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Research\Masculine SNs and Suicidality\1. Systematic Review, Social Norms &amp; Suicide\June 2022 top up searches\"/>
    </mc:Choice>
  </mc:AlternateContent>
  <xr:revisionPtr revIDLastSave="0" documentId="8_{B8AABEA1-5A92-4EF1-84B3-AE1DB6E9B38B}" xr6:coauthVersionLast="47" xr6:coauthVersionMax="47" xr10:uidLastSave="{00000000-0000-0000-0000-000000000000}"/>
  <bookViews>
    <workbookView xWindow="-110" yWindow="-110" windowWidth="22780" windowHeight="14660" xr2:uid="{16495C83-ABD5-4203-B65C-01273D2CC971}"/>
  </bookViews>
  <sheets>
    <sheet name="TOP UP pre duplicate" sheetId="1" r:id="rId1"/>
    <sheet name="Duplicates" sheetId="4" r:id="rId2"/>
    <sheet name="After Duplicate Removal" sheetId="6" r:id="rId3"/>
    <sheet name="Title Abs Screening" sheetId="7" r:id="rId4"/>
    <sheet name="Full Text" sheetId="8" r:id="rId5"/>
    <sheet name="top up stages" sheetId="5" r:id="rId6"/>
    <sheet name="Extraction" sheetId="9" r:id="rId7"/>
    <sheet name="Data extraction" sheetId="10"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8" i="9" l="1"/>
  <c r="L8" i="9"/>
  <c r="N6" i="9"/>
  <c r="L6" i="9"/>
  <c r="N4" i="9"/>
  <c r="L4" i="9"/>
  <c r="N34" i="8" l="1"/>
  <c r="L34" i="8"/>
  <c r="N33" i="8"/>
  <c r="L33" i="8"/>
  <c r="N31" i="8"/>
  <c r="L31" i="8"/>
  <c r="N28" i="8"/>
  <c r="L28" i="8"/>
  <c r="N27" i="8"/>
  <c r="L27" i="8"/>
  <c r="N26" i="8"/>
  <c r="L26" i="8"/>
  <c r="N25" i="8"/>
  <c r="L25" i="8"/>
  <c r="N24" i="8"/>
  <c r="L24" i="8"/>
  <c r="N22" i="8"/>
  <c r="L22" i="8"/>
  <c r="D22" i="8"/>
  <c r="N21" i="8"/>
  <c r="L21" i="8"/>
  <c r="N18" i="8"/>
  <c r="L18" i="8"/>
  <c r="N17" i="8"/>
  <c r="L17" i="8"/>
  <c r="D17" i="8"/>
  <c r="N16" i="8"/>
  <c r="L16" i="8"/>
  <c r="D16" i="8"/>
  <c r="N15" i="8"/>
  <c r="L15" i="8"/>
  <c r="D15" i="8"/>
  <c r="N14" i="8"/>
  <c r="L14" i="8"/>
  <c r="N13" i="8"/>
  <c r="L13" i="8"/>
  <c r="N11" i="8"/>
  <c r="L11" i="8"/>
  <c r="N10" i="8"/>
  <c r="L10" i="8"/>
  <c r="N9" i="8"/>
  <c r="L9" i="8"/>
  <c r="D9" i="8"/>
  <c r="N8" i="8"/>
  <c r="L8" i="8"/>
  <c r="N6" i="8"/>
  <c r="L6" i="8"/>
  <c r="N5" i="8"/>
  <c r="L5" i="8"/>
  <c r="B1078" i="7"/>
  <c r="B1079" i="7"/>
  <c r="J1076" i="7"/>
  <c r="H1076" i="7"/>
  <c r="J1075" i="7"/>
  <c r="H1075" i="7"/>
  <c r="J1074" i="7"/>
  <c r="H1074" i="7"/>
  <c r="J1073" i="7"/>
  <c r="H1073" i="7"/>
  <c r="J1072" i="7"/>
  <c r="H1072" i="7"/>
  <c r="D1072" i="7"/>
  <c r="J1071" i="7"/>
  <c r="H1071" i="7"/>
  <c r="D1071" i="7"/>
  <c r="J1070" i="7"/>
  <c r="H1070" i="7"/>
  <c r="D1070" i="7"/>
  <c r="J1069" i="7"/>
  <c r="D1069" i="7"/>
  <c r="J1068" i="7"/>
  <c r="J1067" i="7"/>
  <c r="H1067" i="7"/>
  <c r="J1066" i="7"/>
  <c r="J1064" i="7"/>
  <c r="H1064" i="7"/>
  <c r="J1063" i="7"/>
  <c r="H1063" i="7"/>
  <c r="J1061" i="7"/>
  <c r="H1061" i="7"/>
  <c r="D1061" i="7"/>
  <c r="J1060" i="7"/>
  <c r="H1060" i="7"/>
  <c r="J1059" i="7"/>
  <c r="H1059" i="7"/>
  <c r="D1059" i="7"/>
  <c r="J1058" i="7"/>
  <c r="H1058" i="7"/>
  <c r="D1058" i="7"/>
  <c r="J1057" i="7"/>
  <c r="H1057" i="7"/>
  <c r="D1057" i="7"/>
  <c r="J1052" i="7"/>
  <c r="H1052" i="7"/>
  <c r="J1049" i="7"/>
  <c r="H1049" i="7"/>
  <c r="J1048" i="7"/>
  <c r="H1048" i="7"/>
  <c r="J1043" i="7"/>
  <c r="H1043" i="7"/>
  <c r="J1041" i="7"/>
  <c r="H1041" i="7"/>
  <c r="J1040" i="7"/>
  <c r="H1040" i="7"/>
  <c r="J1033" i="7"/>
  <c r="H1033" i="7"/>
  <c r="J1031" i="7"/>
  <c r="H1031" i="7"/>
  <c r="J1029" i="7"/>
  <c r="H1029" i="7"/>
  <c r="J1027" i="7"/>
  <c r="H1027" i="7"/>
  <c r="J1026" i="7"/>
  <c r="H1026" i="7"/>
  <c r="J1025" i="7"/>
  <c r="I1025" i="7"/>
  <c r="H1025" i="7"/>
  <c r="J1024" i="7"/>
  <c r="H1024" i="7"/>
  <c r="J1022" i="7"/>
  <c r="H1022" i="7"/>
  <c r="J1021" i="7"/>
  <c r="H1021" i="7"/>
  <c r="D1021" i="7"/>
  <c r="J1020" i="7"/>
  <c r="H1020" i="7"/>
  <c r="D1020" i="7"/>
  <c r="J1016" i="7"/>
  <c r="H1016" i="7"/>
  <c r="J1014" i="7"/>
  <c r="H1014" i="7"/>
  <c r="J1013" i="7"/>
  <c r="H1013" i="7"/>
  <c r="J1010" i="7"/>
  <c r="H1010" i="7"/>
  <c r="J1008" i="7"/>
  <c r="H1008" i="7"/>
  <c r="J1005" i="7"/>
  <c r="H1005" i="7"/>
  <c r="J1004" i="7"/>
  <c r="H1004" i="7"/>
  <c r="J997" i="7"/>
  <c r="H997" i="7"/>
  <c r="D997" i="7"/>
  <c r="J996" i="7"/>
  <c r="H996" i="7"/>
  <c r="D996" i="7"/>
  <c r="J995" i="7"/>
  <c r="I995" i="7"/>
  <c r="H995" i="7"/>
  <c r="J994" i="7"/>
  <c r="H994" i="7"/>
  <c r="J992" i="7"/>
  <c r="H992" i="7"/>
  <c r="J991" i="7"/>
  <c r="H991" i="7"/>
  <c r="D991" i="7"/>
  <c r="J990" i="7"/>
  <c r="I990" i="7"/>
  <c r="H990" i="7"/>
  <c r="J988" i="7"/>
  <c r="H988" i="7"/>
  <c r="J984" i="7"/>
  <c r="H984" i="7"/>
  <c r="D984" i="7"/>
  <c r="J982" i="7"/>
  <c r="I982" i="7"/>
  <c r="J981" i="7"/>
  <c r="I981" i="7"/>
  <c r="J979" i="7"/>
  <c r="H979" i="7"/>
  <c r="J977" i="7"/>
  <c r="H977" i="7"/>
  <c r="J976" i="7"/>
  <c r="H976" i="7"/>
  <c r="J975" i="7"/>
  <c r="H975" i="7"/>
  <c r="J974" i="7"/>
  <c r="H974" i="7"/>
  <c r="J973" i="7"/>
  <c r="H973" i="7"/>
  <c r="J971" i="7"/>
  <c r="H971" i="7"/>
  <c r="J970" i="7"/>
  <c r="H970" i="7"/>
  <c r="D970" i="7"/>
  <c r="J954" i="7"/>
  <c r="I954" i="7"/>
  <c r="H954" i="7"/>
  <c r="J953" i="7"/>
  <c r="I953" i="7"/>
  <c r="J952" i="7"/>
  <c r="H952" i="7"/>
  <c r="J951" i="7"/>
  <c r="H951" i="7"/>
  <c r="J949" i="7"/>
  <c r="H949" i="7"/>
  <c r="J948" i="7"/>
  <c r="H948" i="7"/>
  <c r="J946" i="7"/>
  <c r="H946" i="7"/>
  <c r="D946" i="7"/>
  <c r="J945" i="7"/>
  <c r="H945" i="7"/>
  <c r="J944" i="7"/>
  <c r="H944" i="7"/>
  <c r="D944" i="7"/>
  <c r="J943" i="7"/>
  <c r="H943" i="7"/>
  <c r="D943" i="7"/>
  <c r="J939" i="7"/>
  <c r="H939" i="7"/>
  <c r="J937" i="7"/>
  <c r="H937" i="7"/>
  <c r="D937" i="7"/>
  <c r="J936" i="7"/>
  <c r="H936" i="7"/>
  <c r="J934" i="7"/>
  <c r="I934" i="7"/>
  <c r="J932" i="7"/>
  <c r="H932" i="7"/>
  <c r="D932" i="7"/>
  <c r="J925" i="7"/>
  <c r="H925" i="7"/>
  <c r="J923" i="7"/>
  <c r="H923" i="7"/>
  <c r="J921" i="7"/>
  <c r="H921" i="7"/>
  <c r="J913" i="7"/>
  <c r="H913" i="7"/>
  <c r="J911" i="7"/>
  <c r="H911" i="7"/>
  <c r="J910" i="7"/>
  <c r="H910" i="7"/>
  <c r="J907" i="7"/>
  <c r="H907" i="7"/>
  <c r="J904" i="7"/>
  <c r="I904" i="7"/>
  <c r="H904" i="7"/>
  <c r="J899" i="7"/>
  <c r="H899" i="7"/>
  <c r="J898" i="7"/>
  <c r="H898" i="7"/>
  <c r="J897" i="7"/>
  <c r="H897" i="7"/>
  <c r="J895" i="7"/>
  <c r="H895" i="7"/>
  <c r="D895" i="7"/>
  <c r="J894" i="7"/>
  <c r="H894" i="7"/>
  <c r="J893" i="7"/>
  <c r="H893" i="7"/>
  <c r="J892" i="7"/>
  <c r="H892" i="7"/>
  <c r="D892" i="7"/>
  <c r="J891" i="7"/>
  <c r="H891" i="7"/>
  <c r="D891" i="7"/>
  <c r="J888" i="7"/>
  <c r="I888" i="7"/>
  <c r="H888" i="7"/>
  <c r="J885" i="7"/>
  <c r="H885" i="7"/>
  <c r="J880" i="7"/>
  <c r="H880" i="7"/>
  <c r="D880" i="7"/>
  <c r="J876" i="7"/>
  <c r="H876" i="7"/>
  <c r="D876" i="7"/>
  <c r="J875" i="7"/>
  <c r="H875" i="7"/>
  <c r="J874" i="7"/>
  <c r="H874" i="7"/>
  <c r="J870" i="7"/>
  <c r="H870" i="7"/>
  <c r="J868" i="7"/>
  <c r="I868" i="7"/>
  <c r="H868" i="7"/>
  <c r="J867" i="7"/>
  <c r="H867" i="7"/>
  <c r="J866" i="7"/>
  <c r="H866" i="7"/>
  <c r="D866" i="7"/>
  <c r="J864" i="7"/>
  <c r="H864" i="7"/>
  <c r="J863" i="7"/>
  <c r="H863" i="7"/>
  <c r="J862" i="7"/>
  <c r="I862" i="7"/>
  <c r="H862" i="7"/>
  <c r="J858" i="7"/>
  <c r="I858" i="7"/>
  <c r="H858" i="7"/>
  <c r="J856" i="7"/>
  <c r="H856" i="7"/>
  <c r="J852" i="7"/>
  <c r="I852" i="7"/>
  <c r="H852" i="7"/>
  <c r="J851" i="7"/>
  <c r="H851" i="7"/>
  <c r="J849" i="7"/>
  <c r="H849" i="7"/>
  <c r="J847" i="7"/>
  <c r="H847" i="7"/>
  <c r="D847" i="7"/>
  <c r="J845" i="7"/>
  <c r="I845" i="7"/>
  <c r="H845" i="7"/>
  <c r="J844" i="7"/>
  <c r="H844" i="7"/>
  <c r="J843" i="7"/>
  <c r="H843" i="7"/>
  <c r="J839" i="7"/>
  <c r="H839" i="7"/>
  <c r="J834" i="7"/>
  <c r="H834" i="7"/>
  <c r="J832" i="7"/>
  <c r="H832" i="7"/>
  <c r="D832" i="7"/>
  <c r="J830" i="7"/>
  <c r="H830" i="7"/>
  <c r="J826" i="7"/>
  <c r="H826" i="7"/>
  <c r="J824" i="7"/>
  <c r="H824" i="7"/>
  <c r="J818" i="7"/>
  <c r="H818" i="7"/>
  <c r="J816" i="7"/>
  <c r="H816" i="7"/>
  <c r="D816" i="7"/>
  <c r="J815" i="7"/>
  <c r="H815" i="7"/>
  <c r="J812" i="7"/>
  <c r="H812" i="7"/>
  <c r="D812" i="7"/>
  <c r="J811" i="7"/>
  <c r="H811" i="7"/>
  <c r="D811" i="7"/>
  <c r="J810" i="7"/>
  <c r="H810" i="7"/>
  <c r="J807" i="7"/>
  <c r="I807" i="7"/>
  <c r="H807" i="7"/>
  <c r="J806" i="7"/>
  <c r="H806" i="7"/>
  <c r="J805" i="7"/>
  <c r="H805" i="7"/>
  <c r="J804" i="7"/>
  <c r="H804" i="7"/>
  <c r="D804" i="7"/>
  <c r="J800" i="7"/>
  <c r="H800" i="7"/>
  <c r="J797" i="7"/>
  <c r="H797" i="7"/>
  <c r="D797" i="7"/>
  <c r="J794" i="7"/>
  <c r="H794" i="7"/>
  <c r="J793" i="7"/>
  <c r="H793" i="7"/>
  <c r="J788" i="7"/>
  <c r="H788" i="7"/>
  <c r="J786" i="7"/>
  <c r="H786" i="7"/>
  <c r="J783" i="7"/>
  <c r="I783" i="7"/>
  <c r="H783" i="7"/>
  <c r="J782" i="7"/>
  <c r="H782" i="7"/>
  <c r="J780" i="7"/>
  <c r="H780" i="7"/>
  <c r="J779" i="7"/>
  <c r="I779" i="7"/>
  <c r="H779" i="7"/>
  <c r="J778" i="7"/>
  <c r="H778" i="7"/>
  <c r="J775" i="7"/>
  <c r="H775" i="7"/>
  <c r="J771" i="7"/>
  <c r="H771" i="7"/>
  <c r="J767" i="7"/>
  <c r="H767" i="7"/>
  <c r="J765" i="7"/>
  <c r="H765" i="7"/>
  <c r="J760" i="7"/>
  <c r="H760" i="7"/>
  <c r="J759" i="7"/>
  <c r="I759" i="7"/>
  <c r="H759" i="7"/>
  <c r="J758" i="7"/>
  <c r="I758" i="7"/>
  <c r="H758" i="7"/>
  <c r="J756" i="7"/>
  <c r="H756" i="7"/>
  <c r="J754" i="7"/>
  <c r="H754" i="7"/>
  <c r="J750" i="7"/>
  <c r="H750" i="7"/>
  <c r="J746" i="7"/>
  <c r="H746" i="7"/>
  <c r="J743" i="7"/>
  <c r="J741" i="7"/>
  <c r="H741" i="7"/>
  <c r="J738" i="7"/>
  <c r="H738" i="7"/>
  <c r="J737" i="7"/>
  <c r="H737" i="7"/>
  <c r="J735" i="7"/>
  <c r="H735" i="7"/>
  <c r="J734" i="7"/>
  <c r="H734" i="7"/>
  <c r="J732" i="7"/>
  <c r="H732" i="7"/>
  <c r="J731" i="7"/>
  <c r="H731" i="7"/>
  <c r="D731" i="7"/>
  <c r="J730" i="7"/>
  <c r="H730" i="7"/>
  <c r="J729" i="7"/>
  <c r="I729" i="7"/>
  <c r="H729" i="7"/>
  <c r="J728" i="7"/>
  <c r="H728" i="7"/>
  <c r="D728" i="7"/>
  <c r="J727" i="7"/>
  <c r="H727" i="7"/>
  <c r="D727" i="7"/>
  <c r="J725" i="7"/>
  <c r="H725" i="7"/>
  <c r="J722" i="7"/>
  <c r="H722" i="7"/>
  <c r="J716" i="7"/>
  <c r="H716" i="7"/>
  <c r="D716" i="7"/>
  <c r="J715" i="7"/>
  <c r="H715" i="7"/>
  <c r="J714" i="7"/>
  <c r="I714" i="7"/>
  <c r="J712" i="7"/>
  <c r="H712" i="7"/>
  <c r="J711" i="7"/>
  <c r="H711" i="7"/>
  <c r="J709" i="7"/>
  <c r="H709" i="7"/>
  <c r="J707" i="7"/>
  <c r="H707" i="7"/>
  <c r="J706" i="7"/>
  <c r="H706" i="7"/>
  <c r="D706" i="7"/>
  <c r="J704" i="7"/>
  <c r="H704" i="7"/>
  <c r="D704" i="7"/>
  <c r="J701" i="7"/>
  <c r="H701" i="7"/>
  <c r="D701" i="7"/>
  <c r="J695" i="7"/>
  <c r="H695" i="7"/>
  <c r="J694" i="7"/>
  <c r="H694" i="7"/>
  <c r="D694" i="7"/>
  <c r="J693" i="7"/>
  <c r="H693" i="7"/>
  <c r="D693" i="7"/>
  <c r="J692" i="7"/>
  <c r="I692" i="7"/>
  <c r="H692" i="7"/>
  <c r="J691" i="7"/>
  <c r="H691" i="7"/>
  <c r="J690" i="7"/>
  <c r="H690" i="7"/>
  <c r="D690" i="7"/>
  <c r="J689" i="7"/>
  <c r="H689" i="7"/>
  <c r="J688" i="7"/>
  <c r="H688" i="7"/>
  <c r="D688" i="7"/>
  <c r="J687" i="7"/>
  <c r="I687" i="7"/>
  <c r="H687" i="7"/>
  <c r="J685" i="7"/>
  <c r="H685" i="7"/>
  <c r="D685" i="7"/>
  <c r="J684" i="7"/>
  <c r="H684" i="7"/>
  <c r="J683" i="7"/>
  <c r="H683" i="7"/>
  <c r="J682" i="7"/>
  <c r="H682" i="7"/>
  <c r="J681" i="7"/>
  <c r="H681" i="7"/>
  <c r="J680" i="7"/>
  <c r="H680" i="7"/>
  <c r="J679" i="7"/>
  <c r="H679" i="7"/>
  <c r="J678" i="7"/>
  <c r="H678" i="7"/>
  <c r="J677" i="7"/>
  <c r="H677" i="7"/>
  <c r="D677" i="7"/>
  <c r="J673" i="7"/>
  <c r="H673" i="7"/>
  <c r="J672" i="7"/>
  <c r="H672" i="7"/>
  <c r="D672" i="7"/>
  <c r="J668" i="7"/>
  <c r="I668" i="7"/>
  <c r="H668" i="7"/>
  <c r="J666" i="7"/>
  <c r="H666" i="7"/>
  <c r="J665" i="7"/>
  <c r="H665" i="7"/>
  <c r="D665" i="7"/>
  <c r="J663" i="7"/>
  <c r="I663" i="7"/>
  <c r="H663" i="7"/>
  <c r="J661" i="7"/>
  <c r="I661" i="7"/>
  <c r="H661" i="7"/>
  <c r="J656" i="7"/>
  <c r="H656" i="7"/>
  <c r="D656" i="7"/>
  <c r="J655" i="7"/>
  <c r="H655" i="7"/>
  <c r="J652" i="7"/>
  <c r="H652" i="7"/>
  <c r="J648" i="7"/>
  <c r="H648" i="7"/>
  <c r="J647" i="7"/>
  <c r="H647" i="7"/>
  <c r="J645" i="7"/>
  <c r="H645" i="7"/>
  <c r="J644" i="7"/>
  <c r="H644" i="7"/>
  <c r="J641" i="7"/>
  <c r="I641" i="7"/>
  <c r="J634" i="7"/>
  <c r="H634" i="7"/>
  <c r="D634" i="7"/>
  <c r="J627" i="7"/>
  <c r="H627" i="7"/>
  <c r="J626" i="7"/>
  <c r="H626" i="7"/>
  <c r="J621" i="7"/>
  <c r="I621" i="7"/>
  <c r="H621" i="7"/>
  <c r="J616" i="7"/>
  <c r="H616" i="7"/>
  <c r="J612" i="7"/>
  <c r="I612" i="7"/>
  <c r="J610" i="7"/>
  <c r="H610" i="7"/>
  <c r="J607" i="7"/>
  <c r="H607" i="7"/>
  <c r="J605" i="7"/>
  <c r="I605" i="7"/>
  <c r="J603" i="7"/>
  <c r="H603" i="7"/>
  <c r="J602" i="7"/>
  <c r="H602" i="7"/>
  <c r="J601" i="7"/>
  <c r="H601" i="7"/>
  <c r="J596" i="7"/>
  <c r="H596" i="7"/>
  <c r="J588" i="7"/>
  <c r="H588" i="7"/>
  <c r="D588" i="7"/>
  <c r="J586" i="7"/>
  <c r="H586" i="7"/>
  <c r="J585" i="7"/>
  <c r="H585" i="7"/>
  <c r="J584" i="7"/>
  <c r="H584" i="7"/>
  <c r="J581" i="7"/>
  <c r="H581" i="7"/>
  <c r="J579" i="7"/>
  <c r="H579" i="7"/>
  <c r="J575" i="7"/>
  <c r="H575" i="7"/>
  <c r="J574" i="7"/>
  <c r="H574" i="7"/>
  <c r="J573" i="7"/>
  <c r="I573" i="7"/>
  <c r="J571" i="7"/>
  <c r="H571" i="7"/>
  <c r="J569" i="7"/>
  <c r="H569" i="7"/>
  <c r="J567" i="7"/>
  <c r="H567" i="7"/>
  <c r="D567" i="7"/>
  <c r="J563" i="7"/>
  <c r="H563" i="7"/>
  <c r="J557" i="7"/>
  <c r="H557" i="7"/>
  <c r="D557" i="7"/>
  <c r="J554" i="7"/>
  <c r="H554" i="7"/>
  <c r="J552" i="7"/>
  <c r="H552" i="7"/>
  <c r="J547" i="7"/>
  <c r="H547" i="7"/>
  <c r="D547" i="7"/>
  <c r="J546" i="7"/>
  <c r="H546" i="7"/>
  <c r="D546" i="7"/>
  <c r="J542" i="7"/>
  <c r="H542" i="7"/>
  <c r="J540" i="7"/>
  <c r="H540" i="7"/>
  <c r="J539" i="7"/>
  <c r="H539" i="7"/>
  <c r="J538" i="7"/>
  <c r="H538" i="7"/>
  <c r="J537" i="7"/>
  <c r="H537" i="7"/>
  <c r="J533" i="7"/>
  <c r="H533" i="7"/>
  <c r="J529" i="7"/>
  <c r="H529" i="7"/>
  <c r="J527" i="7"/>
  <c r="H527" i="7"/>
  <c r="J521" i="7"/>
  <c r="D521" i="7"/>
  <c r="J520" i="7"/>
  <c r="I520" i="7"/>
  <c r="J519" i="7"/>
  <c r="H519" i="7"/>
  <c r="J518" i="7"/>
  <c r="H518" i="7"/>
  <c r="J516" i="7"/>
  <c r="H516" i="7"/>
  <c r="J515" i="7"/>
  <c r="H515" i="7"/>
  <c r="J514" i="7"/>
  <c r="H514" i="7"/>
  <c r="J512" i="7"/>
  <c r="H512" i="7"/>
  <c r="J510" i="7"/>
  <c r="H510" i="7"/>
  <c r="D510" i="7"/>
  <c r="J505" i="7"/>
  <c r="H505" i="7"/>
  <c r="J500" i="7"/>
  <c r="H500" i="7"/>
  <c r="D500" i="7"/>
  <c r="J492" i="7"/>
  <c r="H492" i="7"/>
  <c r="J489" i="7"/>
  <c r="H489" i="7"/>
  <c r="J488" i="7"/>
  <c r="H488" i="7"/>
  <c r="J487" i="7"/>
  <c r="H487" i="7"/>
  <c r="J486" i="7"/>
  <c r="H486" i="7"/>
  <c r="J485" i="7"/>
  <c r="I485" i="7"/>
  <c r="J484" i="7"/>
  <c r="I484" i="7"/>
  <c r="H484" i="7"/>
  <c r="J482" i="7"/>
  <c r="H482" i="7"/>
  <c r="J479" i="7"/>
  <c r="I479" i="7"/>
  <c r="J478" i="7"/>
  <c r="H478" i="7"/>
  <c r="J472" i="7"/>
  <c r="J468" i="7"/>
  <c r="H468" i="7"/>
  <c r="J466" i="7"/>
  <c r="H466" i="7"/>
  <c r="J465" i="7"/>
  <c r="H465" i="7"/>
  <c r="J463" i="7"/>
  <c r="H463" i="7"/>
  <c r="J456" i="7"/>
  <c r="H456" i="7"/>
  <c r="J450" i="7"/>
  <c r="H450" i="7"/>
  <c r="J447" i="7"/>
  <c r="I447" i="7"/>
  <c r="J442" i="7"/>
  <c r="H442" i="7"/>
  <c r="J438" i="7"/>
  <c r="H438" i="7"/>
  <c r="J434" i="7"/>
  <c r="H434" i="7"/>
  <c r="D434" i="7"/>
  <c r="J431" i="7"/>
  <c r="H431" i="7"/>
  <c r="J425" i="7"/>
  <c r="H425" i="7"/>
  <c r="D425" i="7"/>
  <c r="J422" i="7"/>
  <c r="I422" i="7"/>
  <c r="J419" i="7"/>
  <c r="H419" i="7"/>
  <c r="J418" i="7"/>
  <c r="H418" i="7"/>
  <c r="J417" i="7"/>
  <c r="I417" i="7"/>
  <c r="H417" i="7"/>
  <c r="J416" i="7"/>
  <c r="H416" i="7"/>
  <c r="J411" i="7"/>
  <c r="I411" i="7"/>
  <c r="J408" i="7"/>
  <c r="H408" i="7"/>
  <c r="J406" i="7"/>
  <c r="H406" i="7"/>
  <c r="J405" i="7"/>
  <c r="H405" i="7"/>
  <c r="D405" i="7"/>
  <c r="J404" i="7"/>
  <c r="H404" i="7"/>
  <c r="D404" i="7"/>
  <c r="J401" i="7"/>
  <c r="H401" i="7"/>
  <c r="J398" i="7"/>
  <c r="H398" i="7"/>
  <c r="J397" i="7"/>
  <c r="H397" i="7"/>
  <c r="J393" i="7"/>
  <c r="H393" i="7"/>
  <c r="J390" i="7"/>
  <c r="H390" i="7"/>
  <c r="J387" i="7"/>
  <c r="H387" i="7"/>
  <c r="D387" i="7"/>
  <c r="J386" i="7"/>
  <c r="I386" i="7"/>
  <c r="H386" i="7"/>
  <c r="J385" i="7"/>
  <c r="H385" i="7"/>
  <c r="D385" i="7"/>
  <c r="J381" i="7"/>
  <c r="H381" i="7"/>
  <c r="J378" i="7"/>
  <c r="H378" i="7"/>
  <c r="J377" i="7"/>
  <c r="H377" i="7"/>
  <c r="D377" i="7"/>
  <c r="J373" i="7"/>
  <c r="H373" i="7"/>
  <c r="J372" i="7"/>
  <c r="H372" i="7"/>
  <c r="J371" i="7"/>
  <c r="H371" i="7"/>
  <c r="J369" i="7"/>
  <c r="H369" i="7"/>
  <c r="J366" i="7"/>
  <c r="H366" i="7"/>
  <c r="J365" i="7"/>
  <c r="I365" i="7"/>
  <c r="H365" i="7"/>
  <c r="J363" i="7"/>
  <c r="H363" i="7"/>
  <c r="J359" i="7"/>
  <c r="H359" i="7"/>
  <c r="J358" i="7"/>
  <c r="H358" i="7"/>
  <c r="J357" i="7"/>
  <c r="H357" i="7"/>
  <c r="D357" i="7"/>
  <c r="J356" i="7"/>
  <c r="H356" i="7"/>
  <c r="J354" i="7"/>
  <c r="H354" i="7"/>
  <c r="J348" i="7"/>
  <c r="H348" i="7"/>
  <c r="J347" i="7"/>
  <c r="J346" i="7"/>
  <c r="H346" i="7"/>
  <c r="J345" i="7"/>
  <c r="H345" i="7"/>
  <c r="J343" i="7"/>
  <c r="H343" i="7"/>
  <c r="J340" i="7"/>
  <c r="H340" i="7"/>
  <c r="J336" i="7"/>
  <c r="I336" i="7"/>
  <c r="H336" i="7"/>
  <c r="J334" i="7"/>
  <c r="H334" i="7"/>
  <c r="J333" i="7"/>
  <c r="I333" i="7"/>
  <c r="J329" i="7"/>
  <c r="H329" i="7"/>
  <c r="J328" i="7"/>
  <c r="H328" i="7"/>
  <c r="J326" i="7"/>
  <c r="H326" i="7"/>
  <c r="D326" i="7"/>
  <c r="J325" i="7"/>
  <c r="H325" i="7"/>
  <c r="D325" i="7"/>
  <c r="J324" i="7"/>
  <c r="H324" i="7"/>
  <c r="J322" i="7"/>
  <c r="I322" i="7"/>
  <c r="J320" i="7"/>
  <c r="H320" i="7"/>
  <c r="J319" i="7"/>
  <c r="H319" i="7"/>
  <c r="J318" i="7"/>
  <c r="H318" i="7"/>
  <c r="J317" i="7"/>
  <c r="H317" i="7"/>
  <c r="J316" i="7"/>
  <c r="H316" i="7"/>
  <c r="J313" i="7"/>
  <c r="H313" i="7"/>
  <c r="D313" i="7"/>
  <c r="J310" i="7"/>
  <c r="H310" i="7"/>
  <c r="J308" i="7"/>
  <c r="I308" i="7"/>
  <c r="J305" i="7"/>
  <c r="H305" i="7"/>
  <c r="J304" i="7"/>
  <c r="H304" i="7"/>
  <c r="D304" i="7"/>
  <c r="J302" i="7"/>
  <c r="I302" i="7"/>
  <c r="J297" i="7"/>
  <c r="H297" i="7"/>
  <c r="J295" i="7"/>
  <c r="H295" i="7"/>
  <c r="J294" i="7"/>
  <c r="H294" i="7"/>
  <c r="J293" i="7"/>
  <c r="H293" i="7"/>
  <c r="D293" i="7"/>
  <c r="J289" i="7"/>
  <c r="H289" i="7"/>
  <c r="D289" i="7"/>
  <c r="J288" i="7"/>
  <c r="H288" i="7"/>
  <c r="J287" i="7"/>
  <c r="H287" i="7"/>
  <c r="D287" i="7"/>
  <c r="J283" i="7"/>
  <c r="H283" i="7"/>
  <c r="D283" i="7"/>
  <c r="J282" i="7"/>
  <c r="H282" i="7"/>
  <c r="D282" i="7"/>
  <c r="J278" i="7"/>
  <c r="I278" i="7"/>
  <c r="H278" i="7"/>
  <c r="J273" i="7"/>
  <c r="H273" i="7"/>
  <c r="J272" i="7"/>
  <c r="H272" i="7"/>
  <c r="J271" i="7"/>
  <c r="H271" i="7"/>
  <c r="D271" i="7"/>
  <c r="J269" i="7"/>
  <c r="H269" i="7"/>
  <c r="D269" i="7"/>
  <c r="J268" i="7"/>
  <c r="H268" i="7"/>
  <c r="J266" i="7"/>
  <c r="H266" i="7"/>
  <c r="J264" i="7"/>
  <c r="H264" i="7"/>
  <c r="J257" i="7"/>
  <c r="H257" i="7"/>
  <c r="D257" i="7"/>
  <c r="J255" i="7"/>
  <c r="H255" i="7"/>
  <c r="J253" i="7"/>
  <c r="H253" i="7"/>
  <c r="D253" i="7"/>
  <c r="J252" i="7"/>
  <c r="I252" i="7"/>
  <c r="J251" i="7"/>
  <c r="I251" i="7"/>
  <c r="H251" i="7"/>
  <c r="J250" i="7"/>
  <c r="H250" i="7"/>
  <c r="J249" i="7"/>
  <c r="I249" i="7"/>
  <c r="H249" i="7"/>
  <c r="J247" i="7"/>
  <c r="H247" i="7"/>
  <c r="J246" i="7"/>
  <c r="H246" i="7"/>
  <c r="J242" i="7"/>
  <c r="H242" i="7"/>
  <c r="J240" i="7"/>
  <c r="H240" i="7"/>
  <c r="J239" i="7"/>
  <c r="I239" i="7"/>
  <c r="H239" i="7"/>
  <c r="J237" i="7"/>
  <c r="H237" i="7"/>
  <c r="J232" i="7"/>
  <c r="H232" i="7"/>
  <c r="J231" i="7"/>
  <c r="H231" i="7"/>
  <c r="J230" i="7"/>
  <c r="I230" i="7"/>
  <c r="H230" i="7"/>
  <c r="J229" i="7"/>
  <c r="H229" i="7"/>
  <c r="J222" i="7"/>
  <c r="H222" i="7"/>
  <c r="J217" i="7"/>
  <c r="I217" i="7"/>
  <c r="H217" i="7"/>
  <c r="J214" i="7"/>
  <c r="H214" i="7"/>
  <c r="J205" i="7"/>
  <c r="H205" i="7"/>
  <c r="J202" i="7"/>
  <c r="H202" i="7"/>
  <c r="J201" i="7"/>
  <c r="I201" i="7"/>
  <c r="H201" i="7"/>
  <c r="J198" i="7"/>
  <c r="H198" i="7"/>
  <c r="J197" i="7"/>
  <c r="H197" i="7"/>
  <c r="D197" i="7"/>
  <c r="J195" i="7"/>
  <c r="H195" i="7"/>
  <c r="J194" i="7"/>
  <c r="H194" i="7"/>
  <c r="J192" i="7"/>
  <c r="H192" i="7"/>
  <c r="J190" i="7"/>
  <c r="H190" i="7"/>
  <c r="J189" i="7"/>
  <c r="H189" i="7"/>
  <c r="J185" i="7"/>
  <c r="H185" i="7"/>
  <c r="J183" i="7"/>
  <c r="H183" i="7"/>
  <c r="J177" i="7"/>
  <c r="H177" i="7"/>
  <c r="J174" i="7"/>
  <c r="H174" i="7"/>
  <c r="J173" i="7"/>
  <c r="H173" i="7"/>
  <c r="J172" i="7"/>
  <c r="H172" i="7"/>
  <c r="J169" i="7"/>
  <c r="H169" i="7"/>
  <c r="J165" i="7"/>
  <c r="H165" i="7"/>
  <c r="J164" i="7"/>
  <c r="H164" i="7"/>
  <c r="J163" i="7"/>
  <c r="H163" i="7"/>
  <c r="J162" i="7"/>
  <c r="H162" i="7"/>
  <c r="J152" i="7"/>
  <c r="H152" i="7"/>
  <c r="D152" i="7"/>
  <c r="J143" i="7"/>
  <c r="H143" i="7"/>
  <c r="J142" i="7"/>
  <c r="H142" i="7"/>
  <c r="J139" i="7"/>
  <c r="H139" i="7"/>
  <c r="J138" i="7"/>
  <c r="H138" i="7"/>
  <c r="J136" i="7"/>
  <c r="H136" i="7"/>
  <c r="J134" i="7"/>
  <c r="H134" i="7"/>
  <c r="J133" i="7"/>
  <c r="H133" i="7"/>
  <c r="J129" i="7"/>
  <c r="I129" i="7"/>
  <c r="H129" i="7"/>
  <c r="J127" i="7"/>
  <c r="H127" i="7"/>
  <c r="J125" i="7"/>
  <c r="H125" i="7"/>
  <c r="J124" i="7"/>
  <c r="H124" i="7"/>
  <c r="J119" i="7"/>
  <c r="H119" i="7"/>
  <c r="D119" i="7"/>
  <c r="J117" i="7"/>
  <c r="H117" i="7"/>
  <c r="J116" i="7"/>
  <c r="H116" i="7"/>
  <c r="J115" i="7"/>
  <c r="H115" i="7"/>
  <c r="J114" i="7"/>
  <c r="H114" i="7"/>
  <c r="D114" i="7"/>
  <c r="J112" i="7"/>
  <c r="I112" i="7"/>
  <c r="H112" i="7"/>
  <c r="J109" i="7"/>
  <c r="H109" i="7"/>
  <c r="J108" i="7"/>
  <c r="I108" i="7"/>
  <c r="H108" i="7"/>
  <c r="J107" i="7"/>
  <c r="H107" i="7"/>
  <c r="J106" i="7"/>
  <c r="H106" i="7"/>
  <c r="J102" i="7"/>
  <c r="H102" i="7"/>
  <c r="D102" i="7"/>
  <c r="J101" i="7"/>
  <c r="H101" i="7"/>
  <c r="D101" i="7"/>
  <c r="J94" i="7"/>
  <c r="H94" i="7"/>
  <c r="J88" i="7"/>
  <c r="H88" i="7"/>
  <c r="J87" i="7"/>
  <c r="H87" i="7"/>
  <c r="D87" i="7"/>
  <c r="J86" i="7"/>
  <c r="H86" i="7"/>
  <c r="J85" i="7"/>
  <c r="H85" i="7"/>
  <c r="J84" i="7"/>
  <c r="H84" i="7"/>
  <c r="J77" i="7"/>
  <c r="H77" i="7"/>
  <c r="J75" i="7"/>
  <c r="H75" i="7"/>
  <c r="J73" i="7"/>
  <c r="H73" i="7"/>
  <c r="D73" i="7"/>
  <c r="J72" i="7"/>
  <c r="H72" i="7"/>
  <c r="J70" i="7"/>
  <c r="H70" i="7"/>
  <c r="J69" i="7"/>
  <c r="H69" i="7"/>
  <c r="J68" i="7"/>
  <c r="I68" i="7"/>
  <c r="J67" i="7"/>
  <c r="H67" i="7"/>
  <c r="J63" i="7"/>
  <c r="I63" i="7"/>
  <c r="H63" i="7"/>
  <c r="J62" i="7"/>
  <c r="H62" i="7"/>
  <c r="J61" i="7"/>
  <c r="H61" i="7"/>
  <c r="D61" i="7"/>
  <c r="J60" i="7"/>
  <c r="H60" i="7"/>
  <c r="J58" i="7"/>
  <c r="I58" i="7"/>
  <c r="H58" i="7"/>
  <c r="J56" i="7"/>
  <c r="H56" i="7"/>
  <c r="J52" i="7"/>
  <c r="H52" i="7"/>
  <c r="J50" i="7"/>
  <c r="H50" i="7"/>
  <c r="J46" i="7"/>
  <c r="H46" i="7"/>
  <c r="J44" i="7"/>
  <c r="H44" i="7"/>
  <c r="J42" i="7"/>
  <c r="I42" i="7"/>
  <c r="H42" i="7"/>
  <c r="J36" i="7"/>
  <c r="H36" i="7"/>
  <c r="J35" i="7"/>
  <c r="H35" i="7"/>
  <c r="J30" i="7"/>
  <c r="H30" i="7"/>
  <c r="J29" i="7"/>
  <c r="H29" i="7"/>
  <c r="J28" i="7"/>
  <c r="H28" i="7"/>
  <c r="D28" i="7"/>
  <c r="J26" i="7"/>
  <c r="H26" i="7"/>
  <c r="J25" i="7"/>
  <c r="H25" i="7"/>
  <c r="J19" i="7"/>
  <c r="H19" i="7"/>
  <c r="J18" i="7"/>
  <c r="H18" i="7"/>
  <c r="J17" i="7"/>
  <c r="H17" i="7"/>
  <c r="D17" i="7"/>
  <c r="J13" i="7"/>
  <c r="H13" i="7"/>
  <c r="J4" i="7"/>
  <c r="H4" i="7"/>
  <c r="B1080" i="7" l="1"/>
  <c r="I1076" i="6"/>
  <c r="G1076" i="6"/>
  <c r="I1075" i="6"/>
  <c r="G1075" i="6"/>
  <c r="I1074" i="6"/>
  <c r="G1074" i="6"/>
  <c r="I1073" i="6"/>
  <c r="G1073" i="6"/>
  <c r="I1072" i="6"/>
  <c r="G1072" i="6"/>
  <c r="C1072" i="6"/>
  <c r="I1071" i="6"/>
  <c r="G1071" i="6"/>
  <c r="C1071" i="6"/>
  <c r="I1070" i="6"/>
  <c r="G1070" i="6"/>
  <c r="C1070" i="6"/>
  <c r="I1069" i="6"/>
  <c r="C1069" i="6"/>
  <c r="I1068" i="6"/>
  <c r="I1067" i="6"/>
  <c r="G1067" i="6"/>
  <c r="I1066" i="6"/>
  <c r="I1064" i="6"/>
  <c r="G1064" i="6"/>
  <c r="I1063" i="6"/>
  <c r="G1063" i="6"/>
  <c r="I1061" i="6"/>
  <c r="G1061" i="6"/>
  <c r="C1061" i="6"/>
  <c r="I1060" i="6"/>
  <c r="G1060" i="6"/>
  <c r="I1059" i="6"/>
  <c r="G1059" i="6"/>
  <c r="C1059" i="6"/>
  <c r="I1058" i="6"/>
  <c r="G1058" i="6"/>
  <c r="C1058" i="6"/>
  <c r="I1057" i="6"/>
  <c r="G1057" i="6"/>
  <c r="C1057" i="6"/>
  <c r="I1052" i="6"/>
  <c r="G1052" i="6"/>
  <c r="I1049" i="6"/>
  <c r="G1049" i="6"/>
  <c r="I1048" i="6"/>
  <c r="G1048" i="6"/>
  <c r="I1043" i="6"/>
  <c r="G1043" i="6"/>
  <c r="I1041" i="6"/>
  <c r="G1041" i="6"/>
  <c r="I1040" i="6"/>
  <c r="G1040" i="6"/>
  <c r="I1033" i="6"/>
  <c r="G1033" i="6"/>
  <c r="I1031" i="6"/>
  <c r="G1031" i="6"/>
  <c r="I1029" i="6"/>
  <c r="G1029" i="6"/>
  <c r="I1027" i="6"/>
  <c r="G1027" i="6"/>
  <c r="I1026" i="6"/>
  <c r="G1026" i="6"/>
  <c r="I1025" i="6"/>
  <c r="H1025" i="6"/>
  <c r="G1025" i="6"/>
  <c r="I1024" i="6"/>
  <c r="G1024" i="6"/>
  <c r="I1022" i="6"/>
  <c r="G1022" i="6"/>
  <c r="I1021" i="6"/>
  <c r="G1021" i="6"/>
  <c r="C1021" i="6"/>
  <c r="I1020" i="6"/>
  <c r="G1020" i="6"/>
  <c r="C1020" i="6"/>
  <c r="I1016" i="6"/>
  <c r="G1016" i="6"/>
  <c r="I1014" i="6"/>
  <c r="G1014" i="6"/>
  <c r="I1013" i="6"/>
  <c r="G1013" i="6"/>
  <c r="I1010" i="6"/>
  <c r="G1010" i="6"/>
  <c r="I1008" i="6"/>
  <c r="G1008" i="6"/>
  <c r="I1005" i="6"/>
  <c r="G1005" i="6"/>
  <c r="I1004" i="6"/>
  <c r="G1004" i="6"/>
  <c r="I997" i="6"/>
  <c r="G997" i="6"/>
  <c r="C997" i="6"/>
  <c r="I996" i="6"/>
  <c r="G996" i="6"/>
  <c r="C996" i="6"/>
  <c r="I995" i="6"/>
  <c r="H995" i="6"/>
  <c r="G995" i="6"/>
  <c r="I994" i="6"/>
  <c r="G994" i="6"/>
  <c r="I992" i="6"/>
  <c r="G992" i="6"/>
  <c r="I991" i="6"/>
  <c r="G991" i="6"/>
  <c r="C991" i="6"/>
  <c r="I990" i="6"/>
  <c r="H990" i="6"/>
  <c r="G990" i="6"/>
  <c r="I988" i="6"/>
  <c r="G988" i="6"/>
  <c r="I984" i="6"/>
  <c r="G984" i="6"/>
  <c r="C984" i="6"/>
  <c r="I982" i="6"/>
  <c r="H982" i="6"/>
  <c r="I981" i="6"/>
  <c r="H981" i="6"/>
  <c r="I979" i="6"/>
  <c r="G979" i="6"/>
  <c r="I977" i="6"/>
  <c r="G977" i="6"/>
  <c r="I976" i="6"/>
  <c r="G976" i="6"/>
  <c r="I975" i="6"/>
  <c r="G975" i="6"/>
  <c r="I974" i="6"/>
  <c r="G974" i="6"/>
  <c r="I973" i="6"/>
  <c r="G973" i="6"/>
  <c r="I971" i="6"/>
  <c r="G971" i="6"/>
  <c r="I970" i="6"/>
  <c r="G970" i="6"/>
  <c r="C970" i="6"/>
  <c r="I954" i="6"/>
  <c r="H954" i="6"/>
  <c r="G954" i="6"/>
  <c r="I953" i="6"/>
  <c r="H953" i="6"/>
  <c r="I952" i="6"/>
  <c r="G952" i="6"/>
  <c r="I951" i="6"/>
  <c r="G951" i="6"/>
  <c r="I949" i="6"/>
  <c r="G949" i="6"/>
  <c r="I948" i="6"/>
  <c r="G948" i="6"/>
  <c r="I946" i="6"/>
  <c r="G946" i="6"/>
  <c r="C946" i="6"/>
  <c r="I945" i="6"/>
  <c r="G945" i="6"/>
  <c r="I944" i="6"/>
  <c r="G944" i="6"/>
  <c r="C944" i="6"/>
  <c r="I943" i="6"/>
  <c r="G943" i="6"/>
  <c r="C943" i="6"/>
  <c r="I939" i="6"/>
  <c r="G939" i="6"/>
  <c r="I937" i="6"/>
  <c r="G937" i="6"/>
  <c r="C937" i="6"/>
  <c r="I936" i="6"/>
  <c r="G936" i="6"/>
  <c r="I934" i="6"/>
  <c r="H934" i="6"/>
  <c r="I932" i="6"/>
  <c r="G932" i="6"/>
  <c r="C932" i="6"/>
  <c r="I925" i="6"/>
  <c r="G925" i="6"/>
  <c r="I923" i="6"/>
  <c r="G923" i="6"/>
  <c r="I921" i="6"/>
  <c r="G921" i="6"/>
  <c r="I913" i="6"/>
  <c r="G913" i="6"/>
  <c r="I911" i="6"/>
  <c r="G911" i="6"/>
  <c r="I910" i="6"/>
  <c r="G910" i="6"/>
  <c r="I907" i="6"/>
  <c r="G907" i="6"/>
  <c r="I904" i="6"/>
  <c r="H904" i="6"/>
  <c r="G904" i="6"/>
  <c r="I899" i="6"/>
  <c r="G899" i="6"/>
  <c r="I898" i="6"/>
  <c r="G898" i="6"/>
  <c r="I897" i="6"/>
  <c r="G897" i="6"/>
  <c r="I895" i="6"/>
  <c r="G895" i="6"/>
  <c r="C895" i="6"/>
  <c r="I894" i="6"/>
  <c r="G894" i="6"/>
  <c r="I893" i="6"/>
  <c r="G893" i="6"/>
  <c r="I892" i="6"/>
  <c r="G892" i="6"/>
  <c r="C892" i="6"/>
  <c r="I891" i="6"/>
  <c r="G891" i="6"/>
  <c r="C891" i="6"/>
  <c r="I888" i="6"/>
  <c r="H888" i="6"/>
  <c r="G888" i="6"/>
  <c r="I885" i="6"/>
  <c r="G885" i="6"/>
  <c r="I880" i="6"/>
  <c r="G880" i="6"/>
  <c r="C880" i="6"/>
  <c r="I876" i="6"/>
  <c r="G876" i="6"/>
  <c r="C876" i="6"/>
  <c r="I875" i="6"/>
  <c r="G875" i="6"/>
  <c r="I874" i="6"/>
  <c r="G874" i="6"/>
  <c r="I870" i="6"/>
  <c r="G870" i="6"/>
  <c r="I868" i="6"/>
  <c r="H868" i="6"/>
  <c r="G868" i="6"/>
  <c r="I867" i="6"/>
  <c r="G867" i="6"/>
  <c r="I866" i="6"/>
  <c r="G866" i="6"/>
  <c r="C866" i="6"/>
  <c r="I864" i="6"/>
  <c r="G864" i="6"/>
  <c r="I863" i="6"/>
  <c r="G863" i="6"/>
  <c r="I862" i="6"/>
  <c r="H862" i="6"/>
  <c r="G862" i="6"/>
  <c r="I858" i="6"/>
  <c r="H858" i="6"/>
  <c r="G858" i="6"/>
  <c r="I856" i="6"/>
  <c r="G856" i="6"/>
  <c r="I852" i="6"/>
  <c r="H852" i="6"/>
  <c r="G852" i="6"/>
  <c r="I851" i="6"/>
  <c r="G851" i="6"/>
  <c r="I849" i="6"/>
  <c r="G849" i="6"/>
  <c r="I847" i="6"/>
  <c r="G847" i="6"/>
  <c r="C847" i="6"/>
  <c r="I845" i="6"/>
  <c r="H845" i="6"/>
  <c r="G845" i="6"/>
  <c r="I844" i="6"/>
  <c r="G844" i="6"/>
  <c r="I843" i="6"/>
  <c r="G843" i="6"/>
  <c r="I839" i="6"/>
  <c r="G839" i="6"/>
  <c r="I834" i="6"/>
  <c r="G834" i="6"/>
  <c r="I832" i="6"/>
  <c r="G832" i="6"/>
  <c r="C832" i="6"/>
  <c r="I830" i="6"/>
  <c r="G830" i="6"/>
  <c r="I826" i="6"/>
  <c r="G826" i="6"/>
  <c r="I824" i="6"/>
  <c r="G824" i="6"/>
  <c r="I818" i="6"/>
  <c r="G818" i="6"/>
  <c r="I816" i="6"/>
  <c r="G816" i="6"/>
  <c r="C816" i="6"/>
  <c r="I815" i="6"/>
  <c r="G815" i="6"/>
  <c r="I812" i="6"/>
  <c r="G812" i="6"/>
  <c r="C812" i="6"/>
  <c r="I811" i="6"/>
  <c r="G811" i="6"/>
  <c r="C811" i="6"/>
  <c r="I810" i="6"/>
  <c r="G810" i="6"/>
  <c r="I807" i="6"/>
  <c r="H807" i="6"/>
  <c r="G807" i="6"/>
  <c r="I806" i="6"/>
  <c r="G806" i="6"/>
  <c r="I805" i="6"/>
  <c r="G805" i="6"/>
  <c r="I804" i="6"/>
  <c r="G804" i="6"/>
  <c r="C804" i="6"/>
  <c r="I800" i="6"/>
  <c r="G800" i="6"/>
  <c r="I797" i="6"/>
  <c r="G797" i="6"/>
  <c r="C797" i="6"/>
  <c r="I794" i="6"/>
  <c r="G794" i="6"/>
  <c r="I793" i="6"/>
  <c r="G793" i="6"/>
  <c r="I788" i="6"/>
  <c r="G788" i="6"/>
  <c r="I786" i="6"/>
  <c r="G786" i="6"/>
  <c r="I783" i="6"/>
  <c r="H783" i="6"/>
  <c r="G783" i="6"/>
  <c r="I782" i="6"/>
  <c r="G782" i="6"/>
  <c r="I780" i="6"/>
  <c r="G780" i="6"/>
  <c r="I779" i="6"/>
  <c r="H779" i="6"/>
  <c r="G779" i="6"/>
  <c r="I778" i="6"/>
  <c r="G778" i="6"/>
  <c r="I775" i="6"/>
  <c r="G775" i="6"/>
  <c r="I771" i="6"/>
  <c r="G771" i="6"/>
  <c r="I767" i="6"/>
  <c r="G767" i="6"/>
  <c r="I765" i="6"/>
  <c r="G765" i="6"/>
  <c r="I760" i="6"/>
  <c r="G760" i="6"/>
  <c r="I759" i="6"/>
  <c r="H759" i="6"/>
  <c r="G759" i="6"/>
  <c r="I758" i="6"/>
  <c r="H758" i="6"/>
  <c r="G758" i="6"/>
  <c r="I756" i="6"/>
  <c r="G756" i="6"/>
  <c r="I754" i="6"/>
  <c r="G754" i="6"/>
  <c r="I750" i="6"/>
  <c r="G750" i="6"/>
  <c r="I746" i="6"/>
  <c r="G746" i="6"/>
  <c r="I743" i="6"/>
  <c r="I741" i="6"/>
  <c r="G741" i="6"/>
  <c r="I738" i="6"/>
  <c r="G738" i="6"/>
  <c r="I737" i="6"/>
  <c r="G737" i="6"/>
  <c r="I735" i="6"/>
  <c r="G735" i="6"/>
  <c r="I734" i="6"/>
  <c r="G734" i="6"/>
  <c r="I732" i="6"/>
  <c r="G732" i="6"/>
  <c r="I731" i="6"/>
  <c r="G731" i="6"/>
  <c r="C731" i="6"/>
  <c r="I730" i="6"/>
  <c r="G730" i="6"/>
  <c r="I729" i="6"/>
  <c r="H729" i="6"/>
  <c r="G729" i="6"/>
  <c r="I728" i="6"/>
  <c r="G728" i="6"/>
  <c r="C728" i="6"/>
  <c r="I727" i="6"/>
  <c r="G727" i="6"/>
  <c r="C727" i="6"/>
  <c r="I725" i="6"/>
  <c r="G725" i="6"/>
  <c r="I722" i="6"/>
  <c r="G722" i="6"/>
  <c r="I716" i="6"/>
  <c r="G716" i="6"/>
  <c r="C716" i="6"/>
  <c r="I715" i="6"/>
  <c r="G715" i="6"/>
  <c r="I714" i="6"/>
  <c r="H714" i="6"/>
  <c r="I712" i="6"/>
  <c r="G712" i="6"/>
  <c r="I711" i="6"/>
  <c r="G711" i="6"/>
  <c r="I709" i="6"/>
  <c r="G709" i="6"/>
  <c r="I707" i="6"/>
  <c r="G707" i="6"/>
  <c r="I706" i="6"/>
  <c r="G706" i="6"/>
  <c r="C706" i="6"/>
  <c r="I704" i="6"/>
  <c r="G704" i="6"/>
  <c r="C704" i="6"/>
  <c r="I701" i="6"/>
  <c r="G701" i="6"/>
  <c r="C701" i="6"/>
  <c r="I695" i="6"/>
  <c r="G695" i="6"/>
  <c r="I694" i="6"/>
  <c r="G694" i="6"/>
  <c r="C694" i="6"/>
  <c r="I693" i="6"/>
  <c r="G693" i="6"/>
  <c r="C693" i="6"/>
  <c r="I692" i="6"/>
  <c r="H692" i="6"/>
  <c r="G692" i="6"/>
  <c r="I691" i="6"/>
  <c r="G691" i="6"/>
  <c r="I690" i="6"/>
  <c r="G690" i="6"/>
  <c r="C690" i="6"/>
  <c r="I689" i="6"/>
  <c r="G689" i="6"/>
  <c r="I688" i="6"/>
  <c r="G688" i="6"/>
  <c r="C688" i="6"/>
  <c r="I687" i="6"/>
  <c r="H687" i="6"/>
  <c r="G687" i="6"/>
  <c r="I685" i="6"/>
  <c r="G685" i="6"/>
  <c r="C685" i="6"/>
  <c r="I684" i="6"/>
  <c r="G684" i="6"/>
  <c r="I683" i="6"/>
  <c r="G683" i="6"/>
  <c r="I682" i="6"/>
  <c r="G682" i="6"/>
  <c r="I681" i="6"/>
  <c r="G681" i="6"/>
  <c r="I680" i="6"/>
  <c r="G680" i="6"/>
  <c r="I679" i="6"/>
  <c r="G679" i="6"/>
  <c r="I678" i="6"/>
  <c r="G678" i="6"/>
  <c r="I677" i="6"/>
  <c r="G677" i="6"/>
  <c r="C677" i="6"/>
  <c r="I673" i="6"/>
  <c r="G673" i="6"/>
  <c r="I672" i="6"/>
  <c r="G672" i="6"/>
  <c r="C672" i="6"/>
  <c r="I668" i="6"/>
  <c r="H668" i="6"/>
  <c r="G668" i="6"/>
  <c r="I666" i="6"/>
  <c r="G666" i="6"/>
  <c r="I665" i="6"/>
  <c r="G665" i="6"/>
  <c r="C665" i="6"/>
  <c r="I663" i="6"/>
  <c r="H663" i="6"/>
  <c r="G663" i="6"/>
  <c r="I661" i="6"/>
  <c r="H661" i="6"/>
  <c r="G661" i="6"/>
  <c r="I656" i="6"/>
  <c r="G656" i="6"/>
  <c r="C656" i="6"/>
  <c r="I655" i="6"/>
  <c r="G655" i="6"/>
  <c r="I652" i="6"/>
  <c r="G652" i="6"/>
  <c r="I648" i="6"/>
  <c r="G648" i="6"/>
  <c r="I647" i="6"/>
  <c r="G647" i="6"/>
  <c r="I645" i="6"/>
  <c r="G645" i="6"/>
  <c r="I644" i="6"/>
  <c r="G644" i="6"/>
  <c r="I641" i="6"/>
  <c r="H641" i="6"/>
  <c r="I634" i="6"/>
  <c r="G634" i="6"/>
  <c r="C634" i="6"/>
  <c r="I627" i="6"/>
  <c r="G627" i="6"/>
  <c r="I626" i="6"/>
  <c r="G626" i="6"/>
  <c r="I621" i="6"/>
  <c r="H621" i="6"/>
  <c r="G621" i="6"/>
  <c r="I616" i="6"/>
  <c r="G616" i="6"/>
  <c r="I612" i="6"/>
  <c r="H612" i="6"/>
  <c r="I610" i="6"/>
  <c r="G610" i="6"/>
  <c r="I607" i="6"/>
  <c r="G607" i="6"/>
  <c r="I605" i="6"/>
  <c r="H605" i="6"/>
  <c r="I603" i="6"/>
  <c r="G603" i="6"/>
  <c r="I602" i="6"/>
  <c r="G602" i="6"/>
  <c r="I601" i="6"/>
  <c r="G601" i="6"/>
  <c r="I596" i="6"/>
  <c r="G596" i="6"/>
  <c r="I588" i="6"/>
  <c r="G588" i="6"/>
  <c r="C588" i="6"/>
  <c r="I586" i="6"/>
  <c r="G586" i="6"/>
  <c r="I585" i="6"/>
  <c r="G585" i="6"/>
  <c r="I584" i="6"/>
  <c r="G584" i="6"/>
  <c r="I581" i="6"/>
  <c r="G581" i="6"/>
  <c r="I579" i="6"/>
  <c r="G579" i="6"/>
  <c r="I575" i="6"/>
  <c r="G575" i="6"/>
  <c r="I574" i="6"/>
  <c r="G574" i="6"/>
  <c r="I573" i="6"/>
  <c r="H573" i="6"/>
  <c r="I571" i="6"/>
  <c r="G571" i="6"/>
  <c r="I569" i="6"/>
  <c r="G569" i="6"/>
  <c r="I567" i="6"/>
  <c r="G567" i="6"/>
  <c r="C567" i="6"/>
  <c r="I563" i="6"/>
  <c r="G563" i="6"/>
  <c r="I557" i="6"/>
  <c r="G557" i="6"/>
  <c r="C557" i="6"/>
  <c r="I554" i="6"/>
  <c r="G554" i="6"/>
  <c r="I552" i="6"/>
  <c r="G552" i="6"/>
  <c r="I547" i="6"/>
  <c r="G547" i="6"/>
  <c r="C547" i="6"/>
  <c r="I546" i="6"/>
  <c r="G546" i="6"/>
  <c r="C546" i="6"/>
  <c r="I542" i="6"/>
  <c r="G542" i="6"/>
  <c r="I540" i="6"/>
  <c r="G540" i="6"/>
  <c r="I539" i="6"/>
  <c r="G539" i="6"/>
  <c r="I538" i="6"/>
  <c r="G538" i="6"/>
  <c r="I537" i="6"/>
  <c r="G537" i="6"/>
  <c r="I533" i="6"/>
  <c r="G533" i="6"/>
  <c r="I529" i="6"/>
  <c r="G529" i="6"/>
  <c r="I527" i="6"/>
  <c r="G527" i="6"/>
  <c r="I521" i="6"/>
  <c r="C521" i="6"/>
  <c r="I520" i="6"/>
  <c r="H520" i="6"/>
  <c r="I519" i="6"/>
  <c r="G519" i="6"/>
  <c r="I518" i="6"/>
  <c r="G518" i="6"/>
  <c r="I516" i="6"/>
  <c r="G516" i="6"/>
  <c r="I515" i="6"/>
  <c r="G515" i="6"/>
  <c r="I514" i="6"/>
  <c r="G514" i="6"/>
  <c r="I512" i="6"/>
  <c r="G512" i="6"/>
  <c r="I510" i="6"/>
  <c r="G510" i="6"/>
  <c r="C510" i="6"/>
  <c r="I505" i="6"/>
  <c r="G505" i="6"/>
  <c r="I500" i="6"/>
  <c r="G500" i="6"/>
  <c r="C500" i="6"/>
  <c r="I492" i="6"/>
  <c r="G492" i="6"/>
  <c r="I489" i="6"/>
  <c r="G489" i="6"/>
  <c r="I488" i="6"/>
  <c r="G488" i="6"/>
  <c r="I487" i="6"/>
  <c r="G487" i="6"/>
  <c r="I486" i="6"/>
  <c r="G486" i="6"/>
  <c r="I485" i="6"/>
  <c r="H485" i="6"/>
  <c r="I484" i="6"/>
  <c r="H484" i="6"/>
  <c r="G484" i="6"/>
  <c r="I482" i="6"/>
  <c r="G482" i="6"/>
  <c r="I479" i="6"/>
  <c r="H479" i="6"/>
  <c r="I478" i="6"/>
  <c r="G478" i="6"/>
  <c r="I472" i="6"/>
  <c r="I468" i="6"/>
  <c r="G468" i="6"/>
  <c r="I466" i="6"/>
  <c r="G466" i="6"/>
  <c r="I465" i="6"/>
  <c r="G465" i="6"/>
  <c r="I463" i="6"/>
  <c r="G463" i="6"/>
  <c r="I456" i="6"/>
  <c r="G456" i="6"/>
  <c r="I450" i="6"/>
  <c r="G450" i="6"/>
  <c r="I447" i="6"/>
  <c r="H447" i="6"/>
  <c r="I442" i="6"/>
  <c r="G442" i="6"/>
  <c r="I438" i="6"/>
  <c r="G438" i="6"/>
  <c r="I434" i="6"/>
  <c r="G434" i="6"/>
  <c r="C434" i="6"/>
  <c r="I431" i="6"/>
  <c r="G431" i="6"/>
  <c r="I425" i="6"/>
  <c r="G425" i="6"/>
  <c r="C425" i="6"/>
  <c r="I422" i="6"/>
  <c r="H422" i="6"/>
  <c r="I419" i="6"/>
  <c r="G419" i="6"/>
  <c r="I418" i="6"/>
  <c r="G418" i="6"/>
  <c r="I417" i="6"/>
  <c r="H417" i="6"/>
  <c r="G417" i="6"/>
  <c r="I416" i="6"/>
  <c r="G416" i="6"/>
  <c r="I411" i="6"/>
  <c r="H411" i="6"/>
  <c r="I408" i="6"/>
  <c r="G408" i="6"/>
  <c r="I406" i="6"/>
  <c r="G406" i="6"/>
  <c r="I405" i="6"/>
  <c r="G405" i="6"/>
  <c r="C405" i="6"/>
  <c r="I404" i="6"/>
  <c r="G404" i="6"/>
  <c r="C404" i="6"/>
  <c r="I401" i="6"/>
  <c r="G401" i="6"/>
  <c r="I398" i="6"/>
  <c r="G398" i="6"/>
  <c r="I397" i="6"/>
  <c r="G397" i="6"/>
  <c r="I393" i="6"/>
  <c r="G393" i="6"/>
  <c r="I390" i="6"/>
  <c r="G390" i="6"/>
  <c r="I387" i="6"/>
  <c r="G387" i="6"/>
  <c r="C387" i="6"/>
  <c r="I386" i="6"/>
  <c r="H386" i="6"/>
  <c r="G386" i="6"/>
  <c r="I385" i="6"/>
  <c r="G385" i="6"/>
  <c r="C385" i="6"/>
  <c r="I381" i="6"/>
  <c r="G381" i="6"/>
  <c r="I378" i="6"/>
  <c r="G378" i="6"/>
  <c r="I377" i="6"/>
  <c r="G377" i="6"/>
  <c r="C377" i="6"/>
  <c r="I373" i="6"/>
  <c r="G373" i="6"/>
  <c r="I372" i="6"/>
  <c r="G372" i="6"/>
  <c r="I371" i="6"/>
  <c r="G371" i="6"/>
  <c r="I369" i="6"/>
  <c r="G369" i="6"/>
  <c r="I366" i="6"/>
  <c r="G366" i="6"/>
  <c r="I365" i="6"/>
  <c r="H365" i="6"/>
  <c r="G365" i="6"/>
  <c r="I363" i="6"/>
  <c r="G363" i="6"/>
  <c r="I359" i="6"/>
  <c r="G359" i="6"/>
  <c r="I358" i="6"/>
  <c r="G358" i="6"/>
  <c r="I357" i="6"/>
  <c r="G357" i="6"/>
  <c r="C357" i="6"/>
  <c r="I356" i="6"/>
  <c r="G356" i="6"/>
  <c r="I354" i="6"/>
  <c r="G354" i="6"/>
  <c r="I348" i="6"/>
  <c r="G348" i="6"/>
  <c r="I347" i="6"/>
  <c r="I346" i="6"/>
  <c r="G346" i="6"/>
  <c r="I345" i="6"/>
  <c r="G345" i="6"/>
  <c r="I343" i="6"/>
  <c r="G343" i="6"/>
  <c r="I340" i="6"/>
  <c r="G340" i="6"/>
  <c r="I336" i="6"/>
  <c r="H336" i="6"/>
  <c r="G336" i="6"/>
  <c r="I334" i="6"/>
  <c r="G334" i="6"/>
  <c r="I333" i="6"/>
  <c r="H333" i="6"/>
  <c r="I329" i="6"/>
  <c r="G329" i="6"/>
  <c r="I328" i="6"/>
  <c r="G328" i="6"/>
  <c r="I326" i="6"/>
  <c r="G326" i="6"/>
  <c r="C326" i="6"/>
  <c r="I325" i="6"/>
  <c r="G325" i="6"/>
  <c r="C325" i="6"/>
  <c r="I324" i="6"/>
  <c r="G324" i="6"/>
  <c r="I322" i="6"/>
  <c r="H322" i="6"/>
  <c r="I320" i="6"/>
  <c r="G320" i="6"/>
  <c r="I319" i="6"/>
  <c r="G319" i="6"/>
  <c r="I318" i="6"/>
  <c r="G318" i="6"/>
  <c r="I317" i="6"/>
  <c r="G317" i="6"/>
  <c r="I316" i="6"/>
  <c r="G316" i="6"/>
  <c r="I313" i="6"/>
  <c r="G313" i="6"/>
  <c r="C313" i="6"/>
  <c r="I310" i="6"/>
  <c r="G310" i="6"/>
  <c r="I308" i="6"/>
  <c r="H308" i="6"/>
  <c r="I305" i="6"/>
  <c r="G305" i="6"/>
  <c r="I304" i="6"/>
  <c r="G304" i="6"/>
  <c r="C304" i="6"/>
  <c r="I302" i="6"/>
  <c r="H302" i="6"/>
  <c r="I297" i="6"/>
  <c r="G297" i="6"/>
  <c r="I295" i="6"/>
  <c r="G295" i="6"/>
  <c r="I294" i="6"/>
  <c r="G294" i="6"/>
  <c r="I293" i="6"/>
  <c r="G293" i="6"/>
  <c r="C293" i="6"/>
  <c r="I289" i="6"/>
  <c r="G289" i="6"/>
  <c r="C289" i="6"/>
  <c r="I288" i="6"/>
  <c r="G288" i="6"/>
  <c r="I287" i="6"/>
  <c r="G287" i="6"/>
  <c r="C287" i="6"/>
  <c r="I283" i="6"/>
  <c r="G283" i="6"/>
  <c r="C283" i="6"/>
  <c r="I282" i="6"/>
  <c r="G282" i="6"/>
  <c r="C282" i="6"/>
  <c r="I278" i="6"/>
  <c r="H278" i="6"/>
  <c r="G278" i="6"/>
  <c r="I273" i="6"/>
  <c r="G273" i="6"/>
  <c r="I272" i="6"/>
  <c r="G272" i="6"/>
  <c r="I271" i="6"/>
  <c r="G271" i="6"/>
  <c r="C271" i="6"/>
  <c r="I269" i="6"/>
  <c r="G269" i="6"/>
  <c r="C269" i="6"/>
  <c r="I268" i="6"/>
  <c r="G268" i="6"/>
  <c r="I266" i="6"/>
  <c r="G266" i="6"/>
  <c r="I264" i="6"/>
  <c r="G264" i="6"/>
  <c r="I257" i="6"/>
  <c r="G257" i="6"/>
  <c r="C257" i="6"/>
  <c r="I255" i="6"/>
  <c r="G255" i="6"/>
  <c r="I253" i="6"/>
  <c r="G253" i="6"/>
  <c r="C253" i="6"/>
  <c r="I252" i="6"/>
  <c r="H252" i="6"/>
  <c r="I251" i="6"/>
  <c r="H251" i="6"/>
  <c r="G251" i="6"/>
  <c r="I250" i="6"/>
  <c r="G250" i="6"/>
  <c r="I249" i="6"/>
  <c r="H249" i="6"/>
  <c r="G249" i="6"/>
  <c r="I247" i="6"/>
  <c r="G247" i="6"/>
  <c r="I246" i="6"/>
  <c r="G246" i="6"/>
  <c r="I242" i="6"/>
  <c r="G242" i="6"/>
  <c r="I240" i="6"/>
  <c r="G240" i="6"/>
  <c r="I239" i="6"/>
  <c r="H239" i="6"/>
  <c r="G239" i="6"/>
  <c r="I237" i="6"/>
  <c r="G237" i="6"/>
  <c r="I232" i="6"/>
  <c r="G232" i="6"/>
  <c r="I231" i="6"/>
  <c r="G231" i="6"/>
  <c r="I230" i="6"/>
  <c r="H230" i="6"/>
  <c r="G230" i="6"/>
  <c r="I229" i="6"/>
  <c r="G229" i="6"/>
  <c r="I222" i="6"/>
  <c r="G222" i="6"/>
  <c r="I217" i="6"/>
  <c r="H217" i="6"/>
  <c r="G217" i="6"/>
  <c r="I214" i="6"/>
  <c r="G214" i="6"/>
  <c r="I205" i="6"/>
  <c r="G205" i="6"/>
  <c r="I202" i="6"/>
  <c r="G202" i="6"/>
  <c r="I201" i="6"/>
  <c r="H201" i="6"/>
  <c r="G201" i="6"/>
  <c r="I198" i="6"/>
  <c r="G198" i="6"/>
  <c r="I197" i="6"/>
  <c r="G197" i="6"/>
  <c r="C197" i="6"/>
  <c r="I195" i="6"/>
  <c r="G195" i="6"/>
  <c r="I194" i="6"/>
  <c r="G194" i="6"/>
  <c r="I192" i="6"/>
  <c r="G192" i="6"/>
  <c r="I190" i="6"/>
  <c r="G190" i="6"/>
  <c r="I189" i="6"/>
  <c r="G189" i="6"/>
  <c r="I185" i="6"/>
  <c r="G185" i="6"/>
  <c r="I183" i="6"/>
  <c r="G183" i="6"/>
  <c r="I177" i="6"/>
  <c r="G177" i="6"/>
  <c r="I174" i="6"/>
  <c r="G174" i="6"/>
  <c r="I173" i="6"/>
  <c r="G173" i="6"/>
  <c r="I172" i="6"/>
  <c r="G172" i="6"/>
  <c r="I169" i="6"/>
  <c r="G169" i="6"/>
  <c r="I165" i="6"/>
  <c r="G165" i="6"/>
  <c r="I164" i="6"/>
  <c r="G164" i="6"/>
  <c r="I163" i="6"/>
  <c r="G163" i="6"/>
  <c r="I162" i="6"/>
  <c r="G162" i="6"/>
  <c r="I152" i="6"/>
  <c r="G152" i="6"/>
  <c r="C152" i="6"/>
  <c r="I143" i="6"/>
  <c r="G143" i="6"/>
  <c r="I142" i="6"/>
  <c r="G142" i="6"/>
  <c r="I139" i="6"/>
  <c r="G139" i="6"/>
  <c r="I138" i="6"/>
  <c r="G138" i="6"/>
  <c r="I136" i="6"/>
  <c r="G136" i="6"/>
  <c r="I134" i="6"/>
  <c r="G134" i="6"/>
  <c r="I133" i="6"/>
  <c r="G133" i="6"/>
  <c r="I129" i="6"/>
  <c r="H129" i="6"/>
  <c r="G129" i="6"/>
  <c r="I127" i="6"/>
  <c r="G127" i="6"/>
  <c r="I125" i="6"/>
  <c r="G125" i="6"/>
  <c r="I124" i="6"/>
  <c r="G124" i="6"/>
  <c r="I119" i="6"/>
  <c r="G119" i="6"/>
  <c r="C119" i="6"/>
  <c r="I117" i="6"/>
  <c r="G117" i="6"/>
  <c r="I116" i="6"/>
  <c r="G116" i="6"/>
  <c r="I115" i="6"/>
  <c r="G115" i="6"/>
  <c r="I114" i="6"/>
  <c r="G114" i="6"/>
  <c r="C114" i="6"/>
  <c r="I112" i="6"/>
  <c r="H112" i="6"/>
  <c r="G112" i="6"/>
  <c r="I109" i="6"/>
  <c r="G109" i="6"/>
  <c r="I108" i="6"/>
  <c r="H108" i="6"/>
  <c r="G108" i="6"/>
  <c r="I107" i="6"/>
  <c r="G107" i="6"/>
  <c r="I106" i="6"/>
  <c r="G106" i="6"/>
  <c r="I102" i="6"/>
  <c r="G102" i="6"/>
  <c r="C102" i="6"/>
  <c r="I101" i="6"/>
  <c r="G101" i="6"/>
  <c r="C101" i="6"/>
  <c r="I94" i="6"/>
  <c r="G94" i="6"/>
  <c r="I88" i="6"/>
  <c r="G88" i="6"/>
  <c r="I87" i="6"/>
  <c r="G87" i="6"/>
  <c r="C87" i="6"/>
  <c r="I86" i="6"/>
  <c r="G86" i="6"/>
  <c r="I85" i="6"/>
  <c r="G85" i="6"/>
  <c r="I84" i="6"/>
  <c r="G84" i="6"/>
  <c r="I77" i="6"/>
  <c r="G77" i="6"/>
  <c r="I75" i="6"/>
  <c r="G75" i="6"/>
  <c r="I73" i="6"/>
  <c r="G73" i="6"/>
  <c r="C73" i="6"/>
  <c r="I72" i="6"/>
  <c r="G72" i="6"/>
  <c r="I70" i="6"/>
  <c r="G70" i="6"/>
  <c r="I69" i="6"/>
  <c r="G69" i="6"/>
  <c r="I68" i="6"/>
  <c r="H68" i="6"/>
  <c r="I67" i="6"/>
  <c r="G67" i="6"/>
  <c r="I63" i="6"/>
  <c r="H63" i="6"/>
  <c r="G63" i="6"/>
  <c r="I62" i="6"/>
  <c r="G62" i="6"/>
  <c r="I61" i="6"/>
  <c r="G61" i="6"/>
  <c r="C61" i="6"/>
  <c r="I60" i="6"/>
  <c r="G60" i="6"/>
  <c r="I58" i="6"/>
  <c r="H58" i="6"/>
  <c r="G58" i="6"/>
  <c r="I56" i="6"/>
  <c r="G56" i="6"/>
  <c r="I52" i="6"/>
  <c r="G52" i="6"/>
  <c r="I50" i="6"/>
  <c r="G50" i="6"/>
  <c r="I46" i="6"/>
  <c r="G46" i="6"/>
  <c r="I44" i="6"/>
  <c r="G44" i="6"/>
  <c r="I42" i="6"/>
  <c r="H42" i="6"/>
  <c r="G42" i="6"/>
  <c r="I36" i="6"/>
  <c r="G36" i="6"/>
  <c r="I35" i="6"/>
  <c r="G35" i="6"/>
  <c r="I30" i="6"/>
  <c r="G30" i="6"/>
  <c r="I29" i="6"/>
  <c r="G29" i="6"/>
  <c r="I28" i="6"/>
  <c r="G28" i="6"/>
  <c r="C28" i="6"/>
  <c r="I26" i="6"/>
  <c r="G26" i="6"/>
  <c r="I25" i="6"/>
  <c r="G25" i="6"/>
  <c r="I19" i="6"/>
  <c r="G19" i="6"/>
  <c r="I18" i="6"/>
  <c r="G18" i="6"/>
  <c r="I17" i="6"/>
  <c r="G17" i="6"/>
  <c r="C17" i="6"/>
  <c r="I13" i="6"/>
  <c r="G13" i="6"/>
  <c r="I4" i="6"/>
  <c r="G4" i="6"/>
  <c r="I1234" i="4"/>
  <c r="G1234" i="4"/>
  <c r="I424" i="4"/>
  <c r="G424" i="4"/>
  <c r="I1363" i="4"/>
  <c r="G1363" i="4"/>
  <c r="I318" i="4"/>
  <c r="G318" i="4"/>
  <c r="I1493" i="4"/>
  <c r="G1493" i="4"/>
  <c r="I2175" i="4"/>
  <c r="G2175" i="4"/>
  <c r="I1497" i="4"/>
  <c r="H1497" i="4"/>
  <c r="G1497" i="4"/>
  <c r="I1062" i="4"/>
  <c r="G1062" i="4"/>
  <c r="I836" i="4"/>
  <c r="G836" i="4"/>
  <c r="I1897" i="4"/>
  <c r="G1897" i="4"/>
  <c r="I2061" i="4"/>
  <c r="G2061" i="4"/>
  <c r="I2077" i="4"/>
  <c r="G2077" i="4"/>
  <c r="I880" i="4"/>
  <c r="G880" i="4"/>
  <c r="I660" i="4"/>
  <c r="G660" i="4"/>
  <c r="I658" i="4"/>
  <c r="G658" i="4"/>
  <c r="I1139" i="4"/>
  <c r="G1139" i="4"/>
  <c r="I792" i="4"/>
  <c r="G792" i="4"/>
  <c r="I839" i="4"/>
  <c r="G839" i="4"/>
  <c r="I1135" i="4"/>
  <c r="G1135" i="4"/>
  <c r="I1132" i="4"/>
  <c r="G1132" i="4"/>
  <c r="I684" i="4"/>
  <c r="G684" i="4"/>
  <c r="I1464" i="4"/>
  <c r="G1464" i="4"/>
  <c r="I583" i="4"/>
  <c r="G583" i="4"/>
  <c r="I2227" i="4"/>
  <c r="G2227" i="4"/>
  <c r="I2188" i="4"/>
  <c r="G2188" i="4"/>
  <c r="I663" i="4"/>
  <c r="G663" i="4"/>
  <c r="I2138" i="4"/>
  <c r="G2138" i="4"/>
  <c r="I2238" i="4"/>
  <c r="G2238" i="4"/>
  <c r="I515" i="4"/>
  <c r="G515" i="4"/>
  <c r="I519" i="4"/>
  <c r="G519" i="4"/>
  <c r="I1233" i="4"/>
  <c r="G1233" i="4"/>
  <c r="I1951" i="4"/>
  <c r="G1951" i="4"/>
  <c r="I1979" i="4"/>
  <c r="G1979" i="4"/>
  <c r="I1293" i="4"/>
  <c r="G1293" i="4"/>
  <c r="I423" i="4"/>
  <c r="G423" i="4"/>
  <c r="I679" i="4"/>
  <c r="H679" i="4"/>
  <c r="I1362" i="4"/>
  <c r="G1362" i="4"/>
  <c r="I1473" i="4"/>
  <c r="H1473" i="4"/>
  <c r="G1473" i="4"/>
  <c r="I2215" i="4"/>
  <c r="G2215" i="4"/>
  <c r="I1492" i="4"/>
  <c r="G1492" i="4"/>
  <c r="I1486" i="4"/>
  <c r="G1486" i="4"/>
  <c r="I2174" i="4"/>
  <c r="G2174" i="4"/>
  <c r="I544" i="4"/>
  <c r="G544" i="4"/>
  <c r="I1496" i="4"/>
  <c r="H1496" i="4"/>
  <c r="G1496" i="4"/>
  <c r="I769" i="4"/>
  <c r="G769" i="4"/>
  <c r="I301" i="4"/>
  <c r="G301" i="4"/>
  <c r="I1061" i="4"/>
  <c r="G1061" i="4"/>
  <c r="I718" i="4"/>
  <c r="G718" i="4"/>
  <c r="I865" i="4"/>
  <c r="G865" i="4"/>
  <c r="I835" i="4"/>
  <c r="G835" i="4"/>
  <c r="I650" i="4"/>
  <c r="G650" i="4"/>
  <c r="I1896" i="4"/>
  <c r="G1896" i="4"/>
  <c r="I817" i="4"/>
  <c r="G817" i="4"/>
  <c r="I2060" i="4"/>
  <c r="G2060" i="4"/>
  <c r="I2076" i="4"/>
  <c r="G2076" i="4"/>
  <c r="I879" i="4"/>
  <c r="G879" i="4"/>
  <c r="I659" i="4"/>
  <c r="G659" i="4"/>
  <c r="I268" i="4"/>
  <c r="H268" i="4"/>
  <c r="G268" i="4"/>
  <c r="I1312" i="4"/>
  <c r="H1312" i="4"/>
  <c r="I1889" i="4"/>
  <c r="G1889" i="4"/>
  <c r="I767" i="4"/>
  <c r="H767" i="4"/>
  <c r="G767" i="4"/>
  <c r="I1299" i="4"/>
  <c r="H1299" i="4"/>
  <c r="I657" i="4"/>
  <c r="G657" i="4"/>
  <c r="I702" i="4"/>
  <c r="G702" i="4"/>
  <c r="I1138" i="4"/>
  <c r="G1138" i="4"/>
  <c r="I1950" i="4"/>
  <c r="G1950" i="4"/>
  <c r="I791" i="4"/>
  <c r="G791" i="4"/>
  <c r="I728" i="4"/>
  <c r="G728" i="4"/>
  <c r="I838" i="4"/>
  <c r="G838" i="4"/>
  <c r="I388" i="4"/>
  <c r="G388" i="4"/>
  <c r="I1134" i="4"/>
  <c r="G1134" i="4"/>
  <c r="I1131" i="4"/>
  <c r="G1131" i="4"/>
  <c r="I683" i="4"/>
  <c r="G683" i="4"/>
  <c r="I1463" i="4"/>
  <c r="G1463" i="4"/>
  <c r="I582" i="4"/>
  <c r="G582" i="4"/>
  <c r="I1004" i="4"/>
  <c r="H1004" i="4"/>
  <c r="I633" i="4"/>
  <c r="H633" i="4"/>
  <c r="I2226" i="4"/>
  <c r="G2226" i="4"/>
  <c r="I2187" i="4"/>
  <c r="G2187" i="4"/>
  <c r="I1922" i="4"/>
  <c r="G1922" i="4"/>
  <c r="I2013" i="4"/>
  <c r="G2013" i="4"/>
  <c r="I1625" i="4"/>
  <c r="H1625" i="4"/>
  <c r="G1625" i="4"/>
  <c r="I662" i="4"/>
  <c r="G662" i="4"/>
  <c r="I142" i="4"/>
  <c r="H142" i="4"/>
  <c r="I2137" i="4"/>
  <c r="G2137" i="4"/>
  <c r="I89" i="4"/>
  <c r="H89" i="4"/>
  <c r="G89" i="4"/>
  <c r="I2237" i="4"/>
  <c r="G2237" i="4"/>
  <c r="I1022" i="4"/>
  <c r="G1022" i="4"/>
  <c r="I186" i="4"/>
  <c r="G186" i="4"/>
  <c r="I1335" i="4"/>
  <c r="G1335" i="4"/>
  <c r="I678" i="4"/>
  <c r="H678" i="4"/>
  <c r="I1971" i="4"/>
  <c r="G1971" i="4"/>
  <c r="I149" i="4"/>
  <c r="G149" i="4"/>
  <c r="I1491" i="4"/>
  <c r="G1491" i="4"/>
  <c r="I1485" i="4"/>
  <c r="G1485" i="4"/>
  <c r="I2173" i="4"/>
  <c r="G2173" i="4"/>
  <c r="I1564" i="4"/>
  <c r="G1564" i="4"/>
  <c r="I543" i="4"/>
  <c r="G543" i="4"/>
  <c r="I1143" i="4"/>
  <c r="G1143" i="4"/>
  <c r="I300" i="4"/>
  <c r="G300" i="4"/>
  <c r="I1060" i="4"/>
  <c r="G1060" i="4"/>
  <c r="I717" i="4"/>
  <c r="G717" i="4"/>
  <c r="I2148" i="4"/>
  <c r="G2148" i="4"/>
  <c r="I1469" i="4"/>
  <c r="G1469" i="4"/>
  <c r="I856" i="4"/>
  <c r="G856" i="4"/>
  <c r="I816" i="4"/>
  <c r="G816" i="4"/>
  <c r="I2059" i="4"/>
  <c r="G2059" i="4"/>
  <c r="I766" i="4"/>
  <c r="H766" i="4"/>
  <c r="G766" i="4"/>
  <c r="I1137" i="4"/>
  <c r="G1137" i="4"/>
  <c r="I1484" i="4"/>
  <c r="G1484" i="4"/>
  <c r="I837" i="4"/>
  <c r="G837" i="4"/>
  <c r="I354" i="4"/>
  <c r="G354" i="4"/>
  <c r="I387" i="4"/>
  <c r="G387" i="4"/>
  <c r="I1674" i="4"/>
  <c r="G1674" i="4"/>
  <c r="I1003" i="4"/>
  <c r="H1003" i="4"/>
  <c r="I632" i="4"/>
  <c r="H632" i="4"/>
  <c r="I2225" i="4"/>
  <c r="G2225" i="4"/>
  <c r="I1940" i="4"/>
  <c r="G1940" i="4"/>
  <c r="I1624" i="4"/>
  <c r="H1624" i="4"/>
  <c r="G1624" i="4"/>
  <c r="I141" i="4"/>
  <c r="H141" i="4"/>
  <c r="I88" i="4"/>
  <c r="H88" i="4"/>
  <c r="G88" i="4"/>
  <c r="I1572" i="4"/>
  <c r="H1572" i="4"/>
  <c r="G1572" i="4"/>
  <c r="I640" i="4"/>
  <c r="G640" i="4"/>
  <c r="I881" i="4"/>
  <c r="H881" i="4"/>
  <c r="G881" i="4"/>
  <c r="I978" i="4"/>
  <c r="G978" i="4"/>
  <c r="I79" i="4"/>
  <c r="G79" i="4"/>
  <c r="I1232" i="4"/>
  <c r="G1232" i="4"/>
  <c r="I1804" i="4"/>
  <c r="H1804" i="4"/>
  <c r="G1804" i="4"/>
  <c r="I2193" i="4"/>
  <c r="G2193" i="4"/>
  <c r="I1949" i="4"/>
  <c r="G1949" i="4"/>
  <c r="I1978" i="4"/>
  <c r="G1978" i="4"/>
  <c r="I1277" i="4"/>
  <c r="G1277" i="4"/>
  <c r="I1587" i="4"/>
  <c r="G1587" i="4"/>
  <c r="I518" i="4"/>
  <c r="H518" i="4"/>
  <c r="G518" i="4"/>
  <c r="I422" i="4"/>
  <c r="G422" i="4"/>
  <c r="I1286" i="4"/>
  <c r="G1286" i="4"/>
  <c r="I884" i="4"/>
  <c r="G884" i="4"/>
  <c r="I499" i="4"/>
  <c r="H499" i="4"/>
  <c r="G499" i="4"/>
  <c r="I122" i="4"/>
  <c r="H122" i="4"/>
  <c r="G122" i="4"/>
  <c r="I1790" i="4"/>
  <c r="G1790" i="4"/>
  <c r="I1175" i="4"/>
  <c r="G1175" i="4"/>
  <c r="I1789" i="4"/>
  <c r="G1789" i="4"/>
  <c r="I782" i="4"/>
  <c r="G782" i="4"/>
  <c r="I1763" i="4"/>
  <c r="G1763" i="4"/>
  <c r="I1927" i="4"/>
  <c r="G1927" i="4"/>
  <c r="I1600" i="4"/>
  <c r="G1600" i="4"/>
  <c r="I572" i="4"/>
  <c r="H572" i="4"/>
  <c r="G572" i="4"/>
  <c r="I1344" i="4"/>
  <c r="G1344" i="4"/>
  <c r="I1833" i="4"/>
  <c r="G1833" i="4"/>
  <c r="I1724" i="4"/>
  <c r="G1724" i="4"/>
  <c r="I172" i="4"/>
  <c r="G172" i="4"/>
  <c r="I435" i="4"/>
  <c r="G435" i="4"/>
  <c r="I75" i="4"/>
  <c r="G75" i="4"/>
  <c r="I484" i="4"/>
  <c r="G484" i="4"/>
  <c r="I2125" i="4"/>
  <c r="G2125" i="4"/>
  <c r="I677" i="4"/>
  <c r="H677" i="4"/>
  <c r="I2019" i="4"/>
  <c r="H2019" i="4"/>
  <c r="G2019" i="4"/>
  <c r="I1970" i="4"/>
  <c r="G1970" i="4"/>
  <c r="I942" i="4"/>
  <c r="G942" i="4"/>
  <c r="I700" i="4"/>
  <c r="H700" i="4"/>
  <c r="I1472" i="4"/>
  <c r="H1472" i="4"/>
  <c r="G1472" i="4"/>
  <c r="I1700" i="4"/>
  <c r="G1700" i="4"/>
  <c r="I494" i="4"/>
  <c r="G494" i="4"/>
  <c r="I506" i="4"/>
  <c r="G506" i="4"/>
  <c r="I56" i="4"/>
  <c r="G56" i="4"/>
  <c r="I2084" i="4"/>
  <c r="H2084" i="4"/>
  <c r="I1664" i="4"/>
  <c r="H1664" i="4"/>
  <c r="G1664" i="4"/>
  <c r="I2214" i="4"/>
  <c r="G2214" i="4"/>
  <c r="I704" i="4"/>
  <c r="H704" i="4"/>
  <c r="G704" i="4"/>
  <c r="I1870" i="4"/>
  <c r="H1870" i="4"/>
  <c r="G1870" i="4"/>
  <c r="I888" i="4"/>
  <c r="H888" i="4"/>
  <c r="I1792" i="4"/>
  <c r="H1792" i="4"/>
  <c r="G1792" i="4"/>
  <c r="I1968" i="4"/>
  <c r="H1968" i="4"/>
  <c r="I148" i="4"/>
  <c r="G148" i="4"/>
  <c r="I1490" i="4"/>
  <c r="G1490" i="4"/>
  <c r="I2071" i="4"/>
  <c r="G2071" i="4"/>
  <c r="I1771" i="4"/>
  <c r="G1771" i="4"/>
  <c r="I802" i="4"/>
  <c r="H802" i="4"/>
  <c r="G802" i="4"/>
  <c r="I970" i="4"/>
  <c r="G970" i="4"/>
  <c r="I1074" i="4"/>
  <c r="G1074" i="4"/>
  <c r="I1563" i="4"/>
  <c r="G1563" i="4"/>
  <c r="I849" i="4"/>
  <c r="G849" i="4"/>
  <c r="I295" i="4"/>
  <c r="G295" i="4"/>
  <c r="I1819" i="4"/>
  <c r="G1819" i="4"/>
  <c r="I1620" i="4"/>
  <c r="G1620" i="4"/>
  <c r="I542" i="4"/>
  <c r="G542" i="4"/>
  <c r="I1142" i="4"/>
  <c r="G1142" i="4"/>
  <c r="I349" i="4"/>
  <c r="G349" i="4"/>
  <c r="I1081" i="4"/>
  <c r="G1081" i="4"/>
  <c r="I213" i="4"/>
  <c r="G213" i="4"/>
  <c r="I1016" i="4"/>
  <c r="G1016" i="4"/>
  <c r="I225" i="4"/>
  <c r="G225" i="4"/>
  <c r="I1495" i="4"/>
  <c r="H1495" i="4"/>
  <c r="G1495" i="4"/>
  <c r="I64" i="4"/>
  <c r="G64" i="4"/>
  <c r="I768" i="4"/>
  <c r="G768" i="4"/>
  <c r="I522" i="4"/>
  <c r="H522" i="4"/>
  <c r="I2107" i="4"/>
  <c r="H2107" i="4"/>
  <c r="G2107" i="4"/>
  <c r="I489" i="4"/>
  <c r="G489" i="4"/>
  <c r="I1087" i="4"/>
  <c r="G1087" i="4"/>
  <c r="I1306" i="4"/>
  <c r="G1306" i="4"/>
  <c r="I286" i="4"/>
  <c r="G286" i="4"/>
  <c r="I1824" i="4"/>
  <c r="H1824" i="4"/>
  <c r="G1824" i="4"/>
  <c r="I366" i="4"/>
  <c r="G366" i="4"/>
  <c r="I1207" i="4"/>
  <c r="H1207" i="4"/>
  <c r="I1325" i="4"/>
  <c r="H1325" i="4"/>
  <c r="G1325" i="4"/>
  <c r="I595" i="4"/>
  <c r="G595" i="4"/>
  <c r="I281" i="4"/>
  <c r="G281" i="4"/>
  <c r="I230" i="4"/>
  <c r="H230" i="4"/>
  <c r="G230" i="4"/>
  <c r="I1890" i="4"/>
  <c r="G1890" i="4"/>
  <c r="I465" i="4"/>
  <c r="G465" i="4"/>
  <c r="I975" i="4"/>
  <c r="G975" i="4"/>
  <c r="I1059" i="4"/>
  <c r="G1059" i="4"/>
  <c r="I716" i="4"/>
  <c r="G716" i="4"/>
  <c r="I406" i="4"/>
  <c r="G406" i="4"/>
  <c r="I1751" i="4"/>
  <c r="G1751" i="4"/>
  <c r="I61" i="4"/>
  <c r="G61" i="4"/>
  <c r="I1468" i="4"/>
  <c r="G1468" i="4"/>
  <c r="I40" i="4"/>
  <c r="G40" i="4"/>
  <c r="I1245" i="4"/>
  <c r="G1245" i="4"/>
  <c r="I855" i="4"/>
  <c r="G855" i="4"/>
  <c r="I2083" i="4"/>
  <c r="H2083" i="4"/>
  <c r="I864" i="4"/>
  <c r="G864" i="4"/>
  <c r="I481" i="4"/>
  <c r="G481" i="4"/>
  <c r="I834" i="4"/>
  <c r="G834" i="4"/>
  <c r="I627" i="4"/>
  <c r="G627" i="4"/>
  <c r="I1810" i="4"/>
  <c r="G1810" i="4"/>
  <c r="I1241" i="4"/>
  <c r="G1241" i="4"/>
  <c r="I953" i="4"/>
  <c r="G953" i="4"/>
  <c r="I343" i="4"/>
  <c r="G343" i="4"/>
  <c r="I1823" i="4"/>
  <c r="G1823" i="4"/>
  <c r="I1014" i="4"/>
  <c r="H1014" i="4"/>
  <c r="I649" i="4"/>
  <c r="G649" i="4"/>
  <c r="I1580" i="4"/>
  <c r="G1580" i="4"/>
  <c r="I1426" i="4"/>
  <c r="G1426" i="4"/>
  <c r="I1339" i="4"/>
  <c r="G1339" i="4"/>
  <c r="I277" i="4"/>
  <c r="G277" i="4"/>
  <c r="I751" i="4"/>
  <c r="G751" i="4"/>
  <c r="I1454" i="4"/>
  <c r="G1454" i="4"/>
  <c r="I1494" i="4"/>
  <c r="G1494" i="4"/>
  <c r="I1192" i="4"/>
  <c r="G1192" i="4"/>
  <c r="I1421" i="4"/>
  <c r="H1421" i="4"/>
  <c r="G1421" i="4"/>
  <c r="I2058" i="4"/>
  <c r="G2058" i="4"/>
  <c r="I1522" i="4"/>
  <c r="G1522" i="4"/>
  <c r="I2075" i="4"/>
  <c r="G2075" i="4"/>
  <c r="I525" i="4"/>
  <c r="G525" i="4"/>
  <c r="I2210" i="4"/>
  <c r="G2210" i="4"/>
  <c r="I810" i="4"/>
  <c r="G810" i="4"/>
  <c r="I2016" i="4"/>
  <c r="G2016" i="4"/>
  <c r="I2094" i="4"/>
  <c r="H2094" i="4"/>
  <c r="G2094" i="4"/>
  <c r="I1710" i="4"/>
  <c r="G1710" i="4"/>
  <c r="I878" i="4"/>
  <c r="G878" i="4"/>
  <c r="I1105" i="4"/>
  <c r="G1105" i="4"/>
  <c r="I482" i="4"/>
  <c r="H482" i="4"/>
  <c r="G482" i="4"/>
  <c r="I1634" i="4"/>
  <c r="G1634" i="4"/>
  <c r="I161" i="4"/>
  <c r="G161" i="4"/>
  <c r="I1818" i="4"/>
  <c r="G1818" i="4"/>
  <c r="I1466" i="4"/>
  <c r="G1466" i="4"/>
  <c r="I1888" i="4"/>
  <c r="G1888" i="4"/>
  <c r="I765" i="4"/>
  <c r="H765" i="4"/>
  <c r="G765" i="4"/>
  <c r="I358" i="4"/>
  <c r="G358" i="4"/>
  <c r="I1458" i="4"/>
  <c r="G1458" i="4"/>
  <c r="I695" i="4"/>
  <c r="G695" i="4"/>
  <c r="I227" i="4"/>
  <c r="G227" i="4"/>
  <c r="I1643" i="4"/>
  <c r="G1643" i="4"/>
  <c r="I1803" i="4"/>
  <c r="H1803" i="4"/>
  <c r="G1803" i="4"/>
  <c r="I656" i="4"/>
  <c r="G656" i="4"/>
  <c r="I483" i="4"/>
  <c r="G483" i="4"/>
  <c r="I2065" i="4"/>
  <c r="G2065" i="4"/>
  <c r="I347" i="4"/>
  <c r="G347" i="4"/>
  <c r="I120" i="4"/>
  <c r="G120" i="4"/>
  <c r="I1013" i="4"/>
  <c r="H1013" i="4"/>
  <c r="G1013" i="4"/>
  <c r="I124" i="4"/>
  <c r="G124" i="4"/>
  <c r="I1637" i="4"/>
  <c r="G1637" i="4"/>
  <c r="I1088" i="4"/>
  <c r="G1088" i="4"/>
  <c r="I1801" i="4"/>
  <c r="G1801" i="4"/>
  <c r="I2192" i="4"/>
  <c r="G2192" i="4"/>
  <c r="I916" i="4"/>
  <c r="G916" i="4"/>
  <c r="I1816" i="4"/>
  <c r="H1816" i="4"/>
  <c r="G1816" i="4"/>
  <c r="I1136" i="4"/>
  <c r="G1136" i="4"/>
  <c r="I1578" i="4"/>
  <c r="G1578" i="4"/>
  <c r="I1419" i="4"/>
  <c r="H1419" i="4"/>
  <c r="G1419" i="4"/>
  <c r="I1209" i="4"/>
  <c r="G1209" i="4"/>
  <c r="I520" i="4"/>
  <c r="H520" i="4"/>
  <c r="G520" i="4"/>
  <c r="I1525" i="4"/>
  <c r="G1525" i="4"/>
  <c r="I1948" i="4"/>
  <c r="G1948" i="4"/>
  <c r="I1457" i="4"/>
  <c r="G1457" i="4"/>
  <c r="I456" i="4"/>
  <c r="H456" i="4"/>
  <c r="G456" i="4"/>
  <c r="I14" i="4"/>
  <c r="G14" i="4"/>
  <c r="I1712" i="4"/>
  <c r="H1712" i="4"/>
  <c r="G1712" i="4"/>
  <c r="I1907" i="4"/>
  <c r="H1907" i="4"/>
  <c r="G1907" i="4"/>
  <c r="I2104" i="4"/>
  <c r="G2104" i="4"/>
  <c r="I1400" i="4"/>
  <c r="G1400" i="4"/>
  <c r="I1651" i="4"/>
  <c r="G1651" i="4"/>
  <c r="I723" i="4"/>
  <c r="G723" i="4"/>
  <c r="I790" i="4"/>
  <c r="G790" i="4"/>
  <c r="I2017" i="4"/>
  <c r="H2017" i="4"/>
  <c r="I727" i="4"/>
  <c r="G727" i="4"/>
  <c r="I1812" i="4"/>
  <c r="H1812" i="4"/>
  <c r="G1812" i="4"/>
  <c r="I314" i="4"/>
  <c r="G314" i="4"/>
  <c r="I824" i="4"/>
  <c r="G824" i="4"/>
  <c r="I202" i="4"/>
  <c r="G202" i="4"/>
  <c r="I1174" i="4"/>
  <c r="G1174" i="4"/>
  <c r="I28" i="4"/>
  <c r="G28" i="4"/>
  <c r="I1541" i="4"/>
  <c r="H1541" i="4"/>
  <c r="I553" i="4"/>
  <c r="G553" i="4"/>
  <c r="I1389" i="4"/>
  <c r="H1389" i="4"/>
  <c r="I757" i="4"/>
  <c r="G757" i="4"/>
  <c r="I353" i="4"/>
  <c r="G353" i="4"/>
  <c r="I386" i="4"/>
  <c r="G386" i="4"/>
  <c r="I825" i="4"/>
  <c r="G825" i="4"/>
  <c r="I1133" i="4"/>
  <c r="G1133" i="4"/>
  <c r="I402" i="4"/>
  <c r="G402" i="4"/>
  <c r="I345" i="4"/>
  <c r="G345" i="4"/>
  <c r="I128" i="4"/>
  <c r="G128" i="4"/>
  <c r="I221" i="4"/>
  <c r="G221" i="4"/>
  <c r="I928" i="4"/>
  <c r="G928" i="4"/>
  <c r="I1791" i="4"/>
  <c r="G1791" i="4"/>
  <c r="I781" i="4"/>
  <c r="G781" i="4"/>
  <c r="I691" i="4"/>
  <c r="G691" i="4"/>
  <c r="I1507" i="4"/>
  <c r="G1507" i="4"/>
  <c r="I1735" i="4"/>
  <c r="G1735" i="4"/>
  <c r="I1007" i="4"/>
  <c r="G1007" i="4"/>
  <c r="I1663" i="4"/>
  <c r="G1663" i="4"/>
  <c r="I1114" i="4"/>
  <c r="G1114" i="4"/>
  <c r="I1310" i="4"/>
  <c r="G1310" i="4"/>
  <c r="I1429" i="4"/>
  <c r="H1429" i="4"/>
  <c r="G1429" i="4"/>
  <c r="I1613" i="4"/>
  <c r="G1613" i="4"/>
  <c r="I775" i="4"/>
  <c r="G775" i="4"/>
  <c r="I1626" i="4"/>
  <c r="G1626" i="4"/>
  <c r="I1744" i="4"/>
  <c r="G1744" i="4"/>
  <c r="I1893" i="4"/>
  <c r="G1893" i="4"/>
  <c r="I112" i="4"/>
  <c r="G112" i="4"/>
  <c r="I1033" i="4"/>
  <c r="G1033" i="4"/>
  <c r="I1757" i="4"/>
  <c r="G1757" i="4"/>
  <c r="I2004" i="4"/>
  <c r="G2004" i="4"/>
  <c r="I1537" i="4"/>
  <c r="G1537" i="4"/>
  <c r="I732" i="4"/>
  <c r="G732" i="4"/>
  <c r="I609" i="4"/>
  <c r="G609" i="4"/>
  <c r="I1956" i="4"/>
  <c r="G1956" i="4"/>
  <c r="I129" i="4"/>
  <c r="H129" i="4"/>
  <c r="G129" i="4"/>
  <c r="I57" i="4"/>
  <c r="G57" i="4"/>
  <c r="I1462" i="4"/>
  <c r="G1462" i="4"/>
  <c r="I1166" i="4"/>
  <c r="G1166" i="4"/>
  <c r="I559" i="4"/>
  <c r="G559" i="4"/>
  <c r="I2241" i="4"/>
  <c r="G2241" i="4"/>
  <c r="I226" i="4"/>
  <c r="H226" i="4"/>
  <c r="G226" i="4"/>
  <c r="I2092" i="4"/>
  <c r="G2092" i="4"/>
  <c r="I260" i="4"/>
  <c r="G260" i="4"/>
  <c r="I623" i="4"/>
  <c r="H623" i="4"/>
  <c r="I920" i="4"/>
  <c r="G920" i="4"/>
  <c r="I631" i="4"/>
  <c r="H631" i="4"/>
  <c r="I2186" i="4"/>
  <c r="G2186" i="4"/>
  <c r="I1939" i="4"/>
  <c r="G1939" i="4"/>
  <c r="I1203" i="4"/>
  <c r="H1203" i="4"/>
  <c r="G1203" i="4"/>
  <c r="I431" i="4"/>
  <c r="G431" i="4"/>
  <c r="I2169" i="4"/>
  <c r="G2169" i="4"/>
  <c r="I1921" i="4"/>
  <c r="G1921" i="4"/>
  <c r="I1659" i="4"/>
  <c r="H1659" i="4"/>
  <c r="G1659" i="4"/>
  <c r="I859" i="4"/>
  <c r="H859" i="4"/>
  <c r="I1528" i="4"/>
  <c r="G1528" i="4"/>
  <c r="I1503" i="4"/>
  <c r="G1503" i="4"/>
  <c r="I1608" i="4"/>
  <c r="G1608" i="4"/>
  <c r="I1077" i="4"/>
  <c r="G1077" i="4"/>
  <c r="I754" i="4"/>
  <c r="G754" i="4"/>
  <c r="I1788" i="4"/>
  <c r="G1788" i="4"/>
  <c r="I950" i="4"/>
  <c r="G950" i="4"/>
  <c r="I140" i="4"/>
  <c r="G140" i="4"/>
  <c r="I2153" i="4"/>
  <c r="G2153" i="4"/>
  <c r="I2012" i="4"/>
  <c r="G2012" i="4"/>
  <c r="I808" i="4"/>
  <c r="G808" i="4"/>
  <c r="I1623" i="4"/>
  <c r="H1623" i="4"/>
  <c r="G1623" i="4"/>
  <c r="I661" i="4"/>
  <c r="G661" i="4"/>
  <c r="I1900" i="4"/>
  <c r="G1900" i="4"/>
  <c r="I1536" i="4"/>
  <c r="G1536" i="4"/>
  <c r="I883" i="4"/>
  <c r="G883" i="4"/>
  <c r="I750" i="4"/>
  <c r="G750" i="4"/>
  <c r="I1436" i="4"/>
  <c r="G1436" i="4"/>
  <c r="I675" i="4"/>
  <c r="G675" i="4"/>
  <c r="I1588" i="4"/>
  <c r="G1588" i="4"/>
  <c r="I753" i="4"/>
  <c r="G753" i="4"/>
  <c r="I291" i="4"/>
  <c r="G291" i="4"/>
  <c r="I2136" i="4"/>
  <c r="G2136" i="4"/>
  <c r="I599" i="4"/>
  <c r="G599" i="4"/>
  <c r="I87" i="4"/>
  <c r="H87" i="4"/>
  <c r="G87" i="4"/>
  <c r="I1571" i="4"/>
  <c r="H1571" i="4"/>
  <c r="G1571" i="4"/>
  <c r="I2208" i="4"/>
  <c r="G2208" i="4"/>
  <c r="I936" i="4"/>
  <c r="H936" i="4"/>
  <c r="I1019" i="4"/>
  <c r="G1019" i="4"/>
  <c r="I2002" i="4"/>
  <c r="G2002" i="4"/>
  <c r="I1456" i="4"/>
  <c r="G1456" i="4"/>
  <c r="I1285" i="4"/>
  <c r="G1285" i="4"/>
  <c r="I359" i="4"/>
  <c r="G359" i="4"/>
  <c r="I1089" i="4"/>
  <c r="H1089" i="4"/>
  <c r="I1395" i="4"/>
  <c r="G1395" i="4"/>
  <c r="I2236" i="4"/>
  <c r="G2236" i="4"/>
  <c r="I1531" i="4"/>
  <c r="G1531" i="4"/>
  <c r="I2064" i="4"/>
  <c r="G2064" i="4"/>
  <c r="I434" i="4"/>
  <c r="H434" i="4"/>
  <c r="G434" i="4"/>
  <c r="I498" i="4"/>
  <c r="H498" i="4"/>
  <c r="G498" i="4"/>
  <c r="I375" i="4"/>
  <c r="G375" i="4"/>
  <c r="I2170" i="4"/>
  <c r="H2170" i="4"/>
  <c r="G2170" i="4"/>
  <c r="I185" i="4"/>
  <c r="G185" i="4"/>
  <c r="I1296" i="4"/>
  <c r="G1296" i="4"/>
  <c r="I616" i="4"/>
  <c r="G616" i="4"/>
  <c r="I550" i="4"/>
  <c r="G550" i="4"/>
  <c r="I1622" i="4"/>
  <c r="H1622" i="4"/>
  <c r="G1622" i="4"/>
  <c r="I398" i="4"/>
  <c r="G398" i="4"/>
  <c r="I1711" i="4"/>
  <c r="G1711" i="4"/>
  <c r="I235" i="4"/>
  <c r="G235" i="4"/>
  <c r="I2139" i="4"/>
  <c r="G2139" i="4"/>
  <c r="I257" i="4"/>
  <c r="G257" i="4"/>
  <c r="I196" i="4"/>
  <c r="G196" i="4"/>
  <c r="I2152" i="4"/>
  <c r="G2152" i="4"/>
  <c r="I412" i="4"/>
  <c r="G412" i="4"/>
  <c r="I531" i="4"/>
  <c r="G531" i="4"/>
  <c r="I439" i="4"/>
  <c r="G439" i="4"/>
  <c r="I1599" i="4"/>
  <c r="G1599" i="4"/>
  <c r="I1343" i="4"/>
  <c r="G1343" i="4"/>
  <c r="I521" i="4"/>
  <c r="H521" i="4"/>
  <c r="I2106" i="4"/>
  <c r="H2106" i="4"/>
  <c r="G2106" i="4"/>
  <c r="I1206" i="4"/>
  <c r="H1206" i="4"/>
  <c r="I1709" i="4"/>
  <c r="G1709" i="4"/>
  <c r="I1802" i="4"/>
  <c r="H1802" i="4"/>
  <c r="G1802" i="4"/>
  <c r="I1734" i="4"/>
  <c r="G1734" i="4"/>
  <c r="I1284" i="4"/>
  <c r="G1284" i="4"/>
  <c r="I497" i="4"/>
  <c r="H497" i="4"/>
  <c r="G497" i="4"/>
  <c r="I1866" i="4"/>
  <c r="G1866" i="4"/>
  <c r="C1866" i="4"/>
  <c r="I833" i="4"/>
  <c r="G833" i="4"/>
  <c r="I2057" i="4"/>
  <c r="G2057" i="4"/>
  <c r="I2054" i="4"/>
  <c r="G2054" i="4"/>
  <c r="C2054" i="4"/>
  <c r="I788" i="4"/>
  <c r="G788" i="4"/>
  <c r="C788" i="4"/>
  <c r="I2074" i="4"/>
  <c r="G2074" i="4"/>
  <c r="I674" i="4"/>
  <c r="G674" i="4"/>
  <c r="I581" i="4"/>
  <c r="G581" i="4"/>
  <c r="C581" i="4"/>
  <c r="I2224" i="4"/>
  <c r="G2224" i="4"/>
  <c r="I848" i="4"/>
  <c r="G848" i="4"/>
  <c r="C848" i="4"/>
  <c r="I726" i="4"/>
  <c r="G726" i="4"/>
  <c r="I2135" i="4"/>
  <c r="G2135" i="4"/>
  <c r="C2135" i="4"/>
  <c r="I2235" i="4"/>
  <c r="G2235" i="4"/>
  <c r="C2235" i="4"/>
  <c r="I514" i="4"/>
  <c r="G514" i="4"/>
  <c r="C514" i="4"/>
  <c r="I1865" i="4"/>
  <c r="G1865" i="4"/>
  <c r="C1865" i="4"/>
  <c r="I211" i="4"/>
  <c r="G211" i="4"/>
  <c r="C211" i="4"/>
  <c r="I35" i="4"/>
  <c r="G35" i="4"/>
  <c r="C35" i="4"/>
  <c r="I2213" i="4"/>
  <c r="G2213" i="4"/>
  <c r="C2213" i="4"/>
  <c r="I1489" i="4"/>
  <c r="G1489" i="4"/>
  <c r="C1489" i="4"/>
  <c r="I867" i="4"/>
  <c r="G867" i="4"/>
  <c r="C867" i="4"/>
  <c r="I832" i="4"/>
  <c r="G832" i="4"/>
  <c r="I1728" i="4"/>
  <c r="G1728" i="4"/>
  <c r="C1728" i="4"/>
  <c r="I2056" i="4"/>
  <c r="G2056" i="4"/>
  <c r="I2053" i="4"/>
  <c r="G2053" i="4"/>
  <c r="C2053" i="4"/>
  <c r="I787" i="4"/>
  <c r="G787" i="4"/>
  <c r="C787" i="4"/>
  <c r="I2073" i="4"/>
  <c r="G2073" i="4"/>
  <c r="I1230" i="4"/>
  <c r="G1230" i="4"/>
  <c r="I673" i="4"/>
  <c r="G673" i="4"/>
  <c r="I1461" i="4"/>
  <c r="G1461" i="4"/>
  <c r="C1461" i="4"/>
  <c r="I580" i="4"/>
  <c r="G580" i="4"/>
  <c r="C580" i="4"/>
  <c r="I2223" i="4"/>
  <c r="G2223" i="4"/>
  <c r="I2222" i="4"/>
  <c r="G2222" i="4"/>
  <c r="I847" i="4"/>
  <c r="G847" i="4"/>
  <c r="C847" i="4"/>
  <c r="I2011" i="4"/>
  <c r="G2011" i="4"/>
  <c r="C2011" i="4"/>
  <c r="I725" i="4"/>
  <c r="G725" i="4"/>
  <c r="I2134" i="4"/>
  <c r="G2134" i="4"/>
  <c r="C2134" i="4"/>
  <c r="I1483" i="4"/>
  <c r="G1483" i="4"/>
  <c r="C1483" i="4"/>
  <c r="I2234" i="4"/>
  <c r="G2234" i="4"/>
  <c r="C2234" i="4"/>
  <c r="I1021" i="4"/>
  <c r="G1021" i="4"/>
  <c r="C1021" i="4"/>
  <c r="I397" i="4"/>
  <c r="G397" i="4"/>
  <c r="C397" i="4"/>
  <c r="I1846" i="4"/>
  <c r="G1846" i="4"/>
  <c r="C1846" i="4"/>
  <c r="I844" i="4"/>
  <c r="G844" i="4"/>
  <c r="C844" i="4"/>
  <c r="I147" i="4"/>
  <c r="G147" i="4"/>
  <c r="I1488" i="4"/>
  <c r="G1488" i="4"/>
  <c r="C1488" i="4"/>
  <c r="I1196" i="4"/>
  <c r="G1196" i="4"/>
  <c r="C1196" i="4"/>
  <c r="I1141" i="4"/>
  <c r="G1141" i="4"/>
  <c r="C1141" i="4"/>
  <c r="I2098" i="4"/>
  <c r="G2098" i="4"/>
  <c r="C2098" i="4"/>
  <c r="I2068" i="4"/>
  <c r="G2068" i="4"/>
  <c r="I2052" i="4"/>
  <c r="G2052" i="4"/>
  <c r="C2052" i="4"/>
  <c r="I1884" i="4"/>
  <c r="G1884" i="4"/>
  <c r="C1884" i="4"/>
  <c r="I1393" i="4"/>
  <c r="G1393" i="4"/>
  <c r="I110" i="4"/>
  <c r="G110" i="4"/>
  <c r="I1576" i="4"/>
  <c r="G1576" i="4"/>
  <c r="I1229" i="4"/>
  <c r="G1229" i="4"/>
  <c r="I743" i="4"/>
  <c r="G743" i="4"/>
  <c r="I1272" i="4"/>
  <c r="G1272" i="4"/>
  <c r="I385" i="4"/>
  <c r="G385" i="4"/>
  <c r="C385" i="4"/>
  <c r="I1183" i="4"/>
  <c r="G1183" i="4"/>
  <c r="C1183" i="4"/>
  <c r="I846" i="4"/>
  <c r="G846" i="4"/>
  <c r="C846" i="4"/>
  <c r="I1661" i="4"/>
  <c r="G1661" i="4"/>
  <c r="I249" i="4"/>
  <c r="G249" i="4"/>
  <c r="C249" i="4"/>
  <c r="I1482" i="4"/>
  <c r="G1482" i="4"/>
  <c r="C1482" i="4"/>
  <c r="I1409" i="4"/>
  <c r="G1409" i="4"/>
  <c r="I2181" i="4"/>
  <c r="G2181" i="4"/>
  <c r="I639" i="4"/>
  <c r="G639" i="4"/>
  <c r="C639" i="4"/>
  <c r="I1570" i="4"/>
  <c r="G1570" i="4"/>
  <c r="C1570" i="4"/>
  <c r="I1518" i="4"/>
  <c r="G1518" i="4"/>
  <c r="C1518" i="4"/>
  <c r="I1990" i="4"/>
  <c r="G1990" i="4"/>
  <c r="I1912" i="4"/>
  <c r="G1912" i="4"/>
  <c r="I1828" i="4"/>
  <c r="G1828" i="4"/>
  <c r="I1864" i="4"/>
  <c r="G1864" i="4"/>
  <c r="C1864" i="4"/>
  <c r="I2267" i="4"/>
  <c r="C2267" i="4"/>
  <c r="I1989" i="4"/>
  <c r="G1989" i="4"/>
  <c r="C1989" i="4"/>
  <c r="I1090" i="4"/>
  <c r="C1090" i="4"/>
  <c r="I1682" i="4"/>
  <c r="G1682" i="4"/>
  <c r="I1845" i="4"/>
  <c r="G1845" i="4"/>
  <c r="C1845" i="4"/>
  <c r="G1586" i="4"/>
  <c r="I1289" i="4"/>
  <c r="G1289" i="4"/>
  <c r="C1289" i="4"/>
  <c r="I1255" i="4"/>
  <c r="G1255" i="4"/>
  <c r="C1255" i="4"/>
  <c r="I1596" i="4"/>
  <c r="I643" i="4"/>
  <c r="G643" i="4"/>
  <c r="C643" i="4"/>
  <c r="I2255" i="4"/>
  <c r="G2255" i="4"/>
  <c r="C2255" i="4"/>
  <c r="I2253" i="4"/>
  <c r="G2253" i="4"/>
  <c r="C2253" i="4"/>
  <c r="I2254" i="4"/>
  <c r="G2254" i="4"/>
  <c r="C2254" i="4"/>
  <c r="I2275" i="4"/>
  <c r="G2275" i="4"/>
  <c r="I2257" i="4"/>
  <c r="G2257" i="4"/>
  <c r="C2257" i="4"/>
  <c r="I2143" i="4"/>
  <c r="G2143" i="4"/>
  <c r="I584" i="4"/>
  <c r="G584" i="4"/>
  <c r="C584" i="4"/>
  <c r="I2165" i="4"/>
  <c r="G2165" i="4"/>
  <c r="C2165" i="4"/>
  <c r="I1716" i="4"/>
  <c r="G1716" i="4"/>
  <c r="I1658" i="4"/>
  <c r="G1658" i="4"/>
  <c r="I193" i="4"/>
  <c r="G193" i="4"/>
  <c r="C193" i="4"/>
  <c r="I192" i="4"/>
  <c r="G192" i="4"/>
  <c r="I191" i="4"/>
  <c r="G191" i="4"/>
  <c r="I190" i="4"/>
  <c r="G190" i="4"/>
  <c r="I1708" i="4"/>
  <c r="G1708" i="4"/>
  <c r="C1708" i="4"/>
  <c r="I2274" i="4"/>
  <c r="G2274" i="4"/>
  <c r="I1885" i="4"/>
  <c r="G1885" i="4"/>
  <c r="C1885" i="4"/>
  <c r="I450" i="4"/>
  <c r="G450" i="4"/>
  <c r="I5" i="4"/>
  <c r="G5" i="4"/>
  <c r="I1797" i="4"/>
  <c r="G1797" i="4"/>
  <c r="I893" i="4"/>
  <c r="G893" i="4"/>
  <c r="C893" i="4"/>
  <c r="I1156" i="4"/>
  <c r="G1156" i="4"/>
  <c r="C1156" i="4"/>
  <c r="I2273" i="4"/>
  <c r="G2273" i="4"/>
  <c r="I2124" i="4"/>
  <c r="G2124" i="4"/>
  <c r="I843" i="4"/>
  <c r="G843" i="4"/>
  <c r="C843" i="4"/>
  <c r="I1433" i="4"/>
  <c r="G1433" i="4"/>
  <c r="C1433" i="4"/>
  <c r="I1546" i="4"/>
  <c r="G1546" i="4"/>
  <c r="C1546" i="4"/>
  <c r="I55" i="4"/>
  <c r="G55" i="4"/>
  <c r="C55" i="4"/>
  <c r="I1413" i="4"/>
  <c r="G1413" i="4"/>
  <c r="C1413" i="4"/>
  <c r="I2212" i="4"/>
  <c r="G2212" i="4"/>
  <c r="C2212" i="4"/>
  <c r="I1470" i="4"/>
  <c r="G1470" i="4"/>
  <c r="C1470" i="4"/>
  <c r="I1145" i="4"/>
  <c r="G1145" i="4"/>
  <c r="I146" i="4"/>
  <c r="G146" i="4"/>
  <c r="I461" i="4"/>
  <c r="G461" i="4"/>
  <c r="C461" i="4"/>
  <c r="I1487" i="4"/>
  <c r="G1487" i="4"/>
  <c r="C1487" i="4"/>
  <c r="I2070" i="4"/>
  <c r="G2070" i="4"/>
  <c r="I2069" i="4"/>
  <c r="G2069" i="4"/>
  <c r="I1770" i="4"/>
  <c r="G1770" i="4"/>
  <c r="C1770" i="4"/>
  <c r="I361" i="4"/>
  <c r="G361" i="4"/>
  <c r="I982" i="4"/>
  <c r="G982" i="4"/>
  <c r="I850" i="4"/>
  <c r="G850" i="4"/>
  <c r="C850" i="4"/>
  <c r="I294" i="4"/>
  <c r="G294" i="4"/>
  <c r="C294" i="4"/>
  <c r="I2155" i="4"/>
  <c r="G2155" i="4"/>
  <c r="I1619" i="4"/>
  <c r="G1619" i="4"/>
  <c r="C1619" i="4"/>
  <c r="I1140" i="4"/>
  <c r="G1140" i="4"/>
  <c r="C1140" i="4"/>
  <c r="I348" i="4"/>
  <c r="G348" i="4"/>
  <c r="I2101" i="4"/>
  <c r="G2101" i="4"/>
  <c r="I214" i="4"/>
  <c r="G214" i="4"/>
  <c r="C214" i="4"/>
  <c r="I189" i="4"/>
  <c r="G189" i="4"/>
  <c r="I1044" i="4"/>
  <c r="G1044" i="4"/>
  <c r="C1044" i="4"/>
  <c r="I910" i="4"/>
  <c r="G910" i="4"/>
  <c r="C910" i="4"/>
  <c r="I488" i="4"/>
  <c r="G488" i="4"/>
  <c r="C488" i="4"/>
  <c r="I1086" i="4"/>
  <c r="G1086" i="4"/>
  <c r="I1305" i="4"/>
  <c r="G1305" i="4"/>
  <c r="C1305" i="4"/>
  <c r="G285" i="4"/>
  <c r="I565" i="4"/>
  <c r="G565" i="4"/>
  <c r="I1988" i="4"/>
  <c r="G1988" i="4"/>
  <c r="C1988" i="4"/>
  <c r="I1318" i="4"/>
  <c r="G1318" i="4"/>
  <c r="I686" i="4"/>
  <c r="G686" i="4"/>
  <c r="C686" i="4"/>
  <c r="I365" i="4"/>
  <c r="G365" i="4"/>
  <c r="C365" i="4"/>
  <c r="I1072" i="4"/>
  <c r="G1072" i="4"/>
  <c r="C1072" i="4"/>
  <c r="I1668" i="4"/>
  <c r="G1668" i="4"/>
  <c r="I280" i="4"/>
  <c r="G280" i="4"/>
  <c r="C280" i="4"/>
  <c r="I1425" i="4"/>
  <c r="G1425" i="4"/>
  <c r="C1425" i="4"/>
  <c r="I430" i="4"/>
  <c r="G430" i="4"/>
  <c r="C430" i="4"/>
  <c r="I1517" i="4"/>
  <c r="G1517" i="4"/>
  <c r="C1517" i="4"/>
  <c r="I1975" i="4"/>
  <c r="G1975" i="4"/>
  <c r="C1975" i="4"/>
  <c r="I1750" i="4"/>
  <c r="G1750" i="4"/>
  <c r="C1750" i="4"/>
  <c r="I685" i="4"/>
  <c r="G685" i="4"/>
  <c r="C685" i="4"/>
  <c r="I62" i="4"/>
  <c r="G62" i="4"/>
  <c r="C62" i="4"/>
  <c r="I2086" i="4"/>
  <c r="G2086" i="4"/>
  <c r="C2086" i="4"/>
  <c r="I2114" i="4"/>
  <c r="G2114" i="4"/>
  <c r="C2114" i="4"/>
  <c r="I1467" i="4"/>
  <c r="G1467" i="4"/>
  <c r="C1467" i="4"/>
  <c r="I39" i="4"/>
  <c r="G39" i="4"/>
  <c r="I1244" i="4"/>
  <c r="G1244" i="4"/>
  <c r="C1244" i="4"/>
  <c r="I1372" i="4"/>
  <c r="G1372" i="4"/>
  <c r="C1372" i="4"/>
  <c r="I866" i="4"/>
  <c r="G866" i="4"/>
  <c r="C866" i="4"/>
  <c r="I480" i="4"/>
  <c r="G480" i="4"/>
  <c r="I831" i="4"/>
  <c r="G831" i="4"/>
  <c r="I1593" i="4"/>
  <c r="G1593" i="4"/>
  <c r="I2272" i="4"/>
  <c r="G2272" i="4"/>
  <c r="I1240" i="4"/>
  <c r="G1240" i="4"/>
  <c r="C1240" i="4"/>
  <c r="I2271" i="4"/>
  <c r="G2271" i="4"/>
  <c r="I2270" i="4"/>
  <c r="G2270" i="4"/>
  <c r="C2270" i="4"/>
  <c r="I952" i="4"/>
  <c r="G952" i="4"/>
  <c r="C952" i="4"/>
  <c r="I593" i="4"/>
  <c r="G593" i="4"/>
  <c r="C593" i="4"/>
  <c r="I1694" i="4"/>
  <c r="G1694" i="4"/>
  <c r="C1694" i="4"/>
  <c r="I342" i="4"/>
  <c r="G342" i="4"/>
  <c r="I2067" i="4"/>
  <c r="G2067" i="4"/>
  <c r="I796" i="4"/>
  <c r="G796" i="4"/>
  <c r="I1856" i="4"/>
  <c r="G1856" i="4"/>
  <c r="I156" i="4"/>
  <c r="G156" i="4"/>
  <c r="C156" i="4"/>
  <c r="I2112" i="4"/>
  <c r="G2112" i="4"/>
  <c r="C2112" i="4"/>
  <c r="I1338" i="4"/>
  <c r="G1338" i="4"/>
  <c r="C1338" i="4"/>
  <c r="I276" i="4"/>
  <c r="G276" i="4"/>
  <c r="C276" i="4"/>
  <c r="I1453" i="4"/>
  <c r="G1453" i="4"/>
  <c r="C1453" i="4"/>
  <c r="I804" i="4"/>
  <c r="G804" i="4"/>
  <c r="C804" i="4"/>
  <c r="I2055" i="4"/>
  <c r="G2055" i="4"/>
  <c r="I1521" i="4"/>
  <c r="G1521" i="4"/>
  <c r="C1521" i="4"/>
  <c r="I1883" i="4"/>
  <c r="G1883" i="4"/>
  <c r="C1883" i="4"/>
  <c r="I608" i="4"/>
  <c r="G608" i="4"/>
  <c r="C608" i="4"/>
  <c r="I526" i="4"/>
  <c r="G526" i="4"/>
  <c r="C526" i="4"/>
  <c r="I786" i="4"/>
  <c r="G786" i="4"/>
  <c r="C786" i="4"/>
  <c r="I2072" i="4"/>
  <c r="G2072" i="4"/>
  <c r="I1568" i="4"/>
  <c r="G1568" i="4"/>
  <c r="C1568" i="4"/>
  <c r="I502" i="4"/>
  <c r="G502" i="4"/>
  <c r="I1795" i="4"/>
  <c r="G1795" i="4"/>
  <c r="C1795" i="4"/>
  <c r="I1104" i="4"/>
  <c r="G1104" i="4"/>
  <c r="C1104" i="4"/>
  <c r="I2164" i="4"/>
  <c r="G2164" i="4"/>
  <c r="C2164" i="4"/>
  <c r="I2269" i="4"/>
  <c r="G2269" i="4"/>
  <c r="C2269" i="4"/>
  <c r="I625" i="4"/>
  <c r="G625" i="4"/>
  <c r="C625" i="4"/>
  <c r="I2166" i="4"/>
  <c r="G2166" i="4"/>
  <c r="I1574" i="4"/>
  <c r="G1574" i="4"/>
  <c r="I1827" i="4"/>
  <c r="G1827" i="4"/>
  <c r="I1817" i="4"/>
  <c r="G1817" i="4"/>
  <c r="I1837" i="4"/>
  <c r="G1837" i="4"/>
  <c r="C1837" i="4"/>
  <c r="I1465" i="4"/>
  <c r="G1465" i="4"/>
  <c r="I1887" i="4"/>
  <c r="G1887" i="4"/>
  <c r="C1887" i="4"/>
  <c r="I2268" i="4"/>
  <c r="G2268" i="4"/>
  <c r="C2268" i="4"/>
  <c r="I1208" i="4"/>
  <c r="G1208" i="4"/>
  <c r="I1459" i="4"/>
  <c r="G1459" i="4"/>
  <c r="I1002" i="4"/>
  <c r="G1002" i="4"/>
  <c r="I554" i="4"/>
  <c r="G554" i="4"/>
  <c r="C554" i="4"/>
  <c r="I1717" i="4"/>
  <c r="G1717" i="4"/>
  <c r="C1717" i="4"/>
  <c r="I109" i="4"/>
  <c r="G109" i="4"/>
  <c r="I100" i="4"/>
  <c r="G100" i="4"/>
  <c r="I38" i="4"/>
  <c r="G38" i="4"/>
  <c r="I1526" i="4"/>
  <c r="G1526" i="4"/>
  <c r="C1526" i="4"/>
  <c r="I2266" i="4"/>
  <c r="I1500" i="4"/>
  <c r="G1500" i="4"/>
  <c r="C1500" i="4"/>
  <c r="I1228" i="4"/>
  <c r="G1228" i="4"/>
  <c r="I1271" i="4"/>
  <c r="G1271" i="4"/>
  <c r="I1685" i="4"/>
  <c r="G1685" i="4"/>
  <c r="I801" i="4"/>
  <c r="G801" i="4"/>
  <c r="C801" i="4"/>
  <c r="I534" i="4"/>
  <c r="G534" i="4"/>
  <c r="C534" i="4"/>
  <c r="I1200" i="4"/>
  <c r="G1200" i="4"/>
  <c r="I2265" i="4"/>
  <c r="G2265" i="4"/>
  <c r="I1650" i="4"/>
  <c r="G1650" i="4"/>
  <c r="C1650" i="4"/>
  <c r="I763" i="4"/>
  <c r="G763" i="4"/>
  <c r="I762" i="4"/>
  <c r="G762" i="4"/>
  <c r="I672" i="4"/>
  <c r="G672" i="4"/>
  <c r="I2080" i="4"/>
  <c r="G2080" i="4"/>
  <c r="I315" i="4"/>
  <c r="G315" i="4"/>
  <c r="C315" i="4"/>
  <c r="I1153" i="4"/>
  <c r="G1153" i="4"/>
  <c r="C1153" i="4"/>
  <c r="I29" i="4"/>
  <c r="G29" i="4"/>
  <c r="I1760" i="4"/>
  <c r="G1760" i="4"/>
  <c r="C1760" i="4"/>
  <c r="I756" i="4"/>
  <c r="G756" i="4"/>
  <c r="C756" i="4"/>
  <c r="I384" i="4"/>
  <c r="G384" i="4"/>
  <c r="C384" i="4"/>
  <c r="I993" i="4"/>
  <c r="I992" i="4"/>
  <c r="I1575" i="4"/>
  <c r="G1575" i="4"/>
  <c r="C1575" i="4"/>
  <c r="I778" i="4"/>
  <c r="G778" i="4"/>
  <c r="I401" i="4"/>
  <c r="G401" i="4"/>
  <c r="C401" i="4"/>
  <c r="I2264" i="4"/>
  <c r="I344" i="4"/>
  <c r="G344" i="4"/>
  <c r="I512" i="4"/>
  <c r="G512" i="4"/>
  <c r="I1543" i="4"/>
  <c r="G1543" i="4"/>
  <c r="I774" i="4"/>
  <c r="G774" i="4"/>
  <c r="I902" i="4"/>
  <c r="G902" i="4"/>
  <c r="I1891" i="4"/>
  <c r="G1891" i="4"/>
  <c r="C1891" i="4"/>
  <c r="I1032" i="4"/>
  <c r="G1032" i="4"/>
  <c r="I1821" i="4"/>
  <c r="G1821" i="4"/>
  <c r="C1821" i="4"/>
  <c r="I238" i="4"/>
  <c r="G238" i="4"/>
  <c r="I1955" i="4"/>
  <c r="G1955" i="4"/>
  <c r="C1955" i="4"/>
  <c r="I2262" i="4"/>
  <c r="G2262" i="4"/>
  <c r="I125" i="4"/>
  <c r="G125" i="4"/>
  <c r="C125" i="4"/>
  <c r="I289" i="4"/>
  <c r="G289" i="4"/>
  <c r="I1460" i="4"/>
  <c r="G1460" i="4"/>
  <c r="C1460" i="4"/>
  <c r="I1688" i="4"/>
  <c r="G1688" i="4"/>
  <c r="I558" i="4"/>
  <c r="G558" i="4"/>
  <c r="C558" i="4"/>
  <c r="I1405" i="4"/>
  <c r="G1405" i="4"/>
  <c r="I919" i="4"/>
  <c r="G919" i="4"/>
  <c r="I1182" i="4"/>
  <c r="G1182" i="4"/>
  <c r="I612" i="4"/>
  <c r="G612" i="4"/>
  <c r="I1297" i="4"/>
  <c r="G1297" i="4"/>
  <c r="I2256" i="4"/>
  <c r="G2256" i="4"/>
  <c r="I1108" i="4"/>
  <c r="G1108" i="4"/>
  <c r="I1202" i="4"/>
  <c r="G1202" i="4"/>
  <c r="I2261" i="4"/>
  <c r="G2261" i="4"/>
  <c r="I2260" i="4"/>
  <c r="G2260" i="4"/>
  <c r="I1371" i="4"/>
  <c r="G1371" i="4"/>
  <c r="I845" i="4"/>
  <c r="G845" i="4"/>
  <c r="C845" i="4"/>
  <c r="I150" i="4"/>
  <c r="G150" i="4"/>
  <c r="I1502" i="4"/>
  <c r="G1502" i="4"/>
  <c r="C1502" i="4"/>
  <c r="I1410" i="4"/>
  <c r="G1410" i="4"/>
  <c r="C1410" i="4"/>
  <c r="I166" i="4"/>
  <c r="G166" i="4"/>
  <c r="C166" i="4"/>
  <c r="I240" i="4"/>
  <c r="G240" i="4"/>
  <c r="I2010" i="4"/>
  <c r="G2010" i="4"/>
  <c r="C2010" i="4"/>
  <c r="I1925" i="4"/>
  <c r="G1925" i="4"/>
  <c r="I807" i="4"/>
  <c r="G807" i="4"/>
  <c r="C807" i="4"/>
  <c r="I363" i="4"/>
  <c r="G363" i="4"/>
  <c r="C363" i="4"/>
  <c r="I1237" i="4"/>
  <c r="G1237" i="4"/>
  <c r="I266" i="4"/>
  <c r="G266" i="4"/>
  <c r="I233" i="4"/>
  <c r="G233" i="4"/>
  <c r="C233" i="4"/>
  <c r="I752" i="4"/>
  <c r="G752" i="4"/>
  <c r="C752" i="4"/>
  <c r="I2133" i="4"/>
  <c r="G2133" i="4"/>
  <c r="C2133" i="4"/>
  <c r="I598" i="4"/>
  <c r="G598" i="4"/>
  <c r="C598" i="4"/>
  <c r="I729" i="4"/>
  <c r="I564" i="4"/>
  <c r="G564" i="4"/>
  <c r="I2178" i="4"/>
  <c r="G2178" i="4"/>
  <c r="I2207" i="4"/>
  <c r="G2207" i="4"/>
  <c r="I1835" i="4"/>
  <c r="G1835" i="4"/>
  <c r="I1455" i="4"/>
  <c r="G1455" i="4"/>
  <c r="C1455" i="4"/>
  <c r="I1288" i="4"/>
  <c r="G1288" i="4"/>
  <c r="C1288" i="4"/>
  <c r="I1025" i="4"/>
  <c r="G1025" i="4"/>
  <c r="I155" i="4"/>
  <c r="G155" i="4"/>
  <c r="I154" i="4"/>
  <c r="G154" i="4"/>
  <c r="I153" i="4"/>
  <c r="G153" i="4"/>
  <c r="I248" i="4"/>
  <c r="G248" i="4"/>
  <c r="C248" i="4"/>
  <c r="I1481" i="4"/>
  <c r="G1481" i="4"/>
  <c r="C1481" i="4"/>
  <c r="I1992" i="4"/>
  <c r="G1992" i="4"/>
  <c r="C1992" i="4"/>
  <c r="I2233" i="4"/>
  <c r="G2233" i="4"/>
  <c r="C2233" i="4"/>
  <c r="I98" i="4"/>
  <c r="G98" i="4"/>
  <c r="I1556" i="4"/>
  <c r="G1556" i="4"/>
  <c r="I1966" i="4"/>
  <c r="G1966" i="4"/>
  <c r="C1966" i="4"/>
  <c r="I1254" i="4"/>
  <c r="G1254" i="4"/>
  <c r="C1254" i="4"/>
  <c r="I1078" i="4"/>
  <c r="G1078" i="4"/>
  <c r="I549" i="4"/>
  <c r="G549" i="4"/>
  <c r="C549" i="4"/>
  <c r="I396" i="4"/>
  <c r="G396" i="4"/>
  <c r="C396" i="4"/>
  <c r="I1399" i="4"/>
  <c r="G1399" i="4"/>
  <c r="I411" i="4"/>
  <c r="G411" i="4"/>
  <c r="C411" i="4"/>
  <c r="I530" i="4"/>
  <c r="G530" i="4"/>
  <c r="C530" i="4"/>
  <c r="I1719" i="4"/>
  <c r="G1719" i="4"/>
  <c r="C1719" i="4"/>
  <c r="I69" i="4"/>
  <c r="G69" i="4"/>
  <c r="I68" i="4"/>
  <c r="G68" i="4"/>
  <c r="I449" i="4"/>
  <c r="G449" i="4"/>
  <c r="I1749" i="4"/>
  <c r="G1749" i="4"/>
  <c r="C1749" i="4"/>
  <c r="I2113" i="4"/>
  <c r="G2113" i="4"/>
  <c r="C2113" i="4"/>
  <c r="I2111" i="4"/>
  <c r="G2111" i="4"/>
  <c r="C2111" i="4"/>
  <c r="I803" i="4"/>
  <c r="G803" i="4"/>
  <c r="C803" i="4"/>
  <c r="I237" i="4"/>
  <c r="G237" i="4"/>
  <c r="I165" i="4"/>
  <c r="G165" i="4"/>
  <c r="C165" i="4"/>
  <c r="I1287" i="4"/>
  <c r="G1287" i="4"/>
  <c r="C1287" i="4"/>
  <c r="B1081" i="7" l="1"/>
  <c r="C1080" i="7"/>
  <c r="I778" i="1"/>
  <c r="G778" i="1"/>
  <c r="I777" i="1"/>
  <c r="G777" i="1"/>
  <c r="I776" i="1"/>
  <c r="G776" i="1"/>
  <c r="I775" i="1"/>
  <c r="G775" i="1"/>
  <c r="I774" i="1"/>
  <c r="G774" i="1"/>
  <c r="I773" i="1"/>
  <c r="G773" i="1"/>
  <c r="I772" i="1"/>
  <c r="H772" i="1"/>
  <c r="G772" i="1"/>
  <c r="I771" i="1"/>
  <c r="G771" i="1"/>
  <c r="I770" i="1"/>
  <c r="G770" i="1"/>
  <c r="I769" i="1"/>
  <c r="G769" i="1"/>
  <c r="I768" i="1"/>
  <c r="G768" i="1"/>
  <c r="I767" i="1"/>
  <c r="G767" i="1"/>
  <c r="I766" i="1"/>
  <c r="G766" i="1"/>
  <c r="I765" i="1"/>
  <c r="G765" i="1"/>
  <c r="I764" i="1"/>
  <c r="G764" i="1"/>
  <c r="I763" i="1"/>
  <c r="G763" i="1"/>
  <c r="I762" i="1"/>
  <c r="G762" i="1"/>
  <c r="I761" i="1"/>
  <c r="G761" i="1"/>
  <c r="I760" i="1"/>
  <c r="G760" i="1"/>
  <c r="I759" i="1"/>
  <c r="G759" i="1"/>
  <c r="I758" i="1"/>
  <c r="G758" i="1"/>
  <c r="I757" i="1"/>
  <c r="G757" i="1"/>
  <c r="I756" i="1"/>
  <c r="G756" i="1"/>
  <c r="I755" i="1"/>
  <c r="G755" i="1"/>
  <c r="I754" i="1"/>
  <c r="G754" i="1"/>
  <c r="I753" i="1"/>
  <c r="G753" i="1"/>
  <c r="I752" i="1"/>
  <c r="G752" i="1"/>
  <c r="I751" i="1"/>
  <c r="G751" i="1"/>
  <c r="I750" i="1"/>
  <c r="G750" i="1"/>
  <c r="I749" i="1"/>
  <c r="G749" i="1"/>
  <c r="I748" i="1"/>
  <c r="G748" i="1"/>
  <c r="I747" i="1"/>
  <c r="G747" i="1"/>
  <c r="I746" i="1"/>
  <c r="G746" i="1"/>
  <c r="I745" i="1"/>
  <c r="G745" i="1"/>
  <c r="I744" i="1"/>
  <c r="G744" i="1"/>
  <c r="I743" i="1"/>
  <c r="H743" i="1"/>
  <c r="I742" i="1"/>
  <c r="G742" i="1"/>
  <c r="I741" i="1"/>
  <c r="H741" i="1"/>
  <c r="G741" i="1"/>
  <c r="I740" i="1"/>
  <c r="G740" i="1"/>
  <c r="I739" i="1"/>
  <c r="G739" i="1"/>
  <c r="I738" i="1"/>
  <c r="G738" i="1"/>
  <c r="I737" i="1"/>
  <c r="G737" i="1"/>
  <c r="I736" i="1"/>
  <c r="G736" i="1"/>
  <c r="I735" i="1"/>
  <c r="H735" i="1"/>
  <c r="G735" i="1"/>
  <c r="I734" i="1"/>
  <c r="G734" i="1"/>
  <c r="I733" i="1"/>
  <c r="G733" i="1"/>
  <c r="I732" i="1"/>
  <c r="G732" i="1"/>
  <c r="I731" i="1"/>
  <c r="G731" i="1"/>
  <c r="I730" i="1"/>
  <c r="G730" i="1"/>
  <c r="I729" i="1"/>
  <c r="G729" i="1"/>
  <c r="I728" i="1"/>
  <c r="G728" i="1"/>
  <c r="I727" i="1"/>
  <c r="G727" i="1"/>
  <c r="I726" i="1"/>
  <c r="G726" i="1"/>
  <c r="I725" i="1"/>
  <c r="G725" i="1"/>
  <c r="I724" i="1"/>
  <c r="G724" i="1"/>
  <c r="I723" i="1"/>
  <c r="G723" i="1"/>
  <c r="I722" i="1"/>
  <c r="G722" i="1"/>
  <c r="I721" i="1"/>
  <c r="H721" i="1"/>
  <c r="G721" i="1"/>
  <c r="I720" i="1"/>
  <c r="H720" i="1"/>
  <c r="I719" i="1"/>
  <c r="G719" i="1"/>
  <c r="I718" i="1"/>
  <c r="H718" i="1"/>
  <c r="G718" i="1"/>
  <c r="I717" i="1"/>
  <c r="H717" i="1"/>
  <c r="I716" i="1"/>
  <c r="G716" i="1"/>
  <c r="I715" i="1"/>
  <c r="G715" i="1"/>
  <c r="I714" i="1"/>
  <c r="G714" i="1"/>
  <c r="I713" i="1"/>
  <c r="G713" i="1"/>
  <c r="I712" i="1"/>
  <c r="G712" i="1"/>
  <c r="I711" i="1"/>
  <c r="G711" i="1"/>
  <c r="I710" i="1"/>
  <c r="G710" i="1"/>
  <c r="I709" i="1"/>
  <c r="G709" i="1"/>
  <c r="I708" i="1"/>
  <c r="G708" i="1"/>
  <c r="I707" i="1"/>
  <c r="G707" i="1"/>
  <c r="I706" i="1"/>
  <c r="G706" i="1"/>
  <c r="I705" i="1"/>
  <c r="G705" i="1"/>
  <c r="I704" i="1"/>
  <c r="G704" i="1"/>
  <c r="I703" i="1"/>
  <c r="H703" i="1"/>
  <c r="I702" i="1"/>
  <c r="H702" i="1"/>
  <c r="I701" i="1"/>
  <c r="G701" i="1"/>
  <c r="I700" i="1"/>
  <c r="G700" i="1"/>
  <c r="I699" i="1"/>
  <c r="G699" i="1"/>
  <c r="I698" i="1"/>
  <c r="G698" i="1"/>
  <c r="I697" i="1"/>
  <c r="H697" i="1"/>
  <c r="G697" i="1"/>
  <c r="I696" i="1"/>
  <c r="G696" i="1"/>
  <c r="I695" i="1"/>
  <c r="H695" i="1"/>
  <c r="I694" i="1"/>
  <c r="G694" i="1"/>
  <c r="I693" i="1"/>
  <c r="H693" i="1"/>
  <c r="G693" i="1"/>
  <c r="I692" i="1"/>
  <c r="G692" i="1"/>
  <c r="I691" i="1"/>
  <c r="G691" i="1"/>
  <c r="I690" i="1"/>
  <c r="G690" i="1"/>
  <c r="I689" i="1"/>
  <c r="G689" i="1"/>
  <c r="I688" i="1"/>
  <c r="H688" i="1"/>
  <c r="I687" i="1"/>
  <c r="G687" i="1"/>
  <c r="I686" i="1"/>
  <c r="G686" i="1"/>
  <c r="I685" i="1"/>
  <c r="G685" i="1"/>
  <c r="I684" i="1"/>
  <c r="G684" i="1"/>
  <c r="I683" i="1"/>
  <c r="G683" i="1"/>
  <c r="I682" i="1"/>
  <c r="G682" i="1"/>
  <c r="I681" i="1"/>
  <c r="G681" i="1"/>
  <c r="I680" i="1"/>
  <c r="G680" i="1"/>
  <c r="I679" i="1"/>
  <c r="G679" i="1"/>
  <c r="I678" i="1"/>
  <c r="G678" i="1"/>
  <c r="I677" i="1"/>
  <c r="G677" i="1"/>
  <c r="I676" i="1"/>
  <c r="G676" i="1"/>
  <c r="I675" i="1"/>
  <c r="G675" i="1"/>
  <c r="I674" i="1"/>
  <c r="G674" i="1"/>
  <c r="I673" i="1"/>
  <c r="G673" i="1"/>
  <c r="I672" i="1"/>
  <c r="G672" i="1"/>
  <c r="I671" i="1"/>
  <c r="H671" i="1"/>
  <c r="G671" i="1"/>
  <c r="I670" i="1"/>
  <c r="G670" i="1"/>
  <c r="I669" i="1"/>
  <c r="G669" i="1"/>
  <c r="I668" i="1"/>
  <c r="G668" i="1"/>
  <c r="I667" i="1"/>
  <c r="G667" i="1"/>
  <c r="I666" i="1"/>
  <c r="G666" i="1"/>
  <c r="I665" i="1"/>
  <c r="G665" i="1"/>
  <c r="I664" i="1"/>
  <c r="H664" i="1"/>
  <c r="I663" i="1"/>
  <c r="H663" i="1"/>
  <c r="I662" i="1"/>
  <c r="G662" i="1"/>
  <c r="I661" i="1"/>
  <c r="G661" i="1"/>
  <c r="I660" i="1"/>
  <c r="H660" i="1"/>
  <c r="G660" i="1"/>
  <c r="I659" i="1"/>
  <c r="H659" i="1"/>
  <c r="I658" i="1"/>
  <c r="H658" i="1"/>
  <c r="G658" i="1"/>
  <c r="I657" i="1"/>
  <c r="H657" i="1"/>
  <c r="G657" i="1"/>
  <c r="I656" i="1"/>
  <c r="G656" i="1"/>
  <c r="I655" i="1"/>
  <c r="H655" i="1"/>
  <c r="G655" i="1"/>
  <c r="I654" i="1"/>
  <c r="G654" i="1"/>
  <c r="I653" i="1"/>
  <c r="G653" i="1"/>
  <c r="I652" i="1"/>
  <c r="G652" i="1"/>
  <c r="I651" i="1"/>
  <c r="H651" i="1"/>
  <c r="G651" i="1"/>
  <c r="I650" i="1"/>
  <c r="G650" i="1"/>
  <c r="I649" i="1"/>
  <c r="G649" i="1"/>
  <c r="I648" i="1"/>
  <c r="G648" i="1"/>
  <c r="I647" i="1"/>
  <c r="G647" i="1"/>
  <c r="I646" i="1"/>
  <c r="G646" i="1"/>
  <c r="I645" i="1"/>
  <c r="H645" i="1"/>
  <c r="G645" i="1"/>
  <c r="I644" i="1"/>
  <c r="G644" i="1"/>
  <c r="I643" i="1"/>
  <c r="G643" i="1"/>
  <c r="I642" i="1"/>
  <c r="G642" i="1"/>
  <c r="I641" i="1"/>
  <c r="H641" i="1"/>
  <c r="G641" i="1"/>
  <c r="I640" i="1"/>
  <c r="H640" i="1"/>
  <c r="G640" i="1"/>
  <c r="I639" i="1"/>
  <c r="G639" i="1"/>
  <c r="I638" i="1"/>
  <c r="G638" i="1"/>
  <c r="I637" i="1"/>
  <c r="G637" i="1"/>
  <c r="I636" i="1"/>
  <c r="G636" i="1"/>
  <c r="I635" i="1"/>
  <c r="G635" i="1"/>
  <c r="I634" i="1"/>
  <c r="G634" i="1"/>
  <c r="I633" i="1"/>
  <c r="G633" i="1"/>
  <c r="I632" i="1"/>
  <c r="H632" i="1"/>
  <c r="G632" i="1"/>
  <c r="I631" i="1"/>
  <c r="G631" i="1"/>
  <c r="I630" i="1"/>
  <c r="G630" i="1"/>
  <c r="I629" i="1"/>
  <c r="G629" i="1"/>
  <c r="I628" i="1"/>
  <c r="G628" i="1"/>
  <c r="I627" i="1"/>
  <c r="G627" i="1"/>
  <c r="I626" i="1"/>
  <c r="G626" i="1"/>
  <c r="I625" i="1"/>
  <c r="G625" i="1"/>
  <c r="I624" i="1"/>
  <c r="G624" i="1"/>
  <c r="I623" i="1"/>
  <c r="H623" i="1"/>
  <c r="I622" i="1"/>
  <c r="H622" i="1"/>
  <c r="G622" i="1"/>
  <c r="I621" i="1"/>
  <c r="G621" i="1"/>
  <c r="I620" i="1"/>
  <c r="G620" i="1"/>
  <c r="I619" i="1"/>
  <c r="H619" i="1"/>
  <c r="I618" i="1"/>
  <c r="H618" i="1"/>
  <c r="G618" i="1"/>
  <c r="I617" i="1"/>
  <c r="G617" i="1"/>
  <c r="I616" i="1"/>
  <c r="G616" i="1"/>
  <c r="I615" i="1"/>
  <c r="G615" i="1"/>
  <c r="I614" i="1"/>
  <c r="G614" i="1"/>
  <c r="I613" i="1"/>
  <c r="H613" i="1"/>
  <c r="I612" i="1"/>
  <c r="H612" i="1"/>
  <c r="G612" i="1"/>
  <c r="I611" i="1"/>
  <c r="G611" i="1"/>
  <c r="I610" i="1"/>
  <c r="H610" i="1"/>
  <c r="G610" i="1"/>
  <c r="I609" i="1"/>
  <c r="H609" i="1"/>
  <c r="G609" i="1"/>
  <c r="I608" i="1"/>
  <c r="H608" i="1"/>
  <c r="I607" i="1"/>
  <c r="H607" i="1"/>
  <c r="G607" i="1"/>
  <c r="I606" i="1"/>
  <c r="H606" i="1"/>
  <c r="I605" i="1"/>
  <c r="G605" i="1"/>
  <c r="I604" i="1"/>
  <c r="G604" i="1"/>
  <c r="I603" i="1"/>
  <c r="G603" i="1"/>
  <c r="I602" i="1"/>
  <c r="G602" i="1"/>
  <c r="I601" i="1"/>
  <c r="H601" i="1"/>
  <c r="G601" i="1"/>
  <c r="I600" i="1"/>
  <c r="G600" i="1"/>
  <c r="I599" i="1"/>
  <c r="G599" i="1"/>
  <c r="I598" i="1"/>
  <c r="G598" i="1"/>
  <c r="I597" i="1"/>
  <c r="G597" i="1"/>
  <c r="I596" i="1"/>
  <c r="G596" i="1"/>
  <c r="I595" i="1"/>
  <c r="G595" i="1"/>
  <c r="I594" i="1"/>
  <c r="G594" i="1"/>
  <c r="I593" i="1"/>
  <c r="G593" i="1"/>
  <c r="I592" i="1"/>
  <c r="G592" i="1"/>
  <c r="I591" i="1"/>
  <c r="G591" i="1"/>
  <c r="I590" i="1"/>
  <c r="G590" i="1"/>
  <c r="I589" i="1"/>
  <c r="G589" i="1"/>
  <c r="I588" i="1"/>
  <c r="G588" i="1"/>
  <c r="I587" i="1"/>
  <c r="G587" i="1"/>
  <c r="I586" i="1"/>
  <c r="H586" i="1"/>
  <c r="G586" i="1"/>
  <c r="I585" i="1"/>
  <c r="G585" i="1"/>
  <c r="I584" i="1"/>
  <c r="G584" i="1"/>
  <c r="I583" i="1"/>
  <c r="H583" i="1"/>
  <c r="I582" i="1"/>
  <c r="H582" i="1"/>
  <c r="G582" i="1"/>
  <c r="I581" i="1"/>
  <c r="G581" i="1"/>
  <c r="I580" i="1"/>
  <c r="G580" i="1"/>
  <c r="I579" i="1"/>
  <c r="G579" i="1"/>
  <c r="I578" i="1"/>
  <c r="G578" i="1"/>
  <c r="I577" i="1"/>
  <c r="H577" i="1"/>
  <c r="G577" i="1"/>
  <c r="I576" i="1"/>
  <c r="G576" i="1"/>
  <c r="I575" i="1"/>
  <c r="H575" i="1"/>
  <c r="I574" i="1"/>
  <c r="H574" i="1"/>
  <c r="G574" i="1"/>
  <c r="I573" i="1"/>
  <c r="G573" i="1"/>
  <c r="I572" i="1"/>
  <c r="G572" i="1"/>
  <c r="I571" i="1"/>
  <c r="H571" i="1"/>
  <c r="G571" i="1"/>
  <c r="I570" i="1"/>
  <c r="G570" i="1"/>
  <c r="I569" i="1"/>
  <c r="G569" i="1"/>
  <c r="I568" i="1"/>
  <c r="G568" i="1"/>
  <c r="I567" i="1"/>
  <c r="G567" i="1"/>
  <c r="I566" i="1"/>
  <c r="G566" i="1"/>
  <c r="I565" i="1"/>
  <c r="G565" i="1"/>
  <c r="I564" i="1"/>
  <c r="G564" i="1"/>
  <c r="I563" i="1"/>
  <c r="G563" i="1"/>
  <c r="I562" i="1"/>
  <c r="G562" i="1"/>
  <c r="I561" i="1"/>
  <c r="G561" i="1"/>
  <c r="I560" i="1"/>
  <c r="G560" i="1"/>
  <c r="I559" i="1"/>
  <c r="G559" i="1"/>
  <c r="I558" i="1"/>
  <c r="H558" i="1"/>
  <c r="I557" i="1"/>
  <c r="G557" i="1"/>
  <c r="I556" i="1"/>
  <c r="G556" i="1"/>
  <c r="I555" i="1"/>
  <c r="G555" i="1"/>
  <c r="I554" i="1"/>
  <c r="G554" i="1"/>
  <c r="I553" i="1"/>
  <c r="G553" i="1"/>
  <c r="I552" i="1"/>
  <c r="G552" i="1"/>
  <c r="I551" i="1"/>
  <c r="G551" i="1"/>
  <c r="I550" i="1"/>
  <c r="G550" i="1"/>
  <c r="I549" i="1"/>
  <c r="G549" i="1"/>
  <c r="I548" i="1"/>
  <c r="H548" i="1"/>
  <c r="I547" i="1"/>
  <c r="G547" i="1"/>
  <c r="I546" i="1"/>
  <c r="G546" i="1"/>
  <c r="I545" i="1"/>
  <c r="G545" i="1"/>
  <c r="I544" i="1"/>
  <c r="G544" i="1"/>
  <c r="I543" i="1"/>
  <c r="G543" i="1"/>
  <c r="I542" i="1"/>
  <c r="G542" i="1"/>
  <c r="I541" i="1"/>
  <c r="G541" i="1"/>
  <c r="I540" i="1"/>
  <c r="G540" i="1"/>
  <c r="I539" i="1"/>
  <c r="G539" i="1"/>
  <c r="I538" i="1"/>
  <c r="H538" i="1"/>
  <c r="G538" i="1"/>
  <c r="I537" i="1"/>
  <c r="G537" i="1"/>
  <c r="I536" i="1"/>
  <c r="G536" i="1"/>
  <c r="I535" i="1"/>
  <c r="G535" i="1"/>
  <c r="I534" i="1"/>
  <c r="G534" i="1"/>
  <c r="I533" i="1"/>
  <c r="G533" i="1"/>
  <c r="I532" i="1"/>
  <c r="G532" i="1"/>
  <c r="I531" i="1"/>
  <c r="G531" i="1"/>
  <c r="I530" i="1"/>
  <c r="H530" i="1"/>
  <c r="G530" i="1"/>
  <c r="I529" i="1"/>
  <c r="G529" i="1"/>
  <c r="I528" i="1"/>
  <c r="G528" i="1"/>
  <c r="I527" i="1"/>
  <c r="G527" i="1"/>
  <c r="I526" i="1"/>
  <c r="H526" i="1"/>
  <c r="G526" i="1"/>
  <c r="I525" i="1"/>
  <c r="G525" i="1"/>
  <c r="I524" i="1"/>
  <c r="G524" i="1"/>
  <c r="I523" i="1"/>
  <c r="G523" i="1"/>
  <c r="I522" i="1"/>
  <c r="G522" i="1"/>
  <c r="I521" i="1"/>
  <c r="G521" i="1"/>
  <c r="I520" i="1"/>
  <c r="H520" i="1"/>
  <c r="G520" i="1"/>
  <c r="I519" i="1"/>
  <c r="G519" i="1"/>
  <c r="I518" i="1"/>
  <c r="G518" i="1"/>
  <c r="I517" i="1"/>
  <c r="G517" i="1"/>
  <c r="I516" i="1"/>
  <c r="G516" i="1"/>
  <c r="I515" i="1"/>
  <c r="G515" i="1"/>
  <c r="I514" i="1"/>
  <c r="H514" i="1"/>
  <c r="G514" i="1"/>
  <c r="I513" i="1"/>
  <c r="G513" i="1"/>
  <c r="I512" i="1"/>
  <c r="G512" i="1"/>
  <c r="I511" i="1"/>
  <c r="G511" i="1"/>
  <c r="I510" i="1"/>
  <c r="G510" i="1"/>
  <c r="I509" i="1"/>
  <c r="G509" i="1"/>
  <c r="I508" i="1"/>
  <c r="H508" i="1"/>
  <c r="G508" i="1"/>
  <c r="I507" i="1"/>
  <c r="G507" i="1"/>
  <c r="I506" i="1"/>
  <c r="G506" i="1"/>
  <c r="I505" i="1"/>
  <c r="G505" i="1"/>
  <c r="I504" i="1"/>
  <c r="G504" i="1"/>
  <c r="I503" i="1"/>
  <c r="G503" i="1"/>
  <c r="I502" i="1"/>
  <c r="G502" i="1"/>
  <c r="I501" i="1"/>
  <c r="H501" i="1"/>
  <c r="G501" i="1"/>
  <c r="I500" i="1"/>
  <c r="G500" i="1"/>
  <c r="I499" i="1"/>
  <c r="G499" i="1"/>
  <c r="I498" i="1"/>
  <c r="H498" i="1"/>
  <c r="G498" i="1"/>
  <c r="I497" i="1"/>
  <c r="G497" i="1"/>
  <c r="I496" i="1"/>
  <c r="H496" i="1"/>
  <c r="G496" i="1"/>
  <c r="I495" i="1"/>
  <c r="G495" i="1"/>
  <c r="I494" i="1"/>
  <c r="G494" i="1"/>
  <c r="I493" i="1"/>
  <c r="G493" i="1"/>
  <c r="I492" i="1"/>
  <c r="H492" i="1"/>
  <c r="G492" i="1"/>
  <c r="I491" i="1"/>
  <c r="G491" i="1"/>
  <c r="I490" i="1"/>
  <c r="H490" i="1"/>
  <c r="G490" i="1"/>
  <c r="I489" i="1"/>
  <c r="H489" i="1"/>
  <c r="G489" i="1"/>
  <c r="I488" i="1"/>
  <c r="G488" i="1"/>
  <c r="I487" i="1"/>
  <c r="G487" i="1"/>
  <c r="I486" i="1"/>
  <c r="G486" i="1"/>
  <c r="I485" i="1"/>
  <c r="G485" i="1"/>
  <c r="I484" i="1"/>
  <c r="G484" i="1"/>
  <c r="I483" i="1"/>
  <c r="H483" i="1"/>
  <c r="I482" i="1"/>
  <c r="G482" i="1"/>
  <c r="I481" i="1"/>
  <c r="H481" i="1"/>
  <c r="G481" i="1"/>
  <c r="I480" i="1"/>
  <c r="G480" i="1"/>
  <c r="I479" i="1"/>
  <c r="G479" i="1"/>
  <c r="I478" i="1"/>
  <c r="G478" i="1"/>
  <c r="I477" i="1"/>
  <c r="G477" i="1"/>
  <c r="I476" i="1"/>
  <c r="G476" i="1"/>
  <c r="I475" i="1"/>
  <c r="H475" i="1"/>
  <c r="I474" i="1"/>
  <c r="G474" i="1"/>
  <c r="I473" i="1"/>
  <c r="H473" i="1"/>
  <c r="I472" i="1"/>
  <c r="G472" i="1"/>
  <c r="I471" i="1"/>
  <c r="G471" i="1"/>
  <c r="I470" i="1"/>
  <c r="G470" i="1"/>
  <c r="I469" i="1"/>
  <c r="G469" i="1"/>
  <c r="I468" i="1"/>
  <c r="G468" i="1"/>
  <c r="I467" i="1"/>
  <c r="G467" i="1"/>
  <c r="I466" i="1"/>
  <c r="G466" i="1"/>
  <c r="I465" i="1"/>
  <c r="G465" i="1"/>
  <c r="I464" i="1"/>
  <c r="G464" i="1"/>
  <c r="I463" i="1"/>
  <c r="G463" i="1"/>
  <c r="I462" i="1"/>
  <c r="G462" i="1"/>
  <c r="I461" i="1"/>
  <c r="G461" i="1"/>
  <c r="I460" i="1"/>
  <c r="G460" i="1"/>
  <c r="I459" i="1"/>
  <c r="G459" i="1"/>
  <c r="I458" i="1"/>
  <c r="G458" i="1"/>
  <c r="I457" i="1"/>
  <c r="G457" i="1"/>
  <c r="I456" i="1"/>
  <c r="G456" i="1"/>
  <c r="I455" i="1"/>
  <c r="G455" i="1"/>
  <c r="I454" i="1"/>
  <c r="G454" i="1"/>
  <c r="I453" i="1"/>
  <c r="H453" i="1"/>
  <c r="G453" i="1"/>
  <c r="I452" i="1"/>
  <c r="G452" i="1"/>
  <c r="I451" i="1"/>
  <c r="G451" i="1"/>
  <c r="I450" i="1"/>
  <c r="G450" i="1"/>
  <c r="I449" i="1"/>
  <c r="G449" i="1"/>
  <c r="I448" i="1"/>
  <c r="G448" i="1"/>
  <c r="I447" i="1"/>
  <c r="G447" i="1"/>
  <c r="I446" i="1"/>
  <c r="G446" i="1"/>
  <c r="I445" i="1"/>
  <c r="G445" i="1"/>
  <c r="I444" i="1"/>
  <c r="G444" i="1"/>
  <c r="I443" i="1"/>
  <c r="G443" i="1"/>
  <c r="I442" i="1"/>
  <c r="G442" i="1"/>
  <c r="I441" i="1"/>
  <c r="G441" i="1"/>
  <c r="I440" i="1"/>
  <c r="G440" i="1"/>
  <c r="I439" i="1"/>
  <c r="H439" i="1"/>
  <c r="G439" i="1"/>
  <c r="I438" i="1"/>
  <c r="G438" i="1"/>
  <c r="I437" i="1"/>
  <c r="G437" i="1"/>
  <c r="I436" i="1"/>
  <c r="G436" i="1"/>
  <c r="I435" i="1"/>
  <c r="G435" i="1"/>
  <c r="I434" i="1"/>
  <c r="G434" i="1"/>
  <c r="I433" i="1"/>
  <c r="H433" i="1"/>
  <c r="G433" i="1"/>
  <c r="I432" i="1"/>
  <c r="G432" i="1"/>
  <c r="I431" i="1"/>
  <c r="G431" i="1"/>
  <c r="I430" i="1"/>
  <c r="H430" i="1"/>
  <c r="I429" i="1"/>
  <c r="G429" i="1"/>
  <c r="I428" i="1"/>
  <c r="H428" i="1"/>
  <c r="I427" i="1"/>
  <c r="G427" i="1"/>
  <c r="I426" i="1"/>
  <c r="G426" i="1"/>
  <c r="I425" i="1"/>
  <c r="H425" i="1"/>
  <c r="G425" i="1"/>
  <c r="I424" i="1"/>
  <c r="G424" i="1"/>
  <c r="I423" i="1"/>
  <c r="G423" i="1"/>
  <c r="I422" i="1"/>
  <c r="G422" i="1"/>
  <c r="I421" i="1"/>
  <c r="H421" i="1"/>
  <c r="G421" i="1"/>
  <c r="I420" i="1"/>
  <c r="H420" i="1"/>
  <c r="I419" i="1"/>
  <c r="G419" i="1"/>
  <c r="I418" i="1"/>
  <c r="G418" i="1"/>
  <c r="I417" i="1"/>
  <c r="G417" i="1"/>
  <c r="I416" i="1"/>
  <c r="G416" i="1"/>
  <c r="I415" i="1"/>
  <c r="G415" i="1"/>
  <c r="I414" i="1"/>
  <c r="G414" i="1"/>
  <c r="I413" i="1"/>
  <c r="G413" i="1"/>
  <c r="I412" i="1"/>
  <c r="G412" i="1"/>
  <c r="I411" i="1"/>
  <c r="G411" i="1"/>
  <c r="I410" i="1"/>
  <c r="G410" i="1"/>
  <c r="I409" i="1"/>
  <c r="G409" i="1"/>
  <c r="I408" i="1"/>
  <c r="H408" i="1"/>
  <c r="G408" i="1"/>
  <c r="I407" i="1"/>
  <c r="G407" i="1"/>
  <c r="I406" i="1"/>
  <c r="G406" i="1"/>
  <c r="I405" i="1"/>
  <c r="G405" i="1"/>
  <c r="I404" i="1"/>
  <c r="G404" i="1"/>
  <c r="I403" i="1"/>
  <c r="G403" i="1"/>
  <c r="I402" i="1"/>
  <c r="G402" i="1"/>
  <c r="I401" i="1"/>
  <c r="G401" i="1"/>
  <c r="I400" i="1"/>
  <c r="G400" i="1"/>
  <c r="I399" i="1"/>
  <c r="G399" i="1"/>
  <c r="I398" i="1"/>
  <c r="G398" i="1"/>
  <c r="I397" i="1"/>
  <c r="G397" i="1"/>
  <c r="I396" i="1"/>
  <c r="G396" i="1"/>
  <c r="I395" i="1"/>
  <c r="H395" i="1"/>
  <c r="G395" i="1"/>
  <c r="I394" i="1"/>
  <c r="H394" i="1"/>
  <c r="G394" i="1"/>
  <c r="I393" i="1"/>
  <c r="G393" i="1"/>
  <c r="I392" i="1"/>
  <c r="H392" i="1"/>
  <c r="I391" i="1"/>
  <c r="G391" i="1"/>
  <c r="I390" i="1"/>
  <c r="G390" i="1"/>
  <c r="I389" i="1"/>
  <c r="G389" i="1"/>
  <c r="I388" i="1"/>
  <c r="G388" i="1"/>
  <c r="I387" i="1"/>
  <c r="G387" i="1"/>
  <c r="I386" i="1"/>
  <c r="H386" i="1"/>
  <c r="I385" i="1"/>
  <c r="G385" i="1"/>
  <c r="I384" i="1"/>
  <c r="G384" i="1"/>
  <c r="I383" i="1"/>
  <c r="G383" i="1"/>
  <c r="I382" i="1"/>
  <c r="G382" i="1"/>
  <c r="I381" i="1"/>
  <c r="H381" i="1"/>
  <c r="G381" i="1"/>
  <c r="I380" i="1"/>
  <c r="H380" i="1"/>
  <c r="G380" i="1"/>
  <c r="I379" i="1"/>
  <c r="G379" i="1"/>
  <c r="I378" i="1"/>
  <c r="H378" i="1"/>
  <c r="G378" i="1"/>
  <c r="I377" i="1"/>
  <c r="G377" i="1"/>
  <c r="I376" i="1"/>
  <c r="G376" i="1"/>
  <c r="I375" i="1"/>
  <c r="G375" i="1"/>
  <c r="I374" i="1"/>
  <c r="G374" i="1"/>
  <c r="I373" i="1"/>
  <c r="H373" i="1"/>
  <c r="G373" i="1"/>
  <c r="I372" i="1"/>
  <c r="G372" i="1"/>
  <c r="I371" i="1"/>
  <c r="G371" i="1"/>
  <c r="I370" i="1"/>
  <c r="G370" i="1"/>
  <c r="I369" i="1"/>
  <c r="G369" i="1"/>
  <c r="I368" i="1"/>
  <c r="G368" i="1"/>
  <c r="I367" i="1"/>
  <c r="G367" i="1"/>
  <c r="I366" i="1"/>
  <c r="G366" i="1"/>
  <c r="I365" i="1"/>
  <c r="G365" i="1"/>
  <c r="I364" i="1"/>
  <c r="G364" i="1"/>
  <c r="I363" i="1"/>
  <c r="G363" i="1"/>
  <c r="I362" i="1"/>
  <c r="G362" i="1"/>
  <c r="I361" i="1"/>
  <c r="G361" i="1"/>
  <c r="I360" i="1"/>
  <c r="H360" i="1"/>
  <c r="I359" i="1"/>
  <c r="H359" i="1"/>
  <c r="G359" i="1"/>
  <c r="I358" i="1"/>
  <c r="H358" i="1"/>
  <c r="I357" i="1"/>
  <c r="G357" i="1"/>
  <c r="I356" i="1"/>
  <c r="H356" i="1"/>
  <c r="G356" i="1"/>
  <c r="I355" i="1"/>
  <c r="G355" i="1"/>
  <c r="I354" i="1"/>
  <c r="G354" i="1"/>
  <c r="I353" i="1"/>
  <c r="H353" i="1"/>
  <c r="G353" i="1"/>
  <c r="C106" i="1"/>
  <c r="C102" i="1"/>
  <c r="C333" i="1"/>
  <c r="C314" i="1"/>
  <c r="C311" i="1"/>
  <c r="C247" i="1"/>
  <c r="C245" i="1"/>
  <c r="C234" i="1"/>
  <c r="C228" i="1"/>
  <c r="C204" i="1"/>
  <c r="C203" i="1"/>
  <c r="C197" i="1"/>
  <c r="C195" i="1"/>
  <c r="C187" i="1"/>
  <c r="C170" i="1"/>
  <c r="C163" i="1"/>
  <c r="C144" i="1"/>
  <c r="C134" i="1"/>
  <c r="C88" i="1"/>
  <c r="C82" i="1"/>
  <c r="C77" i="1"/>
  <c r="C45" i="1"/>
  <c r="C352" i="1"/>
  <c r="C338" i="1"/>
  <c r="C282" i="1"/>
  <c r="C279" i="1"/>
  <c r="C251" i="1"/>
  <c r="C221" i="1"/>
  <c r="C212" i="1"/>
  <c r="C200" i="1"/>
  <c r="C190" i="1"/>
  <c r="C149" i="1"/>
  <c r="C44" i="1"/>
  <c r="C292" i="1"/>
  <c r="C281" i="1"/>
  <c r="C267" i="1"/>
  <c r="C261" i="1"/>
  <c r="C244" i="1"/>
  <c r="C177" i="1"/>
  <c r="C164" i="1"/>
  <c r="C142" i="1"/>
  <c r="C112" i="1"/>
  <c r="C63" i="1"/>
  <c r="C348" i="1"/>
  <c r="C328" i="1"/>
  <c r="C319" i="1"/>
  <c r="C316" i="1"/>
  <c r="C306" i="1"/>
  <c r="C291" i="1"/>
  <c r="C287" i="1"/>
  <c r="C286" i="1"/>
  <c r="C255" i="1"/>
  <c r="C241" i="1"/>
  <c r="C231" i="1"/>
  <c r="C230" i="1"/>
  <c r="C206" i="1"/>
  <c r="C202" i="1"/>
  <c r="C186" i="1"/>
  <c r="C173" i="1"/>
  <c r="C169" i="1"/>
  <c r="C161" i="1"/>
  <c r="C87" i="1"/>
  <c r="C86" i="1"/>
  <c r="C84" i="1"/>
  <c r="C62" i="1"/>
  <c r="C40" i="1"/>
  <c r="C349" i="1"/>
  <c r="C345" i="1"/>
  <c r="C339" i="1"/>
  <c r="C336" i="1"/>
  <c r="C334" i="1"/>
  <c r="C329" i="1"/>
  <c r="C323" i="1"/>
  <c r="C313" i="1"/>
  <c r="C312" i="1"/>
  <c r="C309" i="1"/>
  <c r="C308" i="1"/>
  <c r="C304" i="1"/>
  <c r="C280" i="1"/>
  <c r="C277" i="1"/>
  <c r="C264" i="1"/>
  <c r="C237" i="1"/>
  <c r="C224" i="1"/>
  <c r="C196" i="1"/>
  <c r="C179" i="1"/>
  <c r="C178" i="1"/>
  <c r="C162" i="1"/>
  <c r="C153" i="1"/>
  <c r="C137" i="1"/>
  <c r="C128" i="1"/>
  <c r="C110" i="1"/>
  <c r="C81" i="1"/>
  <c r="C53" i="1"/>
  <c r="C43" i="1"/>
  <c r="C343" i="1"/>
  <c r="C320" i="1"/>
  <c r="C294" i="1"/>
  <c r="C272" i="1"/>
  <c r="C218" i="1"/>
  <c r="C215" i="1"/>
  <c r="C208" i="1"/>
  <c r="C185" i="1"/>
  <c r="C176" i="1"/>
  <c r="C171" i="1"/>
  <c r="C138" i="1"/>
  <c r="C108" i="1"/>
  <c r="C90" i="1"/>
  <c r="C78" i="1"/>
  <c r="C69" i="1"/>
  <c r="C61" i="1"/>
  <c r="C51" i="1"/>
  <c r="C50" i="1"/>
  <c r="C49" i="1"/>
  <c r="C331" i="1"/>
  <c r="C324" i="1"/>
  <c r="C296" i="1"/>
  <c r="C271" i="1"/>
  <c r="C220" i="1"/>
  <c r="C175" i="1"/>
  <c r="C156" i="1"/>
  <c r="C154" i="1"/>
  <c r="C124" i="1"/>
  <c r="C119" i="1"/>
  <c r="C104" i="1"/>
  <c r="C54" i="1"/>
  <c r="C42" i="1"/>
  <c r="C341" i="1"/>
  <c r="C340" i="1"/>
  <c r="C335" i="1"/>
  <c r="C317" i="1"/>
  <c r="C315" i="1"/>
  <c r="C307" i="1"/>
  <c r="C303" i="1"/>
  <c r="C288" i="1"/>
  <c r="C275" i="1"/>
  <c r="C274" i="1"/>
  <c r="C265" i="1"/>
  <c r="C257" i="1"/>
  <c r="C250" i="1"/>
  <c r="C246" i="1"/>
  <c r="C243" i="1"/>
  <c r="C242" i="1"/>
  <c r="C227" i="1"/>
  <c r="C211" i="1"/>
  <c r="C209" i="1"/>
  <c r="C207" i="1"/>
  <c r="C205" i="1"/>
  <c r="C201" i="1"/>
  <c r="C199" i="1"/>
  <c r="C188" i="1"/>
  <c r="C172" i="1"/>
  <c r="C167" i="1"/>
  <c r="C148" i="1"/>
  <c r="C125" i="1"/>
  <c r="C121" i="1"/>
  <c r="C76" i="1"/>
  <c r="C75" i="1"/>
  <c r="C68" i="1"/>
  <c r="C60" i="1"/>
  <c r="C56" i="1"/>
  <c r="C39" i="1"/>
  <c r="C337" i="1"/>
  <c r="C295" i="1"/>
  <c r="C270" i="1"/>
  <c r="C269" i="1"/>
  <c r="C238" i="1"/>
  <c r="C222" i="1"/>
  <c r="C213" i="1"/>
  <c r="C180" i="1"/>
  <c r="C165" i="1"/>
  <c r="C129" i="1"/>
  <c r="C126" i="1"/>
  <c r="C57" i="1"/>
  <c r="I352" i="1"/>
  <c r="G352" i="1"/>
  <c r="I351" i="1"/>
  <c r="G351" i="1"/>
  <c r="I350" i="1"/>
  <c r="G350" i="1"/>
  <c r="I349" i="1"/>
  <c r="G349" i="1"/>
  <c r="I348" i="1"/>
  <c r="G348" i="1"/>
  <c r="I347" i="1"/>
  <c r="G347" i="1"/>
  <c r="I346" i="1"/>
  <c r="G346" i="1"/>
  <c r="I345" i="1"/>
  <c r="G345" i="1"/>
  <c r="I344" i="1"/>
  <c r="G344" i="1"/>
  <c r="I343" i="1"/>
  <c r="G343" i="1"/>
  <c r="I342" i="1"/>
  <c r="G342" i="1"/>
  <c r="I341" i="1"/>
  <c r="G341" i="1"/>
  <c r="I340" i="1"/>
  <c r="G340" i="1"/>
  <c r="I339" i="1"/>
  <c r="G339" i="1"/>
  <c r="I338" i="1"/>
  <c r="G338" i="1"/>
  <c r="I337" i="1"/>
  <c r="G337" i="1"/>
  <c r="I336" i="1"/>
  <c r="G336" i="1"/>
  <c r="I335" i="1"/>
  <c r="G335" i="1"/>
  <c r="I334" i="1"/>
  <c r="G334" i="1"/>
  <c r="I333" i="1"/>
  <c r="G333" i="1"/>
  <c r="I332" i="1"/>
  <c r="G332" i="1"/>
  <c r="I331" i="1"/>
  <c r="G331" i="1"/>
  <c r="I330" i="1"/>
  <c r="G330" i="1"/>
  <c r="I329" i="1"/>
  <c r="G329" i="1"/>
  <c r="I328" i="1"/>
  <c r="G328" i="1"/>
  <c r="I327" i="1"/>
  <c r="G327" i="1"/>
  <c r="I326" i="1"/>
  <c r="G326" i="1"/>
  <c r="I325" i="1"/>
  <c r="G325" i="1"/>
  <c r="I324" i="1"/>
  <c r="G324" i="1"/>
  <c r="I323" i="1"/>
  <c r="G323" i="1"/>
  <c r="I322" i="1"/>
  <c r="G322" i="1"/>
  <c r="I321" i="1"/>
  <c r="G321" i="1"/>
  <c r="I320" i="1"/>
  <c r="G320" i="1"/>
  <c r="I319" i="1"/>
  <c r="G319" i="1"/>
  <c r="I318" i="1"/>
  <c r="G318" i="1"/>
  <c r="I317" i="1"/>
  <c r="G317" i="1"/>
  <c r="I316" i="1"/>
  <c r="G316" i="1"/>
  <c r="I315" i="1"/>
  <c r="G315" i="1"/>
  <c r="I314" i="1"/>
  <c r="G314" i="1"/>
  <c r="I313" i="1"/>
  <c r="G313" i="1"/>
  <c r="I312" i="1"/>
  <c r="G312" i="1"/>
  <c r="I311" i="1"/>
  <c r="G311" i="1"/>
  <c r="I310" i="1"/>
  <c r="G310" i="1"/>
  <c r="I309" i="1"/>
  <c r="G309" i="1"/>
  <c r="I308" i="1"/>
  <c r="G308" i="1"/>
  <c r="I307" i="1"/>
  <c r="G307" i="1"/>
  <c r="I306" i="1"/>
  <c r="G306" i="1"/>
  <c r="I305" i="1"/>
  <c r="G305" i="1"/>
  <c r="I304" i="1"/>
  <c r="G304" i="1"/>
  <c r="I303" i="1"/>
  <c r="G303" i="1"/>
  <c r="I302" i="1"/>
  <c r="G302" i="1"/>
  <c r="I301" i="1"/>
  <c r="G301" i="1"/>
  <c r="I300" i="1"/>
  <c r="G300" i="1"/>
  <c r="I299" i="1"/>
  <c r="G299" i="1"/>
  <c r="I298" i="1"/>
  <c r="G298" i="1"/>
  <c r="I297" i="1"/>
  <c r="G297" i="1"/>
  <c r="I296" i="1"/>
  <c r="G296" i="1"/>
  <c r="I295" i="1"/>
  <c r="G295" i="1"/>
  <c r="I294" i="1"/>
  <c r="G294" i="1"/>
  <c r="I293" i="1"/>
  <c r="G293" i="1"/>
  <c r="I292" i="1"/>
  <c r="G292" i="1"/>
  <c r="I291" i="1"/>
  <c r="G291" i="1"/>
  <c r="I290" i="1"/>
  <c r="G290" i="1"/>
  <c r="I289" i="1"/>
  <c r="G289" i="1"/>
  <c r="I288" i="1"/>
  <c r="G288" i="1"/>
  <c r="I287" i="1"/>
  <c r="G287" i="1"/>
  <c r="I286" i="1"/>
  <c r="G286" i="1"/>
  <c r="I285" i="1"/>
  <c r="G285" i="1"/>
  <c r="I284" i="1"/>
  <c r="G284" i="1"/>
  <c r="I283" i="1"/>
  <c r="G283" i="1"/>
  <c r="I282" i="1"/>
  <c r="G282" i="1"/>
  <c r="I281" i="1"/>
  <c r="I280" i="1"/>
  <c r="G280" i="1"/>
  <c r="I279" i="1"/>
  <c r="I278" i="1"/>
  <c r="G278" i="1"/>
  <c r="I277" i="1"/>
  <c r="G277" i="1"/>
  <c r="G276" i="1"/>
  <c r="I275" i="1"/>
  <c r="G275" i="1"/>
  <c r="I274" i="1"/>
  <c r="G274" i="1"/>
  <c r="I273" i="1"/>
  <c r="I272" i="1"/>
  <c r="G272" i="1"/>
  <c r="I271" i="1"/>
  <c r="G271" i="1"/>
  <c r="I270" i="1"/>
  <c r="G270" i="1"/>
  <c r="I269" i="1"/>
  <c r="G269" i="1"/>
  <c r="I268" i="1"/>
  <c r="G268" i="1"/>
  <c r="I267" i="1"/>
  <c r="G267" i="1"/>
  <c r="I266" i="1"/>
  <c r="G266" i="1"/>
  <c r="I265" i="1"/>
  <c r="G265" i="1"/>
  <c r="I264" i="1"/>
  <c r="G264" i="1"/>
  <c r="I263" i="1"/>
  <c r="G263" i="1"/>
  <c r="I262" i="1"/>
  <c r="G262" i="1"/>
  <c r="I261" i="1"/>
  <c r="G261" i="1"/>
  <c r="I260" i="1"/>
  <c r="G260" i="1"/>
  <c r="I259" i="1"/>
  <c r="G259" i="1"/>
  <c r="I258" i="1"/>
  <c r="G258" i="1"/>
  <c r="I257" i="1"/>
  <c r="G257" i="1"/>
  <c r="I256" i="1"/>
  <c r="G256" i="1"/>
  <c r="I255" i="1"/>
  <c r="G255" i="1"/>
  <c r="I254" i="1"/>
  <c r="G254" i="1"/>
  <c r="I253" i="1"/>
  <c r="G253" i="1"/>
  <c r="I252" i="1"/>
  <c r="G252" i="1"/>
  <c r="I251" i="1"/>
  <c r="G251" i="1"/>
  <c r="I250" i="1"/>
  <c r="G250" i="1"/>
  <c r="I249" i="1"/>
  <c r="G249" i="1"/>
  <c r="I248" i="1"/>
  <c r="G248" i="1"/>
  <c r="I247" i="1"/>
  <c r="G247" i="1"/>
  <c r="I246" i="1"/>
  <c r="G246" i="1"/>
  <c r="I245" i="1"/>
  <c r="G245" i="1"/>
  <c r="I244" i="1"/>
  <c r="G244" i="1"/>
  <c r="I243" i="1"/>
  <c r="G243" i="1"/>
  <c r="I242" i="1"/>
  <c r="G242" i="1"/>
  <c r="I241" i="1"/>
  <c r="G241" i="1"/>
  <c r="I240" i="1"/>
  <c r="G240" i="1"/>
  <c r="I239" i="1"/>
  <c r="G239" i="1"/>
  <c r="I238" i="1"/>
  <c r="G238" i="1"/>
  <c r="I237" i="1"/>
  <c r="G237" i="1"/>
  <c r="I236" i="1"/>
  <c r="G236" i="1"/>
  <c r="I235" i="1"/>
  <c r="G235" i="1"/>
  <c r="I234" i="1"/>
  <c r="G234" i="1"/>
  <c r="I233" i="1"/>
  <c r="G233" i="1"/>
  <c r="I232" i="1"/>
  <c r="G232" i="1"/>
  <c r="I231" i="1"/>
  <c r="G231" i="1"/>
  <c r="I230" i="1"/>
  <c r="G230" i="1"/>
  <c r="I229" i="1"/>
  <c r="G229" i="1"/>
  <c r="I228" i="1"/>
  <c r="G228" i="1"/>
  <c r="I227" i="1"/>
  <c r="G227" i="1"/>
  <c r="I226" i="1"/>
  <c r="G226" i="1"/>
  <c r="I225" i="1"/>
  <c r="G225" i="1"/>
  <c r="I224" i="1"/>
  <c r="G224" i="1"/>
  <c r="I223" i="1"/>
  <c r="G223" i="1"/>
  <c r="I222" i="1"/>
  <c r="G222" i="1"/>
  <c r="I221" i="1"/>
  <c r="G221" i="1"/>
  <c r="I220" i="1"/>
  <c r="G220" i="1"/>
  <c r="I219" i="1"/>
  <c r="G219" i="1"/>
  <c r="I218" i="1"/>
  <c r="G218" i="1"/>
  <c r="G217" i="1"/>
  <c r="I216" i="1"/>
  <c r="G216" i="1"/>
  <c r="I215" i="1"/>
  <c r="G215" i="1"/>
  <c r="I214" i="1"/>
  <c r="G214" i="1"/>
  <c r="I213" i="1"/>
  <c r="G213" i="1"/>
  <c r="I212" i="1"/>
  <c r="G212" i="1"/>
  <c r="I211" i="1"/>
  <c r="G211" i="1"/>
  <c r="I210" i="1"/>
  <c r="G210" i="1"/>
  <c r="I209" i="1"/>
  <c r="G209" i="1"/>
  <c r="I208" i="1"/>
  <c r="G208" i="1"/>
  <c r="I207" i="1"/>
  <c r="G207" i="1"/>
  <c r="I206" i="1"/>
  <c r="G206" i="1"/>
  <c r="I205" i="1"/>
  <c r="G205" i="1"/>
  <c r="I204" i="1"/>
  <c r="G204" i="1"/>
  <c r="I203" i="1"/>
  <c r="G203" i="1"/>
  <c r="I202" i="1"/>
  <c r="G202" i="1"/>
  <c r="I201" i="1"/>
  <c r="G201" i="1"/>
  <c r="I200" i="1"/>
  <c r="G200" i="1"/>
  <c r="I199" i="1"/>
  <c r="G199" i="1"/>
  <c r="I198" i="1"/>
  <c r="G198" i="1"/>
  <c r="I197" i="1"/>
  <c r="G197" i="1"/>
  <c r="I196" i="1"/>
  <c r="G196" i="1"/>
  <c r="I195" i="1"/>
  <c r="G195" i="1"/>
  <c r="I194" i="1"/>
  <c r="G194" i="1"/>
  <c r="I193" i="1"/>
  <c r="G193" i="1"/>
  <c r="I192" i="1"/>
  <c r="G192" i="1"/>
  <c r="I191" i="1"/>
  <c r="G191" i="1"/>
  <c r="I190" i="1"/>
  <c r="G190" i="1"/>
  <c r="I189" i="1"/>
  <c r="G189" i="1"/>
  <c r="I188" i="1"/>
  <c r="G188" i="1"/>
  <c r="I187" i="1"/>
  <c r="G187" i="1"/>
  <c r="I186" i="1"/>
  <c r="G186" i="1"/>
  <c r="I185" i="1"/>
  <c r="G185" i="1"/>
  <c r="I184" i="1"/>
  <c r="G184" i="1"/>
  <c r="I183" i="1"/>
  <c r="G183" i="1"/>
  <c r="I182" i="1"/>
  <c r="G182" i="1"/>
  <c r="I181" i="1"/>
  <c r="G181" i="1"/>
  <c r="I180" i="1"/>
  <c r="G180" i="1"/>
  <c r="I179" i="1"/>
  <c r="G179" i="1"/>
  <c r="I178" i="1"/>
  <c r="G178" i="1"/>
  <c r="I177" i="1"/>
  <c r="G177" i="1"/>
  <c r="I176" i="1"/>
  <c r="G176" i="1"/>
  <c r="I175" i="1"/>
  <c r="G175" i="1"/>
  <c r="I174" i="1"/>
  <c r="G174" i="1"/>
  <c r="I173" i="1"/>
  <c r="G173" i="1"/>
  <c r="I172" i="1"/>
  <c r="G172" i="1"/>
  <c r="I171" i="1"/>
  <c r="G171" i="1"/>
  <c r="I170" i="1"/>
  <c r="G170" i="1"/>
  <c r="I169" i="1"/>
  <c r="G169" i="1"/>
  <c r="I168" i="1"/>
  <c r="G168" i="1"/>
  <c r="I167" i="1"/>
  <c r="G167" i="1"/>
  <c r="I166" i="1"/>
  <c r="G166" i="1"/>
  <c r="I165" i="1"/>
  <c r="G165" i="1"/>
  <c r="I164" i="1"/>
  <c r="G164" i="1"/>
  <c r="I163" i="1"/>
  <c r="G163" i="1"/>
  <c r="I162" i="1"/>
  <c r="G162" i="1"/>
  <c r="I161" i="1"/>
  <c r="G161" i="1"/>
  <c r="I160" i="1"/>
  <c r="G160" i="1"/>
  <c r="I159" i="1"/>
  <c r="G159" i="1"/>
  <c r="I158" i="1"/>
  <c r="G158" i="1"/>
  <c r="I157" i="1"/>
  <c r="G157" i="1"/>
  <c r="I156" i="1"/>
  <c r="G156" i="1"/>
  <c r="I155" i="1"/>
  <c r="G155" i="1"/>
  <c r="I154" i="1"/>
  <c r="G154" i="1"/>
  <c r="I153" i="1"/>
  <c r="G153" i="1"/>
  <c r="I152" i="1"/>
  <c r="G152" i="1"/>
  <c r="I151" i="1"/>
  <c r="G151" i="1"/>
  <c r="I150" i="1"/>
  <c r="G150" i="1"/>
  <c r="I149" i="1"/>
  <c r="G149" i="1"/>
  <c r="I148" i="1"/>
  <c r="G148" i="1"/>
  <c r="I147" i="1"/>
  <c r="G147" i="1"/>
  <c r="I146" i="1"/>
  <c r="G146" i="1"/>
  <c r="I145" i="1"/>
  <c r="G145" i="1"/>
  <c r="I144" i="1"/>
  <c r="G144" i="1"/>
  <c r="I143" i="1"/>
  <c r="I142" i="1"/>
  <c r="G142" i="1"/>
  <c r="I141" i="1"/>
  <c r="G141" i="1"/>
  <c r="I140" i="1"/>
  <c r="G140" i="1"/>
  <c r="I139" i="1"/>
  <c r="G139" i="1"/>
  <c r="I138" i="1"/>
  <c r="G138" i="1"/>
  <c r="I137" i="1"/>
  <c r="G137" i="1"/>
  <c r="I136" i="1"/>
  <c r="G136" i="1"/>
  <c r="I135" i="1"/>
  <c r="G135" i="1"/>
  <c r="I134" i="1"/>
  <c r="G134" i="1"/>
  <c r="I133" i="1"/>
  <c r="G133" i="1"/>
  <c r="I132" i="1"/>
  <c r="G132" i="1"/>
  <c r="I131" i="1"/>
  <c r="G131" i="1"/>
  <c r="I130" i="1"/>
  <c r="G130" i="1"/>
  <c r="I129" i="1"/>
  <c r="G129" i="1"/>
  <c r="I128" i="1"/>
  <c r="G128" i="1"/>
  <c r="I127" i="1"/>
  <c r="G127" i="1"/>
  <c r="I126" i="1"/>
  <c r="G126" i="1"/>
  <c r="I125" i="1"/>
  <c r="G125" i="1"/>
  <c r="I124" i="1"/>
  <c r="G124" i="1"/>
  <c r="I123" i="1"/>
  <c r="I122" i="1"/>
  <c r="I121" i="1"/>
  <c r="G121" i="1"/>
  <c r="I120" i="1"/>
  <c r="G120" i="1"/>
  <c r="I119" i="1"/>
  <c r="G119" i="1"/>
  <c r="I118" i="1"/>
  <c r="I117" i="1"/>
  <c r="G117" i="1"/>
  <c r="I116" i="1"/>
  <c r="G116" i="1"/>
  <c r="I115" i="1"/>
  <c r="G115" i="1"/>
  <c r="I114" i="1"/>
  <c r="G114" i="1"/>
  <c r="I113" i="1"/>
  <c r="G113" i="1"/>
  <c r="I112" i="1"/>
  <c r="G112" i="1"/>
  <c r="I111" i="1"/>
  <c r="G111" i="1"/>
  <c r="I110" i="1"/>
  <c r="G110" i="1"/>
  <c r="I109" i="1"/>
  <c r="G109" i="1"/>
  <c r="I108" i="1"/>
  <c r="G108" i="1"/>
  <c r="I107" i="1"/>
  <c r="G107" i="1"/>
  <c r="I106" i="1"/>
  <c r="G106" i="1"/>
  <c r="I105" i="1"/>
  <c r="G105" i="1"/>
  <c r="I104" i="1"/>
  <c r="G104" i="1"/>
  <c r="I103" i="1"/>
  <c r="G103" i="1"/>
  <c r="I102" i="1"/>
  <c r="G102" i="1"/>
  <c r="I101" i="1"/>
  <c r="G101" i="1"/>
  <c r="I100" i="1"/>
  <c r="G100" i="1"/>
  <c r="I99" i="1"/>
  <c r="G99" i="1"/>
  <c r="I98" i="1"/>
  <c r="G98" i="1"/>
  <c r="I97" i="1"/>
  <c r="G97" i="1"/>
  <c r="I96" i="1"/>
  <c r="G96" i="1"/>
  <c r="I95" i="1"/>
  <c r="G95" i="1"/>
  <c r="I94" i="1"/>
  <c r="G94" i="1"/>
  <c r="I93" i="1"/>
  <c r="G93" i="1"/>
  <c r="I92" i="1"/>
  <c r="G92" i="1"/>
  <c r="I91" i="1"/>
  <c r="G91" i="1"/>
  <c r="I90" i="1"/>
  <c r="G90" i="1"/>
  <c r="I89" i="1"/>
  <c r="G89" i="1"/>
  <c r="I88" i="1"/>
  <c r="G88" i="1"/>
  <c r="I87" i="1"/>
  <c r="G87" i="1"/>
  <c r="I86" i="1"/>
  <c r="G86" i="1"/>
  <c r="I85" i="1"/>
  <c r="G85" i="1"/>
  <c r="I84" i="1"/>
  <c r="G84" i="1"/>
  <c r="I83" i="1"/>
  <c r="G83" i="1"/>
  <c r="I82" i="1"/>
  <c r="G82" i="1"/>
  <c r="I81" i="1"/>
  <c r="G81" i="1"/>
  <c r="I80" i="1"/>
  <c r="G80" i="1"/>
  <c r="I79" i="1"/>
  <c r="G79" i="1"/>
  <c r="I78" i="1"/>
  <c r="G78" i="1"/>
  <c r="I77" i="1"/>
  <c r="G77" i="1"/>
  <c r="I76" i="1"/>
  <c r="G76" i="1"/>
  <c r="I75" i="1"/>
  <c r="G75" i="1"/>
  <c r="I74" i="1"/>
  <c r="I73" i="1"/>
  <c r="G73" i="1"/>
  <c r="I72" i="1"/>
  <c r="G72" i="1"/>
  <c r="I71" i="1"/>
  <c r="G71" i="1"/>
  <c r="I70" i="1"/>
  <c r="G70" i="1"/>
  <c r="I69" i="1"/>
  <c r="G69" i="1"/>
  <c r="I68" i="1"/>
  <c r="G68" i="1"/>
  <c r="I67" i="1"/>
  <c r="G67" i="1"/>
  <c r="I66" i="1"/>
  <c r="G66" i="1"/>
  <c r="I65" i="1"/>
  <c r="G65" i="1"/>
  <c r="I64" i="1"/>
  <c r="G64" i="1"/>
  <c r="I63" i="1"/>
  <c r="G63" i="1"/>
  <c r="I62" i="1"/>
  <c r="G62" i="1"/>
  <c r="I61" i="1"/>
  <c r="G61" i="1"/>
  <c r="I60" i="1"/>
  <c r="G60" i="1"/>
  <c r="I59" i="1"/>
  <c r="G59" i="1"/>
  <c r="I58" i="1"/>
  <c r="G58" i="1"/>
  <c r="I57" i="1"/>
  <c r="G57" i="1"/>
  <c r="I56" i="1"/>
  <c r="G56" i="1"/>
  <c r="I55" i="1"/>
  <c r="G55" i="1"/>
  <c r="I54" i="1"/>
  <c r="G54" i="1"/>
  <c r="I53" i="1"/>
  <c r="G53" i="1"/>
  <c r="I52" i="1"/>
  <c r="G52" i="1"/>
  <c r="I51" i="1"/>
  <c r="G51" i="1"/>
  <c r="I50" i="1"/>
  <c r="G50" i="1"/>
  <c r="I49" i="1"/>
  <c r="G49" i="1"/>
  <c r="I48" i="1"/>
  <c r="G48" i="1"/>
  <c r="I47" i="1"/>
  <c r="G47" i="1"/>
  <c r="I46" i="1"/>
  <c r="G46" i="1"/>
  <c r="I45" i="1"/>
  <c r="G45" i="1"/>
  <c r="I44" i="1"/>
  <c r="G44" i="1"/>
  <c r="I43" i="1"/>
  <c r="G43" i="1"/>
  <c r="I42" i="1"/>
  <c r="G42" i="1"/>
  <c r="I41" i="1"/>
  <c r="G41" i="1"/>
  <c r="I40" i="1"/>
  <c r="G40" i="1"/>
  <c r="I39" i="1"/>
  <c r="G39" i="1"/>
  <c r="K36" i="8"/>
  <c r="K37" i="8"/>
  <c r="K3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tc={48E93766-FECC-4338-8ACD-82119B3C6956}</author>
    <author>tc={4269F699-5F5B-4131-8D75-A01B90ED77B8}</author>
    <author>tc={891605AB-B977-400D-92B1-164918FD8B10}</author>
    <author>tc={AC804F35-59FD-4CCD-A090-8E63321E416B}</author>
    <author>tc={F0C1923D-5526-4AA3-B35B-FED4E1A43D82}</author>
    <author>tc={1A7D9E49-02C6-4EC8-8030-E3705B527764}</author>
    <author>tc={87893FC6-05DB-423E-A525-4A9578B91052}</author>
    <author>tc={5DD3886A-0206-4DD2-A534-B65413694C44}</author>
    <author>tc={D5277A45-38DA-468E-A08B-B570C1500ADF}</author>
    <author>tc={0BE1D596-2F14-4F21-9616-07EC057B9962}</author>
  </authors>
  <commentList>
    <comment ref="C111" authorId="0" shapeId="0" xr:uid="{48E93766-FECC-4338-8ACD-82119B3C6956}">
      <text>
        <t>[Threaded comment]
Your version of Excel allows you to read this threaded comment; however, any edits to it will get removed if the file is opened in a newer version of Excel. Learn more: https://go.microsoft.com/fwlink/?linkid=870924
Comment:
    editorial/commentary</t>
      </text>
    </comment>
    <comment ref="B144" authorId="1" shapeId="0" xr:uid="{4269F699-5F5B-4131-8D75-A01B90ED77B8}">
      <text>
        <t>[Threaded comment]
Your version of Excel allows you to read this threaded comment; however, any edits to it will get removed if the file is opened in a newer version of Excel. Learn more: https://go.microsoft.com/fwlink/?linkid=870924
Comment:
    already in the review</t>
      </text>
    </comment>
    <comment ref="C180" authorId="2" shapeId="0" xr:uid="{891605AB-B977-400D-92B1-164918FD8B10}">
      <text>
        <t>[Threaded comment]
Your version of Excel allows you to read this threaded comment; however, any edits to it will get removed if the file is opened in a newer version of Excel. Learn more: https://go.microsoft.com/fwlink/?linkid=870924
Comment:
    not English lang</t>
      </text>
    </comment>
    <comment ref="C211" authorId="3" shapeId="0" xr:uid="{AC804F35-59FD-4CCD-A090-8E63321E416B}">
      <text>
        <t>[Threaded comment]
Your version of Excel allows you to read this threaded comment; however, any edits to it will get removed if the file is opened in a newer version of Excel. Learn more: https://go.microsoft.com/fwlink/?linkid=870924
Comment:
    check if these MASC constructs are social norms...</t>
      </text>
    </comment>
    <comment ref="C239" authorId="4" shapeId="0" xr:uid="{F0C1923D-5526-4AA3-B35B-FED4E1A43D82}">
      <text>
        <t>[Threaded comment]
Your version of Excel allows you to read this threaded comment; however, any edits to it will get removed if the file is opened in a newer version of Excel. Learn more: https://go.microsoft.com/fwlink/?linkid=870924
Comment:
    Dissertation - not peer reviewed publication</t>
      </text>
    </comment>
    <comment ref="C321" authorId="5" shapeId="0" xr:uid="{1A7D9E49-02C6-4EC8-8030-E3705B527764}">
      <text>
        <t>[Threaded comment]
Your version of Excel allows you to read this threaded comment; however, any edits to it will get removed if the file is opened in a newer version of Excel. Learn more: https://go.microsoft.com/fwlink/?linkid=870924
Comment:
    commentary/letter - not original research</t>
      </text>
    </comment>
    <comment ref="D454" authorId="6" shapeId="0" xr:uid="{87893FC6-05DB-423E-A525-4A9578B91052}">
      <text>
        <t>[Threaded comment]
Your version of Excel allows you to read this threaded comment; however, any edits to it will get removed if the file is opened in a newer version of Excel. Learn more: https://go.microsoft.com/fwlink/?linkid=870924
Comment:
    already in review</t>
      </text>
    </comment>
    <comment ref="B559" authorId="7" shapeId="0" xr:uid="{5DD3886A-0206-4DD2-A534-B65413694C44}">
      <text>
        <t>[Threaded comment]
Your version of Excel allows you to read this threaded comment; however, any edits to it will get removed if the file is opened in a newer version of Excel. Learn more: https://go.microsoft.com/fwlink/?linkid=870924
Comment:
    review article</t>
      </text>
    </comment>
    <comment ref="B852" authorId="8" shapeId="0" xr:uid="{D5277A45-38DA-468E-A08B-B570C1500ADF}">
      <text>
        <t>[Threaded comment]
Your version of Excel allows you to read this threaded comment; however, any edits to it will get removed if the file is opened in a newer version of Excel. Learn more: https://go.microsoft.com/fwlink/?linkid=870924
Comment:
    Dissertation (unpublished), not peer reviewed - so exclude</t>
      </text>
    </comment>
    <comment ref="B995" authorId="9" shapeId="0" xr:uid="{0BE1D596-2F14-4F21-9616-07EC057B9962}">
      <text>
        <t>[Threaded comment]
Your version of Excel allows you to read this threaded comment; however, any edits to it will get removed if the file is opened in a newer version of Excel. Learn more: https://go.microsoft.com/fwlink/?linkid=870924
Comment:
    unpublished Dissertation - so exclude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tc={D6BA13EE-3878-489E-B5BF-81379FF4976B}</author>
    <author>tc={D3CF931F-CC3C-4C13-B6BE-0E853C115CF3}</author>
    <author>tc={E211DF23-D32E-4FB4-A26B-99C860ABE103}</author>
    <author>tc={DCFF2A7F-D4EF-4E13-BB7B-B67A152F1D9C}</author>
    <author>tc={58FD8048-718D-44A5-AAF3-C3F1C3F03C08}</author>
  </authors>
  <commentList>
    <comment ref="C12" authorId="0" shapeId="0" xr:uid="{D6BA13EE-3878-489E-B5BF-81379FF4976B}">
      <text>
        <t>[Threaded comment]
Your version of Excel allows you to read this threaded comment; however, any edits to it will get removed if the file is opened in a newer version of Excel. Learn more: https://go.microsoft.com/fwlink/?linkid=870924
Comment:
    check if these MASC constructs are social norms...</t>
      </text>
    </comment>
    <comment ref="K15" authorId="1" shapeId="0" xr:uid="{D3CF931F-CC3C-4C13-B6BE-0E853C115CF3}">
      <text>
        <t>[Threaded comment]
Your version of Excel allows you to read this threaded comment; however, any edits to it will get removed if the file is opened in a newer version of Excel. Learn more: https://go.microsoft.com/fwlink/?linkid=870924
Comment:
    study doesn't assess the relationship between norms and suicidality (suicidality is a separate controlled for predictor with bullying perpetration as the outcome)</t>
      </text>
    </comment>
    <comment ref="K19" authorId="2" shapeId="0" xr:uid="{E211DF23-D32E-4FB4-A26B-99C860ABE103}">
      <text>
        <t>[Threaded comment]
Your version of Excel allows you to read this threaded comment; however, any edits to it will get removed if the file is opened in a newer version of Excel. Learn more: https://go.microsoft.com/fwlink/?linkid=870924
Comment:
    poor quality English in manuscript, possibly spam/predatory journal?</t>
      </text>
    </comment>
    <comment ref="K28" authorId="3" shapeId="0" xr:uid="{DCFF2A7F-D4EF-4E13-BB7B-B67A152F1D9C}">
      <text>
        <t>[Threaded comment]
Your version of Excel allows you to read this threaded comment; however, any edits to it will get removed if the file is opened in a newer version of Excel. Learn more: https://go.microsoft.com/fwlink/?linkid=870924
Comment:
    Already screened into the scoping review</t>
      </text>
    </comment>
    <comment ref="K32" authorId="4" shapeId="0" xr:uid="{58FD8048-718D-44A5-AAF3-C3F1C3F03C08}">
      <text>
        <t>[Threaded comment]
Your version of Excel allows you to read this threaded comment; however, any edits to it will get removed if the file is opened in a newer version of Excel. Learn more: https://go.microsoft.com/fwlink/?linkid=870924
Comment:
    The study doesn't report an analysis of the norms-SUIC association (norms are also not clearly defined/operationalised in terms of the measures)</t>
      </text>
    </comment>
  </commentList>
</comments>
</file>

<file path=xl/sharedStrings.xml><?xml version="1.0" encoding="utf-8"?>
<sst xmlns="http://schemas.openxmlformats.org/spreadsheetml/2006/main" count="143995" uniqueCount="12219">
  <si>
    <t>Search</t>
  </si>
  <si>
    <t>Authors</t>
  </si>
  <si>
    <t xml:space="preserve">Year </t>
  </si>
  <si>
    <t>Title</t>
  </si>
  <si>
    <t>Journal/Source</t>
  </si>
  <si>
    <t>Abstract</t>
  </si>
  <si>
    <t>Other Details</t>
  </si>
  <si>
    <t>“We Don't Fear HIV. We Just Fear Walking around Pregnant.”: A Qualitative Analysis of Adolescent Sexuality and Pregnancy Stigma in Informal Settlements in Kisumu, Kenya</t>
  </si>
  <si>
    <t>In Kenya, adolescent pregnancy rates are high, contraception utilization is low, and adolescent sexuality is stigmatized. We describe how perceptions of sexuality and pregnancy stigma influence decision‐making among adolescents in the informal settlements of Kisumu. We used purposive sampling to recruit 120 adolescent boys and girls aged 15–19 for focus group discussions. A semistructured interview guide was used to elicit social norms and community attitudes about sexual and reproductive health. We analyzed the data using the Framework Approach. The social stigma of adolescent sexuality and the related fear of pregnancy as an unambiguous marker of sexual activity emerged as main themes. This stigma led adolescents to fear social retribution but did not lead to more frequent contraception use due to additional stigma. The intensity of this fear was most acutely expressed by girls, leading some to seek unsafe, sometimes fatal, abortions, and to contemplate suicide. Fear of pregnancy outweighed fear of contracting HIV that was viewed as both treatable and less stigmatized. Our findings illustrate how fear of pregnancy among these adolescents is driven primarily by fears that their community will discover that they are sexually active. Interventions are urgently needed to address adolescent sexual stigma and to prevent negative outcomes.</t>
  </si>
  <si>
    <t>2607259709</t>
  </si>
  <si>
    <t>Scholarly Journals</t>
  </si>
  <si>
    <t>Miller, Lara E;Sophia Zamudio‐Haas;Otieno, Beatrice;Amboka, Sayo;Odeny, Damaris;Agot, Irene;Kadede, Kevin;Odhiambo, Hannington;Auerswald, Colette;Cohen, Craig R;Bukusi, Elizabeth A;Hong‐Ha M Truong</t>
  </si>
  <si>
    <t xml:space="preserve"> © 2021 The Population Council, Inc.</t>
  </si>
  <si>
    <t>10.1111/sifp.12178</t>
  </si>
  <si>
    <t xml:space="preserve"> Journal Article</t>
  </si>
  <si>
    <t xml:space="preserve"> 2021-11-11</t>
  </si>
  <si>
    <t>0039-3665</t>
  </si>
  <si>
    <t>4</t>
  </si>
  <si>
    <t xml:space="preserve"> English</t>
  </si>
  <si>
    <t xml:space="preserve"> 557-570</t>
  </si>
  <si>
    <t xml:space="preserve"> New York</t>
  </si>
  <si>
    <t>Dec 2021</t>
  </si>
  <si>
    <t>Studies in Family Planning</t>
  </si>
  <si>
    <t>2021</t>
  </si>
  <si>
    <t>52</t>
  </si>
  <si>
    <t>https://www.proquest.com/scholarly-journals/we-dont-fear-hiv-just-walking-around-pregnant/docview/2607259709/se-2?accountid=12507</t>
  </si>
  <si>
    <t xml:space="preserve"> adolescence , sexual and reproductive health , stigma</t>
  </si>
  <si>
    <t xml:space="preserve"> 557</t>
  </si>
  <si>
    <t xml:space="preserve"> Reproduction , Mental health , Adolescents , Adolescents , Qualitative research , Contraception , Pregnancy , Stigma , Pregnancy , Fear , Walking , Norms , Sexual behavior , Reproductive systems , Stigma , Birth control , Adolescents , Sexuality , Birth control , Adolescents , Qualitative analysis , Fear &amp; phobias , Social norms , Stigma , Social norms , Sexuality , Girls , Sexual behavior , Pregnant adolescent girls , Suicide , Teenagers , Decision making , Qualitative analysis , Social attitudes , Pregnancy , Pregnancy , Human immunodeficiency virus--HIV , Pregnancy , Unsafe , Health behavior , Adolescents , Fear &amp; phobias , Reproductive health , Reproductive health , Sexuality , Adolescent boys , Qualitative research , Fear &amp; phobias , Acutely , Suicide , Reproductive health , Human immunodeficiency virus--HIV , Fear , Abortion , Human immunodeficiency virus--HIV , Contraception , Sexually transmitted diseases--STD , Adolescent pregnancy , Suicides &amp; suicide attempts , Sexuality</t>
  </si>
  <si>
    <t>https://libkey.io/libraries/2845/openurl?genre=article&amp;amp;au=Miller%2C+Lara+E%3BSophia+Zamudio%E2%80%90Haas%3BOtieno%2C+Beatrice%3BAmboka%2C+Sayo%3BOdeny%2C+Damaris%3BAgot%2C+Irene%3BKadede%2C+Kevin%3BOdhiambo%2C+Hannington%3BAuerswald%2C+Colette%3BCohen%2C+Craig+R%3BBukusi%2C+Elizabeth+A%3BHong%E2%80%90Ha+M+Truong&amp;amp;aulast=Miller&amp;amp;issn=00393665&amp;amp;isbn=&amp;amp;title=%E2%80%9CWe+Don%27t+Fear+HIV.+We+Just+Fear+Walking+around+Pregnant.%E2%80%9D%3A+A+Qualitative+Analysis+of+Adolescent+Sexuality+and+Pregnancy+Stigma+in+Informal+Settlements+in+Kisumu%2C+Kenya&amp;amp;jtitle=Studies+in+Family+Planning&amp;amp;pubname=Studies+in+Family+Planning&amp;amp;btitle=&amp;amp;atitle=%26ldquo%3BWe+Don%27t+Fear+HIV.+We+Just+Fear+Walking+around+Pregnant.%26rdquo%3B%3A+A+Qualitative+Analysis+of+Adolescent+Sexuality+and+Pregnancy+Stigma+in+Informal+Settlements+in+Kisumu%2C+Kenya&amp;amp;volume=52&amp;amp;issue=4&amp;amp;spage=557&amp;amp;date=2021&amp;amp;doi=10.1111%2Fsifp.12178&amp;amp;sid=ProQuest</t>
  </si>
  <si>
    <t>Applied Social Sciences Index &amp; Abstracts (ASSIA)</t>
  </si>
  <si>
    <t>COgnitive enhancement and consumption of psychoactive Substances among Youth Students (COSYS): a cross-sectional study in France</t>
  </si>
  <si>
    <t>Objectives This descriptive and analytical study investigated the consumption rates of psychoactive substances among individuals aged 18–25 years in France. More specifically, it enabled assessment of the extent of the neuroenhancement (NE) phenomenon among students in France (including study of the misuse of psychostimulant medicines). Study design COgnitive enhancement and consumption of psychoactive Substances among Youth Students (COSYS) is a cross-sectional survey of students in France. Methods Between January and June 2017, a questionnaire was mailed to students. All questionnaires were completed anonymously and included questions regarding the use of all kind of psychoactive substances, motivations for use and socio-economic situations. Statistics for all variables and the results of a multiple correspondence analysis (MCA) are presented. Results This study recorded 46,203 respondents, mostly in universities (&amp;gt;60%), mostly women (63.4%), with an average age of 21.4 years. In terms of substance use, medications were cited in the third position after alcohol and tobacco by women (22.48%) and in the fourth position after alcohol, tobacco and cannabis by men (15.14%). Among medications, opiates were the most frequently used, followed by benzodiazepines. Students who declared a non-medical use (NMU) of drugs obtained these through various ways (e.g. family medicine cabinet, a friend, a dealer or via the Internet), or by increasing their recommended doses (e.g. codeine). In total, 18.6% of students consumed psychoactive substances for 'stress management' and 14.1% for 'sleep management'. Results indicated that NE in students is a problem, with 18.6% of students in the COSYS survey confirming the use of psychoactive substances for this reason. There was a very low prevalence for psychostimulant medications (0.57% of men), mostly NMU (67%). MCA yielded three different profiles (doping candidate, experimenter and psychiatric profile) of psychostimulant users, which complicates the implementation of prevention programmes. Conclusions It is evident that NMU and 'conventional' use of medications are highly prevalent in French students, especially females. NMU is associated with substance use disorders, psychopathology and suicidality. Social norms and social media increase NMU of psychoactive substances, but also provide a potential platform for anti-NMU campaigns.</t>
  </si>
  <si>
    <t>2556434930</t>
  </si>
  <si>
    <t xml:space="preserve"> Addictovigilance Center, Fernand-Widal Hospital, Paris, France , Université Clermont Auvergne, CNRS, LMBP, UMR 6620, Aubiere, France , Clinical Trial Unit, Fernand-Widal Hospital, Paris, France , Président de l'ADSSU, service de santé publique Service de Santé Publique, CHU, Clermont-Ferrand, France , Addictovigilance Center, Fernand-Widal Hospital, Paris, France</t>
  </si>
  <si>
    <t>Batisse, A;Leger, S;Vicaut, E;Gerbaud, L;Djezzar, S</t>
  </si>
  <si>
    <t xml:space="preserve"> Copyright Elsevier Science Ltd. May 2021</t>
  </si>
  <si>
    <t>10.1016/j.puhe.2021.02.036</t>
  </si>
  <si>
    <t>0033-3506</t>
  </si>
  <si>
    <t xml:space="preserve"> Houndsmill</t>
  </si>
  <si>
    <t>May 2021</t>
  </si>
  <si>
    <t>Public Health</t>
  </si>
  <si>
    <t>194</t>
  </si>
  <si>
    <t>https://www.proquest.com/scholarly-journals/cognitive-enhancement-consumption-psychoactive/docview/2556434930/se-2?accountid=12507</t>
  </si>
  <si>
    <t xml:space="preserve"> 75</t>
  </si>
  <si>
    <t xml:space="preserve"> Cannabis , Students , Campaigns , Stress management , Psychopathology , Norms , Benzodiazepines , Cognitive enhancement , Psychopathology , Opiates , Men , Social norms , Benzodiazepines , Drug use , Tobacco , Polls &amp; surveys , Students , Opiates , Benzodiazepines , Correspondence analysis , Prevention programs , Tobacco , Narcotics , Averages , Women , Consumption , Tobacco , Questionnaires , Women , Statistical analysis , Consumption , Codeine , Socioeconomic factors , Students , Men , Substance abuse disorders , Substance use , Drugs , Codeine , Questionnaires , Marijuana , Cannabis , Social media , Medicine , Candidates , Cognitive ability , Suicides &amp; suicide attempts , Dosage , France</t>
  </si>
  <si>
    <t>https://libkey.io/libraries/2845/openurl?genre=article&amp;amp;au=Batisse%2C+A%3BLeger%2C+S%3BVicaut%2C+E%3BGerbaud%2C+L%3BDjezzar%2C+S&amp;amp;aulast=Batisse&amp;amp;issn=00333506&amp;amp;isbn=&amp;amp;title=COgnitive+enhancement+and+consumption+of+psychoactive+Substances+among+Youth+Students+%28COSYS%29%3A+a+cross-sectional+study+in+France&amp;amp;jtitle=Public+Health&amp;amp;pubname=Public+Health&amp;amp;btitle=&amp;amp;atitle=COgnitive+enhancement+and+consumption+of+psychoactive+Substances+among+Youth+Students+%28COSYS%29%3A+a+cross-sectional+study+in+France&amp;amp;volume=194&amp;amp;issue=&amp;amp;spage=75&amp;amp;date=2021&amp;amp;doi=10.1016%2Fj.puhe.2021.02.036&amp;amp;sid=ProQuest</t>
  </si>
  <si>
    <t>ASSIA 1</t>
  </si>
  <si>
    <t>The risk of risk management: adopting critical theories to explore clinical risk concerns in mental health care</t>
  </si>
  <si>
    <t>Purpose &amp;gt; The purpose of this paper is to outline several critical risk theories and explore their application to risk concerns in mental health care. This will contribute to the on-going debate about risk management practices and the impact these might have on recovery and social inclusion. Notably, while risks like suicide can be therapeutically addressed, risk management may involve paternalistic practices that exclude the participation needed for recovery. Design/methodology/approach &amp;gt; A viewpoint of key risk theories will be presented to provide a critical eye about some clinical risk concerns in mental health care. Implications for recovery and social inclusion will then be discussed alongside direction for practice and research. Findings &amp;gt; Clinical concerns seemed to involve difficulties with uncertainty, holding onto expertise, and the othering of patients through risk. These concerns suggest the patient voice might become lost, particularly within the backdrop of clinical fears about blame. Alternatively, a relational approach to risk management could have merit, while patient expertise may develop understanding in how to improve risk management practices. Originality/value &amp;gt; Clinical concerns appear more than managing potential harms; it can involve appraising behaviours around societal norms, explaining to an extent why mental illness might be addressed in terms of risks. While the points raised in the paper support existing findings about risk management, the underlying reasons drawing on the critical risk theories are less explored.</t>
  </si>
  <si>
    <t>Deering, Kris;Williams, Jo;Williams, Rob</t>
  </si>
  <si>
    <t xml:space="preserve"> © Emerald Publishing Limited. </t>
  </si>
  <si>
    <t>10.1108/MHSI-09-2021-0061</t>
  </si>
  <si>
    <t xml:space="preserve"> Editorial</t>
  </si>
  <si>
    <t xml:space="preserve"> 2021-10-11</t>
  </si>
  <si>
    <t>2042-8308</t>
  </si>
  <si>
    <t>2</t>
  </si>
  <si>
    <t xml:space="preserve"> 124-133</t>
  </si>
  <si>
    <t xml:space="preserve"> Brighton</t>
  </si>
  <si>
    <t>2022</t>
  </si>
  <si>
    <t>Mental Health and Social Inclusion</t>
  </si>
  <si>
    <t>26</t>
  </si>
  <si>
    <t>https://www.proquest.com/scholarly-journals/risk-management-adopting-critical-theories/docview/2652014440/se-2?accountid=12507</t>
  </si>
  <si>
    <t xml:space="preserve"> Governmentality , Risk , Cultural risk approach , Patient voice , Risk society</t>
  </si>
  <si>
    <t xml:space="preserve"> 124</t>
  </si>
  <si>
    <t xml:space="preserve"> Blame , Uncertainty , Psychiatry , Concerns , Perceptions , Recovery , Reflexivity , Mental disorders , Clinical practice , Society , Mental disorders , Clinical research , Risk management , Anxieties , Expertise , Mental health services , Suicides &amp; suicide attempts , Otherness , COVID-19 , Mental health care , Social integration</t>
  </si>
  <si>
    <t>https://libkey.io/libraries/2845/openurl?genre=unknown&amp;amp;au=Deering%2C+Kris%3BWilliams%2C+Jo%3BWilliams%2C+Rob&amp;amp;aulast=Deering&amp;amp;issn=20428308&amp;amp;isbn=&amp;amp;title=The+risk+of+risk+management%3A+adopting+critical+theories+to+explore+clinical+risk+concerns+in+mental+health+care&amp;amp;jtitle=Mental+Health+and+Social+Inclusion&amp;amp;pubname=Mental+Health+and+Social+Inclusion&amp;amp;btitle=&amp;amp;atitle=The+risk+of+risk+management%3A+adopting+critical+theories+to+explore+clinical+risk+concerns+in+mental+health+care&amp;amp;volume=26&amp;amp;issue=2&amp;amp;spage=124&amp;amp;date=2022&amp;amp;doi=10.1108%2FMHSI-09-2021-0061&amp;amp;sid=ProQuest</t>
  </si>
  <si>
    <t>Testing the Effectiveness of a Salutogenic Model for Reducing Suicidal Tendencies in a Population of Elderly and Young Adults</t>
  </si>
  <si>
    <t>Suicide is a leading cause of mortality worldwide, with the elderly having the highest suicide rates. This study tests the effectiveness of a salutogenic model in normative elderly people compared with young adults in protecting against risk behaviors and suicidal tendencies, based on two variables: locus of control and meaning in life (mediating variable between locus of control and suicidal tendency). Participants were 191 people aged 65 to 100 years and 200 young adults aged 18 to 28 years old. Participants completed questionnaires on locus of control and purpose in life and were assessed for suicidal tendencies. Findings reveal a negative effect of age on locus of control, purpose in life, and a negative correlation between purpose in life and internal locus of control and suicidal tendency. Purpose in life mediates between internal locus of control and suicidal tendency in both populations. The salutogenic model has significant implications and can be used to reduce suicidal tendencies.</t>
  </si>
  <si>
    <t>Wilchek-Aviad Yael;Cohen-Louck Keren</t>
  </si>
  <si>
    <t xml:space="preserve"> © The Author(s) 2020</t>
  </si>
  <si>
    <t>10.1177/0030222820919186</t>
  </si>
  <si>
    <t>0030-2228</t>
  </si>
  <si>
    <t xml:space="preserve"> 1081-1099</t>
  </si>
  <si>
    <t xml:space="preserve"> London</t>
  </si>
  <si>
    <t>Mar 2022</t>
  </si>
  <si>
    <t>Omega</t>
  </si>
  <si>
    <t>84</t>
  </si>
  <si>
    <t>https://www.proquest.com/scholarly-journals/testing-effectiveness-salutogenic-model-reducing/docview/2629015395/se-2?accountid=12507</t>
  </si>
  <si>
    <t xml:space="preserve"> suicidal tendency , locus of control , meaning in life , salutogenic model , elderly , young adults</t>
  </si>
  <si>
    <t xml:space="preserve"> 1081</t>
  </si>
  <si>
    <t xml:space="preserve"> Purpose in life , Life control , Young adults , Older people , Young adults , Risk behavior , Older people , Suicides &amp; suicide attempts , Suicides &amp; suicide attempts , Locus of control</t>
  </si>
  <si>
    <t>https://libkey.io/libraries/2845/openurl?genre=article&amp;amp;au=Wilchek-Aviad+Yael%3BCohen-Louck+Keren&amp;amp;aulast=Wilchek-Aviad+Yael&amp;amp;issn=00302228&amp;amp;isbn=&amp;amp;title=Testing+the+Effectiveness+of+a+Salutogenic+Model+for+Reducing+Suicidal+Tendencies+in+a+Population+of+Elderly+and+Young+Adults&amp;amp;jtitle=Omega&amp;amp;pubname=Omega&amp;amp;btitle=&amp;amp;atitle=Testing+the+Effectiveness+of+a+Salutogenic+Model+for+Reducing+Suicidal+Tendencies+in+a+Population+of+Elderly+and+Young+Adults&amp;amp;volume=84&amp;amp;issue=4&amp;amp;spage=1081&amp;amp;date=2022&amp;amp;doi=10.1177%2F0030222820919186&amp;amp;sid=ProQuest</t>
  </si>
  <si>
    <t>Positive and negative psychosis risk symptoms among adolescents in Ghana</t>
  </si>
  <si>
    <t>Psychotic-like experiences (PLEs) have attracted increased scholarly attention; however, there are limited empirical studies in Africa where environmental risk factors for psychosis such as maltreatment are highly prevalent. The study investigated the prevalence and characteristics of PLEs, as well as the association between PLEs and behavioural maladies among adolescents in Ghana. Data were collected from 553 adolescents (girls&amp;#xa0;=&amp;#xa0;322, 58.1%) using a cross-sectional survey design. The prevalence of the positive PLEs ranges from 3.8% to 41.2, whereas, for negative PLE, the prevalence ranges from 4.9% to 13% . The PLEs dimensions were significantly associated with depressive and anxiety symptoms, as well as suicidal tendency. Cluster analysis identified three groups of participants: normative, low risk and high risk for psychosis. The psychosis risk groups significantly reported more PLEs and behavioural maladies, compared with the normative group. This preliminary study suggests that psychosis risk symptoms are prevalent in adolescents in Ghana.</t>
  </si>
  <si>
    <t>Adjorlolo, Samuel;Anum, Adote</t>
  </si>
  <si>
    <t xml:space="preserve"> © 2021 The Author(s). Published by Informa UK Limited, trading as Taylor &amp; Francis Group. This work is licensed under the Creative Commons Attribution License http://creativecommons.org/licenses/by/4.0/ (the “License”).  Notwithstanding the ProQuest Terms and Conditions, you may use this content in accordance with the terms of the License.</t>
  </si>
  <si>
    <t>10.1080/02673843.2021.1933110</t>
  </si>
  <si>
    <t>0267-3843</t>
  </si>
  <si>
    <t>1</t>
  </si>
  <si>
    <t xml:space="preserve"> 307-320</t>
  </si>
  <si>
    <t xml:space="preserve"> Abingdon</t>
  </si>
  <si>
    <t>International Journal of Adolescence and Youth</t>
  </si>
  <si>
    <t>https://www.proquest.com/scholarly-journals/positive-negative-psychosis-risk-symptoms-among/docview/2611824004/se-2</t>
  </si>
  <si>
    <t xml:space="preserve"> Psychosis , adolescents , depression , anxiety , suicide , Ghana , Africa</t>
  </si>
  <si>
    <t xml:space="preserve"> 2020-10-04 (Received) , 2021-05-11 (Accepted)</t>
  </si>
  <si>
    <t xml:space="preserve"> 307</t>
  </si>
  <si>
    <t xml:space="preserve"> Psychosis , Mental depression , Mental depression , Adolescents , Risk factors , Maltreatment , Psychoses , Psychosis , High risk , Environmental aspects , Risk factors , Adolescent girls , Suicides &amp; suicide attempts , Adolescents , Teenagers , Ghana</t>
  </si>
  <si>
    <t>https://libkey.io/libraries/2845/openurl?genre=article&amp;amp;au=Adjorlolo%2C+Samuel%3BAnum%2C+Adote&amp;amp;aulast=Adjorlolo&amp;amp;issn=02673843&amp;amp;isbn=&amp;amp;title=Positive+and+negative+psychosis+risk+symptoms+among+adolescents+in+Ghana&amp;amp;jtitle=International+Journal+of+Adolescence+and+Youth&amp;amp;pubname=International+Journal+of+Adolescence+and+Youth&amp;amp;btitle=&amp;amp;atitle=Positive+and+negative+psychosis+risk+symptoms+among+adolescents+in+Ghana&amp;amp;volume=26&amp;amp;issue=1&amp;amp;spage=307&amp;amp;date=2021&amp;amp;doi=10.1080%2F02673843.2021.1933110&amp;amp;sid=ProQuest</t>
  </si>
  <si>
    <t>Substance Use, PTSD Symptoms, and Suicidal Ideation Among Veteran Psychiatry Inpatients: A Latent Class Trajectory Analysis</t>
  </si>
  <si>
    <t>Objective: In this study, we aimed to inform clinical practice by identifying distinct subgroups of U.S. veteran psychiatry inpatients on their alcohol and drug use severity, posttraumatic stress disorder (PTSD) symptoms, and suicidal ideation over time. Method: Participants were 406 patients with co-occurring substance use and mental health disorders. A parallel latent growth trajectory model was used to characterize participants' symptom severity across 15 months posttreatment intake. Results: Four distinct classes were identified: 47% "normative improvement," 32% "high PTSD," 11% "high drug use," and 9% "high alcohol use." Eighty percent of the sample had reduced their drinking and drug intake by half from baseline to 3 months, and those levels remained stable from 3 to 15 months. The High PTSD, High Drug Use, and High Alcohol Use classes all reported levels of PTSD symptomatology at baseline consistent with a clinical diagnosis, and symptom levels remained high and stable across all 15 months. The Normative Improvement class showed declining drug and alcohol intake and was the only class exhibiting reductions in PTSD symptomatology over time. High substance use classes showed initial declines in suicidal ideation, then an increase from 9 to 15 months. Conclusions: The reduction in frequency of drinking and drug use for 80% of the sample was substantial and supports the potential efficacy of current treatment approaches. However, the high and stable levels of PTSD for more than 50% of the sample, as well as the reemergence of suicidal ideation in a sizable subgroup, underscore the difficulty in finding and linking patients to effective interventions to decrease symptomatology over time.</t>
  </si>
  <si>
    <t>Vest, Noel A, PhD;Rossi, Fernanda S, PhD;Ilgen, Mark, PhD;Humphreys, Keith, PhD;Timko, Christine, PhD</t>
  </si>
  <si>
    <t xml:space="preserve"> Copyright Alcohol Research Documentation, Inc. Nov 2021</t>
  </si>
  <si>
    <t>10.15288/jsad.2021.82.792</t>
  </si>
  <si>
    <t>1937-1888</t>
  </si>
  <si>
    <t>6</t>
  </si>
  <si>
    <t xml:space="preserve"> Piscataway</t>
  </si>
  <si>
    <t>Nov 2021</t>
  </si>
  <si>
    <t>Journal of Studies on Alcohol and Drugs</t>
  </si>
  <si>
    <t>82</t>
  </si>
  <si>
    <t>https://www.proquest.com/scholarly-journals/substance-use-ptsd-symptoms-suicidal-ideation/docview/2602104066/se-2?accountid=12507</t>
  </si>
  <si>
    <t xml:space="preserve"> 792</t>
  </si>
  <si>
    <t xml:space="preserve"> Symptoms , Alcohol use , Professional practices , Medical diagnosis , Mental disorders , Clinical practice , Psychiatry , Suicidal ideation , Alcohol use , Drug use , Efficacy , Treatment methods , Suicides &amp; suicide attempts , Comorbidity , Drug abuse , Post traumatic stress disorder , Mental health , Post traumatic stress disorder</t>
  </si>
  <si>
    <t>https://libkey.io/libraries/2845/openurl?genre=article&amp;amp;au=Vest%2C+Noel+A%2C+PhD%3BRossi%2C+Fernanda+S%2C+PhD%3BIlgen%2C+Mark%2C+PhD%3BHumphreys%2C+Keith%2C+PhD%3BTimko%2C+Christine%2C+PhD&amp;amp;aulast=Vest&amp;amp;issn=19371888&amp;amp;isbn=&amp;amp;title=Substance+Use%2C+PTSD+Symptoms%2C+and+Suicidal+Ideation+Among+Veteran+Psychiatry+Inpatients%3A+A+Latent+Class+Trajectory+Analysis&amp;amp;jtitle=Journal+of+Studies+on+Alcohol+and+Drugs&amp;amp;pubname=Journal+of+Studies+on+Alcohol+and+Drugs&amp;amp;btitle=&amp;amp;atitle=Substance+Use%2C+PTSD+Symptoms%2C+and+Suicidal+Ideation+Among+Veteran+Psychiatry+Inpatients%3A+A+Latent+Class+Trajectory+Analysis&amp;amp;volume=82&amp;amp;issue=6&amp;amp;spage=792&amp;amp;date=2021&amp;amp;doi=10.15288%2Fjsad.2021.82.792&amp;amp;sid=ProQuest</t>
  </si>
  <si>
    <t>Changing Behaviors: The Behavior Change Wheel and Emergency Nursing: JEN</t>
  </si>
  <si>
    <t>A major challenge in emergency nursing is to provide nonjudgmental and compassionate care to patients in the throes of their emergencies, regardless of their risk-taking behaviors of vaccination status, daredevil stunts, alcohol use, drug use, tobacco use, suicide attempt, self-injury, interpersonal violence, sexual activity, weapon use, hazardous vehicle or machine operation, or dangerous or extreme sports and contests. Best-practice emergency discharge procedures also include lifestyle behavior change coaching interventions such as smoking cessation and improving diet and physical activity habits. Nurse scholars often use the Theory of Planned Behavior5 or the Health Belief Model6 to plan and develop interventions that target behavior change.7-9 For example, McDonald et al7,8 developed an injury prevention program to reduce distracted driving for teen drivers that was based on the Theory of Planned Behavior model components of attitude, norms, and perceived control. Government, organization, and unit policies are necessary to support effective and successful interventions. [...]the third layer of the Behavior Change Wheel is composed of 7 policy categories: communication/marketing, guidelines, fiscal, regulation, legislation, environmental/social planning, and service provision.</t>
  </si>
  <si>
    <t xml:space="preserve"> Copyright Elsevier Limited Sep 2021</t>
  </si>
  <si>
    <t>10.1016/j.jen.2021.07.006</t>
  </si>
  <si>
    <t>0099-1767</t>
  </si>
  <si>
    <t>5</t>
  </si>
  <si>
    <t xml:space="preserve"> 678-683</t>
  </si>
  <si>
    <t xml:space="preserve"> Philadelphia</t>
  </si>
  <si>
    <t>Sep 2021</t>
  </si>
  <si>
    <t>Journal of Emergency Nursing</t>
  </si>
  <si>
    <t>47</t>
  </si>
  <si>
    <t>https://www.proquest.com/scholarly-journals/changing-behaviors-behavior-change-wheel/docview/2572872951/se-2?accountid=12507</t>
  </si>
  <si>
    <t xml:space="preserve"> 678</t>
  </si>
  <si>
    <t xml:space="preserve"> Emergency medical care , Health beliefs , Intervention , Risk behavior , Prevention programs , Coaching , Behavioural changes , Cessation , Environmental policy , Emergency services , Nursing , Compassionate care , Legislation , Nurses , Drug abuse , Self injury , Health behavior , Immunization , Smoking , Alcohol use , Habits , Perceived control , Extreme sports , Diet , Nursing care , Sexual behavior , Sympathy , Marketing , Suicides &amp; suicide attempts , Behavior modification</t>
  </si>
  <si>
    <t>https://libkey.io/libraries/2845/openurl?genre=article&amp;amp;au=&amp;amp;aulast=&amp;amp;issn=00991767&amp;amp;isbn=&amp;amp;title=Changing+Behaviors%3A+The+Behavior+Change+Wheel+and+Emergency+Nursing&amp;amp;jtitle=Journal+of+Emergency+Nursing&amp;amp;pubname=Journal+of+Emergency+Nursing&amp;amp;btitle=&amp;amp;atitle=Changing+Behaviors%3A+The+Behavior+Change+Wheel+and+Emergency+Nursing%3A+JEN&amp;amp;volume=47&amp;amp;issue=5&amp;amp;spage=678&amp;amp;date=2021&amp;amp;doi=10.1016%2Fj.jen.2021.07.006&amp;amp;sid=ProQuest</t>
  </si>
  <si>
    <t>Suicidal ideation and suicide attempts: associations with sleep duration, insomnia, and inflammation</t>
  </si>
  <si>
    <t>Background Sleep disturbance has been consistently identified as an independent contributor to suicide risk. Inflammation has emerged as a potential mechanism linked to both sleep disturbance and suicide risk. This study tested associations between sleep duration, insomnia, and inflammation on suicidal ideation (SI) and history of a suicide attempt (SA). Methods Participants included 2329 adults with current or remitted depression and/or anxiety enrolled in the Netherlands Study of Depression and Anxiety. Sleep duration, insomnia, past week SI, and SA were assessed with self-report measures. Plasma levels of C-reactive protein, interleukin-6, and tumor necrosis factor- α were obtained. Results Short sleep duration (⩽6 h) compared to normal sleep duration (7–9 h) was associated with reporting a prior SA, adjusting for covariates [adjusted odds ratio (AOR) 1.68, 95% CI 1.13–2.51]. A higher likelihood of SI during the past week was observed for participants with long sleep duration (⩾10 h) compared to normal sleep duration (AOR 2.22, 95% CI 1.02–4.82), more insomnia symptoms (AOR 1.44, 95% CI 1.14–1.83), and higher IL-6 (AOR 1.31, 95% CI 1.02–1.68). Mediation analyses indicated that the association between long sleep duration and SI was partially explained by IL-6 (AOR 1.02, 95% CI 1.00–1.05). Conclusions These findings from a large sample of adults with depression and/or anxiety provide evidence that both short and long sleep duration, insomnia symptoms, and IL-6 are associated with the indicators of suicide risk. Furthermore, the association between long sleep duration and SI may operate through IL-6.</t>
  </si>
  <si>
    <t>Dolsen, Michael R;Prather, Aric A;Lamers, Femke;Brenda W J H Penninx</t>
  </si>
  <si>
    <t xml:space="preserve"> Copyright © The Author(s), 2020. Published by Cambridge University Press</t>
  </si>
  <si>
    <t>10.1017/S0033291720000860</t>
  </si>
  <si>
    <t xml:space="preserve"> 2020-04-23</t>
  </si>
  <si>
    <t>0033-2917</t>
  </si>
  <si>
    <t>12</t>
  </si>
  <si>
    <t xml:space="preserve"> 2094-2103</t>
  </si>
  <si>
    <t xml:space="preserve"> Cambridge</t>
  </si>
  <si>
    <t>Psychological Medicine</t>
  </si>
  <si>
    <t>51</t>
  </si>
  <si>
    <t>https://www.proquest.com/scholarly-journals/suicidal-ideation-suicide-attempts-associations/docview/2569509940/se-2?accountid=12507</t>
  </si>
  <si>
    <t xml:space="preserve"> Anxiety , depression , inflammation , insomnia , sleep , suicide</t>
  </si>
  <si>
    <t xml:space="preserve"> 2019-07-19 (Received) , 2020-01-29 (Revised) , 2020-03-20 (Accepted)</t>
  </si>
  <si>
    <t xml:space="preserve"> 2094</t>
  </si>
  <si>
    <t xml:space="preserve"> Behavior , Sleep , Anxiety , Plasma levels , Cytokines , Mental disorders , Cell death , Inflammation , Insomnia , Mental depression , C-reactive protein , Anxiety , Interleukin 6 , C-reactive protein , Plasma levels , Inflammation , Insomnia , Selfreport , Mental depression , Sleep disorders , Suicidal ideation , Immune system , Tumors , Suicide , Tumor necrosis factor-TNF , Mental depression , Inflammation , Anxiety disorders , Tumor necrosis factor-α , Suicides &amp; suicide attempts , Suicides &amp; suicide attempts</t>
  </si>
  <si>
    <t>https://libkey.io/libraries/2845/openurl?genre=article&amp;amp;au=Dolsen%2C+Michael+R%3BPrather%2C+Aric+A%3BLamers%2C+Femke%3BBrenda+W+J+H+Penninx&amp;amp;aulast=Dolsen&amp;amp;issn=00332917&amp;amp;isbn=&amp;amp;title=Suicidal+ideation+and+suicide+attempts%3A+associations+with+sleep+duration%2C+insomnia%2C+and+inflammation&amp;amp;jtitle=Psychological+Medicine&amp;amp;pubname=Psychological+Medicine&amp;amp;btitle=&amp;amp;atitle=Suicidal+ideation+and+suicide+attempts%3A+associations+with+sleep+duration%2C+insomnia%2C+and+inflammation&amp;amp;volume=51&amp;amp;issue=12&amp;amp;spage=2094&amp;amp;date=2021&amp;amp;doi=10.1017%2FS0033291720000860&amp;amp;sid=ProQuest</t>
  </si>
  <si>
    <t>Psychosocial Characteristics of Transgender Youth Seeking Gender-Affirming Medical Treatment: Baseline Findings From the Trans Youth Care Study</t>
  </si>
  <si>
    <t>Purpose This study aimed to characterize two developmental cohorts of transgender and nonbinary youth enrolled in the Trans Youth Care Network Study and describe their gender identity–related milestones and baseline mental health and psychosocial functioning. Methods Trans Youth Care participants were recruited from four pediatric academic medical centers in the U.S. before initiating medical treatment for gender dysphoria either with gonadotropin-releasing hormone agonists (GnRHa) or gender-affirming hormones (GAH). GnRHa cohort data were collected from youth and a parent; GAH cohort data were collected from youth only. Results A total of 95 youth were enrolled in the GnRHa cohort. Mean age was 11.22 years (standard deviation = 1.46), and the majority were white (52.6%) and designated male at birth (51.6%). Elevated depression symptoms were endorsed by 28.6% of GnRHa cohort youth, and 22.1% endorsed clinically significant anxiety. Approximately one fourth (23.6%) endorsed lifetime suicidal ideation, with 7.9% reporting a past suicide attempt. A total of 316 youth were enrolled in the GAH cohort. The mean age was 16.0 years (standard deviation = 1.88), and the majority were white (62%) and designated female at birth (64.9%). Elevated depression symptoms were endorsed by 51.3% of the GAH cohort, and 57.3% endorsed clinically significant anxiety. Two-thirds (66.6%) endorsed lifetime suicidal ideation, with 24.6% reporting a past suicide attempt. Life satisfaction was lower among both cohorts compared with population-based norms. Conclusions GnRHa cohort youth appear to be functioning better from a psychosocial standpoint than GAH cohort youth, pointing to possible benefits of accessing gender-affirming treatment earlier in life.</t>
  </si>
  <si>
    <t>Chen, Diane, PhD;Abrams, Mere, MSW;Clark, Leslie, PhD;Ehrensaft, Diane, PhD;Tishelman, Amy C, PhD;Chan, Yee-Ming, MD, PhD;Garofalo, Robert, MD, MPH;Olson-Kennedy, Johanna, MD;Rosenthal, Stephen M, MD;Hidalgo, Marco A, PhD</t>
  </si>
  <si>
    <t xml:space="preserve"> Copyright Elsevier BV Jun 2021</t>
  </si>
  <si>
    <t>10.1016/j.jadohealth.2020.07.033</t>
  </si>
  <si>
    <t>1054-139X</t>
  </si>
  <si>
    <t>Jun 2021</t>
  </si>
  <si>
    <t>Journal of Adolescent Health</t>
  </si>
  <si>
    <t>68</t>
  </si>
  <si>
    <t>https://www.proquest.com/scholarly-journals/psychosocial-characteristics-transgender-youth/docview/2539557787/se-2?accountid=12507</t>
  </si>
  <si>
    <t xml:space="preserve"> 1104</t>
  </si>
  <si>
    <t xml:space="preserve"> Children &amp; youth , Transgender persons , Mental health , Gender identity , Psychosocial development , Symptoms , Gender dysphoria , Mental depression , Anxiety , Psychosocial factors , Suicidal ideation , Transgender persons , Hormones , Life satisfaction , Deviation , Gender identity , Helpseeking , Childbirth &amp; labor , Psychosocial functioning , Health services utilization , Suicides &amp; suicide attempts , Medical treatment , Mental health , Youth</t>
  </si>
  <si>
    <t>https://libkey.io/libraries/2845/openurl?genre=article&amp;amp;au=Chen%2C+Diane%2C+PhD%3BAbrams%2C+Mere%2C+MSW%3BClark%2C+Leslie%2C+PhD%3BEhrensaft%2C+Diane%2C+PhD%3BTishelman%2C+Amy+C%2C+PhD%3BChan%2C+Yee-Ming%2C+MD%2C+PhD%3BGarofalo%2C+Robert%2C+MD%2C+MPH%3BOlson-Kennedy%2C+Johanna%2C+MD%3BRosenthal%2C+Stephen+M%2C+MD%3BHidalgo%2C+Marco+A%2C+PhD&amp;amp;aulast=Chen&amp;amp;issn=1054139X&amp;amp;isbn=&amp;amp;title=Psychosocial+Characteristics+of+Transgender+Youth+Seeking+Gender-Affirming+Medical+Treatment%3A+Baseline+Findings+From+the+Trans+Youth+Care+Study&amp;amp;jtitle=Journal+of+Adolescent+Health&amp;amp;pubname=Journal+of+Adolescent+Health&amp;amp;btitle=&amp;amp;atitle=Psychosocial+Characteristics+of+Transgender+Youth+Seeking+Gender-Affirming+Medical+Treatment%3A+Baseline+Findings+From+the+Trans+Youth+Care+Study&amp;amp;volume=68&amp;amp;issue=6&amp;amp;spage=1104&amp;amp;date=2021&amp;amp;doi=10.1016%2Fj.jadohealth.2020.07.033&amp;amp;sid=ProQuest</t>
  </si>
  <si>
    <t>The Role of Borderline Personality Symptoms for Psychosocial and Health Related Functioning among Adolescents in a Community Sample</t>
  </si>
  <si>
    <t>Background Borderline personality symptoms include emotional dysregulation, high levels of impulsivity leading to self-harm and suicidality, an unstable sense of self, fears of abandonment, extremely turbulent relationships, and psychic pain. They are considered to disrupt normative adolescent development however their unique contribution to different domains of functioning is important to understand among community adolescents. Objective This study aimed to analyze the specificity of the relationship between borderline personality symptoms and psychosocial and health-related functioning during adolescence in a community sample. Method A community sample consisted of 379 adolescents aged 11–18. Borderline personality questionnaire, Youth self-report, Satisfaction with life scale, questions addressing academic performance, and social relationships were used to assess the different domains of functioning. Results Data from the present study revealed that there is a substantial part of adolescents from a community sample (19.71%) who endorse significant levels of borderline personality symptoms. Adolescents from this group as compared to peers face more difficulties in all spheres of functioning. Furthermore, borderline personality symptoms uniquely predicted social problems, academic achievement, health concerns, and life satisfaction of adolescents above and beyond internalizing and externalizing difficulties. Conclusion Higher levels of borderline personality symptoms were associated with poorer psychosocial and health-related functioning among adolescents at the community level. Considering that adolescence is a sensitive period for the development of personality disorder, findings of this study add up to the empirical evidence that borderline personality pathology should be integrated as a target for prevention and early intervention.</t>
  </si>
  <si>
    <t>Barkauskienė Rasa;Gabrielė, Skabeikytė;Gervinskaitė-Paulaitienė Lina</t>
  </si>
  <si>
    <t xml:space="preserve"> © Springer Science+Business Media, LLC, part of Springer Nature 2020. </t>
  </si>
  <si>
    <t>10.1007/s10566-020-09581-2</t>
  </si>
  <si>
    <t xml:space="preserve"> 2020-10-15</t>
  </si>
  <si>
    <t>1053-1890</t>
  </si>
  <si>
    <t>3</t>
  </si>
  <si>
    <t xml:space="preserve"> 437-452</t>
  </si>
  <si>
    <t>Child &amp; Youth Care Forum</t>
  </si>
  <si>
    <t>50</t>
  </si>
  <si>
    <t>https://www.proquest.com/scholarly-journals/role-borderline-personality-symptoms-psychosocial/docview/2526475050/se-2?accountid=12507</t>
  </si>
  <si>
    <t xml:space="preserve"> Borderline personality symptoms , Adolescence , Psychosocial functioning , Health related functioning</t>
  </si>
  <si>
    <t xml:space="preserve"> 2020-10-06 (Registration) , 2020-10-06 (Accepted)</t>
  </si>
  <si>
    <t xml:space="preserve"> 437</t>
  </si>
  <si>
    <t xml:space="preserve"> Child development , Pain , Prevention programs , Community , Adolescents , Personality tests , Health problems , Personality development , Personality , Social relations , Health problems , Early intervention , Abandonment , Adolescents , Adolescent development , Self injury , Pathology , Symptoms , Selfreport , Academic achievement , Psychosocial factors , Social problems , Internalization , Emotional regulation , Symptoms , Emotionally disturbed , Personality disorders , Life satisfaction , Prevention , Social problems , Personality disorders , Peers , Psychosocial functioning , Suicides &amp; suicide attempts , Academic achievement , Early intervention , Teenagers , Impulsivity , Self destructive behavior , Life satisfaction</t>
  </si>
  <si>
    <t>https://libkey.io/libraries/2845/openurl?genre=article&amp;amp;au=Barkauskien%C4%97+Rasa%3BGabriel%C4%97%2C+Skabeikyt%C4%97%3BGervinskait%C4%97-Paulaitien%C4%97+Lina&amp;amp;aulast=Barkauskien%C4%97+Rasa&amp;amp;issn=10531890&amp;amp;isbn=&amp;amp;title=The+Role+of+Borderline+Personality+Symptoms+for+Psychosocial+and+Health+Related+Functioning+among+Adolescents+in+a+Community+Sample&amp;amp;jtitle=Child+%26+Youth+Care+Forum&amp;amp;pubname=Child+%26+Youth+Care+Forum&amp;amp;btitle=&amp;amp;atitle=The+Role+of+Borderline+Personality+Symptoms+for+Psychosocial+and+Health+Related+Functioning+among+Adolescents+in+a+Community+Sample&amp;amp;volume=50&amp;amp;issue=3&amp;amp;spage=437&amp;amp;date=2021&amp;amp;doi=10.1007%2Fs10566-020-09581-2&amp;amp;sid=ProQuest</t>
  </si>
  <si>
    <t>Associations between men's and women's conformity to masculine role norms and firearm ownership: Contributions beyond, race, gender, and political ideology</t>
  </si>
  <si>
    <t>Many of the problems linked to rigid adherence to traditional masculine role norms, such as violence and suicide, are exponentially more dangerous when a firearm is involved. Despite men being disproportionately more likely to own a firearm compared to women, however, comparatively few researchers have examined the links between masculinity and firearm ownership. Understanding the common characteristics of the typical firearm owner beyond established demographic qualities (e.g., White, male, and politically conservative) may provide important information to inform harm reduction programs revolving around reducing firearm access. Accordingly, the present study tested the relative contributions of conformity to nine masculine norms as predictors of the likelihood of owning a firearm in a sample of men and women: Emotional Control, Winning, Playboy, Violence, Self-Reliance, Risk-Taking, Power Over Women, Primacy of Work, and Heterosexual Self-Presentation. A total of 665 U.S. participants (206 men and 459 women) were recruited through Amazon's Mechanical Turk system. The mean age of the total sample was 20.91 (SD = 7.61), and 20% reported currently owning one or more firearms. A negative binomial regression revealed that firearm ownership was best explained by a combination of being White, a man, politically conservative, and reporting more conformity to masculine role norms emphasizing violence, risk taking, and power over women, as well as (for women only) less conformity to playboy norms. These results suggest that owning a firearm may be a behavioral manifestation of a broader traditional gender role identity. Implications for harm reduction programs centered on firearms access are discussed.</t>
  </si>
  <si>
    <t>McDermott, Ryon C;Brasil, Kyle M;Barinas, Jennifer L;Borgogna, Nicholas C</t>
  </si>
  <si>
    <t xml:space="preserve"> Copyright American Psychological Association Apr 2021</t>
  </si>
  <si>
    <t>10.1037/men0000341</t>
  </si>
  <si>
    <t>1524-9220</t>
  </si>
  <si>
    <t xml:space="preserve"> Washington</t>
  </si>
  <si>
    <t>Apr 2021</t>
  </si>
  <si>
    <t>Psychology of Men &amp; Masculinities</t>
  </si>
  <si>
    <t>22</t>
  </si>
  <si>
    <t>https://www.proquest.com/scholarly-journals/associations-between-mens-womens-conformity/docview/2528499363/se-2?accountid=12507</t>
  </si>
  <si>
    <t xml:space="preserve"> 227</t>
  </si>
  <si>
    <t xml:space="preserve"> Primacy , Heterosexuality , Demographic aspects , Masculinity , Political ideologies , Violence , Risk taking , Sex roles , Firearms , Race , Power , Violence , Ownership , Conformity , Gender identity , Women , Selfpresentation , Harm reduction , Conformity , Suicides &amp; suicide attempts , Firearms , Access , Harm reduction , Roles</t>
  </si>
  <si>
    <t>https://libkey.io/libraries/2845/openurl?genre=article&amp;amp;au=McDermott%2C+Ryon+C%3BBrasil%2C+Kyle+M%3BBarinas%2C+Jennifer+L%3BBorgogna%2C+Nicholas+C&amp;amp;aulast=McDermott&amp;amp;issn=15249220&amp;amp;isbn=&amp;amp;title=Associations+between+men%27s+and+women%27s+conformity+to+masculine+role+norms+and+firearm+ownership%3A+Contributions+beyond%2C+race%2C+gender%2C+and+political+ideology&amp;amp;jtitle=Psychology+of+Men+%26+Masculinities&amp;amp;pubname=Psychology+of+Men+%26+Masculinities&amp;amp;btitle=&amp;amp;atitle=Associations+between+men%27s+and+women%27s+conformity+to+masculine+role+norms+and+firearm+ownership%3A+Contributions+beyond%2C+race%2C+gender%2C+and+political+ideology&amp;amp;volume=22&amp;amp;issue=2&amp;amp;spage=227&amp;amp;date=2021&amp;amp;doi=10.1037%2Fmen0000341&amp;amp;sid=ProQuest</t>
  </si>
  <si>
    <t>School absenteeism as a potential proxy of functionality in pediatric patients with somatic symptom and related disorders</t>
  </si>
  <si>
    <t>Little is known about the school functioning of youth who are medically admitted with somatic symptom and related disorders (SSRD). The current study examines school absenteeism and associated factors in medically hospitalized children and adolescents with SSRDs. Retrospective data were reviewed of 243 patients aged 5 to 18 years admitted at a pediatric hospital from 2012 to 2014, referred to the Psychiatry Consultation Service and diagnosed with an SSRD. Only 10% of patients had normal school attendance in the past year and approximately 40% had severe school absenteeism (i.e. missed &amp;gt; 1 month of school). No association was found between school absenteeism and caregiver report of learning difficulties/disabilities. Patients with severe school absenteeism were more likely to be between the ages of 15 and 17, with higher somatization and functional disability scores, higher rates of suicidal ideation and/or attempts, greater psychotropic medication use and psychiatry sessions during admission, and greater rates of discharge to a higher level of psychiatric care. Findings from this study suggest that screening for school absenteeism during clinical visits by use of a single question “how many school days have you (or has your child) missed this past school year,” may serve as a proxy for functional disability and an indicator of psychiatric, and somatic symptom severity concerns.</t>
  </si>
  <si>
    <t>Vassilopoulos Areti;L Poulopoulos Natasha;Ibeziako Patricia</t>
  </si>
  <si>
    <t>10.1177/1359104520978462</t>
  </si>
  <si>
    <t>1359-1045</t>
  </si>
  <si>
    <t xml:space="preserve"> 342-354</t>
  </si>
  <si>
    <t>Clinical Child Psychology and Psychiatry</t>
  </si>
  <si>
    <t>https://www.proquest.com/scholarly-journals/school-absenteeism-as-potential-proxy/docview/2511120414/se-2?accountid=12507</t>
  </si>
  <si>
    <t xml:space="preserve"> Somatization , somatic symptom disorder , children and adolescents , pediatric , school absenteeism , school attendance</t>
  </si>
  <si>
    <t xml:space="preserve"> 342</t>
  </si>
  <si>
    <t xml:space="preserve"> Screening , Drugs , Psychiatry , Suicidal ideation , Consultation , Somatization , Severity , Learning disabilities , School functioning , Caregivers , Absenteeism , Absenteeism , School attendance , Mental health services , Hospitalization , Psychotropic drugs , Suicides &amp; suicide attempts , Pediatrics , Disability , Disability</t>
  </si>
  <si>
    <t>https://libkey.io/libraries/2845/openurl?genre=article&amp;amp;au=Vassilopoulos+Areti%3BL+Poulopoulos+Natasha%3BIbeziako+Patricia&amp;amp;aulast=Vassilopoulos+Areti&amp;amp;issn=13591045&amp;amp;isbn=&amp;amp;title=School+absenteeism+as+a+potential+proxy+of+functionality+in+pediatric+patients+with+somatic+symptom+and+related+disorders&amp;amp;jtitle=Clinical+Child+Psychology+and+Psychiatry&amp;amp;pubname=Clinical+Child+Psychology+and+Psychiatry&amp;amp;btitle=&amp;amp;atitle=School+absenteeism+as+a+potential+proxy+of+functionality+in+pediatric+patients+with+somatic+symptom+and+related+disorders&amp;amp;volume=26&amp;amp;issue=2&amp;amp;spage=342&amp;amp;date=2021&amp;amp;doi=10.1177%2F1359104520978462&amp;amp;sid=ProQuest</t>
  </si>
  <si>
    <t>Depressed Older Patients with Death Wishes: Experimental Evidence for Psychotherapists’ Age and Health Bias</t>
  </si>
  <si>
    <t>Objectives : When psychotherapists encounter an older patient with depression and death wishes, especially when burdened by physical illness, they may be subject to judgmental biases. This study investigates how this group of patients with highest suicide risk may experience discrimination both on age and health status. Methods : Using a 2&amp;#xa0;×&amp;#xa0;2 [chronological age x physical health status] vignette design, psychotherapists (N&amp;#xa0;=&amp;#xa0;147) were randomly presented with one of the four variants of a case describing a patient with depression and death wishes (i.e., 78&amp;#xa0;years old + poor physical health; 78&amp;#xa0;years old + normal physical health; 48&amp;#xa0;years old + poor physical health; 48&amp;#xa0;years old + normal physical health). Afterward, participants’ attitudes toward the case were assessed. Results : In case of the hypothetical patient’s old age and poor health status, participants did not underestimate the pathological significance of his death wishes, but nevertheless showed less optimistic treatment attitudes and less confidence in psychotherapeutic treatment. Conclusions : Psychotherapists’ age bias and health bias may serve as two potentially fatal factors influencing the provision of mental health services. Clinical Implications : Psychotherapists may contribute to better mental health-care provision of older adults with depression and the prevention of late-life suicide by increasing awareness of their age and health bias.</t>
  </si>
  <si>
    <t>Kessler, Eva-Marie;Grünewald, Lisa;Schäfer, Thomas</t>
  </si>
  <si>
    <t xml:space="preserve"> © 2020 Taylor &amp; Francis Group, LLC</t>
  </si>
  <si>
    <t>10.1080/07317115.2020.1856265</t>
  </si>
  <si>
    <t>0731-7115</t>
  </si>
  <si>
    <t xml:space="preserve"> 154-159</t>
  </si>
  <si>
    <t>Mar 2021</t>
  </si>
  <si>
    <t>Clinical Gerontologist</t>
  </si>
  <si>
    <t>44</t>
  </si>
  <si>
    <t>https://www.proquest.com/scholarly-journals/depressed-older-patients-with-death-wishes/docview/2489501631/se-2?accountid=12507</t>
  </si>
  <si>
    <t xml:space="preserve"> Ageism , age discrimination , psychotherapy , mental health , older adults , depression , death ideation , late-life suicide</t>
  </si>
  <si>
    <t xml:space="preserve"> 154</t>
  </si>
  <si>
    <t xml:space="preserve"> Therapists , Variants , Mental depression , Death &amp; dying , Age , Attitudes , Age , Discrimination , Optimism , Psychotherapy , Psychotherapists , Health status , Older people , Mental depression , Mental health , Mental health services , Suicides &amp; suicide attempts , Cognitive bias , Bias , Mental health care</t>
  </si>
  <si>
    <t>https://libkey.io/libraries/2845/openurl?genre=article&amp;amp;au=Kessler%2C+Eva-Marie%3BGr%C3%BCnewald%2C+Lisa%3BSch%C3%A4fer%2C+Thomas&amp;amp;aulast=Kessler&amp;amp;issn=07317115&amp;amp;isbn=&amp;amp;title=Depressed+Older+Patients+with+Death+Wishes%3A+Experimental+Evidence+for+Psychotherapists%E2%80%99+Age+and+Health+Bias&amp;amp;jtitle=Clinical+Gerontologist&amp;amp;pubname=Clinical+Gerontologist&amp;amp;btitle=&amp;amp;atitle=Depressed+Older+Patients+with+Death+Wishes%3A+Experimental+Evidence+for+Psychotherapists%26rsquo%3B+Age+and+Health+Bias&amp;amp;volume=44&amp;amp;issue=2&amp;amp;spage=154&amp;amp;date=2021&amp;amp;doi=10.1080%2F07317115.2020.1856265&amp;amp;sid=ProQuest</t>
  </si>
  <si>
    <t>Using telehealth to assess depression and suicide ideation and provide mental health interventions to groups of chronically ill adolescents and young adults</t>
  </si>
  <si>
    <t>Telehealth distance health care is a significant resource for young, chronically ill patient populations given their numerous medical complexities and their concomitant depression and/or suicide ideation experiences. This manuscript shares the telehealth methods used to prepare for a larger study of interventions for increasing adolescents' and young adults' chronic care resiliency and skills for preventing depression. The young patients in this study were prescribed lifelong home parenteral nutrition infusions, treatment for those with short gut bowel diseases. The training methods for our mental health nurse and psychologist to conduct depression and suicide ideation assessments from a distance are presented. The study implementation methods of group facilitated interventions and discussion are reviewed. The group discussions were conducted via audiovisual telehealth devices over encrypted firewall‐protected connections with patients in their own homes and professionals in an office. The results of assessments of the 40 participants, 25% ( n  = 10) with depressive symptoms or suicide ideation, are described. Following participants' assessments, their subsequent depression measures were all in the normal range, without any suicide ideation, across the year of the study. Patient evaluation ratings were high in the areas of being able to connect with other young patients in similar situations, using the audiovisual equipment, and learning new useful information from the interventions. The methods developed for the study ensured that the safety and well‐being of participants were supported through telehealth.</t>
  </si>
  <si>
    <t>Wright, Shawna;Thompson, Noreen;Yadrich, Donna;Bruce, Amanda;Bonar, Jaime R M;Spaulding, Ryan;Smith, Carol E</t>
  </si>
  <si>
    <t xml:space="preserve"> © 2021 Wiley Periodicals LLC</t>
  </si>
  <si>
    <t>10.1002/nur.22089</t>
  </si>
  <si>
    <t xml:space="preserve"> 2020-12-11</t>
  </si>
  <si>
    <t>0160-6891</t>
  </si>
  <si>
    <t xml:space="preserve"> 129-137</t>
  </si>
  <si>
    <t>Feb 2021</t>
  </si>
  <si>
    <t>Research in Nursing &amp; Health</t>
  </si>
  <si>
    <t>https://www.proquest.com/scholarly-journals/using-telehealth-assess-depression-suicide/docview/2481871325/se-2?accountid=12507</t>
  </si>
  <si>
    <t xml:space="preserve"> adolescence , chronic illness , depression , mHealth , telehealth</t>
  </si>
  <si>
    <t xml:space="preserve"> 129</t>
  </si>
  <si>
    <t xml:space="preserve"> Patients , Young adults , Young adults , Intervention , Health care , Chronic illnesses , Learning , Parenteral nutrition , Mental depression , Telemedicine , Suicidal ideation , Personal safety , Equipment , Mental depression , Mental health , Telemedicine , Mental health services , Suicides &amp; suicide attempts , Resilience , Prescribed , Nutrition , Teenagers</t>
  </si>
  <si>
    <t>https://libkey.io/libraries/2845/openurl?genre=article&amp;amp;au=Wright%2C+Shawna%3BThompson%2C+Noreen%3BYadrich%2C+Donna%3BBruce%2C+Amanda%3BBonar%2C+Jaime+R+M%3BSpaulding%2C+Ryan%3BSmith%2C+Carol+E&amp;amp;aulast=Wright&amp;amp;issn=01606891&amp;amp;isbn=&amp;amp;title=Using+telehealth+to+assess+depression+and+suicide+ideation+and+provide+mental+health+interventions+to+groups+of+chronically+ill+adolescents+and+young+adults&amp;amp;jtitle=Research+in+Nursing+%26+Health&amp;amp;pubname=Research+in+Nursing+%26+Health&amp;amp;btitle=&amp;amp;atitle=Using+telehealth+to+assess+depression+and+suicide+ideation+and+provide+mental+health+interventions+to+groups+of+chronically+ill+adolescents+and+young+adults&amp;amp;volume=44&amp;amp;issue=1&amp;amp;spage=129&amp;amp;date=2021&amp;amp;doi=10.1002%2Fnur.22089&amp;amp;sid=ProQuest</t>
  </si>
  <si>
    <t>Relatives' experiences of providing care for individuals with suicidal behaviour conceptualized as a moral career: A meta-ethnographic study</t>
  </si>
  <si>
    <t>Background An increasing number of qualitative research articles have reported on relatives' experiences of providing care for individuals displaying suicidal behaviour. To contribute more fully to theory and practice, these reported experiences must be synthesized. Objectives To identify original qualitative studies of relatives' experiences of providing care for individuals with non-fatal suicidal behaviour and to systematically review and synthesize this research using a meta-ethnographic approach. Design Systematic review and meta-ethnography. Data sources Literature searches were undertaken in six bibliographic databases (PubMed, CINAHL, Embase, PsycINFO, Web of Science and Scopus) and limited to peer-reviewed original studies. Eligible studies reported relatives' experiences of providing care for individuals with suicidal behaviour, published in English or a Scandinavian language. Review methods One reviewer screened the titles, abstracts and full texts and then collaborated with another reviewer on excluding ineligible studies. A two-step strategy was used while reviewing publications: 1) appraising study quality, and 2) classifying study findings according to degree of data interpretation. This strategy was used for each study by two independent reviewers who subsequently reached a shared decision on inclusion. Noblit and Hare's methodology for translation and synthesis was followed in developing a novel theoretical interpretation of relatives' experiences. The concept of moral career was adopted in producing this synthesis. Results Of 7,334 publications screened, 12 studies were eligible for inclusion. The synthesis conveyed relatives' moral career as comprising four stages, each depicting relatives' different perspectives on life and felt identities. First, relatives negotiated conventional ideas about normalcy and positioned themselves as living abnormal family lives in the stage from normal to abnormal. The first career movement could be mediated by social interactions with professionals in the stage feeling helpful or feeling unhelpful. For some relatives, this negotiated perspective of abnormality got stuck in an impasse. They did not interact with their surroundings in ways that would enable them to renegotiate these fixed views, and this stage was named stuck in abnormality. For other relatives, career movement took place as relatives re-positioned themselves as negotiating an alternative perspective of normalcy in the stage from abnormal to normal. Conclusions Interactions with other people facing similar difficulties enabled relatives to shift perspectives and alleviated experiences of distress.</t>
  </si>
  <si>
    <t>Juel, A;Berring, L L;Hybholt, L;Erlangsen, A;Larsen, E R;Buus, N</t>
  </si>
  <si>
    <t xml:space="preserve"> Copyright Elsevier Limited Jan 2021</t>
  </si>
  <si>
    <t>10.1016/j.ijnurstu.2020.103793</t>
  </si>
  <si>
    <t xml:space="preserve"> Literature Review , Journal Article</t>
  </si>
  <si>
    <t>0020-7489</t>
  </si>
  <si>
    <t xml:space="preserve"> Oxford</t>
  </si>
  <si>
    <t>Jan 2021</t>
  </si>
  <si>
    <t>International Journal of Nursing Studies</t>
  </si>
  <si>
    <t>113</t>
  </si>
  <si>
    <t>https://www.proquest.com/scholarly-journals/relatives-experiences-providing-care-individuals/docview/2509629027/se-2?accountid=12507</t>
  </si>
  <si>
    <t xml:space="preserve"> 1</t>
  </si>
  <si>
    <t xml:space="preserve"> Ethnography , Qualitative research , Ethnography , Abnormality , Behavior , Relatives , Suicides &amp; suicide attempts , Psychological distress , Morality , Families &amp; family life , Mental health care , Social interaction</t>
  </si>
  <si>
    <t>https://libkey.io/libraries/2845/openurl?genre=article&amp;amp;au=Juel%2C+A%3BBerring%2C+L+L%3BHybholt%2C+L%3BErlangsen%2C+A%3BLarsen%2C+E+R%3BBuus%2C+N&amp;amp;aulast=Juel&amp;amp;issn=00207489&amp;amp;isbn=&amp;amp;title=Relatives%27+experiences+of+providing+care+for+individuals+with+suicidal+behaviour+conceptualized+as+a+moral+career%3A+A+meta-ethnographic+study&amp;amp;jtitle=International+Journal+of+Nursing+Studies&amp;amp;pubname=International+Journal+of+Nursing+Studies&amp;amp;btitle=&amp;amp;atitle=Relatives%27+experiences+of+providing+care+for+individuals+with+suicidal+behaviour+conceptualized+as+a+moral+career%3A+A+meta-ethnographic+study&amp;amp;volume=113&amp;amp;issue=&amp;amp;spage=1&amp;amp;date=2021&amp;amp;doi=10.1016%2Fj.ijnurstu.2020.103793&amp;amp;sid=ProQuest</t>
  </si>
  <si>
    <t>Children's history of suicidal ideation and synchrony of facial displays of affect during mother–child interactions</t>
  </si>
  <si>
    <t>Background Suicidal thoughts and behavior can begin early in childhood and are a leading cause of death in youth. Although specific mechanisms of risk remain largely unknown, theorists and researchers highlight the importance of the parent–child relationship. The current study focused on one aspect of this relationship: the dynamic exchange of facial affect during interactions. Specifically, we examined the relation between children's history of suicidal ideation (SI) and synchrony of facial expressions during positive and negative mother–child interactions. Methods Participants were 353 mother–child dyads. Of these, 44 dyads included a child with an SI history. Dyads engaged in positive and negative discussions during which their facial electromyography was recorded from mothers and children to index second‐to‐second changes in positive (zygomaticus) and negative (corrugator) facial affect. Results Child SI dyads were characterized specifically by reduced synchrony of positive facial affect during the positive discussion compared to dyads without child SI. Conclusions These findings suggest child SI dyads exhibit reduced synchrony of normative positive expressions during mother–child interactions. If replicated and extended in longitudinal research, these results may help to explain one mechanism of risk among children with SI.</t>
  </si>
  <si>
    <t>James, Kiera M;Kudinova, Anastacia Y;Woody, Mary L;Cope Feurer;Foster, Claire E;Gibb, Brandon E</t>
  </si>
  <si>
    <t xml:space="preserve"> Copyright © 2021 Association for Child and Adolescent Mental Health</t>
  </si>
  <si>
    <t>10.1111/jcpp.13231</t>
  </si>
  <si>
    <t xml:space="preserve"> 2020-03-10</t>
  </si>
  <si>
    <t>0021-9630</t>
  </si>
  <si>
    <t xml:space="preserve"> 40-47</t>
  </si>
  <si>
    <t xml:space="preserve"> Malden</t>
  </si>
  <si>
    <t>Journal of Child Psychology and Psychiatry</t>
  </si>
  <si>
    <t>62</t>
  </si>
  <si>
    <t>https://www.proquest.com/scholarly-journals/childrens-history-suicidal-ideation-synchrony/docview/2472283366/se-2?accountid=12507</t>
  </si>
  <si>
    <t xml:space="preserve"> Facial expression , suicide , parent‐child interaction , parent‐child relationships</t>
  </si>
  <si>
    <t xml:space="preserve"> 40</t>
  </si>
  <si>
    <t xml:space="preserve"> Positive affect , Children &amp; youth , Displays , Negative affectivity , Synchrony , Theorists , Facial expressions , Suicides &amp; suicide attempts , Mothers , Suicidal ideation , Childhood , Electromyography</t>
  </si>
  <si>
    <t>https://libkey.io/libraries/2845/openurl?genre=article&amp;amp;au=James%2C+Kiera+M%3BKudinova%2C+Anastacia+Y%3BWoody%2C+Mary+L%3BCope+Feurer%3BFoster%2C+Claire+E%3BGibb%2C+Brandon+E&amp;amp;aulast=James&amp;amp;issn=00219630&amp;amp;isbn=&amp;amp;title=Children%27s+history+of+suicidal+ideation+and+synchrony+of+facial+displays+of+affect+during+mother%E2%80%93child+interactions&amp;amp;jtitle=Journal+of+Child+Psychology+and+Psychiatry&amp;amp;pubname=Journal+of+Child+Psychology+and+Psychiatry&amp;amp;btitle=&amp;amp;atitle=Children%27s+history+of+suicidal+ideation+and+synchrony+of+facial+displays+of+affect+during+mother%26ndash%3Bchild+interactions&amp;amp;volume=62&amp;amp;issue=1&amp;amp;spage=40&amp;amp;date=2021&amp;amp;doi=10.1111%2Fjcpp.13231&amp;amp;sid=ProQuest</t>
  </si>
  <si>
    <t>Public reasoning about voluntary assisted dying: An analysis of submissions to the Queensland Parliament, Australia</t>
  </si>
  <si>
    <t>The use of voluntary assisted dying as an end‐of‐life option has stimulated concerns and debates over the past decades. Although public attitudes towards voluntary assisted dying (including euthanasia and physician‐assisted suicide) are well researched, there has been relatively little study of the different reasons, normative reasoning and rhetorical strategies that people invoke in supporting or contesting voluntary assisted dying in everyday life. Using a mix of computational textual mining techniques, keyword study and qualitative thematic coding to analyse public submissions to a parliamentary inquiry into voluntary assisted dying in Australia, this study critically examines the different reasons, normative reasoning and rhetorical strategies that people invoke in supporting or contesting voluntary assisted dying in everyday life. The analysis identified complex and potentially contradictory ethical principles being invoked on both sides of the debate. These findings deepen our understanding of the moral basis of public reasoning about end‐of‐life matters and will help to inform future discussions on policy and law reform. The findings underscore the importance of sound normative reasoning and the use of caution when interpreting opinion polls to inform policy.</t>
  </si>
  <si>
    <t>Kirchhoffer, David G;Chi‐Wai Lui</t>
  </si>
  <si>
    <t xml:space="preserve"> © 2020. This article is published under http://creativecommons.org/licenses/by/4.0/ (the “License”). Notwithstanding the ProQuest Terms and Conditions, you may use this content in accordance with the terms of the License.</t>
  </si>
  <si>
    <t>10.1111/bioe.12777</t>
  </si>
  <si>
    <t xml:space="preserve"> 2020-08-19</t>
  </si>
  <si>
    <t>0269-9702</t>
  </si>
  <si>
    <t xml:space="preserve"> 105-116</t>
  </si>
  <si>
    <t>Bioethics</t>
  </si>
  <si>
    <t>35</t>
  </si>
  <si>
    <t>https://www.proquest.com/scholarly-journals/public-reasoning-about-voluntary-assisted-dying/docview/2472247115/se-2</t>
  </si>
  <si>
    <t xml:space="preserve"> assisted suicide , euthanasia , public , reasoning , reasons , voluntary assisted dying</t>
  </si>
  <si>
    <t xml:space="preserve"> 105</t>
  </si>
  <si>
    <t xml:space="preserve"> Assisted suicide , Coding , Death &amp; dying , Legislatures , Euthanasia , Voluntary , Assistance , Everyday life , Suicide , Public opinion surveys , Suicides &amp; suicide attempts , Bioethics , Public opinion , Australia</t>
  </si>
  <si>
    <t>https://libkey.io/libraries/2845/openurl?genre=article&amp;amp;au=Kirchhoffer%2C+David+G%3BChi%E2%80%90Wai+Lui&amp;amp;aulast=Kirchhoffer&amp;amp;issn=02699702&amp;amp;isbn=&amp;amp;title=Public+reasoning+about+voluntary+assisted+dying%3A+An+analysis+of+submissions+to+the+Queensland+Parliament%2C+Australia&amp;amp;jtitle=Bioethics&amp;amp;pubname=Bioethics&amp;amp;btitle=&amp;amp;atitle=Public+reasoning+about+voluntary+assisted+dying%3A+An+analysis+of+submissions+to+the+Queensland+Parliament%2C+Australia&amp;amp;volume=35&amp;amp;issue=1&amp;amp;spage=105&amp;amp;date=2021&amp;amp;doi=10.1111%2Fbioe.12777&amp;amp;sid=ProQuest</t>
  </si>
  <si>
    <t>Telehealth in Response to the COVID‐19 Pandemic in Rural Veteran and Military Beneficiaries: Official Journal of the American Rural Health Association and the National Rural Health Care Association</t>
  </si>
  <si>
    <t>The current international spike in SARS‐CoV‐2 beta‐coronavirus infections and resulting COVID‐19 is the most serious pandemic in over a century.1,&amp;#xa0;2&amp;#xa0;Unlike the discrete trauma of 9/11 that involved the tragic loss of nearly 3,000 lives within 1 hour, or natural disasters such as Hurricane Katrina, the pandemic declared by the World Health Organization on March 11, 2020, has no end in sight. At this writing, the Centers for Disease Control and Prevention (CDC) lists over 450,000 cases reported in the United States and rising,3&amp;#xa0;numerous epidemiological models project differing outcomes,4&amp;#xa0;and all but 5 states have issued some form of shelter‐in‐place orders.5&amp;#xa0;The matter is further complicated by the medical requirements of treating COVID‐19. Close contact with patients increases the risk of transmitting the infection to health care workers, who represent a crucial front line in combating the disease. Compounding the situation, to accommodate social distancing and isolation directives, many health care workers are not functioning in their normal capacity, with attention concentrated on emergency and critical‐care environments. While medical institutions, government agencies, and health care workers struggle with the immediate consequences of viral infection and with supportive interventions, an additional burgeoning public health threat looms: the mental health effects related to navigating a pandemic.6,&amp;#xa0;7&amp;#xa0;Relevant stressors include uncertainties about outcomes, likely financial losses, and mandated isolation. Demand for mental health services is expected to rise, given escalating health anxiety and decreased availability of mental health professionals following office closings and mandated sheltering in place.8,&amp;#xa0;9&amp;#xa0;Further decreased access to mental health workers is inevitable: some hospitals have repurposed nonurgent therapists to other roles out of concern that the workers themselves will become ill. Of particular concern is the physical and mental health of current and former military service members. Over a quarter of veterans are 70 years old or older,10&amp;#xa0;a demographic attribute most prevalent among rural residents11&amp;#xa0;that dramatically increases their risk of mortality from COVID‐19.12&amp;#xa0;Mental health concerns include an anticipated increase in presentations of acute stress disorder and subsequent posttraumatic stress disorder (PTSD), already the most prevalent psychiatric diagnosis in the Veterans Health Administration (VHA).13&amp;#xa0;The current threat of illness combined with severe limitations of movement, goods and services, and physical social support qualifies as a chronic PTSD stressor.14&amp;#xa0;Combat veterans with chronic PTSD could experience the pandemic as a traumatic reminder of a prior invisible biological or toxic threat. PTSD symptoms might also be precipitated or intensified in those recently deployed to combat zones. Other psychiatric disorders likely to emerge include obsessive‐compulsive disorder (related to increased cleaning behaviors and fear of infection), panic disorder, agoraphobia, complicated bereavement, and depressive disorders (including suicidal behaviors).</t>
  </si>
  <si>
    <t>Shura, Robert D;Brearly, Timothy W;Tupler, Larry A</t>
  </si>
  <si>
    <t xml:space="preserve"> © 2021 National Rural Health Association</t>
  </si>
  <si>
    <t>10.1111/jrh.12454</t>
  </si>
  <si>
    <t xml:space="preserve"> 2020-05-30</t>
  </si>
  <si>
    <t>0890-765X</t>
  </si>
  <si>
    <t xml:space="preserve"> 200-204</t>
  </si>
  <si>
    <t>Winter 2021</t>
  </si>
  <si>
    <t>The Journal of Rural Health</t>
  </si>
  <si>
    <t>37</t>
  </si>
  <si>
    <t>https://www.proquest.com/scholarly-journals/telehealth-response-covid-19-pandemic-rural/docview/2472162432/se-2?accountid=12507</t>
  </si>
  <si>
    <t xml:space="preserve"> COVID‐19 , mental health , rural health , telehealth , veterans</t>
  </si>
  <si>
    <t xml:space="preserve"> 200</t>
  </si>
  <si>
    <t xml:space="preserve"> Hurricanes , Mental health , Public health , Epidemiology , Veterans , Therapists , Natural disasters , Signs and symptoms , Workers , Health care , Health problems , Trauma , Post-traumatic stress disorder , COVID-19 , Viral diseases , Natural disasters , Anxiety , Pandemics , Military service , Infections , Health care facilities , Anxiety , Natural disasters , Rural health care , Mental disorders , Infections , Medical personnel , Pandemics , Epidemic models , COVID-19 , Veterans , Veterans , Health education , Mental health professionals , Social services , Public health , Social support , Health risks , Government agencies , Military service , Pandemics , Agoraphobia , Acute stress disorder , Public health , Emergency medical services , COVID-19 , Mental depression , Disease control , Military hospitals , Disease control , Public health , Psychological stress , Posttraumatic stress disorder , Mental health services , Severe acute respiratory syndrome coronavirus 2 , Military personnel , Access , Disease control , Prevention , Mental disorders , Hospitals , Post traumatic stress disorder , Coronaviruses , Social support , Mental disorders , Public health , Bereavement , Clinical outcomes , Rural areas , Beneficiaries , Workers , Combat , Mental depression , Medical personnel , Mental disorders , Medical personnel , Health care , Military psychology , Natural disasters , Government agencies , Natural disasters , Social interactions , Suicides &amp; suicide attempts , Hurricanes , Chronic mental disorders , September 11 terrorist attacks-2001 , Health care , Telemedicine</t>
  </si>
  <si>
    <t>https://libkey.io/libraries/2845/openurl?genre=article&amp;amp;au=Shura%2C+Robert+D%3BBrearly%2C+Timothy+W%3BTupler%2C+Larry+A&amp;amp;aulast=Shura&amp;amp;issn=0890765X&amp;amp;isbn=&amp;amp;title=Telehealth+in+Response+to+the+COVID%E2%80%9019+Pandemic+in+Rural+Veteran+and+Military+Beneficiaries&amp;amp;jtitle=The+Journal+of+Rural+Health&amp;amp;pubname=The+Journal+of+Rural+Health&amp;amp;btitle=&amp;amp;atitle=Telehealth+in+Response+to+the+COVID%E2%80%9019+Pandemic+in+Rural+Veteran+and+Military+Beneficiaries%3A+Official+Journal+of+the+American+Rural+Health+Association+and+the+National+Rural+Health+Care+Association&amp;amp;volume=37&amp;amp;issue=1&amp;amp;spage=200&amp;amp;date=Winter+2021&amp;amp;doi=10.1111%2Fjrh.12454&amp;amp;sid=ProQuest</t>
  </si>
  <si>
    <t>Psychosocial Effects of the COVID-19 Pandemic: Large-scale Quasi-Experimental Study on Social Media</t>
  </si>
  <si>
    <t>Background The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 unexplored at scale. Consequently, public health stakeholders are currently limited in identifying ways to provide timely and tailored support during these circumstances. Objective Our study aims to provide insights regarding people's psychosocial concerns during the COVID-19 pandemic by leveraging social media data. We aim to study the temporal and linguistic changes in symptomatic mental health and support expressions in the pandemic context. Methods We obtained about 60 million Twitter streaming posts originating from the United States from March 24 to May 24, 2020, and compared these with about 40 million posts from a comparable period in 2019 to attribute the effect of COVID-19 on people's social media self-disclosure. Using these data sets, we studied people's self-disclosure on social media in terms of symptomatic mental health concerns and expressions of support. We employed transfer learning classifiers that identified the social media language indicative of mental health outcomes (anxiety, depression, stress, and suicidal ideation) and support (emotional and informational support). We then examined the changes in psychosocial expressions over time and language, comparing the 2020 and 2019 data sets. Results We found that all of the examined psychosocial expressions have significantly increased during the COVID-19 crisis-mental health symptomatic expressions have increased by about 14%, and support expressions have increased by about 5%, both thematically related to COVID-19. We also observed a steady decline and eventual plateauing in these expressions during the COVID-19 pandemic, which may have been due to habituation or due to supportive policy measures enacted during this period. Our language analyses highlighted that people express concerns that are specific to and contextually related to the COVID-19 crisis. Conclusions We studied the psychosocial effects of the COVID-19 crisis by using social media data from 2020, finding that people's mental health symptomatic and support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 care and precautionary measures, and pandemic-related awareness. This study shows the potential to provide insights to mental health care and stakeholders and policy makers in planning and implementing measures to mitigate mental health risks amid the health crisis.</t>
  </si>
  <si>
    <t>Saha, Koustuv, BTech;Torous, John, MD;Caine, Eric D, MD;De Choudhury, Munmun, PhD</t>
  </si>
  <si>
    <t xml:space="preserve"> Copyright Gunther Eysenbach MD MPH, Associate Professor Nov 2020</t>
  </si>
  <si>
    <t>10.2196/22600</t>
  </si>
  <si>
    <t>11</t>
  </si>
  <si>
    <t xml:space="preserve"> Toronto</t>
  </si>
  <si>
    <t>Nov 2020</t>
  </si>
  <si>
    <t>Journal of Medical Internet Research</t>
  </si>
  <si>
    <t>2020</t>
  </si>
  <si>
    <t>https://www.proquest.com/scholarly-journals/psychosocial-effects-covid-19-pandemic-large/docview/2470669594/se-2?accountid=12507</t>
  </si>
  <si>
    <t xml:space="preserve"> Disclosure , Public health , Selfdisclosure , Health problems , Social networks , Health status , Policy making , Tsunamis , Mental health services , Psychological aspects , COVID-19 , Stakeholders , Clinical outcomes , Learning , Habituation , Psychosocial factors , Suicidal ideation , Social media , COVID-19 , Pandemics , Health risks , Streaming , Pandemics , Mental health , Coronaviruses , Suicides &amp; suicide attempts , Crises , Mental health care</t>
  </si>
  <si>
    <t>https://libkey.io/libraries/2845/openurl?genre=article&amp;amp;au=Saha%2C+Koustuv%2C+BTech%3BTorous%2C+John%2C+MD%3BCaine%2C+Eric+D%2C+MD%3BDe+Choudhury%2C+Munmun%2C+PhD&amp;amp;aulast=Saha&amp;amp;issn=&amp;amp;isbn=&amp;amp;title=Psychosocial+Effects+of+the+COVID-19+Pandemic%3A+Large-scale+Quasi-Experimental+Study+on+Social+Media&amp;amp;jtitle=Journal+of+Medical+Internet+Research&amp;amp;pubname=Journal+of+Medical+Internet+Research&amp;amp;btitle=&amp;amp;atitle=Psychosocial+Effects+of+the+COVID-19+Pandemic%3A+Large-scale+Quasi-Experimental+Study+on+Social+Media&amp;amp;volume=22&amp;amp;issue=11&amp;amp;spage=1&amp;amp;date=2020&amp;amp;doi=10.2196%2F22600&amp;amp;sid=ProQuest</t>
  </si>
  <si>
    <t>A cross-cultural study of attitudes toward suicide among young people in India, Italy and Australia</t>
  </si>
  <si>
    <t>Background: An understanding of the cultural aspects of suicidal behavior is essential for the development of culturally appropriate suicide prevention and intervention strategies. Aims: This study explored the attitudes toward youth suicide in 686 Italian, Indian and Australian undergraduate students (18–24 years old). Method: A 21-item suicide attitude inventory titled Attitude towards Youth Suicide (AtYS) scale, included in this paper, was used in the three samples. Results: Four factors were extracted, labeled negative attitudes toward suicide, belief that suicide was not preventable, suicide as acceptable and normal, and the existence of risk signs for suicide. Country differences were found for all four subscales, with Indian students having the most negative attitudes toward suicide. Sex differences were found in all three countries with women, on the whole, having less negative attitudes toward suicide, more belief in the preventability of suicide in India and more belief in risk signs for suicide in Italy. Conclusion: Attitudes are linked to suicide in a complex manner. More quantitative and qualitative studies, including in lower-income and non-English speaking Western societies, are needed.</t>
  </si>
  <si>
    <t>Colucci Erminia;Lester, David</t>
  </si>
  <si>
    <t>10.1177/0020764020926551</t>
  </si>
  <si>
    <t>0020-7640</t>
  </si>
  <si>
    <t>7</t>
  </si>
  <si>
    <t xml:space="preserve"> 700-706</t>
  </si>
  <si>
    <t xml:space="preserve"> Brookmans Park</t>
  </si>
  <si>
    <t>The International Journal of Social Psychiatry</t>
  </si>
  <si>
    <t>66</t>
  </si>
  <si>
    <t>https://www.proquest.com/scholarly-journals/cross-cultural-study-attitudes-toward-suicide/docview/2434430463/se-2</t>
  </si>
  <si>
    <t xml:space="preserve"> Suicide , attitudes , young people , Italy , India , Australia , culture</t>
  </si>
  <si>
    <t xml:space="preserve"> 700</t>
  </si>
  <si>
    <t xml:space="preserve"> Negative attitudes , Undergraduate students , Prevention programs , Attitudes , Sex differences , Suicides &amp; suicide attempts , Cultural factors , Women , Suicides &amp; suicide attempts , Youth , Non-English speakers , Italy , India , Australia</t>
  </si>
  <si>
    <t>https://libkey.io/libraries/2845/openurl?genre=article&amp;amp;au=Colucci+Erminia%3BLester%2C+David&amp;amp;aulast=Colucci+Erminia&amp;amp;issn=00207640&amp;amp;isbn=&amp;amp;title=A+cross-cultural+study+of+attitudes+toward+suicide+among+young+people+in+India%2C+Italy+and+Australia&amp;amp;jtitle=The+International+Journal+of+Social+Psychiatry&amp;amp;pubname=The+International+Journal+of+Social+Psychiatry&amp;amp;btitle=&amp;amp;atitle=A+cross-cultural+study+of+attitudes+toward+suicide+among+young+people+in+India%2C+Italy+and+Australia&amp;amp;volume=66&amp;amp;issue=7&amp;amp;spage=700&amp;amp;date=2020&amp;amp;doi=10.1177%2F0020764020926551&amp;amp;sid=ProQuest</t>
  </si>
  <si>
    <t>ASSIA 2</t>
  </si>
  <si>
    <t>Demonstrating Attachment‐Based Family Therapy for Transgender and Gender Diverse Youth with Suicidal Thoughts and Behavior: A Case Study</t>
  </si>
  <si>
    <t>Suicide is a growing public health issue among adolescents. While the majority of transgender and gender diverse (TGD) youth are healthy, many experience suicidal thoughts and behavior (STB). Due to discrimination and stigma, TGD youth attempt suicide at higher rates then heterosexual, cisgender and even cisgender, LGBQ youth. Despite this vulnerability to suicide, few treatments have been developed and tested for this population. One treatment, attachment‐based family therapy (ABFT) has been adapted to work with LGBQ youth and may be promising for TGD adolescents at risk for suicide. This article provides an overview of our ABFT modifications for TGD youth with thoughts of suicide. Specifically, we illustrate how treatment outcomes, in a single case study, relate to processes within clinical treatment tasks. The case study demonstrates the application of these ABFT modifications with a self‐identified, gender nonconforming adolescent (who had recently attempted suicide) and his caregivers. Treatment evaluation measures were collected over the course of 24 weeks to illustrate the youth’s clinical progress. The youth’s suicidal symptoms diminished markedly by the end of treatment. Further, the family reported an increased ability for problem solving and more open communication by treatment conclusion.</t>
  </si>
  <si>
    <t>Russon, Jody;Smithee, Lauren;Simpson, Samantha;Levy, Suzanne;Diamond, Guy</t>
  </si>
  <si>
    <t xml:space="preserve"> © 2022 Family Process Institute</t>
  </si>
  <si>
    <t>10.1111/famp.12677</t>
  </si>
  <si>
    <t xml:space="preserve"> Case Study , Journal Article</t>
  </si>
  <si>
    <t xml:space="preserve"> 2021-05-27</t>
  </si>
  <si>
    <t>0014-7370</t>
  </si>
  <si>
    <t xml:space="preserve"> 230-245</t>
  </si>
  <si>
    <t xml:space="preserve"> Rochester</t>
  </si>
  <si>
    <t>Family Process</t>
  </si>
  <si>
    <t>61</t>
  </si>
  <si>
    <t>https://www.proquest.com/scholarly-journals/demonstrating-attachment-based-family-therapy/docview/2642653459/se-2?accountid=12507</t>
  </si>
  <si>
    <t xml:space="preserve"> Attachment‐Based Family Therapy , Transgender Youth , Suicidality , Case Study , terapia familiar basada en el apego , joven transgénero , tendencia al suicidio , caso práctico , 依恋型家庭治疗 , 变性青年 , 自杀性 , 案例研究</t>
  </si>
  <si>
    <t xml:space="preserve"> 230</t>
  </si>
  <si>
    <t xml:space="preserve"> Heterosexuality , Public health , Adolescents , Problem solving , Discrimination , Heterosexuality , Gender , Transgender persons , Family therapy , Caregivers , Case studies , Suicides &amp; suicide attempts , Health behavior , Gender , Family therapy , Adolescents , Treatment methods , Case studies , Discrimination , Clinical outcomes , Treatment outcomes , At risk populations , Stigma , Youth , Suicidal ideation , Transgender persons , Caregivers , Single case studies , Gender , Public health , Attachment , Transgender persons , Suicides &amp; suicide attempts , Teenagers , Medical treatment , Suicides &amp; suicide attempts , Youth</t>
  </si>
  <si>
    <t>https://libkey.io/libraries/2845/openurl?genre=article&amp;amp;au=Russon%2C+Jody%3BSmithee%2C+Lauren%3BSimpson%2C+Samantha%3BLevy%2C+Suzanne%3BDiamond%2C+Guy&amp;amp;aulast=Russon&amp;amp;issn=00147370&amp;amp;isbn=&amp;amp;title=Demonstrating+Attachment%E2%80%90Based+Family+Therapy+for+Transgender+and+Gender+Diverse+Youth+with+Suicidal+Thoughts+and+Behavior%3A+A+Case+Study&amp;amp;jtitle=Family+Process&amp;amp;pubname=Family+Process&amp;amp;btitle=&amp;amp;atitle=Demonstrating+Attachment%E2%80%90Based+Family+Therapy+for+Transgender+and+Gender+Diverse+Youth+with+Suicidal+Thoughts+and+Behavior%3A+A+Case+Study&amp;amp;volume=61&amp;amp;issue=1&amp;amp;spage=230&amp;amp;date=2022&amp;amp;doi=10.1111%2Ffamp.12677&amp;amp;sid=ProQuest</t>
  </si>
  <si>
    <t>Early childhood educators' beliefs about child behavior and adult outcomes related to gender and play</t>
  </si>
  <si>
    <t>This study explored the beliefs of early childhood educators about a child's current behavior and potential adult adjustment based on a description of the child's gender and play interests. There were 451 early childhood educators from a US&amp;#xa0;sample who, after reading a brief vignette describing a child's play and behavior, responded to questions related to the child's current and future behavior. Respondents also provided demographic information as well as ratings of their gender role beliefs. Results indicated that (a) educators believe strongly masculine or feminine play in early childhood predicts similar displays of masculinity or femininity in adulthood, (b) educator ratings of externalizing problem behaviors were significantly higher in the masculine play vignettes, irrespective of the child's gender, (c) ratings of internalizing problem behaviors were higher in the feminine play vignettes, also independent of child's gender, and (d) there were few differences in ratings between gender role conforming and gender role nonconforming children. However, the gender role nonconforming boy was rated as more likely to contemplate suicide as an adult compared to the gender role nonconforming girl and the gender role conforming boy and girl. Educators' beliefs about gender‐related constructs and recommendations for future practice and research were discussed.</t>
  </si>
  <si>
    <t>McCabe, Paul C</t>
  </si>
  <si>
    <t>10.1002/pits.22502</t>
  </si>
  <si>
    <t xml:space="preserve"> 2021-03-02</t>
  </si>
  <si>
    <t>0033-3085</t>
  </si>
  <si>
    <t xml:space="preserve"> 51-75</t>
  </si>
  <si>
    <t xml:space="preserve"> Hoboken</t>
  </si>
  <si>
    <t>Jan 2022</t>
  </si>
  <si>
    <t>Psychology in the Schools</t>
  </si>
  <si>
    <t>59</t>
  </si>
  <si>
    <t>https://www.proquest.com/scholarly-journals/early-childhood-educators-beliefs-about-child/docview/2611151303/se-2?accountid=12507</t>
  </si>
  <si>
    <t xml:space="preserve"> gender , LGBTQ , preschool</t>
  </si>
  <si>
    <t xml:space="preserve"> 2021-02-01 (Revised) , 2020-04-26 (Received) , 2021-02-03 (Accepted)</t>
  </si>
  <si>
    <t xml:space="preserve"> 51</t>
  </si>
  <si>
    <t xml:space="preserve"> Behavior , Displays , Masculinity , Behavioural problems , Sex roles , Gender , Childhood , Internalization , Gender differences , Adults , Internalizing behaviour , Vignettes , Boys , Femininity , Suicides &amp; suicide attempts , Teachers</t>
  </si>
  <si>
    <t>https://libkey.io/libraries/2845/openurl?genre=article&amp;amp;au=McCabe%2C+Paul+C&amp;amp;aulast=McCabe&amp;amp;issn=00333085&amp;amp;isbn=&amp;amp;title=Early+childhood+educators%27+beliefs+about+child+behavior+and+adult+outcomes+related+to+gender+and+play&amp;amp;jtitle=Psychology+in+the+Schools&amp;amp;pubname=Psychology+in+the+Schools&amp;amp;btitle=&amp;amp;atitle=Early+childhood+educators%27+beliefs+about+child+behavior+and+adult+outcomes+related+to+gender+and+play&amp;amp;volume=59&amp;amp;issue=1&amp;amp;spage=51&amp;amp;date=2022&amp;amp;doi=10.1002%2Fpits.22502&amp;amp;sid=ProQuest</t>
  </si>
  <si>
    <t>Crime and punishment: Pakistan's legal failure to account for mental illness</t>
  </si>
  <si>
    <t>The Mental Health Ordinance 2001 was the last comprehensive legislation on mental health policy in Pakistan, replacing the Lunacy Act 1912. Since then, most of the amendments to the act have only delineated the jurisdiction of the provincial governments. Failure to account for mental illness in Pakistan brings with it unique challenges, such as the criminalisation of suicide and exploitation of blasphemy laws. There is a need for organised efforts to promote awareness of mental illness, amend the obsolete legislation in conformity with the scientific evidence, implement mental health policy effectively and deal with sensitive issues that have a strong sociocultural or religious background.</t>
  </si>
  <si>
    <t>Romesa Qaiser Khan;Khan, Abdul Moiz</t>
  </si>
  <si>
    <t xml:space="preserve"> Copyright © The Authors 2020. This work is licensed under the Creative Commons Attribution License http://creativecommons.org/licenses/by/4.0/ (the “License”).  Notwithstanding the ProQuest Terms and Conditions, you may use this content in accordance with the terms of the License.</t>
  </si>
  <si>
    <t>10.1192/bji.2020.30</t>
  </si>
  <si>
    <t>2056-4740</t>
  </si>
  <si>
    <t xml:space="preserve"> 94-96</t>
  </si>
  <si>
    <t>BJPsych International</t>
  </si>
  <si>
    <t>18</t>
  </si>
  <si>
    <t>https://www.proquest.com/scholarly-journals/crime-punishment-pakistans-legal-failure-account/docview/2586773334/se-2</t>
  </si>
  <si>
    <t xml:space="preserve"> Suicide , transcultural psychiatry , psychiatry and law , low and middle income countries , human rights</t>
  </si>
  <si>
    <t xml:space="preserve"> 2019-07-26 (Received) , 2019-12-11 (Revised) , 2020-05-28 (Accepted)</t>
  </si>
  <si>
    <t xml:space="preserve"> 94</t>
  </si>
  <si>
    <t xml:space="preserve"> Mental health policy , Exploitation , Mental health care , Mortality , Mental disorders , Sociocultural factors , Crime , Jurisdiction , Conformity , Legislation , Expenditures , Blasphemy , Psychologists , Schizophrenia , Illnesses , Infrastructure , Mental disorders , Trials , Society , Criminal law , Punishment , Acquittals &amp; mistrials , Murders &amp; murder attempts , Suicides &amp; suicide attempts , Human rights , Scientific evidence , Suicides &amp; suicide attempts , Criminalization , Pakistan</t>
  </si>
  <si>
    <t>https://libkey.io/libraries/2845/openurl?genre=article&amp;amp;au=Romesa+Qaiser+Khan%3BKhan%2C+Abdul+Moiz&amp;amp;aulast=Romesa+Qaiser+Khan&amp;amp;issn=20564740&amp;amp;isbn=&amp;amp;title=Crime+and+punishment%3A+Pakistan%27s+legal+failure+to+account+for+mental+illness&amp;amp;jtitle=BJPsych+International&amp;amp;pubname=BJPsych+International&amp;amp;btitle=&amp;amp;atitle=Crime+and+punishment%3A+Pakistan%27s+legal+failure+to+account+for+mental+illness&amp;amp;volume=18&amp;amp;issue=4&amp;amp;spage=94&amp;amp;date=2021&amp;amp;doi=10.1192%2Fbji.2020.30&amp;amp;sid=ProQuest</t>
  </si>
  <si>
    <t>Lifetime prevalence of suicidal ideation and suicidal behaviors in gender non-conforming youths: a meta-analysis</t>
  </si>
  <si>
    <t>Gender identity represents a topic of growing interest in mental health research. People with non-conforming gender identity are prone to suffer from stigmatization and bullying and often present psychiatric issues, which may in turn lead to a high prevalence of suicidal ideation and behaviors. The present meta-analysis aimed to estimate the prevalence of suicidal ideation and suicidal behaviors in gender non-conforming children, adolescents and young adults. A systematic search was performed in Web of Science and PsycINFO from inception to December 2018. We selected cross-sectional and cohort studies including youths (up to 25&amp;#xa0;years) with a diagnosis confirmed by a clinician according to international classifications, or after a direct interview with a peer. A random-effects meta-analysis was computed for the following outcomes: non-suicidal self-injury (NSSI), suicidal ideation and suicide attempts. Overall, we found a mean prevalence of NSSI of 28.2% (9 studies, 3057 participants, 95% CI 14.8–47.1). A similar prevalence (28%) was found for suicidal ideation (6 studies, 2249 participants, 95% CI 15–46.3), while the prevalence of suicide attempts was 14.8% (5 studies, 1039 participants, 95% CI 7.8–26.3). Subgroup analyses revealed no significant differences according to biological sex. Given the prevalence of suicidal behaviors in gender non-conforming youths, it appears desirable to implement therapeutic and support strategies for this population. Moreover, educational interventions directed to parents, teachers, mental health professionals and general community should be promoted to struggle against stigma and social isolation, factors that may contribute to increasing the risk of suicidal behaviors.</t>
  </si>
  <si>
    <t>Surace, Teresa;Fusar-Poli, Laura;Vozza Lucia;Cavone Vito;Arcidiacono Chiara;Mammano Rossella;Basile, Lucia;Rodolico Alessandro;Bisicchia Pablo;Caponnetto Pasquale;Signorelli, Maria Salvina;Aguglia Eugenio</t>
  </si>
  <si>
    <t xml:space="preserve"> © Springer-Verlag GmbH Germany, part of Springer Nature 2020. </t>
  </si>
  <si>
    <t>10.1007/s00787-020-01508-5</t>
  </si>
  <si>
    <t xml:space="preserve"> 2020-03-13</t>
  </si>
  <si>
    <t>1018-8827</t>
  </si>
  <si>
    <t>8</t>
  </si>
  <si>
    <t xml:space="preserve"> 1147-1161</t>
  </si>
  <si>
    <t>Aug 2021</t>
  </si>
  <si>
    <t>European Child &amp; Adolescent Psychiatry</t>
  </si>
  <si>
    <t>30</t>
  </si>
  <si>
    <t>https://www.proquest.com/scholarly-journals/lifetime-prevalence-suicidal-ideation-behaviors/docview/2554896082/se-2?accountid=12507</t>
  </si>
  <si>
    <t xml:space="preserve"> Gender identity , Gender dysphoria , Gender incongruence , Children , Adolescents , Suicide , Self-injury , Minority stress</t>
  </si>
  <si>
    <t xml:space="preserve"> 2020-03-05 (Registration) , 2019-09-15 (Received) , 2020-03-05 (Accepted)</t>
  </si>
  <si>
    <t xml:space="preserve"> 1147</t>
  </si>
  <si>
    <t xml:space="preserve"> Self injury , Social isolation , Young adults , Self-injury , Gender , Classification , Young adults , Stigma , Medical diagnosis , Suicidal ideation , Teachers , Suicide , Mental health professionals , Cohort analysis , Medical personnel , Bullying , Gender identity , Medical research , Mental health , Prevalence , Behavior , Social interactions , Suicides &amp; suicide attempts , Gender identity , Suicides &amp; suicide attempts , Systematic review , Medical personnel</t>
  </si>
  <si>
    <t>https://libkey.io/libraries/2845/openurl?genre=article&amp;amp;au=Surace%2C+Teresa%3BFusar-Poli%2C+Laura%3BVozza+Lucia%3BCavone+Vito%3BArcidiacono+Chiara%3BMammano+Rossella%3BBasile%2C+Lucia%3BRodolico+Alessandro%3BBisicchia+Pablo%3BCaponnetto+Pasquale%3BSignorelli%2C+Maria+Salvina%3BAguglia+Eugenio&amp;amp;aulast=Surace&amp;amp;issn=10188827&amp;amp;isbn=&amp;amp;title=Lifetime+prevalence+of+suicidal+ideation+and+suicidal+behaviors+in+gender+non-conforming+youths%3A+a+meta-analysis&amp;amp;jtitle=European+Child+%26+Adolescent+Psychiatry&amp;amp;pubname=European+Child+%26+Adolescent+Psychiatry&amp;amp;btitle=&amp;amp;atitle=Lifetime+prevalence+of+suicidal+ideation+and+suicidal+behaviors+in+gender+non-conforming+youths%3A+a+meta-analysis&amp;amp;volume=30&amp;amp;issue=8&amp;amp;spage=1147&amp;amp;date=2021&amp;amp;doi=10.1007%2Fs00787-020-01508-5&amp;amp;sid=ProQuest</t>
  </si>
  <si>
    <t>ASSIA 6</t>
  </si>
  <si>
    <t>Variants of psychopathy in male and female civil psychiatric patients: Latent profile analyses of the MacArthur violence risk dataset</t>
  </si>
  <si>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t>
  </si>
  <si>
    <t>Gillespie, Steven M;Garofalo, Carlo;Centifanti, Luna CM</t>
  </si>
  <si>
    <t xml:space="preserve"> Copyright Elsevier Science Ltd. Jan/Feb 2021</t>
  </si>
  <si>
    <t>10.1016/j.jcrimjus.2020.101748</t>
  </si>
  <si>
    <t>0047-2352</t>
  </si>
  <si>
    <t>Jan/Feb 2021</t>
  </si>
  <si>
    <t>Journal of Criminal Justice</t>
  </si>
  <si>
    <t>72</t>
  </si>
  <si>
    <t>https://www.proquest.com/scholarly-journals/variants-psychopathy-male-female-civil/docview/2624989890/se-2?accountid=12507</t>
  </si>
  <si>
    <t xml:space="preserve"> Self injury , Sex offenders , Variants , Antisocial personality disorder , Mental disorders , Violence , Personality , Men , Deviant behavior , Internalization , Internalizing behaviour , Risk , Psychopathy , Personality traits , Gender , Personality traits , Personality disorders , Mental disorders , Psychopathology , Patients , Self destructive behavior</t>
  </si>
  <si>
    <t>https://libkey.io/libraries/2845/openurl?genre=article&amp;amp;au=Gillespie%2C+Steven+M%3BGarofalo%2C+Carlo%3BCentifanti%2C+Luna+CM&amp;amp;aulast=Gillespie&amp;amp;issn=00472352&amp;amp;isbn=&amp;amp;title=Variants+of+psychopathy+in+male+and+female+civil+psychiatric+patients%3A+Latent+profile+analyses+of+the+MacArthur+violence+risk+dataset&amp;amp;jtitle=Journal+of+Criminal+Justice&amp;amp;pubname=Journal+of+Criminal+Justice&amp;amp;btitle=&amp;amp;atitle=Variants+of+psychopathy+in+male+and+female+civil+psychiatric+patients%3A+Latent+profile+analyses+of+the+MacArthur+violence+risk+dataset&amp;amp;volume=72&amp;amp;issue=&amp;amp;spage=1&amp;amp;date=Jan%2FFeb+2021&amp;amp;doi=10.1016%2Fj.jcrimjus.2020.101748&amp;amp;sid=ProQuest</t>
  </si>
  <si>
    <t>ASSIA 8</t>
  </si>
  <si>
    <t>Understanding Perceptions of Nonsuicidal Self-Injury: Descriptive and Injunctive Norms</t>
  </si>
  <si>
    <t>Nonsuicidal self-injury (NSSI) is a major public health concern. Web-based personalized feedback interventions (PFIs) may be a cost-effective and efficient way to treat NSSI. In order to develop a PFI, it is imperative to assess descriptive and injunctive norms. The current study examines descriptive and injunctive norms of NSSI within college students&amp;#xa0;and adults in the community, comparing how perceived norms may differ for those who do or do not engage in NSSI. Study 1 calculated percentages of NSSI behavior within the student sample. Study 2 then examined perceived descriptive and injunctive norms between those with and without history of NSSI in both samples. Study 1 indicated that 19% of undergraduate students had histories of NSSI. Additionally, there was a general tendency to overestimate the percentage of people who engage in NSSI and the number of times a typical person engages in NSSI. Finally, those who engaged in NSSI believed that most people do not understand why individuals engage in NSSI; comparatively, the majority of people without history of NSSI still indicated that they understand why others would engage in NSSI. These research findings may be utilized in a PFI to reduce shame and NSSI behavior.</t>
  </si>
  <si>
    <t>Min Jiwon;Lopez, Susanna V;Dunn, Delaney S;Leffingwell, Thad R;Mullins-Sweatt, Stephanie N</t>
  </si>
  <si>
    <t xml:space="preserve"> © The Author(s), under exclusive licence to Springer Science+Business Media, LLC, part of Springer Nature 2021. </t>
  </si>
  <si>
    <t>10.1007/s11126-021-09933-8</t>
  </si>
  <si>
    <t xml:space="preserve"> 2021-06-24</t>
  </si>
  <si>
    <t>0033-2720</t>
  </si>
  <si>
    <t xml:space="preserve"> 1657-1671</t>
  </si>
  <si>
    <t>Psychiatric Quarterly</t>
  </si>
  <si>
    <t>92</t>
  </si>
  <si>
    <t>https://www.proquest.com/scholarly-journals/understanding-perceptions-nonsuicidal-self-injury/docview/2584135261/se-2?accountid=12507</t>
  </si>
  <si>
    <t xml:space="preserve"> Personalized feedback intervention , Descriptive norms , Injunctive norms , Nonsuicidal self-injury</t>
  </si>
  <si>
    <t xml:space="preserve"> 2021-05-31 (Registration) , 2021-05-30 (Accepted)</t>
  </si>
  <si>
    <t xml:space="preserve"> 1657</t>
  </si>
  <si>
    <t xml:space="preserve"> Self injury , Individualized , Health education , Undergraduate students , Public health , Cost analysis , Self-injury , Computer based , Public health , Internet , Shame , Self destructive behavior , Social norms</t>
  </si>
  <si>
    <t>https://libkey.io/libraries/2845/openurl?genre=article&amp;amp;au=Min+Jiwon%3BLopez%2C+Susanna+V%3BDunn%2C+Delaney+S%3BLeffingwell%2C+Thad+R%3BMullins-Sweatt%2C+Stephanie+N&amp;amp;aulast=Min+Jiwon&amp;amp;issn=00332720&amp;amp;isbn=&amp;amp;title=Understanding+Perceptions+of+Nonsuicidal+Self-Injury%3A+Descriptive+and+Injunctive+Norms&amp;amp;jtitle=Psychiatric+Quarterly&amp;amp;pubname=Psychiatric+Quarterly&amp;amp;btitle=&amp;amp;atitle=Understanding+Perceptions+of+Nonsuicidal+Self-Injury%3A+Descriptive+and+Injunctive+Norms&amp;amp;volume=92&amp;amp;issue=4&amp;amp;spage=1657&amp;amp;date=2021&amp;amp;doi=10.1007%2Fs11126-021-09933-8&amp;amp;sid=ProQuest</t>
  </si>
  <si>
    <t>ASSIA 14</t>
  </si>
  <si>
    <t>ASSIA 18</t>
  </si>
  <si>
    <t>Understanding At-Risk Youths: Average PAI-A Scores and Their Associations with Impulsivity-Related Constructs</t>
  </si>
  <si>
    <t>The purpose of this study was to extend research on the Personality Assessment Inventory-Adolescent (PAI-A; Morey, 2007) to include an examination of mean PAI-A results and associations between the PAI-A and indicators of impulsivity in a large sample of at-risk adolescents ( M age  = 16.75; 79% male; 64% Caucasian) in a military-style residential program. Included in this study are archival records for a diverse sample of 497 youths who participated in the program during a 2-year period. Average T scores on PAI-A scales ranged from 44.67 to 65.41. Moderate to large positive associations ( r s = .30–.65) were found between relevant PAI-A scales and both UPPS-P scales and self-reported substance use. There were smaller effects ( r  = .17) for associations between the PAI-A and program disciplinary infractions. Small to large group differences (ds = .19–.93) on PAI-A scales differentiated youths who had experience with arrests or NSSI from those who did not. This study provides information about the under-studied but vulnerable youths occupying the space between the normative population and youths with identified clinical or legal problems. It also clarifies how impulsivity and impulsivity-related behaviors may be represented on the PAI-A.</t>
  </si>
  <si>
    <t>Charles, Nora E;Bullerjahn, Margaret R;Barry, Christopher T</t>
  </si>
  <si>
    <t xml:space="preserve"> © 2019 Taylor &amp; Francis Group, LLC</t>
  </si>
  <si>
    <t>10.1080/00223891.2019.1692855</t>
  </si>
  <si>
    <t>0022-3891</t>
  </si>
  <si>
    <t xml:space="preserve"> 33-47</t>
  </si>
  <si>
    <t>Journal of Personality Assessment</t>
  </si>
  <si>
    <t>103</t>
  </si>
  <si>
    <t>https://www.proquest.com/scholarly-journals/understanding-at-risk-youths-average-pai-scores/docview/2468555756/se-2?accountid=12507</t>
  </si>
  <si>
    <t xml:space="preserve"> 2019-03-30 (Received) , 2019-09-01 (Rev-recd) , 2019-09-10 (Accepted)</t>
  </si>
  <si>
    <t xml:space="preserve"> 33</t>
  </si>
  <si>
    <t xml:space="preserve"> T scores , Personality tests , Impulsivity , Associations , Substance abuse , Impulsivity , At risk populations</t>
  </si>
  <si>
    <t>https://libkey.io/libraries/2845/openurl?genre=article&amp;amp;au=Charles%2C+Nora+E%3BBullerjahn%2C+Margaret+R%3BBarry%2C+Christopher+T&amp;amp;aulast=Charles&amp;amp;issn=00223891&amp;amp;isbn=&amp;amp;title=Understanding+At-Risk+Youths%3A+Average+PAI-A+Scores+and+Their+Associations+with+Impulsivity-Related+Constructs&amp;amp;jtitle=Journal+of+Personality+Assessment&amp;amp;pubname=Journal+of+Personality+Assessment&amp;amp;btitle=&amp;amp;atitle=Understanding+At-Risk+Youths%3A+Average+PAI-A+Scores+and+Their+Associations+with+Impulsivity-Related+Constructs&amp;amp;volume=103&amp;amp;issue=1&amp;amp;spage=33&amp;amp;date=2021&amp;amp;doi=10.1080%2F00223891.2019.1692855&amp;amp;sid=ProQuest</t>
  </si>
  <si>
    <t>ASSIA 27</t>
  </si>
  <si>
    <t>ASSIA 30</t>
  </si>
  <si>
    <t>Associations Between Men's and Women's Conformity to Masculine Role Norms and Firearm Ownership: Contributions Beyond, Race, Gender, and Political Ideology.</t>
  </si>
  <si>
    <t>McDermott, Ryon C.; Brasil, Kyle M.; Barinas, Jennifer L.; Borgogna, Nicholas C.</t>
  </si>
  <si>
    <t>American Psychological Association</t>
  </si>
  <si>
    <t>research</t>
  </si>
  <si>
    <t>Social Conformity; Gender Role; Firearms; Product Acquisition; Masculinity; Social Norms; Human; Race Factors; Sex Factors; Male; Female; Politics; Men; Women; United States; Adult; White Persons; Gender Identity; Sexism; Adult: 19-44 years; Male; Female</t>
  </si>
  <si>
    <t>Many of the problems linked to rigid adherence to traditional masculine role norms, such as violence and suicide, are exponentially more dangerous when a firearm is involved. Despite men being disproportionately more likely to own a firearm compared to women, however, comparatively few researchers have examined the links between masculinity and firearm ownership. Understanding the common characteristics of the typical firearm owner beyond established demographic qualities (e.g., White, male, and politically conservative) may provide important information to inform harm reduction programs revolving around reducing firearm access. Accordingly, the present study tested the relative contributions of conformity to nine masculine norms as predictors of the likelihood of owning a firearm in a sample of men and women: Emotional Control, Winning, Playboy, Violence, Self-Reliance, Risk-Taking, Power Over Women, Primacy of Work, and Heterosexual Self-Presentation. A total of 665 U.S. participants (206 men and 459 women) were recruited through Amazon's Mechanical Turk system. The mean age of the total sample was 20.91 (SD = 7.61), and 20% reported currently owning one or more firearms. A negative binomial regression revealed that firearm ownership was best explained by a combination of being White, a man, politically conservative, and reporting more conformity to masculine role norms emphasizing violence, risk taking, and power over women, as well as (for women only) less conformity to playboy norms. These results suggest that owning a firearm may be a behavioral manifestation of a broader traditional gender role identity. Implications for harm reduction programs centered on firearms access are discussed. Public Significance Statement: Understanding the characteristics of firearm owners is vital to informing prevention and harm reduction efforts revolving around firearm access. The present study was (to the best of our knowledge) the first to examine the relative contributions of conformity to specific masculine role norms in relation to firearm ownership. Our results offer a sociocultural explanation for why most firearm owners are male, White, and politically conservative.</t>
  </si>
  <si>
    <t>https://search.ebscohost.com/login.aspx?direct=true&amp;db=cin20&amp;AN=150022192&amp;site=ehost-live</t>
  </si>
  <si>
    <t>COgnitive enhancement and consumption of psychoactive Substances among Youth Students (COSYS): a cross-sectional study in France.</t>
  </si>
  <si>
    <t>Batisse, A.; Leger, S.; Vicaut, E.; Gerbaud, L.; Djezzar, S.</t>
  </si>
  <si>
    <t>Public Health (Elsevier)</t>
  </si>
  <si>
    <t>Elsevier B.V.</t>
  </si>
  <si>
    <t>Cognition; Substance Abuse In Adolescence; Substance Abuse In Adulthood; Psychotropic Drugs; Human; France; Cross Sectional Studies; Descriptive Research; Analytic Research; Female; Male; Adolescence; Adult; Adolescent: 13-18 years; Adult: 19-44 years; Female; Male</t>
  </si>
  <si>
    <t>This descriptive and analytical study investigated the consumption rates of psychoactive substances among individuals aged 18–25 years in France. More specifically, it enabled assessment of the extent of the neuroenhancement (NE) phenomenon among students in France (including study of the misuse of psychostimulant medicines). COgnitive enhancement and consumption of psychoactive Substances among Youth Students (COSYS) is a cross-sectional survey of students in France. Between January and June 2017, a questionnaire was mailed to students. All questionnaires were completed anonymously and included questions regarding the use of all kind of psychoactive substances, motivations for use and socio-economic situations. Statistics for all variables and the results of a multiple correspondence analysis (MCA) are presented. This study recorded 46,203 respondents, mostly in universities (&gt;60%), mostly women (63.4%), with an average age of 21.4 years. In terms of substance use, medications were cited in the third position after alcohol and tobacco by women (22.48%) and in the fourth position after alcohol, tobacco and cannabis by men (15.14%). Among medications, opiates were the most frequently used, followed by benzodiazepines. Students who declared a non-medical use (NMU) of drugs obtained these through various ways (e.g. family medicine cabinet, a friend, a dealer or via the Internet), or by increasing their recommended doses (e.g. codeine). In total, 18.6% of students consumed psychoactive substances for 'stress management' and 14.1% for 'sleep management'. Results indicated that NE in students is a problem, with 18.6% of students in the COSYS survey confirming the use of psychoactive substances for this reason. There was a very low prevalence for psychostimulant medications (0.57% of men), mostly NMU (67%). MCA yielded three different profiles (doping candidate, experimenter and psychiatric profile) of psychostimulant users, which complicates the implementation of prevention programmes. It is evident that NMU and 'conventional' use of medications are highly prevalent in French students, especially females. NMU is associated with substance use disorders, psychopathology and suicidality. Social norms and social media increase NMU of psychoactive substances, but also provide a potential platform for anti-NMU campaigns. NCT02954679.</t>
  </si>
  <si>
    <t>https://search.ebscohost.com/login.aspx?direct=true&amp;db=cin20&amp;AN=150892028&amp;site=ehost-live</t>
  </si>
  <si>
    <t>Does it get better? Exploring "it gets better" videos using visual sociology.</t>
  </si>
  <si>
    <t>Brandon-Friedman, Richard A.; Kinney, Mx M. Killian</t>
  </si>
  <si>
    <t>Journal of LGBT Youth</t>
  </si>
  <si>
    <t>10.1080/19361653.2019.1691107</t>
  </si>
  <si>
    <t>Taylor &amp; Francis Ltd</t>
  </si>
  <si>
    <t>forms</t>
  </si>
  <si>
    <t>World Wide Web; Videorecording; Support, Psychosocial; Demography; Emotions; LGBTQ+ Persons Psychosocial Factors; Human; Personal Appearance; Social Norms; Hope; Confidence; Empathy; Sadness; Suicide Prevention and Control; Adolescence; Adult; Middle Age; Descriptive Statistics; Content Analysis; Adolescent: 13-18 years; Adult: 19-44 years; Middle Aged: 45-64 years</t>
  </si>
  <si>
    <t>In 2010, the It Gets Better (IGB) project website was launched to house videos containing messages of support for youth who identify as sexual and/or gender minorities (SGMs). Despite success as a virtual social movement, scholars have suggested that the imagery portrayed may unintentionally exclude those who are most marginalized and that the videos often implore individuals to endure suffering now to gain happiness later. Using visual sociology methodology, the visual messaging and demographics of IGB video producers were examined and compared against criticisms of the project. Imagery portrayed was consistent with common concerns about exclusions of minorities, those who do not fit social standards of physical attractiveness, and those who challenge heteronormativity and adherence to gender norms. Despite IGB videos' intentions to promote hope, the tales of struggle and hardship relayed often resulted in the depiction of negative emotions. Expressions of confidence, defiance, and empathy were visible, but the most prevalent emotion was sadness. Negative visual presentations and exclusion of significant demographics within the SGM community suggest IGB videos project more complex visual signals and different messaging than would be expected from videos designed to be supportive. Professionals should be attuned to these concerns when working with SGM youth.</t>
  </si>
  <si>
    <t>https://search.ebscohost.com/login.aspx?direct=true&amp;db=cin20&amp;AN=152079227&amp;site=ehost-live</t>
  </si>
  <si>
    <t>Places of living and places of dying: the case for preventing suicide in residential long-term care.</t>
  </si>
  <si>
    <t>Jain, Briony; Kalesnikava, Viktoryia; Ibrahim, Joseph E.; Mezuk, Briana</t>
  </si>
  <si>
    <t>Ageing &amp; Society</t>
  </si>
  <si>
    <t>10.1017/S0144686X20000173</t>
  </si>
  <si>
    <t>Cambridge University Press</t>
  </si>
  <si>
    <t>Article</t>
  </si>
  <si>
    <t>Public Health; Suicide Prevention and Control; Aging; Long Term Care; Residential Facilities; Gerontologic Care; Patient Centered Care; Ageism; Social Norms; Sex Factors</t>
  </si>
  <si>
    <t>This commentary addresses the increasing public health problem of suicide in later life and presents the case for preventing suicide in residential long-term care settings. We do so by examining this issue from the perspective of three levels of stakeholders – societal, organisational and individual – considering the relevant context, barriers and implications of each. We begin by discussing contemporary societal perspectives of ageing; the potential impact of ageism on prevention of late-life suicide; and the roles of gender and masculinity. This is followed by a historical analysis of the origin of residential long-term care; current organisational challenges; and person-centred care as a suicide prevention strategy. Finally, we consider suicide in long-term care from the perspective of individuals, including the experience of older adults living in residential care settings; the impact of suicide on residential care health professionals and other staff; and the impact of suicide bereavement on family, friends and other residents. We conclude with recommendations for policy reform and future research. This commentary aims to confront the often unspoken bias associated with preventing suicide among older adults, particularly those living with complex medical conditions, and invoke an open dialogue about suicide prevention in this population and setting.</t>
  </si>
  <si>
    <t>https://search.ebscohost.com/login.aspx?direct=true&amp;db=cin20&amp;AN=151772924&amp;site=ehost-live</t>
  </si>
  <si>
    <t>Profiles of intended responses to requests for assisted dying: A cross-sectional study.</t>
  </si>
  <si>
    <t>Wilson, Michael; Ostroff, Cheri; Wilson, Marie E.; Wiechula, Richard; Cusack, Lynette</t>
  </si>
  <si>
    <t>10.1016/j.ijnurstu.2021.104069</t>
  </si>
  <si>
    <t>Suicide, Assisted; Nurse Attitudes; Intention; Human; Cross Sectional Studies; Surveys; Registered Nurses; Logistic Regression; Social Norms; Membership; Family Attitudes; Patient Attitudes; Adult; Cluster Analysis; Descriptive Statistics; Adult: 19-44 years</t>
  </si>
  <si>
    <t>Responding to legal medically assisted dying requests may become the most frequent form of nurses' participation in that service. Recent research has explored nurses' discrete responses to requests about or for assisted dying; however, nurses likely hold intentions for multiple responses to these requests. These intentions form patterns shaped by individual factors such as attitude and beliefs. No research has investigated patterns of multiple responses to requests for assisted dying, how these patterns form profiles of nurses and factors that might explain these response profiles. Identify patterns of multiple responses that nurses intend for requests for assisted dying. Explore how these patterns form profiles of nurses' who share similar patterns of intended responses. Finally, investigate how attitude, norms and beliefs distinguish response profiles. Cross-sectional survey Online survey of Australian nurses 365 experienced registered nurses (years in nursing mean = 23, SD = 14.21) working primarily with adults across various practice settings. Principal components analysis identified five types of intended responses. K-means cluster analysis was then used to develop profiles of nurses' intended responses across these five responses. Multinomial logit regression was utilised to examine psychosocial variables that distinguished different profiles Cluster analysis resulted in five profiles that reflect different patterns of intended responses by nurses - Facilitator, Complier, Expediter, Objector, and Detached. Logit regressions of explanatory variables indicated that nurses' attitude toward assisted dying, ethical beliefs, and social norms predicted nurses' membership in intended response profiles. The overall model was statistically significant, χ 2 (20) = 106.527, p &lt;.001, and the predictors accounted for 25.3% of the variance in the profiles (Cox and Snell test: Pseudo R 2 = 0.253). Nurses intended responses have been usefully constructed as five patterns or profiles of multiple responses. These profiles represent different types and levels of engagement with requests. Further, attitude and social expectations distinguish profiles with stronger intentions to engage positively. Using a cluster analysis methodology provides a more holistic understanding of nurses' intended responses to assisted dying requests by focusing on various responses and demonstrating that nurses have distinctive patterns of responses.</t>
  </si>
  <si>
    <t>https://search.ebscohost.com/login.aspx?direct=true&amp;db=cin20&amp;AN=153480663&amp;site=ehost-live</t>
  </si>
  <si>
    <t>Role of attitude in nurses' responses to requests for assisted dying.</t>
  </si>
  <si>
    <t>Wilson, Michael; Wilson, Marie; Edwards, Suzanne; Cusack, Lynette; Wiechula, Richard</t>
  </si>
  <si>
    <t>Nursing Ethics</t>
  </si>
  <si>
    <t>10.1177/0969733020966777</t>
  </si>
  <si>
    <t>Sage Publications Inc.</t>
  </si>
  <si>
    <t>Suicide, Assisted; Nurse Attitudes Evaluation; Nurse-Patient Relations; Intention; Human; Cross Sectional Studies; Correlational Studies; Registered Nurses Psychosocial Factors; Surveys; Internet; Models, Theoretical; Patient Rights; Ethics, Nursing; Questionnaires; Social Norms; Interviews; Factor Analysis; Data Analysis Software; Descriptive Statistics; Female; Male; Confidence Intervals; Religion and Religions; Funding Source; Female; Male</t>
  </si>
  <si>
    <t>Background: Legal assisted dying is a rare event, but as legalisation expands, requests for it will likely increase, and the nurse most often receives the informal, initial request. Objectives: To assess the effects of attitude in interaction with normative and control beliefs on an intention to respond to a request for legal assisted dying. Ethical considerations: The study had the lead author's institutional ethics approval, and participants were informed that participation was both anonymous and voluntary. Methodology: This was a cross-sectional correlational study of 377 Australian registered nurses who completed an online survey. Generalised linear modelling assessed the effects of independent variables against intended responses to requests for legal assisted dying. Results: Compared to nurses who did not support legal assisted dying, nurses who did had stronger beliefs in patient rights, perceived social expectations to refer the request and stronger control in that intention. Nurses who did not support legal assisted dying had stronger beliefs in ethics of duty to the patient and often held dual intentions to discuss the request with the patient but also held an intention to deflect the request to consideration of alternatives. Discussion: This study advances the international literature by developing quantified models explaining the complexity of nurses' experiences with requests for an assisted death. Attitude was operationalised in interaction with other beliefs and was identified as the strongest influence on intentions, but significantly moderated by ethical norms. Conclusion: The complex of determinants of those intentions to respond to requests for an assisted death suggests they are not isolated from each other. Nurses might have distinct intentions, but they can also hold multiple intentions even when they prioritise one. These findings present opportunities to prepare nurses in a way that enhances moral resilience in the face of complex moral encounters.</t>
  </si>
  <si>
    <t>https://search.ebscohost.com/login.aspx?direct=true&amp;db=cin20&amp;AN=151896563&amp;site=ehost-live</t>
  </si>
  <si>
    <t>Saving Grace? Religious ecology and deaths of despair.</t>
  </si>
  <si>
    <t>Seto, Christopher</t>
  </si>
  <si>
    <t>Social Science &amp; Medicine</t>
  </si>
  <si>
    <t>10.1016/j.socscimed.2021.114642</t>
  </si>
  <si>
    <t>Pergamon Press - An Imprint of Elsevier Science</t>
  </si>
  <si>
    <t>Substance Abuse Mortality; Religion and Psychology Evaluation; Ecology; Mortality; United States; Catholicism; Social Norms; Black Persons</t>
  </si>
  <si>
    <t>Since the late 1990s, deaths related to drug and alcohol abuse and suicide have increased substantially in the United States. Religious ecology is an important community attribute with theoretical links to these "deaths of despair." This study uses spatial autoregressive models to explore the relationship between religious ecology and deaths of despair, analyzing 2,992 US counties. Analyses focus on the effects of four American religious traditions (Mainline Protestant, Evangelical Protestant, Black Protestant, and Catholic), and how religious ecological effects interact with structural community disadvantage. Mainline Protestantism is protective in communities of low to medium disadvantage, while Black Protestantism is protective at high levels of disadvantage. Catholicism is positively associated with death rate at high levels of disadvantage. These denominational differences are likely linked to social processes of organizational support and norms about alcohol, which vary in efficacy and salience by community disadvantage. Overall, findings highlight the importance of religious ecology to understanding community health and mortality, as well as nuance in where and how religious ecology matters. • Religious ecology has important effects on deaths of despair. • Mainline Protestantism is protective in wealthy and average counties. • Black Protestantism is protective in disadvantaged counties. • Catholicism is associated with higher death rates in disadvantaged counties.</t>
  </si>
  <si>
    <t>https://search.ebscohost.com/login.aspx?direct=true&amp;db=cin20&amp;AN=154949857&amp;site=ehost-live</t>
  </si>
  <si>
    <t>Vital Signs: Prevalence of Multiple Forms of Violence and Increased Health Risk Behaviors and Conditions Among Youths - United States, 2019.</t>
  </si>
  <si>
    <t>David-Ferdon, Corinne; Clayton, Heather B.; Dahlberg, Linda L.; Simon, Thomas R.; Holland, Kristin M.; Brener, Nancy; Matjasko, Jennifer L.; D'Inverno, Ashley S.; Robin, Leah; Gervin, Derrick</t>
  </si>
  <si>
    <t>MMWR: Morbidity &amp; Mortality Weekly Report</t>
  </si>
  <si>
    <t>10.15585/mmwr.mm7005a4</t>
  </si>
  <si>
    <t>Centers for Disease Control &amp; Prevention (CDC)</t>
  </si>
  <si>
    <t>journal article</t>
  </si>
  <si>
    <t>Violence; Female; Prevalence; Adolescence; Male; United States; Adolescent: 13-18 years; Female; Male</t>
  </si>
  <si>
    <t>Introduction: Experiencing violence, especially multiple types of violence, can have a negative impact on youths' development. These experiences increase the risk for future violence and other health problems associated with the leading causes of morbidity and mortality among adolescents and adults.Methods: Data from the 2019 national Youth Risk Behavior Survey were used to determine the prevalence of high school students' self-reported experiences with physical fighting, being threatened with a weapon, physical dating violence, sexual violence, and bullying. Logistic regression models adjusting for sex, grade, and race/ethnicity were used to test the strength of associations between experiencing multiple forms of violence and 16 self-reported health risk behaviors and conditions.Results: Approximately one half of students (44.3%) experienced at least one type of violence; more than one in seven (15.6%) experienced two or more types during the preceding 12 months. Experiencing multiple types of violence was significantly more prevalent among females than among males and among students identifying as gay, lesbian, or bisexual or not sure of their sexual identity than among heterosexual students. Experiencing violence was significantly associated with higher prevalence of all examined health risks and conditions. Relative to youths with no violence experiences, adjusted health risk and condition prevalence estimates were up to seven times higher among those experiencing two types of violence and up to 21 times higher among those experiencing three or more types of violence.Conclusions and Implications For Public Health Practice: Many youths experience multiple types of violence, with potentially lifelong health impacts. Violence is preventable using proven approaches that address individual, family, and environmental risks. Prioritizing violence prevention is strategic to promoting adolescent and adult health.</t>
  </si>
  <si>
    <t>https://search.ebscohost.com/login.aspx?direct=true&amp;db=cin20&amp;AN=148670089&amp;site=ehost-live</t>
  </si>
  <si>
    <t>CINAHL 1</t>
  </si>
  <si>
    <t>A Case of Cushing's Disease Presenting with Isolated Suicidal Attempt.</t>
  </si>
  <si>
    <t>Al-Harbi, Sultan Dheafallah; Mashi, Abdulrahman Hassan; AlJohani, Naji Jamal</t>
  </si>
  <si>
    <t>Clinical Medicine Insights: Case Reports</t>
  </si>
  <si>
    <t>10.1177/11795476211027668</t>
  </si>
  <si>
    <t>case study</t>
  </si>
  <si>
    <t>Cushing's Syndrome Diagnosis; Suicide, Attempted; Female; Young Adult; Saudi Arabia; Cushing's Syndrome Complications; Depression; Suicidal Ideation; Diagnosis, Delayed; Antidepressive Agents; Female</t>
  </si>
  <si>
    <t>Cushing's disease is an abnormal secretion of ACTH from the pituitary that causes an increase in cortisol production from the adrenal glands. Resultant manifestations from this excess in cortisol include multiple metabolic as well as psychiatric disturbances which can lead to significant morbidity and mortality. In this report, 23-year-old woman presented to mental health facility with history of severe depression and suicidal ideations. During evaluation, she found to have Cushing's disease, which is unusual presentation. She had significant improvement in her symptoms with reduction of antidepressant medications after achieving eucortisolism. Cushing syndrome can present with wide range of neuropsychiatric manifestations including major depression. Although presentation with suicidal depression is unusual. Early diagnosis and prompt management of hypercortisolsim may aid in preventing or lessening of psychiatric symptoms The psychiatric and neurocognitive disorders improve after disease remission (the normalization of cortisol secretion), but some studies showed that these disorders can partially improve, persist, or exacerbate, even long-term after the resolution of hypercortisolism. The variable response of neuropsychiatric disorders after Cushing syndrome remission necessitate long term follow up.</t>
  </si>
  <si>
    <t>https://search.ebscohost.com/login.aspx?direct=true&amp;db=cin20&amp;AN=155359944&amp;site=ehost-live</t>
  </si>
  <si>
    <t>Cushing's Syndrome Diagnosis; Suicide, Attempted; Depression; Young Adult; Female; Suicidal Ideation; Antidepressive Agents; Hydrocortisone; Diagnosis, Delayed; Cushing's Syndrome Complications; Female</t>
  </si>
  <si>
    <t>https://search.ebscohost.com/login.aspx?direct=true&amp;db=cin20&amp;AN=152714537&amp;site=ehost-live</t>
  </si>
  <si>
    <t>A comprehensive model of predictors of suicide attempt in individuals with panic disorder: Results from a national 3-year prospective study.</t>
  </si>
  <si>
    <t>Scheer, Valentin; Blanco, Carlos; Olfson, Mark; Lemogne, Cédric; Airagnes, Guillaume; Peyre, Hugo; Limosin, Frédéric; Hoertel, Nicolas</t>
  </si>
  <si>
    <t>General Hospital Psychiatry</t>
  </si>
  <si>
    <t>10.1016/j.genhosppsych.2020.09.006</t>
  </si>
  <si>
    <t>Panic Disorder Complications; Suicide, Attempted Risk Factors; Risk Assessment; Human; Descriptive Statistics; Prospective Studies; Surveys; Structural Equation Modeling; Adult; Severity of Illness; Suicide, Attempted Epidemiology; United States; Health Status; Quality of Life; Stress, Psychological Complications; Adult: 19-44 years</t>
  </si>
  <si>
    <t>People with panic disorder are at increased risk of suicide. Multiple factors influence their risk suggesting a need to combine them into an integrative model to develop more effective suicide prevention strategies for this population. In this report, we sought to build a comprehensive model of the 3-year risk of suicide attempt in individuals with panic disorder using a longitudinal nationally representative study, the National Epidemiologic Survey on Alcohol and Related Conditions (NESARC; wave 1, 2001–2002; wave 2, 2004–2005). We used structural equation modeling to simultaneously examine effects of six broad groups of clinical factors previously identified as potential predictors of suicide attempt in adults with panic disorder: 1) severity of panic disorder, 2) severity of comorbidity, 3) prior history of suicide attempt, 4) family history of psychiatric disorders, 5) sociodemographic characteristics and 6) treatment-seeking behavior. The 3-year prevalence rate of suicide attempt was 4.6%. A general psychopathology factor, lower physical health-related quality of life, prior suicide attempt and a greater number of stressful life events at baseline significantly and independently predicted suicide attempt between the two waves (p &lt;.05). R-square of the models ranged from 0.47 to 0.50. This model may help inform future research and identify high-risk individuals among adults with panic disorder. Unlabelled Image • Individuals with panic disorder are at high risk of suicide (1.2%–8.0%). • Previous studies identified many potential predictors of suicide attempt. • General psychopathology factor, low quality of life, prior suicide attempt and stressful events, predicted suicide attempt. • More research is needed to better identify individuals with panic disorder at high-risk of suicide.</t>
  </si>
  <si>
    <t>https://search.ebscohost.com/login.aspx?direct=true&amp;db=cin20&amp;AN=147344122&amp;site=ehost-live</t>
  </si>
  <si>
    <t>"A country boy can survive:" Rural culture and male-targeted suicide prevention messaging.</t>
  </si>
  <si>
    <t>Ewert, Rebecca</t>
  </si>
  <si>
    <t>10.1016/j.socscimed.2021.114439</t>
  </si>
  <si>
    <t>Suicide Prevention and Control; Rural Areas; Culture; Men; Survivors; Fires Adverse Effects; Health Promotion; Human; Secondary Analysis; California; Male; Interviews; Mental Health Personnel; Content Analysis; Stigma; Narratives; Help Seeking Behavior; Descriptive Statistics; Male</t>
  </si>
  <si>
    <t>The low rate of help-seeking and high rate of suicide completion among men has prompted public health officials to create suicide prevention campaigns that specifically target men. Drawing from data collected as part of a larger study of fire recovery in a rural county in Northern California, this paper utilizes 68 interviews with fire survivors (24 men and 44 women) and 40 interviews with mental health service providers to examine how rural residents interpret this type of campaign. To track patterns of help-seeking over time, I also draw upon 26 follow-up interviews – 20 with fire survivors (7 men and 13 women) and 6 with service providers – conducted one year after the first wave of interviews. In total, 134 in-depth interviews were conducted. This paper also draws on a secondary data source; I conducted content analysis of an internal Health and Human Services Agency focus group report used in the development of a local male-targeted suicide prevention campaign, Captain Awesome. As I show, male-targeted suicide prevention efforts have little salience in rural communities in which treatment resources are limited and stigma abounds. Perceptions about material conditions – i.e., treatment resources being few and far between – contribute to residents establishing a norm of not seeking help. Rural culture which emphasizes self-sufficiency and independence contributes to a pattern of both men and women repeating a narrative that frames men who seek help as weak. While research has identified women as key drivers for men's physical health maintenance, my research suggests that the same pattern might not hold around mental health maintenance in rural settings. In sum, I argue that male-targeted campaigns have limited resonance and efficacy in rural communities where material conditions and cultural narratives create physical and psychological barriers to accessing to treatment. • Male-targeted suicide prevention campaigns have little salience in rural areas. • Perceptions of limited treatment resources contribute to low rates of help-seeking in rural places. • A rural ethos emphasizing self-sufficiency contributes to low help-seeking. • Both men and women residents of rural places reinforce stigma against help-seeking. • Suicide prevention campaigns need to be developed with regional specificity.</t>
  </si>
  <si>
    <t>https://search.ebscohost.com/login.aspx?direct=true&amp;db=cin20&amp;AN=153293803&amp;site=ehost-live</t>
  </si>
  <si>
    <t>A cross-cultural study of attitudes toward suicide among young people in India, Italy and Australia.</t>
  </si>
  <si>
    <t>Colucci, Erminia; Lester, David</t>
  </si>
  <si>
    <t>International Journal of Social Psychiatry</t>
  </si>
  <si>
    <t>Sage Publications, Ltd.</t>
  </si>
  <si>
    <t>Suicide Psychosocial Factors; Attitude to Death; Student Attitudes; Suicidal Ideation; Human; India; Italy; Australia; Culture; Adolescence; Young Adult; Students, Undergraduate; Scales; Suicide Prevention and Control; Sex Factors; Geographic Factors; Adolescent: 13-18 years</t>
  </si>
  <si>
    <t>Background: An understanding of the cultural aspects of suicidal behavior is essential for the development of culturally appropriate suicide prevention and intervention strategies. Aims: This study explored the attitudes toward youth suicide in 686 Italian, Indian and Australian undergraduate students (18–24 years old). Method: A 21-item suicide attitude inventory titled Attitude towards Youth Suicide (AtYS) scale, included in this paper, was used in the three samples. Results: Four factors were extracted, labeled negative attitudes toward suicide, belief that suicide was not preventable, suicide as acceptable and normal, and the existence of risk signs for suicide. Country differences were found for all four subscales, with Indian students having the most negative attitudes toward suicide. Sex differences were found in all three countries with women, on the whole, having less negative attitudes toward suicide, more belief in the preventability of suicide in India and more belief in risk signs for suicide in Italy. Conclusion: Attitudes are linked to suicide in a complex manner. More quantitative and qualitative studies, including in lower-income and non-English speaking Western societies, are needed.</t>
  </si>
  <si>
    <t>https://search.ebscohost.com/login.aspx?direct=true&amp;db=cin20&amp;AN=145159527&amp;site=ehost-live</t>
  </si>
  <si>
    <t>A Message from the President.</t>
  </si>
  <si>
    <t>Moore, Tonya</t>
  </si>
  <si>
    <t>Mississippi RN</t>
  </si>
  <si>
    <t>Mississippi Nurses Association</t>
  </si>
  <si>
    <t>editorial</t>
  </si>
  <si>
    <t>COVID-19 Vaccines Therapeutic Use; Attitude to Vaccines; COVID-19 Prevention and Control; Mississippi Nurses Association</t>
  </si>
  <si>
    <t>https://search.ebscohost.com/login.aspx?direct=true&amp;db=cin20&amp;AN=149134185&amp;site=ehost-live</t>
  </si>
  <si>
    <t>A retrospective examination of the content of violence in headlines of news related to individuals with mental disorders.</t>
  </si>
  <si>
    <t>Ciydem, Emre; Aci, Ozgur Sema; Bilgin, Hulya; Ozaslan, Zeynep; Tek, Seda</t>
  </si>
  <si>
    <t>Archives of Psychiatric Nursing</t>
  </si>
  <si>
    <t>10.1016/j.apnu.2020.10.005</t>
  </si>
  <si>
    <t>Psychiatric Patients Psychosocial Factors; Newspapers; Violence Evaluation; Human; Descriptive Statistics; Retrospective Design; Turkey; Scales; Logistic Regression; Homicide; Self-Injurious Behavior; Exposure to Violence; Aggression; Content Analysis; Data Analysis Software; Suicide; Quantitative Studies; Chi Square Test; Mentally Ill Offenders Psychosocial Factors</t>
  </si>
  <si>
    <t>Headlines are usually read first. Since headlines are designed to be remarkable and memorable in terms of form and meaning, their impact on the positive or negative attitudes of the society towards individuals with mental illness may be greater than the news texts. This study aimed to retrospectively examine and analyze the content of violence headlines related to people with mental disorders. The study was designed to examine headlines retrospectively. Six-hundred-ten headlines on the websites of four nationally published newspapers in Turkey were reviewed. Headlines mentioned people with mental disorders and violent events. The News Headline Review Form was used to evaluate the headlines. Descriptive statistics, the chi-square test and logistic regression analysis were used in data analysis. It was determined that violent events in headlines were mostly associated with homicidal behaviors (72%; n = 439), self-harming behaviors (20.2%; n = 123) and exploitation by others (7.8%; n = 40), respectively. The most common actions in headlines were, within the homicidal behaviors, "murder" (30.4%; n = 186); within the self-harming behaviors, "commit suicide" (13.6%; n = 83) and within the exploitation-by-others category, "being murdered" (4.4%; n = 27). People with mental disorders were in an active position in three fourths of the headlines on violence/aggression (77.3%; n = 471). Headlines have the effect of normalizing the relationship between violence and mental disorders, which already exists in society. Portraying violence as a typical part of a mental disorder could create social perceptions that it is the nature of these individuals to exhibit violent behavior.</t>
  </si>
  <si>
    <t>https://search.ebscohost.com/login.aspx?direct=true&amp;db=cin20&amp;AN=147365346&amp;site=ehost-live</t>
  </si>
  <si>
    <t>A sociological autopsy lens on older adult suicide in rural Australia: Addressing health, psychosocial factors and care practices at the intersection of policies and institutions.</t>
  </si>
  <si>
    <t>Fitzpatrick, Scott J.; Read, Donna; Brew, Bronwyn K.; Perkins, David</t>
  </si>
  <si>
    <t>10.1016/j.socscimed.2021.114196</t>
  </si>
  <si>
    <t>Suicide In Old Age; Rural Areas Australia; Socioeconomic Factors; Health Status; Suicide Psychosocial Factors; Human; Aged; Australia; Autopsy; Multimethod Studies; Quantitative Studies; Qualitative Studies; Age Factors; Sex Factors; Aged: 65+ years</t>
  </si>
  <si>
    <t>This paper examines the interrelationship between suicide, health, socioeconomic, and psychosocial factors in contributing to suicide in older adults in rural Australia. Drawing on a coronial dataset of suicide cases and a mixed methods sociological autopsy approach, our study integrated a quantitative analysis of 792 suicide cases with a qualitative analysis of medico-legal reports from 30 cases. The sociological autopsy provided novel insights into the entanglement of policy and service provision at the state-level with individual end-of-life decisions. Particular attention is drawn to age and gendered dimensions of suicide, especially in relation to health and social issues. The study showed a continuity between suicide and the patterning of an individual's life course, including experiences and consequences of inequality and marginality; a desire to meet culturally–normative ideals of autonomy; and a fragmented, under-funded, and intimidating social care system that offered limited options. • Sociological autopsy applied to unique coronial dataset of older adult suicide. • Combines quantitative and qualitative analyses of data from medico-legal reports. • Age and gendered differences in health and social issues related to suicide. • State-level policies and practices intersect with individual end-of-life decisions. • Imperative of prevention creates harmful environments and consequences.</t>
  </si>
  <si>
    <t>https://search.ebscohost.com/login.aspx?direct=true&amp;db=cin20&amp;AN=151816621&amp;site=ehost-live</t>
  </si>
  <si>
    <t>Acute toxic encephalopathy following bromadiolone intoxication: a case report.</t>
  </si>
  <si>
    <t>Li, Quan; Yu, Wei; Qu, Yun; Wang, Jin-Qiu; Mao, Ning; Kang, Hai</t>
  </si>
  <si>
    <t>BMC Neurology</t>
  </si>
  <si>
    <t>10.1186/s12883-020-02034-2</t>
  </si>
  <si>
    <t>BioMed Central</t>
  </si>
  <si>
    <t>Neurotoxicity Syndromes Pathology; Pesticides Poisoning; Brain Pathology; Neurotoxicity Syndromes Etiology; Anticoagulants Poisoning; Neurotoxicity Syndromes Drug Therapy; Suicide, Attempted; Antifibrinolytic Agents Therapeutic Use; Brain Drug Effects; Vitamin K Therapeutic Use; Magnetic Resonance Imaging Methods; Female; Young Adult; Scales; Female</t>
  </si>
  <si>
    <t>Background: Clinically, bromadiolone poisoning is characterized by severe bleeding complications in various organs and tissues. Bromadiolone-induced toxic encephalopathy is extremely rare. Here, we report a special case of bromadiolone-induced reversible toxic encephalopathy in a patient who had symmetrical lesions in the deep white matter.Case Presentation: A 23-year-old woman mainly presented with dizziness, fatigue, alalia and unsteady gait after the ingestion of bromadiolone. The laboratory examinations showed normal coagulation levels. Brain magnetic resonance imaging (MRI) showed apparent diffusion restriction in the bilateral deep white matter. The clinical manifestations and MRI alterations were reversible within one month of treatment with vitamin K. The neuropsychological assessment showed no neurodegenerative changes at the 2-year follow-up.Conclusion: With the increased use of bromadiolone as a rodenticide, more cases of ingestion have been reported annually over the past several years. Bromadiolone-induced toxic encephalopathy has no special clinical manifestations and is potentially reversible with timely treatment. Because of the reversible restricted diffusion on diffusion-weighted images (DWI) and low apparent diffusion coefficient (ADC) values, transient intramyelinic cytotoxic oedema is thought to be the cause rather than persistent ischaemia. The underlying pathophysiological mechanism is still unknown and may be coagulant-independent. This clinical case extends the current knowledge about neurotoxicity in cases of bromadiolone poisoning and indicates that MRI is useful for the early detection of bromadiolone-induced toxic encephalopathy.</t>
  </si>
  <si>
    <t>https://search.ebscohost.com/login.aspx?direct=true&amp;db=cin20&amp;AN=147947411&amp;site=ehost-live</t>
  </si>
  <si>
    <t>"Am I really alive?": Understanding the role of homophobia, biphobia and transphobia in young LGBT+ people's suicidal distress.</t>
  </si>
  <si>
    <t>Marzetti, Hazel; McDaid, Lisa; O'Connor, Rory</t>
  </si>
  <si>
    <t>10.1016/j.socscimed.2022.114860</t>
  </si>
  <si>
    <t>Homophobia; Transphobia; LGBTQ+ Persons Psychosocial Factors; Suicide; Psychological Distress; Health Inequities; Healthcare Disparities Scotland; Patient Attitudes Evaluation; Young Adult; United Kingdom; Adolescence; Scotland; Qualitative Studies; Life Experiences; Suicide Psychosocial Factors; Human; Interviews; Thematic Analysis; Discrimination; Cultural Diversity; Gender Identity; Sexuality; Bullying; Family Attitudes; Social Isolation; Stigma; Suicide Prevention and Control; Bisexuals Psychosocial Factors; Adolescent: 13-18 years</t>
  </si>
  <si>
    <t>Suicide is the fourth leading cause of death amongst young people aged 15–29 globally and amongst this young population, lesbian, gay, bisexual and trans (LGBT+) young people have higher rates of suicidal thoughts and attempts than their cisgender (non-trans), heterosexual peers. However, despite well-established knowledge on the existence of this health inequality, in the UK there has been a paucity of research exploring why this disparity exists, and this is particularly the case in Scotland. This paper aims to address this gap, reporting on the first study specifically seeking to understand LGBT+ young people's suicidal thoughts and attempts in Scotland. We used a qualitative methodology to explore how young people with lived experience of suicidal distress make sense of the relationship between homophobia, biphobia and transphobia, and suicidal thoughts and attempts. We undertook in-depth, narrative interviews with twenty-four LGBT+ people aged 16–24, and analysed them using reflexive thematic analysis. Drawing on this analysis, we argue that suicide can be understood as a response to stigma, discrimination and harassment, made possible by a cultural climate that positions LGBT+ people as different or other , reinforcing norms regarding gender conformity and sexuality. We suggest in turn, that this cultural climate provides fertile ground from which more explicit acts of homophobia, biphobia and transphobia, such as bullying and family rejection are able to grow. In response to this, LGBT+ young people could begin to experience senses of entrapment, rejection and isolation, to which suicidal thoughts and attempts can be understood as responses. Consequently, we propose that these stigma experiences must be taken seriously and tackled directly in order to reduce LGBT + suicide in the future. • Queerphobia can act as a central contributor to LGBT + youths' suicidal distress. • Queerphobia is made possible by socially accepted norms of gender and sexuality. • Rejection of youths' gender or sexuality can be understood as rejection of the whole self. • Suicide can be seen as a way to escape or embody rejection from others. • To prevent LGBT + suicide, prevention strategies must tackle queerphobia.</t>
  </si>
  <si>
    <t>https://search.ebscohost.com/login.aspx?direct=true&amp;db=cin20&amp;AN=155815728&amp;site=ehost-live</t>
  </si>
  <si>
    <t>An Attachment Theory Approach to Reframing Romantic Relationship Breakups in University Students: A Narrative Review of Attachment, Neural Circuitry, and Posttraumatic Stress Symptoms.</t>
  </si>
  <si>
    <t>Van der Watt, Alberta SJ; Roos, Annerine; Du Plessis, Stefan; Bui, Eric; Lesch, Elmien; Seedat, Soraya</t>
  </si>
  <si>
    <t>Journal of Couple &amp; Relationship Therapy</t>
  </si>
  <si>
    <t>10.1080/15332691.2021.1908197</t>
  </si>
  <si>
    <t>review</t>
  </si>
  <si>
    <t>Students, College Psychosocial Factors; Disengagement; Dating; Life Change Events; Stress Disorders, Post-Traumatic Risk Factors; Theory; Neurosciences; Psychological Distress; Counseling; Suicide Risk Factors; Amygdala Radiography; Hippocampus Radiography; Neuroradiography Methods; Stress Disorders, Post-Traumatic Diagnosis; DSM; Attachment Behavior</t>
  </si>
  <si>
    <t>Non-marital romantic relationship breakups (RRBs) frequently occur among university students. These RRBs constitute stressful events but are conventionally not thought of as traumatic. Current research on RRBs has mainly focused on their association with grief and depression. Using attachment theory, we argue that reframing RRBs as potentially traumatic events that can result in posttraumatic stress symptoms (PTSS) is scientifically justifiable, and that further investigation of the relationship of RRBs to posttraumatic stress disorder (PTSD) phenomenology and pathobiology is warranted. To inform our argument, this narrative review draws on the theoretical approach of attachment theory and its nexus with neuroscience. Individuals who experience RRBs report a range of negative psychological consequences including severe distress. RRBs remain one of the primary reasons that university students seek campus counseling services. Among university students, relationship problems also have a strong association with completed suicide. Additionally, functional neuroimaging (fMRI) studies document brain changes in the amygdala and hippocampus in individuals with RRBs (brain changes that are also implicated in PTSD). Lastly, the controversy and debate around what constitutes a traumatic event, especially in terms of Criterion A for a PTSD diagnosis according to the Diagnostic and Statistical Manual 5th edition (DSM-5), remains prevalent. Reframing RRBs as possible traumatic events may open the door to treatments that are currently effective for PTSD. Further research on RRBs needs to be holistic within an attachment-neural-behavioral system framework to better understand how RRBs can induce long-lasting negative effects.</t>
  </si>
  <si>
    <t>https://search.ebscohost.com/login.aspx?direct=true&amp;db=cin20&amp;AN=156709104&amp;site=ehost-live</t>
  </si>
  <si>
    <t>Antisuicidal efficacy of ketamine infusion in suicidal patients of depressive disorder.</t>
  </si>
  <si>
    <t>Pathak, Umesh; Ahuja, Sunil Kumar; Dwivedi, Rajeev; Mishra, Nimisha; Kumar, Pradeep; Mishra, Dheerendra Kumar; Singh, Rajesh</t>
  </si>
  <si>
    <t>Indian Journal of Psychiatry</t>
  </si>
  <si>
    <t>10.4103/indianjpsychiatry.indianjpsychiatry_80_21</t>
  </si>
  <si>
    <t>Wolters Kluwer India Pvt Ltd</t>
  </si>
  <si>
    <t>Ketamine Administration and Dosage; Drug Efficacy; Depression; Severity of Illness; Suicidal Ideation; Human; Randomized Controlled Trials; Random Assignment; Adolescence; Adult; Middle Age; Adolescent: 13-18 years; Adult: 19-44 years; Middle Aged: 45-64 years</t>
  </si>
  <si>
    <t>Background: The efficacy of ketamine in the rapid alleviation of depressive and suicidal symptoms has been observed over the past few years around the globe. Exploration of rapid antisuicidal efficacy of ketamine in Indian subpopulation can be a good preventive pharmacological option for unprecedented rise in suicides in India. Aim: To assess efficacy of ketamine infusions on suicidal patients of depressive disorder. Severity of depression and suicidality were quantified daily over 1 week. Materials and Methods: This was a randomized control study, comprised sixty patients of age group 18-60 years, with a diagnosis of depressive episode, having the Modified Scale for Suicidal Ideations (MSSI) score &gt;20 with exclusion of severe medical or surgical illness, pregnancy, and breast-feeding females. Patient were assigned to ketamine and normal saline group. Three infusions were given over 1 week on day 0, day 2, and day 4. Assessments were made at baseline using the 17-item Hamilton Depression Rating Scale (HAM-D17) and MSSI, for depression and suicidality, respectively. Assessments were repeated at 6 h after first infusion and then every day for 1 week. Results: There were significant reductions in HAM-D17 score and MSSI score within 6 h of the first dose in the ketamine group as compared to the normal saline group. Significant sustained improvement was seen on further days till 1 week in the ketamine group as compared to the normal saline group. Conclusion: Ketamine might be a reasonable choice to fulfil the efficacy gap created by the delayed antisuicidal onset of standard treatments.</t>
  </si>
  <si>
    <t>https://search.ebscohost.com/login.aspx?direct=true&amp;db=cin20&amp;AN=152989860&amp;site=ehost-live</t>
  </si>
  <si>
    <t>Antiviral and immunomodulatory interferon-beta in high-risk COVID-19 patients: a structured summary of a study protocol for a randomised controlled trial.</t>
  </si>
  <si>
    <t>Aricò, Eleonora; Castiello, Luciano; Bracci, Laura; Urbani, Francesca; Lombardo, Flavia; Bacigalupo, Ilaria; Ancidoni, Antonio; Vanacore, Nicola; Falcione, Alessandro; Reggiani, Chiara; Dutti, Giovanni Marco; Maglie, Maria Grazia; Papa, Ombretta; Bartoletti, Pier Luigi; Ozzella, Giuseppina; Bevilacqua, Nazario; Nicastri, Emanuele; Belardelli, Filippo; Sconocchia, Giuseppe</t>
  </si>
  <si>
    <t>Trials</t>
  </si>
  <si>
    <t>10.1186/s13063-021-05367-6</t>
  </si>
  <si>
    <t>letter</t>
  </si>
  <si>
    <t>Objectives: The primary objective of the study is to demonstrate the efficacy of low-dose IFN-β in reducing the risk of SARS-CoV-2 recently infected elderly patients to progress towards severe COVID-19 versus control group within 28 days. Secondary objectives are: 1) To assess the reduction in Intensive Care Unit (ICU) admission in patients treated with IFN-β versus control group within 28 days of randomization 2) To assess the reduction in number of deaths in IFN- β compared to control group (day 28) 3) To evaluate the increase in proportion of participants returning to negative SARS-CoV-2 RT-PCR in IFN-β -treated versus control group at Day 14 and Day 28 4) To assess the increase in SARS-CoV-2-specific binding antibody titers in IFN-β compared to control group (day 28) 5) To assess the safety of IFN-β -treated patients versus control group TRIAL DESIGN: Randomized, Open-Label, Controlled, Superiority Phase II Study. Patients, who satisfy all inclusion criteria and no exclusion criteria, will be randomly assigned to one of the two treatment groups in a ratio 2:1 (IFN-treated versus control patients). Randomization will be stratified by gender. Stratified randomization will balance the presence of male and female in both study arms.Participants: Male and female adults aged 65 years or older with newly diagnosed SARS-CoV-2 infection and mild COVID-19 symptoms are eligible for the study. The trial is being conducted in Rome. Participants will be either hospitalized or home isolated. A group of physicians belonging to the Special Unit for Regional Continued Care (USCAR), specifically trained for the study and under the supervision of the National Institute for Infectious Diseases "Lazzaro Spallanzani", will be responsible for the screening, enrolment, treatment and clinical monitoring of patients, thus acting as a bridge between clinical centers and territorial health management. Inclusion criteria are as follows: ≥ 65 years of age at time of enrolment; Laboratory-confirmed SARS-CoV-2 infection as determined by PCR, in any specimen &lt; 72 hours prior to randomization; Subject (or legally authorized representative) provides written informed consent prior to initiation of any study procedures; Understands and agrees to comply with planned study procedures; Agrees to the collection of nasopharyngeal swabs and venous blood samples per protocol; Being symptomatic for less than 7 days before starting therapy; NEWS2 score ≤2. Exclusion criteria are as follows: Hospitalized patients with illness of any duration, and at least one of the following: Clinical assessment (evidence of rales/crackles on exam) and SpO2 ≤ 94% on room air at rest or after walking test, OR Acute respiratory failure requiring mechanical ventilation and/or supplemental oxygen; Patients currently using IFN-β (e.g., multiple sclerosis patients); Patients undergoing chemotherapy or other immunosuppressive treatments; Patients with chronic kidney diseases; Known allergy or hypersensitivity to IFN (including asthma); Any autoimmune disease (resulting from patient anamnesis); Patients with signs of dementia or neurocognitive disorders; Patients with current severe depression and/or suicidal ideations; Being concurrently involved in another clinical trial; HIV infection (based on the anamnesis); Use of any antiretroviral medication; Impaired renal function (eGFR calculated by CKD-EPI Creatinine equation &lt; 30 ml/min); Presence of other severe diseases impairing life expectancy (e.g. patients are not expected to survive 28 days given their pre-existing medical condition); Any physical or psychological impediment in a patient that could let the investigator to suspect his/her poor compliance; Lack or withdrawal of informed consent INTERVENTION AND COMPARATOR: Control arm: No specific antiviral treatment besides standard of care. Treatment arm: 11μg (3MIU) of IFN-β1a will be injected subcutaneously at day 1, 3, 7, and 10 in addition to standard of care. The drug solution, contained in a pre-filled cartridge, will be injected by means of the RebiSmart® electronic injection device. Interferon β1a (Rebif®, Merck KGaA, Darmstadt, Germany) is a disease-modifying drug used to treat relapsing forms of multiple sclerosis (MS). The dose selected for this study is expected to exploit the antiviral and immunomodulatory properties of the cytokine without causing relevant toxicity or inducing refractoriness phenomena sometimes observed after high-dose and/or chronic IFNβ treatments.Main Outcomes: Primary endpoint of the study is the proportion of patients experiencing a disease progression, during at least 5 days, according to the National Early Warning Score (NEWS2). The NEWS2 score is a standardized approach aimed at promptly detecting signs of clinical deterioration in acutely ill patients and establishing the potential need for higher level of care. It is based on the evaluation of vital signs, including respiratory rate, oxygen saturation, temperature, blood pressure, pulse/heart rate, AVPU response. The resulting observations, compared to a normal range, are combined in a single composite "alarm" score. Any other clinical sign clearly indicating a disease worsening will be considered as disease progression.Randomization: Sixty patients will be randomized 2:1 to receive IFN-β1a plus the standard of care or the standard of care only. Eligible patients will be randomized (no later than 36 h after enrolment) by means of a computerized central randomization system. All patients will receive a unique patient identification number at enrolling visit when signing the informed consent and before any study procedure is performed. This number remains constant throughout the entire study. The randomization of patients will be closed when 60 patients have been enrolled. The randomization will be stratified by sex; for each stratum a sequence of treatments randomly permuted in blocks of variable length (3 or 6) will be generated.Blinding (masking): This is an open-label study. After the randomization, patients will be notified whether they will be in the experimental arm or in the control arm.Numbers To Be Randomised (sample Size): The study plans to enrol 60 patients: 40 in the IFN-β1a arm, 20 in the control arm, according to a 2:1 - treated: untreated ratio.Trial Status: Protocol Version: 3.0 Version Date: 18/03/2021 The study is open for recruitment since 16/04/2021.Recruitment is expected to l be completed before 15/08/2021.Trial Registration: EudraCT N°: 2020-003872-42, registration date: 19/10/2020.Full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</si>
  <si>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https://search.ebscohost.com/login.aspx?direct=true&amp;db=cin20&amp;AN=152248630&amp;site=ehost-live</t>
  </si>
  <si>
    <t>Anxiety symptoms mediates the influence of cybervictimization on adolescent non-suicidal self-injury: The moderating effect of self-control.</t>
  </si>
  <si>
    <t>Zhu, Jianjun; Chen, Yuanyuan; Su, Binyuan; Zhang, Wei</t>
  </si>
  <si>
    <t>Journal of Affective Disorders</t>
  </si>
  <si>
    <t>10.1016/j.jad.2021.01.004</t>
  </si>
  <si>
    <t>Self-Injurious Behavior Epidemiology; China; Anxiety Epidemiology; Human; Child; Adolescence; Comparative Studies; Multicenter Studies; Evaluation Research; Validation Studies; Questionnaires; Child: 6-12 years; Adolescent: 13-18 years</t>
  </si>
  <si>
    <t>Background: Non-suicidal self-injury (NSSI) has received increased attention as a major public health problem among adolescents. However, there is a lack of evidence testing the longitudinal association between cybervictimization and NSSI as well as its underlying mediating and moderating mechanisms. The current study investigated the potential mediator (i.e., anxiety symptoms) and moderator (i.e., self-control) of the relation between cybervictimization and NSSI over a 12-month period.Methods: Three waves of data (called T1, T2 and T3) were collected 6 months apart, between November 2018 and 2019. 1987 Chinese adolescents completed self-report measures in their classrooms. SEM was used to test a moderated mediation model, with gender, age and childhood trauma and baseline measures as covariates.Results: The results found a longitudinal association between cybervictimization and NSSI as well as the mediating role of anxiety symptoms in explaining this association. Moderated mediation analyses revealed that greater cybervictimization contributed to anxiety symptoms, which in turn predicted increased levels of NSSI only among adolescents with lower self-control.Limitations: Measures of study variables were self-reported, and generalizability may be limited by a sample of adolescents from school in China.Conclusions: The present study demonstrated that the indirect effect of anxiety symptoms in the association between cybervictimization and NSSI was conditioned by self-control. These results have implications for preventative interventions aimed toward reducing NSSI for at-risk adolescents.</t>
  </si>
  <si>
    <t>https://search.ebscohost.com/login.aspx?direct=true&amp;db=cin20&amp;AN=149264104&amp;site=ehost-live</t>
  </si>
  <si>
    <t>Are we still uncertain about the latent structure of intolerance of uncertainty: Results from factor mixture modeling in a Serbian sample.</t>
  </si>
  <si>
    <t>Volarov, Marija; Saulnier, Kevin G.; Allan, Nicholas P.; Shapiro, Mary O.; Mihić, Ljiljana</t>
  </si>
  <si>
    <t>10.1016/j.jad.2021.07.081</t>
  </si>
  <si>
    <t>Anxiety Disorders Epidemiology; Anxiety Epidemiology; Cross Sectional Studies; Human; Young Adult; Adult; Psychopathology; Uncertainty; Comparative Studies; Multicenter Studies; Evaluation Research; Validation Studies; Adult: 19-44 years</t>
  </si>
  <si>
    <t>Background: Intolerance of uncertainty (IU) is a transdiagnostic risk factor for emotional disorders. Exploring the nature of IU might allow us to understand better a difference between pathological and normal worry processes. For that purpose, factor mixture modeling (FMM) can be used to test the latent structure of IU across a categorical-dimensional spectrum.Method: In the current study, FMM was used to examine the structure of IU in a sample of 1440 (Mage = 19.71, SD = 1.14) university students in Serbia. A Serbian Intolerance of Uncertainty Scale-11 was used.Results: Results suggest that IU has four latent classes, named as Low IU, Moderate-Low IU, Moderate-High IU and High IU. The Low IU and High IU classes significantly differed in levels of positive and negative affect (NA), symptoms of depression (D), anxiety (A), stress (A), depressive cognitive bias and anxiety sensitivity (AS). Moderate-Low IU and Moderate-High classes had higher symptoms than Low IU class, but lower than High IU class. The Moderate-Low IU and Moderate-High IU classes differed in symptoms of D, A, S, and in levels of AS and NA.Limitations: This study was cross-sectional and included only non-clinical sample.Conclusion: The latent structure of IU tested on a Serbian sample can be described in terms of hybrid latent structure The cut-off scores of ≤ 19 and ≥ 26 can be used to detect those who are non-vulnerable or at risk for IU-related psychopathology.</t>
  </si>
  <si>
    <t>https://search.ebscohost.com/login.aspx?direct=true&amp;db=cin20&amp;AN=152080202&amp;site=ehost-live</t>
  </si>
  <si>
    <t>Asking about suicide and self-harm: moving beyond clinician discomfort.</t>
  </si>
  <si>
    <t>Norman, Claire</t>
  </si>
  <si>
    <t>British Journal of General Practice</t>
  </si>
  <si>
    <t>10.3399/bjgp21X715793</t>
  </si>
  <si>
    <t>Royal College of General Practitioners</t>
  </si>
  <si>
    <t>Suicide; Self-Injurious Behavior; Risk Factors</t>
  </si>
  <si>
    <t>2008;5(4), 229-235 3 McCabe R, Sterno I, Priebe S. How do healthcare professionals interview patients to assess suicide risk? Footnotes 1 This article was first posted on BJGP Life on 1 March 2021; https://bjgplife.com/suicide REFERENCES 1 Ford J, Thomas F, Byng R, McCabe R. Asking about self-harm and suicide in primary care: moral and practical dimensions.</t>
  </si>
  <si>
    <t>https://search.ebscohost.com/login.aspx?direct=true&amp;db=cin20&amp;AN=150091047&amp;site=ehost-live</t>
  </si>
  <si>
    <t>Assessment of Psychological Distress and Peer Relations among Trans Adolescents—An Examination of the Use of Gender Norms and Parent–Child Congruence of the YSR-R/CBCL-R among a Treatment-Seeking Sample.</t>
  </si>
  <si>
    <t>Brecht, Alexandra; Bos, Sascha; Ries, Laura; Winter, Sibylle M.; Calvano, Claudia</t>
  </si>
  <si>
    <t>Children</t>
  </si>
  <si>
    <t>10.3390/children8100864</t>
  </si>
  <si>
    <t>MDPI</t>
  </si>
  <si>
    <t>Among trans adolescents, increased psychological distress is reported in the literature. The goal of this study was to examine psychological distress, associated peer relations and parent report congruence among the treatment-seeking sample of the Gender Identity Special Consultation (GISC) for youth at the Charité Berlin. Further, differences between the instruments’ binary gender norms were investigated. Retrospectively, we analyzed clinical data derived from the GISC. By initial interviews and using the Youth Self-Report and Child Behavior Checklist, n = 50 trans adolescents aged 12–18 years (M = 15.5) were examined for psychological problems and peer relations. Congruence between self and parent report was analyzed by correlations. Half of the sample reported suicidality, self-harm and bullying. Trans adolescents showed significantly higher internalizing and total problems than the German norm population. The congruence between self and parent report proved to be moderate to high. The level of congruence and poor peer relations were identified as predictors of internalizing problems. Significant differences between the female vs. male gender norms emerged regarding mean scores and the number of clinically significant cases. Data provide valuable implications for intervention on a peer and family level. There are limitations to the suitability of questionnaires that use binary gender norms, and further research on adequate instruments and assessment is needed.</t>
  </si>
  <si>
    <t>https://search.ebscohost.com/login.aspx?direct=true&amp;db=cin20&amp;AN=153254851&amp;site=ehost-live</t>
  </si>
  <si>
    <t>ASSOCIAÇÃO ENTRE IMPULSIVIDADE E IDEAÇÃO SUICIDA EM ESTUDANTES UNIVERSITÁRIOS.</t>
  </si>
  <si>
    <t>Barros dos Santos, Hugo Gedeon; Marcon, Samira Reschetti; Nespollo, Alice Milani; de Carvalho Miraveti, Jocilene; Kogien, Moisés; do Amor Divino, Eveline</t>
  </si>
  <si>
    <t>Revista de Enfermagem e Atenção à Saúde - Reas</t>
  </si>
  <si>
    <t>10.18554/reas.v10i2.4269</t>
  </si>
  <si>
    <t>Revista de Enfermagem e Atencao a Saude - Reas</t>
  </si>
  <si>
    <t>Objective: To evaluate the association between impulsivity and suicidal ideation among college students. Method: Cross-sectional study, participants included in the study were 567 students from a public university. The Barratt Impulsiveness Scale was used for impulsivity assessment and a questionnaire for sociodemographic description and measurement of suicidal ideation in the last 30 days. Possible associations were verified by the Pearson's chi-square test (or Fisher's Exact test, when appropriate), were adopted an interval of 95% and significance level of 5%. Results: The prevalence of suicidal ideation was 9.7%, was more prevalent among women and subjects between 18-24 years old; as for the impulsivity level, 65,96% of the participants are within normal limits. There was a significant association between impulsivity levels and suicidal ideation; students classified into "highly impulsive" or "extremely overcontrolled" groups were more likely to present suicidal thoughts. Conclusions: These findings corroborate the results of other studies and reinforce the need of expanding this topic discussion into universities and the implementation of preventive strategies. Objetivos: Evaluar la asociación entre impulsividad e ideación suicida en estudiantes universitarios. Método: Estudio transversal con 567 estudiantes de una universidad pública. Se utilizó la Escala de Impulsividad de Barratt para evaluar la impulsividad y un cuestionario para caracterización sociodemográfica y evaluación de ideación suicida en los últimos 30 días. Las asociaciones se verificaron por medio de la prueba chi-cuadrado de Pearson y la prueba exacta de Fisher, se consideró un nivel de significación del 5% y un intervalo de confianza del 95%. Resultados: La prevalencia de ideación suicida fue de 9,7%, predominó más en mujeres e individuos entre 18 y 24 años; el 65,96% estaba dentro de los límites normales de impulsividad. Hubo una asociación significativa entre la impulsividad y la idea suicida, los grupos universitarios "altamente impulsivos" y "muy controlados" son los más expuestos. Conclusión: La mayoría de los estudiantes permaneció dentro de los patrones normales de impulsividad, sin embargo, los estudiantes altamente impulsivos y los muy controlados mostraron una asociación significativa con la presencia de ideación suicida. Objetivo: avaliar a associação entre impulsividade e ideação suicida em estudantes universitários. Método: estudo transversal com 567 estudantes de uma universidade pública. Utilizou-se a Escala de Impulsividade de Barratt para avaliação da impulsividade; questionário para caracterização sociodemográfica e aferição de ideação suicida nos últimos 30 dias. As associações foram verificadas pelo teste qui-quadrado de Pearson e exato de Fisher, com nível de significância de 5% e intervalo de confiança de 95%. Utilizou-se o programa SPSS 17.0. Resultados: a prevalência de ideação suicida foi 9,7%, estando mais presente entre mulheres e sujeitos entre 18 e 24 anos; 65,96% encontravam-se dentro dos limites normais de impulsividade. Houve associação significativa entre impulsividade e ideação suicida, sendo os grupos de universitários "altamente impulsivos" e "muito controlados" os mais expostos. Conclusão: a maioria dos estudantes manteve-se dentro dos padrões normais de impulsividade, contudo os discentes altamente impulsivos e muito controlados apresentaram associação significativa com presença da ideação suicida.</t>
  </si>
  <si>
    <t>https://search.ebscohost.com/login.aspx?direct=true&amp;db=cin20&amp;AN=153522060&amp;site=ehost-live</t>
  </si>
  <si>
    <t>ASSOCIACIÓN ENTRE IMPULSIVIDAD E IDEACION SUICIDA EN ESTUDIANTES UNIVERSITARIOS.</t>
  </si>
  <si>
    <t>https://search.ebscohost.com/login.aspx?direct=true&amp;db=cin20&amp;AN=153522059&amp;site=ehost-live</t>
  </si>
  <si>
    <t>ASSOCIATION BETWEEN IMPULSIVITY AND SUICIDAL IDEATION AMONG COLLEGE STUDENTS.</t>
  </si>
  <si>
    <t>https://search.ebscohost.com/login.aspx?direct=true&amp;db=cin20&amp;AN=153522058&amp;site=ehost-live</t>
  </si>
  <si>
    <t>Association of Combat Experiences With Suicide Attempts Among Active-Duty US Service Members.</t>
  </si>
  <si>
    <t>LeardMann, Cynthia A.; Matsuno, Rayna K.; Boyko, Edward J.; Powell, Teresa M.; Reger, Mark A.; Hoge, Charles W.</t>
  </si>
  <si>
    <t>JAMA Network Open</t>
  </si>
  <si>
    <t>e2036065</t>
  </si>
  <si>
    <t>10.1001/jamanetworkopen.2020.36065</t>
  </si>
  <si>
    <t>American Medical Association</t>
  </si>
  <si>
    <t>Stress Disorders, Post-Traumatic Psychosocial Factors; Suicide, Attempted Risk Factors; Active Duty Personnel Psychosocial Factors; Mental Health; Risk Assessment; Stress Disorders, Post-Traumatic Complications; Human; United States; Prospective Studies; Military Deployment; War Iraq; War Afghanistan; Iraq; Afghanistan; Questionnaires; Self Report; Hospitalization; International Classification of Diseases; Male; Female; White Persons; Adult; After Care; Cox Proportional Hazards Model; Regression; Models, Statistical; Mental Disorders; Descriptive Statistics; Confidence Intervals; Death; Funding Source; Checklists; Data Analysis Software; Adult: 19-44 years; Male; Female</t>
  </si>
  <si>
    <t>This cohort study evaluates the association of specific combat exposures with suicide attempts among active-duty members of the US Armed Forces. Key Points: Question: What is the association of combat exposure with suicide attempts among active-duty US service members who were deployed in support of the wars in Iraq and Afghanistan? Findings: In this cohort study of 57 841 active-duty service members, high combat severity and certain combat experiences (ie, being attacked or ambushed, seeing dead bodies or human remains, and being directly responsible for the death of a noncombatant) were associated with suicide attempts. However, these associations were mostly accounted for by mental disorders, especially posttraumatic stress disorder. Meaning: Results of this study suggest that certain types of combat experiences may have different implications for service members than other experiences, increasing these individuals' risk of attempting suicide, either directly or indirectly through a mental disorder. Importance: There is uncertainty about the role that military deployment experiences play in suicide-related outcomes. Most previous research has defined combat experiences broadly, and a limited number of cross-sectional studies have examined the association between specific combat exposure (eg, killing) and suicide-related outcomes. Objective: To prospectively examine combat exposures associated with suicide attempts among active-duty US service members while accounting for demographic, military-specific, and mental health factors. Design, Setting, and Participants: This cohort study analyzed data from the Millennium Cohort Study, an ongoing prospective longitudinal study of US service members from all military branches. Participants were enrolled in 4 phases from July 1, 2001, to April 4, 2013, and completed a self-administered survey at enrollment and every 3 to 5 years thereafter. The population for the present study was restricted to active-duty service members from the first 4 enrollment phases who deployed in support of the wars in Iraq and Afghanistan. Questionnaire data were linked with medical encounter data through September 30, 2015. Data analyses were conducted from January 10, 2017, to December 14, 2020. Exposures: Combat exposure was examined in 3 ways (any combat experience, overall combat severity, and 13 individual combat experiences) using a 13-item self-reported combat measure. Main Outcomes and Measures: Suicide attempts were identified from military electronic hospitalization and ambulatory medical encounter data using the International Classification of Diseases, Ninth Revision codes. Results: Among 57 841 participants, 44 062 were men (76.2%) and 42 095 were non-Hispanic White individuals (72.8%), and the mean (SD) age was 26.9 (5.3) years. During a mean (SD) follow-up period of 5.6 (4.0) years, 235 participants had a suicide attempt (0.4%). Combat exposure, defined broadly, was not associated with suicide attempts in Cox proportional hazards time-to-event regression models after adjustments for demographic and military-specific factors; high combat severity and certain individual combat experiences were associated with an increased risk for suicide attempts. However, these associations were mostly accounted for by mental disorders, especially posttraumatic stress disorder. After adjustment for mental disorders, combat experiences with significant association with suicide attempts included being attacked or ambushed (hazard ratio [HR], 1.55; 95% CI, 1.16-2.06), seeing dead bodies or human remains (HR, 1.34; 95% CI, 1.01-1.78), and being directly responsible for the death of a noncombatant (HR, 1.81; 95% CI, 1.04-3.16). Conclusions and Relevance: This study suggests that deployed service members who experience high levels of combat or are exposed to certain types of combat experiences (involving unexpected events or those that challenge moral or ethical norms) may be at an increased risk of a suicide attempt, either directly or mediated through a mental disorder.</t>
  </si>
  <si>
    <t>https://search.ebscohost.com/login.aspx?direct=true&amp;db=cin20&amp;AN=148521044&amp;site=ehost-live</t>
  </si>
  <si>
    <t>Associations of childhood abuse and combat exposure with suicidal ideation and suicide attempt in U.S. military veterans: a nationally representative study.</t>
  </si>
  <si>
    <t>Nichter, Brandon; Hill, Melanie; Norman, Sonya; Haller, Moira; Pietrzak, Robert H.</t>
  </si>
  <si>
    <t>10.1016/j.jad.2020.07.120</t>
  </si>
  <si>
    <t>Suicide, Attempted; Veterans; Cross Sectional Studies; Risk Factors; Suicidal Ideation; Child; Human; Checklists; Psychological Tests; Child: 6-12 years</t>
  </si>
  <si>
    <t>Background: Military veterans with a history of childhood abuse are at increased risk for suicidality. To date, however, little research has examined whether exposure to childhood abuse may heighten veterans' susceptibility to the effects of combat exposure and increase risk for suicidal behavior. This study examined whether childhood abuse has an additive or interactive effect on the association between combat exposure and suicide-related outcomes in a national sample of veterans.Methods: Data were from the National Health and Resilience in Veterans Study, a nationally representative survey of U.S. veterans (n = 3,157). Analyses compared veterans with/without current suicidal ideation and lifetime suicide attempts (SI/SA) on sociodemographic, military, and clinical characteristics; and examined the unique contribution of childhood physical and sexual abuse and combat exposure, and their interaction, with SI/SA.Results: After adjusting for sociodemographic characteristics and lifetime trauma burden, a significant interaction emerged between childhood sexual abuse and combat exposure predicting SI, such that combat-exposed veterans with histories of abuse were nearly three times more likely to currently be contemplating suicide relative to those without such histories. Childhood sexual abuse predicted lifetime suicide attempt, above and beyond sociodemographic characteristics, lifetime trauma burden, and combat exposure.Limitations: Cross-sectional design precludes causal inference.Conclusions: Results indicate that childhood sexual abuse exposure may operate both independently and synergistically with combat exposure to increase risk for suicidality among veterans. Findings suggest that veterans who experience childhood sexual abuse represent a subgroup that may be especially vulnerable to experiencing suicidal ideation following combat exposure.</t>
  </si>
  <si>
    <t>https://search.ebscohost.com/login.aspx?direct=true&amp;db=cin20&amp;AN=145325779&amp;site=ehost-live</t>
  </si>
  <si>
    <t>Behavioral Epidemic of Loneliness in Older U.S. Military Veterans: Results From the 2019-2020 National Health and Resilience in Veterans Study.</t>
  </si>
  <si>
    <t>Straus, Elizabeth; Norman, Sonya B.; Tripp, Jessica C.; Tsai, Jack; Sippel, Lauren M.; Jeste, Dilip V.; Southwick, Steven M.; Pietrzak, Robert H.</t>
  </si>
  <si>
    <t>American Journal of Geriatric Psychiatry</t>
  </si>
  <si>
    <t>10.1016/j.jagp.2021.07.006</t>
  </si>
  <si>
    <t>Veterans Psychosocial Factors; Human; Mental Health; Aged; Suicidal Ideation; Loneliness; Cross Sectional Studies; Comparative Studies; Multicenter Studies; Evaluation Research; Validation Studies; Revised UCLA Loneliness Scale; Scales; Aged: 65+ years</t>
  </si>
  <si>
    <t>Objective: This study aimed to characterize the current prevalence of loneliness, and the relation between loneliness severity and mental and physical health conditions, suicidality, and functional measures in a predominantly older sample of U.S. military veterans.Methods: This cross-sectional study used data from the National Health and Resilience in Veterans Study, which surveyed a nationally representative sample of U.S. veterans (N = 4,069; mean age = 62) from November 2019 through March 2020. Veterans were classified into one of 3 groups based on their current level of loneliness (hardly ever, sometimes, often) on an adapted version of the Revised UCLA Loneliness Scale. A comprehensive range of mental and physical health, and functioning variables were assessed using valid and reliable self-report assessments.Results: A total of 56.9% of veterans endorsed feeling lonely sometimes (37.2%) or often (19.7%). Loneliness severity was independently associated with a range of mental health (odds ratios [ORs] = 1.21-33.30), physical health (ORs = 1.21-6.80), and functional difficulties (d's = 0.09-0.59). Relative to hardly ever feeling lonely, feeling lonely often or sometimes was associated with a more than 12- and three-fold greater likelihood of current suicidal ideation (29.0% versus 7.3% versus 1.5%), even after adjustment for sociodemographic, military, and psychiatric risk factors.Conclusions: Loneliness is highly prevalent in U.S. military veterans, with more than half endorsing feeling lonely sometimes or often, and 1-of-5 reporting feeling lonely often. Loneliness severity was independently associated with a broad range of mental and physical health and functional measures, ias well as suicidal ideation. Results underscore the importance of loneliness as a transdiagnostic prevention and intervention target in the U.S. veteran population.</t>
  </si>
  <si>
    <t>https://search.ebscohost.com/login.aspx?direct=true&amp;db=cin20&amp;AN=155399939&amp;site=ehost-live</t>
  </si>
  <si>
    <t>Body mass index and the risk of suicidal ideation and suicide attempt among youth in 45 low-and middle-income countries.</t>
  </si>
  <si>
    <t>Zhang, Min-zhe; Tang, Rui; Rao, Wei-ming; Wang, Ming-hui; Liu, Ming-Wei; Yu, Hong-jie; He, Qi-qiang</t>
  </si>
  <si>
    <t>10.1016/j.jad.2021.11.018</t>
  </si>
  <si>
    <t>meta analysis</t>
  </si>
  <si>
    <t>Suicidal Ideation; Developing Countries; Body Mass Index; Human; Male; Adolescence; Cross Sectional Studies; Suicide, Attempted; Female; Child; Prevalence; Risk Factors; Comparative Studies; Meta Analysis; Multicenter Studies; Evaluation Research; Validation Studies; Scales; Questionnaires; Adolescent: 13-18 years; Child: 6-12 years; Male; Female</t>
  </si>
  <si>
    <t>Background: Suicide has become a severe public health issue worldwide. Body weight has been put forward as a potentially modifiable element for suicide thought and behavior. However, there are discrepancies across previous studies. Furthermore, the relationships of body weight with suicidal ideation and suicide attempt among low- and middle-income countries (LMICs) remain unclear. Therefore, we addressed this issue among 104,907 adolescents of 12-15 years old in 45 LMICs.Methods: The present study used data from the Global School-based Student Health Survey (GSHS). Suicidal ideation and suicide attempt during the last year were self-reported. Participants were classified intro underweight, normal weight, overweight and obesity according to their body mass index classification. Multivariable logistic regression and meta-analyses based on country-wise estimates were conducted.Results: The prevalence of suicidal ideation and suicide attempt were 11.8% and 13.0%, respectively. Countrywide meta-analysis demonstrated that overweight and obesity were significantly associated with increased risks of suicidal ideation (For overweight: OR = 1.10; 95% CI = 1.01-1.20; for obesity: OR=1.17; 95%CI: 1.01-1.35) and suicide attempt (For overweight: OR = 1.12; 95% CI = 1.02-1.23; for obesity: OR=1.12; 95%CI: 1.00-1.25). Subgroup analyses showed that the associations between overweight/obesity and suicide attempt were significant for girls but not for boys.Limitations: The cross-sectional design cannot explore causality; mental health factors were not assessed; suicidal behaviors were self-reported; significant heterogeneity across countries; only students attending school were included.Conclusions: Overweight/obesity was significantly associated with the risk of suicidal ideation and suicide attempt among adolescents in LMICs.</t>
  </si>
  <si>
    <t>https://search.ebscohost.com/login.aspx?direct=true&amp;db=cin20&amp;AN=153867191&amp;site=ehost-live</t>
  </si>
  <si>
    <t>Body mass index, subjective body shape, and suicidal ideation among community-dwelling Korean adults.</t>
  </si>
  <si>
    <t>Yong, Chae Eun; Kim, Young Bum; Lyu, Jiyoung</t>
  </si>
  <si>
    <t>Archives of Public Health</t>
  </si>
  <si>
    <t>10.1186/s13690-021-00627-y</t>
  </si>
  <si>
    <t>Background: Previous studies have not investigated in depth the combination of objective body weight and subjective body shape and its association with suicidal ideation among different age groups. Therefore, this study aimed to examine the abovementioned association among Korean adults, stratified by developmental stages.Methods: We used nationally representative data from the 2017 Korean Community Health Survey, and included 222,037 participants aged 19 years or older in our study. Suicidal ideation was considered as the dependent variable (1 = yes, 0 = no). Along with body mass index (BMI) and subjective body shape measures, seven categories were created (1 = underweight-skinny, 2 = underweight-normal/fat, 3 = healthy weight-skinny, 4 = healthy weight-normal, 5 = healthy weight-fat, 6 = overweight-skinny/normal, 7 = overweight-fat). Multivariate logistic regression was conducted for each age group.Results: Adjusted for covariates, young adults who were overweight-fat (OR = 1.18, p &lt; .01), middle-aged adults who were underweight-skinny (OR = 1.32, p &lt; .05), and older adults who were healthy weight-fat (OR = 1.19, p &lt; .05) were more likely to have suicidal ideation than their healthy weight-normal counterparts.Conclusions: The results suggest that the association between the combination of objective body weight and subjective body shape and suicidal ideation differs according to the developmental stage. Therefore, this difference should be considered when developing suicide prevention interventions based on the developmental stages.</t>
  </si>
  <si>
    <t>https://search.ebscohost.com/login.aspx?direct=true&amp;db=cin20&amp;AN=150766716&amp;site=ehost-live</t>
  </si>
  <si>
    <t>Borderline Personality Disorder: What Predicts Acute Psychiatric Readmissions?</t>
  </si>
  <si>
    <t>Furnes, Desiré; Gjestad, Rolf; Mehlum, Lars; Hodgekins, Joanne; Kroken, Rune A.; Oedegaard, Ketil; Mellesdal, Liv</t>
  </si>
  <si>
    <t>Journal of Personality Disorders</t>
  </si>
  <si>
    <t>10.1521/pedi_2019_33_459</t>
  </si>
  <si>
    <t>Guilford Publications Inc.</t>
  </si>
  <si>
    <t>questions and answers</t>
  </si>
  <si>
    <t>Borderline Personality Disorder Diagnosis; Suicidal Ideation; Psychiatric Care Norway; Readmission; Human; Prospective Studies; Psychotic Disorders; Injuries, Self-Inflicted; Depression; Norway; Descriptive Statistics; Confidence Intervals</t>
  </si>
  <si>
    <t>Individuals diagnosed with borderline personality disorder (BPD) often struggle with chronic suicidal thoughts and behaviors and have frequent acute psychiatric admissions. Prevention of serial admissions and disruptions in long-term treatment strategies is needed. This study explored predictors of how frequently and how quickly patients diagnosed with BPD are readmitted after an index psychiatric admission. The authors identified self-harming behavior as a predictor of readmission frequency, whereas depression and hallucinations and delusions predicted time elapsed between the index admission and the first readmission. The authors recommend that predictors of readmissions should be carefully monitored and treated following index admission.</t>
  </si>
  <si>
    <t>https://search.ebscohost.com/login.aspx?direct=true&amp;db=cin20&amp;AN=151819213&amp;site=ehost-live</t>
  </si>
  <si>
    <t>Breaking the Nurse Suicide Silence in Academic and Clinical Settings.</t>
  </si>
  <si>
    <t>Heath, Janie; Woods, Marc</t>
  </si>
  <si>
    <t>KBN Connection</t>
  </si>
  <si>
    <t>Kentucky Board of Nursing</t>
  </si>
  <si>
    <t>pictorial</t>
  </si>
  <si>
    <t>COVID-19 Pandemic Psychosocial Factors; Nursing Staff, Hospital Psychosocial Factors; Students, Nursing Psychosocial Factors; Suicide Prevention and Control; Health Promotion; Kentucky; Compassion Fatigue; Psychological Well-Being; Work Environment; Learning Environment; Support, Psychosocial; Hardiness</t>
  </si>
  <si>
    <t>https://search.ebscohost.com/login.aspx?direct=true&amp;db=cin20&amp;AN=152172112&amp;site=ehost-live</t>
  </si>
  <si>
    <t>Bullying and Attitudes Toward Masculinity in Croatian Schools: Behavioral and Emotional Characteristics of Students Who Bully Others.</t>
  </si>
  <si>
    <t>Gereš, Natko; Orpinas, Pamela; Rodin, Urelija; Štimac-Grbić, Danijela; Mujkić, Aida</t>
  </si>
  <si>
    <t>Journal of Interpersonal Violence</t>
  </si>
  <si>
    <t>10.1177/0886260518777011</t>
  </si>
  <si>
    <t>Masculinity; Student Attitudes; Bullying Psychosocial Factors; Students, High School Psychosocial Factors; Emotions; Adolescent Behavior; Schools, Secondary Croatia; Human; Descriptive Statistics; Comparative Studies; Croatia; Cross Sectional Studies; Surveys; Socioeconomic Factors; Scales; Sadness; Hopelessness; Suicidal Ideation; Weapons; Data Analysis Software; Male; Female; Chi Square Test; Sex Factors; Victims Psychosocial Factors; Alcohol Drinking; Learning Environment; Male; Female</t>
  </si>
  <si>
    <t>Prevention of bullying is paramount to creating a positive and welcoming school environment. This study compared the following characteristics reported by students who had perpetrated bullying in Croatian schools and those who did not: gender, type of school, family wealth, negative emotionality, behaviors that may compromise health, and endorsement of traditional masculinity. Within the framework of the "Croatian Adolescent Masculinity Study," second and third grade students of secondary schools (equivalent to tenth and eleventh grade in the United States) in the city of Zagreb (N = 4,072) completed a cross-sectional, paper-and-pencil survey. Descriptive and logistic regression analyses were conducted separately for males and females to identify constructs associated with bullying perpetration. More males (12.7%) than females (5.8%) perpetrated bullying. Compared to students who did not report bullying others, significantly more students, who perpetrated bullying reported feeling sad or hopeless, having suicidal ideation, carrying a weapon, missing school because of feeling unsafe, drinking alcohol, getting inebriated, being victims of bullying, and endorsing traditional masculinity norms. The proportion of males reporting bullying others did not vary by type of school; females were more likely to perpetrate bullying in predominantly male and mixed-gender vocational schools. Bullying prevention interventions should address the complexity of problems associated with bullying others. Students who reported bullying others were more likely to participate in other harmful behaviors and have emotional problems. Endorsement of traditional masculinity norms should be further researched in other cultures and included in investigations of bullying perpetration, given its association with increased bullying among male and female students.</t>
  </si>
  <si>
    <t>https://search.ebscohost.com/login.aspx?direct=true&amp;db=cin20&amp;AN=149379521&amp;site=ehost-live</t>
  </si>
  <si>
    <t>Bullying Experiences and Nonsuicidal Self-injury among Chinese Adolescents: A Longitudinal Moderated Mediation Model.</t>
  </si>
  <si>
    <t>Wu, Nini; Hou, Yang; Zeng, Qing; Cai, Haiting; You, Jianing</t>
  </si>
  <si>
    <t>Journal of Youth &amp; Adolescence</t>
  </si>
  <si>
    <t>10.1007/s10964-020-01380-1</t>
  </si>
  <si>
    <t>Springer Nature</t>
  </si>
  <si>
    <t>Bullying In Adolescence; Self-Injurious Behavior Risk Factors; Chinese Psychosocial Factors; Peer Group; Interpersonal Relations; Depression; Hardiness; Risk Assessment; Human; China; Empirical Research; Prospective Studies; Child; Adolescence; Female; Male; Victims Psychosocial Factors; Self-Injurious Behavior Prevention and Control; Descriptive Statistics; Child: 6-12 years; Adolescent: 13-18 years; Female; Male</t>
  </si>
  <si>
    <t>Bullying experiences play an important role in non-suicidal self-injury (NSSI). However, little is known about how and in what conditions different bullying experiences (i.e., experiences of being pure bullies, pure victims, and bully-victims) may influence NSSI. Guided by the transactional model of development and the integrated model of NSSI, the current study investigated two potential mediators (i.e., peer acceptance and depressive symptoms) and one potential moderator (i.e., psychological resilience) of the relations between different bullying experiences and NSSI. Participants were 812 Chinese adolescents (43% female; Mage at Wave 1 = 13.15 years) from a two-wave longitudinal study with data spanning 1 year. The results show that all three types of bullying experiences can relate to a higher likelihood of NSSI through two indirect pathways: (a) lower peer acceptance to more depressive symptoms, or (b) more depressive symptoms. These indirect effects were weaker for adolescents with higher (versus lower) levels of psychological resilience. Moreover, when bully-victims were distinguished from pure bullies and pure victims and the unique effects for all three groups were tested, the direct and indirect effects were most evident among bully-victims. These findings imply that it is necessary to distinguish bully-victims from pure bullies and pure victims. The results indicate that NSSI may be effectively reduced if interventions focus on promoting peer acceptance and reducing adolescent depressive symptoms, particularly for bully-victims with lower levels of psychological resilience.</t>
  </si>
  <si>
    <t>https://search.ebscohost.com/login.aspx?direct=true&amp;db=cin20&amp;AN=149373058&amp;site=ehost-live</t>
  </si>
  <si>
    <t>Burden of cannabis use and disorder in the U.S. veteran population: Psychiatric comorbidity, suicidality, and service utilization.</t>
  </si>
  <si>
    <t>Hill, Melanie L.; Nichter, Brandon M.; Norman, Sonya B.; Loflin, Mallory; Pietrzak, Robert H.</t>
  </si>
  <si>
    <t>10.1016/j.jad.2020.09.099</t>
  </si>
  <si>
    <t>Veterans; Stress Disorders, Post-Traumatic Epidemiology; Suicide; Cannabis; Middle Age; Adult; Cross Sectional Studies; Suicidal Ideation; Comorbidity; Aged, 80 and Over; Human; Aged; Young Adult; Comparative Studies; Multicenter Studies; Evaluation Research; Validation Studies; Interview Guides; Middle Aged: 45-64 years; Adult: 19-44 years; Aged, 80 &amp; over; Aged: 65+ years</t>
  </si>
  <si>
    <t>Background: Cannabis use is associated with psychiatric illness and suicidality, which are prevalent among U.S. military veterans. However, the psychiatric burden of cannabis use and cannabis use disorder (CUD) among veterans is unclear. Using data from a nationally representative sample of veterans, we evaluated associations of lifetime cannabis use and CUD with psychiatric problems, suicidality, and treatment utilization.Methods: Participants were 3,157 veterans aged 21 to 96 years from the National Health and Resilience in Veterans Study (NHRVS). Cannabis use and CUD were assessed using the Mini International Neuropsychiatric Interview. Psychiatric morbidities, suicidal ideation and attempts, and treatment utilization were assessed and compared between three cannabis groups: [1] no lifetime cannabis use (never-use); [2] lifetime cannabis use but never met criteria for CUD (non-CUD cannabis use); [3] lifetime CUD (CUD).Results: Relative to the never-use group, veterans who used cannabis had elevated odds of current and lifetime posttraumatic stress disorder (PTSD), mood, anxiety, and substance use disorders, current suicidal ideation, lifetime suicide attempts, and current and lifetime mental health treatment utilization [odds ratios (ORs)=1.5-8.3]. Veterans with CUD had higher odds of current and lifetime PTSD, mood, and anxiety disorders, lifetime nicotine and alcohol dependence, and current suicidal ideation, relative to veterans who used cannabis but never met criteria for CUD (ORs=1.6-2.7).Limitations: The cross-sectional design of this study precludes causal inference.Conclusions: Cannabis use and CUD are associated with substantial psychiatric and suicide-related burden among veterans, highlighting the need for screening, education, and treatment to mitigate potential cannabis-related harm.</t>
  </si>
  <si>
    <t>https://search.ebscohost.com/login.aspx?direct=true&amp;db=cin20&amp;AN=147182139&amp;site=ehost-live</t>
  </si>
  <si>
    <t>Can atypical dysgeusia in depression be related to a deafferentation syndrome?</t>
  </si>
  <si>
    <t>Bou Khalil, Rami; Atallah, Elie; Dirani, Elina; Kallab, Maya; Kassab, Anthony; Mourad, Marc; El Khoury, Rhéa</t>
  </si>
  <si>
    <t>Medical Hypotheses</t>
  </si>
  <si>
    <t>10.1016/j.mehy.2020.110047</t>
  </si>
  <si>
    <t>Dysgeusia Etiology; Anemia; Depression; Aged; Vitamin B12; Male; Scales; Aged: 65+ years; Male</t>
  </si>
  <si>
    <t>Atypical dysgeusia such as having the sensation of a sweet tooth is an uncommon clinical presentation in severe depression. First, we present the case of a 67 year-old-man admitted to the psychiatric ward for depression after a suicide attempt by drug ingestion. The patient manifested a sweet taste sensation in the upper and lower gums that increased with mood swings and notably with severe depressive symptoms. Blood tests showed an elevated serum creatinine level (115 μmol/L), a normocytic anemia (hemoglobin 6.5 mmol/L; MCV 96 fL) and a deficit in vitamin B12 (122.4 pmol/L). The patient received vitamin B12 supplementation and was treated with clomipramine, lithium, mirtazapine, modafinil, and olanzapine. He was discharged after improvement of his depressive symptoms and decrease in the sweet taste. On follow-up, the patient's dysgeusia had subsided. Second, we hypothesize that the atypical dysgeusia may have been induced by vitamin B12 deficiency and medical comorbidities, leading to deafferentation (development of erroneous mouth mucosae sensations felt by the patient). This could have been increased by depression. Dysgeusia in elederly patients with depression should be extensively investigated in order to elucidate somatic contributing factors but it may not resolve until improvement of the depressive symptoms.</t>
  </si>
  <si>
    <t>https://search.ebscohost.com/login.aspx?direct=true&amp;db=cin20&amp;AN=147116055&amp;site=ehost-live</t>
  </si>
  <si>
    <t>Cardiac complications of malnutrition in adolescent patients: A narrative review of contemporary literature.</t>
  </si>
  <si>
    <t>Burns, Joseph; Shank, Caroline; Ganigara, Madhusudan; Saldanha, Nadia; Dhar, Arushi</t>
  </si>
  <si>
    <t>Annals of Pediatric Cardiology</t>
  </si>
  <si>
    <t>10.4103/apc.apc_258_20</t>
  </si>
  <si>
    <t>Malnutrition Complications; Malnutrition Complications; Cardiovascular Risk Factors; Human; Systematic Review; Child; Adolescence; Pericardial Effusion; Echocardiography; Eating Disorders; Malnutrition Therapy; Physical Examination; Child: 6-12 years; Adolescent: 13-18 years</t>
  </si>
  <si>
    <t>Eating disorders are common. Between 1% and 2% of adolescent females and 0.5% of males suffer from anorexia nervosa, bulimia nervosa, and binge eating disorder. Although suicide represents nearly half of the mortality in patients with eating disorders, a majority of the remainder is cardiac arrest, likely secondary to cardiovascular complications of eating disorders such as bradycardia, hypotension, QT interval changes, structural heart disease, and pericardial effusion. Bradycardia is suspected to be secondary to increased vagal tone and is a common finding in patients admitted with disordered eating. Similarly, hypotension and orthostatic abnormalities are common complications due to atrophy of peripheral muscles. Descriptive studies report prolongation of the corrected QT interval (QTc) in these patients relative to controls, albeit within the normal reference range. Structural heart disease is also common, with left ventricular mass reported as lower than predicted in several studies compared to healthy controls. Pericardial effusion is also commonly described, although it is possible that this is underestimated, as not all patients with eating disorders undergo echocardiograms. Further, refeeding syndrome as a result of treatment of eating disorders carries its own cardiac risks. Cardiac complications of malnutrition are common but reversible with appropriate management and recovery. It is imperative that providers are aware of the epidemiology of these complications, as it is only with a high clinical suspicion that proper evaluation including a thorough history and physical examination, electrocardiogram, and when necessary echocardiogram can be performed.</t>
  </si>
  <si>
    <t>https://search.ebscohost.com/login.aspx?direct=true&amp;db=cin20&amp;AN=155985814&amp;site=ehost-live</t>
  </si>
  <si>
    <t>Case 10-2021: A 70-Year-Old Man with Depressed Mood, Unsteady Gait, and Urinary Incontinence.</t>
  </si>
  <si>
    <t>Marouf, Feyza; Glover, McKinley; Wininger, Bryce; Curry, William T.</t>
  </si>
  <si>
    <t>New England Journal of Medicine</t>
  </si>
  <si>
    <t>10.1056/NEJMcpc2027090</t>
  </si>
  <si>
    <t>Gait Disorders, Neurologic Etiology; Cerebral Ventricles; Hydrocephalus, Normal Pressure Diagnosis; Bipolar Disorder Complications; Cerebral Ventricles Pathology; Bipolar Disorder Drug Therapy; Urinary Incontinence Etiology; Magnetic Resonance Imaging; Depression Etiology; Hydrocephalus, Normal Pressure Surgery; Aged; Male; Hydrocephalus, Normal Pressure Complications; Diagnosis, Differential; Questionnaires; Aged: 65+ years; Male</t>
  </si>
  <si>
    <t>The article presents a case study of a 70-year-old man with bipolar disorder was evaluated at this hospital because of depressed mood, suicidal ideation, and gait disturbance. Topics include the patient had a long history of depressive episodes, with previous hospitalizations for suicide attempts, the patient was evaluated at this hospital because of an episode of irritability, and the received outpatient psychiatric treatment on a monthly basis of therapy with valproic acid and fluoxetine.</t>
  </si>
  <si>
    <t>https://search.ebscohost.com/login.aspx?direct=true&amp;db=cin20&amp;AN=149877094&amp;site=ehost-live</t>
  </si>
  <si>
    <t>Characteristics of Intrinsic Brain Functional Connectivity Alterations in Major Depressive Disorder Patients With Suicide Behavior.</t>
  </si>
  <si>
    <t>Chen, Ziqi; Xia, Mingrui; Zhao, Youjin; Kuang, Weihong; Jia, Zhiyun; Gong, Qiyong</t>
  </si>
  <si>
    <t>Journal of Magnetic Resonance Imaging</t>
  </si>
  <si>
    <t>10.1002/jmri.27784</t>
  </si>
  <si>
    <t>John Wiley &amp; Sons, Inc.</t>
  </si>
  <si>
    <t>https://search.ebscohost.com/login.aspx?direct=true&amp;db=cin20&amp;AN=153845901&amp;site=ehost-live</t>
  </si>
  <si>
    <t>Children's history of suicidal ideation and synchrony of facial displays of affect during mother–child interactions.</t>
  </si>
  <si>
    <t>James, Kiera M.; Kudinova, Anastacia Y.; Woody, Mary L.; Feurer, Cope; Foster, Claire E.; Gibb, Brandon E.</t>
  </si>
  <si>
    <t>Journal of Child Psychology &amp; Psychiatry</t>
  </si>
  <si>
    <t>Wiley-Blackwell</t>
  </si>
  <si>
    <t>Suicidal Ideation In Infancy and Childhood; Mother-Child Relations; Facial Expression; Electroencephalography; Electromyography; Human; Child; Comparative Studies; Suicide, Attempted; Child: 6-12 years</t>
  </si>
  <si>
    <t>Background: Suicidal thoughts and behavior can begin early in childhood and are a leading cause of death in youth. Although specific mechanisms of risk remain largely unknown, theorists and researchers highlight the importance of the parent–child relationship. The current study focused on one aspect of this relationship: the dynamic exchange of facial affect during interactions. Specifically, we examined the relation between children's history of suicidal ideation (SI) and synchrony of facial expressions during positive and negative mother–child interactions. Methods: Participants were 353 mother–child dyads. Of these, 44 dyads included a child with an SI history. Dyads engaged in positive and negative discussions during which their facial electromyography was recorded from mothers and children to index second‐to‐second changes in positive (zygomaticus) and negative (corrugator) facial affect. Results: Child SI dyads were characterized specifically by reduced synchrony of positive facial affect during the positive discussion compared to dyads without child SI. Conclusions: These findings suggest child SI dyads exhibit reduced synchrony of normative positive expressions during mother–child interactions. If replicated and extended in longitudinal research, these results may help to explain one mechanism of risk among children with SI.</t>
  </si>
  <si>
    <t>https://search.ebscohost.com/login.aspx?direct=true&amp;db=cin20&amp;AN=147772849&amp;site=ehost-live</t>
  </si>
  <si>
    <t>Classification of Bioinformatics EEG Data Signals to Identify Depressed Brain State Using CNN Model.</t>
  </si>
  <si>
    <t>Thakare, Anuradha; Bhende, Manisha; Deb, Nabamita; Degadwala, Sheshang; Pant, Bhasker; Kumar, Yekula Prasanna</t>
  </si>
  <si>
    <t>BioMed Research International</t>
  </si>
  <si>
    <t>10.1155/2022/5214195</t>
  </si>
  <si>
    <t>Hindawi Limited</t>
  </si>
  <si>
    <t>equations &amp; formulas</t>
  </si>
  <si>
    <t>Bioinformatics; Electroencephalography; Data Security; Depression Physiopathology; Brain Physiopathology; Neural Networks (Computer); Human; Deep Learning; Artificial Intelligence; Image Processing, Computer Assisted</t>
  </si>
  <si>
    <t>Patients suffering from severe depression may be precisely assessed using online EEG categorization and their progress tracked over time, minimizing the risk of danger and suicide. Online EEG categorization systems, on the other hand, suffer additional challenges in the absence of empirical oversight. A lack of effective decoupling between brain regions and neural networks occurs during brain disease attacks, resulting in EEG data with poor signal intensity, high noise, and nonstationary characteristics. CNN employs momentum SGD optimization. By using a tiny momentum decay factor, the literature's starting strategy, and the same batch normalization, this work attempts to decrease model error. Before being utilized to form a training set, samples are shuffled, followed by validation and testing on the new samples in the set. An online EEG categorization system driven by a convolution neural network has been developed to do this. The approach is applied directly to the EEG input and is able to accurately and quickly identify depressed states without the need for preprocessing or feature extraction. The healthy control group and the depression control group had accuracy, sensitivity, and specificity of 99.08 percent, 98.77 percent, and 99.42 percent, respectively, in experiments on depression evaluation based on publicly accessible data. The machine learning technique based on feature extraction is often getting more and more complex, making it only suited for offline EEG categorization. While neural networks have become increasingly important in the study of artificial intelligence in recent years, they are still essentially black-box function approximations with limited interpretability. In addition, quantitative study of the neural network shows that depressed patients and healthy persons have remarkable dissimilarity between the right and left temporal lobe brain regions.</t>
  </si>
  <si>
    <t>https://search.ebscohost.com/login.aspx?direct=true&amp;db=cin20&amp;AN=156288191&amp;site=ehost-live</t>
  </si>
  <si>
    <t>Classification trees identify shared and distinct correlates of nonsuicidal self‐injury and suicidal ideation across gender identities in emerging adults.</t>
  </si>
  <si>
    <t>Wallace, Gemma T.; Conner, Bradley T.; Shillington, Audrey M.</t>
  </si>
  <si>
    <t>Clinical Psychology &amp; Psychotherapy</t>
  </si>
  <si>
    <t>10.1002/cpp.2530</t>
  </si>
  <si>
    <t>Suicidal Ideation; Gender Identity; Injuries, Self-Inflicted Classification; Decision Trees; Human; Exploratory Research; Psychopathology; Psychological Well-Being; Descriptive Statistics; Data Analysis Software; Male; Female; Trauma; Eating Disorders; Alcohol Abuse; Models, Statistical; Male; Female</t>
  </si>
  <si>
    <t>College students have an elevated risk for self‐injurious thoughts and behaviours (SITBs), and there are robust differences in prevalence rates for SITBs across gender identities. Although numerous constructs have been implicated as risk factors, researchers have not significantly improved at predicting SITBs, possibly owing to constraints of confirmatory analyses. Classification trees are exploratory, person‐centred analyses that enable joint examination of numerous correlates and their interactions. Thus, classification trees may discern previously unstudied risk factors and identify distinct subpopulations with elevated risk for SITBs. We tested classification trees that evaluated 298 potential correlates of nonsuicidal self‐injury and suicidal ideation across self‐identified women and men. Data came from 5,131 college students who completed the National College Health Assessment, which assesses a wide range of health‐related constructs. Models produced parsimonious decision trees that accounted for a substantial amount of outcome variability (38.3–51.5%). Psychopathology, poorer psychological well‐being, and other SITBs emerged as important correlates for all participants. Trauma, disordered eating, and heavy alcohol use were salient among women, whereas alcohol use norms were important correlates among men. Importantly, models identified several constructs that may be amenable to intervention. Results support the use of exploratory analyses to explicate heterogeneity among individuals who engage in SITBs and suggest that gender identity is an important moderator for certain risk factors.</t>
  </si>
  <si>
    <t>https://search.ebscohost.com/login.aspx?direct=true&amp;db=cin20&amp;AN=151176647&amp;site=ehost-live</t>
  </si>
  <si>
    <t>Clinical discussion of Medical Aid-in-Dying: minimizing harms and ensuring informed choice.</t>
  </si>
  <si>
    <t>Brassfield, Elizabeth R.; Buchbinder, Mara</t>
  </si>
  <si>
    <t>Patient Education &amp; Counseling</t>
  </si>
  <si>
    <t>10.1016/j.pec.2020.08.029</t>
  </si>
  <si>
    <t>Suicide, Assisted; Australia; Consent; Canada; Health Personnel; Human; Comparative Studies; Multicenter Studies; Evaluation Research; Validation Studies</t>
  </si>
  <si>
    <t>Objective: The implementation of medical aid-in-dying (MAID) poses new challenges for clinical communication and counseling. Among these, health care providers must consider whether to initiate a discussion of MAID with eligible patients who do not directly ask about it. Norms and policies concerning this issue vary tremendously across jurisdictions where MAID is legally authorized, reflecting divergent assumptions about patients' rights to information about end-of-life options and the purpose and potential harms of clinical disclosure.Method: This discussion forum essay draws on informed consent doctrine to analyze two policies concerning clinical communication about MAID: the legal prohibition against provider-initiated discussions of MAID in Victoria, Australia, and the Canadian Association of MAID Assessors and Providers (CAMAP) position that providers have an ethical and professional responsibility to inform eligible patients about MAID.Conclusions: Informed consent requires that clinicians strike a balance between minimizing potential harms to patients caused by initiating discussions of MAID and the imperative to inform and counsel patients about all of their legally available medical options.Practice Implications: Clinicians should be aware of both the importance of communication as a tool to inform patients and the potential for clinical language to cause harm to or to unduly influence patients.</t>
  </si>
  <si>
    <t>https://search.ebscohost.com/login.aspx?direct=true&amp;db=cin20&amp;AN=149176244&amp;site=ehost-live</t>
  </si>
  <si>
    <t>Colorado Nurses Foundation Awards Scholarships.</t>
  </si>
  <si>
    <t>Mulhall, Margaret</t>
  </si>
  <si>
    <t>Colorado Nurse</t>
  </si>
  <si>
    <t>Colorado Nurses Association</t>
  </si>
  <si>
    <t>https://search.ebscohost.com/login.aspx?direct=true&amp;db=cin20&amp;AN=156887347&amp;site=ehost-live</t>
  </si>
  <si>
    <t>Conditional Process Modeling of the Relationship Among Self-Reliance, Loneliness, and Depressive Symptoms, and the Moderating Effect of Feeling Understood.</t>
  </si>
  <si>
    <t>Ogrodniczuk, John S.; Oliffe, John L.; Kealy, David; Seidler, Zac E.; Black, Nick; Rice, Simon M.</t>
  </si>
  <si>
    <t>Journal of Nervous &amp; Mental Disease</t>
  </si>
  <si>
    <t>10.1097/NMD.0000000000001407</t>
  </si>
  <si>
    <t>Lippincott Williams &amp; Wilkins</t>
  </si>
  <si>
    <t>Men; Loneliness Psychosocial Factors; Adaptation, Psychological; Depression Psychosocial Factors; Interpersonal Relations; Suicidal Ideation; Psychological Tests; Regression; Middle Age; Male; Canada; Adult; Cross Sectional Studies; Self Report; Impact of Events Scale; Middle Aged: 45-64 years; Adult: 19-44 years; Male</t>
  </si>
  <si>
    <t>Abstract: Self-reliance features as one of the notable male norms espoused by traditional masculine socialization. Strict adherence to a self-reliant attitude has been found to confer risk for depression and suicidality among men. Yet, little research has investigated the factors that may contribute to self-reliance having a negative impact for men. Using data from a large sample of Canadian men (N = 530), the present study examined the association between self-reliance and depression, while also assessing the roles of loneliness and not feeling understood as contributing factors in this process. Findings indicated that the moderated mediation model was significant, pointing to loneliness as a significant mediator in the association between self-reliance and depression. Furthermore, the findings revealed that not feeling understood moderated the relationship between self-reliance and loneliness, indicating that this association applies mainly to those men who do not feel understood by at least one important person in their life.</t>
  </si>
  <si>
    <t>https://search.ebscohost.com/login.aspx?direct=true&amp;db=cin20&amp;AN=154476817&amp;site=ehost-live</t>
  </si>
  <si>
    <t>Conditions and Consequences of COVID-19 for Nurses.</t>
  </si>
  <si>
    <t>Barré, Jessica H.</t>
  </si>
  <si>
    <t>Tennessee Nurse</t>
  </si>
  <si>
    <t>Tennessee Nurses Association</t>
  </si>
  <si>
    <t>COVID-19 Pandemic Psychosocial Factors; Nursing Staff, Hospital Psychosocial Factors; Work Experiences; Nursing Care Psychosocial Factors; Personal Protective Equipment; Occupational Health; Stress, Psychological; Compassion Fatigue; Burnout, Professional; Depression; Suicide, Attempted; Support, Psychosocial; Tennessee</t>
  </si>
  <si>
    <t>https://search.ebscohost.com/login.aspx?direct=true&amp;db=cin20&amp;AN=152252983&amp;site=ehost-live</t>
  </si>
  <si>
    <t>Co-Occurring Trauma and Non-Suicidal Self-Injury Among People With Chronic Pain: A Systematic Review.</t>
  </si>
  <si>
    <t>Johnson, Benjamin Norman; McKernan, Lindsey</t>
  </si>
  <si>
    <t>Current Pain &amp; Headache Reports</t>
  </si>
  <si>
    <t>10.1007/s11916-021-00984-x</t>
  </si>
  <si>
    <t>Chronic Pain Epidemiology; Self-Injurious Behavior Epidemiology; Self-Injurious Behavior Complications; Cross Sectional Studies; Suicidal Ideation; Risk Factors; Human; Questionnaires</t>
  </si>
  <si>
    <t>Purpose Of Review: Trauma and posttraumatic stress are common among individuals with chronic pain and contribute to increased morbidity and impairment. Individuals with trauma and chronic pain may be prone to non-suicidal self-injury, a relatively common yet risky self-regulatory behavior. There is a dearth of research on the intersection of trauma, chronic pain, and non-suicidal self-injury (NSSI). We conducted a systematic review of the extant literature.Recent Findings: Five quantitative and eight case reports were identified. Only one quantitative study reported specifically on NSSI. Self-harm rates varied across studies, though appeared elevated among patients with chronic pain. Childhood trauma was linked to this co-occurrence. Causal links between trauma, NSSI, and pain are proposed, highlighting the need for a comprehensive theoretical model. We recommend assessing for childhood trauma when treating patients with chronic pain and querying regarding NSSI when patients present with indicators of NSSI risk and to treat or refer such patients to specialized treatment.</t>
  </si>
  <si>
    <t>https://search.ebscohost.com/login.aspx?direct=true&amp;db=cin20&amp;AN=154341437&amp;site=ehost-live</t>
  </si>
  <si>
    <t>Correction to: Repeating a suicide attempt during adolescence: risk and protective factors 12 months after hospitalization...Mirkovic B, Cohen D, Garny de la Riviere S, et al. Repeating a suicide attempt during adolescence: risk and protective factors 12 months after hospitalization. European Child &amp; Adolescent Psychiatry. 2020;29(12):1729-1740.</t>
  </si>
  <si>
    <t>Mirkovic, Bojan; Cohen, David; de La Rivière, Sébastien Garny; Pellerin, Hugues; Guilé, Jean-Marc; Consoli, Angèle; Gerardin, Priscille</t>
  </si>
  <si>
    <t>10.1007/s00787-020-01504-9</t>
  </si>
  <si>
    <t>corrected article</t>
  </si>
  <si>
    <t>Suicide, Attempted In Adolescence; Recurrence; Adolescence; Adolescent: 13-18 years</t>
  </si>
  <si>
    <t>In the original article, incorrect Table 1 was published. The correct Table 1 is given below.</t>
  </si>
  <si>
    <t>https://search.ebscohost.com/login.aspx?direct=true&amp;db=cin20&amp;AN=151507149&amp;site=ehost-live</t>
  </si>
  <si>
    <t>Corrigendum to "How does Medical Assistance in Dying affect end-of-life care planning discussions? Experiences of Canadian multidisciplinary palliative care providers"...Ho A, Norman JS, Joolaee S, et al. How does Medical Assistance in Dying affect end-of-life care planning discussions? Experiences of Canadian multidisciplinary palliative care providers. Palliative Care and Social Practice. 2021;15:1-14.</t>
  </si>
  <si>
    <t>Palliative Care &amp; Social Practice</t>
  </si>
  <si>
    <t>10.1177/26323524211060145</t>
  </si>
  <si>
    <t>Suicide, Assisted; Palliative Care; Multidisciplinary Care Team; Attitude of Health Personnel; Work Experiences; Decision Making</t>
  </si>
  <si>
    <t>https://search.ebscohost.com/login.aspx?direct=true&amp;db=cin20&amp;AN=154321749&amp;site=ehost-live</t>
  </si>
  <si>
    <t>https://search.ebscohost.com/login.aspx?direct=true&amp;db=cin20&amp;AN=153456276&amp;site=ehost-live</t>
  </si>
  <si>
    <t>COVID-19 and Telemental Health: Benefits, Challenges, and Future Directions.</t>
  </si>
  <si>
    <t>Madigan, Sheri; Racine, Nicole; Cooke, Jessica E.; Korczak, Daphne J.</t>
  </si>
  <si>
    <t>Canadian Psychology</t>
  </si>
  <si>
    <t>10.1037/cap0000259</t>
  </si>
  <si>
    <t>Canadian Psychological Association</t>
  </si>
  <si>
    <t>COVID-19; Telehealth; Mental Health Services Canada; Health Services Accessibility Canada; Canada; Rural Areas; Cost Savings; Travel; Privacy and Confidentiality; Domestic Violence Prevention and Control; Suicide Prevention and Control; Social Distancing</t>
  </si>
  <si>
    <t>Although the medical impacts of COVID-19 are notable, the interpersonal, financial, and social consequences of the pandemic are likely to have the largest and most sustained effect on the psychological health of Canadians. Since the onset of the pandemic, mental illness has increased and demand for resources and services are on the rise. COVID-19 has served as a catalyst for the rapid implementation and acceptance of telemental health as a psychological service delivery option. Telemental health has several benefits, including increased reach and accessibility for those living in rural areas, reduced treatment attrition, and cost savings due to reduced travel. Although telemental health may be an innovative solution for broadly delivering psychological services, it can also pose threats to confidentiality and is limited to individuals with accessibility to the Internet and capability to navigate online platforms. Telemental health may also not be appropriate for individuals with severe mental illness (e.g., active psychosis, suicidality), who require in-person services to mitigate acute risk, or in situations in which a high degree of confidentiality is critical for accurate disclosure (e.g., child maltreatment, domestic violence). In this commentary, we describe the benefits and challenges of telemental health, and also highlight important considerations for clinicians, children and youth, systems that coordinate and facilitate mental health services, and future research. We conclude that telemental health is not a panacea and requires careful consideration for appropriateness depending on client needs and confidentiality, and standards for ensuring optimal outcomes for clients. Bien que les répercussions médicales de la COVID-19 soient notables, les conséquences interpersonnelles, financières et sociales de la pandémie auront probablement l'effet le plus important et le plus soutenu sur la santé psychologique des Canadiens. Depuis l'apparition de la pandémie, la maladie mentale a augmenté et la demande de ressources et de services est en hausse. La COVID-19 a servi de catalyseur a la mise en œuvre et a l'acceptation rapides de la télésanté mentale comme option de prestation de services psychologiques. La télésanté mentale a plusieurs avantages, notamment une portée et une accessibilité accrues pour les personnes vivant dans les zones rurales, une réduction de l'attrition dans le traitement et des économies en raison de déplacements réduits. Bien que la télésanté mentale puisse être une solution novatrice pour offrir des services psychologiques a grande échelle, elle peut également poser des menaces a la confidentialité et est limitée aux personnes ayant accès a Internet et ayant la capacité de naviguer sur les plateformes en ligne. La télésanté mentale peut également ne pas être appropriée pour les personnes atteintes d'une maladie mentale grave (p. ex., psychose active, tendances suicidaires), qui ont besoin de services en personne pour atténuer le risque aigu ou dans les situations où un degré élevé de confidentialité est essentiel a une divulgation exacte (p. ex., maltraitance des enfants, violence familiale). Dans ce commentaire, nous décrivons les avantages et les défis de la télésanté mentale, et nous mettons également en évidence des considérations importantes pour les cliniciens, les enfants et les adolescents, les systèmes qui coordonnent et facilitent les services de santé mentale et les recherches futures. Nous concluons que la télésanté mentale n'est pas une panacée et qu'elle nécessite un examen minutieux de sa pertinence en fonction des besoins des clients et de la confidentialité, ainsi que des normes visant a garantir des résultats optimaux pour les clients.</t>
  </si>
  <si>
    <t>https://search.ebscohost.com/login.aspx?direct=true&amp;db=cin20&amp;AN=149716761&amp;site=ehost-live</t>
  </si>
  <si>
    <t>COVID-19 disaster and mental health—assessing, responding and recovering.</t>
  </si>
  <si>
    <t>Lindert, Jutta; Jakubauskiene, Marija; Bilsen, Johan</t>
  </si>
  <si>
    <t>European Journal of Public Health</t>
  </si>
  <si>
    <t>iv31</t>
  </si>
  <si>
    <t>10.1093/eurpub/ckab153</t>
  </si>
  <si>
    <t>Oxford University Press / USA</t>
  </si>
  <si>
    <t>COVID-19 Pandemic Psychosocial Factors; Mental Disorders; Mental Health; Recovery; Human; Geographic Locations; Suicide; Sex Factors; Age Factors; Social Factors; Socioeconomic Factors; Support, Psychosocial; Social Determinants of Health; Systematic Review; Stress, Psychological</t>
  </si>
  <si>
    <t>The coronavirus disease 19 (COVID-19) pandemic is a disaster that has impacted lives globally. The purpose of this paper is to understand the linkage between COVID-19 and its impact on mental health. To reach this aim, we reviewed the literature on COVID-19 and mental conditions. Based on the literature, we identified COVID-19 as an unexpected, large-scale event that disrupted communities and caused death, destruction and trauma which upended normal existence. For mental conditions, effects of the pandemic are likely to manifest in different ways: development of symptoms in previously healthy individuals, new episodes in those with predisposition to mental disorders and development of symptoms that do not meet diagnostic criteria. The level of mental health problems varies depending on the stage of the pandemic, country, population groups and types of conditions. This also applies to the level of suicide, although suicides do not seem to have increased during the pandemic. Yet, we identified a net of factors contributing to mental conditions, in general. These factors include demographic factors (e.g. female gender, younger and older age), social factors (e.g. economically disadvantaged), mental factors (e.g. pre-existing mental conditions) and relationship factors (e.g. stressful relationship, lack of relationships). Additionally, we identified COVID-19-specific factors such as threat to own life and threat to life of loved ones, containment measures and interruption of services and social life. We further explored potentially additional suicide-related risk factors. Regardless of differences, health care and psychosocial systems were in many countries not prepared to respond to a viral disaster. Viral disaster requires that responses not only include direct care but also responses to populations that may need support due to known determinants of mental health.</t>
  </si>
  <si>
    <t>https://search.ebscohost.com/login.aspx?direct=true&amp;db=cin20&amp;AN=153476227&amp;site=ehost-live</t>
  </si>
  <si>
    <t>COVID-19 시대의 울분과 외로움 관리를 위한 연결성의 중요성.</t>
  </si>
  <si>
    <t>한 창 수</t>
  </si>
  <si>
    <t>Journal of the Korean Medical Association / Taehan Uisa Hyophoe Chi</t>
  </si>
  <si>
    <t>10.5124/jkma.2021.64.6.394</t>
  </si>
  <si>
    <t>Korean Medical Association</t>
  </si>
  <si>
    <t>COVID-19; Loneliness Prevention and Control; Emotions; Interpersonal Relations; Internet; Social Networks; Anxiety; Stress, Psychological; Burnout, Professional; Mental Disorders Mortality; Health Personnel Psychosocial Factors; Social Isolation; Suicide Mortality; Mental Health Services</t>
  </si>
  <si>
    <t>Background: Coronavirus disease 2019 (COVID-19) has made 'untact' life a new standard (next normal) way of life, minimizing physical contacts among people. Emotional exchanges between people are rapidly being replaced by contact through the Internet, social networks, and over-the-top services. Current Concepts: People are expressing more stress and anxiety that are caused by fear of infection, and also embitterment due to perceived distrust and injustice is increasing. In the era of COVID-19, it is necessary and important to manage burnout, depression, and anxiety symptoms of medical staff and quarantine personnel. The pandemic and the resulting social changes intensifies loneliness, leading to deterioration in mental and physical health. The World Health Organization has warned that loneliness and social isolation are leading to the exacerbation of physical illness and increased mortality due to suicide and other mental health problems. Discussion and Conclusion: It is needed to establish a next standard of mental health service such as untact diagnosis and follow-up support system. Government and society should establish a sustainable system even after the COVID-19 crisis, rather than stopgap measures made with people's sacrifice as collateral.</t>
  </si>
  <si>
    <t>https://search.ebscohost.com/login.aspx?direct=true&amp;db=cin20&amp;AN=150942402&amp;site=ehost-live</t>
  </si>
  <si>
    <t>Crisis Care for Mental Health is Emerging in Alabama.</t>
  </si>
  <si>
    <t>MCGUINNESS, TEENA</t>
  </si>
  <si>
    <t>Alabama Nurse</t>
  </si>
  <si>
    <t>Alabama State Nurses Association</t>
  </si>
  <si>
    <t>https://search.ebscohost.com/login.aspx?direct=true&amp;db=cin20&amp;AN=157026381&amp;site=ehost-live</t>
  </si>
  <si>
    <t>Deaths related to nitrogen inhalation: Analytical challenges.</t>
  </si>
  <si>
    <t>Giorgetti, Arianna; Pelletti, Guido; Barone, Rossella; Garagnani, Marco; Rossi, Francesca; Guadagnini, Gianni; Fais, Paolo; Pelotti, Susi</t>
  </si>
  <si>
    <t>Forensic Science International</t>
  </si>
  <si>
    <t>10.1016/j.forsciint.2020.110548</t>
  </si>
  <si>
    <t>Nitrogen Poisoning; Nitrogen Blood; Oxygen Blood; Case Control Studies; Administration, Inhalation; Carbon Dioxide Blood; Human; Adult; Asphyxia Etiology; Gas Chromatography-Mass Spectrometry; Male; Forensic Toxicology Methods; Adult: 19-44 years; Male</t>
  </si>
  <si>
    <t>Dinitrogen (N2) has been increasingly connected to suicidal deaths. The analysis of N2 in post-mortem cases still represents a major challenge in forensic toxicology and circumstantial data has so far played a major role for the determination of the cause of death. In this paper, after presenting a review of cases of N2 intoxication described in forensic literature, we report the application of two approaches in order to quantify an excess of N2 in post-mortem whole blood collected from a case of suicide by nitrogen inhalation. N2 analyses were performed by GC-MS on the suicidal case and on controls taken from 10 autopsy cases with similar PMI (5 traumatic deaths and 5 deaths by asphyxia). The percentage of N2 was estimated by building a five-point N2 peak area calibration curve (0, 15.6 %, 62.4 % 78.1 %, 100 %) and through an external QC, assessing linearity, accuracy and precision, LLOQ, specificity and stability of N2 in the sample vial. Percentage of N2 of the case was significantly higher than the post-mortem controls (p&lt;0.05). The N2/O2 ratio of the case and controls was also calculated as an additional indicator, and was significantly higher in the case (p&lt;0.05). The strengths and the limitation of both methods are reported in the paper. Toxicological confirmation for N2 are rarely performed when the cause of death is evident, probably due to the lack of validated methods and the complexity of the interpretation of N2 concentration in biological fluids. The presented methods can be rapidly and profitably applied with instrumentation normally available in forensic laboratories.</t>
  </si>
  <si>
    <t>https://search.ebscohost.com/login.aspx?direct=true&amp;db=cin20&amp;AN=148202373&amp;site=ehost-live</t>
  </si>
  <si>
    <t>Deliberate self-harm and associated risk factors in young adults: the importance of education attainment and sick leave.</t>
  </si>
  <si>
    <t>Lunde, Ketil Berge; Mehlum, Lars; Melle, Ingrid; Qin, Ping</t>
  </si>
  <si>
    <t>Social Psychiatry &amp; Psychiatric Epidemiology</t>
  </si>
  <si>
    <t>10.1007/s00127-020-01893-x</t>
  </si>
  <si>
    <t>https://search.ebscohost.com/login.aspx?direct=true&amp;db=cin20&amp;AN=148405122&amp;site=ehost-live</t>
  </si>
  <si>
    <t>Depressed Older Patients with Death Wishes: Experimental Evidence for Psychotherapists' Age and Health Bias.</t>
  </si>
  <si>
    <t>Kessler, Eva-Marie; Grünewald, Lisa; Schäfer, Thomas</t>
  </si>
  <si>
    <t>Depression Psychosocial Factors; Attitude to Death In Old Age; Psychotherapists; Health Status; Suicide Risk Factors; Discrimination; Human; Aged; Age Factors; Vignettes; Descriptive Statistics; Random Sample; Patient Attitudes; Optimism; Psychotherapeutic Processes; Mental Health; Aged: 65+ years</t>
  </si>
  <si>
    <t>Objectives: When psychotherapists encounter an older patient with depression and death wishes, especially when burdened by physical illness, they may be subject to judgmental biases. This study investigates how this group of patients with highest suicide risk may experience discrimination both on age and health status. Methods: Using a 2 × 2 [chronological age x physical health status] vignette design, psychotherapists (N = 147) were randomly presented with one of the four variants of a case describing a patient with depression and death wishes (i.e., 78 years old + poor physical health; 78 years old + normal physical health; 48 years old + poor physical health; 48 years old + normal physical health). Afterward, participants' attitudes toward the case were assessed. Results: In case of the hypothetical patient's old age and poor health status, participants did not underestimate the pathological significance of his death wishes, but nevertheless showed less optimistic treatment attitudes and less confidence in psychotherapeutic treatment. Conclusions: Psychotherapists' age bias and health bias may serve as two potentially fatal factors influencing the provision of mental health services. Clinical Implications: Psychotherapists may contribute to better mental health-care provision of older adults with depression and the prevention of late-life suicide by increasing awareness of their age and health bias.</t>
  </si>
  <si>
    <t>https://search.ebscohost.com/login.aspx?direct=true&amp;db=cin20&amp;AN=148751593&amp;site=ehost-live</t>
  </si>
  <si>
    <t>Despair and Suicide-Related Behaviours in Palorinya Refugee Settlement, Moyo, Uganda.</t>
  </si>
  <si>
    <t>Moses, Mukasa Bwesige; Snider, Leslie</t>
  </si>
  <si>
    <t>Intervention (15718883)</t>
  </si>
  <si>
    <t>Hopelessness Uganda; Suicidal Ideation Uganda; Refugees Psychosocial Factors; Uganda; Human; Sudan; Suicide, Attempted; Support, Psychosocial; Focus Groups; Violence; Social Isolation; Mental Health</t>
  </si>
  <si>
    <t>This descriptive study illustrates the multitude of intertwining factors contributing to suicidal ideation and attempts, and deaths by suicide among South Sudanese refugees in Moyo/Obongi Palorinya settlements in northern Uganda. It was conducted from 2019 to 2020 due to escalating rates of suicide attempts and deaths by suicide noted in a rapid assessment by Lutheran World Federation mental health and psychosocial support (MHPSS) workers. This study aimed to better understand factors contributing to suicidal ideation and attempts among refugees, to tailor MHPSS interventions and prevent potential escalation of suicidality across the region, including nearby refugee hosting districts in Adjumani/Lamwo. Data collection techniques included key informant interviews, focus group discussions, case studies and review of the lead author's therapy recovery notes. The findings highlighted the following factors contributing to escalating suicidality among the refugees: war stressors (experiencing and witnessing violent acts), daily stressors, social fragmentation, normalised violence, social isolation, lack of economic opportunities, loss of assets and loss of confidence and hope, among others. The assessment found that the spiking trend of increased suicidal behaviour is apparently unique to Moyo/Obongi, compared to neighbouring settlements, but emphasises the need for monitoring and preventive interventions in neighbouring districts. The psychosocial as well as economic impact of a reduction in funding for MHPSS programming is underlined, emphasising the need for long-term funding to consolidate programme effects and respond to realities on the ground. Community-based psychosocial support interventions provided by Lutheran World Federation are described that have subsequently helped to mitigate and respond to the escalating trend in suicidality and reflections given to strengthen the ongoing response with lessons learned for other contexts.</t>
  </si>
  <si>
    <t>https://search.ebscohost.com/login.aspx?direct=true&amp;db=cin20&amp;AN=154905285&amp;site=ehost-live</t>
  </si>
  <si>
    <t>Diabetes, prediabetes, and suicide deaths in a Japanese working population.</t>
  </si>
  <si>
    <t>Fukunaga, Ami; Hu, Huan; Inoue, Yosuke; Nakagawa, Tohru; Honda, Toru; Yamamoto, Shuichiro; Miyamoto, Toshiaki; Okazaki, Hiroko; Shimizu, Makiko; Eguchi, Masafumi; Kochi, Takeshi; Yamamoto, Makoto; Ogasawara, Takayuki; Sasaki, Naoko; Uehara, Akihiko; Imai, Teppei; Nishihara, Akiko; Hori, Ai; Nagahama, Satsue; Tomita, Kentaro</t>
  </si>
  <si>
    <t>Journal of Psychosomatic Research</t>
  </si>
  <si>
    <t>10.1016/j.jpsychores.2020.110246</t>
  </si>
  <si>
    <t>Prediabetic State Epidemiology; Diabetes Mellitus Epidemiology; Suicide; Japan; Adult; Female; Human; Male; Case Control Studies; Comparative Studies; Multicenter Studies; Evaluation Research; Validation Studies; Adult: 19-44 years; Female; Male</t>
  </si>
  <si>
    <t>Objective: To examine the association of diabetes and prediabetes with suicide deaths in a Japanese working population.Methods: A nested case-control study was conducted using data from the Japan Epidemiology Collaboration on Occupational Health Study. During 8 years of follow-up, we identified 56 registered cases of suicide death that had information on fasting plasma glucose or glycated hemoglobin A1c at any health check-up during the past 3 years prior to suicide. For each case, we randomly selected five controls matched for age, sex, and worksite. We used the latest health check-up data for analysis. We defined diabetes status based on the American Diabetes Association criteria and used a conditional logistic regression model to investigate the association.Results: Adjusted odds ratios and 95% confidence intervals for suicide death were 0.67 (0.32-1.41) and 3.53 (1.05-11.91) for prediabetes and diabetes, respectively, compared to normoglycemia. Similar results were obtained when diabetes status was exclusively defined by the fasting plasma glucose or glycated hemoglobin A1c level.Conclusion: Diabetes, but not prediabetes, was associated with a higher risk of suicide death, compared with normoglycemia, among a Japanese working population.</t>
  </si>
  <si>
    <t>https://search.ebscohost.com/login.aspx?direct=true&amp;db=cin20&amp;AN=146346364&amp;site=ehost-live</t>
  </si>
  <si>
    <t>Differentiating Depression From Demoralization in Organ Transplantation Recipients.</t>
  </si>
  <si>
    <t>Rzeszut, Mary; Assael, Rachel</t>
  </si>
  <si>
    <t>Progress in Transplantation</t>
  </si>
  <si>
    <t>10.1177/1526924820978602</t>
  </si>
  <si>
    <t>Depression Therapy; Organ Transplantation; Transplant Recipients; Demoralization; Helplessness, Learned; Coping; Mental Health; Male; Middle Age; Cognitive Therapy; Middle Aged: 45-64 years; Male</t>
  </si>
  <si>
    <t>Living with end stage organ failure and transplantation has implications for physiological, psychological, and social well-being. The development of anxiety or depressive disorders are common with demoralization, another psychological syndrome, a topic of interest in psychiatry. To feel demoralized is to lose hope, courage, or confidence, which upsets normal functioning. While depression may co-exist with demoralization, they are 2 distinct entities, with the former characterized by an inability to experience pleasure and the latter characterized by helplessness and avoidance coping. In an effort to more adequately address the psychological stress in organ transplant patients, it is important to distinguish between demoralization and depression. Demoralization has prognostic implications such as negative disease outcomes such as treatment nonadherence and an increase risk of suicide. Medication for depression is not effective for demoralization syndrome. Therapeutic interventions include cognitive behavioral techniques that focus on exploration of attitudes toward hope and meaning in life.</t>
  </si>
  <si>
    <t>https://search.ebscohost.com/login.aspx?direct=true&amp;db=cin20&amp;AN=149169824&amp;site=ehost-live</t>
  </si>
  <si>
    <t>Differentiating U.S. military veterans who think about suicide from those who attempt suicide: A population-based study.</t>
  </si>
  <si>
    <t>Nichter, Brandon; Monteith, Lindsey L.; Norman, Sonya B.; Maguen, Shira; Hill, Melanie L.; Herzog, Sarah; Pietrzak, Robert H.</t>
  </si>
  <si>
    <t>10.1016/j.genhosppsych.2021.08.007</t>
  </si>
  <si>
    <t>Veterans Psychosocial Factors; Suicidal Ideation Psychosocial Factors; Suicide, Attempted Psychosocial Factors; Socioeconomic Factors; Disease Attributes; Suicidal Ideation Symptoms; Suicide, Attempted Symptoms; Human; United States; Surveys; Suicidal Ideation Epidemiology; Suicide, Attempted Epidemiology; Prevalence; Comparative Studies; Age Factors; Odds Ratio; Confidence Intervals; Descriptive Statistics; Self-Injurious Behavior; Adverse Childhood Experiences; Income; Persons with Disabilities</t>
  </si>
  <si>
    <t>Several vulnerability factors for suicidal behavior in U.S. veterans have been identified. However, little is known about factors that differentiate veterans who contemplate suicide from those who attempt suicide. This study examined sociodemographic and clinical characteristics that distinguish veterans who think about suicide from those who attempt suicide. Data were analyzed from the 2019–2020 National Health and Resilience in Veterans Study, which surveyed a population-based sample of 4069 veterans. Analyses estimated the lifetime prevalence of suicide ideation (SI) and suicide attempts (SA); and examined differences between veterans with a history of attempt(s), and SI without a history of attempt(s). A total 25.9% of U.S. veterans reported lifetime SI and 3.9% reported a SA. Several factors distinguished veterans with a history of SA from those with SI only: the strongest were younger age (odds ratio [OR] = 0.97, 95% CI = 0.95–0.98), nonsuicidal self-injury (OR = 1.81, 95% CI = 1.11–3.03), adverse childhood experiences (OR = 1.14; 95% CI = 1.06–1.23), alcohol use disorder (OR = 1.99; 95% CI = 1.28–3.12), lower household income (OR = 0.62; 95% CI = 0.40–0.95), and physical disability (OR = 1.69; 95% CI = 1.07–2.70). Although a quarter of U.S. veterans contemplate suicide in their lifetimes, the majority do not attempt suicide. Specific sociodemographic and clinical features may differentiate veterans who contemplate versus attempt suicide.</t>
  </si>
  <si>
    <t>https://search.ebscohost.com/login.aspx?direct=true&amp;db=cin20&amp;AN=152428243&amp;site=ehost-live</t>
  </si>
  <si>
    <t>Dispelling Medico-Legal Misconceptions Impeding Use of Advance Instructions to Shorten Immersion in Deep Dementia.</t>
  </si>
  <si>
    <t>Cantor, Norman L.</t>
  </si>
  <si>
    <t>Journal of Legal Medicine</t>
  </si>
  <si>
    <t>10.1080/01947648.2021.1919252</t>
  </si>
  <si>
    <t>Routledge</t>
  </si>
  <si>
    <t>Dementia Legislation and Jurisprudence; Advance Directives Legislation and Jurisprudence; Ethics, Professional; Decision Making, Ethical; Health Personnel; Suicide, Assisted; Dementia Patients; Alzheimer's Disease; Feeding Methods</t>
  </si>
  <si>
    <t>Progressive dementia afflicts millions of people, ultimately entailing precipitous mental decline and years of complete dependence on others. Many people deem the prospect of serious cognitive dysfunction, helplessness, and dependence to be intolerably degrading (as well as overly burdensome on others). To avoid being mired in prolonged dementia, they prefer to hasten death by advance instructions rejecting life-sustaining medical intervention at a point of decline they define as unacceptable. Some health care providers resist implementation of such advance instructions, especially as applied to patients with dementia who are not ostensibly suffering in their demented states and no longer recall their prior instructions and the dignity concerns that underlay them. The clash between advance wishes to hasten death and some health care providers' preference to maintain the well-being of nonsuffering patients will be surfacing, in coming years, in institutional ethics committees, professional disciplinary forums, and the courts. This article defends the legal and moral status of advance instructions seeking to shorten the unwanted limbo of deep dementia.</t>
  </si>
  <si>
    <t>https://search.ebscohost.com/login.aspx?direct=true&amp;db=cin20&amp;AN=151552535&amp;site=ehost-live</t>
  </si>
  <si>
    <t>Dissociative Trance Disorder Among Adolescents.</t>
  </si>
  <si>
    <t>Bahari, Kissa</t>
  </si>
  <si>
    <t>Issues in Mental Health Nursing</t>
  </si>
  <si>
    <t>10.1080/01612840.2021.1980639</t>
  </si>
  <si>
    <t>Dissociative Disorders Risk Factors; Life Experiences Indonesia; Culture; Stress, Psychological; Adverse Childhood Experiences Complications; Dissociative Disorders Symptoms; Human; Adolescence; Indonesia; Male; Female; Risk Assessment; Family Functioning; Family Relations; Stress Disorders, Post-Traumatic; Socioeconomic Factors; Suicide, Attempted; Muscle Cramp; Adolescent: 13-18 years; Male; Female</t>
  </si>
  <si>
    <t>The article presents the discussion on Dissociative Trance Disorder (DTD) or possession trance being a popular folk diagnosis in many cultures around the world. Topics include experiencing a loss of normal integrative functions of the mind, memory, affect, identity, and consciousness appearing in the form of a trance, amnesia, and multiple personality disorder; and relating to any organic causes such as traumatic brain injury, epilepsy, and the effects of any psychoactive substances.</t>
  </si>
  <si>
    <t>https://search.ebscohost.com/login.aspx?direct=true&amp;db=cin20&amp;AN=156730049&amp;site=ehost-live</t>
  </si>
  <si>
    <t>District News.</t>
  </si>
  <si>
    <t>Tennessee Nurses Association; COVID-19 Pandemic; Meetings; Scholarship; Anniversaries and Special Events; Awards and Honors; Membership</t>
  </si>
  <si>
    <t>https://search.ebscohost.com/login.aspx?direct=true&amp;db=cin20&amp;AN=149059534&amp;site=ehost-live</t>
  </si>
  <si>
    <t>Does exposure exacerbate symptoms in veterans with PTSD and alcohol use disorder?</t>
  </si>
  <si>
    <t>Tripp, Jessica C.; Haller, Moira; Trim, Ryan S.; Straus, Elizabeth; Bryan, Craig J.; Davis, Brittany C.; Lyons, Robert; Hamblen, Jessica L.; Norman, Sonya B.</t>
  </si>
  <si>
    <t>Psychological Trauma: Theory, Research, Practice &amp; Policy</t>
  </si>
  <si>
    <t>10.1037/tra0000634</t>
  </si>
  <si>
    <t>Stress Disorders, Post-Traumatic Symptoms; Alcoholism Symptoms; Stress Disorders, Post-Traumatic Therapy; Disease Exacerbation; Psychotherapy Methods; Human; Secondary Analysis; Desensitization, Psychologic; Depression Symptoms; Suicidal Ideation Symptoms; Veterans; Logistic Regression; T-Tests; Chi Square Test</t>
  </si>
  <si>
    <t>Objective: Patients with posttraumatic stress disorder (PTSD) and alcohol use disorder (AUD) are often not offered exposure therapy for PTSD due to concerns that symptoms may worsen. This study examined whether initiating exposure would cause exacerbation of PTSD, alcohol use, depression, or suicidal ideation (SI) among patients with PTSD/AUD participating in exposure therapy for PTSD. Method: Veterans were randomized to either concurrent treatment of PTSD and substance use disorders using prolonged exposure (COPE) or seeking safety, a nonexposure intervention, and were included in this study if they had data to at least Session 5 available (n = 81). They completed measures of PTSD, alcohol use, and depression/SI symptom severity throughout treatment and posttreatment. The reliable exacerbation method examined the number of participants who demonstrated clinically meaningful symptom exacerbation from Sessions 3 to 5 (capturing the prepost window for the start of exposure in COPE). Hierarchical/logistic regressions examined whether treatment condition predicted exacerbation of symptoms. T tests/chi-square analyses examined whether clinical exacerbation led to worse posttreatment outcomes. Results: Few participants endorsed exacerbation in symptoms of PTSD (15.8%), alcohol use (5.1%), depression (10.2%), or SI (12.8%). No significant treatment condition differences existed. Participants who experienced symptom exacerbation had higher rates of depression posttreatment compared to those who did not experience symptom exacerbation, but there were no differences in PTSD, alcohol use, or SI. Conclusions: Exposure therapy did not lead to more clinical exacerbation than nonexposure therapy during the course of treatment, providing support that exposure therapy should not be withheld from patients with PTSD/AUD. This was a secondary analysis. and future studies that are sufficiently powered may demonstrate different results.</t>
  </si>
  <si>
    <t>https://search.ebscohost.com/login.aspx?direct=true&amp;db=cin20&amp;AN=153921334&amp;site=ehost-live</t>
  </si>
  <si>
    <t>Editorial: Do lockdowns scar? Three putative mechanisms through which COVID‐19 mitigation policies could cause long‐term harm to young people's mental health.</t>
  </si>
  <si>
    <t>Sonuga‐Barke, Edmund; Fearon, Pasco</t>
  </si>
  <si>
    <t>10.1111/jcpp.13537</t>
  </si>
  <si>
    <t>COVID-19 Pandemic Adverse Effects; Stay-at-Home Orders Adverse Effects; COVID-19 Prevention and Control; Public Policy; Mental Health; Serial Publications; Neurobiology; Mental Disorders Risk Factors; Eating Disorders Risk Factors; Injuries, Self-Inflicted Risk Factors; Suicidal Ideation Risk Factors; Risk Assessment; Socioeconomic Factors</t>
  </si>
  <si>
    <t>The use of lockdown to slow the spread of COVID‐19 has been unprecedented in its scale, scope and duration despite early predictions that such a measure would have a negative impact on the mental health and well‐being of many young people and their families. From a developmental psychopathology perspective both direct and indirect effects of lockdown‐related harms to young people's mental health were predictable: Direct effects, for instance, being due to the negative psychological impact of social isolation and confinement on children; Indirect effects being exerted via negative impacts on family and parent mental health and wellbeing. That these effects would vary from person‐to‐person was also predicted from this perspective; with vulnerable individuals with pre‐existing conditions and those living in high‐risk settings being at particular risk. The presumption has been that such negative effects, if they do occur, would be time limited and that everything would return to normal once lockdowns ended. But this is not necessarily the case. In this editorial we ask whether lockdowns could have long‐term effects on young people's mental health and then briefly outline three putative mechanisms through which such long‐term effects might occur.</t>
  </si>
  <si>
    <t>https://search.ebscohost.com/login.aspx?direct=true&amp;db=cin20&amp;AN=153703810&amp;site=ehost-live</t>
  </si>
  <si>
    <t>Effect of suicidal loss on bereaved individuals' suicidal ideation: Structural equation model using attitudes towards suicide scale and moderation effect of interest in news media.</t>
  </si>
  <si>
    <t>Lee, Hyunju; Kim, Min Ji; Hong, Minseok; Rhee, Sang Jin; Shin, Daun; Park, Jong-Ik; Lee, Hyun Jeong; Jung, Hee Yeon; Ahn, Yong Min</t>
  </si>
  <si>
    <t>10.1016/j.jad.2021.10.085</t>
  </si>
  <si>
    <t>Suicide; Suicidal Ideation; Attitude; Human; Cross Sectional Studies; Communications Media; Comparative Studies; Multicenter Studies; Evaluation Research; Validation Studies; Questionnaires</t>
  </si>
  <si>
    <t>Introduction: Exposure to suicidal death may cause trauma and change the bereaved family/friends' attitudes towards suicide and increase their suicide-related behavior. We aimed to examine the life-time prevalence of loss experience among the general population of South Korea, the relationship between attitudes towards suicide and suicidal intensity, and the moderation effect of interest in news media.Methods: After analyzing 2973 structured interviews, we hypothesized structural equation model and conducted a moderation analysis.Results: A total of 10.1% (n = 301) respondents had experienced the suicide of acquaintances. Acceptive attitudes such as "suicide as right" and "suicide as normal-common" were higher in the "experienced" group. All fit indices of the hypothesized model were satisfied, and experience of suicidal loss was positively associated with both acceptive attitudes and suicidal intensity. "Suicide as normal-common" positively affected suicidal intensity, but "suicide as right" was not significant. "Interest in news media" significantly moderated the relationship between loss experience and suicidal intensity.Limitations: Since our study was cross-sectional design, further longitudinal studies are needed to draw casual inferences between factors. We used the at home interview method, which might have resulted underestimated experience of suicidal loss.Conclusion: Our findings showed that experiencing suicide death of any acquaintances could increase individual's acceptance of suicide and also increase the risk of suicide. Frequent exposure to suicide-related news amplified their risk of suicide. To reduce the suicide risk behavior, targeted intervention with those bereaved by suicide and restriction of media reports on suicide news will be needed as prevention strategies.</t>
  </si>
  <si>
    <t>https://search.ebscohost.com/login.aspx?direct=true&amp;db=cin20&amp;AN=153867154&amp;site=ehost-live</t>
  </si>
  <si>
    <t>Effectiveness of Buspirone in Patients with Functional Dyspepsia: A Randomized, Double-Blind, Placebo-Controlled Study.</t>
  </si>
  <si>
    <t>Taghvaei, Tarang; Elyasi, Forouzan; Rahbar, Zahra; Neyestani, Farkhondeh</t>
  </si>
  <si>
    <t>Middle East Journal of Digestive Diseases</t>
  </si>
  <si>
    <t>10.34172/mejdd.2021.239</t>
  </si>
  <si>
    <t>Iranian Association of Gastroenterology &amp; Hepatology</t>
  </si>
  <si>
    <t>Dyspepsia Drug Therapy; Buspirone Therapeutic Use; Treatment Outcomes; Human; Randomized Controlled Trials; Double-Blind Studies; Random Assignment; Iran; Surveys; Questionnaires; Data Analysis Software; Buspirone Administration and Dosage; Short Form-36 Health Survey (SF-36); Quality of Life; Anxiety; Depression</t>
  </si>
  <si>
    <t>BACKGROUND Functional dyspepsia (FD) is a relatively common disorder whose pathogenesis has yet been poorly understood. There are still debates concerning definitions and the best possible treatments for this disorder. We aimed to assess the effectiveness of buspirone, a 5-hydroxytryptamine (HT)1A agonist, in improving the symptoms and quality of life (QoL) as well as psychological dimensions in patients with FD. METHODS This study was a randomized, double-blinded, placebo-controlled trial performed on 30 patients with FD, residing in the city of Sari, northern Iran, from December 2017 to October 2018. Consecutive patients referring to a tertiary hospital with a clinical diagnosis of FD, according to the Rome IV criteria, were recruited. All patients were ethnically Persian and had normal upper endoscopy and negative histological evaluation results for any gastrointestinal disease or helicobacter pylori (H. pylori) infection while evaluating biopsy samples endoscopically. Exclusion criteria were being diagnosed with major psychiatric disorders, suicidal thoughts, recent treatments with psychoactive drugs, as well as major cognitive impairments. Patients were randomly assigned to receive either buspirone (n=18) or placebo (n=12) for two months. The first group received buspirone 5mg three times a day for the first month and 10mg three times a day for the second month. During the treatment course, the patients were advised to report any adverse reactions. Also, both groups were evaluated by three questionnaires [demographic characteristics form, the 36-Item Short-Form Health Survey (SF-36), The Short-Form Leeds Dyspepsia Questionnaire (SF-LDQ) and Hospital Anxiety and Depression Scale(HADS)] at the baseline and at the end of the 8th week by a blinded psychologist. Finally, data were analyzed using SPSS software (version 18). P values &lt;0.05 were considered statistically significant. RESULTS The most common symptoms of the patients were FD followed by heartburn. No significant differences were observed between buspirone and placebo groups regarding QoL (p=0.58), anxiety and depression (p =0.36), and severity and frequency of FD symptoms (p =0.22) before and after the intervention. In both groups, the overall QoL as well as HADS and SF-LDQ scores had significantly improved at the end of the study compared with the baseline. CONCLUSION Our findings indicate no significant effects associated with buspirone on the clinical course of FD, compared with placebo. More studies are needed to introduce effective therapies according to the pathophysiology of FD.</t>
  </si>
  <si>
    <t>https://search.ebscohost.com/login.aspx?direct=true&amp;db=cin20&amp;AN=154351947&amp;site=ehost-live</t>
  </si>
  <si>
    <t>Emerging Adults' Attitudes and Beliefs About Suicide and Technology/Social Media.</t>
  </si>
  <si>
    <t>Keating, Sharon R.; Rudd-Arieta, Margaret</t>
  </si>
  <si>
    <t>Journal for Nurse Practitioners</t>
  </si>
  <si>
    <t>10.1016/j.nurpra.2021.04.010</t>
  </si>
  <si>
    <t>Suicide; Social Media Utilization; Technology Utilization; Health Beliefs Evaluation; Attitude to Death Evaluation; Human; Adolescence; Adult; Surveys; Videorecording; Nurse Practitioners; United States; Attitude to Health Evaluation; Adolescent: 13-18 years; Adult: 19-44 years</t>
  </si>
  <si>
    <t>Suicide in emerging adults (18-29 years) is increasing in the United States, especially amidst coronavirus disease 2019. How the use of technology/social media affects suicidal behaviors is unclear. The purpose of this study was to examine attitudes and beliefs of emerging adults about suicide and identify whether relationships exist with technology/social media use. A total of 297 participants completed an online survey examining attitudes about suicide and technology use. Results indicate a normalization of suicide. Significant relationships were found with technology/social media, including a positive relationship between YouTube and glorification/normalization of suicide. Recommendations for primary and secondary suicide prevention are made for nurse practitioners in various settings. Suicide among emerging adults is an increasing problem in the United States. Glorification and normalization of suicide occurs in emerging adults. Technology/social media use affect attitudes about suicide. There is an association between YouTube and glorification and normalization of suicide in emerging adults. Recommendations for primary and secondary suicide prevention are made for nurse practitioners in various settings.</t>
  </si>
  <si>
    <t>https://search.ebscohost.com/login.aspx?direct=true&amp;db=cin20&amp;AN=151555296&amp;site=ehost-live</t>
  </si>
  <si>
    <t>Engagement With Personalized Feedback for Emotional Distress Among College Students at Elevated Suicide Risk.</t>
  </si>
  <si>
    <t>Horwitz, Adam G.; Hong, Victor; Eisenberg, Daniel; Zheng, Kai; Albucher, Ronald; Coryell, William; Pistorello, Jacqueline; Favorite, Todd; King, Cheryl A.</t>
  </si>
  <si>
    <t>Behavior Therapy</t>
  </si>
  <si>
    <t>10.1016/j.beth.2021.10.001</t>
  </si>
  <si>
    <t>Suicide Psychosocial Factors; Suicide Prevention and Control; Emotions; Suicidal Ideation; Students Psychosocial Factors; Feedback; Colleges and Universities; Scales; Questionnaires</t>
  </si>
  <si>
    <t>Depression and suicidal ideation have substantially increased among college students, yet many students with clinically significant symptoms do not perceive their distress as warranting mental health services. Personalized feedback (PF) interventions deliver objective data, often electronically, comparing an individual's reported symptoms or behaviors to a group norm. Several studies have shown promise for PF interventions in the context of mood and depression, yet little is known regarding how, and for whom, mood-focused PF interventions might be best deployed. The primary aim of this study was to examine the sociodemographic, clinical, and treatment-seeking factors associated with reviewing PF reports on emotional distress among college students (N = 1,673) screening positive for elevated suicide risk and not receiving mental health treatment. Results indicated that PF engagement was greatest among those with higher depression scores, and those reporting privacy/stigma concerns as barriers to treatment. Sexual minority students were more likely to review their PF than heterosexual students. Taken together, PF interventions may be a useful tool for engaging those with greater clinical acuity, and those hesitant to seek in-person care. Further research is warranted to examine the circumstances in which PF interventions might be used in isolation, or as part of a multitiered intervention strategy.</t>
  </si>
  <si>
    <t>https://search.ebscohost.com/login.aspx?direct=true&amp;db=cin20&amp;AN=155460922&amp;site=ehost-live</t>
  </si>
  <si>
    <t>Epidemiology of DSM-5 alcohol use disorder in U.S. military veterans: Results from the National Health and Resilience in Veterans Study.</t>
  </si>
  <si>
    <t>Panza, Kaitlyn E.; Kline, Alexander C.; Na, Peter J.; Potenza, Marc N.; Norman, Sonya B.; Pietrzak, Robert H.</t>
  </si>
  <si>
    <t>Drug &amp; Alcohol Dependence</t>
  </si>
  <si>
    <t>10.1016/j.drugalcdep.2021.109240</t>
  </si>
  <si>
    <t>Background: Alcohol use disorder (AUD) is a prevalent public health concern in the U.S. that disproportionately affects veterans relative to civilians. Given changes to the demographic composition of the veteran population and AUD diagnostic criteria in the DSM-5, updated knowledge regarding the epidemiology of DSM-5 AUD in a national sample of veterans is critical to informing the population-based burden of this disorder.Methods: Data were analyzed from the National Health and Resilience in Veterans Study, which surveyed a nationally representative sample of 4069 U.S. veterans. Lifetime DSM-5 AUD (mild, moderate, severe) and past-year DSM-5 AUD were assessed using validated self-report measures, and sociodemographic, military, and psychiatric characteristics associated with lifetime and past-year AUD were evaluated.Results: Prevalences of lifetime and past-year DSM-5 AUD were 40.8% (95% confidence interval [CI]=39.2-42.3%) and 10.5% (95%CI=9.6-11.5%), respectively. Lifetime prevalences of mild, moderate, and severe AUD were 20.5%, 8.3%, and 12.0%, respectively. Veterans with lifetime AUD had elevated rates of psychiatric disorders and suicidal behavior, which generally increased as a function of AUD severity. Lifetime AUD was also associated with being younger, male, white, unmarried, retired and experiencing more adverse childhood experiences and traumas. For past-year AUD, being younger, male, white, having more adverse childhood experiences, and experiencing lifetime PTSD were significant correlates.Conclusions: AUD is highly prevalent among U.S. veterans and associated with substantial psychopathology, including elevated odds of suicidal behaviors. Results underscore the importance of comprehensive screening and preventive efforts for AUD, and interventions that concurrently target overlapping alcohol use and psychiatric difficulties.</t>
  </si>
  <si>
    <t>https://search.ebscohost.com/login.aspx?direct=true&amp;db=cin20&amp;AN=154946164&amp;site=ehost-live</t>
  </si>
  <si>
    <t>Existential hope and humanism in COVID-19 suicide interventions.</t>
  </si>
  <si>
    <t>Egargo, Faye Jessa; Kahambing, Jan Gresil</t>
  </si>
  <si>
    <t>Journal of Public Health</t>
  </si>
  <si>
    <t>e246</t>
  </si>
  <si>
    <t>10.1093/pubmed/fdaa171</t>
  </si>
  <si>
    <t>Hope; Humanism; COVID-19; Suicide Prevention and Control; Spirituality; Philippines; Religion and Religions</t>
  </si>
  <si>
    <t>The article presents the existential hope and humanism in COVID-19 suicide interventions. Topics include the Inter-Agency Task Force for the Management of Emerging Infectious Diseases (IATF) of the Philippines has particularly called on the Catholic Church, the pinpointed the aid in flattening not the curve of coronavirus deaths but suicide cases, and IATF official calls an alarming case of rising suicide rates during the pandemic.</t>
  </si>
  <si>
    <t>https://search.ebscohost.com/login.aspx?direct=true&amp;db=cin20&amp;AN=150869235&amp;site=ehost-live</t>
  </si>
  <si>
    <t>Feeling like the sky is falling down: Experiences of parents of adolescents diagnosed with cancer in one‐child families in China – A qualitative study.</t>
  </si>
  <si>
    <t>Chen, Huaying; He, Qing; Zeng, Yuanyuan; Wang, Lei; Yu, Huaqin; Yin, Wenrong; Jiang, Yan; Liu, Lei</t>
  </si>
  <si>
    <t>Journal of Clinical Nursing (John Wiley &amp; Sons, Inc.)</t>
  </si>
  <si>
    <t>10.1111/jocn.15913</t>
  </si>
  <si>
    <t>Childhood Neoplasms Diagnosis; Only Child; Parents Psychosocial Factors; Parental Attitudes; Human; China; Qualitative Studies; Phenomenology; Adolescence; Semi-Structured Interview; Open-Ended Questionnaires; Hopelessness; Suicidal Ideation; Psychological Trauma; Pessimism; Purposive Sample; Male; Female; Adult; Middle Age; Guilt; Chronic Sorrow; Coping; Stress, Psychological; Adolescent: 13-18 years; Adult: 19-44 years; Middle Aged: 45-64 years; Male; Female</t>
  </si>
  <si>
    <t>Background: As a result of the one‐child policy of 1979, today there are numerous one‐child families with adolescents in Mainland China. Little is known about the experiences of parents of such adolescents diagnosed with cancer. Objectives: This study explored the experiences of parents whose adolescent child was diagnosed with cancer in one‐child families in China. Methods: A qualitative methodology based on hermeneutic phenomenology was employed. The participants were parents of adolescent cancer patients in one‐child families. Data were collected using in‐depth semi‐structured interviews and analysed using van Manen's hermeneutic phenomenological approach. The COREQ checklist was used for this study. Results: Fourteen parents (eleven mothers, three fathers) participated in the study. One overarching theme emerged: feeling like the sky is falling down. In addition, there were five related themes: self‐condemnation; 'white lies' – that is, difficulty in telling the truth; struggling with a sense of collapse; fear of losing the child and hopelessness. Almost all the participants experienced insomnia after learning about the diagnosis. In a few cases, hopelessness‐induced suicidal ideation or even suicidal behaviour. Conclusions: Parents of adolescents diagnosed with cancer in one‐child families in China experienced extremely painful emotions. The truth about their child's condition not only caused immense psychological trauma but also induced pessimism about their own future. Implications for clinical practice: The experiences of parents in one‐child families where an adolescent child has been diagnosed with cancer should be taken seriously. In addition, support should be provided to help parents maintain a normal life and feel hopeful for their future.</t>
  </si>
  <si>
    <t>https://search.ebscohost.com/login.aspx?direct=true&amp;db=cin20&amp;AN=155057330&amp;site=ehost-live</t>
  </si>
  <si>
    <t>FINDING "NORMAL" DURING AND AFTER THE PANDEMIC.</t>
  </si>
  <si>
    <t>Oregon State Board of Nursing Sentinel</t>
  </si>
  <si>
    <t>Oregon State Board of Nursing</t>
  </si>
  <si>
    <t>COVID-19 Pandemic Oregon; Stress, Psychological; Stress Management; Oregon; Health Behavior; Health Food; Meditation</t>
  </si>
  <si>
    <t>https://search.ebscohost.com/login.aspx?direct=true&amp;db=cin20&amp;AN=154112894&amp;site=ehost-live</t>
  </si>
  <si>
    <t>Firearms storage safety discussions in VA primary care: Staff perspectives.</t>
  </si>
  <si>
    <t>Clark, Khaya D.; Newell, Summer; Kenyon, Emily A.; Karras, Elizabeth; Simonetti, Joseph A.; Gerrity, Martha; Dobscha, Steven K.</t>
  </si>
  <si>
    <t>10.1016/j.genhosppsych.2021.07.007</t>
  </si>
  <si>
    <t>Veterans; Firearms Legislation and Jurisprudence; Safety Education; Primary Health Care; Communication; Human; Qualitative Studies; Semi-Structured Interview; Attitude</t>
  </si>
  <si>
    <t>To describe VHA primary care clinician and staff perspectives on conducting firearms storage safety (FSS) discussions in primary care, and to identify key approaches for primary care teams to facilitate FSS conversations. Qualitative analysis of transcripts and notes from focus groups with VA primary care staff and individual semi-structured interviews with primary care clinicians. One hundred-seven VHA primary care team members participated in one of four focus groups or individual semi-structured interviews (n = 5). FSS discussions are perceived as within the purview of primary care. Primary care staff also outlined five tools and processes needed to meaningfully implement FSS discussions in primary care: training on firearms and firearms culture; examining personal attitudes toward firearms; developing supplemental materials to normalize and support FSS discussions; increasing knowledge of firearms laws and regulations; and providing scripts to facilitate conversations. Conducting FSS discussions in primary care settings is perceived as an acceptable practice, yet care teams identified barriers and suggestions for overcoming implementation challenges.</t>
  </si>
  <si>
    <t>https://search.ebscohost.com/login.aspx?direct=true&amp;db=cin20&amp;AN=152428238&amp;site=ehost-live</t>
  </si>
  <si>
    <t>Forced Sexual Initiation and Early Sexual Debut and Associated Risk Factors and Health Problems Among Adolescent Girls and Young Women - Violence Against Children and Youth Surveys, Nine PEPFAR Countries, 2007-2018.</t>
  </si>
  <si>
    <t>Howard, Ashleigh L.; Pals, Sherri; Walker, Brianna; Benevides, Regina; Massetti, Greta M.; Oluoch, Rose Patricia; Ogbanufe, Obinna; Marcelin, Louis Herns; Cela, Toni; Mapoma, Chabila C.; Gonese, Elizabeth; Msungama, Wezi; Magesa, Daniel; Kayange, Alick; Galloway, Katelyn; Apondi, Rose; Wasula, Lydia; Mugurungi, Owen; Ncube, Getrude; Sikanyiti, Iven</t>
  </si>
  <si>
    <t>10.15585/mmwr.mm7047a2</t>
  </si>
  <si>
    <t>HIV Infections Epidemiology; Sexuality; Sexual Abuse; World Health; Adolescence; Young Adult; Age Factors; Violence; Female; Developing Countries; Prevalence; Risk Factors; Adolescent: 13-18 years; Female</t>
  </si>
  <si>
    <t>Adolescent girls and young women aged 13-24 years are disproportionately affected by HIV in sub-Saharan Africa (1), resulting from biologic, behavioral, and structural* factors, including violence. Girls in sub-Saharan Africa also experience sexual violence at higher rates than do boys (2), and women who experience intimate partner violence have 1.3-2.0 times the odds of acquiring HIV infection, compared with those who do not (3). Violence Against Children and Youth Survey (VACS) data during 2007-2018 from nine countries funded by the U.S. President's Emergency Plan for AIDS Relief (PEPFAR) were analyzed to estimate prevalence and assess factors associated with early sexual debut and forced sexual initiation.† Among adolescent girls and young women aged 13-24 years who ever had sex, the prevalence of lifetime sexual violence ranged from 12.5% to 49.3%, and forced sexual initiation ranged from 14.7% to 38.9%; early sexual debut among adolescent girls and young women aged 16-24 years ranged from 14.4% to 40.1%. In multiple logistic regression models, forced sexual initiation was associated with being unmarried, violence victimization, risky sexual behaviors, sexually transmitted infections (STIs), and poor mental health. Early sexual debut was associated with lower education, marriage, ever witnessing parental intimate partner violence during childhood, risky sexual behaviors, poor mental health, and less HIV testing. Comprehensive violence and HIV prevention programming is needed to delay sexual debut and protect adolescent girls and young women from forced sex.</t>
  </si>
  <si>
    <t>https://search.ebscohost.com/login.aspx?direct=true&amp;db=cin20&amp;AN=153810961&amp;site=ehost-live</t>
  </si>
  <si>
    <t>From the CEO.</t>
  </si>
  <si>
    <t>Peters, Andrew C.</t>
  </si>
  <si>
    <t>Australasian Psychiatry</t>
  </si>
  <si>
    <t>10.1177/10398562211005333a</t>
  </si>
  <si>
    <t>These include the report of the National Suicide Prevention Adviser, the Medicare Benefits Schedule Review Taskforce and National Mental Health Workforce Strategy as well as royal commissions into Aged Care Quality and Safety, and into Disability. Graph It is my hope that by the time you read this, both Australia and New Zealand will be taking big steps towards a more normal future in our fight against COVID-19, with vaccines starting to play a critical role in protecting the health and wellbeing of our communities. In New Zealand, the College has made submissions in response to the Ministry of Health's COVID-19 Psychosocial and Mental Wellbeing Recovery Plan, the Medical Council of New Zealand's statement on telehealth and Te Pou's Integrated care in primary health discussion paper.</t>
  </si>
  <si>
    <t>https://search.ebscohost.com/login.aspx?direct=true&amp;db=cin20&amp;AN=149729630&amp;site=ehost-live</t>
  </si>
  <si>
    <t>FROM THE PRESIDENT.</t>
  </si>
  <si>
    <t>Krabill, Lauralee</t>
  </si>
  <si>
    <t>Momentum (Ohio Board of Nursing)</t>
  </si>
  <si>
    <t>Ohio Board of Nursing</t>
  </si>
  <si>
    <t>State Boards of Nursing Ohio; Administrative Personnel; Ohio; COVID-19 Nursing; Support, Psychosocial; Immunization Programs; Governing Board</t>
  </si>
  <si>
    <t>https://search.ebscohost.com/login.aspx?direct=true&amp;db=cin20&amp;AN=148214026&amp;site=ehost-live</t>
  </si>
  <si>
    <t>Health Personnel; Wellness; Patient Safety; Injuries, Self-Inflicted Prevention and Control; Organizational Culture; Professional Practice; Organizational Policies; Patient Care; Occupational Health; Nurses; Governing Board</t>
  </si>
  <si>
    <t>https://search.ebscohost.com/login.aspx?direct=true&amp;db=cin20&amp;AN=151839321&amp;site=ehost-live</t>
  </si>
  <si>
    <t>Functional Connectivity in Antipsychotic-Treated and Antipsychotic-Naive Patients With First-Episode Psychosis and Low Risk of Self-harm or Aggression: A Secondary Analysis of a Randomized Clinical Trial.</t>
  </si>
  <si>
    <t>Chopra, Sidhant; Francey, Shona M.; O'Donoghue, Brian; Sabaroedin, Kristina; Arnatkeviciute, Aurina; Cropley, Vanessa; Nelson, Barnaby; Graham, Jessica; Baldwin, Lara; Tahtalian, Steven; Yuen, Hok Pan; Allott, Kelly; Alvarez-Jimenez, Mario; Harrigan, Susy; Pantelis, Christos; Wood, Stephen J.; McGorry, Patrick; Fornito, Alex</t>
  </si>
  <si>
    <t>JAMA Psychiatry</t>
  </si>
  <si>
    <t>10.1001/jamapsychiatry.2021.1422</t>
  </si>
  <si>
    <t>Importance: Altered functional connectivity (FC) is a common finding in resting-state functional magnetic resonance imaging (rs-fMRI) studies of people with psychosis, yet how FC disturbances evolve in the early stages of illness, and how antipsychotic treatment influences these disturbances, remains unknown.Objective: To investigate longitudinal FC changes in antipsychotic-naive and antipsychotic-treated patients with first-episode psychosis (FEP).Design, Setting, and Participants: This secondary analysis of a triple-blind, randomized clinical trial was conducted over a 5-year recruitment period between April 2008 and December 2016 with 59 antipsychotic-naive patients with FEP receiving either a second-generation antipsychotic or a placebo pill over a treatment period of 6 months. Participants were required to have low suicidality and aggression, to have a duration of untreated psychosis of less than 6 months, and to be living in stable accommodations with social support. Both FEP groups received intensive psychosocial therapy. A healthy control group was also recruited. Participants completed rs-fMRI scans at baseline, 3 months, and 12 months. Data were analyzed from May 2019 to August 2020.Interventions: Resting-state functional MRI was used to probe brain FC. Patients received either a second-generation antipsychotic or a matched placebo tablet. Both patient groups received a manualized psychosocial intervention.Main Outcomes and Measures: The primary outcomes of this analysis were to investigate (1) FC differences between patients and controls at baseline; (2) FC changes in medicated and unmedicated patients between baseline and 3 months; and (3) associations between longitudinal FC changes and clinical outcomes. An additional aim was to investigate long-term FC changes at 12 months after baseline. These outcomes were not preregistered.Results: Data were analyzed for 59 patients (antipsychotic medication plus psychosocial treatment: 28 [47.5%]; mean [SD] age, 19.5 [3.0] years; 15 men [53.6%]; placebo plus psychosocial treatment: 31 [52.5%]; mean [SD] age, 18.8 [2.7]; 16 men [51.6%]) and 27 control individuals (mean [SD] age, 21.9 [1.9] years). At baseline, patients showed widespread functional dysconnectivity compared with controls, with reductions predominantly affecting interactions between the default mode network, limbic systems, and the rest of the brain. From baseline to 3 months, patients receiving placebo showed increased FC principally within the same systems; some of these changes correlated with improved clinical outcomes (canonical correlation analysis R = 0.901; familywise error-corrected P = .005). Antipsychotic exposure was associated with increased FC primarily between the thalamus and the rest of the brain.Conclusions and Relevance: In this secondary analysis of a clinical trial, antipsychotic-naive patients with FEP showed widespread functional dysconnectivity at baseline, followed by an early normalization of default mode network and cortical limbic dysfunction in patients receiving placebo and psychosocial intervention. Antipsychotic exposure was associated with FC changes concentrated on thalamocortical networks.Trial Registration: ACTRN12607000608460.</t>
  </si>
  <si>
    <t>https://search.ebscohost.com/login.aspx?direct=true&amp;db=cin20&amp;AN=152244958&amp;site=ehost-live</t>
  </si>
  <si>
    <t>Geospatial identification of high youth suicide risk areas via electronic health records: Avenues for research and prevention efforts.</t>
  </si>
  <si>
    <t>Hill, Ryan M.; Gushanas, Kimberly L.; Alvis, Lauren; Dodd, Cody G.; Kurian, Sherin; Saxena, Johanna; Saxena, Kirti; Kaplow, Julie B.; Rufino, Katrina; Williams, Laurel</t>
  </si>
  <si>
    <t>Suicide &amp; Life-Threatening Behavior</t>
  </si>
  <si>
    <t>10.1111/sltb.12701</t>
  </si>
  <si>
    <t>Suicide, Attempted; Adult; Suicidal Ideation; Adolescence; Emergency Service; Female; Child; Violence; Young Adult; Adult: 19-44 years; Adolescent: 13-18 years; Child: 6-12 years; Female</t>
  </si>
  <si>
    <t>Objective: As suicide risk screening becomes more common in healthcare settings, geospatial coding of behavioral health data may offer a means for identifying areas of elevated suicide risk for use in public health prevention efforts. The present study demonstrates an analytic approach for using universal suicide risk screening data to identify areas of elevated suicide risk.Method: Data were drawn from standard suicide risk screens recorded in electronic health records of a large pediatric emergency department. A total of 12,400 suicide risk screening responses were recorded, among youth aged 11-19 years (mean = 14.60, SD = 2.16; 57.2% girls, 47.8% Hispanic/Latinx, 72.1% White). A total of 86 unique ZIP codes had at least 50 completed screens, representing 9139 respondents.Results: Rates of positive screens ranged from 6.17% to 31.03% (mean = 18.33, SD = 5.14) for any suicide-related behavior and from 0.0% to 19.61% (mean = 9.14, SD = 3.43) for suicide attempt. Rates of positive screens approximated a normal distribution.Conclusions: Results demonstrated several areas with elevated rates of positive suicide risk screens, within the hospital catchment area. The proposed method capitalizes on large-scale screening data, provides an estimate of areas of relative increased risk, and may be used to inform public health responses to suicide prevention.</t>
  </si>
  <si>
    <t>https://search.ebscohost.com/login.aspx?direct=true&amp;db=cin20&amp;AN=149901179&amp;site=ehost-live</t>
  </si>
  <si>
    <t>Hangings attended by emergency medical services: a scoping review.</t>
  </si>
  <si>
    <t>Shaw, Gary; Thompson, Lee; McClelland, Graham</t>
  </si>
  <si>
    <t>British Paramedic Journal</t>
  </si>
  <si>
    <t>10.29045/14784726.2021.3.5.4.40</t>
  </si>
  <si>
    <t>College of Paramedics</t>
  </si>
  <si>
    <t>&lt;sec id="s1"&gt; Background: In the United Kingdom (UK) there were 6507 deaths by suicide in 2018, with hanging being the most common method. Hanging will normally result in emergency medical services (EMS) being called and may result in resuscitation being attempted. Trauma audits conducted by North East Ambulance Service NHS Foundation Trust have identified an increased trend in hanging cases, which were also reported in national data. The aim of this scoping review was to explore the literature around EMS attendance at hangings to inform further research and clinical practice. &lt;sec id="s2"&gt; Methods: A five-stage scoping review method was used. Relevant studies were identified by searching MEDLINE, CINAHL, EMBASE and EMCARE with the help of the Library and Knowledge Service for NHS Ambulance Services in England. Grey literature and reference lists were also searched. Studies were included based on relevance to hangings attended by EMS. Data were tabulated and narratively synthesised. &lt;sec id="s3"&gt; Results: Sixteen papers were included in the review. Australia was the most frequent source of studies (n = 5, 31%). Most studies (n = 11, 69%) were published in the past 10 years. The median sample size was 53 (IQR 41–988, range 10–3981). All papers included varying levels of patient characteristics, EMS input and patient outcomes. &lt;sec id="s4"&gt; Conclusion: Hanging is a highly lethal method of suicide that is increasingly used in the UK. This scoping review found that there is scarce literature focused on hangings attended by EMS. Treatment of the hanging patient in cardiac arrest is described in many of the papers included. Hanging patients may benefit from the presence of specialist resources who can deliver interventions such as sedation and advanced airway management. The psychological impact of attending, or witnessing, hanging patients is an area that needs further consideration. Further research is needed to describe and improve EMS treatment of hangings.</t>
  </si>
  <si>
    <t>https://search.ebscohost.com/login.aspx?direct=true&amp;db=cin20&amp;AN=148968446&amp;site=ehost-live</t>
  </si>
  <si>
    <t>Health Justice for LGBT Youths: Combining Public Health and Human Rights.</t>
  </si>
  <si>
    <t>Adelson, Stewart L.; Reid, Graeme; Miller, Alice M.; Sandfort, Theo G.M.</t>
  </si>
  <si>
    <t>Journal of the American Academy of Child &amp; Adolescent Psychiatry</t>
  </si>
  <si>
    <t>10.1016/j.jaac.2021.02.021</t>
  </si>
  <si>
    <t>Public Health; Human Rights; Adolescence; Stigma; Funding Source; Adolescent: 13-18 years</t>
  </si>
  <si>
    <t>As a socially marginalized group, LGBT youths experience elevated rates of physical and mental health problems that are leading causes of mortality due to a variety of factors. Minority stress theory links exposure to stigma with health outcome disparities. Structural stigma including biased laws, policies, and societal norms predicts approximately 20% of elevated suicidality among LGBT youths. Comprehensive public health efforts to reduce mental health disparities among LGBT youths need to address structural stigma. An interdisciplinary Health Justice approach is described, in which public health evidence is integrated with human rights principles in keeping with the bioethical Justice Imperative. In this approach, epidemiological research is used to inform public health efforts to address health disparities in LGBT youths due to structural stigma in a way that is (1) empirical; (2) aimed at basic goals of reducing morbidity and mortality; (3) applicable to diverse cultural contexts; (4) capable of amending stigma-related power and associated health inequities; and (5) guided by human rights principles. By applying human rights principles to public health needs, this approach will help to achieve health equity for LGBT youths.</t>
  </si>
  <si>
    <t>https://search.ebscohost.com/login.aspx?direct=true&amp;db=cin20&amp;AN=150987988&amp;site=ehost-live</t>
  </si>
  <si>
    <t>Healthy Nurses.</t>
  </si>
  <si>
    <t>Long, Tracey</t>
  </si>
  <si>
    <t>Nevada RNformation</t>
  </si>
  <si>
    <t>Nevada Nurses Association</t>
  </si>
  <si>
    <t>Health Promotion; Mental Health; Nevada Nurses Association; Communications Media; Stress, Occupational Prevention and Control; Productivity; Practice Guidelines</t>
  </si>
  <si>
    <t>https://search.ebscohost.com/login.aspx?direct=true&amp;db=cin20&amp;AN=147878689&amp;site=ehost-live</t>
  </si>
  <si>
    <t>Hope as a Process in Understanding Positive Mood and Suicide Protection.</t>
  </si>
  <si>
    <t>Chang, Edward C.; Xinying Jiang; Weiyi Tian; Shangwen Yi; Jiting Liu; Pengwei Liang; Yongyi Liang; Siyu Lai; Xiaoxuan Shi; Mingqi Li; Chang, Olivia D.; Hirsch, Jameson K.; Jiang, Xinying; Tian, Weiyi; Yi, Shangwen; Liu, Jiting; Liang, Pengwei; Liang, Yongyi; Lai, Siyu; Shi, Xiaoxuan</t>
  </si>
  <si>
    <t>Crisis: The Journal of Crisis Intervention &amp; Suicide Prevention</t>
  </si>
  <si>
    <t>10.1027/0227-5910/a000755</t>
  </si>
  <si>
    <t>Hogrefe Publishing GmbH</t>
  </si>
  <si>
    <t>Suicide Psychosocial Factors; Hardiness; Suicide Prevention and Control; Adult; Affect; Students Psychosocial Factors; Adult: 19-44 years</t>
  </si>
  <si>
    <t>Background: According to the broaden-and-build model of positive mood, positive emotions are believed to broaden cognition resources and build psychological resiliency, to help incur positive psychological outcomes. Aim: We examined hope as a potential mediator of the association between positive mood and suicide protection (viz., life satisfaction and reasons for living) in adults. We hypothesized that positive mood would be associated with greater suicide protection through broadening hope agency and building hope pathways. Method: A sample of 320 college students completed measures of positive emotions, hope, and suicide protection. Results: Results from bootstrapped mediation testing indicated that hope agency, but not hope pathways, partially or fully mediated the relationship between positive mood and suicide protection. Limitations: It is not clear whether these findings are generalizable to a more diverse adult population. Also, it is not possible to rule out alternative causal models involving positive emotions and suicide protection. Conclusion: These findings provide some promising preliminary evidence for how positive emotions might help build hope agency to foster greater suicide protection in adults.</t>
  </si>
  <si>
    <t>https://search.ebscohost.com/login.aspx?direct=true&amp;db=cin20&amp;AN=155539010&amp;site=ehost-live</t>
  </si>
  <si>
    <t>Hospice Care Provider Perspectives of Medical Assistance in Dying in a Canadian Hospice That Does Not Provide Medical Assistance in Dying.</t>
  </si>
  <si>
    <t>Ward, Valerie; Freeman, Shannon; Banner, Davina</t>
  </si>
  <si>
    <t>Canadian Journal of Nursing Research</t>
  </si>
  <si>
    <t>10.1177/0844562120985995</t>
  </si>
  <si>
    <t>Hospice Care; Attitude of Health Personnel Evaluation; Suicide, Assisted Canada; Hospitalization; Human; Canada; Inpatients; Health Facility Administrators; Nursing Staff, Hospital; Volunteer Workers; Qualitative Studies; Descriptive Research; Semi-Structured Interview; Audiorecording; Thematic Analysis; Palliative Care; Multidisciplinary Care Team; Work Environment; Funding Source</t>
  </si>
  <si>
    <t>Background: Medical assistance in Dying (MAiD) is offered across diverse settings, including hospices. There is little research exploring the experiences of hospice care providers who support patients who undergo MAiD at an off-site location. Purpose: To describe hospice care provider perceptions of MAiD in an in-patient hospice facility that does not provide MAiD. Methods: Participants included hospice administrators, nurses, staff and volunteers who provide care at an in-patient hospice facility in a geographically isolated medium sized city (population &lt;100,000) in a western Canadian province. Using a qualitative descriptive approach, eight in-depth semi-structured interviews were undertaken. Data were digitally recorded, transcribed, analyzed inductively, and organized thematically. Results: Introduction of MAiD challenged and disrupted care practices. Themes included: Situating MAiD within hospice and palliative care, caring for patients undergoing MAiD within a non-provider facility, and balancing interpersonal dynamics in an interdisciplinary team environment. Themes were underpinned by participants' attempts to reconcile MAiD within personal beliefs and work environment. Conclusion: Caring for patients who chose MAiD changed the dynamic of care. Participants focused on providing patient-centred care while attempting to normalize the MAiD process. Educational resources to support patient-centred care for patients who undergo MAiD off-site, address care provider self-care, and to facilitate safe and effective interdisciplinary communication are needed.</t>
  </si>
  <si>
    <t>https://search.ebscohost.com/login.aspx?direct=true&amp;db=cin20&amp;AN=155621261&amp;site=ehost-live</t>
  </si>
  <si>
    <t>"How deep do I have to cut?": Non-suicidal self-injury and imagined communities of practice on Tumblr.</t>
  </si>
  <si>
    <t>Guccini, Federica; McKinley, Gerald</t>
  </si>
  <si>
    <t>10.1016/j.socscimed.2022.114760</t>
  </si>
  <si>
    <t>Injuries, Self-Inflicted; Self-Injurious Behavior; Suicidal Ideation; Stigma</t>
  </si>
  <si>
    <t>This paper concerns itself with the study of non-suicidal self-injury (NSSI) content on Tumblr. Adding to existing valuable studies on social media and NSSI, we contribute an anthropological understanding of the communal formations and relationships between people who use social media to express their thoughts and feelings about NSSI. Using online ethnography as a method, we approach our data from the perspective of someone who is new to NSSI Tumblr and is learning how to engage with other people who self-injure sharing content on the site. We argue that people who share and interact with NSSI content on Tumblr form part of imagined communities of practice , through which they create shared meaning and interpretations of their experiences. Our results suggest that Tumbleloggers who engage with NSSI content draw on a variety of communal practices and norms to create a non-judgmental space away from societal stigma. As such, future research can benefit from an approach centered around communal practices to understand how people who self-injure connect and communicate on social media. • Ethnographic research fosters understanding of online community relationships. • 'Community of practice' approaches center the practice to avoid value-laden labels. • Tumblr users who self-injure form 'imagined communities of NSSI practice'. • Tumblr users who self-injure commit to making communal spaces safe and supportive. • Changing NSSI-related language reflects communal practices and challenges.</t>
  </si>
  <si>
    <t>https://search.ebscohost.com/login.aspx?direct=true&amp;db=cin20&amp;AN=155377589&amp;site=ehost-live</t>
  </si>
  <si>
    <t>How does Medical Assistance in Dying affect end-of-life care planning discussions? Experiences of Canadian multidisciplinary palliative care providers.</t>
  </si>
  <si>
    <t>Ho, Anita; Norman, Joshua S.; Joolaee, Soodabeh; Serota, Kristie; Twells, Louise; William, Leeroy</t>
  </si>
  <si>
    <t>10.1177/26323524211045996</t>
  </si>
  <si>
    <t>Terminally Ill Patients; Suicide, Assisted Legislation and Jurisprudence; Palliative Care; Patient Care Plans; Discussion; Decision Making, Shared; Multidisciplinary Care Team; Attitude of Health Personnel Evaluation; Human; Advance Care Planning; Male; Female; Adult; Middle Age; Aged; Funding Source; Canada; Life Experiences; Qualitative Studies; Thematic Analysis; Semi-Structured Interview; Nurses; Physicians; Social Workers; Allied Health Personnel; Conversation; Professional-Patient Relations; Patient Preference; Right to Die; Uncertainty; Suffering; Quality of Life; Patient Attitudes; Death Education; Compassion; Support, Psychosocial; Patient Autonomy; Euthanasia; Exploratory Research; Data Analysis Software; Adult: 19-44 years; Middle Aged: 45-64 years; Aged: 65+ years; Male; Female</t>
  </si>
  <si>
    <t>Background: More than a dozen countries have now legalized some form of assisted dying, and additional jurisdictions are considering similar legislations or expanding eligibility criteria. Despite the persistent controversies about the relationship between medicine, palliative care, and assisted dying, many people are interested in assisted dying. Understanding how end-of-life care discussions between patients and specialist palliative care providers may be affected by such legislation can inform end-of-life care delivery in the evolving socio-cultural and legal environment. Aim: To explore how the Canadian Medical Assistance in Dying legislation affects end-of-life care discussions between patients and multidisciplinary specialist palliative care providers. Design: Qualitative thematic analysis of semi-structured interviews. Participants: Forty-eight specialist palliative care providers from Vancouver (n = 26) and Toronto (n = 22) were interviewed in person or by phone. Participants included physicians (n = 22), nurses (n = 15), social workers (n = 7), and allied health professionals (n = 4). Results: Qualitative thematic analysis identified five notable considerations associated with Medical Assistance in Dying affecting end-of-life care discussions: (1) concerns over having proactive conversations about the desire to hasten death, (2) uncertainties regarding wish-to-die statements, (3) conversation complexities around procedural matters, (4) shifting discussions about suffering and quality of life, and (5) the need and challenges of promoting open-ended discussions. Conclusion: Medical Assistance in Dying challenges end-of-life care discussions and requires education and support for all concerned to enable compassionate health professional communication. It remains essential to address psychosocial and existential suffering in medicine, but also to provide timely palliative care to ensure suffering is addressed before it is deemed irremediable. Hence, clarification is required regarding assisted dying as an intervention of last resort. Furthermore, professional and institutional guidance needs to better support palliative care providers in maintaining their holistic standard of care.</t>
  </si>
  <si>
    <t>https://search.ebscohost.com/login.aspx?direct=true&amp;db=cin20&amp;AN=154321743&amp;site=ehost-live</t>
  </si>
  <si>
    <t>Suicide, Assisted Legislation and Jurisprudence; Palliative Care; Multidisciplinary Care Team; Attitude of Health Personnel; Decision Making; Work Experiences; Communication; Human; Canada; Exploratory Research; Qualitative Studies; Semi-Structured Interview; Thematic Analysis; Physicians; Nurses; Social Workers; Allied Health Personnel; Quality of Life; Professional Autonomy; Patient Autonomy; Suffering; Male; Female; Adult; Middle Age; Aged; Adult: 19-44 years; Middle Aged: 45-64 years; Aged: 65+ years; Male; Female</t>
  </si>
  <si>
    <t>https://search.ebscohost.com/login.aspx?direct=true&amp;db=cin20&amp;AN=152574272&amp;site=ehost-live</t>
  </si>
  <si>
    <t>How men step back – and recover – from suicide attempts: A relational and gendered account.</t>
  </si>
  <si>
    <t>Ridge, Damien; Smith, Hannah; Fixsen, Alison; Broom, Alex; Oliffe, John</t>
  </si>
  <si>
    <t>Sociology of Health &amp; Illness</t>
  </si>
  <si>
    <t>10.1111/1467-9566.13216</t>
  </si>
  <si>
    <t>Suicide, Attempted Epidemiology; Sex Factors; Mental Health; Recovery; Human; United Kingdom; Interviews; Thematic Analysis; Self Report; Interpersonal Relations</t>
  </si>
  <si>
    <t>Men account for three‐quarters of suicide deaths in the UK, yet we know little about how at‐risk men construct their experiences of moving towards – and then subsequently stepping back from – suicide, nor the part played by relational factors therein. An inductive thematic analysis was used to examine narrative interviews with eleven UK men who self‐reported serious thoughts, plans and up‐to and including suicide attempts in progress, but who consciously decided against carrying out an attempt. Their accounts suggest a highly social process of movements towards and away from suicide (e.g. frustrated help‐seeking). Stepping back from suicide represents not a discrete issue, but a linked process in suicidality and wider recovery. Here, the use of military metaphors in particular (e.g. waging war, fighting back) highlights the gendered nature of the issue. Additionally, our article illuminates a range of social relations and forces that circulate in and around suicidality, which itself is embedded in varying forms of relationality, normativity and gendered practices.</t>
  </si>
  <si>
    <t>https://search.ebscohost.com/login.aspx?direct=true&amp;db=cin20&amp;AN=148631295&amp;site=ehost-live</t>
  </si>
  <si>
    <t>How to make curbing gun violence a strategic initiative.</t>
  </si>
  <si>
    <t>Modern Healthcare</t>
  </si>
  <si>
    <t>Crain Communications Inc. (MI)</t>
  </si>
  <si>
    <t>Gun Violence Prevention and Control; Strategic Planning; Mental Health; Conversation; Suicide</t>
  </si>
  <si>
    <t>The article presents the strategic initiatives of healthcare executives to address gun violence in the U.S. in 2021. Topics discussed include the community partnerships of Sinai Chicago in Illinois as part of its gun violence prevention program, aim of the Intermountain Healthcare commitment to Zero Suicides to normalize conversations with people who are in crisis, and the Gun Violence Prevention Learning Collaborative launched by Northwell Health in New York.</t>
  </si>
  <si>
    <t>https://search.ebscohost.com/login.aspx?direct=true&amp;db=cin20&amp;AN=151303176&amp;site=ehost-live</t>
  </si>
  <si>
    <t>Humanitarian Aid Workers: The Forgotten First Responders.</t>
  </si>
  <si>
    <t>Macpherson, Robert I.S.; Burkle, Frederick M.</t>
  </si>
  <si>
    <t>Prehospital &amp; Disaster Medicine</t>
  </si>
  <si>
    <t>10.1017/S1049023X20001326</t>
  </si>
  <si>
    <t>Stress Disorders, Post-Traumatic Epidemiology; Emergencies; Humanitarian Aid; Mental Health</t>
  </si>
  <si>
    <t>Humanitarian aid workers are an overlooked population within the structure of posttraumatic stress disorder (PTSD) research and assistance. This negligence is an industry-wide failure to address aid workers' psychological health issues. The suspected numbers of death by suicide, diagnosed PTSD, depression, anxiety disorders, hazardous alcohol and drug consumption, emotional exhaustion, and other stress-related problems are impossible to quantify but are considered endemic. Tools for establishing organizational frameworks for mental health and psychosocial support are readily available. However, the capacity to implement this assistance requires the creation and practice of an open and non-judgmental culture, based on the realistic acceptance that aid work has become inherently dangerous. The possibility of developing a psychological problem because of aid work has increased along with the rise in levels of disease, injury, kidnapping, and assault. As a result, expressions of traumatic stress have become the norm rather than an exception. This commentary outlines the essential steps and components necessary to meet these requirements.</t>
  </si>
  <si>
    <t>https://search.ebscohost.com/login.aspx?direct=true&amp;db=cin20&amp;AN=148314584&amp;site=ehost-live</t>
  </si>
  <si>
    <t>Hypersensitivity to negative feedback during dynamic risky-decision making in major depressive disorder: An event-related potential study.</t>
  </si>
  <si>
    <t>Fan, Lejia; Kong, Xinyuan; Zhang, Panwen; Lin, Pan; Zhao, Jiahui; Ji, Xinlei; Fang, Shulin; Wang, Xiaosheng; Yao, Shuqiao; Li, Huanhuan; Wang, Xiang</t>
  </si>
  <si>
    <t>10.1016/j.jad.2021.09.019</t>
  </si>
  <si>
    <t>Depression; Human; Cross Sectional Studies; Reward; Decision Making; Evoked Potentials; Electroencephalography; Feedback; Comparative Studies; Multicenter Studies; Evaluation Research; Validation Studies</t>
  </si>
  <si>
    <t>Background: Patients with major depressive disorder (MDD) exhibit a diminished ability to think or concentrate, indecisiveness, and altered sensitivity to reward and punishment. These impairments can influence complex risk-related decision-making in dynamic environments. The neurophysiological mechanisms mediating MDD effects on decision-making behavior are not well understood.Methods: Patients with MDD (N=50) and healthy controls (HC, N=40) were enrolled. They completed a series of psychometric tests. Event-related potentials (ERPs) were recorded during the performance of a well-validated modified version of Balloon Analogue Risk Task (BART).Results: BART behavior data were similar across the two groups except the MDD patients showed more stability of risk aversion. Neurophysiologically, BART losses generated larger P3 amplitudes than wins, and MDD patients had larger feedback-related negativity (FRN) components than HCs in response to negative feedback (losses). Greater FRN amplitudes in response to losses correlated with higher levels of depressiveness, psychological pain, and anhedonia. A longer FRN latency in MDD patients was associated with more severe suicidal ideation.Limitations: The findings are based on cross-sectional data, which are not powerful enough to make causal inferences.Conclusion: MDD patients exhibit enhanced FRNs in the frontocentral region after receiving negative feedback in a risky decision-making task. FRN magnitude is associated with depressive symptom severity. Punishment hypersensitivity may contribute to the maintenance of depressive symptoms in MDD patients, and FRN may be a useful index of such hypersensitivity.</t>
  </si>
  <si>
    <t>https://search.ebscohost.com/login.aspx?direct=true&amp;db=cin20&amp;AN=153096420&amp;site=ehost-live</t>
  </si>
  <si>
    <t>"I don't think I took her fears seriously": Exploring the experiences of family members of individuals at‐risk of developing psychosis over 12 months.</t>
  </si>
  <si>
    <t>Izon, Emma; Berry, Katherine; Law, Heather; Shiers, David; French, Paul</t>
  </si>
  <si>
    <t>10.1002/cpp.2483</t>
  </si>
  <si>
    <t>Psychotic Disorders; Family Attitudes; Support, Psychosocial; Caregiver Attitudes; Risk Assessment; Human; Prospective Studies; Qualitative Studies; Semi-Structured Interview; Thematic Analysis; Communication; Needs Assessment; Family Relations; Psychiatric Patients</t>
  </si>
  <si>
    <t>Individuals with an at‐risk mental state (ARMS) of psychosis experience high levels of distress, anxiety, low mood, and suicidal ideation. Families of ARMS individuals provide significant support but are often neglected by services. This study is the first of its kind to use a novel longitudinal qualitative methodology to directly compare family/carers' earlier experiences supporting ARMS individuals to 12 months later. This provides a more ecologically valid insight into how perceptions change over time and how family/carers adapt. Semistructured interviews were conducted with 10 family/carers at two points within a 12‐month period. This study was embedded within a randomized control trial, the Individual and Family Cognitive Behavioural Therapy trial. Interview transcripts were analysed using thematic analysis, with a focus on how experiences and reactions for family/carers changed over time. Over 12 months, four factors were important for family/carers to facilitate their caring role. These were summarized in the thematic map (LACE model): Looking after your own well‐being; Accessing additional support from family intervention; Communicating openly with the individual; and Engaging with services for the individual. All four aspects of the model were important in improving family communication, meeting family/carers' unmet needs, and helping them to feel more confident and less isolated in their carer role. Novel implications suggest that when feasible, services should involve family/carers of ARMS individuals in sessions and explore family/carer support strategies in managing their own distress. The most significant insight was the need to develop family/carer resources to educate, normalize, and validate their own experiences.</t>
  </si>
  <si>
    <t>https://search.ebscohost.com/login.aspx?direct=true&amp;db=cin20&amp;AN=147360739&amp;site=ehost-live</t>
  </si>
  <si>
    <t>'I wanted to talk about it, but I couldn't', an H70 focus group study about experiencing depression in early late life.</t>
  </si>
  <si>
    <t>Rydberg Sterner, Therese; Dahlin-Ivanoff, Synneve; Gudmundsson, Pia; Wiktorsson, Stefan; Hed, Sara; Falk, Hanna; Skoog, Ingmar; Waern, Margda</t>
  </si>
  <si>
    <t>BMC Geriatrics</t>
  </si>
  <si>
    <t>10.1186/s12877-020-01908-x</t>
  </si>
  <si>
    <t>Depression; Neoplasms; Focus Groups; Male; Female; Aged; Human; Communication; Validation Studies; Comparative Studies; Evaluation Research; Multicenter Studies; Questionnaires; Aged: 65+ years; Male; Female</t>
  </si>
  <si>
    <t>Background: Knowledge about experiences of depression among younger-old adults from the general population is limited. The aim was to explore experiences of depression in early late life.Methods: Sixteen participants in the population-based Gothenburg H70 Birth Cohort Studies (12 women and 4 men) who had reported a history of depression between ages 60-70 took part in focus group discussions (n = 4). Data were analyzed using focus group methodology.Results: The analysis resulted in the overall theme 'I wanted to talk about it, but I couldn't'. The participants expressed unmet needs of communication about depression with family, friends, and healthcare staff. Participants wanted to know more about the causes and effects of depression, available treatment options and how to avoid recurrence. Lack of knowledge was a source of frustration; trust in health care providers was diminished. Being retired meant that opportunities for communication with co-workers were no longer available, and this made it harder to break negative thought and behavioral patterns. Being depressed meant losing one's normal self, and participants were grieving this. Thoughts of death and suicide were experienced in solitude; knowing that there was an escape could generate a feeling of comfort and control.Conclusions: Younger-old adults have expressed a need to talk about their experiences of depression. They would like to know more about available treatments, potential side effects, and how to avoid recurrence. Care providers also need to be aware there is a need for an existential dialogue about death.</t>
  </si>
  <si>
    <t>https://search.ebscohost.com/login.aspx?direct=true&amp;db=cin20&amp;AN=147454652&amp;site=ehost-live</t>
  </si>
  <si>
    <t>Impact of initial COVID-19 restrictions on psychiatry presentations to the emergency department of a large academic teaching hospital.</t>
  </si>
  <si>
    <t>McAndrew, Joseph; O'Leary, Julia; Cotter, David; Cannon, Mary; MacHale, Siobhan; Murphy, Kieran C.; Barry, Helen</t>
  </si>
  <si>
    <t>Irish Journal of Psychological Medicine</t>
  </si>
  <si>
    <t>10.1017/ipm.2020.115</t>
  </si>
  <si>
    <t>Emergency Service; COVID-19 Pandemic; Academic Medical Centers; Mental Disorders; Psychiatric Emergencies; Odds Ratio; Descriptive Statistics; Confidence Intervals; Pearson's Correlation Coefficient; Chi Square Test; Suicidal Ideation; Injuries, Self-Inflicted; Age Factors; Human</t>
  </si>
  <si>
    <t>Objectives: To determine if the initial COVID-19 societal restrictions, introduced in Ireland in March 2020, impacted on the number and nature of psychiatry presentations to the emergency department (ED) of a large academic teaching hospital. Methods: We examined anonymised clinical data of psychiatry presentations to the ED during the initial 8-week period of COVID-19 restrictions. Data from corresponding 8-week periods in 2018 and 2019 were also extracted for comparison. Results: Psychiatry presentations to ED reduced by 21% during the COVID-19 restrictions, from 24/week to 19/week when compared with corresponding periods in 2018/2019 (Poisson's Rate Test estimate of difference −5.2/week, 95% CI 1.3–9.1, p = 0.012). Numbers attending for out-of-hours assessment remained unchanged (81 v. 80), but numbers seeking assessment during normal hours decreased (71 v. 114). We observed increased presentations from the &lt;18 age group, but decreased presentations from the 18 to 29 age group (Pearson's Chi-Square 20.363, df = 6, p = 0.002). We recorded an increase in anxiety disorders during the initial COVID-19 restrictions (31 v. 23), and a reduction in alcohol disorders (28 v. 52). The proportion of presentations with suicidal ideation (SI) or self-harm as factors remained unchanged. Conclusions: Rates of emergency presentation with mental illness reduced during the initial COVID-19 restrictions. This may represent an unmet burden of mental health needs. Younger people may be experiencing greater distress and mental illness during the current crisis. More people sought help for anxiety disorders during the COVID-19 restrictions compared with corresponding data from 2018 and 2019.</t>
  </si>
  <si>
    <t>https://search.ebscohost.com/login.aspx?direct=true&amp;db=cin20&amp;AN=150428892&amp;site=ehost-live</t>
  </si>
  <si>
    <t>Impact of Web-Based Sharing and Viewing of Self-Harm-Related Videos and Photographs on Young People: Systematic Review.</t>
  </si>
  <si>
    <t>Marchant, Amanda; Hawton, Keith; Burns, Lauren; Stewart, Anne; John, Ann</t>
  </si>
  <si>
    <t>10.2196/18048</t>
  </si>
  <si>
    <t>JMIR Publications Inc.</t>
  </si>
  <si>
    <t>Suicide; Self-Injurious Behavior; Child; Adolescence; Human; Internet; Impact of Events Scale; Ferrans and Powers Quality of Life Index; Child: 6-12 years; Adolescent: 13-18 years</t>
  </si>
  <si>
    <t>Background: Given recent moves to remove or blur self-harm imagery or content on the web, it is important to understand the impact of posting, viewing, and reposting self-harm images on young people.Objective: The aim of this study is to systematically review research related to the emotional and behavioral impact on children and young people who view or share web-based self-harm-related videos or images.Methods: We searched databases (including Embase, PsychINFO, and MEDLINE) from January 1991 to February 2019. Search terms were categorized into internet use, images nonspecific and specific to the internet, and self-harm and suicide. Stepwise screening against specified criteria and data extraction were completed by two independent reviewers. Eligible articles were quality assessed, and a narrative synthesis was conducted.Results: A total of 19 independent studies (20 articles) were included. Of these, 4 studies focused on images, 10 (11 articles) on videos, and 5 on both. There were 4 quantitative, 9 qualitative, and 7 mixed methods articles. In total, 11 articles were rated as high quality. There has been an increase in graphic self-harm imagery over time. Potentially harmful content congregated on platforms with little moderation, anonymity, and easy search functions for images. A range of reactions and intentions were reported in relation to posting or viewing images of self-harm: from empathy, a sense of solidarity, and the use of images to give or receive help to potentially harmful ones suggesting new methods, normalization, and exacerbation of self-harm. Viewing images as an alternative to self-harm or a creative outlet were regarded in 2 studies as positive impacts. Reactions of anger, hostility, and ambivalence have been reported. There was some evidence of the role of imitation and reinforcement, driven partly by the number of comments and wound severity, but this was not supported by time series analyses.Conclusions: Although the results of this review support concern related to safety and exacerbation of self-harm through viewing images of self-harm, there may be potential for positive impacts in some of those exposed. Future research should evaluate the effectiveness and potential harms of current posting restrictions, incorporate user perspectives, and develop recovery-oriented content. Clinicians assessing distressed young people should ask about internet use, including access to self-harm images, as part of their assessment.</t>
  </si>
  <si>
    <t>https://search.ebscohost.com/login.aspx?direct=true&amp;db=cin20&amp;AN=149632020&amp;site=ehost-live</t>
  </si>
  <si>
    <t>Implementation of the standardized, evidence-based three-stage suicide risk screening: Experience of a large Veterans Affairs medical center.</t>
  </si>
  <si>
    <t>Nwangwu, Helen; de Peralta, Shelly S.; Birman, Sharon; Hicks, Rodney W.</t>
  </si>
  <si>
    <t>Journal of the American Association of Nurse Practitioners</t>
  </si>
  <si>
    <t>10.1097/JXX.0000000000000540</t>
  </si>
  <si>
    <t>Suicide Risk Factors; Health Screening Methods; Nursing Practice, Evidence-Based; United States Department of Veterans Affairs; Program Implementation; Professional Compliance Evaluation; Health Personnel Education; Risk Assessment; Human; Suicide Prevention and Control; Suicide Education; Workflow; Professional Role; Descriptive Statistics; Electronic Health Records</t>
  </si>
  <si>
    <t>Supplemental Digital Content is Available in the Text. Suicide is a global public health concern and may be preventable with early identification. The suicide rate among US veterans is increasing. In response to the increase, Veterans Health Administration recommended a new standardized three-step, evidence-based suicide risk screening process across all Veterans Health Administration sites. The purpose of this project was to implement the new three-step suicide screening method and evaluate the rate of provider adherence. The implementation occurred in seven clinical sites in the Veterans Affairs Greater Los Angeles Health care System. Following initial implementation, two Plan-Do-Study-Act (PDSA) evaluated provider adherence to the screening processes. Staff members at each site received suicide prevention education. Staff members had the option of using an embedded template in the course of normal patient care workflow. Plan-Do-Study-Act 1 measured the early results. Staff members achieved a performance adherence rate of 18%, indicating that staff were less likely to proactively screen for risk of suicide. In PDSA-2, the mandatory use of screening replaced the optional use. Staff members achieved a 95% adherence rate after 3 months. Changing the workflow within the electronic health record from optional to mandatory utilization brought forth improvements in suicide prevention screening.</t>
  </si>
  <si>
    <t>https://search.ebscohost.com/login.aspx?direct=true&amp;db=cin20&amp;AN=152713484&amp;site=ehost-live</t>
  </si>
  <si>
    <t>In Memoriam...Lauralee Krabill</t>
  </si>
  <si>
    <t>brief item</t>
  </si>
  <si>
    <t>Nursing Leaders; State Boards of Nursing Ohio; Ohio</t>
  </si>
  <si>
    <t>https://search.ebscohost.com/login.aspx?direct=true&amp;db=cin20&amp;AN=151839322&amp;site=ehost-live</t>
  </si>
  <si>
    <t>Increased sympathetic tone is associated with illness burden in bipolar disorder.</t>
  </si>
  <si>
    <t>Ortiz, Abigail; Bradler, Kamil; Moorti, Pooja; MacLean, Stephane; Ishrat Husain, M.; Sanches, Marcos; Goldstein, Benjamin I.; Alda, Martin; Mulsant, Benoit H.</t>
  </si>
  <si>
    <t>10.1016/j.jad.2021.10.089</t>
  </si>
  <si>
    <t>Bipolar Disorder Epidemiology; Anxiety Disorders; Human; Economic Aspects of Illness; Cross Sectional Studies; Heart Rate; Comparative Studies; Multicenter Studies; Evaluation Research; Validation Studies; Clinical Assessment Tools</t>
  </si>
  <si>
    <t>Background: We recently described an association between reduced heart rate variability (HRV) and illness burden in bipolar disorder (BD) using a novel Illness Burden Index (IBI). We aimed to further characterize this association by using spectral analyses to assess whether the IBI is also associated with autonomic imbalance in BD patients.Methods: In this cross-sectional study, 53 participants with BD wore a device for 24 h to assess association between HRV spectral measures and the IBI or each of its components (age of onset, number and type of previous episode(s), duration of the most severe episode, history of suicide attempts or psychotic symptoms during episodes, co-morbid psychiatric disorders, and family history). We ran both unadjusted models and models controlling for age, sex, years of education, marital status, BMI, pharmacotherapy, and baseline functional cardiovascular capacity.Results: HRV low-frequency (LF) normalized values were almost twice as high as published in healthy controls. Higher IBI was associated with higher LF and lower High Frequency (HF) values, resulting in a higher LF/HF ratio, indicating an increased sympathetic tone. Four individual components of the IBI were similarly associated with measures of increased sympathetic tone: earlier age of onset, number of depressive episodes, co-morbid anxiety disorders, and family history of suicide. Adjusted and unadjusted models had similar results.Limitations: Our models used mean LF and HF and do not consider their dynamic variations over 24 h or phase of the illness.Conclusions: Burden of illness is associated with increased sympathetic tone in patients with BD, putting them at risk for arrythmias and sudden death.</t>
  </si>
  <si>
    <t>https://search.ebscohost.com/login.aspx?direct=true&amp;db=cin20&amp;AN=153752003&amp;site=ehost-live</t>
  </si>
  <si>
    <t>"It was like nobody cared about what I said?" Iranian women committed self-immolation: a qualitative study.</t>
  </si>
  <si>
    <t>Aghakhani, Nader; Lopez, Violeta; Parizad, Naser; Baghaei, Rahim</t>
  </si>
  <si>
    <t>BMC Women's Health</t>
  </si>
  <si>
    <t>10.1186/s12905-021-01221-8</t>
  </si>
  <si>
    <t>Suicide, Attempted; Survivors; Prevalence; Female; Iran; Qualitative Studies; Personal Resource Questionnaire; Questionnaires; Social Readjustment Rating Scale; Female</t>
  </si>
  <si>
    <t>Background: Suicide-attempts have increased across the world and have become higher among females. There has been a high prevalence of self-immolation in Iran, mostly young married women admitted to the burn centers. This study aimed to explore the factors and experiences of self-immolation in Iranian married women to develop prevention strategies to prevent the personal, social, and economic impacts of suicide and suicide attempts.Methods: A qualitative descriptive approach using open-ended, in-depth, face-to-face interviews was conducted in a purposive sample of 16 married Iranian women aged 16-40 years in the burn centers in Urmia city, a place in northwest Iran. Conventional content analysis was used to analyze the data.Results: Three themes emerged from the data, including (1) antecedents of self-immolation, (2) suicidal ideation method, and (3) pathway to recovery. Each of these themes is supported by sub-themes.Conclusions: The study highlights the demand for health professionals to support self-immolation survivors to continue their normal lives. According to survivors' needs, a comprehensive supportive program is recommended to support their pathways to recovery in all its complexities. Health professionals should also not forget that the survivors' family also will need help to overcome this trauma. A family counseling program may also be provided.</t>
  </si>
  <si>
    <t>https://search.ebscohost.com/login.aspx?direct=true&amp;db=cin20&amp;AN=148887191&amp;site=ehost-live</t>
  </si>
  <si>
    <t>Liminality: The Not-So-New Normal?</t>
  </si>
  <si>
    <t>Ashby, Michael A.</t>
  </si>
  <si>
    <t>Journal of Bioethical Inquiry</t>
  </si>
  <si>
    <t>10.1007/s11673-022-10180-0</t>
  </si>
  <si>
    <t>Bioethics; Anthropology; Attitude to Death; Uncertainty; Advance Directives; Suicide, Assisted</t>
  </si>
  <si>
    <t>https://search.ebscohost.com/login.aspx?direct=true&amp;db=cin20&amp;AN=156747590&amp;site=ehost-live</t>
  </si>
  <si>
    <t>Lived experiences of Ugandan women who had recovered from a clinical diagnosis of postpartum depression: a phenomenological study.</t>
  </si>
  <si>
    <t>Atuhaire, Catherine; Rukundo, Godfrey Zari; Brennaman, Laura; Cumber, Samuel Nambile; Nambozi, Grace</t>
  </si>
  <si>
    <t>BMC Pregnancy &amp; Childbirth</t>
  </si>
  <si>
    <t>10.1186/s12884-021-04287-2</t>
  </si>
  <si>
    <t>Background: Postpartum depression affects a significant proportion of women of childbearing age. The birth of a newborn baby is normally considered a joyful event, inhibiting mothers from expressing their depressive feelings. If the condition is not well understood and managed, mothers with postpartum depression are likely to experience suicidal ideation or even commit suicide. This study explored lived experiences of women who had recovered from a clinical diagnosis of postpartum depression in southwestern Uganda.Methods: This phenomenological study adopted the explorative approach through in-depth interviews as guided by the biopsychosocial model of depression. It was conducted in Mbarara Regional Referral Hospital, Bwizibwera Health Centre IV and Kinoni Health Centre IV located in Mbarara and Rwampara districts, southwestern Uganda. Data were collected from 30 postpartum mothers who were purposively selected, between 9th December 2019 and 25th September 2020. We analyzed this work using thematic data analysis and this was steered by the Colaizzi's six-step phenomenological approach of inquiry.Results: The findings were summarized into five major themes: 1) somatic experiences including insomnia and headache, breast pain, poor breast milk production, weight loss and lack of energy; 2) difficulties in home and family life including overwhelming domestic chores, lack of social support from other family members, fighting at home and financial constraints due to COVID-19 pandemic; 3) negative emotions including anger, self-blame, despondency and feelings of loneliness and regrets of conceiving or marriage; 4) feelings of suicide, homicide and self-harm including suicidal ideation and attempt, homicidal ideations and attempt and feelings of self-harm and 5) coping with postpartum depression including spirituality, termination of or attempt to leave their marital relationships, acceptance, counselling and seeking medical treatment, perseverance.Conclusion and Recommendations: Suicidal and homicidal thoughts are important parts of the postpartum depression experience, and these may put the lives of the mothers, their spouses and their babies at a great risk. Poor relationship quality, intimate partner violence and lack of financial resources contribute significantly to the negative emotional experiences of mothers with PPD.</t>
  </si>
  <si>
    <t>https://search.ebscohost.com/login.aspx?direct=true&amp;db=cin20&amp;AN=154096480&amp;site=ehost-live</t>
  </si>
  <si>
    <t>Managing Moral Distress.</t>
  </si>
  <si>
    <t>Saver, Cynthia</t>
  </si>
  <si>
    <t>New Mexico Nurse</t>
  </si>
  <si>
    <t>New Mexico Nurses Association</t>
  </si>
  <si>
    <t>Morals; Psychological Distress Prevention and Control; Nurses Psychosocial Factors; American Association of Critical-Care Nurses; COVID-19 Pandemic; Patient Care; Hardiness</t>
  </si>
  <si>
    <t>https://search.ebscohost.com/login.aspx?direct=true&amp;db=cin20&amp;AN=155925587&amp;site=ehost-live</t>
  </si>
  <si>
    <t>Medical Disobedience and the Conscientious Provision of Prohibited Care.</t>
  </si>
  <si>
    <t>Fox, Dov</t>
  </si>
  <si>
    <t>American Journal of Bioethics</t>
  </si>
  <si>
    <t>10.1080/15265161.2021.1940361</t>
  </si>
  <si>
    <t>Liability, Legal; Health Personnel Ethical Issues; Conscience; Health Care Delivery; Bioethics; Abortion, Induced; Suicide, Assisted Ethical Issues</t>
  </si>
  <si>
    <t>The article focuses on the Medical Disobedience and the Conscientious Provision of Prohibited Care. Topics discussed include these conflicts pit clinician conscience against patient welfare, professional norms, or a fair allocation of scarce resources; and restrictions on medical practice raise a question that's been largely missing from debates in medicine, ethics, and law.</t>
  </si>
  <si>
    <t>https://search.ebscohost.com/login.aspx?direct=true&amp;db=cin20&amp;AN=151633319&amp;site=ehost-live</t>
  </si>
  <si>
    <t>Mental Health and Handgrip Strength Among Older Adults: A Nationwide Study.</t>
  </si>
  <si>
    <t>Kwak, Yeunhee; Kim, Yoonjung</t>
  </si>
  <si>
    <t>Inquiry (00469580)</t>
  </si>
  <si>
    <t>10.1177/00469580211067481</t>
  </si>
  <si>
    <t>Mental Health In Old Age; Grip Strength In Old Age; Stress, Psychological Risk Factors; Depression; Suicidal Ideation; Human; Cross Sectional Studies; Middle Age; Aged; Aged, 80 and Over; Confidence Intervals; Odds Ratio; Risk Assessment; South Korea; Descriptive Statistics; Data Analysis Software; Chi Square Test; Logistic Regression; Socioeconomic Factors; Questionnaires; Middle Aged: 45-64 years; Aged: 65+ years; Aged, 80 &amp; over</t>
  </si>
  <si>
    <t>Handgrip strength is used as an important indicator of health in older adults. We aimed to explore the association between stress, depression, and suicidal ideation and handgrip strength among older adults. We conducted this cross-sectional study involving 1254 individuals (aged ≥65 years), using data from the 2015 Korean National Health and Nutrition Examination Survey VI. We used logistic regression analysis to examine associations between handgrip strength and mental health. Among mental health factors, a significant difference was noted between stress and handgrip strength among the older adults. After adjusting for confounding factors, the odd ratio (OR) of stress among older adults with low handgrip strength was statistically significant in Models 1 (1.61 (95% CI: 1.01–2.57)) and 2 (1.59 (95% CI: 1.01–2.52)) but not in Model 3 (1.52 (95% CI:.96–2.43)). No significant association was found between depression or suicidal ideation and handgrip strength. The risk of stress was 1.59-1.61 times higher in older adults with low handgrip strength, compared to that in older adults with normal handgrip strength. It is necessary to develop strategies aimed at managing stress among older adults with low handgrip strength and educating them about the importance of handgrip strength and exercises that increase handgrip strength.</t>
  </si>
  <si>
    <t>https://search.ebscohost.com/login.aspx?direct=true&amp;db=cin20&amp;AN=155780581&amp;site=ehost-live</t>
  </si>
  <si>
    <t>Military sexual trauma in the United States: Results from a population-based study.</t>
  </si>
  <si>
    <t>Nichter, Brandon; Holliday, Ryan; Monteith, Lindsey L; Na, Peter J; Hill, Melanie L; Kline, Alexander C; Norman, Sonya B; Pietrzak, Robert H</t>
  </si>
  <si>
    <t>10.1016/j.jad.2022.03.016</t>
  </si>
  <si>
    <t>Background: The reported prevalence of military sexual trauma (MST) has increased over the past decades in the United States, yet scarce population-based studies have examined the prevalence, correlates, and health burden of MST in the general veteran population.Methods: Data were from the 2019-2020 National Health and Resilience in Veterans Study, a population-based survey of veterans (n = 4069).Analyses: (1) estimated the prevalence of MST; (2) identified sex-stratified sociodemographic, military, and trauma characteristics associated with MST; and (3) examined sex-stratified associations between MST and psychiatric comorbidities, functioning, disability, and treatment utilization.Results: Female veterans reported substantially higher rates of MST (44.2%) than male veterans (3.5%). Relative to male veterans without MST histories, male veterans with MST histories had nearly 3-fold increased odds of reporting future suicidal intent, 2-to-3-fold greater odds of screening positive for current posttraumatic stress disorder (PTSD), depression, and generalized anxiety disorder; and nearly 2-fold increased odds of being disabled. Male veterans with MST histories also scored lower on mental, physical, cognitive, and psychosocial functioning (d's = 0.16-0.29). Relative to female veterans without MST histories, female veterans with MST histories had 5-fold greater odds of current PTSD, 2-fold greater odds of engaging in mental health treatment, and scored lower on psychosocial functioning and higher on somatic symptoms (both d's = 0.25).Limitations: Cross-sectional design precludes causal inference.Conclusions: A substantial proportion of veterans in the U.S. experience sexual trauma during their military service, and these experiences are associated with an elevated health burden.</t>
  </si>
  <si>
    <t>https://search.ebscohost.com/login.aspx?direct=true&amp;db=cin20&amp;AN=155827243&amp;site=ehost-live</t>
  </si>
  <si>
    <t>MNA Districts Dedicated to Communities During COVID.</t>
  </si>
  <si>
    <t>Malone, Teresa</t>
  </si>
  <si>
    <t>Mississippi; COVID-19 Pandemic; Food Security; Communities; Food Supply</t>
  </si>
  <si>
    <t>https://search.ebscohost.com/login.aspx?direct=true&amp;db=cin20&amp;AN=149134186&amp;site=ehost-live</t>
  </si>
  <si>
    <t>MNA Position Statement on COVID-19 Vaccine Requirement and Other Strategies to Combat The COVID Pandemic.</t>
  </si>
  <si>
    <t>Massachusetts Nurse Advocate</t>
  </si>
  <si>
    <t>Massachusetts Nurses Association</t>
  </si>
  <si>
    <t>COVID-19 Prevention and Control; COVID-19 Vaccines; Massachusetts Nurses Association; Crisis Intervention; RNA, Messenger; Access to Information</t>
  </si>
  <si>
    <t>The article offers information about the Massachusetts Nurses Association (MNA) position statement on Covid-19 vaccine requirement and other strategies to combat the Covid-19 pandemic. It mentions that emergence of the Covid variant, Delta and other more contagious variants as well as hesitancy around vaccine acceptance threatens to undo the hope for a return to some new sense of normalcy .</t>
  </si>
  <si>
    <t>https://search.ebscohost.com/login.aspx?direct=true&amp;db=cin20&amp;AN=154974965&amp;site=ehost-live</t>
  </si>
  <si>
    <t>Mokken Scale Analysis of Lifetime Responses on the Columbia Suicide Severity Rating Scale's Severity of Ideation Subscale.</t>
  </si>
  <si>
    <t>Tabares, Jeffrey V.; Butner, Jonathan E.; Bryan, Craig J.; A. Harris, Julia</t>
  </si>
  <si>
    <t>Assessment</t>
  </si>
  <si>
    <t>10.1177/1073191120913626</t>
  </si>
  <si>
    <t>Suicide Prevention and Control; Severity of Illness; Psychometrics; Suicide Risk Factors; Risk Assessment; Health Screening Methods; Human; Descriptive Statistics; Scales; Patient Attitudes; Colombia</t>
  </si>
  <si>
    <t>Suicide risk screening assumes that suicidal thoughts and behaviors exist on a continuous, hierarchical spectrum with some suicidal thoughts implicated with greater risk for suicidal behaviors. However, screening measures based on the hierarchical model may not capture the suicide risk construct. This study assessed psychometric properties of the Columbia Suicide Severity Rating Scale (CSSRS) for (a) between- and within-person measurement dimensions, (b) item utility in capturing the suicide risk construct, and (c) tenability of a hierarchical risk model. We found that the CSSRS functions differentially between and within individuals, CSSRS items capture more suicide risk construct, and that CSSRS items in current practice likely appear in the correct order. The current CSSRS reasonably represents within-person suicide risk, but not between-person risk. Scale norms or alternate scoring could facilitate functional equivalence and utility for between- and within-person CSSRS dimensions.</t>
  </si>
  <si>
    <t>https://search.ebscohost.com/login.aspx?direct=true&amp;db=cin20&amp;AN=152167585&amp;site=ehost-live</t>
  </si>
  <si>
    <t>Moral injury and suicidal behavior among US combat veterans: Results from the 2019–2020 National Health and Resilience in Veterans Study.</t>
  </si>
  <si>
    <t>Nichter, Brandon; Norman, Sonya B.; Maguen, Shira; Pietrzak, Robert H.</t>
  </si>
  <si>
    <t>Depression &amp; Anxiety (1091-4269)</t>
  </si>
  <si>
    <t>10.1002/da.23145</t>
  </si>
  <si>
    <t>https://search.ebscohost.com/login.aspx?direct=true&amp;db=cin20&amp;AN=150673979&amp;site=ehost-live</t>
  </si>
  <si>
    <t>Mortality and non-use of antipsychotic drugs after acute admission in schizophrenia: A prospective total-cohort study.</t>
  </si>
  <si>
    <t>Strømme, Maria Fagerbakke; Mellesdal, Liv Solrunn; Bartz-Johannesen, Christoffer; Kroken, Rune Andreas; Krogenes, Marianne; Mehlum, Lars; Johnsen, Erik</t>
  </si>
  <si>
    <t>Schizophrenia Research</t>
  </si>
  <si>
    <t>10.1016/j.schres.2021.07.009</t>
  </si>
  <si>
    <t>Antipsychotic Agents Adverse Effects; Schizophrenia Epidemiology; Schizophrenia Drug Therapy; Prospective Studies; Human; Antianxiety Agents, Benzodiazepine Therapeutic Use; Comparative Studies; Multicenter Studies; Evaluation Research; Validation Studies</t>
  </si>
  <si>
    <t>Background: In society at large, it is debated whether use of antipsychotic drugs is associated with increased or decreased mortality among patients with schizophrenia. Large register studies have demonstrated an increased mortality risk associated with non-use of antipsychotic drugs, but prospective studies are missing.Aims: To investigate the association between mortality and non-use of antipsychotics in patients with schizophrenia.Method: An open cohort study included and followed all patients with a discharge-diagnosis of schizophrenia consecutively admitted to a psychiatric acute unit at Haukeland University Hospital, Bergen, Norway during a 10 year period (n = 696). Cox multiple regression analyses were conducted with use of antipsychotic drugs as a time dependent variable, and periods of use and non-use were compared within individual patients. Adjustments were made for gender, age at index admission, number of acute psychiatric hospital admissions, excessive use of alcohol and illicit substances and use of benzodiazepines and antidepressants.Results: A total of 68 (9.8%) deaths were registered during follow-up. Of these, 40 (59%) had natural causes, whereas 26 (38%) had unnatural causes. Non-use of antipsychotics was associated with 2.15 (p = .01, CI: 1.24-3.72) times higher mortality risk compared to use of antipsychotics. The difference in mortality risk between use and non-use of antipsychotic drugs was age dependent, with the largest risk difference in young patients.Conclusions: Non-use of antipsychotic drugs was associated with twofold increased mortality risk in patients with schizophrenia.</t>
  </si>
  <si>
    <t>https://search.ebscohost.com/login.aspx?direct=true&amp;db=cin20&amp;AN=152076513&amp;site=ehost-live</t>
  </si>
  <si>
    <t>Multidimensional Perfectionism Turns 30: A Review of Known Knowns and Known Unknowns.</t>
  </si>
  <si>
    <t>Smith, Martin M.; Sherry, Simon B.; Ge, Sabrina Y. J.; Hewitt, Paul L.; Flett, Gordon L.; Baggley, Dayna L.</t>
  </si>
  <si>
    <t>10.1037/cap0000288</t>
  </si>
  <si>
    <t>Perfectionism; Health Behavior; Self Concept; Personality; Procrastination; Eating Disorders; Suicide</t>
  </si>
  <si>
    <t>Theory and evidence converge to suggest perfectionism is a personality construct that matters a great deal and is linked with many consequential outcomes (e.g., depression, eating disorders, suicide, marital problems, and procrastination). With the multidimensional perfectionism construct turning 30 years of age, our review critically examines the past and the future of this construct with a focus on the six landmark dimensions of Hewitt and Flett's (1991) and Frost et al.'s (1990) seminal models: Self-oriented perfectionism, other-oriented perfectionism, socially prescribed perfectionism, personal standards, concerns over mistakes, and doubts about actions. Our review considers both what we understand about these dimensions given the extant empirical literature (i.e., known knowns) and areas where gaps exist in our understanding of multidimensional perfectionism and its consequences (i.e., known unknowns). Evidence suggests the core dimensions of Hewitt and Flett's (1991) and Frost et al.'s (1990) trait and attitudinal models of perfectionism, respectively, are neither captured by nor redundant with other well-established predictors. In fact, these perfectionism dimensions appear to represent core vulnerability factors that are tied intimately to the development and maintenance of a wide range of maladaptive outcomes. La théorie et la preuve convergent pour indiquer que le perfectionnisme est un aspect très important de la personnalité qui est lié à plusieurs conséquences (par ex., dépression, troubles alimentaires, suicide, problèmes conjugaux et procrastination). À l'occasion des 30 ans de la définition de la construction multidimensionnelle du perfectionnisme, notre revue jette un regard critique sur le passé et l' avenir de cette construction, en se concentrant sur les six dimensions repères des modèles précurseurs de Hewitt et Flett (1991) et de Frost et al. (1990) : le perfectionnisme orienté vers soi, le perfectionnisme orienté vers autrui, le perfectionnisme socialement prescrit, les normes personnelles, les préoccupations relatives à ses erreurs, les doutes relatifs à ses actions. Notre revue tient compte à la fois de ce que nous comprenons de ces dimensions, vu l'étendue de la littérature empirique (les connus connus) et des domaines où notre compréhension du perfectionnisme multidimensionnel et de ses conséquences (les connus inconnus) est lacunaire. Les données indiquent que les dimensions de base des traits et des modèles comportementaux du perfectionnisme établis par Hewitt et Flett (1991) et Frost et al. (1990), respectivement, ne sont jamais relevées ni reprises par d'autres indicateurs bien établis. En fait, ces dimensions du perfectionnisme semblent représenter les facteurs de vulnérabilité de base qui sont intimement reliés au développement et au maintien d'une vaste gamme de comportements inadaptés.</t>
  </si>
  <si>
    <t>https://search.ebscohost.com/login.aspx?direct=true&amp;db=cin20&amp;AN=155021375&amp;site=ehost-live</t>
  </si>
  <si>
    <t>My body, my decision: the lived experience of young people with a variation in sex characteristics in New Zealand...14th European Public Health Conference (Virtual), Public health futures in a changing world, November 10-12, 2021.</t>
  </si>
  <si>
    <t>Steers, D.; Andrews, G.</t>
  </si>
  <si>
    <t>iii64</t>
  </si>
  <si>
    <t>abstract</t>
  </si>
  <si>
    <t>Disorders of Sex Development Psychosocial Factors; Body Image; Life Experiences In Adolescence; Congresses and Conferences; New Zealand; Adolescence; Adolescent: 13-18 years</t>
  </si>
  <si>
    <t>Background: Young people born with a variation in sex characteristics (VSC), or disorders of sex development (DSD) face numerous challenges in navigating issues relating to identity and to their lived and embodied experience. There is limited research amplifying the voices of young people with a VSC in the literature, especially in Aotearoa/New Zealand. There has been issues raised from a Humans Rights perspective which public health forums are yet to address. Methods: This original qualitative study provides an up-to-date picture of the lived experiences of 10 young people with a VSC in Aotearoa/New Zealand using face to face interviews and thematic analysis. The research was conducted in collaboration with the advocacy group, Intersex Youth Aotearoa, and explored the level of support provided by health services, peers and advocacy groups in relation to the ways the participants viewed themselves and their bodies, and their health related decision-making. Results: Our research reveals the pressure on young people with a VSC to conform to cultural and societal norms, specifically, heteronormative and traditional constructs of how male and female bodies should look prevalent within Aotearoa/NZ society. Such views, often held and perpetuated by health professionals and parents, contributed to the complexities surrounding identity, agency and acceptance of difference experienced by these young people. Young people wanted the right to bodily autonomy. Conclusions: Implications of these findings are: better public education of VSC, development of resources for parents and young people and advocacy for psychological and peer support systems for young people.</t>
  </si>
  <si>
    <t>https://search.ebscohost.com/login.aspx?direct=true&amp;db=cin20&amp;AN=153588513&amp;site=ehost-live</t>
  </si>
  <si>
    <t>Navigating medical assistance in dying from Bill C-14 to Bill C-7: a qualitative study.</t>
  </si>
  <si>
    <t>Pesut, Barbara; Thorne, Sally; Wright, David Kenneth; Schiller, Catharine; Huggins, Madison; Puurveen, Gloria; Chambaere, Kenneth</t>
  </si>
  <si>
    <t>BMC Health Services Research</t>
  </si>
  <si>
    <t>10.1186/s12913-021-07222-5</t>
  </si>
  <si>
    <t>Terminal Care; Suicide, Assisted; Cross Sectional Studies; Qualitative Studies; Public Assistance; Death Anxiety Scale</t>
  </si>
  <si>
    <t>Background: Even as healthcare providers and systems were settling into the processes required for Medical Assistance in Dying (MAID) under Bill C-14, new legislation was introduced (Bill C-7) that extended assisted death to persons whose natural death is not reasonably foreseeable. The purpose of this paper is to describe the experiences of nurses and nurse practitioners with the implementation and ongoing development of this transition.Methods: This qualitative longitudinal descriptive study gathered data through semi-structured telephone interviews with nurses from across Canada; cross sectional data from 2020 to 2021 is reported here. The study received ethical approval and all participants provided written consent.Findings: Participants included nurses (n = 34) and nurse practitioners (n = 16) with significant experience with MAID. Participants described how MAID had transitioned from a new, secretive, and anxiety-producing procedure to one that was increasingly visible and normalized, although this normalization did not necessarily mitigate the emotional impact. MAID was becoming more accessible, and participants were learning to trust the process. However, the work was becoming increasingly complex, labour intensive, and often poorly remunerated. Although many participants described a degree of integration between MAID and palliative care services, there remained ongoing tensions around equitable access to both. Participants described an evolving gestalt of determining persons' eligibility for MAID that required a high degree of clinical judgement. Deeming someone ineligible was intensely stressful for all involved and so participants had learned to be resourceful in avoiding this possibility. The required 10-day waiting period was difficult emotionally, particularly if persons worried about losing capacity to give final consent. The implementation of C-7 was perceived to be particularly challenging due to the nature of the population that would seek MAID and the resultant complexity of trying to address the origins of their suffering within a resource-strapped system.Conclusions: Significant social and system calibration must occur to accommodate assisted death as an end-of-life option. The transition to offering MAID for those whose natural death is not reasonably foreseeable will require intensive navigation of a sometimes siloed and inaccessible system. High quality MAID care should be both relational and dialogical and those who provide such care require expert communication skills and knowledge of the healthcare system.</t>
  </si>
  <si>
    <t>https://search.ebscohost.com/login.aspx?direct=true&amp;db=cin20&amp;AN=153411898&amp;site=ehost-live</t>
  </si>
  <si>
    <t>Negative affect and life satisfaction mediate the association between negative life events and suicidal ideation in college students.</t>
  </si>
  <si>
    <t>Yang, Yang; Liu, Yu; Jiang, Zhehao; Mo, Juanchan; Wang, Chenxu; Yang, Yanan; Jia, Xuji; Lin, Lin</t>
  </si>
  <si>
    <t>Psychology, Health &amp; Medicine</t>
  </si>
  <si>
    <t>10.1080/13548506.2020.1861637</t>
  </si>
  <si>
    <t>Affect; Personal Satisfaction; Life Change Events; Suicidal Ideation Prevention and Control; Students, College; Human; Students, Undergraduate; Questionnaires</t>
  </si>
  <si>
    <t>The present research hypothesized that negative life events are related to suicide ideation through the chain mediation of negative affect and life satisfaction. A sample of 566 undergraduates completed questionnaires investigating suicidal ideation, negative life events, negative affect, and life satisfaction. The results indicated a significant chain mediation from negative life events to suicidal ideation through negative affect and life satisfaction. The present study showed that negative affect and life satisfaction are important mediators of the association between negative life events and suicidal ideation in undergraduates. Concerning suicide prevention among undergraduates, attention should be paid to negative affect and life satisfaction.</t>
  </si>
  <si>
    <t>https://search.ebscohost.com/login.aspx?direct=true&amp;db=cin20&amp;AN=151189689&amp;site=ehost-live</t>
  </si>
  <si>
    <t>New dynamics of religious death culture in Bulgaria in the post-socialist transition period.</t>
  </si>
  <si>
    <t>Goncharova, Galina Nikolaevna</t>
  </si>
  <si>
    <t>Mortality</t>
  </si>
  <si>
    <t>10.1080/13576275.2021.1903187</t>
  </si>
  <si>
    <t>Religion and Religions; Suicide; Culture Bulgaria; Human; Bulgaria; Aged; Interviews; Rituals and Ceremonies; Knowledge; Aged: 65+ years</t>
  </si>
  <si>
    <t>Is there a 'resurrection' of death in the post-socialist countries brought about by a rediscovery of religious norms and values in the context of the global processes of (de)secularisation? Based on a sample of 20 in-depth biographical interviews with men and women 75 years old and over from Bulgaria, this paper examines the complex dynamics of the privatisation and liberation of religiosity from the grasp of the communist regime. This religiosity developed along with the surge in the interest in Christian rituals, including Christian funeral and mourning, with their reinvention and integration into systems of personal values. However, it lacked the understanding of the Orthodox religious ideas of (preparation for) the afterlife. What emerged was an original death culture, driven largely by pursuits for a reconfirmation of family, national and anti-communist identity. It reproduced an unstable knowledge about the formal aspects of rituals and, paradoxically, was permeated by internalised ideological patterns of mourning, enforced by cultural experts of the communist regime.</t>
  </si>
  <si>
    <t>https://search.ebscohost.com/login.aspx?direct=true&amp;db=cin20&amp;AN=150849020&amp;site=ehost-live</t>
  </si>
  <si>
    <t>NEW HAMPSHIRE NURSES ASSOCIATION - A YEAR IN REVIEW 2020.</t>
  </si>
  <si>
    <t>Nursing News</t>
  </si>
  <si>
    <t>New Hampshire Nurses' Association</t>
  </si>
  <si>
    <t>tables/charts</t>
  </si>
  <si>
    <t>New Hampshire Nurses' Association; Organizational Objectives; Strategic Planning; Organizational Development; Membership; Professional Development; Health Promotion; Nursing Practice; Consumer Advocacy; Leadership</t>
  </si>
  <si>
    <t>https://search.ebscohost.com/login.aspx?direct=true&amp;db=cin20&amp;AN=147546441&amp;site=ehost-live</t>
  </si>
  <si>
    <t>Nightmare distress as a mediator between frequent nightmares and depressive symptoms in Chinese adolescents.</t>
  </si>
  <si>
    <t>Yang, Xiao-Fan; Liu, Zhen-Zhen; Liu, Shu-Juan; Jia, Cun-Xian; Liu, Xianchen</t>
  </si>
  <si>
    <t>10.1016/j.jad.2021.09.072</t>
  </si>
  <si>
    <t>Depression Epidemiology; Insomnia Epidemiology; Male; Female; Dreams; Human; Cross Sectional Studies; Adolescence; China; Comparative Studies; Multicenter Studies; Evaluation Research; Validation Studies; Scales; Adolescent: 13-18 years; Male; Female</t>
  </si>
  <si>
    <t>Background: Frequent nightmares are related to depressive symptoms in adolescents. Little is known about pathways from frequent nightmares to depressive symptoms. This study aimed to examine the mediation effect of nightmare distress in the association between frequent nightmares and depressive symptoms in a large sample of Chinese adolescents.Methods: A total of 11,831 adolescents who participated in the baseline survey of Shandong Adolescent Behavior and Health Cohort were included in the analysis. A self-administered questionnaire was used to measure nightmare frequency, nightmare distress, depressive symptoms, sleep duration, insomnia, and demographic characteristics. Linear regressions and mediation analyses were performed to examine the associations between frequent nightmares, nightmare distress and depressive symptoms.Results: Of 11,831 participates, 50.9% were males and the mean age was 14.97 ± 1.45. Adolescents with frequent nightmares scored significantly higher on nightmare distress (t = 29.87, P &lt; 0.001) and depressive symptoms (t = 20.05, P &lt; 0.001) than those adolescents without frequent nightmares. Frequent nightmares (β = 1.04, 95% CI: 0.48-1.60) and nightmare distress (β = 0.30, 95% CI: 0.28-0.32) were associated with depressive symptoms. Mediation analyses showed that nightmare distress accounted for 63.76% of the total effects in the entire sample, 51.17% in males and 80.00% in females, respectively.Limitation: No causality could be made from the cross-sectional data and possible information bias due to self-report.Conclusions: The association between frequent nightmares and depressive symptoms appears to be substantially mediated by nightmare distress. Assessing and intervening distress associated with frequent nightmares may have important clinical implications for reducing the risk of depression in adolescents.</t>
  </si>
  <si>
    <t>https://search.ebscohost.com/login.aspx?direct=true&amp;db=cin20&amp;AN=153477569&amp;site=ehost-live</t>
  </si>
  <si>
    <t>"No, I Guess it's kind of Sensitive" - Communication patterns in a music listening group with older men.</t>
  </si>
  <si>
    <t>Lindblad, Katarina</t>
  </si>
  <si>
    <t>Nordic Journal of Music Therapy</t>
  </si>
  <si>
    <t>10.1080/08098131.2020.1856171</t>
  </si>
  <si>
    <t>Music Therapy; Loneliness In Old Age; Suicide Risk Factors; Psychological Well-Being; Human; Aged; Aged, 80 and Over; Empirical Research; Questionnaires; Interviews; Content Analysis; Self Disclosure; Empathy; Aged: 65+ years; Aged, 80 &amp; over</t>
  </si>
  <si>
    <t>Introduction: Loneliness is a major wellbeing challenge for older men, linked to physical illnesses, depression and a heightened risk of suicide. Music listening is a potentially significant, although hitherto understudied resource in facilitating wellbeing amongst older men. This empirical study seeks to investigate how older men, at risk of loneliness, interact with each other, the female group leader and "with" music in a music listening group. It was presumed that the music would positively affect the moods of the participants, and that music would serve as a vehicle to stimulate memories and personal self-disclosure. Method: Eight men 64–86 years, with life challenges connected to loneliness, met 16 times to listen to self-chosen music and discuss self-defined topics. The group was led by a qualified music therapist. Follow-up individual interviews were made and a questionnaire were conducted, and used for triangulation. Qualitative content analysis was used to identify codes and themes. Results: The analysis resulted in three themes: choosing a positive mood; facts over self-disclosure; empathy and identification. Listening to, and discussing music were described as uplifting, stimulating and meaningful. However, the presumption that the music would serve as a vehicle for self-disclosure did not unfold as expected. Discussion: The communication between the participants and with the female group leader is discussed from a gender perspective. The article concludes that, specifically when working with (older) men, there is a dual need to recognise traditional, gendered socialisation patterns and norms, while simultaneously acknowledging that these norms might counteract other forms of connectedness.</t>
  </si>
  <si>
    <t>https://search.ebscohost.com/login.aspx?direct=true&amp;db=cin20&amp;AN=153154223&amp;site=ehost-live</t>
  </si>
  <si>
    <t>Nursing Care in Dermatologic Oncology: a Qualitative Study.</t>
  </si>
  <si>
    <t>Sibeoni, Jordan; Marc, Marine; Lagaude, Marion; Orri, Massimiliano; Verneuil, Laurence; Revah-Levy, Anne</t>
  </si>
  <si>
    <t>Journal of Cancer Education</t>
  </si>
  <si>
    <t>10.1007/s13187-019-01573-8</t>
  </si>
  <si>
    <t>https://search.ebscohost.com/login.aspx?direct=true&amp;db=cin20&amp;AN=147103790&amp;site=ehost-live</t>
  </si>
  <si>
    <t>Oral ketamine reduces the experience of stress in people with chronic suicidality.</t>
  </si>
  <si>
    <t>Dutton, Megan; Can, Adem T.; Beaudequin, Denise; Jensen, Emma; Jones, Monique; Gallay, Cyrana C.; Schwenn, Paul E.; Scherman, Jennifer K.; Yang, Cian; Forsyth, Grace; Lagopoulos, Jim; Hermens, Daniel F.</t>
  </si>
  <si>
    <t>10.1016/j.jad.2022.01.018</t>
  </si>
  <si>
    <t>Background: Stress is prevalent in people experiencing suicidality and is a major contributor to the development of mental disorders. Evidence suggests ketamine shows capacity to reverse stress-induced brain changes. Though stress and ketamine have been explored individually for suicidality, this study is the first to examine ketamine treatment for self-reported stress in adults with chronic suicidality, building on pre-clinical evidence of ketamine's capacity to normalize stress-induced responses and contributing to our understanding of oral ketamine in clinical populations.Methods: Thirty two adult participants (22-72 years; 17 female) with chronic suicidality completed 6 weeks of active treatment, receiving low (0.5 mg/kg - 3.0 mg/kg) doses of oral ketamine once per week, with a 4-week follow-up phase, to assess the effect of ketamine on their perceived stress. Stress was measured via self-report utilizing the Depression Anxiety Stress Scale-21(DASS-21), and analysed at pre-treatment (week 0), post-treatment (week 6) and at follow-up (week 10).Results: Repeated measures ANOVA showed a significant reduction in stress (p&lt;.001) post-treatment and Reliable Change Index calculations confirmed this to be clinically significant. Furthermore, those classified as 'prolonged responders' demonstrated a sustained reduction in stress at follow-up (i.e. after 4 weeks of nil ketamine).Limitations: Small sample size, open label design, expectancy, secondary analysis CONCLUSIONS: Ketamine showed the capacity to produce a robust and sustained improvement in stress symptoms, in people with chronic suicidality. Future larger, controlled studies examining treatment suitability in a range of stress related disorders are warranted.</t>
  </si>
  <si>
    <t>https://search.ebscohost.com/login.aspx?direct=true&amp;db=cin20&amp;AN=155090118&amp;site=ehost-live</t>
  </si>
  <si>
    <t>Ornithine Transcarbamylase Deficiency Presenting with Symptoms of Mania in a Young Adult Male.</t>
  </si>
  <si>
    <t>Pentz, Jonathan; Igboeli, Blessing; Niedermier, Julie</t>
  </si>
  <si>
    <t>CNS Spectrums: The International Journal of Neuropsychiatric Medicine</t>
  </si>
  <si>
    <t>10.1017/S1092852920002862</t>
  </si>
  <si>
    <t>Study Objective: The purpose of this case study is to review the clinical presentation and medical workup of a young adult male presenting with acute behavior changes in the setting of undiagnosed ornithine transcarbamylase deficiency (OTCD).Method: This case study involves a 19-year-old male with a psychiatric history of depression and one previous suicide attempt, who presented to a large midwestern university hospital emergency department after being found by police naked in a neighbor's yard. He displayed manic signs and symptoms, including euphoria, lack of sleep for five days, and attempting to purchase a new car and three large screen TVs. Family reported the patient uncharacteristically announced three weeks earlier that he was vegetarian and stopped eating his frequent customary cheeseburgers. Due to increased anxiety and inability to sleep, the patient received lorazepam 2 mg in the emergency department. Upon transfer to the psychiatric unit, therapy was initiated with aripiprazole 5 mg daily and valproate 1000 mg nightly on Day 1 of treatment. The patient refused medications on hospital Day 2, then received this combination again on Day 3. The next morning, the patient complained of lethargy, headache, nausea, and vomiting.Results: The patient's ammonia level was found to be 204 micromol/L with ALT and AST of 714 and 647 IU/L respectively. Tests for infectious hepatitis were negative. Medical consultation recommended discontinuation of current medications, vigorous hydration, and further work up. On further investigation, the patient was found to have low plasma citrulline level of 8 micromol/L, undetectable plasma arginine, and high urinary orotic acid. The laboratory data showed a biochemical phenotype consistent with a diagnosis of partial OTCD, an X-linked urea cycle disorder resulting in toxic hyperammonemia. The patient was treated with a low protein diet modification as well as a combination of sodium benzoate and sodium phenylbutyrate to reduce serum ammonia concentration. With treatment the patient's laboratory values normalized, and mental status improved.Conclusions: In conclusion, partial ornithine transcarbamylase deficiency may manifest with psychiatric symptoms in early adulthood. In young patients with elevated ammonia and mental status change, OTCD is an important diagnosis to consider, as it is the most common inherited cause of hyperammonemia.</t>
  </si>
  <si>
    <t>https://search.ebscohost.com/login.aspx?direct=true&amp;db=cin20&amp;AN=151420385&amp;site=ehost-live</t>
  </si>
  <si>
    <t>Parental care deficiency and non‐suicidal self‐injury among Chinese rural left‐behind adolescents: The mediating role of negative emotion and the moderating role of emotion regulation ability.</t>
  </si>
  <si>
    <t>Wang, Yulong; Lin, Fan</t>
  </si>
  <si>
    <t>Infant &amp; Child Development</t>
  </si>
  <si>
    <t>10.1002/icd.2244</t>
  </si>
  <si>
    <t>Self-Injurious Behavior Psychosocial Factors; Parent-Child Relations; Emotional Regulation; Rural Areas China; Adolescent Behavior; Affective Symptoms; Human; Adolescence; China; Male; Female; Students, Middle School; Students, High School; Self Report; Questionnaires; Adolescent: 13-18 years; Male; Female</t>
  </si>
  <si>
    <t>Lack of parental care is a common disadvantage faced by Chinese rural left‐behind children and an important factor leading to various psychological and behavioural problems. Although parental care deficiency may play an important role in Chinese rural left‐behind adolescents' non‐suicidal self‐injury (NSSI), the underlying mediating and moderating mechanisms of this relationship have not been explored. The sample consisted of 633 rural left‐behind adolescents in China, including 318 males (50.24%) and 315 females (49.76%) aged 12–17 years, from middle and high schools in Hunan Province. Participants completed self‐report questionnaires that assessed parental care deficiency, negative emotion, emotion regulation ability, and NSSI. Parental care deficiency not only directly affected NSSI of Chinese rural left‐behind children but also indirectly affected NSSI by increasing negative emotions. At the same time, the mediating effect of negative emotion was moderated by emotion regulation ability. Specifically, when emotion regulation ability was low, the mediating effect of negative emotion was significant, but when emotion regulation ability was high, the mediating effect of negative emotion was not significant. In order to prevent and intervene in NSSI among Chinese rural left‐behind children experiencing parental care deficiency, we should focus on developing their emotion regulation ability.</t>
  </si>
  <si>
    <t>https://search.ebscohost.com/login.aspx?direct=true&amp;db=cin20&amp;AN=151932160&amp;site=ehost-live</t>
  </si>
  <si>
    <t>Parental psychological control, psychological need satisfaction, and non-suicidal self-injury among Chinese adolescents: The moderating effect of sensation seeking.</t>
  </si>
  <si>
    <t>Huang, Jiahui; Zhang, Dan; Chen, Yanhan; Yu, Chengfu; Zhen, Shuangju; Zhang, Wei</t>
  </si>
  <si>
    <t>Children &amp; Youth Services Review</t>
  </si>
  <si>
    <t>10.1016/j.childyouth.2022.106417</t>
  </si>
  <si>
    <t>Injuries, Self-Inflicted In Adolescence; Parents Psychosocial Factors; Control (Psychology); Human Needs (Psychology); Parent-Child Relations; Personal Satisfaction; Adolescent Behavior; Human; Adolescence; Descriptive Statistics; Questionnaires; Structural Equation Modeling; Risk Taking Behavior; Dialectical Behavior Therapy; Adolescent: 13-18 years</t>
  </si>
  <si>
    <t>• Parental psychological control has been shown to be associated with adolescent NSSI. • Psychological need satisfaction mediate the relationship between parental psychological control and adolescent NSSI. • Sensation seeking moderate the association between unmet psychological needs and adolescent NSSI. • Intervention programs aimed at reducing adolescent NSSI may benefit from this study. Parental psychological control has been shown to be associated with adolescent non-suicidal self-injury (NSSI). However, little is known about the mediating and moderating mechanisms underlying this relationship. Self-determination theory and previous research provided the framework for our hypotheses about these processes. This study test the mediating effect of psychological need satisfaction between parental psychological control and adolescent NSSI, and whether this mediating effect was moderated by sensation seeking. A sample of 1006 adolescents (M age = 13.16 years; SD = 0.67 years) anonymously completed questionnaires assessing the study variables. The results of structural equation modeling showed that as expected, the positive association between parental psychological control and adolescent NSSI was mediated by low satisfaction of the psychological needs. Also as expected, this indirect link was stronger among adolescents high in sensation seeking. The results are consistent with the self-determination theory's assumption that psychological need satisfaction as a potential mechanism linking parental psychological control to adolescent NSSI, and high sensation seeking as an important risk factor that amplifies this indirect effect. Intervention programs aimed at reducing adolescent NSSI may benefit from this study, such as Dialectical Behavior Therapy.</t>
  </si>
  <si>
    <t>https://search.ebscohost.com/login.aspx?direct=true&amp;db=cin20&amp;AN=155940804&amp;site=ehost-live</t>
  </si>
  <si>
    <t>Parent's psychopathological profiles and adolescent offspring's substance use disorders.</t>
  </si>
  <si>
    <t>Essau, Cecilia A.; de la Torre-Luque, Alejandro</t>
  </si>
  <si>
    <t>Addictive Behaviors</t>
  </si>
  <si>
    <t>10.1016/j.addbeh.2020.106611</t>
  </si>
  <si>
    <t>Mental Disorders Epidemiology; Substance Use Disorders Epidemiology; Adolescence; Suicidal Ideation; Human; Comorbidity; Suicide, Attempted; Male; Parents; Comparative Studies; Multicenter Studies; Evaluation Research; Validation Studies; Questionnaires; Funding Source; Adolescent: 13-18 years; Male</t>
  </si>
  <si>
    <t>Background: Substance use disorders (SUD) represent one of the most important public health problems which has an onset in adolescence. Although substantial data exist on adolescent substance use, studies examining the role of parental psychopathological profiles on adolescent offspring SUD are lacking. Thus, this study aimed to identify parental psychopathological profiles, and to examine the extent to which these profiles are associated with SUD in their offspring.Method: Our analytic sample comprised 5887 adolescents (48.60% boys; M = 15.07 years, SD = 1.46) from the National Comorbidity Survey Replication Adolescent Supplement (NCS-A), whose biological parents responded to the Parent Self-Administered Questionnaire. Parental psychopathological profiles were identified by means of latent class analysis.Results: Different psychopathological profiles were identified in fathers and mothers. Among fathers, two psychopathological profiles were found: "normative class" (low psychopathological symptoms and drug use) and "high psychopathology class" (high psychopathological symptoms and drug use). Among mothers, three psychopathological profiles were found: "normative class" (low psychopathological symptoms and drug use), "high psychopathology class" (high psychopathological symptoms and drug use), and "suicide class" (low psychopathological symptoms and drug use, but high on suicidal ideation or suicidal attempt). Father's high psychopathology profile was significantly associated with adolescent's illicit drug abuse. Mother's high psychopathology profile was significantly associated with adolescent's nicotine dependence, alcohol or illicit drug abuse.Conclusions: Family-based interventions should include skills training in reducing parental SUD and other mental health problems.</t>
  </si>
  <si>
    <t>https://search.ebscohost.com/login.aspx?direct=true&amp;db=cin20&amp;AN=146476698&amp;site=ehost-live</t>
  </si>
  <si>
    <t>PAs' attitudes about adolescent suicide screening: The Theory of Planned Behavior.</t>
  </si>
  <si>
    <t>Gillette, Chris; Bodner, Gayle; Grant, Jill; Aldrich, Rosalie; Mospan, Cortney; Ip, Edward Hak-Sing; Daniel, Stephanie; Crandall, Sonia</t>
  </si>
  <si>
    <t>JAAPA: Journal of the American Academy of Physician Assistants (Lippincott Williams &amp; Wilkins)</t>
  </si>
  <si>
    <t>10.1097/01.JAA.0000794968.09686.b3</t>
  </si>
  <si>
    <t>glossary</t>
  </si>
  <si>
    <t>Physician Assistant Attitudes; Suicide Prevention and Control; Health Screening Psychosocial Factors; Suicide Risk Factors; Risk Assessment; Physician Assistants Psychosocial Factors; Behavior; Intention; Human; Ajzen's Theory of Planned Behavior; Adolescence; Young Adult; Adolescent Behavior; Convenience Sample; Cross Sectional Studies; Questionnaires; Bivariate Statistics; Qualitative Studies; Thematic Analysis; Descriptive Statistics; Data Analysis Software; Internal Consistency; Coefficient Alpha; Female; Male; T-Tests; Pearson's Correlation Coefficient; Open-Ended Questionnaires; Adolescent: 13-18 years; Female; Male</t>
  </si>
  <si>
    <t>Objective: Suicide is an increasing public health problem for adolescents and young adults. The purpose of this study was to identify the frequency of physician assistants' (PAs') self-reported adolescent suicide risk assessments and to elicit salient beliefs regarding behavioral attitudes, norm referents, control factors, and intention to conduct suicide risk assessment with adolescents. Methods: A convenience sample of PAs completed an anonymous cross-sectional questionnaire. Relationships were assessed using bivariate analyses and qualitative theme analysis. Results: Forty-three PAs completed the questionnaire. Many PAs supported suicide risk assessment screening as a strategy to identify adolescents who are suicidal at an earlier stage of their illness; lack of time during the visit and problematic parental involvement were identified as barriers. Conclusions: PAs recognized that screening adolescents for suicide ideation may help prevent suicides. Their practice behaviors, however, did not correspond to this belief.</t>
  </si>
  <si>
    <t>https://search.ebscohost.com/login.aspx?direct=true&amp;db=cin20&amp;AN=153218865&amp;site=ehost-live</t>
  </si>
  <si>
    <t>Patient Safety Strategies in Psychiatry and How They Construct the Notion of Preventable Harm: A Scoping Review.</t>
  </si>
  <si>
    <t>Svensson, Jakob MS</t>
  </si>
  <si>
    <t>Journal of Patient Safety</t>
  </si>
  <si>
    <t>10.1097/PTS.0000000000000885</t>
  </si>
  <si>
    <t>Patient Safety Methods; Harm Reduction; Psychiatry; Human; Scoping Review; Medline; Psycinfo; CINAHL Database</t>
  </si>
  <si>
    <t>Objectives: The literature on patient safety in psychiatry has not been explored systematically in terms of what interventions are used, how they are used, and what type of (preventable) harm is targeted. The aims of this scoping review are to explore patient safety strategies used in psychiatry and determine how they construct the notion of preventable harm. Method : A scoping review of literature on patient safety in psychiatry published in English between 2000 and 2019 was conducted using Scopus, MEDLINE, PsycInfo, and CINAHL. Keywords of patient safety strategies and possible outcomes were coded from the results, discussion, or conclusion. Patient safety strategies were inductively categorized into themes according to the focus of the strategy. Results : The review introduces 7 focus areas of patient safety strategies identified within the psychiatric literature: "risk management," "healthcare practitioners," "patient observation," "patient involvement," "computerized methods," "admission and discharge," and "security." The result shows that patient safety strategies mainly aim to reduce suicide, self-harm, violence, and falls and present a large diversity of measures, often aimed at reducing variability while increasing standardization. Conclusions : The strategies that are supported in the literature to achieve safer psychiatry mainly arise from linear cause-effect models and rely on staff performance, competence, and compliance. Contemporary safety science acknowledges the performance variability of everyday normal work and sees risk as the dynamic migration of these daily activities. The field of psychiatry has not yet included this view of safety in the strategic actions to reduce preventable harm.</t>
  </si>
  <si>
    <t>https://search.ebscohost.com/login.aspx?direct=true&amp;db=cin20&amp;AN=156109805&amp;site=ehost-live</t>
  </si>
  <si>
    <t>Perceived cognitive failures and quality of life for older adults with bipolar disorder.</t>
  </si>
  <si>
    <t>O'Rourke, Norm; Sixsmith, Andrew; Kirshner, Gita; Osher, Yamima</t>
  </si>
  <si>
    <t>10.1016/j.jad.2021.03.024</t>
  </si>
  <si>
    <t>Bipolar Disorder; Quality of Life; Cognition; Ireland; South Africa; Human; Aged; Australia; Canada; Comparative Studies; Multicenter Studies; Evaluation Research; Validation Studies; Funding Source; Aged: 65+ years</t>
  </si>
  <si>
    <t>Background: Older adults with bipolar disorder (BD) commonly present with cognitive deficits (e.g., attention, memory, verbal fluency). Concomitantly, older adults with BD commonly report subjective or perceived cognitive failures. For this study, we confirmed a 3-factor model of cognitive failures first validated with older adults free of mental illness (i.e., forgetfulness, distractibility, false triggering). We then computed a structural equation model (SEM) demonstrating the construct validity of perceived cognitive errors in relation to quality of life with BD. Use of SEM enabled us to measure quality of life broadly and germane to BD (i.e., well-being, life satisfaction, alcohol misuse, sleep quality).Methods: We obtained responses from an international sample of 350 older adults with BD (M = 61.26 years of age, range 50-87), recruited via micro-targeted social media advertising. Most lived in Canada, the U.S., U.K., Ireland, Australia and South Africa.Results: As hypothesized, perceived cognitive failures were predicted by BD symptoms (depression and hypo/mania). And cognitive failures directly and indirectly predicted quality of life.Limitations: Future research is needed to replicate this QoL model over time with younger patients and those recruited using more traditional methods.Conclusions: Perceived cognitive failures may not be strongly correlated with objective indices of cognitive deficits; nonetheless perceived cognitive failures are significantly associated with quality of life for older adults with BD. For both cognitive errors and BD symptoms, their indirect effect on quality of life (via suicide ideation) is greater than the direct effect.</t>
  </si>
  <si>
    <t>https://search.ebscohost.com/login.aspx?direct=true&amp;db=cin20&amp;AN=149967442&amp;site=ehost-live</t>
  </si>
  <si>
    <t>Perceived discrimination, loneliness, and non-suicidal self-injury in Chinese migrant children: The moderating roles of parent-child cohesion and gender.</t>
  </si>
  <si>
    <t>Wang, Quanquan; Zhang, Ye; Liu, Xia</t>
  </si>
  <si>
    <t>Journal of Social &amp; Personal Relationships</t>
  </si>
  <si>
    <t>10.1177/0265407520974754</t>
  </si>
  <si>
    <t>Self-Injurious Behavior; Transients and Migrants In Infancy and Childhood; Parent-Child Relations; Gender Bias; Loneliness; Sociology; Perceived Discrimination; Human; China; Rural Areas; Urban Areas; Child; Scales; Questionnaires; Child: 6-12 years</t>
  </si>
  <si>
    <t>Chinese rural-to-urban migrant children frequently experience discrimination, which thereby often results in significant negative consequences. However, little is known about the contribution of perceived discrimination experiences to non-suicidal self-injury (NSSI). This study aimed to examine the relationship between perceived discrimination and NSSI, the mediating role of loneliness in this relationship, and the moderating roles of parent-child cohesion and gender. Six hundred fifty-seven migrant children completed a perceived discrimination scale, an NSSI questionnaire, a loneliness scale, and a parent-child cohesion inventory. Results showed that there was a significant positive association between perceived discrimination and NSSI among migrant children. Loneliness mediated the relationship between perceived discrimination and NSSI. Moreover, parent-child cohesion demonstrated a moderating effect on the mediation via loneliness; the indirect association between perceived discrimination and NSSI via loneliness was only significant in low parent-child cohesion condition, but not in the high condition. Additionally, there were differences by gender, with a significantly stronger mediating effect of loneliness among migrant girls compared with migrant boys. The findings from this study contribute to the understanding of the underlying mechanisms in the relationship between perceived discrimination and NSSI. Discussion also provides directions for future interventions and delineate how programs could be designed to target loneliness and parent-child cohesion among migrant children.</t>
  </si>
  <si>
    <t>https://search.ebscohost.com/login.aspx?direct=true&amp;db=cin20&amp;AN=149068660&amp;site=ehost-live</t>
  </si>
  <si>
    <t>Prevalence and Trends in Suicidal Behavior Among US Military Veterans During the COVID-19 Pandemic.</t>
  </si>
  <si>
    <t>Nichter, Brandon; Hill, Melanie L.; Na, Peter J.; Kline, Alexander C.; Norman, Sonya B.; Krystal, John H.; Southwick, Steven M.; Pietrzak, Robert H.</t>
  </si>
  <si>
    <t>10.1001/jamapsychiatry.2021.2332</t>
  </si>
  <si>
    <t>Importance: The COVID-19 pandemic has raised considerable concerns about increased risk for suicidal behavior among US military veterans, who already had elevated rates of suicide before the pandemic.Objective: To examine longitudinal changes in suicidal behavior from before the COVID-19 pandemic to nearly 10 months into the pandemic and identify risk factors and COVID-related variables associated with new-onset suicide ideation (SI).Design, Setting, and Participants: This population-based prospective cohort study used data from the first and second wave of the National Health and Resilience in Veterans Study, conducted from November 18, 2019, to December 19, 2020. Median dates of data collection for the prepandemic and peripandemic assessments were November 21, 2019, and November 14, 2020, nearly 10 months after the start of the COVID-19 public health emergency in the US. A total of 3078 US military veterans aged 22 to 99 years were included in the study.Main Outcomes and Measures: Past-year SI and suicide attempts.Results: In this cohort study of 3078 US veterans (mean [SD] age, 63.2 [14.7] years; 91.6% men; 79.3% non-Hispanic White veterans, 10.3% non-Hispanic Black veterans, and 6.0% Hispanic veterans), 233 (7.8%) reported past-year SI, and 8 (0.3%) reported suicide attempts at the peripandemic assessment. Past-year SI decreased from 10.6% prepandemic (95% CI, 9.6%-11.8%) to 7.8% peripandemic (95% CI, 6.9%-8.8%). A total of 82 veterans (2.6%) developed new-onset SI over the follow-up period. After adjusting for sociodemographic and military characteristics, the strongest risk factors and COVID-19-related variables for new-onset SI were low social support (odds ratio [OR], 2.77; 95% CI, 1.46-5.28), suicide attempt history (OR, 6.31; 95% CI, 2.71-14.67), lifetime posttraumatic stress disorder and/or depression (OR, 2.25; 95% CI, 1.16-4.35), past-year alcohol use disorder severity (OR, 1.06; 95% CI, 1.01-1.12), COVID-19 infection (OR, 2.41; 95% CI, 1.41-5.01), and worsening of social relationships during the pandemic (OR, 1.47; 95% CI, 1.16-1.88).Conclusions and Relevance: The results of this cohort study suggest that despite grim forecasts that the COVID-19 pandemic would exacerbate suicidality among US military veterans, the rate of SI decreased at the population level nearly 10 months into the pandemic. Veterans who were infected with COVID-19 were more than twice as likely to report SI, which suggests the need for future research to examine the potential link between COVID-19 infection and suicidal behavior.</t>
  </si>
  <si>
    <t>https://search.ebscohost.com/login.aspx?direct=true&amp;db=cin20&amp;AN=153441381&amp;site=ehost-live</t>
  </si>
  <si>
    <t>Prevalence of suicidal ideation and planning in patients with major depressive disorder: A meta-analysis of observation studies.</t>
  </si>
  <si>
    <t>Cai, Hong; Jin, Yu; Liu, Shou; Zhang, Qinge; Zhang, Ling; Cheung, Teris; Balbuena, Lloyd; Xiang, Yu-Tao</t>
  </si>
  <si>
    <t>10.1016/j.jad.2021.05.115</t>
  </si>
  <si>
    <t>Depression Epidemiology; Suicide; Human; Male; Prevalence; Suicidal Ideation; Self Report; Meta Analysis; Hamilton Rating Scale for Depression; Male</t>
  </si>
  <si>
    <t>Background: Suicidal ideation (SI) and suicide planning (SP) are associated with an increased risk of future suicide. We performed a meta-analysis of observational studies to estimate the prevalence of SI and SP in patients with major depressive disorder (MDD) and its associated factors.Methods: A systematic literature search was conducted in PubMed, EMBASE, PsycINFO and Web of Science from their commencement date until 7 October 2020. Original studies containing data on the prevalence of SI and SP in individuals with MDD were analyzed.Results: Forty-six articles covering 53,598 patients were included in the meta-analysis. The overall prevalence of SI was 37.7% (95% confidence interval (CI): 32.3-43.4%) and the pooled prevalence of SP was 15.1% (95% CI: 8.0--26.8%). Subgroup analyses revealed that the timeframe over which SI was assessed, source of patients, study design, and diagnostic criteria were significantly associated with the pooled prevalence of SI. Meta-regression analyses revealed that the Hamilton Depression Rating Scale (HAMD) score and percentage of male participants were positively associated with the pooled prevalence of SI. Study quality and mean age were negatively associated with the pooled prevalence of SI. In contrast, survey year and study quality were negatively associated with pooled prevalence of SP LIMITATION: SI and SP were self-reported and subject to recall bias and impression management.Conclusions: SI and SP are common in patients with MDD, especially among inpatients. Preventive measures and treatments focusing on factors associated with SI and SP may reduce the risk of suicide in patients with MDD.</t>
  </si>
  <si>
    <t>https://search.ebscohost.com/login.aspx?direct=true&amp;db=cin20&amp;AN=151701900&amp;site=ehost-live</t>
  </si>
  <si>
    <t>Prevalence of suicidality, depression, post-traumatic stress disorder, and anxiety among female sex workers: a systematic review and meta-analysis.</t>
  </si>
  <si>
    <t>Millan-Alanis, Juan Manuel; Carranza-Navarro, Farid; de León-Gutiérrez, Humberto; Leyva-Camacho, Paloma C.; Guerrero-Medrano, Andrea Fernanda; Barrera, Francisco J.; Garza Lopez, Leticia Elizabeth; Saucedo-Uribe, Erasmo</t>
  </si>
  <si>
    <t>Archives of Women's Mental Health</t>
  </si>
  <si>
    <t>10.1007/s00737-021-01144-1</t>
  </si>
  <si>
    <t>Sex Work; Suicidal Ideation Epidemiology; Suicide, Attempted Epidemiology; Depression Epidemiology; Stress Disorders, Post-Traumatic Epidemiology; Anxiety Epidemiology; Women; Human; Female; Systematic Review; Meta Analysis; Medline; Embase; Cochrane Library; Confidence Intervals; Female</t>
  </si>
  <si>
    <t>The purpose was to assess prevalence of suicidality, depression, post-traumatic stress disorder (PTSD), and anxiety among female sex workers (FSW). A systematic review and meta-analysis was performed. Search strategy was performed in MEDLINE, Scopus, Web of Science, EMBASE, Ovid and Cochrane Central Database from inception until March 2020. Considered for inclusion were cross-sectional studies performed on FSW that assessed prevalence of any of the following: suicide attempt or suicidal ideation, depression, PTSD, or anxiety. Five reviewers, independently and in duplicate, selected all eligible articles in an abstract and full-text screening phase and, moreover, extracted information from each study. A binomial-normal generalized linear mixed model was employed to estimate prevalence of the conditions. From 8035 studies yielded in the search strategy, 55 were included for analysis. The overall prevalence of suicidal ideation and attempt was 27% (95% C.I. 18–39%) and 20% (95% C.I. 13–28%), respectively. Furthermore, overall prevalence of depression and PTSD was 44% (95% C.I. 35–54%) and 29% (95% C.I. 18–44%), respectively. Eleven studies were classified as high quality. Findings indicate that there is an overall high prevalence of suicidality, depression, and PTSD among FSW. Development of accessible large-scale interventions that assess mental health among this population remains critical.</t>
  </si>
  <si>
    <t>https://search.ebscohost.com/login.aspx?direct=true&amp;db=cin20&amp;AN=153553826&amp;site=ehost-live</t>
  </si>
  <si>
    <t>Prolonged grief disorder in the postpartum: An editorial.</t>
  </si>
  <si>
    <t>Barthes, Aurore; Razafimandimby-Haelewyn, Annick; Bui, Eric</t>
  </si>
  <si>
    <t>International Journal of Mental Health</t>
  </si>
  <si>
    <t>10.1080/00207411.2021.1997135</t>
  </si>
  <si>
    <t>Complicated Grief; Postnatal Period; Risk Assessment; Perinatal Death; Complicated Grief Prevention and Control; Health Screening; Mind Body Techniques; Bereavement; Serial Publications</t>
  </si>
  <si>
    <t>An editorial is presented on suicidal ideation in the postpartum. Topics include associated with significant risk for the development or precipitation of a mental disorder and reporting elevated prevalence rates of mental disorders in the postpartum; and Mind-body interventions such as mindfulness meditation and yoga showing efficacy in a range of conditions involving increase in physiological reactivity.</t>
  </si>
  <si>
    <t>https://search.ebscohost.com/login.aspx?direct=true&amp;db=cin20&amp;AN=153950934&amp;site=ehost-live</t>
  </si>
  <si>
    <t>Psychiatric symptoms, risk, and protective factors among university students in quarantine during the COVID-19 pandemic in China.</t>
  </si>
  <si>
    <t>Sun, Shufang; Goldberg, Simon B.; Lin, Danhua; Qiao, Shan; Operario, Don</t>
  </si>
  <si>
    <t>Globalization &amp; Health</t>
  </si>
  <si>
    <t>10.1186/s12992-021-00663-x</t>
  </si>
  <si>
    <t>Background: The COVID-19 pandemic has made unprecedented impact on the psychological health of university students, a population vulnerable to distress and mental health disorders. This study investigated psychiatric symptoms (anxiety, depression, and traumatic stress) during state-enforced quarantine among university students in China (N = 1912) through a cross-sectional survey during March and April 2020.Results: Psychiatric symptoms were alarmingly prevalent: 67.05% reported traumatic stress, 46.55% had depressive symptoms, and 34.73% reported anxiety symptoms. Further, 19.56% endorsed suicidal ideation. We explored risk and protective factors of psychological health, including demographic variables, two known protective factors for mental health (mindfulness, perceived social support), four COVID-specific factors (COVID-19 related efficacy, perceived COVID-19 threat, perceived COVID-19 societal stigma, COVID-19 prosocial behavior) and screen media usage. Across symptom domains, mindfulness was associated with lower symptom severity, while COVID-19 related financial stress, perceived COVID-19 societal stigma, and perceived COVID-19 threat were associated with higher symptom severity. COVID-19 threat and COVID-19 stigma showed main and interactive effects in predicting all mental health outcomes, with their combination associated with highest symptom severity. Screen media device usage was positively associated with depression. Female gender and COVID-19 prosocial behavior were associated with higher anxiety, while COVID-19 self-efficacy associated with lower anxiety symptoms.Conclusions: Findings suggest high need for psychological health promotion among university students during the COVID-19 pandemic and inform an ecological perspective on the detrimental role of stigma during an emerging infectious disease outbreak. Interventions targeting multi-level factors, such as promoting mindfulness and social support at individual and interpersonal levels while reducing public stigma about COVID-19, may be particularly promising. Attending to the needs of disadvantaged groups including those financially impacted by COVID-19 is needed.</t>
  </si>
  <si>
    <t>https://search.ebscohost.com/login.aspx?direct=true&amp;db=cin20&amp;AN=148318673&amp;site=ehost-live</t>
  </si>
  <si>
    <t>Psychometric Properties and the Cut-Off Point of the English Version of the Yatt Suicide Attitude Scale.</t>
  </si>
  <si>
    <t>Ibrahim, Norhayati; Che Din, Normah; Amit, Noh; Ghazali, Shazli E.; Mohd Safien, Aisyah; Siau, Ching Sin</t>
  </si>
  <si>
    <t>10.1177/00469580221096276</t>
  </si>
  <si>
    <t>Psychometrics; Scales; Suicidal Ideation Evaluation; Instrument Validation; Human; Validation Studies; Students, College; Factor Analysis; Construct Validity; Criterion-Related Validity; Concurrent Validity; Coefficient Alpha; ROC Curve; Internal Consistency; Reliability and Validity; Sensitivity and Specificity; Descriptive Statistics; Bivariate Statistics; Variance Analysis</t>
  </si>
  <si>
    <t>Background: The Malay version of the Yatt Suicide Attitude Scale (YSAS) was found to be reliable and valid for use in the Malaysian context. This study aims to validate and determine the cut-off points of the English version of the YSAS for a wider application by English-speaking researchers and practitioners. Methods: The English version of the YSAS, the Suicidal Behaviors Questionnaire-Revised (SBQ-R), and Kessler's K10 Psychological Distress Scale were distributed to 527 university students. Factor analysis was employed in the evaluation of its construct validity. The determination of the convergent and concurrent validity was determined by way of a bivariate correlation with the SBQ-R and Kessler's K10 scales. Cronbach's alpha and Receiver Operating Characteristic-analysis were also used to measure the internal consistency reliability as well as evaluate the screening properties of the scale. Results: The English YSAS and its ideation and attempt subdomains exhibited a high internal consistency value (&gt;.8). The scale also had a cumulative variance of 76.39% and acceptable convergent and concurrent validity when compared to the SBQ-R and K10. The instrument demonstrated a better specificity in terms of the total score and suicide attempt and a better sensitivity trait on the suicidal ideation score. Conclusion: The English YSAS is a valid and reliable scale to assess suicidality, suicidal ideation, and suicide attempt among Malaysian university students.</t>
  </si>
  <si>
    <t>https://search.ebscohost.com/login.aspx?direct=true&amp;db=cin20&amp;AN=156614373&amp;site=ehost-live</t>
  </si>
  <si>
    <t>Psychopathological symptom network structure in transgender and gender queer youth reporting parental psychological abuse: a network analysis.</t>
  </si>
  <si>
    <t>Wang, Yuanyuan; Ma, Zhihao; Wilson, Amanda; Hu, Zhishan; Ying, Xin; Han, Meng; Cui, Zaixu; Chen, Runsen</t>
  </si>
  <si>
    <t>BMC Medicine</t>
  </si>
  <si>
    <t>10.1186/s12916-021-02091-5</t>
  </si>
  <si>
    <t>Background: This is the first study to investigate the effect of parental psychological abuse on potential psychopathological symptoms in gender minority youth subgroups, including transgender women, transgender men, and gender queer individuals.Methods: Data was analysed from the Chinese National Transgender Survey in 2017; the survey was distributed through community-based organizations to transgender adolescents and adults residing in China, with representation from all 32 provinces and autonomous regions. A total of 1293 youth that self-identified as transgender or gender queer completed the study. Measures covered psychopathological symptoms including depression, anxiety, risk of suicideand self-harm. Parental psychological abuse was assessed in terms of neglect and avoidance, force to change, and verbal insults. Both the edges and centralities were computed via network analysis, and the network properties were then compared among the three gender minority subgroups. In addition, linear regression was adopted to test the predictive ability of node centrality for low self-esteem.Results: Descriptive analysis revealed that among the three subgroups, transgender women had more severe psychopathological symptoms and reported the most psychological abuse. Network analysis revealed that the risk of suicide and self-harm was directly connected with one type of parental psychological abuse ("neglect and avoidance"). Node centrality was significantly associated with the predicting value of the nodes on low self-esteem (r2 = 0.25, 0.17, 0.31) among all three gender minority subgroups.Conclusions: The distinctive core psychopathological symptoms, within the networks of the gender minority subgroups, revealed specific symptoms across each group. The significant association between node centrality and low self-esteem indicated the extent of parental psychological abuse. Parental psychological abuse directed towards gender minority youth should be recognized as a form of family cold violence. It is recommended that schools and local communities should support early intervention to improve psychological well-being.</t>
  </si>
  <si>
    <t>https://search.ebscohost.com/login.aspx?direct=true&amp;db=cin20&amp;AN=152559083&amp;site=ehost-live</t>
  </si>
  <si>
    <t>Psychosocial Characteristics of Transgender Youth Seeking Gender-Affirming Medical Treatment: Baseline Findings From the Trans Youth Care Study.</t>
  </si>
  <si>
    <t>Chen, Diane; Abrams, Mere; Clark, Leslie; Ehrensaft, Diane; Tishelman, Amy C.; Chan, Yee-Ming; Garofalo, Robert; Olson-Kennedy, Johanna; Rosenthal, Stephen M.; Hidalgo, Marco A.</t>
  </si>
  <si>
    <t>Transgender Persons Psychosocial Factors; Gender Identity; Human; Mental Health; Psychosocial Functioning; Adolescence; Academic Medical Centers United States; United States; Gender Dysphoria; Adolescent: 13-18 years</t>
  </si>
  <si>
    <t>This study aimed to characterize two developmental cohorts of transgender and nonbinary youth enrolled in the Trans Youth Care Network Study and describe their gender identity–related milestones and baseline mental health and psychosocial functioning. Trans Youth Care participants were recruited from four pediatric academic medical centers in the U.S. before initiating medical treatment for gender dysphoria either with gonadotropin-releasing hormone agonists (GnRHa) or gender-affirming hormones (GAH). GnRHa cohort data were collected from youth and a parent; GAH cohort data were collected from youth only. A total of 95 youth were enrolled in the GnRHa cohort. Mean age was 11.22 years (standard deviation = 1.46), and the majority were white (52.6%) and designated male at birth (51.6%). Elevated depression symptoms were endorsed by 28.6% of GnRHa cohort youth, and 22.1% endorsed clinically significant anxiety. Approximately one fourth (23.6%) endorsed lifetime suicidal ideation, with 7.9% reporting a past suicide attempt. A total of 316 youth were enrolled in the GAH cohort. The mean age was 16.0 years (standard deviation = 1.88), and the majority were white (62%) and designated female at birth (64.9%). Elevated depression symptoms were endorsed by 51.3% of the GAH cohort, and 57.3% endorsed clinically significant anxiety. Two-thirds (66.6%) endorsed lifetime suicidal ideation, with 24.6% reporting a past suicide attempt. Life satisfaction was lower among both cohorts compared with population-based norms. GnRHa cohort youth appear to be functioning better from a psychosocial standpoint than GAH cohort youth, pointing to possible benefits of accessing gender-affirming treatment earlier in life.</t>
  </si>
  <si>
    <t>https://search.ebscohost.com/login.aspx?direct=true&amp;db=cin20&amp;AN=150229201&amp;site=ehost-live</t>
  </si>
  <si>
    <t>Psychosocial Effects of the COVID-19 Pandemic: Large-scale Quasi-Experimental Study on Social Media.</t>
  </si>
  <si>
    <t>Saha, Koustuv; Torous, John; Caine, Eric D; Choudhury, Munmun De; De Choudhury, Munmun</t>
  </si>
  <si>
    <t>Background: The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 unexplored at scale. Consequently, public health stakeholders are currently limited in identifying ways to provide timely and tailored support during these circumstances.Objective: Our study aims to provide insights regarding people's psychosocial concerns during the COVID-19 pandemic by leveraging social media data. We aim to study the temporal and linguistic changes in symptomatic mental health and support expressions in the pandemic context.Methods: We obtained about 60 million Twitter streaming posts originating from the United States from March 24 to May 24, 2020, and compared these with about 40 million posts from a comparable period in 2019 to attribute the effect of COVID-19 on people's social media self-disclosure. Using these data sets, we studied people's self-disclosure on social media in terms of symptomatic mental health concerns and expressions of support. We employed transfer learning classifiers that identified the social media language indicative of mental health outcomes (anxiety, depression, stress, and suicidal ideation) and support (emotional and informational support). We then examined the changes in psychosocial expressions over time and language, comparing the 2020 and 2019 data sets.Results: We found that all of the examined psychosocial expressions have significantly increased during the COVID-19 crisis-mental health symptomatic expressions have increased by about 14%, and support expressions have increased by about 5%, both thematically related to COVID-19. We also observed a steady decline and eventual plateauing in these expressions during the COVID-19 pandemic, which may have been due to habituation or due to supportive policy measures enacted during this period. Our language analyses highlighted that people express concerns that are specific to and contextually related to the COVID-19 crisis.Conclusions: We studied the psychosocial effects of the COVID-19 crisis by using social media data from 2020, finding that people's mental health symptomatic and support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 care and precautionary measures, and pandemic-related awareness. This study shows the potential to provide insights to mental health care and stakeholders and policy makers in planning and implementing measures to mitigate mental health risks amid the health crisis.</t>
  </si>
  <si>
    <t>https://search.ebscohost.com/login.aspx?direct=true&amp;db=cin20&amp;AN=147360176&amp;site=ehost-live</t>
  </si>
  <si>
    <t>Psychosocial factors associated with pharmacists' end-of-life medication counseling and dispensing.</t>
  </si>
  <si>
    <t>Gavaza, Paul; Pinder, James</t>
  </si>
  <si>
    <t>Journal of the American Pharmacists Association: JAPhA</t>
  </si>
  <si>
    <t>10.1016/j.japh.2021.01.020</t>
  </si>
  <si>
    <t>Pharmacy, Retail; Pharmacists; Adult; Female; Aged; Counseling; Attitude of Health Personnel; Death; Middle Age; Human; Comparative Studies; Multicenter Studies; Evaluation Research; Validation Studies; Adult: 19-44 years; Aged: 65+ years; Middle Aged: 45-64 years; Female</t>
  </si>
  <si>
    <t>Objective: In 2015, California legalized physician-assisted suicide through passing the End of Life Option Act (ELOA). This study aimed to identify and describe the psychosocial factors associated with pharmacists' intention to counsel and dispense end-of-life medications.Methods: Data were collected using a 51-item questionnaire that was mailed to 2,000 registered community pharmacists in California. The study collected data on TPB constructs (attitude, subjective norm [SN], and perceived behavioral control [PBC]), behavioral and control beliefs, perceived obligation, and demographic and practice characteristics. Hierarchical linear regression was used to identify the factors associated with the pharmacists' intention.Results: A total of 353 responses (19.4% response rate) were received from respondents with an average age of 50.4 ± 14.8 years. Most of the respondents were women (53.1%) and religious (56.4%). Most pharmacies did not currently stock ELOA medications (n = 197, 56.1%), and most pharmacists had never been presented with an ELOA prescription in their practice (n = 319, 90.4%). The pharmacists had a positive intention (mean = 8.24 ± 4.6, range: 2-14), attitude (mean = 17.15 ± 6.9, range: 4-28), SN (mean = 1.1 ± 4.5; range: -9 to 9), and PBC (mean = 1.85 ± 3.5; range: -6 to 6) to dispense ELOA medications. Attitude (β = 0.570, P &lt; 0.001), SN (β = 0.238, P &lt; 0.001), and perceived obligation were statistically significant predictors of the pharmacists' intention to dispense ELOA medications for patients with a valid prescription but PBC (β = 0.022, P = 0.531) was not.Conclusion: Interventions to promote pharmacists' counseling and dispensing of ELOA medications should focus on developing strong intention. Improving pharmacists' attitude, SN, and perceived obligation is critical to increasing their willingness to dispense ELOA medications.</t>
  </si>
  <si>
    <t>https://search.ebscohost.com/login.aspx?direct=true&amp;db=cin20&amp;AN=150082715&amp;site=ehost-live</t>
  </si>
  <si>
    <t>Public reasoning about voluntary assisted dying: An analysis of submissions to the Queensland Parliament, Australia.</t>
  </si>
  <si>
    <t>Kirchhoffer, David G.; Lui, Chi‐Wai</t>
  </si>
  <si>
    <t>Suicide, Assisted Psychosocial Factors; Attitude to Death; Public Opinion; Politics Queensland; Human; Queensland; Euthanasia; Data Mining; Qualitative Studies; Coding; Thematic Analysis; Decision Making, Ethical; Morals; Attitude to Health; Suicide, Assisted Legislation and Jurisprudence; Health Care Reform; Voting</t>
  </si>
  <si>
    <t>https://search.ebscohost.com/login.aspx?direct=true&amp;db=cin20&amp;AN=147773065&amp;site=ehost-live</t>
  </si>
  <si>
    <t>Pulse of the Nation's Nurses Survey Series: Mental Health and Wellness Taking the Pulse on Emotional Health, Post-Traumatic Stress, Resiliency, and Activities for Strengthening Wellbeing.</t>
  </si>
  <si>
    <t>Mental Health; COVID-19 Pandemic Psychosocial Factors; Nurses Psychosocial Factors; Stress Disorders, Post-Traumatic; Psychological Well-Being; Hardiness; Stress, Psychological; Burnout, Professional; Personnel Turnover; Mental Health Services Utilization; Work-Life Balance</t>
  </si>
  <si>
    <t>https://search.ebscohost.com/login.aspx?direct=true&amp;db=cin20&amp;AN=155925588&amp;site=ehost-live</t>
  </si>
  <si>
    <t>ISNA Bulletin</t>
  </si>
  <si>
    <t>Indiana State Nurses Association</t>
  </si>
  <si>
    <t>COVID-19 Pandemic Psychosocial Factors; Nurses Psychosocial Factors; Mental Health; Wellness; Stress Disorders, Post-Traumatic; Hardiness; Psychological Well-Being Methods; Surveys; Nurse Attitudes; Stress, Psychological; Burnout, Professional; Personnel Turnover; Stigma; Mental Health Services Utilization; Work-Life Balance; Support, Psychosocial</t>
  </si>
  <si>
    <t>https://search.ebscohost.com/login.aspx?direct=true&amp;db=cin20&amp;AN=154848382&amp;site=ehost-live</t>
  </si>
  <si>
    <t>Pushing them to the edge: Suicide in immigrant detention centers as a product of organizational failure.</t>
  </si>
  <si>
    <t>Marquez, Beatriz Aldana; Marquez-Velarde, Guadalupe; Eason, John M.; Aldana, Linda</t>
  </si>
  <si>
    <t>10.1016/j.socscimed.2021.114177</t>
  </si>
  <si>
    <t>Undocumented Immigrants Psychosocial Factors; Suicide Prevention and Control; Government Agencies; Organizational Efficiency; Human; United States; Racism; Psychological Well-Being; Mental Health; Human Rights; Qualitative Studies; Organizational Policies; Personnel Shortage; Suicide; Accountability</t>
  </si>
  <si>
    <t>In this paper, we argue that the U.S. immigrant apparatus is a racial project that jeopardizes immigrants' wellbeing through organizational failure (Omi and Winant, 2014; Meyer &amp; Rowman, 1977; Mellahi and Wilkinson, 2004). We utilize Provine and Doty's (2011) work as a foundation to understand how this racial project is systemic and multifaceted in nature. It begins with the negative characterization and criminalization of certain immigrants, mostly Latinx, followed by a poor infrastructure of processing and detention riddled with impediments to their wellbeing, which ultimately pushes detainees to the edge, to poor mental health, and suicidality. ICE's system of detention consistently operates poorly and normalizes organizational failure, jeopardizing immigrant lives through basic human rights violations, family separation, substandard living conditions, and minimal consideration to poor mental health, suicide prevention, and prompt and adequate intervention. Utilizing qualitative data from ICE inspection reports, contracts, and detainee death reports, we examine suicide policies across 116 detention facilities in the United States to highlight how detention facilities supervised by ICE unsuccessfully prevents detainee suicide due to organizational failure. Under ICE's oversight, facilities are inadequately staffed and resourced, resulting in the failure to implement federally mandated protocols regarding detainees' well-being competently and promptly. Their organizational failure leads to unequal health outcomes for Latinxs who are overrepresented across immigrant detention. • Suicide in immigration detention as an acceptable outcome of organizational failure. • Deeper and comprehensive analysis of immigration detention policies. • Content analysis of ICE official documents to reveal lack of accountability. • Examination of ICE suicide through a critical lens.</t>
  </si>
  <si>
    <t>https://search.ebscohost.com/login.aspx?direct=true&amp;db=cin20&amp;AN=151608851&amp;site=ehost-live</t>
  </si>
  <si>
    <t>Putting Wellness FRONT AND CENTER.</t>
  </si>
  <si>
    <t>Texas Nursing</t>
  </si>
  <si>
    <t>Texas Nurses Association</t>
  </si>
  <si>
    <t>Peer Assistance Programs Texas; Nurses; Wellness; Self Care; COVID-19 Pandemic; Texas</t>
  </si>
  <si>
    <t>https://search.ebscohost.com/login.aspx?direct=true&amp;db=cin20&amp;AN=151031853&amp;site=ehost-live</t>
  </si>
  <si>
    <t>Reasons for Suicide Attempts in South India during the COVID-19 Pandemic.</t>
  </si>
  <si>
    <t>Prabhakar, K.; Aswathanarayana, Anitha; Kumar Reddy, K. Hemanth</t>
  </si>
  <si>
    <t>Clinical Medicine &amp; Research</t>
  </si>
  <si>
    <t>10.3121/cmr.2022.1704</t>
  </si>
  <si>
    <t>Marshfield Clinic</t>
  </si>
  <si>
    <t>Suicide, Attempted India; COVID-19 Pandemic; India; Human; Cross Sectional Studies; Structured Interview; Motivation; Fear; Uncertainty; Loneliness; Grief; Personal Protective Equipment; Kruskal-Wallis Test; Data Analysis Software; Adult; Depression; Social Distancing; Adult: 19-44 years</t>
  </si>
  <si>
    <t>Objective: By increasing the risk of isolation, fear, stigma, abuse, and economic fallout, COVID-19 has led to an increase in the risk of psychiatric disorders, chronic trauma, and stress. These factors eventually increase suicidality and suicidal behavior. This study intends to evaluate the reasons for suicide attempts due to the COVID-19 pandemic in the south Indian population. Design: Cross-sectional study Setting: The study was conducted in R. L. Jalappa Hospital and Research Centre, Kolar. Participants: This study was conducted on 91 patients admitted to the general medicine department for a suicide attempt because of the COVID 19 pandemic. Methods: A single examiner conducted a structured interview with a pretested questionnaire with each participant. Participants were asked to indicate the primary reason or motivation for their suicide attempt. Patients answered a set of questions regarding personal and family concerns (marginalization, fear and uncertainty, domestic abuse, loneliness, grief over loss of loved one) and work-related concerns (economic fallout, high-risk environment, shortage of personnel and personal protective equipment [PPE]). We employed mean and standard deviation to descriptively analyze quantitative variables. Categorical variables were expressed in terms of frequency and proportion. For non-normally-distributed quantitative parameters, medians and interquartile range (IQR) were compared across study groups using the Kruskal-Wallis test (&gt; 2 groups). Data was analyzed using coGuide software, V.1.03. Results: The mean age of participants was 29.47±11.06 years, the majority (43.63%) of which were aged between 21 to 40 years of age. The majority (72.53%) of participants reported personal and family concerns as reasons/motivation for suicide, whereas only 17.58% reported work-related concerns. There was a statistically significant difference across reason or motivation for suicide with age (in years) and gender (P value &lt; 0.001). Conclusion: The study concluded that more than half of the patients indicated personal and family concerns as the major reason for suicide attempts during the pandemic. It is vital to emphasize the mental health well-being of the population and take proactive steps to minimize its detrimental effects during the COVID-19 pandemic.</t>
  </si>
  <si>
    <t>https://search.ebscohost.com/login.aspx?direct=true&amp;db=cin20&amp;AN=156397051&amp;site=ehost-live</t>
  </si>
  <si>
    <t>Rejection sensitivity and adolescent non‐suicidal self‐injury: Mediation through depressive symptoms and moderation by fear of self‐compassion.</t>
  </si>
  <si>
    <t>Jiang, Yongqiang; Ren, Yaxuan; Liu, Tian; You, Jianing</t>
  </si>
  <si>
    <t>Psychology &amp; Psychotherapy: Theory, Research &amp; Practice</t>
  </si>
  <si>
    <t>10.1111/papt.12293</t>
  </si>
  <si>
    <t>Social Behavior In Adolescence; Self-Injurious Behavior Psychosocial Factors; Suicidal Ideation In Adolescence; Depression Symptoms; Fear; Compassion; Adolescent Psychology; Human; Personality; Cross Sectional Studies; Correlational Studies; China; Adolescence; Students, High School; Female; Male; Convenience Sample; Regression; Adolescent Health; Adolescent: 13-18 years; Female; Male</t>
  </si>
  <si>
    <t>Objectives: Rejection sensitivity is a risk trait that contributes to the relationships between rejection experiences in various domains and non‐suicidal self‐injury (NSSI). However, research about the association between rejection sensitivity and NSSI has still been understudied. This study sought to examine the mediating role of depressive symptoms and the moderating role of fear of self‐compassion in the association between rejection sensitivity and adolescent NSSI. Design: A cross‐sectional correlational design was employed through which rejection sensitivity, depressive symptoms, fear of self‐compassion, and NSSI experiences in the past year were measured. Methods: Seven‐hundred twenty‐eight Chinese secondary school students (51.1% females; mean age = 14.07, SD = 0.75) were included by convenient sampling. Results: Regression analyses revealed that depressive symptoms worked as a mediator in the association between rejection sensitivity and NSSI. It was also found that fear of self‐compassion acted as a moderator, such that a higher level of fear of self‐compassion strengthened the link between rejection sensitivity and depressive symptoms and the direct link between rejection sensitivity and NSSI. Conclusions: These findings highlight the need to address adolescents' rejection sensitivity, depressive symptoms, and fear of self‐compassion in preventing and intervening NSSI. Practitioner points: Focusing on rejection sensitivity might help understand the relationships between intra‐ and interpersonal distress and NSSI. The findings of this study evidenced the risk effect of adolescents' rejection sensitivity on NSSI and the partial mediation of depressive symptoms in the link. Targeting adolescents' rejection sensitivity will be beneficial in developing NSSI‐related prevention and intervention programs.This study also found that adolescents' fear of self‐compassion magnified the associations between rejection sensitivity, depressive symptoms, and NSSI. It suggests that targeting adolescent's fear of self‐compassion will also be beneficial.</t>
  </si>
  <si>
    <t>https://search.ebscohost.com/login.aspx?direct=true&amp;db=cin20&amp;AN=149927687&amp;site=ehost-live</t>
  </si>
  <si>
    <t>Relations between parental response to children's negative emotions and suicidal ideation in chinese adolescents: Internalizing problems, emotion regulation, and perceived relationship quality with parents as mediators.</t>
  </si>
  <si>
    <t>Ding, Ruyi; Wu, Nini; Tang, Suqin; Liu, Tuo; Li, Wei; Ni, Shiguang</t>
  </si>
  <si>
    <t>10.1016/j.jad.2022.01.043</t>
  </si>
  <si>
    <t>Past work points to the crucial role of parents' responses to children's negative emotions (PRCNE) in adolescents' socioemotional adjustment. The presence of suicidal ideation (SI) is an important sign of significant distress and suicide risk. However, research on the relations between PRCNE and adolescents' SI is lacking. This research aimed to investigate whether parental reactions to children's negative emotions (PRCNE) was related to adolescents' SI and, if so, through which processes. This research utilized data from a sample of Chinese adolescent families (N = 4,574; Parents: 35.81% males, M = 44.07 years old; Adolescents: 55.40% males, M = 16.28 years old), with parents giving their reports on PRCNE and adolescents self-evaluating their psychosocial development (i.e., internalizing problems, emotion regulation, perceived relationship quality with parents) and SI. We examined the relations between six types of PRCNE and adolescents' SI, and analyzed the mediating roles of adolescents' internalizing problems, emotion regulation (i.e., cognitive reappraisal and expressive suppression), and perceived relationship quality with parents. The results showed that emotion-focused response, problem-focused response, and expression encouragement negatively predicted, while punitive response and distress response positively predicted adolescents' SI. However, no statistically significant association emerged between minimization and adolescents' SI. Moreover, adolescents' internalizing problems, usage of expressive suppression, and perceived relationship quality with parents could mediate the relations between PRCNE and adolescents' SI. Contrary to our hypothesis, the results did not support an indirect effect of PRCNE on adolescents' SI through adolescents' cognitive reappraisal. The present research illuminates adolescents' SI by emphasizing the roles of PRCNE. The findings also highlight the importance of paying attention to adolescents' internalizing problems, expressive suppression, and perceived relationship quality with parents in relation to PRCNE in interventions aimed at reducing adolescents' SI.</t>
  </si>
  <si>
    <t>https://search.ebscohost.com/login.aspx?direct=true&amp;db=cin20&amp;AN=155090205&amp;site=ehost-live</t>
  </si>
  <si>
    <t>Relatives' experiences of providing care for individuals with suicidal behaviour conceptualized as a moral career: A meta-ethnographic study.</t>
  </si>
  <si>
    <t>Juel, A.; Berring, L.L.; Hybholt, L.; Erlangsen, A.; Larsen, E.R.; Buus, N.</t>
  </si>
  <si>
    <t>Extended Family Psychosocial Factors; Caregivers Psychosocial Factors; Family Attitudes; Caregiver Attitudes; Suicidal Ideation Prevention and Control; Life Experiences; Morals; Human; Systematic Review; Ethnographic Research; Funding Source; PubMed; CINAHL Database; Embase; Psycinfo; Descriptive Statistics; Family Health; Family Relations; Self-Injurious Behavior; Professional-Family Relations</t>
  </si>
  <si>
    <t>An increasing number of qualitative research articles have reported on relatives' experiences of providing care for individuals displaying suicidal behaviour. To contribute more fully to theory and practice, these reported experiences must be synthesized. To identify original qualitative studies of relatives' experiences of providing care for individuals with non-fatal suicidal behaviour and to systematically review and synthesize this research using a meta-ethnographic approach. Systematic review and meta-ethnography. Literature searches were undertaken in six bibliographic databases (PubMed, CINAHL, Embase, PsycINFO, Web of Science and Scopus) and limited to peer-reviewed original studies. Eligible studies reported relatives' experiences of providing care for individuals with suicidal behaviour, published in English or a Scandinavian language. One reviewer screened the titles, abstracts and full texts and then collaborated with another reviewer on excluding ineligible studies. A two-step strategy was used while reviewing publications: 1) appraising study quality, and 2) classifying study findings according to degree of data interpretation. This strategy was used for each study by two independent reviewers who subsequently reached a shared decision on inclusion. Noblit and Hare's methodology for translation and synthesis was followed in developing a novel theoretical interpretation of relatives' experiences. The concept of moral career was adopted in producing this synthesis. Of 7,334 publications screened, 12 studies were eligible for inclusion. The synthesis conveyed relatives' moral career as comprising four stages, each depicting relatives' different perspectives on life and felt identities. First, relatives negotiated conventional ideas about normalcy and positioned themselves as living abnormal family lives in the stage from normal to abnormal. The first career movement could be mediated by social interactions with professionals in the stage feeling helpful or feeling unhelpful. For some relatives, this negotiated perspective of abnormality got stuck in an impasse. They did not interact with their surroundings in ways that would enable them to renegotiate these fixed views, and this stage was named stuck in abnormality. For other relatives, career movement took place as relatives re-positioned themselves as negotiating an alternative perspective of normalcy in the stage from abnormal to normal. Interactions with other people facing similar difficulties enabled relatives to shift perspectives and alleviated experiences of distress.</t>
  </si>
  <si>
    <t>https://search.ebscohost.com/login.aspx?direct=true&amp;db=cin20&amp;AN=147626508&amp;site=ehost-live</t>
  </si>
  <si>
    <t>Repeating a suicide attempt during adolescence: risk and protective factors 12 months after hospitalization.</t>
  </si>
  <si>
    <t>Mirkovic, Bojan; Cohen, David; Garny de la Rivière, Sébastien; Pellerin, Hugues; Guilé, Jean-Marc; Consoli, Angèle; Gerardin, Priscille</t>
  </si>
  <si>
    <t>10.1007/s00787-020-01491-x</t>
  </si>
  <si>
    <t>Suicide, Attempted Therapy; Recurrence Risk Factors; Risk Assessment; Suicide, Attempted Prevention and Control; Human; Descriptive Statistics; Adolescence; Inpatients; Prospective Studies; France; Depression; Severity of Illness; Male; Female; Coping; Psychiatric Care; Suicide, Attempted Drug Therapy; Psychotropic Drugs Therapeutic Use; Adolescent Behavior; Health Services Accessibility; Spirituality; Relaxation; Recreation; Adolescent: 13-18 years; Male; Female</t>
  </si>
  <si>
    <t>Suicide attempts (SAs) are a public health concern in adolescence. A brief hospitalization is recommended, but access to inpatient wards is often not available. In addition, numerous risk factors for SA recurrence have been identified, but few studies have explored protective factors. Here, we aimed to assess the role of both risk and protective factors on SA relapse in a context of free access to inpatient services. We performed a prospective follow-up study of 320 adolescents who were hospitalized for an SA between January 2011 and December 2014 in France. Assessments at baseline included socio-demographics, clinical characteristics, temperament, reasons for living, spirituality, and coping. Patients were re-evaluated at 6 months and 12 months for depression severity and SA relapse. A total of 135 and 91 patients (78 girls, 12 boys, aged 13–17) were followed up at 6 and 12 months, respectively. At the 12-month follow-up, 28 (30%) subjects had repeated an SA. Adolescents who either had a history of SA or were receiving psychotropic treatment at baseline were at higher risk of recurrence. Several variables had a protective effect: (1) productive coping skills, namely, working hard and achieving, physical recreation, and seeking relaxing diversions; (2) a particular temperament trait, namely, cooperativeness; and (3) having experienced more life events. We also found a significant interaction: the higher the depression score during follow-up, the lower the protective effect of productive coping. Our findings confirm that a history of SA and seeking psychiatric care with medication are risk factors for SA relapse. However, productive coping strategies and cooperativeness are protective factors, and the improvement of such strategies as well as treatment of persisting depression should be a goal of psychotherapy treatment offered to suicidal adolescents.</t>
  </si>
  <si>
    <t>https://search.ebscohost.com/login.aspx?direct=true&amp;db=cin20&amp;AN=146833083&amp;site=ehost-live</t>
  </si>
  <si>
    <t>Representing suicide: Giving voice to a desire to die?</t>
  </si>
  <si>
    <t>Marsh, Ian; Winter, Rachel; Marzano, Lisa</t>
  </si>
  <si>
    <t>Health: An Interdisciplinary Journal for the Social Study of Health, Illness &amp; Medicine</t>
  </si>
  <si>
    <t>10.1177/13634593211046843</t>
  </si>
  <si>
    <t>Suicide; Mental Health; Suicide, Attempted; Reflection; Research Personnel; Bereavement; Suicidal Ideation; Morals</t>
  </si>
  <si>
    <t>Drawing on interview and online ethnographic data from a study of suicide on the railways, this paper describes the ways in which many of the concepts, assumptions and practices of mainstream suicide prevention are challenged in the accounts of those who are planning, or have enacted, a suicide attempt. We reflect on the ethical dilemmas which can arise for researchers (and practitioners) when lived experience accounts diverge – theoretically, morally and in terms of practical implications – from present-day expert ones. In online, 'pro-choice' suicide discussions, people describe beliefs, attitudes, ways of thinking and acting which stand in contrast to existing professional and clinical descriptions of suicide and suicidal behaviour. Most obviously, there is often a rejection of 'pro-life' positions, which are framed as ideological, oppressive and naïve. For researchers engaging in online ethnography of 'pro-choice' spaces, dilemmas can arise in relation to the representation of perspectives which fundamentally challenge not only prevailing norms within suicide research and prevention practice but socio-cultural norms more widely. Similar issues can arise when considering how best to represent research participants when their accounts diverge from accepted 'expert' knowledge and beliefs. In-depth qualitative interviews with those who have thought about or attempted to take their own life indicate that existing theories and models of suicide which start from assumptions of deficit and pathology underestimate the extent to which suicide, as the end result of an often-complex series of actions, requires a person to engage in logistical processes of planning, decision-making, imagination and adaptation. The accounts described here, gathered using two different methodological approaches, highlight the ethical issues which can surface when there are competing claims to (expert) knowledge, as well as differences in beliefs, attitudes and moral stance towards life and death. We argue that researchers need to reflect on their own ethical-moral position in relation to suicide, and on the practical consequences of their privileging of some voices at the expense of other, less well represented, ones.</t>
  </si>
  <si>
    <t>https://search.ebscohost.com/login.aspx?direct=true&amp;db=cin20&amp;AN=154223370&amp;site=ehost-live</t>
  </si>
  <si>
    <t>Responding to a Tragedy: Evaluation of a Postvention Protocol Among Adult Psychiatry Residents.</t>
  </si>
  <si>
    <t>Agrawal, Alpna; Gitlin, Michael; Melancon, Sir Norman T.; Booth, Brittany Irshay; Ghandhi, Jennifer; DeBonis, Katrina</t>
  </si>
  <si>
    <t>Academic Psychiatry</t>
  </si>
  <si>
    <t>10.1007/s40596-021-01418-x</t>
  </si>
  <si>
    <t>Burnout, Professional Prevention and Control; Psychiatry Education; Suicide Prevention and Control; Internship and Residency; Quality of Life; Adult; Human; Adult: 19-44 years</t>
  </si>
  <si>
    <t>Objective: In a time of "zero suicide" initiatives and rising suicide rates, resident physicians are particularly susceptible to the psychological and professional ramifications of patient suicide. An adult psychiatry residency program developed and implemented a postvention protocol to address the impact of patient suicide among resident physicians. The current study is a formal evaluation of a training program's postvention protocol from June 2018 to April 2020.Methods: Process and outcome indicators were identified to assess protocol implementation and effectiveness. Process indicators included were postvention protocol adherence. Outcome indicators were perceived helpfulness of postvention protocol-related supports, occupational and general health measures, posttraumatic growth, and posttraumatic stress symptoms following resident participation in the postvention protocol.Results: Study response rate was 97% (n = 57/59) and 81% completed the entire survey (n = 48/59). Twenty percent of residents (n = 10/48) experienced patient suicide during residency. Postvention protocol adherence was between 57 and 100%. Protocol-related supports, such as speaking with attendings who had previously experienced an adverse event, were more helpful than other supports (p &lt; 0.01). Compared to residents who had not experienced patient suicide, mean work empowerment, burnout, mental health, and quality of life scores were not significantly different from residents who participated in the postvention protocol (p &gt; 0.05). Posttraumatic growth was positively correlated with self-determination at work (p = 0.01).Conclusions: The postvention protocol was helpful to residents and potentially effective at mitigating the psychological and professional consequences of patient suicide. Study findings may inform standardization of postvention protocols among psychiatry training programs.</t>
  </si>
  <si>
    <t>https://search.ebscohost.com/login.aspx?direct=true&amp;db=cin20&amp;AN=150306256&amp;site=ehost-live</t>
  </si>
  <si>
    <t>Risk factors for suicide attempts among U.S. military veterans: A 7‐year population‐based, longitudinal cohort study.</t>
  </si>
  <si>
    <t>Nichter, Brandon; Stein, Murray B.; Monteith, Lindsey L.; Herzog, Sarah; Holliday, Ryan; Hill, Melanie L.; Norman, Sonya B.; Krystal, John H.; Pietrzak, Robert H.</t>
  </si>
  <si>
    <t>10.1111/sltb.12822</t>
  </si>
  <si>
    <t>https://search.ebscohost.com/login.aspx?direct=true&amp;db=cin20&amp;AN=156224773&amp;site=ehost-live</t>
  </si>
  <si>
    <t>Role-specific Education for Administrative Supervisors.</t>
  </si>
  <si>
    <t>Weaver, Susan H.</t>
  </si>
  <si>
    <t>New Jersey Nurse</t>
  </si>
  <si>
    <t>New Jersey State Nurses Association</t>
  </si>
  <si>
    <t>Nurse Administrators Education; Professional Role; Supervisors and Supervision; Congresses and Conferences</t>
  </si>
  <si>
    <t>https://search.ebscohost.com/login.aspx?direct=true&amp;db=cin20&amp;AN=149270892&amp;site=ehost-live</t>
  </si>
  <si>
    <t>Safety and Tolerability of APOE Genotyping and Disclosure in Cognitively Normal Volunteers From the Butler Alzheimer's Prevention Registry.</t>
  </si>
  <si>
    <t>Alber, Jessica; Popescu, Dominique; Thompson, Louisa I.; Tonini, Gina-Marie; Arthur, Edmund; Oh, Hwamee; Correia, Stephen; Salloway, Stephen P.; Lee, Athene K.</t>
  </si>
  <si>
    <t>Journal of Geriatric Psychiatry &amp; Neurology</t>
  </si>
  <si>
    <t>10.1177/0891988721993575</t>
  </si>
  <si>
    <t>Neurodegenerative Diseases; Alzheimer's Disease; Alzheimer's Disease Psychosocial Factors; Alzheimer's Disease Prevention and Control; Aged; Research Subjects; Truth Disclosure; Data Collection; Apolipoproteins; Genotype; Clinical Assessment Tools; Impact of Events Scale; Scales; Arthritis Impact Measurement Scales; Questionnaires; Aged: 65+ years</t>
  </si>
  <si>
    <t>Aims: Alzheimer's disease (AD) is a gradually progressive neurodegenerative disease that ultimately results in total loss of cognitive and functional independence in older adults. This study aimed to examine the safety and tolerability of APOE disclosure in community-dwelling, cognitively normal (CN) older adults from the Butler Alzheimer's Prevention Registry (BAPR), and to determine whether APOE disclosure impacted participant's decisions to participate in AD clinical research.Methods: 186 (N = 106 ∊4 non-carriers, 80 ∊4 carriers) CN older adults aged 58-78 from the BAPR completed 2 visits: one for psychological readiness screening and genotyping and one for APOE disclosure. Online follow-ups were completed 3 days, 6 weeks, and 6 months post-disclosure. Primary outcomes were scores on self-report measures of depression, anxiety, impact of events, and perceived risk of AD, along with enrollment in AD clinical trials.Results: ∊4 carriers and non-carriers did not differ significantly on measures of depression, anxiety, or suicidal ideation over the 6-month follow-up period. ∊4 carriers reported higher impact of disclosure than non-carriers immediately after disclosure, but both groups' scores on impact of events measures remained sub-clinical. ∊4 carriers and non-carriers were equally likely to participate in AD research after disclosure, with genotype-dependent differences in type of clinical trial enrollment.Conclusions: APOE genotyping and disclosure was safe and well tolerated in a group of CN, community-dwelling older adults, who were pre-screened after volunteering for AD research through BAPR. Implications for the inclusion of APOE genotyping and disclosure at AD clinical trial sites are discussed.</t>
  </si>
  <si>
    <t>https://search.ebscohost.com/login.aspx?direct=true&amp;db=cin20&amp;AN=156216854&amp;site=ehost-live</t>
  </si>
  <si>
    <t>Satisfaction with neighbourhood environment moderates the associations between objective neighbourhood environment and leisure‐time physical activity in older adults in Beijing, China.</t>
  </si>
  <si>
    <t>Guo, Yingqi; Fu, Yuanyuan; Xu, Yuebin</t>
  </si>
  <si>
    <t>Health &amp; Social Care in the Community</t>
  </si>
  <si>
    <t>10.1111/hsc.13083</t>
  </si>
  <si>
    <t>Personal Satisfaction; Physical Activity In Old Age; Interpersonal Relations; Leisure Activities; Residence Characteristics; Social Environment; Human; Aged; Funding Source; Cross Sectional Studies; Aged, 80 and Over; Recreation; Health Resource Utilization; China; Health and Welfare Planning; Urban Health; Walking; Questionnaires; Interviews; Descriptive Statistics; Linear Regression; Data Analysis Software; Aged: 65+ years; Aged, 80 &amp; over</t>
  </si>
  <si>
    <t>Asia is ageing fast. To develop more effective health promotion initiatives among older adults, more knowledge of the environmental correlates of physical activity is needed. However, research in this age group is rare, and most existing studies have been conducted within Western contexts. The present study explores the interaction effects of objective neighbourhood environment and satisfaction with neighbourhood environment on leisure‐time physical activity in older adults in Beijing, China. This study follows a cross‐sectional design and involves older adults aged 65 years and over. The questionnaire was collected in 2018 and 2,061 older adults living in Yanshan, Beijing, China were included in the analysis. Linear regression was applied to examine the effects. The findings show that residents who live in places with higher levels of walkability, or those who are more satisfied with neighbourhood environment (either path/road/street condition or recreational resources) spent significantly longer participating in leisure‐time physical activity. However, the objective neighbourhood accessibility of recreational resources was not a significant factor of physical activity. Satisfaction with neighbourhood recreational resources can significantly moderate the relationship between objective neighbourhood accessibility of recreational resources and leisure‐time physical activity respectively. This is the first study conducted in China examining the relationships between objective neighbourhood environment, satisfaction with neighbourhood environment and leisure‐time physical activity among older adults. This study may have implications for urban planning and service provision planning. The design of built environments that considers quality rather than only quantity can play a significant role in improving older adults' leisure‐time physical activity.</t>
  </si>
  <si>
    <t>https://search.ebscohost.com/login.aspx?direct=true&amp;db=cin20&amp;AN=147905592&amp;site=ehost-live</t>
  </si>
  <si>
    <t>School absenteeism as a potential proxy of functionality in pediatric patients with somatic symptom and related disorders.</t>
  </si>
  <si>
    <t>Vassilopoulos, Areti; L Poulopoulos, Natasha; Ibeziako, Patricia</t>
  </si>
  <si>
    <t>Clinical Child Psychology &amp; Psychiatry</t>
  </si>
  <si>
    <t>Schools; Absenteeism Evaluation; Functional Status; Students with Disabilities Psychosocial Factors; Children with Disabilities Psychosocial Factors; Somatoform Disorders Therapy; Somatoform Disorders Therapy; Child, Hospitalized Psychosocial Factors; Adolescent, Hospitalized Psychosocial Factors; Human; Child, Preschool; Child; Adolescence; Retrospective Design; Record Review; Hospitals, Pediatric; Descriptive Statistics; Caregiver Attitudes; Learning Disorders; Age Factors; Suicide, Attempted; Psychotropic Drugs Therapeutic Use; Inpatients; Psychiatric Care; Transfer, Discharge; Students, Elementary Psychosocial Factors; Students, Middle School; Students, High School Psychosocial Factors; Child, Preschool: 2-5 years; Child: 6-12 years; Adolescent: 13-18 years</t>
  </si>
  <si>
    <t>Little is known about the school functioning of youth who are medically admitted with somatic symptom and related disorders (SSRD). The current study examines school absenteeism and associated factors in medically hospitalized children and adolescents with SSRDs. Retrospective data were reviewed of 243 patients aged 5 to 18 years admitted at a pediatric hospital from 2012 to 2014, referred to the Psychiatry Consultation Service and diagnosed with an SSRD. Only 10% of patients had normal school attendance in the past year and approximately 40% had severe school absenteeism (i.e. missed &gt; 1 month of school). No association was found between school absenteeism and caregiver report of learning difficulties/disabilities. Patients with severe school absenteeism were more likely to be between the ages of 15 and 17, with higher somatization and functional disability scores, higher rates of suicidal ideation and/or attempts, greater psychotropic medication use and psychiatry sessions during admission, and greater rates of discharge to a higher level of psychiatric care. Findings from this study suggest that screening for school absenteeism during clinical visits by use of a single question "how many school days have you (or has your child) missed this past school year," may serve as a proxy for functional disability and an indicator of psychiatric, and somatic symptom severity concerns.</t>
  </si>
  <si>
    <t>https://search.ebscohost.com/login.aspx?direct=true&amp;db=cin20&amp;AN=149786929&amp;site=ehost-live</t>
  </si>
  <si>
    <t>Segmenting or Summing the Parts? A Scoping Review of Male Suicide Research in Canada.</t>
  </si>
  <si>
    <t>Oliffe, John L.; Kelly, Mary T.; Montaner, Gabriela Gonzalez; Links, Paul S.; Kealy, David; Ogrodniczuk, John S.</t>
  </si>
  <si>
    <t>Canadian Journal of Psychiatry</t>
  </si>
  <si>
    <t>10.1177/07067437211000631</t>
  </si>
  <si>
    <t>Men's Health; Suicide Prevention and Control; Human; Male; Female; Aged; Masculinity; Canada; Suicidal Ideation; Middle Age; Adolescence; Comparative Studies; Multicenter Studies; Evaluation Research; Validation Studies; Scales; Questionnaires; Social Readjustment Rating Scale; Aged: 65+ years; Middle Aged: 45-64 years; Adolescent: 13-18 years; Male; Female</t>
  </si>
  <si>
    <t>Objective: Suicide in Canadian men is high and rising. Research consistently indicates increased suicide risk in male subgroups including sexual minority, Indigenous, middle-aged, and military men. The current scoping review addresses the research question: Among male subgroups featured in Canadian suicide research, what are the key findings to inform suicide prevention efforts?.Method: A scoping review was undertaken in accord with PRISMA-ScR guidelines. Structured searches were conducted in CIHAHL, Medline, PsychInfo, and Web of Science to identify studies reporting suicidality (suicidal ideation, plans and/or attempts) and suicide among men in Canada. Inclusion criteria comprised primary empirical studies featuring Canadian male subgroups published in English from 2009 to 2020 inclusive.Results: Sixty-eight articles met the inclusion criteria, highlighting significant rates of male suicidality and/or suicide in 3 categories: (1) health inequities (n = 29); (2) age-specific (n = 30); and (3) occupation (n = 9). The health inequities category included sexual minority men, Indigenous, and other marginalized males (i.e., homeless, immigrant men, and men who use opiates). Age-specific men focused on adolescents and youth, and middle-aged and older males. Active military, veterans, and first responders featured in the occupation category. Studies compared at risk male subgroups to females, general male populations, and/or other marginalized groups in emphasizing mental health disparities and increased suicide risk. Some men's suboptimal connections to existing mental health care services were also highlighted.Conclusion: While male subgroups who are vulnerable to suicidality and suicide were consistently described, these insights have not translated to tailored upstream suicide prevention services for Canadian boys and men. There may be some important gains through integrating social and mental health care services for marginalized men, implementing school-based masculinity programs for adolescent males, orientating clinicians to the potential for men's mid-life suicide risks (i.e., separation, bereavement, retirement) and lobbying employers to norm help-seeking among activate military, veterans, and first responder males. Le suicide chez les hommes canadiens est élevé et en hausse. La recherche indique avec constance un risque de suicide accru chez les sous-groupes masculins, notamment la minorité sexuelle, les Autochtones, les hommes d'âge moyen et les militaires. Le présent examen de cadrage aborde la question de la recherche: chez les sous-groupes masculins qui figurent dans la recherche sur le suicide canadien, quels sont les principaux résultats pouvant éclairer les initiatives de prévention du suicide? Un examen de cadrage a été entrepris conformément aux lignes directrices PRISMA. Des recherches structurées ont été menées dans CIHAHL, Medline, PsychInfo, et Web of Science afin d'identifier les études abordant la suicidabilité (idéation suicidaire, plans et/ou tentatives) et le suicide chez les hommes au Canada. Les critères d'inclusion comprenaient les principales études empiriques portant sur des sous-groupes masculins canadiens publiées en anglais de 2009 à 2020 inclusivement. Soixante-huit articles satisfaisaient aux critères d'inclusion, démontrant des taux significatifs de suicidabilité masculine et/ou de suicide dans 3 catégories: 1) inégalités en santé (n = 29); 2) d'un âge spécifique (n = 30); et 3) emploi (n = 9). La catégorie des inégalités en santé comprenait les hommes de minorité sexuelle, autochtones, et autres hommes marginalisés (c.-à-d., itinérants, immigrants, et utilisateurs d'opiacés). Les hommes d'un âge spécifique se trouvaient chez les adolescents et les jeunes, et chez les hommes d'âge moyen et plus vieux. Les militaires actifs, les ex-militaires et les premiers intervenants appartenaient à la catégorie Emploi. Des études comparaient les sous-groupes masculins à risque avec les femmes, les populations générales masculines et/ou d'autres groupes marginalisés en mettant l'accent sur les disparités de santé mentale et le risque de suicide accru. Les liens sous-optimaux de certains hommes avec les services de santé mentale existants sont également présentés. Même si les sous-groupes masculins qui sont vulnérables à la suicidabilité et au suicide ont été systématiquement décrits, ces idées ne se sont pas traduites par des services de prévention du suicide sur mesure en amont pour les garçons et les hommes canadiens. D'importants progrès peuvent s'obtenir en intégrant les services sociaux et de santé mentale pour les hommes marginalisés, en instaurant des programmes de masculinité en milieu scolaire pour les adolescents, en dirigeant les cliniciens vers le potentiel de risques de suicide pour les hommes à mi-vie (c.-à-d., séparation, deuil, retraite) et en faisant pression auprès des employeurs pour qu'ils normalisent la recherche d'aide des militaires actifs, des ex-militaires et des hommes premiers intervenants.</t>
  </si>
  <si>
    <t>https://search.ebscohost.com/login.aspx?direct=true&amp;db=cin20&amp;AN=150210424&amp;site=ehost-live</t>
  </si>
  <si>
    <t>Self-Love: Practice Self Care.</t>
  </si>
  <si>
    <t>Corigliano, Linda</t>
  </si>
  <si>
    <t>Self Care; Self Concept; Love</t>
  </si>
  <si>
    <t>https://search.ebscohost.com/login.aspx?direct=true&amp;db=cin20&amp;AN=149270893&amp;site=ehost-live</t>
  </si>
  <si>
    <t>Severity of substance use as an indicator of suicide risk among U.S. military veterans.</t>
  </si>
  <si>
    <t>Na, Peter J.; Nichter, Brandon; Hill, Melanie L.; Kim, Bora; Norman, Sonya B.; Pietrzak, Robert H.</t>
  </si>
  <si>
    <t>10.1016/j.addbeh.2021.107035</t>
  </si>
  <si>
    <t>Veterans; Alcoholism Epidemiology; Stress Disorders, Post-Traumatic Epidemiology; Suicide; Depression Epidemiology; Suicidal Ideation; Human; Risk Factors; Comparative Studies; Multicenter Studies; Evaluation Research; Validation Studies</t>
  </si>
  <si>
    <t>Background: Substance use is a strong risk factor for suicidal behavior. To date, however, no known study has evaluated optimal cut-off scores on substance use severity measures to identify individuals who may be at elevated risk for suicide.Methods: Data were analyzed from the 2019-2020 National Health and Resilience in Veterans Study, which surveyed a nationally representative sample of 4069 U.S. veterans. Receiver operating characteristic curve analyses were conducted to identify cut-off scores on the Alcohol Use Disorders Identification Test (AUDIT) and Screen of Drug Use (SDU) that optimally differentiated veterans with and without past-year suicidal ideation (SI) in the full sample, as well a high-risk subsample with histories of major depressive disorder (MDD) and/or posttraumatic stress disorder (PTSD).Results: The prevalence of past-year SI was 11.7% (n = 387); A total of 10.5% (n = 360) of the sample screened positive for past-year alcohol use disorder, 9.1% (n = 314) for past-year drug use disorder, and 22.4% (n = 833) for lifetime MDD/PTSD. The optimal AUDIT cut-off score that differentiated suicide ideators and non-ideators was ≥14 in the full sample, and ≥18 in the high-risk subsample; these scores are indicative of moderate-to-severe alcohol use disorder. The optimal SDU cut-off score was ≥1 for both the full sample and high-risk subsample, which is lower than the recommend cut-off score for probable drug use disorder (≥7).Conclusions: Results identify high-specificity thresholds on the AUDIT and SDU that may have clinical utility in suicide risk assessment in veterans. Veterans with moderate-to-severe alcohol use disorder or who use non-prescription drugs may warrant further suicide risk assessment.</t>
  </si>
  <si>
    <t>https://search.ebscohost.com/login.aspx?direct=true&amp;db=cin20&amp;AN=151645633&amp;site=ehost-live</t>
  </si>
  <si>
    <t>Silence is Deadly: A controlled trial of a public health intervention to promote help-seeking in adolescent males.</t>
  </si>
  <si>
    <t>Calear, Alison L.; Morse, Alyssa R.; Batterham, Philip J.; Forbes, Owen; Banfield, Michelle</t>
  </si>
  <si>
    <t>10.1111/sltb.12703</t>
  </si>
  <si>
    <t>clinical trial</t>
  </si>
  <si>
    <t>Mental Disorders; Suicide Prevention and Control; Male; Public Health; Australia; Human; Adolescence; Patient Attitudes; Intention; Comparative Studies; Multicenter Studies; Evaluation Research; Validation Studies; Clinical Trials; Funding Source; Adolescent: 13-18 years; Male</t>
  </si>
  <si>
    <t>Objective: To test the effectiveness of a male-targeted upstream public health intervention in increasing help-seeking intentions for mental disorders and suicide in an adolescent population.Method: A two-arm controlled trial was conducted with 10 schools in the Australian Capital Territory. A total of 594 male adolescents aged between 16 and 18 years participated in the study. Participants in the intervention condition received the single session Silence is Deadly program, while participants in the control condition completed usual classes. All participants completed a pre-intervention, post-intervention, and a 6- to 12-week follow-up survey assessing help-seeking intentions, attitudes, and behaviors.Results: At follow-up, the Silence is Deadly program was found to significantly increase help-seeking intentions from friends, which was in line with the program's messaging to seek help from and provide support to friends in times of distress or suicide risk. The program did not have an effect on help-seeking intentions for other sources of help or on help-seeking attitudes and behavior.Conclusions: The present study provides preliminary support for male-targeted public health interventions for suicide that use male-focused norming and role modeling to improve help-seeking in this population.</t>
  </si>
  <si>
    <t>https://search.ebscohost.com/login.aspx?direct=true&amp;db=cin20&amp;AN=149901181&amp;site=ehost-live</t>
  </si>
  <si>
    <t>Spatial heterogeneity in gender and age of fatal suicide in Iran.</t>
  </si>
  <si>
    <t>Rostami, Mehran; Jalilian, Abdollah; Mahdavi, Seyed Amirhosein; Bagheri, Nasser</t>
  </si>
  <si>
    <t>Journal of Research in Health Sciences</t>
  </si>
  <si>
    <t>10.34172/jrhs.2022.76</t>
  </si>
  <si>
    <t>Hamadan University of Medical Sciences, School of Public Health</t>
  </si>
  <si>
    <t>Suicide Epidemiology; Suicide Risk Factors; Human; Male; Female; Sex Factors; Age Factors; Iran; Incidence; Geographic Factors; Ecological Research; Suicide Prevention and Control; Health Resource Allocation; Male; Female</t>
  </si>
  <si>
    <t>Background: The suicide incident has had an increasing trend in Iran over the past years. This study mainly aimed to investigate and visualize the spatial variations of registered suicide cases at the province level. A two-step modeling approach was employed in order to estimate the relative risks (RRs) and model the age of fatal suicide across provinces in Iran. Study design: An applied ecological study. Methods: This study used the suicide death data recorded by the Iranian forensic medicine organization from March 21, 2016, to March 20, 2018. Furthermore, a Bayesian spatial approach - Besag, York, and Mollie (BYM) model- was applied to estimate the RR of suicide across provinces in Iran. Results: This risk was found to be significantly higher than the average in both men and women in the west of Iran. For women, higher population density (mean: 0.003; 95% CrI: 0.001-0.005) and lower urbanization rate of provinces (mean: -0.025; 95% CrI: -0.038, -0.012) were associated with increased RR of suicide. Based on the log-normal model fitted to the data, the overall mean age of the fatal suicide at the national level was 34 years. Conclusions: The magnitude of gender and age differences was quantified, and many spatial variations were identified in suicide mortality across provinces in Iran. Given the heterogeneity in suicide mortality risk among different subgroups of age and gender, our findings point to the urgent need in developing gender- and age-specific suicide prevention strategies. Moreover, efficient allocation of healthcare resources for suicide prevention can be attained by targeting provinces with higher risk.</t>
  </si>
  <si>
    <t>https://search.ebscohost.com/login.aspx?direct=true&amp;db=cin20&amp;AN=156278214&amp;site=ehost-live</t>
  </si>
  <si>
    <t>Stigmatizing Attitudes Across Cybersuicides and Offline Suicides: Content Analysis of Sina Weibo.</t>
  </si>
  <si>
    <t>Li, Ang; Jiao, Dongdong; Zhu, Tingshao</t>
  </si>
  <si>
    <t>10.2196/36489</t>
  </si>
  <si>
    <t>Journal Article</t>
  </si>
  <si>
    <t>Social Media; Suicide; Male; Female; Attitude; Linguistics; Stigma; Arthritis Impact Measurement Scales; Questionnaires; Social Readjustment Rating Scale; Male; Female</t>
  </si>
  <si>
    <t>Background: The new reality of cybersuicide raises challenges to ideologies about the traditional form of suicide that does not involve the internet (offline suicide), which may lead to changes in audience's attitudes. However, knowledge on whether stigmatizing attitudes differ between cybersuicides and offline suicides remains limited.Objective: This study aims to consider livestreamed suicide as a typical representative of cybersuicide and use social media data (Sina Weibo) to investigate the differences in stigmatizing attitudes across cybersuicides and offline suicides in terms of attitude types and linguistic characteristics.Methods: A total of 4393 cybersuicide-related and 2843 offline suicide-related Weibo posts were collected and analyzed. First, human coders were recruited and trained to perform a content analysis on the collected posts to determine whether each of them reflected stigma. Second, a text analysis tool was used to automatically extract a number of psycholinguistic features from each post. Subsequently, based on the selected features, a series of classification models were constructed for different purposes: differentiating the general stigma of cybersuicide from that of offline suicide and differentiating the negative stereotypes of cybersuicide from that of offline suicide.Results: In terms of attitude types, cybersuicide was observed to carry more stigma than offline suicide (χ21=179.8; P&lt;.001). Between cybersuicides and offline suicides, there were significant differences in the proportion of posts associated with five different negative stereotypes, including stupid and shallow (χ21=28.9; P&lt;.001), false representation (χ21=144.4; P&lt;.001), weak and pathetic (χ21=20.4; P&lt;.001), glorified and normalized (χ21=177.6; P&lt;.001), and immoral (χ21=11.8; P=.001). Similar results were also found for different genders and regions. In terms of linguistic characteristics, the F-measure values of the classification models ranged from 0.81 to 0.85.Conclusions: The way people perceive cybersuicide differs from how they perceive offline suicide. The results of this study have implications for reducing the stigma against suicide.</t>
  </si>
  <si>
    <t>https://search.ebscohost.com/login.aspx?direct=true&amp;db=cin20&amp;AN=156677828&amp;site=ehost-live</t>
  </si>
  <si>
    <t>Stressful events and adolescents' suicidal ideation during the COVID-19 epidemic: A moderated mediation model of depression and parental educational involvement.</t>
  </si>
  <si>
    <t>Cheng, Gang; Liu, Jia; Yang, Yiying; Wang, Yangqian; Xiong, Xianmeng; Liu, Guangzeng</t>
  </si>
  <si>
    <t>10.1016/j.childyouth.2021.106047</t>
  </si>
  <si>
    <t>Stress, Psychological In Adolescence; Suicidal Ideation Risk Factors; Risk Assessment; Depression; Parent-Child Relations; Academic Performance In Adolescence; COVID-19 Pandemic Psychosocial Factors; Human; Adolescence; Parents; Questionnaires; Path Analysis; Suicidal Ideation Prevention and Control; Adolescent: 13-18 years</t>
  </si>
  <si>
    <t>• Stressful events of the COVID-19 epidemic are negatively associated with adolescents' suicidal ideation. • Depression mediates the association between stressful events and adolescents' suicidal ideation. • Adolescents' parental educational involvement significantly moderated the path from depression to suicidal ideation. This study examined the association between stressful events and adolescents' suicidal ideation and determined the roles of depression as a mediator and parental educational involvement as a moderator during the COVID-19 epidemic. Survey data from a sample of 1595 Chinese adolescents and their parents were subjected to path analysis. The results indicated that stressful events of the COVID-19 epidemic were significantly positively associated with adolescents' suicidal ideation, and this association was mediated by depression. In addition, adolescents' parental educational involvement significantly moderated the path from depression to suicidal ideation. These results highlight the importance of identifying the underlying key mechanisms that moderate the mediated paths between stressful events and adolescents' suicidal ideation during the COVID-19 epidemic. The findings also provide implications for parents and education staff regarding the importance of improving parental educational involvement to prevent adolescents' suicidal ideation during the COVID-19 epidemic.</t>
  </si>
  <si>
    <t>https://search.ebscohost.com/login.aspx?direct=true&amp;db=cin20&amp;AN=151247835&amp;site=ehost-live</t>
  </si>
  <si>
    <t>Studying anti-inflammatory action of Cordia myxa fruit extract on induced chronic stress model in male rats and expected improvement in depression treatment in humans.</t>
  </si>
  <si>
    <t>Habeeb, Yasser Jasib; Selman, Selman Mohammed; Mehrath, Alaa Jeafer</t>
  </si>
  <si>
    <t>HIV Nursing</t>
  </si>
  <si>
    <t>10.31838/hiv22.01.04</t>
  </si>
  <si>
    <t>HIV Nursing Society</t>
  </si>
  <si>
    <t>Antiinflammatory Agents; Fruit; Plant Extracts; Stress, Psychological; Depression; Cytokines; Interleukins; Brain; Animal Studies; Rats; Normal Saline; Fluoxetine Administration and Dosage; Antidepressive Agents; Sucrose; Enzyme-Linked Immunosorbent Assay</t>
  </si>
  <si>
    <t>Depression is one of the most common phsychiatric diseases that treated with variety of medications that have significant problems to human health and increased suicide rates. Herbal medications have recently gained a lot of interest in the treatment of depression due to their safety, efficacy, and cost-effectiveness, so this study was aimed to evaluate effects of C.Myxa fruit extract on the model of chronic unpredictable stress (CUS) and the proinflammatory cytokine IL-6 in male rat's brains. Therefore, sixty male rats were divided into six groups. Groupl (control) was neither exposed to CUMS nor received any treatment while group 2 was exposed to CUMS for 24 days with normal saline treatment for 14 days, group 3 was exposed to CUMS for 24 days and received 10 mg/kg fluoxetine daily on day 10 for 14 days, and group 4, 5 and 6 were exposed to CUMS for 24 days and received C.Myxa extract (125,250 and 500 mg/kg respectively) on day 10 for 14 days. The antidepressant effect of fluoxetine and C.Myxa extract were evaluated by using sucrose preference test and open field test. At the end of the experiments, animals were sacrificed by decapitation, and interleukin 6 level determined by enzyme linked immunosorbent assays kit (Elisa) in rat's brain tissues, in groups 3, 4, 5 and 6, the means of sucrose preference index (SPI) on day10 significantly decreased (P-value &lt;0.05) as compared with day 0, while the means of SPI on day 25 of groups 3,4,5 and 6 significantly increased (P-value &lt;0.05) as compared with day10. In group 2, the mean of SPI significantly decreased (P-value &lt;0.05) as compared with group 1, while in groups 3, 4, 5, and 6 the means of SPI significantly increased (P-value &lt;0.05) as compared with group 2 on day 25. Open field test (OFT) showed that in groups 2, 3, 4, 5 and 6, the means of Rearing frequencies on day10 significantly decreased (P-value &lt;0.05) as compared with day 0, while the means of Rearing frequencies on day 25 of groups 3,4,5 and 6 significantly increased (P-value &lt;0.05) as compared with day10. In group 2, the mean of Rearing frequencies significantly decreased (P-value &lt;0.05) as compared with group 1, while in groups 3, 4, 5, and 6 the means of Rearing frequencies, significantly increased (P-value &lt;0.05) as compared with group 2 on day 25' In terms of the lnterleukin-6 levels, The means of the IL-6 concentrations in brain tissue of group 2 significantly increased (P-value &lt;0.05) as compared with groupl, while in groups 3, 4, 5, and 6 the means of the IL-6 concentrations in brain tissue significantly decreased (P-value &lt;0.05) as compared with group 2. In conclusion, C. Myxa has an antidepressant-like activity and reversed the stress-induced IL-6 higher levels.</t>
  </si>
  <si>
    <t>https://search.ebscohost.com/login.aspx?direct=true&amp;db=cin20&amp;AN=156397105&amp;site=ehost-live</t>
  </si>
  <si>
    <t>Substance use disorders in bipolar disorders: Clinical correlates and treatment response to mood stabilizers.</t>
  </si>
  <si>
    <t>Menculini, Giulia; Steardo, Luca; Verdolini, Norma; Cirimbilli, Federica; Moretti, Patrizia; Tortorella, Alfonso; Steardo, Luca Jr</t>
  </si>
  <si>
    <t>10.1016/j.jad.2022.01.001</t>
  </si>
  <si>
    <t>Background: Substance use disorders (SUD) in bipolar disorders (BD) present relevant impact on psychopathological features and illness course. The present study was aimed at analyzing the clinical correlates of this comorbidity.Methods: In- and outpatients suffering from BD were recruited. Socio-demographic and clinical characteristics were collected. Subjects underwent a psychopathological assessment evaluating affective temperaments and impulsiveness. The appraisal of treatment response to mood stabilizers was conducted with the Alda Scale. Bivariate analyses were used to compare subjects suffering from BD with (SUD-BD) or without comorbid SUD (nSUD-BD) (p&lt;0.05). A logistic regression model was performed to identify specific correlates of SUD in BD.Results: Among the 161 included subjects, 63 (39.1%) were diagnosed with comorbid SUD. SUD-BD subjects showed younger age at onset (p = 0.003) and higher prevalence of BD type I diagnosis (BDI) (p&lt;0.001). Furthermore, lifetime mixed features (p&lt;0.001), psychotic symptoms (p&lt;0.001), suicide attempts (p = 0.002), aggression (p = 0.003), antidepressant-induced manic switch (p = 0.003), and poor treatment response (p&lt;0.001) were more frequent in the SUD-BD subgroup. At the logistic regression, SUD revealed a positive association with BD type I diagnosis (Odds Ratio (OR) 4.77, 95% CI 1.66-13.71, p = 0.004) and mixed features (OR 2.54, 95% CI 1.17-5.53, p = 0.019).Limitations: The cross-sectional study design and the relatively small sample size may limit the generalizability of the findings. The retrospective evaluation of comorbid SUD could have biased the outcome assessment.Conclusions: Subjects with BD and SUD are characterized by higher clinical severity and require careful assessment of treatment response.</t>
  </si>
  <si>
    <t>https://search.ebscohost.com/login.aspx?direct=true&amp;db=cin20&amp;AN=155090113&amp;site=ehost-live</t>
  </si>
  <si>
    <t>Substance Use, PTSD Symptoms, and Suicidal Ideation Among Veteran Psychiatry Inpatients: A Latent Class Trajectory Analysis.</t>
  </si>
  <si>
    <t>Vest, Noel A.; Rossi, Fernanda S.; Ilgen, Mark; Humphreys, Keith; Timko, Christine</t>
  </si>
  <si>
    <t>Journal of Studies on Alcohol &amp; Drugs</t>
  </si>
  <si>
    <t>Alcohol Research Documentation</t>
  </si>
  <si>
    <t>Psychiatry; Stress Disorders, Post-Traumatic Epidemiology; Veterans; Substance Use Disorders Epidemiology; Inpatients; Human; Suicidal Ideation; Comparative Studies; Multicenter Studies; Evaluation Research; Validation Studies; Scales; Questionnaires</t>
  </si>
  <si>
    <t>Objective: In this study, we aimed to inform clinical practice by identifying distinct subgroups of U.S. veteran psychiatry inpatients on their alcohol and drug use severity, posttraumatic stress disorder (PTSD) symptoms, and suicidal ideation over time.Method: Participants were 406 patients with co-occurring substance use and mental health disorders. A parallel latent growth trajectory model was used to characterize participants' symptom severity across 15 months posttreatment intake.Results: Four distinct classes were identified: 47% "normative improvement," 32% "high PTSD," 11% "high drug use," and 9% "high alcohol use." Eighty percent of the sample had reduced their drinking and drug intake by half from baseline to 3 months, and those levels remained stable from 3 to 15 months. The High PTSD, High Drug Use, and High Alcohol Use classes all reported levels of PTSD symptomatology at baseline consistent with a clinical diagnosis, and symptom levels remained high and stable across all 15 months. The Normative Improvement class showed declining drug and alcohol intake and was the only class exhibiting reductions in PTSD symptomatology over time. High substance use classes showed initial declines in suicidal ideation, then an increase from 9 to 15 months.Conclusions: The reduction in frequency of drinking and drug use for 80% of the sample was substantial and supports the potential efficacy of current treatment approaches. However, the high and stable levels of PTSD for more than 50% of the sample, as well as the reemergence of suicidal ideation in a sizable subgroup, underscore the difficulty in finding and linking patients to effective interventions to decrease symptomatology over time.</t>
  </si>
  <si>
    <t>https://search.ebscohost.com/login.aspx?direct=true&amp;db=cin20&amp;AN=153909283&amp;site=ehost-live</t>
  </si>
  <si>
    <t>Suicidal and violent ideation in acute psychiatric inpatients: prevalence, co‐occurrence, and associated characteristics.</t>
  </si>
  <si>
    <t>Furnes, Desiré; Gjestad, Rolf; Rypdal, Knut; Mehlum, Lars; Hart, Stephen; Oedegaard, Ketil J.; Mellesdal, Liv</t>
  </si>
  <si>
    <t>10.1111/sltb.12726</t>
  </si>
  <si>
    <t>https://search.ebscohost.com/login.aspx?direct=true&amp;db=cin20&amp;AN=151251465&amp;site=ehost-live</t>
  </si>
  <si>
    <t>Suicidal as Normal - A Lesbian, Gay, and Bisexual Youth Script?</t>
  </si>
  <si>
    <t>Canetto, Silvia Sara; Antonelli, Paolo; Ciccotti, Anna; Dettore, Davide; Lamis, Dorian A</t>
  </si>
  <si>
    <t>Nov 05, 2020</t>
  </si>
  <si>
    <t>10.1027/0227-5910/a000730</t>
  </si>
  <si>
    <t>Suicide; Suicidal Ideation; Male; Adult; Heterosexuality; Adolescence; Young Adult; Female; Human; Comparative Studies; Meta Analysis; Multicenter Studies; Evaluation Research; Validation Studies; Arthritis Impact Measurement Scales; Questionnaires; Adult: 19-44 years; Adolescent: 13-18 years; Male; Female</t>
  </si>
  <si>
    <t>Background: Lesbian, gay, and bisexual (LGB) youth are more likely to report suicidal thoughts and/or behavior (STB) than heterosexual youth. The elevated suicidality of LGB youth is not fully accounted for by sexual-minority stress, according to a meta-analysis. A less-tested explanation is that suicidality has become an expected idiom of LGB youth distress. This explanation is consistent with suicide script theory and evidence that suicidal behavior is most likely when it is relatively acceptable. Aims: Building on suicide script theory and evidence, two studies were designed: one of LGB youth attitudes about suicidal behavior, and the other of LGB youth attitudes about suicidal individuals. Method: Surveys of LGB and heterosexual youth (total N = 300; M age = 20; 51% female) were conducted. Results: LGB youth were more accepting of and empathic toward suicidal behavior than heterosexual youth. They also viewed suicidal individuals as more emotionally adjusted. Limitations: Attitudes were not examined by sexual-minority subgroups. Conclusion: LGB youth's understanding attitudes may translate into less judgmental behavior toward suicidal peers, but also into normalizing suicidality as a way to express distress and cope with life problems. There may be utility in evaluating LGB youth suicide attitudes in suicide prevention initiatives.</t>
  </si>
  <si>
    <t>https://search.ebscohost.com/login.aspx?direct=true&amp;db=cin20&amp;AN=146859798&amp;site=ehost-live</t>
  </si>
  <si>
    <t>Suicidal ideation after acute traumatic brain injury: A longitudinal actor-partner interdependence model of patients and caregivers in Latin America.</t>
  </si>
  <si>
    <t>McKee, Grace B.; Perrin, Paul B.; Rodriguez-Agudelo, Yaneth; Plaza, Silvia Leonor Olivera; Quijano-Martinez, Maria Cristina; Kuzu, Duygu; Ohayagha, Chimdindu; Pugh Jr., Mickeal; Arango-Lasprilla, Juan Carlos</t>
  </si>
  <si>
    <t>Rehabilitation Psychology</t>
  </si>
  <si>
    <t>10.1037/rep0000395</t>
  </si>
  <si>
    <t>Suicidal Ideation Risk Factors; Brain Injuries Complications; Caregivers; Risk Assessment; Self Report; Human; Latin America; Mexico; Colombia; Hospitalization; Culture; Descriptive Statistics; Questionnaires</t>
  </si>
  <si>
    <t>Purpose/Objective: Traumatic brain injury (TBI) is associated with depression, anxiety, and even suicidality in individuals with TBI and in caregivers. Moreover, emotional functioning in individuals with TBI is linked with caregiver functioning. However, no known studies to date have examined linkages in suicidal ideation in individuals with TBI and family caregivers. This is especially important in Latin America, where TBI rates are high, and where cultural norms influence family caregiving. This study examined associations among self-reported suicidal ideation in individuals with TBI and their primary caregivers over time in Mexico and Colombia. Research Method/Design: A total of 109 individuals and their primary caregivers completed measures during hospitalization for TBI and at 2- and 4-months posthospitalization. The primary outcome was Item 9 from the Spanish version of the Patient Health Questionnaire-9, assessing for thoughts of death or suicide in the previous 2 weeks. Results: Patients and caregivers reported high levels of suicidal ideation (18.3%-22.4% and 12.4%-15.7%, respectively) at each time point, and suicidal ideation at one time point strongly predicted ideation at the next. When patients endorsed suicidal ideation in the hospital, their caregivers tended to endorse suicidal ideation 2 months later. Although unaccounted for variables could be driving these relationships, they may also provide possible evidence of causal preponderance between patient and caregiver suicidal ideation post-TBI. Conclusions/Implications: Clinicians and rehabilitation specialists can use these findings to inform suicide risk assessment by expanding these practices to caregivers of patients who endorsed suicidal ideation. Interventions after TBI should incorporate caregivers given this study showed significant interdependence of suicidality between patients and caregivers.</t>
  </si>
  <si>
    <t>https://search.ebscohost.com/login.aspx?direct=true&amp;db=cin20&amp;AN=154031509&amp;site=ehost-live</t>
  </si>
  <si>
    <t>Suicidal Ideation and Mental Health Help-Seeking Behaviors Among Older Chinese Adults During the COVID-19 Pandemic.</t>
  </si>
  <si>
    <t>Liang, Ying-Jie; Deng, Fang; Liang, Pengwei; Zhong, Bao-Liang</t>
  </si>
  <si>
    <t>10.1177/08919887221078568</t>
  </si>
  <si>
    <t>https://search.ebscohost.com/login.aspx?direct=true&amp;db=cin20&amp;AN=155620307&amp;site=ehost-live</t>
  </si>
  <si>
    <t>Suicidal ideation and suicide attempts: associations with sleep duration, insomnia, and inflammation.</t>
  </si>
  <si>
    <t>Dolsen, Michael R.; Prather, Aric A.; Lamers, Femke; Penninx, Brenda W. J. H.</t>
  </si>
  <si>
    <t>Suicidal Ideation Risk Factors; Suicide, Attempted Risk Factors; Sleep Disorders Complications; Time Factors; Insomnia Complications; Inflammation Complications; Risk Assessment; Human; Adult; Depression; Anxiety; Netherlands; Suicide Risk Factors; Self Report; C-Reactive Protein Blood; Interleukins Blood; Tumor Necrosis Factor Blood; Comparative Studies; Odds Ratio; Confidence Intervals; Mediation Analysis; Path Analysis; Adult: 19-44 years</t>
  </si>
  <si>
    <t>Background: Sleep disturbance has been consistently identified as an independent contributor to suicide risk. Inflammation has emerged as a potential mechanism linked to both sleep disturbance and suicide risk. This study tested associations between sleep duration, insomnia, and inflammation on suicidal ideation (SI) and history of a suicide attempt (SA). Methods: Participants included 2329 adults with current or remitted depression and/or anxiety enrolled in the Netherlands Study of Depression and Anxiety. Sleep duration, insomnia, past week SI, and SA were assessed with self-report measures. Plasma levels of C-reactive protein, interleukin-6, and tumor necrosis factor-α were obtained. Results: Short sleep duration (⩽6 h) compared to normal sleep duration (7–9 h) was associated with reporting a prior SA, adjusting for covariates [adjusted odds ratio (AOR) 1.68, 95% CI 1.13–2.51]. A higher likelihood of SI during the past week was observed for participants with long sleep duration (⩾10 h) compared to normal sleep duration (AOR 2.22, 95% CI 1.02–4.82), more insomnia symptoms (AOR 1.44, 95% CI 1.14–1.83), and higher IL-6 (AOR 1.31, 95% CI 1.02–1.68). Mediation analyses indicated that the association between long sleep duration and SI was partially explained by IL-6 (AOR 1.02, 95% CI 1.00–1.05). Conclusions: These findings from a large sample of adults with depression and/or anxiety provide evidence that both short and long sleep duration, insomnia symptoms, and IL-6 are associated with the indicators of suicide risk. Furthermore, the association between long sleep duration and SI may operate through IL-6.</t>
  </si>
  <si>
    <t>https://search.ebscohost.com/login.aspx?direct=true&amp;db=cin20&amp;AN=153538037&amp;site=ehost-live</t>
  </si>
  <si>
    <t>Suicide and Accidental Death for Australia's Farming Families: How Context Influences Individual Response.</t>
  </si>
  <si>
    <t>Kennedy, Alison J.; Maple, Myfanwy; McKay, Kathryn; Brumby, Susan</t>
  </si>
  <si>
    <t>Omega: Journal of Death &amp; Dying</t>
  </si>
  <si>
    <t>10.1177/0030222819854920</t>
  </si>
  <si>
    <t>Farmworkers Psychosocial Factors; Family Psychosocial Factors; Suicide; Death, Accidental; Human; Australia; Qualitative Studies; Semi-Structured Interview; Thematic Analysis; Bereavement; Culture; Socioeconomic Factors; Psychology, Social; Rural Health</t>
  </si>
  <si>
    <t>This article presents qualitative data to explore the experience of farming family members faced with accidental or suicide death and understand how this is experienced within the farming context. Individual semistructured interviews were conducted with 25 members of Australian farming families bereaved by suicide or accidental death. Qualitative data was thematically analyzed. Three interconnected themes were identified: acceptance of risk, normalization of death, pragmatic behavior patterns and connection to place. Bereavement and reconstruction of meaning following suicide or accidental death for farming families is influenced by the cultural, social, geographical, and psychological contexts of farming families. This article challenges traditional conceptions of suicide and accidental death as necessarily experienced as "violent" or "traumatic," bereavement as experienced similarly across western cultures, and the reaction to suicide or accidental death as one that challenges people's understanding of their world and leaves them struggling to find a reason why the death occurred.</t>
  </si>
  <si>
    <t>https://search.ebscohost.com/login.aspx?direct=true&amp;db=cin20&amp;AN=151027019&amp;site=ehost-live</t>
  </si>
  <si>
    <t>Suicide attempts and COVID-19 related confinement measures in France: Happy ending or dangerous liaisons?</t>
  </si>
  <si>
    <t>Letourneur, Florian; Collonge, Louise; Makdassi, Alexandre; Gérard, Pierre; Boittiaux, Gérard; Chastang, Françoise</t>
  </si>
  <si>
    <t>10.1080/00207411.2021.2015230</t>
  </si>
  <si>
    <t>COVID-19 Pandemic Psychosocial Factors; Stay-at-Home Orders Psychosocial Factors; Suicide, Attempted Risk Factors; Human; France; Psychological Distress; Suicide, Attempted Trends; Descriptive Statistics; Family Relations</t>
  </si>
  <si>
    <t>The article presents the discussion on highlighting the increased risk for prolonged grief disorder in the context of confinement measures in response to the COVID-19 pandemic. Topics include being associated with an increased risk for psychological distress in general both at the individual and at the societal level; and unprecedented health crisis initially created a national solidarity movement against a common danger reducing the feeling of isolation of the individual.</t>
  </si>
  <si>
    <t>https://search.ebscohost.com/login.aspx?direct=true&amp;db=cin20&amp;AN=155402952&amp;site=ehost-live</t>
  </si>
  <si>
    <t>Suicide: The Silent Epidemic.</t>
  </si>
  <si>
    <t>Bennett, Courtney</t>
  </si>
  <si>
    <t>Suicide Risk Factors; Risk Assessment; Suicide Nursing; Psychiatric Nursing; Suicide Prevention and Control; Suicide Epidemiology; United States; Suicide Symptoms; Primary Health Care; Clinical Assessment Tools; Charting; Patient Education</t>
  </si>
  <si>
    <t>https://search.ebscohost.com/login.aspx?direct=true&amp;db=cin20&amp;AN=155736011&amp;site=ehost-live</t>
  </si>
  <si>
    <t>Telomeres are shorter and associated with number of suicide attempts in affective disorders.</t>
  </si>
  <si>
    <t>Birkenæs, Viktoria; Elvsåshagen, Torbjørn; Westlye, Lars T.; Høegh, Margrethe C.; Haram, Marit; Werner, Maren C.F.; Quintana, Daniel S.; Lunding, Synve H.; Martin-Ruiz, Carmen; Agartz, Ingrid; Djurovic, Srdjan; Steen, Nils Eiel; Andreassen, Ole A.; Aas, Monica</t>
  </si>
  <si>
    <t>10.1016/j.jad.2021.08.135</t>
  </si>
  <si>
    <t>Depression Epidemiology; Depression; Telomere; Cell Aging; Human; Suicide, Attempted; Affective Disorders; Affective Disorders Epidemiology; Comparative Studies; Multicenter Studies; Evaluation Research; Validation Studies; Interview Guides</t>
  </si>
  <si>
    <t>Background: Shorter telomere length is a putative biomarker of accelerated aging and has been associated with affective disorders and mortality. Psychological factors and behaviors associated with telomere shortening are yet to be clarified. Here, we investigate the association between history of suicide attempts and telomere length in patients with affective disorders.Methods: Leucocyte telomere length was determined by quantitative real-time Polymerase Chain Reaction (qPCR) in patients with affective disorders (n = 248) including bipolar disorders type I (n = 159), type II (n = 67), major depressive disorder (n = 22), and healthy controls (n = 401). Diagnosis, duration of illness, and age at onset were assessed using the Structural Clinical Interview for DSM-IV (SCID-I). Number of lifetime suicide attempts were based on self-reports. Effect size was calculated using Cohen's d.Results: Telomere length was reduced in patients with affective disorders relative to healthy controls (d = 0.18, F = 5.26, p = 0.02). Among patients, a higher number of suicide attempts was associated with shorter telomere length (β = -0.24, t = -3.83, CI = -0.44 to -0.14, p &lt; 0.001), also when controlling for duration of illness and age at onset (β = -.23, CI = -.42 to -.12, p = 0.001). Multiple suicide attempts were associated with telomere length reduction comparable to eight years lifespan, adjusted for demographic and clinical characteristics.Conclusions: While longitudinal data are needed to clarify the temporal course, previous suicide attempts and related distress may accelerate telomere shortening and aging in patients with affective disorders.</t>
  </si>
  <si>
    <t>https://search.ebscohost.com/login.aspx?direct=true&amp;db=cin20&amp;AN=153096388&amp;site=ehost-live</t>
  </si>
  <si>
    <t>Testing the Effectiveness of a Salutogenic Model for Reducing Suicidal Tendencies in a Population of Elderly and Young Adults.</t>
  </si>
  <si>
    <t>Wilchek-Aviad, Yael; Cohen-Louck, Keren</t>
  </si>
  <si>
    <t>Risk Taking Behavior Prevention and Control; Models, Theoretical; Suicidal Ideation Prevention and Control; Risk Taking Behavior Prevention and Control; Suicidal Ideation Prevention and Control; Human; Young Adult; Locus of Control Evaluation; Life Purpose Evaluation; Adult; Aged; Aged, 80 and Over; Questionnaires; Age Factors; Suicide Mortality; Adult: 19-44 years; Aged: 65+ years; Aged, 80 &amp; over</t>
  </si>
  <si>
    <t>Suicide is a leading cause of mortality worldwide, with the elderly having the highest suicide rates. This study tests the effectiveness of a salutogenic model in normative elderly people compared with young adults in protecting against risk behaviors and suicidal tendencies, based on two variables: locus of control and meaning in life (mediating variable between locus of control and suicidal tendency). Participants were 191 people aged 65 to 100 years and 200 young adults aged 18 to 28 years old. Participants completed questionnaires on locus of control and purpose in life and were assessed for suicidal tendencies. Findings reveal a negative effect of age on locus of control, purpose in life, and a negative correlation between purpose in life and internal locus of control and suicidal tendency. Purpose in life mediates between internal locus of control and suicidal tendency in both populations. The salutogenic model has significant implications and can be used to reduce suicidal tendencies.</t>
  </si>
  <si>
    <t>https://search.ebscohost.com/login.aspx?direct=true&amp;db=cin20&amp;AN=155284241&amp;site=ehost-live</t>
  </si>
  <si>
    <t>The association between parental marriage satisfaction and adolescent suicidal ideation: The moderating effect of breastfeeding duration.</t>
  </si>
  <si>
    <t>Chen, Jianwen; Zheng, Xintong; Li, Congcong; Xiong, Qing; Yu, Quanlei; Shi, Shuping; Hu, Yiqiu</t>
  </si>
  <si>
    <t>10.1016/j.childyouth.2020.105459</t>
  </si>
  <si>
    <t>Marital Satisfaction; Suicidal Ideation In Adolescence; Breast Feeding Psychosocial Factors; Human; Students, Middle School; Self Report; Attachment Behavior; China; Female; Male; Adolescence; Adolescent: 13-18 years; Female; Male</t>
  </si>
  <si>
    <t>• Parental marital satisfaction (PMS) correlates with youth suicidal ideation (YSI). • Breastfeeding attenuates the effect of PMS on YSI. • The effect of PMS on YSI is significant when breastfeeding duration is short. • The effect of PMS on YSI is insignificant when breastfeeding duration is long. Previous studies have shown that parental marriage satisfaction is a crucial cause of adolescent suicide. Short breastfeeding duration may not satisfy the individual sense of security, resulting in insecure attachment patterns that reinforce the impact of adverse external environment on individual mental health. Therefore, the duration of breastfeeding may influence the effect of marriage satisfaction on adolescent suicidal ideation. To explore this hypothesis, this study recruited 610 middle school students and their parents as participants, and adopted self-report method to measure the duration of breastfeeding, marriage satisfaction and adolescent suicidal ideation. The results showed that the marriage satisfaction of parents negatively predicted the suicidal ideation of adolescents significantly, and the duration of breastfeeding moderated the effect of marriage satisfaction on suicidal ideation of adolescents. Furthermore, when the breastfeeding duration was short, parental marriage satisfaction negatively predicted adolescent suicide ideation, however, when the breastfeeding duration was long, the predictive effect of marriage satisfaction on adolescent suicide ideation was reduced to insignificant. The results support the hypothesis of this study, and the research conclusion has certain theoretical and practical significance for the prevention of adolescent suicide.</t>
  </si>
  <si>
    <t>https://search.ebscohost.com/login.aspx?direct=true&amp;db=cin20&amp;AN=146536152&amp;site=ehost-live</t>
  </si>
  <si>
    <t>The association between sibling bullying and psychotic-like experiences among children age 11-16 years in China.</t>
  </si>
  <si>
    <t>Liu, Xiaoqun; Wolloh II, Moses G.; Lin, Xiaoling; Qiu, Xiaoyan; Qing, Zaihua; Wang, Wenqiang; Liu, Farong; Wu, Weige; Yang, Xinhua; Otake, Yoichiro; Luo, Xuerong; Wang, Zheng; Lu, Dali; Wolloh Ii, Moses G</t>
  </si>
  <si>
    <t>10.1016/j.jad.2021.01.073</t>
  </si>
  <si>
    <t>Crime Victims; Bullying; Child; Human; Cross Sectional Studies; Adolescence; Adult; Siblings; China; Comparative Studies; Multicenter Studies; Evaluation Research; Validation Studies; Child: 6-12 years; Adolescent: 13-18 years; Adult: 19-44 years</t>
  </si>
  <si>
    <t>Background: Few studies exist on sibling bullying or even sibling aggression more generally in the past 30 years. Studies of sibling bullying have shown that sibling bullying may associate with depression, anxiety, self-harm, suicide ideation in early adulthood. Nevertheless, few studies have explored the relationship between sibling victimization types and the occurrence of psychosis, not to mention that psychotic-like experiences (PLEs) always occur before psychotic disorders. Therefore, the current study aims to examine the association between sibling bullying and PLEs among children age 11-16 years in China.Method: This is a cross-sectional study which included 3231 students from eight junior middle schools in three cities of Hunan Province, China. Frequency and types of sibling bullying was assessed with Sibling Bullying Questionnaire and PLEs was assessed with Community Assessment Psychic Experiences-42.Results: The percentage of sibling bullying were 12.9% for victimization and 10.8% for perpetration. Sibling bullying plays as an independent influence factor for all subtypes of PLEs, and verbal victimization was the most important risk factor in developing different subtypes of PLEs followed by physical victimization and verbal perpetration.Conclusion: The current study found that sibling bullying is associated with PLEs. Intervention programs should be conducted to focus on those children and adolescents who are involved in multiple types of sibling victimization or perpetration.</t>
  </si>
  <si>
    <t>https://search.ebscohost.com/login.aspx?direct=true&amp;db=cin20&amp;AN=148984102&amp;site=ehost-live</t>
  </si>
  <si>
    <t>The bounds of suicide talk: Implications for qualitative suicide research.</t>
  </si>
  <si>
    <t>Ranahan, Patti; Keefe, Veronica</t>
  </si>
  <si>
    <t>10.1177/13634593211060767</t>
  </si>
  <si>
    <t>Suicide Prevention and Control; Research Methodology; Rural Health; Mental Health Services; Human; Ethnographic Research; Interviews; Conceptual Framework; Conversation; Qualitative Studies; Community Health Centers; Focus Groups</t>
  </si>
  <si>
    <t>Following the implementation of a provincial suicide prevention gatekeeper training initiative in western Canada between 2015 and 2018, we conducted a focused ethnography designed to capture the post-initiative context within one small community. Analyses of our field observations and interviews with community members suggest suicide prevention work is represented in multiple informal or coordinated actions to generate innovative pathways to provoke open conversations about suicide. Simultaneously, suicide talk is constrained and managed to limit vulnerability and exposure and adhere to community privacy norms. Further, parameters around suicide talk may be employed in efforts to construct the community and mental health care in livable ways. As the research process paralleled existing representations of suicide prevention work in the community, this paper explores our entanglement in the bounds of suicide talk during phases of recruitment, data collection and knowledge translation activities.</t>
  </si>
  <si>
    <t>https://search.ebscohost.com/login.aspx?direct=true&amp;db=cin20&amp;AN=154223372&amp;site=ehost-live</t>
  </si>
  <si>
    <t>The clinical effectiveness and safety of traditional Chinese medicine uremic clearance granule combined with high-flux hemodialysis in the treatment of uremic pruritus: A protocol for systematic review and meta analysis.</t>
  </si>
  <si>
    <t>Ya-Fei Bai; Chun-Li Wang; Ming-Zhi Xu; Ming-Jiao Pan; Qing-Yi Sun; Ru-Man Chen; Bai, Ya-Fei; Wang, Chun-Li; Xu, Ming-Zhi; Pan, Ming-Jiao; Sun, Qing-Yi; Chen, Ru-Man</t>
  </si>
  <si>
    <t>Medicine</t>
  </si>
  <si>
    <t>10.1097/MD.0000000000026423</t>
  </si>
  <si>
    <t>Pruritus Therapy; Drugs, Chinese Herbal Administration and Dosage; Kidney Failure, Chronic Therapy; Hemodialysis Adverse Effects; Uremia Therapy; Uremia Diagnosis; Kidney Failure, Chronic Complications; Drugs, Chinese Herbal Adverse Effects; Pruritus Etiology; Pruritus Diagnosis; Meta Analysis; Uremia Etiology; Pruritus Psychosocial Factors; Severity of Illness Indices; Clinical Trials; Treatment Outcomes; Clinical Assessment Tools; Scales; Questionnaires</t>
  </si>
  <si>
    <t>Background: Skin pruritus is a common complication in patients with uremia. When the hemodialysis time of patients is extended, and the probability of skin pruritus is greater. Patients often have the symptoms of skin pruritus intolerable, affecting the normal sleep and normal life of patients. The patients with uremic pruritus often constant scratching and pruritus skin, resulting in broken skin, and further symptoms such as infection, and subsequent skin shedding, prurigo nodularis, and other adverse complications, aggravating the patient's condition. Some patients will experience symptoms such as depression and insomnia due to skin pruritus, and simply scratching the skin lead to infection. Severely affected patients may even show suicidal tendency, endangering the physical and mental health of patients, and it is needed to give the effective treatment to patients. Hemodialysis is a common treatment for uremic pruritus, which can effectively relieve the pruritus symptoms of patients. The drugs can also relieve the symptoms and improve the degree of pruritus in patients. And some studies show that traditional Chinese medicine UCG combined with HFH in the treatment of uremic pruritus has a very good effect, Therefore, this study will systematically evaluate the clinical efficacy and safety of UCG combined with HFH and HFH alone in the treatment of uremic pruritus.Methods: Use computer to search English and Chinese databases, English databases include: PubMed, Web of Science, EMbase, The Cochrane Library. Chinese databases include: CNKI, CBM, WanFang Data and VIP databases, collecting the RCT on the clinical effectiveness and safety of UCG combined with HFH and HFH alone in the treatment of uremic pruritus. The retrieval time is from the beginning of each database to May 1, 2021. In order to improve the retrieval rate of the literature, the references cited in the included research are also collected and screened. Set Chinese and English as the search language. Two members of the research group independently collected, included and excluded the literatures. In case of disagreement, consulting the third party to assist in the judgment. For the literature with missing data, the original author should be contacted as far as possible to obtain complete data. Two evaluators evaluate the bias risk of included studies according to the Cochrane Handbook bias risk assessment tool for RCT. RevMan 5.3 software is used for statistical analysis and the forest plot is drawn to show the outcome indicators and funnel plot is drawn to show the publication bias.Results: This study evaluates the advantages and disadvantages of traditional Chinese medicine UCG combined with HFH and HFH alone in the treatment of uremic pruritus through the clinical effectiveness and safety-related indicators.Conclusion: This study will give a positive conclusion on the efficacy and safety of uremic clearance granule in the treatment of uremic pruritus, and the research results will be published in professional journals in the form of academic papers, thus benefiting more patients.Ethics and Dissemination: This study belongs to meta-analysis and all data comes from academic papers published publicly in formal academic journals, so there are no ethical issues involved in this study and no ethical review or approval is required.Osf Registration Number: DOI 10.17605/OSF.IO/W8P5G.</t>
  </si>
  <si>
    <t>https://search.ebscohost.com/login.aspx?direct=true&amp;db=cin20&amp;AN=151672931&amp;site=ehost-live</t>
  </si>
  <si>
    <t>The Depression Sensitivity Index: Initial Development and Tests of Convergent and Construct Validity.</t>
  </si>
  <si>
    <t>Capron, Daniel W.; Allan, Nicholas P.; Schmidt, Norman B.</t>
  </si>
  <si>
    <t>10.1016/j.jad.2021.03.051</t>
  </si>
  <si>
    <t>Depression; Depression Diagnosis; Anxiety Disorders Diagnosis; Fear; Human; Anxiety; Comparative Studies; Multicenter Studies; Evaluation Research; Validation Studies</t>
  </si>
  <si>
    <t>Background: Depression and suicide are prominent and increasing U.S. public health issues, which suggests novel assessment and treatment approaches are needed. Reiss' Expectancy Model of Fear, Anxiety, and Panic states that fear is based on two classes of variables, expectations and sensitivities, which has led to much research on anxiety sensitivity as a significant risk factor for later anxiety psychopathology. Major depressive disorder also includes biased expectations and sensitivities; however, a depression sensitivity rooted in Expectancy Theory has never been formalized. Uncovering depression-related sensitivities may lead to earlier risk detection and prevention before mood disorders develop.Method: The goal of the paper was to create a Depression Sensitivity Index using exploratory factor analysis and item response theory and then conduct tests of convergent and construct validity using structural equation modeling using three independent samples.Results: indicated two lower order factors: 1) physical and cognitive concerns (DSPCC) and 2) social concerns (DSSC). Factors showed incremental associations with depression (DSPCC), social anxiety (both) and suicidal thoughts and behaviors (DSPCC), above and beyond anxiety sensitivity cognitive concerns. Both factors together predicted depressive disorder diagnoses LIMITATIONS: : Mostly self-report data, large percentage of non-Hispanic White participants in Study 1.Conclusions: The results offer initial evidence that expectancy theory applies beyond "fear, anxiety, and panic" and that with further development depression sensitivity could be an important intervention target for prevention of major depressive disorder and suicidal thoughts and behaviors.</t>
  </si>
  <si>
    <t>https://search.ebscohost.com/login.aspx?direct=true&amp;db=cin20&amp;AN=149967466&amp;site=ehost-live</t>
  </si>
  <si>
    <t>The Effect of PTSD Symptom Change on Suicidal Ideation in a Combined Military and Civilian Sample Engaged in Cognitive Processing Therapy.</t>
  </si>
  <si>
    <t>Johnson, Clara M.; Holmes, Samantha C.; Suvak, Michael K.; Song, Jiyoung; Shields, Norman; Lane, Jeanine E.M.; Sijercic, Iris; Cohen, Zachary D.; Stirman, Shannon Wiltsey; Monson, Candice M.</t>
  </si>
  <si>
    <t>10.1016/j.beth.2020.10.001</t>
  </si>
  <si>
    <t>Stress Disorders, Post-Traumatic Therapy; Veterans; Military Personnel; Human; Suicidal Ideation; Comparative Studies; Multicenter Studies; Evaluation Research; Validation Studies</t>
  </si>
  <si>
    <t>In light of the well-established relationship between posttraumatic stress disorder (PTSD) and suicidal ideation (SI), there has been a push for treatments that simultaneously improve symptoms of PTSD and decrease SI. Using data from a randomized controlled hybrid implementation-effectiveness trial, the current study investigated the effectiveness of Cognitive Processing Therapy (CPT; Resick, Monson, &amp; Chard, 2016) on PTSD and SI. The patient sample (N = 188) was diverse in military and veteran status, gender, and comorbidity, and 73% of the sample endorsed SI at one or more points during CPT. Participants demonstrated significant improvement in SI over the course of CPT. Multilevel growth curve modeling revealed a significant association between PTSD symptom change and change in SI. Results from cross-lagged multilevel regressions indicated that PTSD symptoms predicted SI in the next session, yet SI in a given session did not predict PTSD symptoms in the next session. Potentially relevant clinical factors (i.e., military status, gender, depression diagnosis, baseline SI, study consultation condition) were not associated with the relationship between PTSD symptoms and SI. These results add to the burgeoning literature suggesting that evidence-based treatments for PTSD, like CPT, reduce suicidality in a range of individuals with PTSD, and that this reduction is predicted by improvements in PTSD symptoms.</t>
  </si>
  <si>
    <t>https://search.ebscohost.com/login.aspx?direct=true&amp;db=cin20&amp;AN=150257303&amp;site=ehost-live</t>
  </si>
  <si>
    <t>The Effects of Cannabinoids on Sleep.</t>
  </si>
  <si>
    <t>Kolla, Bhanu Prakash; Hayes, Lisa; Cox, Chaun; Eatwell, Lindy; Deyo-Svendsen, Mark; Mansukhani, Meghna P.</t>
  </si>
  <si>
    <t>Journal of Primary Care &amp; Community Health</t>
  </si>
  <si>
    <t>10.1177/21501319221081277</t>
  </si>
  <si>
    <t>Cannabinoids Therapeutic Use; Sleep Drug Effects; Psychotropic Drugs Therapeutic Use; Psychotropic Drugs Adverse Effects; Cannabinoids Adverse Effects; Cannabinoids Legislation and Jurisprudence; Psychotropic Drugs Legislation and Jurisprudence; Drug Interactions; Sleep Disorders Diagnosis; Prescriptions, Drug; Circadian Rhythm Drug Effects; Sleepiness; Sleep Disorders Risk Factors; Restless Legs Risk Factors; Recurrence; Substance Withdrawal, Controlled Adverse Effects; Male; Adult; Suicidal Ideation; Paroxetine Therapeutic Use; Patient Discharge; Sleep Disorders Therapy; Adult: 19-44 years; Male</t>
  </si>
  <si>
    <t>The use of cannabis products to help with sleep and various other medical conditions by the public has increased significantly in recent years. Withdrawal from cannabinoids can lead to sleep disturbance. Here, we describe a patient who developed significant insomnia leading to worsening anxiety, mood, and suicidal ideation in the setting of medical cannabis withdrawal, prompting presentation to the Emergency Department and inpatient admission. There is a limited evidence base for the use of cannabis products for sleep. We provide a comprehensive review evaluating the literature on the use of cannabis products on sleep, including an overview of cannabis and related psychoactive compounds, the current state of the law as it pertains to the prescribing and use of these substances, and potential side effects and drug interactions. We specifically discuss the impact of cannabis products on normal sleep and circadian sleep-wake rhythms, insomnia, excessive daytime sleepiness, sleep apnea, parasomnias, and restless legs syndrome. We also describe the effects of cannabis withdrawal on sleep and how this increases relapse to cannabis use. Most of the studies are observational but the few published randomized controlled trials are reviewed. Our comprehensive review of the effects of cannabis products on normal sleep and sleep disorders, relevant to primary care providers and other clinicians evaluating and treating patients who use these types of products, shows that cannabis products have minimal to no effects on sleep disorders and may have deleterious effects in some individuals. Further research examining the differential impact of the various types of cannabinoids that are currently available on each of these sleep disorders is required.</t>
  </si>
  <si>
    <t>https://search.ebscohost.com/login.aspx?direct=true&amp;db=cin20&amp;AN=156466141&amp;site=ehost-live</t>
  </si>
  <si>
    <t>The factor structure and psychometric properties of the Chinese version of the Positive and Negative Suicide Ideation Inventory (PANSI-C) in a non-clinical sample of Chinese adolescents.</t>
  </si>
  <si>
    <t>Chen, Wei; Yang, Tao; Gao, Rongfen; Zhang, Guyin</t>
  </si>
  <si>
    <t>Annals of General Psychiatry</t>
  </si>
  <si>
    <t>10.1186/s12991-021-00366-y</t>
  </si>
  <si>
    <t>Questionnaires Evaluation; Psychometrics; Instrument Validation; Suicide, Attempted In Adolescence; Suicidal Ideation In Adolescence; Human; Validation Studies; Adolescent Behavior; Descriptive Statistics; Data Analysis Software; Male; Female; Child; Adolescence; Questionnaires; Scales; Chi Square Test; Confidence Intervals; Child: 6-12 years; Adolescent: 13-18 years; Male; Female</t>
  </si>
  <si>
    <t>Backgrounds: The Positive and Negative Suicide Ideation (PANSI) Inventory is a widely used self-report questionnaire which is designed to comprehensively evaluate the protective factors and negative risk factors associated with suicidal behaviors among adolescents. The present study aimed to evaluate the psychometric properties and measurement invariance of the Chinese version of the PANSI in a non-clinical sample of Chinese adolescents. Methods: Participants (N = 1198) were Chinese middle school students aged 11–17 years (44.8% boys and 51.9% girls, 3.3% missing values) in Guizhou Province. All participants completed the Chinese version of the Positive and Negative Suicide Ideation Inventory (PANSI-C), the Rosenberg self-esteem scale (RSE), and the suicide probability scale (SPS). Cronbach's alpha coefficients, confirmatory factor analysis, Pearson's correlations, and multigroup confirmatory factor analysis tests were conducted thereafter. Results: The results showed that the Cronbach's alpha coefficients for the two subscales of the PANSI-positive suicide ideation and the PANSI-negative suicide ideation were.696 and.915, respectively. The confirmatory factor analysis supported the fit of the two-factor model as the best fitting model [Chi-square goodness of fit = 703.859, p &lt;.001, degrees of freedom = 76, comparative fit index =.919, Tucker–Lewis index =.903, standardized root mean square residual =.047, root mean square error of approximation (90% CI) =.083 (.077,.089)]. Positive suicide ideation had negative correlations with the SPS and positive correlations with the RSE, whereas the negative suicide ideation had positive correlations with the SPS and negative correlations with the RSE. All correlations were statistically significant (p &lt;.001), demonstrating the criterion validity of the PANSI-C. Moreover, the strict measurement invariance of the PANSI-C was supported across gender, single-parent and non-single-parent households groups, and the strong measurement invariance was supported across age. Limitations: The feasibility of this study is limited to Chinese normal adolescents and lack of clinical samples. Conclusion: Empirical support for the reliability and validity of the PANSI-C was found. The PANSI-C instrument is found to be useful in assessing positive and negative suicide ideation in Chinese normal adolescents.</t>
  </si>
  <si>
    <t>https://search.ebscohost.com/login.aspx?direct=true&amp;db=cin20&amp;AN=152676859&amp;site=ehost-live</t>
  </si>
  <si>
    <t>The prospective associations between different types of sleep disturbance and suicidal behavior in a large sample of chinese college students.</t>
  </si>
  <si>
    <t>Shi, Xuliang; Zhu, Ya; Wang, Shuo; Wang, Anqi; Chen, Xiaoyan; Li, Yuanyuan; Jiang, Lin</t>
  </si>
  <si>
    <t>10.1016/j.jad.2020.10.019</t>
  </si>
  <si>
    <t>Suicide, Attempted; Suicidal Ideation; Human; Sleep; Prospective Studies; China; Risk Factors; Students; Comparative Studies; Multicenter Studies; Evaluation Research; Validation Studies</t>
  </si>
  <si>
    <t>Background: Sleep disturbance can be an important predictor associated with suicide behaviors. However, to date, few studies have examined the prospective relationships between different types of sleep disturbance and suicidal behaviors. The current study examined which sleep disturbance types were independent risk factors for subsequent suicidal behaviors in a large sample of Chinese college students.Methods: Data came from a large-scale health-related cohort study in Guangdong, China. Participants were 11,740 college students initially assessed in March and April in 2019 and reassessed six month later. Self-administered structured questionnaires were used to assess suicidal behaviors, insomnia, nightmares, sleep disordered breathing (SDB) symptoms, restless legs syndrome (RLS) symptoms, depression, substance abuse and demographic characteristics. A series of logistic regression analyses were conducted to examine the associations between different types of sleep disturbance and suicidal behaviors.Results: Overall, 12.2% and 1.2% of college students reported suicidal ideation and attempts at baseline, and 8.6% and 2.4% reported similar behavior at follow-up. After adjustment for key covariates and prior suicidal behaviors, frequent nightmares (AORs = 1.35-1.69) and RLS symptoms (AOR = 1.37) at baseline predicted subsequent suicidal ideation, and only frequent nightmares (AOR = 2.40) at baseline predicted subsequent suicidal attempts.Limitations: All measures were based on self-report instead of objective assessments or clinical diagnostic evaluations.Conclusions: Frequent nightmares and RLS symptoms were independently associated subsequent suicidal ideation or attempts. Screening and managing sleep disturbance may be helpful for reducing the risk of suicidal behaviors among college students.</t>
  </si>
  <si>
    <t>https://search.ebscohost.com/login.aspx?direct=true&amp;db=cin20&amp;AN=147582133&amp;site=ehost-live</t>
  </si>
  <si>
    <t>The relationship between childhood trauma and suicidal ideation, the mediating role of identification of all humanity, indifference and loneliness.</t>
  </si>
  <si>
    <t>Wang, Yuanyuan; Warmenhoven, Helmut; Feng, Yi; Wilson, Amanda; Guo, Dandan; Chen, Runsen</t>
  </si>
  <si>
    <t>10.1016/j.jad.2021.12.052</t>
  </si>
  <si>
    <t>Apathy; Risk Factors; Loneliness; Emotions; Suicidal Ideation; Questionnaires; Human; Scales</t>
  </si>
  <si>
    <t>Background: Research shows that childhood trauma has a detrimental impact on an individual's health, including suicidal ideation. In order to intervene with suicidal ideation, it is necessary to study the impact of childhood trauma on emotional and social functioning. This study explored the relationship between childhood trauma and suicidal ideation from the perspectives of indifference, identification with all humanity, and loneliness.Methods: A total number of 8,452 college students completed the study. Childhood trauma was measured by the short form of Childhood Trauma Questionnaire (CTQ-SF). The Identification With All Humanity scale (IWAH) was used to measure individual's ability to identify or not identify with humanity. For indifference, we used the Inventory of Callous-Unemotional Traits, and Loneliness was assessed by the Loneliness Scale. The relationship of indifference, identification with all humanity, and loneliness were explored to further understand the relationship between childhood trauma and suicidal ideation's correlations, regression analysis, and path analysis were employed for data analysis.Results: Childhood trauma was positively correlated with indifference, loneliness, and suicidal ideation, and negatively correlated with identification with all humanity (r = -0.140∼0.335, p &lt; .001). Suicidal ideation was positively correlated with indifference and loneliness, and negatively correlated with identification with all humanity (r = -0.082∼0.260, p &lt; .001). The results indicated that childhood trauma leads to indifference, which increases loneliness, and results in suicidal ideation (β = 0.073∼0.335, p &lt; 0.001). If an individual with childhood trauma were to gain more recognition from social groups, this would reduce their loneliness and suicidal ideation (β = -0.125∼0.228, p &lt; 0.001).Discussion: Individuals with childhood trauma were more likely to display apathy, including non-emotional behavior. This makes individuals lonelier and may increase suicidal ideation. However, if individuals are further recognized by others and social groups within their environment it is possible to intervene in this process.</t>
  </si>
  <si>
    <t>https://search.ebscohost.com/login.aspx?direct=true&amp;db=cin20&amp;AN=154691967&amp;site=ehost-live</t>
  </si>
  <si>
    <t>https://search.ebscohost.com/login.aspx?direct=true&amp;db=cin20&amp;AN=154692093&amp;site=ehost-live</t>
  </si>
  <si>
    <t>The relationship between self‐harm and alexithymia: A systematic review and meta‐analysis.</t>
  </si>
  <si>
    <t>Norman, Hilary; Oskis, Andrea; Marzano, Lisa; Coulson, Mark</t>
  </si>
  <si>
    <t>Scandinavian Journal of Psychology</t>
  </si>
  <si>
    <t>10.1111/sjop.12668</t>
  </si>
  <si>
    <t>Affective Symptoms Risk Factors; Injuries, Self-Inflicted Complications; Human; Systematic Review; Meta Analysis; Emotions; Suicidal Ideation; Effect Size</t>
  </si>
  <si>
    <t>Self‐harm, defined for the purpose of this review as any act of self‐injury without explicit suicidal intent, is an increasing public health concern, with potential long‐term implications for those who engage in it. Previous research has identified a correlational relationship between self‐harm and alexithymia, an emotion processing deficit characterized by difficulties identifying and describing feelings, and an externally orientated thinking style. Through a systematic search of the literature, the current review examines the association between alexithymia and self‐harm. A meta‐analysis based on 23 studies found a significant, positive relationship between self‐harm and alexithymia, with a medium effect size (g = 0.57, 95% CI 0.46–0.69). All 23 studies used the Toronto Alexithymia Scale (TAS20) to measure alexithymia. The alexithymia subcomponents difficulty identifying feelings and difficulty describing feelings were significantly associated with self‐harm, but there was no significant association between self‐harm and externally orientated thinking. The effect size of the relationship was significantly larger in adolescent samples compared with adult samples and in female compared with male samples. The definition of self‐harm did not affect the effect size of the relationship between alexithymia and self‐harm and the results are consistent with previous meta‐analyses focused more narrowly on non‐suicidal self‐injury and, separately, suicidal behaviors. Heterogeneity between the included studies was high. The results support an affect regulation model of self‐harm, in which self‐harm is used to regulate an emotional experience that is poorly understood.</t>
  </si>
  <si>
    <t>https://search.ebscohost.com/login.aspx?direct=true&amp;db=cin20&amp;AN=147196069&amp;site=ehost-live</t>
  </si>
  <si>
    <t>The risk of risk management: adopting critical theories to explore clinical risk concerns in mental health care.</t>
  </si>
  <si>
    <t>Deering, Kris; Williams, Jo; Williams, Rob</t>
  </si>
  <si>
    <t>Mental Health &amp; Social Inclusion</t>
  </si>
  <si>
    <t>Emerald Publishing Limited</t>
  </si>
  <si>
    <t>Risk Management; Mental Health Services; Social Inclusion; Recovery; Suicide</t>
  </si>
  <si>
    <t>Purpose: The purpose of this paper is to outline several critical risk theories and explore their application to risk concerns in mental health care. This will contribute to the on-going debate about risk management practices and the impact these might have on recovery and social inclusion. Notably, while risks like suicide can be therapeutically addressed, risk management may involve paternalistic practices that exclude the participation needed for recovery. Design/methodology/approach: A viewpoint of key risk theories will be presented to provide a critical eye about some clinical risk concerns in mental health care. Implications for recovery and social inclusion will then be discussed alongside direction for practice and research. Findings: Clinical concerns seemed to involve difficulties with uncertainty, holding onto expertise, and the othering of patients through risk. These concerns suggest the patient voice might become lost, particularly within the backdrop of clinical fears about blame. Alternatively, a relational approach to risk management could have merit, while patient expertise may develop understanding in how to improve risk management practices. Originality/value: Clinical concerns appear more than managing potential harms; it can involve appraising behaviours around societal norms, explaining to an extent why mental illness might be addressed in terms of risks. While the points raised in the paper support existing findings about risk management, the underlying reasons drawing on the critical risk theories are less explored.</t>
  </si>
  <si>
    <t>https://search.ebscohost.com/login.aspx?direct=true&amp;db=cin20&amp;AN=156419539&amp;site=ehost-live</t>
  </si>
  <si>
    <t>The Role of Borderline Personality Symptoms for Psychosocial and Health Related Functioning among Adolescents in a Community Sample.</t>
  </si>
  <si>
    <t>Barkauskienė, Rasa; Skabeikytė, Gabrielė; Gervinskaitė-Paulaitienė, Lina</t>
  </si>
  <si>
    <t>Sensitivity and Specificity; Borderline Personality Disorder Complications; Psychosocial Functioning In Adolescence; Health Status In Adolescence; Functional Status In Adolescence; Community Living In Adolescence; Human; Child; Adolescence; Questionnaires; Self Report; Personal Satisfaction; Academic Performance; Interpersonal Relations; Functional Assessment; Clinical Assessment Tools; Scales; Descriptive Statistics; Social Problems; Child Behavior Disorders; Child: 6-12 years; Adolescent: 13-18 years</t>
  </si>
  <si>
    <t>Background: Borderline personality symptoms include emotional dysregulation, high levels of impulsivity leading to self-harm and suicidality, an unstable sense of self, fears of abandonment, extremely turbulent relationships, and psychic pain. They are considered to disrupt normative adolescent development however their unique contribution to different domains of functioning is important to understand among community adolescents. Objective: This study aimed to analyze the specificity of the relationship between borderline personality symptoms and psychosocial and health-related functioning during adolescence in a community sample. Method: A community sample consisted of 379 adolescents aged 11–18. Borderline personality questionnaire, Youth self-report, Satisfaction with life scale, questions addressing academic performance, and social relationships were used to assess the different domains of functioning. Results: Data from the present study revealed that there is a substantial part of adolescents from a community sample (19.71%) who endorse significant levels of borderline personality symptoms. Adolescents from this group as compared to peers face more difficulties in all spheres of functioning. Furthermore, borderline personality symptoms uniquely predicted social problems, academic achievement, health concerns, and life satisfaction of adolescents above and beyond internalizing and externalizing difficulties. Conclusion: Higher levels of borderline personality symptoms were associated with poorer psychosocial and health-related functioning among adolescents at the community level. Considering that adolescence is a sensitive period for the development of personality disorder, findings of this study add up to the empirical evidence that borderline personality pathology should be integrated as a target for prevention and early intervention.</t>
  </si>
  <si>
    <t>https://search.ebscohost.com/login.aspx?direct=true&amp;db=cin20&amp;AN=150303032&amp;site=ehost-live</t>
  </si>
  <si>
    <t>The role of hopelessness and gratitude in the association between brooding and Chinese college students' suicidal ideation: a moderated mediation model.</t>
  </si>
  <si>
    <t>Liu, Yu; Yang, Yang; Jia, Xuji; Wang, Chenxu; Mo, Juanchan; Jiang, Zhehao; Lin, Lin</t>
  </si>
  <si>
    <t>10.1080/13548506.2020.1800053</t>
  </si>
  <si>
    <t>Suicidal Ideation China; Students, College Psychosocial Factors; Hopelessness Evaluation; Depression; Positive Psychology; Human; China; Female; Male; Chinese; Mediation Analysis; Questionnaires; Scales; Emotions; Anxiety; Beck Hopelessness Scale; Descriptive Statistics; Data Analysis Software; Confidence Intervals; Female; Male</t>
  </si>
  <si>
    <t>Based on the cognitive model of suicide and broaden-and-build theory of gratitude, this study constructed a moderated mediation model to examine whether hopelessness mediated the relationship between brooding and Chinese college students' suicidal ideation and whether this mediating process was moderated by gratitude, from the positive psychology perspective. A total of 1191 college students were investigated using four scales. The results were as follows: (1) Brooding significantly contributed to suicidal ideation; (2) Hopelessness played a mediating role in the relationship between brooding and suicidal ideation; and (3) Gratitude moderated the mediated path through hopelessness, such that this mediating effect was only significant in individuals with low gratitude. This study may shed light on how brooding influences Chinese college students' suicidal ideation theoretically and on their prevention practically.</t>
  </si>
  <si>
    <t>https://search.ebscohost.com/login.aspx?direct=true&amp;db=cin20&amp;AN=151189685&amp;site=ehost-live</t>
  </si>
  <si>
    <t>The summit of a moral pilgrimage: Confucianism on healthy ageing and social eldercare.</t>
  </si>
  <si>
    <t>Nie, Jing-Bao</t>
  </si>
  <si>
    <t>10.1177/0969733020944446</t>
  </si>
  <si>
    <t>Morals; Life Experiences; Healthy Aging; Gerontologic Care; Social Work; Religion and Religions; Needs Assessment; Conceptual Framework; Humanism; Learning; Intergenerational Relations; Human Dignity; Suicide In Old Age; Aged; Aged: 65+ years</t>
  </si>
  <si>
    <t>To effectively address ageing and develop adequate eldercare needs, among others, new ethical visions are much needed. One of the ways to formulate sound ethical visions for contemporary issues is to reclaim, reinterpret and revive old moral ideas and ideals rooted in different indigenous cultural traditions. Drawing thought, wisdom and inspirations from classical Confucianism, the article offers a Confucian ethical outlook on healthy ageing and social eldercare. The popular perception of ageing in the West as well as China regards old age as a period of inevitable decline. However, Kong Zi (Confucius) treats human life as an ongoing moral pilgrimage, with old age the summit of the lifelong journey. This Confucian ethical view on ageing as the culmination of a lifelong moral cultivation has various important themes. They include the primary feature of learning in healthy ageing, the essential role of social eldercare embedded in the popular Confucian norm 'filial piety' (xiao), intergenerational flourishing and the necessity to respect the rights and dignity of each old person. Such a Confucian socio-ethical vision can not only help identify contemporary failings in the area of eldercare but also generate novel ideas and frameworks to help China and the world to face population ageing and elderly care in a more positive way.</t>
  </si>
  <si>
    <t>https://search.ebscohost.com/login.aspx?direct=true&amp;db=cin20&amp;AN=150514431&amp;site=ehost-live</t>
  </si>
  <si>
    <t>The transmission of psychological distress and lifestyles from parents to children during COVID-19.</t>
  </si>
  <si>
    <t>Zhang, Yeqing; Zhan, Nalan; Zou, Jiaqi; Xie, Dongjie; Liu, Mingfan; Geng, Fulei</t>
  </si>
  <si>
    <t>10.1016/j.jad.2022.02.007</t>
  </si>
  <si>
    <t>Background: The coronavirus disease 2019 (COVID-19) outbreak had rapidly become a global health threat, and its impact on the mental health was transmitted among different populations, especially from parents to children. The study aimed to investigate Chinese parents' influence on their children, in terms of mental health and lifestyles (screen time and physical exercise), during the COVID-19.Methods: Self-reported online questionnaires of depression, anxiety, COVID-19 related worries, physical exercise, and screen time were completed by 3471 Chinese children and one of their parents (1514 fathers and 1957 mothers), during the COVID-19 epidemic in February 2020. Path analysis was used to examine the extent of transmission of psychological distress and whether lifestyles tied to transmission.Results: During the quarantine, Chinese parents' depression and anxiety both positively predicted their children's depression and anxiety; parents' COVID-19 related worries, physical exercise and screen time separately had positive effects on children's COVID-19 related worries, physical exercise and screen time; parents' depression and anxiety were positively influenced by their COVID-19 related worries, self-quarantine and quarantine of family members, relatives or friends; children's depression and anxiety positively predicted their non-suicidal self-injury and suicide ideation. Bootstrap analyses showed that parents' COVID-19 related worries and lifestyles increased children's depression and anxiety via children's COVID-19 related worries and lifestyles, as well as parents' depression and anxiety.Conclusions: When families face to public events, parents' psychological distress and lifestyles are related to children's psychological stress and lifestyles. Interventions of parents' psychological distress and lifestyles would improve family resilience.</t>
  </si>
  <si>
    <t>https://search.ebscohost.com/login.aspx?direct=true&amp;db=cin20&amp;AN=155628965&amp;site=ehost-live</t>
  </si>
  <si>
    <t>Thrombosis Risk in Transgender Adolescents Receiving Gender-Affirming Hormone Therapy.</t>
  </si>
  <si>
    <t>Mullins, Eric S.; Geer, Rebecca; Metcalf, Megan; Piccola, Jeanne; Lane, Adam; Conard, Lee Ann E.; Kowalczyk Mullins, Tanya L.</t>
  </si>
  <si>
    <t>Pediatrics</t>
  </si>
  <si>
    <t>10.1542/peds.2020-023549</t>
  </si>
  <si>
    <t>American Academy of Pediatrics</t>
  </si>
  <si>
    <t>Thrombosis Risk Factors; Transgender Persons In Adolescence; Gender Affirmation Procedures; Hormone Therapy; Postoperative Complications; Human; Adolescence; Retrospective Design; Record Review; Hospitals, Pediatric; Incidence; Adolescent: 13-18 years</t>
  </si>
  <si>
    <t>BACKGROUND AND OBJECTIVES: Many transgender youth experience gender dysphoria, a risk factor for suicide. Gender-affirming hormone therapy (GAHT) ameliorates this risk but may increase the risk for thrombosis, as seen from studies in adults. The aim with this study was to examine thrombosis and thrombosis risk factors among an exclusively adolescent and young adult transgender population. METHODS: This retrospective chart review was conducted at a pediatric hospital-associated transgender health clinic. The primary outcome was incidence of arterial or venous thrombosis during GAHT. Secondary measures included the prevalence of thrombosis risk factors. RESULTS: Among 611 participants, 28.8% were transgender women and 68.1% were transgender men. Median age was 17 years at GAHT initiation. Median follow-up time was 554 and 577 days for estrogen and testosterone users, respectively. Individuals starting GAHT had estradiol and testosterone levels titrated to physiologic normal. Multiple thrombotic risk factors were noted among the cohort, including obesity, tobacco use, and personal and family history of thrombosis. Seventeen youth with risk factors for thrombosis were referred for hematologic evaluation. Five individuals were treated with anticoagulation during GAHT: 2 with a previous thrombosis and 3 for thromboprophylaxis. No participant developed thrombosis while on GAHT. CONCLUSIONS: In this study, we examined thrombosis and thrombosis risk factors in an exclusively adolescent and young adult population of transgender people receiving GAHT. These data suggest that GAHT in youth, titrated within physiologic range, does not carry a significant risk of thrombosis in the short-term, even with the presence of preexisting thrombosis risk factors.</t>
  </si>
  <si>
    <t>https://search.ebscohost.com/login.aspx?direct=true&amp;db=cin20&amp;AN=149639988&amp;site=ehost-live</t>
  </si>
  <si>
    <t>Thwarted belongingness predicts greater neural reactivity to a novel social exclusion image set: Evidence from the late positive potential.</t>
  </si>
  <si>
    <t>Albanese, Brian J.; Capron, Daniel W.; Macatee, Richard J.; Bauer, Brian W.; Schmidt, Norman B.</t>
  </si>
  <si>
    <t>10.1111/sltb.12775</t>
  </si>
  <si>
    <t>https://search.ebscohost.com/login.aspx?direct=true&amp;db=cin20&amp;AN=153247622&amp;site=ehost-live</t>
  </si>
  <si>
    <t>Tinnitus and Its Association With Mental Health and Health-Related Quality of Life in an Older Population: A Nationwide Cross-Sectional Study.</t>
  </si>
  <si>
    <t>Park, Hye-Min; Jung, Jinsei; Kim, Jong-Koo; Lee, Yong-Jae</t>
  </si>
  <si>
    <t>Journal of Applied Gerontology</t>
  </si>
  <si>
    <t>10.1177/0733464820966512</t>
  </si>
  <si>
    <t>Tinnitus Complications; Tinnitus Psychosocial Factors; Mental Health Evaluation; Quality of Life Evaluation; Depression Risk Factors; Psychological Distress Evaluation; Suicidal Ideation Risk Factors; Risk Assessment; Human; Cross Sectional Studies; Middle Age; Aged; Aged, 80 and Over; Descriptive Statistics; Self Care; Physical Mobility; Community Living; Male; Female; Koreans; South Korea; Functional Status; Activities of Daily Living; Pain; Anxiety; Odds Ratio; Confidence Intervals; Multiple Logistic Regression; Middle Aged: 45-64 years; Aged: 65+ years; Aged, 80 &amp; over; Male; Female</t>
  </si>
  <si>
    <t>This study investigated the relationship of tinnitus with mental health and health-related quality of life (QoL) in older people. Data source included 5,129 community-dwelling men and women ≥60 years old from the Korean National Health and Nutrition Examination Survey. Tinnitus was categorized into three groups: normal, tolerable tinnitus, and annoying tinnitus. Mental health and health-related QoL were assessed according to three dimensions (depressive mood, psychological distress, and suicidal ideation) and five domains (impaired mobility, impaired self-care, impaired usual activities, pain/discomfort, and anxiety/depression). The odds ratios (ORs) and 95% confidence intervals (CIs) of mental health and health-related QoL were calculated using multiple logistic regression analyses. Annoying tinnitus was positively and independently associated with deteriorated mental health and health-related QoL, suggesting comprehensive care is needed in older people with annoying tinnitus.</t>
  </si>
  <si>
    <t>https://search.ebscohost.com/login.aspx?direct=true&amp;db=cin20&amp;AN=154067695&amp;site=ehost-live</t>
  </si>
  <si>
    <t>Treating Comorbid Childhood Bipolar Disorder and ADHD.</t>
  </si>
  <si>
    <t>Nemeth, Darlyne G; Chustz, Kayla M; Capps, Cody M</t>
  </si>
  <si>
    <t>10.1017/S1092852920002801</t>
  </si>
  <si>
    <t>Dopamine Agents Therapeutic Use; Adrenergic Alpha-Agonists Therapeutic Use; Bipolar Disorder Drug Therapy; Propranolol Therapeutic Use; Attention Deficit Hyperactivity Disorder Drug Therapy; Amantadine Therapeutic Use; Clonidine Therapeutic Use; Dopamine Agents Administration and Dosage; Drug Therapy, Combination; Adrenergic Alpha-Agonists Administration and Dosage; Propranolol Administration and Dosage; Treatment Outcomes; Learning Drug Effects; Child; Attention Deficit Hyperactivity Disorder Complications; Clonidine Administration and Dosage; Bipolar Disorder Complications; Attention Drug Effects; Reaction Time Drug Effects; Bipolar Disorder Psychosocial Factors; Amantadine Administration and Dosage; Attention Deficit Hyperactivity Disorder Psychosocial Factors; Neuropsychological Tests; Human; Child: 6-12 years</t>
  </si>
  <si>
    <t>Objectives: Pediatric mania is difficult to distinguish from childhood hyperactivity. Both share 3 common symptoms: distractibility, motoric hyperactivity, and talkativeness. Oftentimes, children are referred from their pediatrician due to a lack of appropriate response to stimulant medication. Pediatricians have learned that merely raising the dose or changing the stimulant does not work. A thorough neuropsychological evaluation often reveals bipolar mania. They may have comorbid bipolar disorder and ADHD. This poster paper will examine measures that can assist in this important differential diagnosis as well as offer treatment options, including medication management.Methods: This case study includes three pediatric patients diagnosed with childhood bipolar disorder and ADHD. A comprehensive psychoeducational assessment was conducted for each of the patients, which resulted in this comorbid diagnosis.Results: One of the most helpful measures was the TOVA (i.e., Test of Variables of Attention). When a child's attention and impulsivity scores are normal, and response time and variability scores are abnormal, both on and off medication, that is an indication of a mood disorder, These children also performed poorly on measures of processing speed, and verbal learning and interference tasks. Measures of affect and personality were important diagnostically. A combination of amantadine and either clonidine HCL ER or propranolol, as prescribed by a medical psychologist, were found to be effective in controlling the symptoms of this comorbid diagnosis.Conclusions: An evaluation of children's intellectual, attentional, behavioral, mood, and personality functioning is crucial for a differential diagnosis. In cases of comorbidity, ADHD and childhood bipolar disorder, the sooner the child is on appropriate medications, the better. When just the surface diagnosis of ADHD is medicated, the outcome is often problematic. There may be a poor response to treatment and a higher rate of suicide.</t>
  </si>
  <si>
    <t>https://search.ebscohost.com/login.aspx?direct=true&amp;db=cin20&amp;AN=151420391&amp;site=ehost-live</t>
  </si>
  <si>
    <t>Understanding suicide clusters through exploring self-harm: Semi-structured interviews with individuals presenting with near-fatal self-harm during a suicide cluster.</t>
  </si>
  <si>
    <t>John, Ann; Marchant, Amanda; Hawton, Keith; Gunnell, David; Cleobury, Louise; Thomson, Susan; Spencer, Sarah; Dennis, Michael; Lloyd, Keith; Scourfield, Jonathan</t>
  </si>
  <si>
    <t>10.1016/j.socscimed.2021.114566</t>
  </si>
  <si>
    <t>Suicide Epidemiology; Suicide, Attempted; Injuries, Self-Inflicted; Survivors Psychosocial Factors; Life Experiences; Narratives; Human; Semi-Structured Interview; Qualitative Studies; Descriptive Research; Thematic Analysis; Attitude to Death; Suicidal Ideation; Wales; Interpersonal Relations; Emotions; Grief; Control (Psychology); Counseling; Stigma; Suicide Prevention and Control; Social Integration; Health Promotion; Text Messaging; Support, Psychosocial</t>
  </si>
  <si>
    <t>There was a highly publicised cluster of at least ten suicides in South Wales, United Kingdom, in 2007–2008. We carried out a qualitative descriptive study using cross-case thematic analysis to investigate the experiences and narratives of eight individuals who lived in the area where the cluster occurred and who survived an episode of near-fatal self-harm at the time of the cluster. Interviews were conducted from 01.01.2015 to 31.12.2015. All interviewees denied that the other deaths in the area had affected their own suicidal behaviour. However, in other sections of the interviews they spoke about the cluster contributing to difficulties they were experiencing at the time, including damage to social relationships, feelings of loss and being out of control. When asked about support, the interviewees emphasized the importance of counselling, which they would have found helpful but in most cases did not receive, even in the case of close contacts of individuals who had died. The findings suggest that effective prevention messaging must be subtle, since those affected may not be explicitly aware of or acknowledge the imitative aspects of their behaviour. This could be related to stigma attached to suicidal behaviour in a cluster context. Lessons for prevention include changing the message from asking if people 'have been affected by' the suicide deaths to emphasising the preventability of suicide, and directly reaching out to individuals rather than relying on people to come forward. • Participants' state the cluster did not influence their behaviour. • Evidence of cluster-related stressors, normalisation and social integration effects. • Implications for prevention; people may be less likely to seek help until crisis. • Proactive interventions and carefully worded messaging/signposting to help needed. • Importance of support in hospital following self-harm was also emphasized.</t>
  </si>
  <si>
    <t>https://search.ebscohost.com/login.aspx?direct=true&amp;db=cin20&amp;AN=154506859&amp;site=ehost-live</t>
  </si>
  <si>
    <t>Using telehealth to assess depression and suicide ideation and provide mental health interventions to groups of chronically ill adolescents and young adults.</t>
  </si>
  <si>
    <t>Wright, Shawna; Thompson, Noreen; Yadrich, Donna; Bruce, Amanda; Bonar, Jaime R. M.; Spaulding, Ryan; Smith, Carol E.</t>
  </si>
  <si>
    <t>Depression Therapy; Mental Health; Chronic Disease In Adolescence; Telehealth; Suicidal Ideation Therapy; Chronic Disease In Adulthood; Adolescence; Adult; Discussion; Psychological Well-Being; Psychological Tests; Support, Psychosocial; Problem Solving; Human; Adolescent: 13-18 years; Adult: 19-44 years</t>
  </si>
  <si>
    <t>Telehealth distance health care is a significant resource for young, chronically ill patient populations given their numerous medical complexities and their concomitant depression and/or suicide ideation experiences. This manuscript shares the telehealth methods used to prepare for a larger study of interventions for increasing adolescents' and young adults' chronic care resiliency and skills for preventing depression. The young patients in this study were prescribed lifelong home parenteral nutrition infusions, treatment for those with short gut bowel diseases. The training methods for our mental health nurse and psychologist to conduct depression and suicide ideation assessments from a distance are presented. The study implementation methods of group facilitated interventions and discussion are reviewed. The group discussions were conducted via audiovisual telehealth devices over encrypted firewall‐protected connections with patients in their own homes and professionals in an office. The results of assessments of the 40 participants, 25% (n = 10) with depressive symptoms or suicide ideation, are described. Following participants' assessments, their subsequent depression measures were all in the normal range, without any suicide ideation, across the year of the study. Patient evaluation ratings were high in the areas of being able to connect with other young patients in similar situations, using the audiovisual equipment, and learning new useful information from the interventions. The methods developed for the study ensured that the safety and well‐being of participants were supported through telehealth.</t>
  </si>
  <si>
    <t>https://search.ebscohost.com/login.aspx?direct=true&amp;db=cin20&amp;AN=148362692&amp;site=ehost-live</t>
  </si>
  <si>
    <t>Utah, Arizona propose bills to add mental health days for students.</t>
  </si>
  <si>
    <t>Mental Health Weekly</t>
  </si>
  <si>
    <t>10.1002/mhw.32678</t>
  </si>
  <si>
    <t>Students; Absenteeism Legislation and Jurisprudence; Health Policy Utah; Health Policy Arizona; Mental Health; Utah; Arizona</t>
  </si>
  <si>
    <t>Legislation proposed in Utah and Arizona would add mental or behavioral health to the list of reasons students can be absent from class, similar to staying out with a physical illness, The Associated Press reported Jan. 30. Similar laws have passed in Oregon, Maine, Colorado and Virginia in the past two years. Offering mental health days can help children and parents communicate and prevent struggling students from falling behind in school or ending up in crisis, said Debbie Plotnick, vice president of state and federal policy at Mental Health America. In Arizona, Democratic Sen. Sean Bowie has introduced a mental health day measure for the second time after legislation stalled in March as the pandemic took hold. Republican Gov. Doug Ducey has taken an interest in youth suicide and mental health, and Bowie said he's confident it will be signed into law. The bill passed the state Senate unanimously Jan. 29. Conservative Utah passed a law in 2018 letting kids take time off school for a mental illness. A new proposal from Republican Rep. Mike Winder would allow absences for students to deal with other kinds of mental pressures to further normalize treating a mental health concern like a physical one.</t>
  </si>
  <si>
    <t>https://search.ebscohost.com/login.aspx?direct=true&amp;db=cin20&amp;AN=148518091&amp;site=ehost-live</t>
  </si>
  <si>
    <t>Vascular biotransformation of organic nitrates is independent of cytochrome P450 monooxygenases.</t>
  </si>
  <si>
    <t>Lopez, Melina; Malacarne, Pedro F.; Gajos‐Draus, Anna; Ding, Xinxin; Daiber, Andreas; Lundberg, Jon O.; Offermanns, Stefan; Brandes, Ralf P.; Rezende, Flávia; Gajos-Draus, Anna</t>
  </si>
  <si>
    <t>British Journal of Pharmacology</t>
  </si>
  <si>
    <t>10.1111/bph.15362</t>
  </si>
  <si>
    <t>Propylene Glycols; Nitrates; Biotransformation; Hemeproteins Metabolism; Nitroglycerin Pharmacodynamics; Animals; Mice</t>
  </si>
  <si>
    <t>Background and Purpose: Organic nitrates such as nitroglycerin (NTG) or pentaerythritol tetranitrate (PETN) have been used for over a century in the treatment of angina or ischaemic heart disease. These compounds are prodrugs which release their nitrovasodilators upon enzymic bioactivation by aldehyde dehydrogenase (ALDH2) or cytochromes P450 (CYP). Whereas ALDH2 is known to directly activate organic nitrates in vessels, the contribution of vascular CYPs is unknown and was studied here.Experimental Approach: As all CYPs depend on cytochrome P450 reductase (POR) as electron donor, we generated a smooth muscle cell-specific, inducible knockout mouse of POR (smcPOR-/- ) to investigate the contribution of POR/CYP to vascular biotransformation of organic nitrates.Key Results: Microsomes containing recombinant CYPs expressed in human vascular tissues released nitrite from NTG and PETN with CYP2C9 and CYP2C8 being most efficient. SFK525, a CYP suicide inhibitor, blocked this effect. smcPOR-/- mice exhibited no obvious cardiovascular phenotype (normal cardiac weight and endothelium-dependent relaxation) and plasma and vascular nitrite production was similar to control (CTL) animals. NTG- and PETN-induced relaxation of isolated endothelium-intact or endothelium-denuded vessels were identical between CTL and smcPOR-/- . Likewise, nitrite release from organic nitrates in aortic rings was not affected by deletion of POR in smooth muscle cells (SMCs). In contrast, inhibition of ALDH2 by benomyl (10 μM) inhibited NTG-induced nitrite production and relaxation. Deletion of POR did not modulate this response.Conclusions and Implications: Our data suggest that metabolism by vascular CYPs does not contribute to the pharmacological function of organic nitrates.</t>
  </si>
  <si>
    <t>https://search.ebscohost.com/login.aspx?direct=true&amp;db=cin20&amp;AN=149131357&amp;site=ehost-live</t>
  </si>
  <si>
    <t>Veteran Perspectives of Barriers and Facilitators to Campaigns Promoting Help Seeking During Crisis.</t>
  </si>
  <si>
    <t>Karras, Elizabeth; Arriola, Nora; McCarten, Janet M.; Britton, Peter C.; Besterman-Dahan, Karen; Stecker, Tracy A.</t>
  </si>
  <si>
    <t>Community Mental Health Journal</t>
  </si>
  <si>
    <t>10.1007/s10597-020-00729-x</t>
  </si>
  <si>
    <t>Veterans Psychosocial Factors; Help Seeking Behavior; Health Services Accessibility Evaluation; Suicide, Attempted Prevention and Control; Health Promotion; Communication; United States; Human; Telephone; Interviews; Constant Comparative Method; Suicidal Ideation; Behavioral Changes; Cognition; Avoidance (Psychology); Communications Media; Life Experiences</t>
  </si>
  <si>
    <t>The objective of this paper is to characterize barriers and facilitators reported by U.S. military veterans related to campaigns promoting help seeking during suicidal crisis. Individual telephone interviews (N = 40) were conducted from August 2018-April 2019 with a sample of veterans who had a recent non-fatal suicide attempt. Interview transcripts were analyzed using a constant comparison analytic strategy. Participants reported the four facilitators to message effectiveness: (a) potential reach of specific channels; (b) interruption of suicidal thoughts; (c) normalizing the suicidal experience and help seeking; and (d) modeling desired behavior change. Barriers that hindered campaigns were also identified and include (a) broad messages, (b) challenges in cognitive processing, (c) media avoidance and (d) a boomerang effect. This study underscores the significance of involving those with lived experience to identify factors that may improve or hinder message effectiveness.</t>
  </si>
  <si>
    <t>https://search.ebscohost.com/login.aspx?direct=true&amp;db=cin20&amp;AN=151001989&amp;site=ehost-live</t>
  </si>
  <si>
    <t>Violence Typologies Among Youth: A Latent Class Analysis of Middle and High School Youth.</t>
  </si>
  <si>
    <t>Siller, Laura; Edwards, Katie M.; Banyard, Victoria</t>
  </si>
  <si>
    <t>10.1177/0886260520922362</t>
  </si>
  <si>
    <t>Violence Epidemiology; Students, Middle School; Students, High School; Victims In Adolescence; Adolescent Behavior; Human; Bullying; Dating Violence; Sexual Abuse; Structural Equation Modeling; Adolescence; Male; Female; Child; United States; Descriptive Statistics; Multiple Logistic Regression; Data Analysis Software; Binge Drinking Complications; Depression Complications; Suicidal Ideation Complications; Adolescent: 13-18 years; Child: 6-12 years; Male; Female</t>
  </si>
  <si>
    <t>Research documents high rates of interpersonal violence (e.g., bullying, dating violence, sexual assault) among middle and high school youth, during which time dating and sexual relationships are emerging. Most research to date focuses on one type of violence at a time or examines the co-occurrence of violence within an age group. This study examined interpersonal violence victimization and perpetration (IVVP) within the context of middle and high school with data from 738 middle school students and 1,311 high school students. Results show distinct classes, or groups, of IVVP among middle and high school students. Three classes emerged for the middle school sample and included a normative class (66.8%; n = 493), a victim of bullying class (28.1%; n = 207), and a mixed/poly-victim class (5.2%; n = 38). Five classes emerged for the high school sample and included a normative class (66.7%; n = 975), a victim of bullying class (18.1%; n = 237), a homophobic bully–victim class (11.0%; n = 144), a poly-victim class (3.1%; n = 40), and a sexual assault perpetrator class (1.1%; n = 15). Demographic and adjustment indicators differentiated many of the classes in each age group. The findings illustrate that there are distinct differences between middle and high school student's exposure to and perpetration of violence. Middle school students may be best served by programs that address victimization experiences while high school may be a developmental moment to introduce sexual assault prevention programs.</t>
  </si>
  <si>
    <t>https://search.ebscohost.com/login.aspx?direct=true&amp;db=cin20&amp;AN=154898650&amp;site=ehost-live</t>
  </si>
  <si>
    <t>Vital prostheses: Killing, letting die, and the ethics of de‐implantation.</t>
  </si>
  <si>
    <t>Aas, Sean</t>
  </si>
  <si>
    <t>10.1111/bioe.12810</t>
  </si>
  <si>
    <t>Euthanasia, Passive Ethical Issues; Heart Assist Devices; Device Removal Ethical Issues; Human Rights; Suicide, Assisted; Body Organs</t>
  </si>
  <si>
    <t>Disconnecting a patient from artificial life support, on their request, is often if not always a matter of letting them die, not killing them—and sometimes, permissibly doing so. Stopping a patient's heart on request, by contrast, is a kind of killing, and rarely if ever a permissible one. The difference seems to be that procedures of the first kind remove an unwanted external support for bodily functioning, rather than intervening in the body itself. What should we say, however, about cases at the boundary—procedures involving items that seem bodily in some respects, but not others? When, for instance, does deactivating an implanted device like a pacemaker count as killing, and when as letting die? Contra existing proposals, I argue that the boundaries of the body for this purpose are not drawn at the boundaries of the self, or (if this is different) the human organism. Nor should we determine when we are killing and when we are letting die by deferring to existing practices for distinguishing ongoing from completed treatment. Rather, I argue that whether something (organic or inorganic) counts as body part for purposes of this distinction depends on the results of a normative analysis of the particular character of our rights in it—particularly, whether and in what way these rights ought to be alienable. I conclude by arguing that there are likely good reasons to recognize distinctively "bodily" rights and restrictions in at least some implantable devices.</t>
  </si>
  <si>
    <t>https://search.ebscohost.com/login.aspx?direct=true&amp;db=cin20&amp;AN=148363077&amp;site=ehost-live</t>
  </si>
  <si>
    <t>What we know about the Referral to Treatment step of SBIRT.</t>
  </si>
  <si>
    <t>Swenson, Carolyn J.</t>
  </si>
  <si>
    <t>https://search.ebscohost.com/login.aspx?direct=true&amp;db=cin20&amp;AN=156887339&amp;site=ehost-live</t>
  </si>
  <si>
    <t>What You Want to Know about Vaccines for Children...Reprinted with permission from Vermont Nurse Connection, 2021;24(3):6-7.</t>
  </si>
  <si>
    <t>COVID-19 Vaccines Therapeutic Use; Child; Immunity; Health Information; Drug Efficacy; Child: 6-12 years</t>
  </si>
  <si>
    <t>https://search.ebscohost.com/login.aspx?direct=true&amp;db=cin20&amp;AN=152172105&amp;site=ehost-live</t>
  </si>
  <si>
    <t>When Cotard's syndrome fits the sociocultural context: The singular case of Per "Dead" Ohlin and the Norwegian black metal music scene.</t>
  </si>
  <si>
    <t>Sanches, Hugo; Villaverde Buback Ferreira, Leonardo; Gonçalves Pacheco, João Pedro; Schenberg, Luiz Carlos; Sampaio Meireles, Marcos</t>
  </si>
  <si>
    <t>Transcultural Psychiatry</t>
  </si>
  <si>
    <t>10.1177/13634615211041205</t>
  </si>
  <si>
    <t>Mental Disorders; Performing Artists Norway; Social Factors; Culture; Human; Music; Norway; Suicide; Ethnological Research; Death</t>
  </si>
  <si>
    <t>The sociocultural context of psychiatric patients shapes symptoms experience and expression, as well as how patients deal with a disorder and how society appraises its symptoms. Specifically, the context may influence the social appraisal of a behavior as normal or pathological. Therefore, markedly pathological symptoms may not be accordingly recognized by peers when they are in consonance with the sociocultural context. Per "Dead" Ohlin was a Swedish musician who was a member of the Norwegian black metal band Mayhem from 1988 until his suicide in 1991, at age 22. Black metal is a musical movement characterized by death worshiping and anti-Christianism, and is also associated with church arsons and murders during the 1990s. Even among peculiar personalities such as black metal musicians, Ohlin was considered the personification of the movement ideals due to his eccentric and unparalleled beliefs and behaviors, claiming, for instance, that he was already dead. In this article, we propose that Ohlin's eccentric beliefs and behaviors were symptoms of an unrecognized psychiatric condition, Cotard's syndrome, and discuss the diagnostic dilemma presented by Ohlin's artistic persona and singular context. The compatibility between his symptoms and the sociocultural context of black metal may have obscured his mental disorder. If so, Ohlin's unique case may shed light upon one of the effects of context in a psychopathological process: concealing a psychiatric disorder and reinforcing symptoms that fit a particular environment.</t>
  </si>
  <si>
    <t>https://search.ebscohost.com/login.aspx?direct=true&amp;db=cin20&amp;AN=156442953&amp;site=ehost-live</t>
  </si>
  <si>
    <t>When Loss and Grief Knocks at Your Door.</t>
  </si>
  <si>
    <t>Georgia Nursing</t>
  </si>
  <si>
    <t>Georgia Nurses Association</t>
  </si>
  <si>
    <t>Grief; Personal Loss; Death; Nursing Role; Nurse-Patient Relations</t>
  </si>
  <si>
    <t>https://search.ebscohost.com/login.aspx?direct=true&amp;db=cin20&amp;AN=156120752&amp;site=ehost-live</t>
  </si>
  <si>
    <t>Grief; Nurses Psychosocial Factors; Stress Disorders, Post-Traumatic Symptoms</t>
  </si>
  <si>
    <t>https://search.ebscohost.com/login.aspx?direct=true&amp;db=cin20&amp;AN=150636724&amp;site=ehost-live</t>
  </si>
  <si>
    <t>When Loss and Grief Knocks at Your Door...Reprinted with permission from Mississippi RN June 2021 issue</t>
  </si>
  <si>
    <t>BENNETT, COURTNEY</t>
  </si>
  <si>
    <t>https://search.ebscohost.com/login.aspx?direct=true&amp;db=cin20&amp;AN=152172104&amp;site=ehost-live</t>
  </si>
  <si>
    <t>When Loss and Grief Knocks at Your Door...Reprinted with permission from Mississippi RN, Vol. 83, No.2, 2021, 6-6</t>
  </si>
  <si>
    <t>https://search.ebscohost.com/login.aspx?direct=true&amp;db=cin20&amp;AN=152480568&amp;site=ehost-live</t>
  </si>
  <si>
    <t>Who is Today's School Nurse?</t>
  </si>
  <si>
    <t>Robarge, Deb</t>
  </si>
  <si>
    <t>School Health Nursing; School Health Services; Indiana State Nurses Association</t>
  </si>
  <si>
    <t>https://search.ebscohost.com/login.aspx?direct=true&amp;db=cin20&amp;AN=148408361&amp;site=ehost-live</t>
  </si>
  <si>
    <t>Why Men Should Pursue Nursing as a Profession.</t>
  </si>
  <si>
    <t>Sarmiento, Patricia</t>
  </si>
  <si>
    <t>Nurses, Male; Nursing as a Profession; Career Planning and Development; Employment</t>
  </si>
  <si>
    <t>https://search.ebscohost.com/login.aspx?direct=true&amp;db=cin20&amp;AN=156120751&amp;site=ehost-live</t>
  </si>
  <si>
    <t>Wide QRS Complex Tachycardia With a Dominant R-Wave in Lead aVR-Is It Ventricular Tachycardia?</t>
  </si>
  <si>
    <t>Yang, Xiao-yan; Song, Xin-tian; Zhang, Yi</t>
  </si>
  <si>
    <t>JAMA Internal Medicine</t>
  </si>
  <si>
    <t>10.1001/jamainternmed.2020.4759</t>
  </si>
  <si>
    <t>Tachycardia, Ventricular Diagnosis; Amitriptyline Poisoning; Overdose Diagnosis; Doxepin Poisoning; Suicide, Attempted; Antidepressive Agents, Tricyclic Poisoning; Diagnosis, Differential; Electrocardiography; Middle Age; Female; Middle Aged: 45-64 years; Female</t>
  </si>
  <si>
    <t>A woman in her 50s presented to the emergency department in a comatose condition 1 hour after she had consumed 50 tablets each of doxepin and amitriptyline as a suicide attempt due to depression.</t>
  </si>
  <si>
    <t>https://search.ebscohost.com/login.aspx?direct=true&amp;db=cin20&amp;AN=147544189&amp;site=ehost-live</t>
  </si>
  <si>
    <t>William Paterson University Nursing Student Shares Her Experience During the Pandemic.</t>
  </si>
  <si>
    <t>Garcia, Jasmil</t>
  </si>
  <si>
    <t>anecdote</t>
  </si>
  <si>
    <t>COVID-19 Pandemic; Students, Nursing Psychosocial Factors; Student Attitudes; Adaptation, Psychological</t>
  </si>
  <si>
    <t>https://search.ebscohost.com/login.aspx?direct=true&amp;db=cin20&amp;AN=149270891&amp;site=ehost-live</t>
  </si>
  <si>
    <t>Wingman-Connect Program increases social integration for Air Force personnel at elevated suicide risk: Social network analysis of a cluster RCT.</t>
  </si>
  <si>
    <t>Wyman, Peter A.; Pickering, Trevor A.; Pisani, Anthony R.; Cero, Ian; Yates, Bryan; Schmeelk-Cone, Karen; Hendricks Brown, C.; Gibbons, Robert D.; Simonson, Jordan; Pflanz, Steven E.</t>
  </si>
  <si>
    <t>10.1016/j.socscimed.2022.114737</t>
  </si>
  <si>
    <t>Social Integration; United States Air Force Manpower; Suicide Risk Factors; Program Evaluation; Social Network Analysis; Human; Randomized Controlled Trials; Random Assignment; Interpersonal Relations; Skill Acquisition; Stress, Occupational Prevention and Control; Stress Management; Descriptive Statistics; Relative Risk; Confidence Intervals; United States; Male; Female; Male; Female</t>
  </si>
  <si>
    <t>U.S. military suicides are increasing and disrupted relationships frequently precede them. Group-level interventions are needed that reduce future suicide vulnerability among healthy members and also ameliorate risk among those already suicidal. We examined whether our Wingman-Connect Program (W-CP) strengthened Air Force relationship networks and socially integrated at-risk members. Air Force personnel classes in training were randomized to W-CP or active control (cluster RCT), followed up at 1 and 6 months (94% and 84% retention). Data were collected in 2017–2019 and analyzed in 2020–2021. Participants were 1485 male and female Airmen in 215 technical training classes. W-CP training involved strengthening group bonds, skills for managing career and personal stressors, and diffusion of healthy norms. Active control was stress management training. Primary outcomes were social network metrics based on Airmen nominations of valued classmates after 1 month. Baseline CAT-SS &gt;34 defined elevated suicide risk. W-CP increased social network integration, with largest impact for Airmen already at elevated suicide risk (n = 114, 7.7%). For elevated risk Airmen, W-CP improved all network integration metrics, including 53% average gain in valued connection nominations received from other Airmen (RR = 1.53, 95% CI = 1.12, 2.08) and eliminated isolation. No elevated risk Airmen in W-CP were isolates with no valued connections after 1-month vs. 10% among controls (P &lt;.035). In contrast to at-risk controls, at-risk W-CP Airmen increased connections after intervention. W-CP's effect on a key indicator, ≥2 connections, was still greater 2–4 months after classes disbanded (6-months). Wingman-Connect Program built enhanced suicide protection into unit relationship networks and counteracted standard drift towards disconnection for at-risk Airmen, despite no explicit content targeting connections specifically to at-risk Airmen. Findings support a growing case for the unique contribution of group-level interventions to improve social health of broader military populations while also ameliorating risk among individuals already at elevated suicide risk. • Wingman-Connect increased social network integration for Airmen in trained units. • Network integration increased most for Airmen at elevated suicide risk. • At-risk Airmen had 53% average gain in valued connection nominations from others. • Wingman-Connect built enhanced suicide protection into unit relationship networks.</t>
  </si>
  <si>
    <t>https://search.ebscohost.com/login.aspx?direct=true&amp;db=cin20&amp;AN=155377574&amp;site=ehost-live</t>
  </si>
  <si>
    <t>"WINNER" IFN WHEELS TO HEAL CAR RAFFLE Linda Gural, BSN, RN WINS the 2021 HONDA CRV!!!</t>
  </si>
  <si>
    <t>Registered Nurses; New Jersey State Nurses Association; Fund Raising; Philanthropy</t>
  </si>
  <si>
    <t>https://search.ebscohost.com/login.aspx?direct=true&amp;db=cin20&amp;AN=152407297&amp;site=ehost-live</t>
  </si>
  <si>
    <t>YEAR OF THE NURSE 2.0: ONE YEAR WASN'T ENOUGH.</t>
  </si>
  <si>
    <t>Tennessee Nurses Association; Congresses and Conferences; Networking, Professional; Professional Recognition</t>
  </si>
  <si>
    <t>https://search.ebscohost.com/login.aspx?direct=true&amp;db=cin20&amp;AN=152252968&amp;site=ehost-live</t>
  </si>
  <si>
    <t>САМОУБИЙСТВА ВО ВРЕМЯ ПАНДЕМИИ - СРАВНЕНИЕ ЧАСТОТ СРЕДИ ТРЕХ ГРУПП НАСЕЛЕНИЯ ОБЩЕЙ ЧИСЛЕННОСТЬЮ 9,2 МЛН ЧЕЛОВЕК</t>
  </si>
  <si>
    <t>Розанов, В. А.; Семенова, Н. В.; Каменщиков, Ю. Г.; Вукс, А. Я.; Фрейзе, В. В.; Малышко, Л. В.; Захаров, С. Е.; Каменщиков, А. Ю.; Исаков, В. Д.; Кривда, Г. Ф.; Ягмуров, О. Д.; Незнанов, Н. Г.</t>
  </si>
  <si>
    <t>Health Risk Analysis / Analiz Riska Zdorovu</t>
  </si>
  <si>
    <t>10.21668/health.risk/2021.2.13</t>
  </si>
  <si>
    <t>Federal Scientific Center for Medical &amp; Preventive Health Risk Management Technologies</t>
  </si>
  <si>
    <t>There are observations that right after total quarantine measures were introduced, there was no growth in number of suicides, but a situation remains unclear when it comes down to new waves in the pandemic development. Our research goal was to estimate risks of suicide in heterogeneous population groups in 2020, that is, from the pandemic start and up to the second wave rise. We analyzed data on completed suicides in Saint Petersburg, Udmurtia Republic (Russia), and Odessa region (Ukraine), 6375 cases overall among population groups with total number of people being equal to 9,216 thousand starting from January 01, 2016 to December 31, 2020. Confidence intervals for frequencies as per months (per 100,000 people) in 2020 were calculated as per Wilson and compared with average ones calculated for 2016-2019. There was a decrease in frequency of completed suicides in all three population groups during a period when the strictest quarantine measures were valid; by the mid-summer the trend normalized or there was even a slight increase. When the second pandemic wave came, changes were multidirectional; in particular, in Saint Petersburg there was another decrease by the end of the year, the most apparent and statistically significant among men whereas there were short-term rises in Udmurtia and Odessa. Our comparison performed for population groups with initially different levels of suicides confirms that right after a crisis starts, suicidal behavior becomes less frequent among people; however, as a response to the second pandemic wave, we can expect both falls and rises in number of suicides and it requires more intense preventive activities. Есть наблюдения, что сразу после введения всеобъемлющих карантинных мер увеличения числа суицидов не произошло, но ситуация по мере развития волн пандемии остается неясной. В связи с этим оценены риски суицида в разнородных группах населения на протяжении 2020 г., то есть от начала пандемии до развертывания второй волны. Анализировались данные о завершенных суицидах в г. Санкт-Петербурге, Удмуртской Республике (Россия) и Одесской области (Украина), всего 6375 случаев, принадлежащих населению общим числом 9216 тыс. человек за период с 1 января 2016 г. по 31 декабря 2020 г. Доверительные интервалы частот по месяцам (на 100 тыс. населе- ния) в 2020 г. рассчитывались по Уилсону и сравнивались со средними за 2016-2019 гг. На фоне наиболее жестких карантинных мер во всех трех группах населения наблюдалось снижение частоты завершенных суицидов, которое к середине лета сменилось нормализацией или временным подъемом. На фоне вто- рой волны пандемии изменения были разнонаправленными, в частности, в Санкт-Петербурге наблюдалось еще одно снижение к концу года, наиболее выраженное и статистически значимое среди мужчин, в то время как в Удмуртии и Одесской области наблюдались кратковременные подъемы. Сравнение популяций с исходно различным уровнем суицидов подтверждает, что сразу после начала кризиса суицидальное поведение населения снижается, однако в ответ на вторую волну пандемии можно ожидать как снижений, так и подъемов суицидов, что требует активизации мер превенции.</t>
  </si>
  <si>
    <t>https://search.ebscohost.com/login.aspx?direct=true&amp;db=cin20&amp;AN=151748213&amp;site=ehost-live</t>
  </si>
  <si>
    <t>Тревожность, суицидальный риск и личностные особенности у студентов медицинского вуза.</t>
  </si>
  <si>
    <t>Л. А., Иванова; О. Ю., лобина</t>
  </si>
  <si>
    <t>Acta Biomedica Scientifica</t>
  </si>
  <si>
    <t>10.29413/ABS.2021-6.1.15</t>
  </si>
  <si>
    <t>Scientific Centre for Family Health &amp; Human Reproduction Problems</t>
  </si>
  <si>
    <t>Background. The prevalence of anxiety, depression, personality traits and poor quality of life among medical students contributes to the formation of suicidal behavior Aims. To reveal the relationship between the severity of anxiety, hopelessness, personality traits and suicidal risk in students of Irkutsk State Medical University. Material and methods. The study included third-year students of the medical faculty of Irkutsk State Medical University (n = 61), average age – 19.7 ± 2.2 years. We used Spielberger – Khanin and Sheehan scales of self-assessment of the anxiety level, the personality questionnaire of Smisek – Mueller “Accent 2-90”, and Beck’s hopelessness scale. Results. According to the results of testing on the Spielberger – Khanin scale, the severity of reactive anxiety reached moderate values in 57.3 % of students, severe anxiety was found in 32.8 %, the absence of anxiety – in 9.8 %. Personal anxiety on the Spielberger – Khanin scale was characterized by moderate values in 52.5 % of cases, severe anxiety was found in 45.9 %, the absence of anxiety – in 1.6 %. Moderate and high values of reactive and personal anxiety were significantly more common compared to the students with no anxiety. According to the psychometric assessment of students using Sheehan scale, clinically expressed anxiety was observed in 47.5 % of cases, severe anxiety disorder – in 4.9 %, lack of anxiety – in 47.5 %. The personality traits of students with anxiety include hyperthymia, excitability, dysthymia, cyclothymia, introversion and exaltation. Нopelessness in students was detected in 27.9 % of cases (mild – in 16.4 %, moderate – in 9.8 %, severe – in 1.6 %). Тhe criterion of hopelessness was detected with pronounced situational and personal anxiety in comparison with moderately pronounced anxiety using Spielberger – Khanin scale (50 % and 39.3 % respectively); expressed and severe anxiety was detected in 51.7 % and 66.7 % of cases on the Sheehan scale. The personality traits of students with hopelessness included stuckness, pedantry (standard level and level above average); cyclothymia in the form of unstable mood; demonstrativeness; excitability (normative level); dysthymia in the form of attempts to deny difficulties; exaltation (average level); introverted personality direction. Conclusion. Determination of factors of suicidal risk is important in the prevention of suicidal behavior among medical students. Обоснование. Распространённость тревоги, депрессии, личностных особенностей и низкого качества жизни среди студентов медицинских вузов способствует формированию суицидального поведения. Цель исследования. Выявление связи между выраженностью тревоги, безнадёжности, личностными особенностями и суицидальным риском у студентов Иркутского государственного медицинского университета. Методы. Обследованы студенты 3-го курса лечебного факультета Иркутского государственного медицинского университета (n = 61), средний возраст – 19,7 ± 2,2 года. Использованы шкалы самооценки уровня тревожности Спилбергера – Ханина, Шихана, личностный опросник Шмишека – Мюллера «Акцент 2-90», шкала безнадёжности Бека. Результаты. По шкале Спилбергера – Ханина реактивная тревога достигала умеренных значений у 57,3 % студентов, выраженная тревога – у 32,8 %, отсутствие тревоги – у 9,8 %. Личностная тревога характеризовалась умеренными значениями у 52,5 % человек, выраженная тревога – у 45,9 %, отсутствие тревоги – у 1,6 %. Умеренные и выраженные значения реактивной и личностной тревоги встречались статистически значимо чаще (р = 0,000) по сравнению со студентами с отсутствием тревоги. По шкале Шихана клинически выраженная тревога отмечалась у 47,5 % обследуемых, тяжёлое тревожное расстройство – у 4,9 %, отсутствие тревоги – у 47,5 %. Статистически значимо чаще выявлялись выраженная тревога и отсутствие тревоги по сравнению с тяжёлым тревожным расстройством (соответственно, р = 0,000). К личностным особенностям студентов с наличием тревожности отнесены гипертимность (низкий и нормативный уровень), педантичность (низкий, нормативный уровень и уровень выше нормы), возбудимость (нормативный уровень), дистимия (пессимизм и драматизация), циклотимность (неустойчивое настроение), низкий уровень интроверсии и экзальтированности. По шкале Бека безнадёжность у студентов выявлялась в 27,9 % случаев (лёгкая – в 16,4 %; умеренная – в 9,8 %; тяжёлая – в 1,6 %). Критерий безнадёжности чаще выявлялся у студентов с выраженной ситуативной и личностной тревогой по шкале Спилбергера – Ханина (соответственно, у 50 % и 39,3 %; р = 0,009); по шкале Шихана выраженная тревога и тяжёлое тревожное расстройство выявлялись, соответственно, в 51,7 % и 66,7 % случаев без статистически значимой разницы. К личностным особенностям студентов с критерием безнадёжности отнесены застреваемость, педантичность (нормативный уровень и уровень выше среднего); циклотимность в виде неустойчивого настроения, демонстративность, возбудимость (нормативный уровень), дистимия в виде попыток отрицать трудности, экзальтированность (средний уровень), интровертное направление личности.</t>
  </si>
  <si>
    <t>https://search.ebscohost.com/login.aspx?direct=true&amp;db=cin20&amp;AN=149657008&amp;site=ehost-live</t>
  </si>
  <si>
    <t>베이비붐세대 남성의 자살에 대한 태도(Q방법론 연구).</t>
  </si>
  <si>
    <t>신은 정; 김 희 숙</t>
  </si>
  <si>
    <t>Journal of Korean Academy of Psychiatric &amp; Mental Health Nursing</t>
  </si>
  <si>
    <t>10.12934/jkpmhn.2021.30.3.257</t>
  </si>
  <si>
    <t>Korean Academy of Psychiatric &amp; Mental Health Nursing</t>
  </si>
  <si>
    <t>Baby Boomers Psychosocial Factors; Attitude; Suicide; Men's Health; Human; South Korea; Male; Methodological Research; Data Analysis; Male</t>
  </si>
  <si>
    <t>Purpose: The purpose of this study was to identify attitudes of male baby boomers towards suicide. Methods: Q-Methodology which provides a method of analyzing the subjectivity of each item was used. Thirty-five q-statements were selected from total 110 statements. The recruited P-sample consisted of thirty-three male baby boomers in 1 town and 4 cities. Q-statements were classified into a shape of normal distribution of a 9-point scale. Collected data were analyzed using PQMethod Program 2.11. Results: Three types of attitudes towards suicide were identified. The first type was self-overcoming type that oppose suicide. The second type was burden recognition type with ambivalence toward suicide. The third type was social support-seeking types that oppose suicide. Conclusion: The results of this study suggest that it is necessary to apply a suicide prevention program differentiated according to the three types for suicide prevention among male baby boomers in Korea.</t>
  </si>
  <si>
    <t>https://search.ebscohost.com/login.aspx?direct=true&amp;db=cin20&amp;AN=152810252&amp;site=ehost-live</t>
  </si>
  <si>
    <t>CINAHL 2</t>
  </si>
  <si>
    <t>A utilização de álcool na população adolescente e sua relação com ideias suicídas.</t>
  </si>
  <si>
    <t>Gouveia Lima, Arthur da Silva; Silveira Ribeiro, Karla Carolina; Silva de Sousa, Viviane Virginia; Laurentino Barbosa, Amanda; Bezerra de Lima, Renan da Silva; Mota Rodrigues, Alanne Renaly</t>
  </si>
  <si>
    <t>Saude Coletiva</t>
  </si>
  <si>
    <t>10.36489/saudecoletiva.2020v10i58p4053-4066</t>
  </si>
  <si>
    <t>MPM Comunicacao</t>
  </si>
  <si>
    <t>Objective: This research aimed to analyze the relationship between alcohol consumption in adolescents and its relationship with suicide in state schools in João Pessoa. Method: To carry out the study, a self-administered questionnaire was used, which addressed issues related to drinking and suicidal ideas. The data were analyzed using descriptive statistics and Chi-square. The sample consisted of 1142 students with an average age of 16.38 years. Results: we can highlight that 12% of the sample population planned to commit suicide and 7.4% tried to commit suicide. Adding to alcohol consumption, where about 40.9% had drunk alcohol in the last month. The analyzes showed the existence of a relationship between the plan for suicide linked to the amount of drink in the last month (x2 20,116; p &lt;0.000), as well as the attempted suicide linked to the amount of drink in the last month (x2 17.126; p &lt;0.017). Conclusion: therefore, to indicate possible strategies for the development of effective interventions in this age group. Objetivo: Esta investigación tuvo como objetivo analizar la relación entre el consumo de alcohol en adolescentes y su relación con el suicidio en las escuelas públicas de João Pessoa. Método: Para la realización del estudio se utilizó un cuestionario autoadministrado, que abordó temas relacionados con la bebida y las ideas suicidas. Los datos se analizaron mediante estadística descriptiva y Chi-cuadrado. La muestra estuvo conformada por 1142 estudiantes con una edad promedio de 16.38 años. Resultados: podemos destacar que el 12% de la población de la muestra planeaba suicidarse y el 7.4% intentaba suicidarse. Agregando al consumo de alcohol, donde alrededor del 40,9% había bebido alcohol en el último mes. Los análisis mostraron la existencia de una relación entre el plan de suicidio vinculado a la cantidad de bebida en el último mes (x2 20,116; p &lt;0,000), así como el Intento de suicidio vinculado a la cantidad de bebida en el último mes (x2 17,126; p &lt;0,017). Conclusion: por tanto, señalar posibles estrategias para el desarrollo de intervenciones efectivas en este grupo de edad. Objetivo: Esta pesquisa teve como objetivo analisar a relação entre o consumo de álcool em adolescentes e sua relação com o suicidio em escolas estaduais de João Pessoa. Método:Para a realização do estudo utilizou-se um questionário autoaplicável que abordavam questões referentes ao consumo de bebida e ideações suicidas. Os dados foram analisados por estatística descritiva e Qui-quadrado. A amostra foi composta por 1142 estudantes com média da idade de 16,38 anos. Resultados: podemos destacar que 12% da população da amostra planejaram suicidar-se e 7,4% tentaram suicidar-se. Acrescentando com consumo de álcool, onde cerca de 40,9% ingeriram bebida alcoólica no último mês. As análises demonstraram a existência de uma relação entre o plano para o suicídio vinculado a quantidade de bebida no último mês (x2 20,116; p&lt;0,000), como também a Tentativa do suicídio vinculado com a quantidade bebida no último mês (x2 17,126; p&lt;0,017). Conclusão: portanto, indicar possíveis estratégias para o desenvolvimento de intervenções eficazes neste grupo etário.</t>
  </si>
  <si>
    <t>https://search.ebscohost.com/login.aspx?direct=true&amp;db=cin20&amp;AN=147248983&amp;site=ehost-live</t>
  </si>
  <si>
    <t>Administrative Regulations Update.</t>
  </si>
  <si>
    <t>Prather, Jefrey R.</t>
  </si>
  <si>
    <t>Government Regulations Legislation and Jurisprudence; State Boards of Nursing; Kentucky; Registered Nurses; Licensure, Nursing; Education, Nursing; Advanced Nursing Practice; Committees; Curriculum; Credentialing</t>
  </si>
  <si>
    <t>https://search.ebscohost.com/login.aspx?direct=true&amp;db=cin20&amp;AN=155775711&amp;site=ehost-live</t>
  </si>
  <si>
    <t>Coverage of Robin Williams' Suicide in Australian Newspapers.</t>
  </si>
  <si>
    <t>Pirkis, Jane; Currier, Dianne; Bryant, Marc; Bartlett, Sara; Sinyor, Mark; Spittal, Matthew J</t>
  </si>
  <si>
    <t>Dec 04, 2020</t>
  </si>
  <si>
    <t>10.1027/0227-5910/a000748</t>
  </si>
  <si>
    <t>Background: Australia's Mindframe guidelines provide media professionals with advice on ways to safely report on suicide. Aims: We aimed to examine the extent to which Australian newspaper articles on Robin Williams' suicide conformed to the Mindframe recommendations. Method: We searched Factiva for relevant articles appearing in Australian newspapers during the 5 months following Williams' death on August 11, 2014. We retrieved the text of these articles from Factiva and, wherever possible, sourced scanned copies from the National Library of Australia. Trained coders rated the articles for quality, using a 10-item coding framework derived from the Mindframe guidelines. Results: Our search yielded 303 articles. In general, there were high levels of adherence to the Mindframe guidelines, with 67% of articles adhering to at least eight (80%) of the Mindframe guidelines. Limitations: We may have missed some articles and the coders' task involved some subjective judgments. Conclusion: Australian newspaper reporting of Robin Williams' suicide was largely consistent with the Mindframe guidelines. In particular, there was good adherence to recommendations designed to minimize the risk of imitative acts, which is positive. The poorer performance of articles in terms of recommendations to do with public education about suicide may be a missed opportunity.</t>
  </si>
  <si>
    <t>https://search.ebscohost.com/login.aspx?direct=true&amp;db=cin20&amp;AN=147371071&amp;site=ehost-live</t>
  </si>
  <si>
    <t>Crisis response among essential workers and their children during the COVID-19 pandemic.</t>
  </si>
  <si>
    <t>Sugg, Margaret M.; Runkle, Jennifer D.; Andersen, Lauren; Weiser, Jaclyn; Michael, Kurt D.; Michael, Kurt</t>
  </si>
  <si>
    <t>Preventive Medicine</t>
  </si>
  <si>
    <t>10.1016/j.ypmed.2021.106852</t>
  </si>
  <si>
    <t>Academic Press Inc.</t>
  </si>
  <si>
    <t>Limited research has been conducted on the mental health concerns of frontline and essential workers and their children during the COVID-19 pandemic in the United States (U.S.). This study examined the association between working on the frontlines in the U.S. during the COVID-19 pandemic (March to July 2020) and personal crisis text concerns (e.g., self-harm, suicidal thoughts, anxiety/stress, and substance abuse) for frontline essential workers and the children of frontline workers. We used a novel data set from a crisis texting service, Crisis Text Line (CTL), that is widely used throughout the U.S. Generalized Estimating Equations examined the individual association between eight specific crisis types (Depression, Stress/Anxiety, Self-Harm, Suicidal Thoughts, Substance Abuse, Isolation, Relationship Issues, and Abuse) and being in frontline work or being a child of a frontline worker during the early phase of the pandemic. Using CTL concerns as a proxy for the prevalence of mental health issues, we found that children of workers, specifically the youngest demographic (13 years and under), females, and non-conforming youth had a higher risk of specific crisis events during the COVID-19 pandemic. Additionally, Hispanic children of workers reported higher rates of stress/anxiety, whereas African American children of workers had higher rates of abuse and depression. Frontline workers had a higher risk of suicidal thoughts, and the risk of crisis events was generally highest for non-binary, transgender, and male users. Increases in CTL usage among frontline workers were noted across 7-28 days after spikes in local COVID-19 cases. The research to date has focused on the mental health of frontline essential workers, but our study highlights troubling trends in psychological stress among children of these workers. Supportive interventions and mental health resources are needed not only for frontline essential workers, but for their children too.</t>
  </si>
  <si>
    <t>https://search.ebscohost.com/login.aspx?direct=true&amp;db=cin20&amp;AN=153527236&amp;site=ehost-live</t>
  </si>
  <si>
    <t>Demonstrating Attachment‐Based Family Therapy for Transgender and Gender Diverse Youth with Suicidal Thoughts and Behavior: A Case Study.</t>
  </si>
  <si>
    <t>Russon, Jody; Smithee, Lauren; Simpson, Samantha; Levy, Suzanne; Diamond, Guy</t>
  </si>
  <si>
    <t>Family Therapy; Attachment Behavior; Suicidal Ideation Therapy; Suicide Therapy; Transgender Persons; Gender-Nonconforming Persons; Adolescence; Male; Adolescent: 13-18 years; Male</t>
  </si>
  <si>
    <t>Suicide is a growing public health issue among adolescents. While the majority of transgender and gender diverse (TGD) youth are healthy, many experience suicidal thoughts and behavior (STB). Due to discrimination and stigma, TGD youth attempt suicide at higher rates then heterosexual, cisgender and even cisgender, LGBQ youth. Despite this vulnerability to suicide, few treatments have been developed and tested for this population. One treatment, attachment‐based family therapy (ABFT) has been adapted to work with LGBQ youth and may be promising for TGD adolescents at risk for suicide. This article provides an overview of our ABFT modifications for TGD youth with thoughts of suicide. Specifically, we illustrate how treatment outcomes, in a single case study, relate to processes within clinical treatment tasks. The case study demonstrates the application of these ABFT modifications with a self‐identified, gender nonconforming adolescent (who had recently attempted suicide) and his caregivers. Treatment evaluation measures were collected over the course of 24 weeks to illustrate the youth's clinical progress. The youth's suicidal symptoms diminished markedly by the end of treatment. Further, the family reported an increased ability for problem solving and more open communication by treatment conclusion. Resumen: El suicidio es un problema de salud pública cada vez mayor entre los adolescentes. Si bien la mayoría de los jóvenes transgénero y de géneros diversos (TGD) son saludables, muchos tienen pensamientos y conductas suicidas. Debido a la discriminación y al estigma, los índices de intento de suicidio en los jóvenes TGD son más altos que en los jóvenes heterosexuales, cisgénero e incluso LGBQ cisgénero. A pesar de esta vulnerabilidad al suicidio, se han desarrollado y se han evaluado pocos tratamientos para esta población. Un tratamiento, la terapia familiar basada en el apego (TFBA), se ha adaptado para trabajar con jóvenes LGBQ y puede ser prometedor para adolescentes TGD en riesgo de suicidio. Este artículo ofrece un resumen de nuestras modificaciones a la TFBA para los jóvenes TGD con pensamientos de suicidio. Específicamente, ilustramos cómo los resultados del tratamiento, en un solo caso práctico, se relacionan con los procesos dentro de las tareas del tratamiento clínico. El caso práctico demuestra la aplicación de estas modificaciones de la TFBA con un adolescente que se identificó como de género no conforme (y que recientemente había intentado suicidarse) y sus cuidadores. Se recopilaron las valoraciones de una evaluación del tratamiento durante el transcurso de 24 semanas para ilustrar el avance clínico del joven. Los síntomas de suicidio del joven disminuyeron notablemente al final del tratamiento. Además, la familia informó una mayor capacidad para resolver problemas y una comunicación más abierta al concluir el tratamiento. 摘要: 自杀是青少年中一个日益严重的公共卫生问题。虽然大多数变性和性别多样化（TGD）的青少年是健康的，但许多人经历过有自杀的念头和有自杀行为（STB）出现的时候。由于歧视和感到被污名化，TGD青少年试图自杀的比例高于异性恋、双性恋，还有双性恋的LGBQ青少年。尽管这类人群很容易有自杀的可能性，但针对这一人群的治疗方法很少被开发和试验出来。有一种治疗方法，即基于依恋的家庭治疗（ABFT）已被应用于针对LGBQ青少年的治疗方法，并可能对有自杀风险的TGD青少年有帮助。本文概述了我们对有自杀想法的TGD青少年进行干预的ABFT的实践。具体来说，我们在一个单一的案例研究中，说明了治疗结果与临床治疗任务的过程之间的关系。该案例研究展示了这些ABFT调适之后的应用，对象是一个自我认同的、性别不一致的青少年（他最近曾试图自杀）和他的照顾者。在24周的时间里，治疗评估措施都被汇总，以说明该青少年的临床进展。在治疗结束时，该青少年的自杀症状明显减少了。此外，家庭报告说，在治疗结束时，其解决问题的能力有所提高，沟通也更加开放。</t>
  </si>
  <si>
    <t>https://search.ebscohost.com/login.aspx?direct=true&amp;db=cin20&amp;AN=155949934&amp;site=ehost-live</t>
  </si>
  <si>
    <t>EFFICIENT AND EFFECTIVE DOCUMENTATION IN NURSING CARE.</t>
  </si>
  <si>
    <t>Limandri, Barbara J.</t>
  </si>
  <si>
    <t>Documentation Standards; Nursing Records Standards; Nursing Care; Clinical Documentation Improvement; Electronic Health Records; Communication; Continuity of Patient Care; Patient Safety; Nursing Process</t>
  </si>
  <si>
    <t>https://search.ebscohost.com/login.aspx?direct=true&amp;db=cin20&amp;AN=152323005&amp;site=ehost-live</t>
  </si>
  <si>
    <t>Experiências de violência e desordens psicológicas sofridas por mulheres violentadas pelo ex-parceiro.</t>
  </si>
  <si>
    <t>Vieira da Silva, Kelliane; dos Santos Moreira, Felice Teles Lira; Calú Alves, Héryka Laura; Alencar Albuquerque, Grayce</t>
  </si>
  <si>
    <t>Portuguese Journal of Mental Health Nursing / Revista Portuguesa de Enfermagem de Saude Mental</t>
  </si>
  <si>
    <t>10.19131/rpesm.312</t>
  </si>
  <si>
    <t>Portuguese Society of Mental Health Nursing</t>
  </si>
  <si>
    <t>Psychological Trauma; Intimate Partner Violence; Mental Health; Public Health; Mental Disorders; Women Psychosocial Factors; Human; Female; Cross Sectional Studies; Descriptive Research; Interviews; Female</t>
  </si>
  <si>
    <t>Context: Women suffer various types of violence, in their homes, by current and former partners, becoming a form of violation of human rights and resulting in psychological disorders. Objective: Identify the experiences of violence and psychological disorders in women victims of violence by ex-partners. Methodology: Cross-sectional, descriptive study with a qualitative approach, carried out in 2017, with women who were at the Women's Police Station to register police reports. Data collection occurred with the application of interviews. The speeches were organized into categories. Results: Participated in the research 10 women, who presented due to the violence suffered, psychological damages that compromise their life and health, with manifestations of insecurity, sadness, anguish, suicide attempts, panic syndrome and fear. These disorders deeply mark the history of these women. Conclusions: In view of this, there is a need to rethink the implications of this problem on the victims' health, requiring the attention of all professionals who make up the network for coping with violence, with regard to a better assessment and psychological assistance to women raped by ex-partners. Contexto: Las mujeres sufren diversos tipos de violencia, en sus hogares, por parte de sus parejas actuales y anteriores, convirtiéndose en una forma de violación de los derechos humanos y dando lugar a trastornos psicológicos. Objetivo: Identificar las experiencias de violencia y trastornos psicológicos en mujeres víctimas de violencia por parte de ex parejas. Metodología: Estudio descriptivo transversal con enfoque cualitativo, realizado en 2017, con mujeres que estaban en la comisaría de mujeres para registrar los informes policiales. La recolección de datos se produjo con la aplicación de entrevistas. Los discursos fueron organizados en categorías. Resultados: Participaron en la investigación 10 mujeres, que presentaron debido a la violencia sufrida, daños psicológicos que comprometen su vida y salud, con manifestaciones de inseguridad, tristeza, angustia, intentos de suicidio, síndrome de pánico y miedo. Estos trastornos marcan profundamente la historia de estas mujeres. Conclusiones: En vista de esto, es necesario repensar las implicaciones de este problema en la salud de las víctimas, lo que requiere la atención de todos los profesionales que conforman la red para hacer frente a la violencia, con respecto a una mejor evaluación y asistencia psicológica a las mujeres violadas por ex socios. Contexto: As mulheres sofrem variados tipos de violência, em seus lares, por atuais e ex-companheiros, configurando-se em uma forma de violação dos direitos humanos e tendo como consequências as desordens psicológicas. Objetivo: Identificar as experiências de violência e desordens psicológicas em mulheres vítimas de violência por ex-parceiros. Metodologia: Estudo transversal, descritivo, de abordagem qualitativa, realizado em 2017, com mulheres que se encontravam na Delegacia de Defesa da Mulher para registrarem boletins de ocorrência. A coleta de dados ocorreu com a aplicação de entrevistas. Os discursos foram organizados em categorias. Resultados: Participaram da pesquisa 10 mulheres, que apresentaram em virtude da violência sofrida, danos psicológicos que comprometem sua vida e saúde, com manifestações de insegurança, tristeza, angústia, tentativas de suicídio, síndrome do pânico e medo. Estas desordens marcam profundamente a história dessas mulheres. Conclusões: Diante disso, verifica-se a necessidade de repensar as implicações dessa problemática na saúde das vítimas, requerendo a atenção de todos os profissionais que compõe a rede de enfrentamento da violência, no tocante a uma melhor avaliação e assistência psicológica às mulheres violentadas pelos ex-parceiros.</t>
  </si>
  <si>
    <t>https://search.ebscohost.com/login.aspx?direct=true&amp;db=cin20&amp;AN=156309940&amp;site=ehost-live</t>
  </si>
  <si>
    <t>Legislative Summary: 87th Texas Legislative Session.</t>
  </si>
  <si>
    <t>Texas Board of Nursing Bulletin</t>
  </si>
  <si>
    <t>Texas State Board of Nurse Examiners</t>
  </si>
  <si>
    <t>Nursing Practice Legislation and Jurisprudence; Nurse Practice Acts; Texas</t>
  </si>
  <si>
    <t>https://search.ebscohost.com/login.aspx?direct=true&amp;db=cin20&amp;AN=152781545&amp;site=ehost-live</t>
  </si>
  <si>
    <t>Lifetime prevalence of suicidal ideation and suicidal behaviors in gender non-conforming youths: a meta-analysis.</t>
  </si>
  <si>
    <t>Surace, Teresa; Fusar-Poli, Laura; Vozza, Lucia; Cavone, Vito; Arcidiacono, Chiara; Mammano, Rossella; Basile, Lucia; Rodolico, Alessandro; Bisicchia, Pablo; Caponnetto, Pasquale; Signorelli, Maria Salvina; Aguglia, Eugenio</t>
  </si>
  <si>
    <t>Suicidal Ideation Evaluation; Gender Identity; Gender Dysphoria; Minority Stress; Human; Systematic Review; Meta Analysis; Confidence Intervals; Psycinfo; Self-Injurious Behavior Risk Factors; Adolescence; Adolescent: 13-18 years</t>
  </si>
  <si>
    <t>Gender identity represents a topic of growing interest in mental health research. People with non-conforming gender identity are prone to suffer from stigmatization and bullying and often present psychiatric issues, which may in turn lead to a high prevalence of suicidal ideation and behaviors. The present meta-analysis aimed to estimate the prevalence of suicidal ideation and suicidal behaviors in gender non-conforming children, adolescents and young adults. A systematic search was performed in Web of Science and PsycINFO from inception to December 2018. We selected cross-sectional and cohort studies including youths (up to 25 years) with a diagnosis confirmed by a clinician according to international classifications, or after a direct interview with a peer. A random-effects meta-analysis was computed for the following outcomes: non-suicidal self-injury (NSSI), suicidal ideation and suicide attempts. Overall, we found a mean prevalence of NSSI of 28.2% (9 studies, 3057 participants, 95% CI 14.8–47.1). A similar prevalence (28%) was found for suicidal ideation (6 studies, 2249 participants, 95% CI 15–46.3), while the prevalence of suicide attempts was 14.8% (5 studies, 1039 participants, 95% CI 7.8–26.3). Subgroup analyses revealed no significant differences according to biological sex. Given the prevalence of suicidal behaviors in gender non-conforming youths, it appears desirable to implement therapeutic and support strategies for this population. Moreover, educational interventions directed to parents, teachers, mental health professionals and general community should be promoted to struggle against stigma and social isolation, factors that may contribute to increasing the risk of suicidal behaviors.</t>
  </si>
  <si>
    <t>https://search.ebscohost.com/login.aspx?direct=true&amp;db=cin20&amp;AN=151566914&amp;site=ehost-live</t>
  </si>
  <si>
    <t>My Lie by Omission.</t>
  </si>
  <si>
    <t>Termini, Katherine A.</t>
  </si>
  <si>
    <t>JAMA: Journal of the American Medical Association</t>
  </si>
  <si>
    <t>10.1001/jama.2021.10383</t>
  </si>
  <si>
    <t>Attitude of Health Personnel; Prejudice; Suicidal Ideation; Female; Social Conformity; Medicine; Stereotyping; Arthritis Impact Measurement Scales; Female</t>
  </si>
  <si>
    <t>In this narrative medicine essay, a psychiatric resident who survived a suicide attempt at 16 years old aims to break the stigma against patients and peers with mental and emotional illness by sharing her story.</t>
  </si>
  <si>
    <t>https://search.ebscohost.com/login.aspx?direct=true&amp;db=cin20&amp;AN=151437503&amp;site=ehost-live</t>
  </si>
  <si>
    <t>Reasons assigned to suicide attempts: adolescents' perceptions.</t>
  </si>
  <si>
    <t>Vieira Simões, Émilen; Netto de Oliveira, Adriane Maria; Barbosa de Pinho, Leandro; Garcia Lourenção, Luciano; Minasi de Oliveira, Stella; Ribeiro de Farias, Francisca Lucélia</t>
  </si>
  <si>
    <t>Revista Brasileira de Enfermagem</t>
  </si>
  <si>
    <t>10.1590/0034-7167-2021-0163</t>
  </si>
  <si>
    <t>Associacao Brasileira de Enfermagem</t>
  </si>
  <si>
    <t>Suicide, Attempted Psychosocial Factors; Patient Attitudes In Adolescence; Human; Adolescence; Qualitative Studies; Brazil; Semi-Structured Interview; Mobile Applications; Thematic Analysis; Content Analysis; Life Cycle; Violence; Mental Health; Adolescent: 13-18 years</t>
  </si>
  <si>
    <t>Objective: identify the reasons for attempting suicide from the perspective of adolescents. Methods: qualitative study conducted with ten adolescents who attempted suicide and were attending a Centro de Atenção Psicossocial Infanto-Juvenil located in a city in the south of Brazil. Semi-structured interviews were held in July 2020 using WhatsApp. Data were analyzed according to Minayo's Content Thematic Analysis. Results: the adolescents' reports listed the reasons that triggered suicide attempts, such as changes in the adolescents' life cycle and violence, which led them to attempt suicide to solve problems. Final considerations: Data analysis revealed the reasons that triggered suicide attempts from the adolescents' perspective and difficulties to cope with problems, probably explained by their lack of experience in dealing with frustrations and disappointments. Objetivo: identificar los motivos atribuidos a intentos de suicidio en la percepción de adolescentes. Métodos: investigación cualitativa, realizada en 10 adolescentes, que practicaron intentos de suicidio, atendidos en un Centro de Atenção Psicossocial Infanto-Juvenil, en un municipio del sur de Brasil. Las entrevistas fueron semiestructuradas y realizadas en julio de 2020, a través del aplicativo Whatsapp. Los datos fueron analizados de acuerdo al análisis temático de contenido de Minayo. Resultados: fue posible identificar a través de las declaraciones de los adolescentes, los motivos que desencadenaron los intentos de suicidio; por ejemplo, los cambios en el ciclo de vida del adolescente y la violencia, lo que llevó a los intentos de suicidio como siendo la solución para sus problemas. Consideraciones finales: el análisis de los datos permitió identificar: los motivos atribuidos a los intentos de suicidio por los adolescentes; la dificultad para enfrentar los problemas experimentados; y, probablemente también, por la inexperiencia en administrar las frustraciones y decepciones de la da vida. Objetivo: Identificar os motivos atribuídos às tentativas de suicídio na percepção dos adolescentes. Métodos: Pesquisa qualitativa, realizada com 10 adolescentes que tentaram o suicídio e foram atendidos em um Centro de Atenção Psicossocial Infantojuvenil de um município do Sul do Brasil. Os dados coletados por meio de entrevistas semiestruturadas, realizadas em julho de 2020, via aplicativo WhatsApp, foram analisados conforme análise temática de conteúdo de Minayo. Resultados: Foi possível identificar, nas falas dos adolescentes, os motivos desencadeadores das tentativas de suicídio, tais como mudanças no ciclo de vida e violência, em busca de uma solução para os problemas que os afligiam. Considerações finais: Ficou evidente a notória dificuldade de enfrentamento dos problemas vivenciados entre os adolescentes, provavelmente, também, pela inexperiência em lidar com as frustrações e decepções da vida.</t>
  </si>
  <si>
    <t>https://search.ebscohost.com/login.aspx?direct=true&amp;db=cin20&amp;AN=155028679&amp;site=ehost-live</t>
  </si>
  <si>
    <t>The Management of Substance Use Disorders: Synopsis of the 2021 U.S. Department of Veterans Affairs and U.S. Department of Defense Clinical Practice Guideline.</t>
  </si>
  <si>
    <t>Perry, Christopher; Liberto, Joseph; Milliken, Charles; Burden, Jennifer; Hagedorn, Hildi; Atkinson, Timothy; McKay, James R.; Mooney, Larissa; Sall, James; Sasson, Comilla; Saxon, Andrew; Spevak, Christopher; Gordon, Adam J.; Redden, Renee; Coller, Rachael; Stack, Kathleen; Taylor, Christopher; Murphy, Fran; Smirniotopoulos, Jim</t>
  </si>
  <si>
    <t>Annals of Internal Medicine</t>
  </si>
  <si>
    <t>10.7326/M21-4011</t>
  </si>
  <si>
    <t>American College of Physicians</t>
  </si>
  <si>
    <t>Substance Use Disorders Therapy; Veterans; United States; United States Department of Veterans Affairs; Scales</t>
  </si>
  <si>
    <t>Description: In August 2021, leadership within the U.S. Department of Veterans Affairs (VA) and U.S. Department of Defense (DoD) approved a joint clinical practice guideline (CPG) for the management of substance use disorders (SUDs). This synopsis summarizes key recommendations.Methods: In March 2020, the VA/DoD Evidence-Based Practice Work Group assembled a team to update the 2015 VA/DoD Clinical Practice Guideline for the Management of Substance Use Disorders that included clinical stakeholders and conformed to the National Academy of Medicine's tenets for trustworthy CPGs. The guideline panel developed key questions, systematically searched and evaluated the literature, created two 1-page algorithms, and distilled 35 recommendations for care using the GRADE (Grading of Recommendations Assessment, Development and Evaluation) system. This synopsis presents the recommendations that were believed to be the most clinically impactful.Recommendations: The scope of the CPG is broad; however, this synopsis focuses on key recommendations for the management of alcohol use disorder, use of buprenorphine in opioid use disorder, contingency management, and use of technology and telehealth to manage patients remotely.</t>
  </si>
  <si>
    <t>https://search.ebscohost.com/login.aspx?direct=true&amp;db=cin20&amp;AN=156918716&amp;site=ehost-live</t>
  </si>
  <si>
    <t>The relationship between minority stress factors and suicidal ideation and behaviours amongst transgender and gender non-conforming adults: A systematic review.</t>
  </si>
  <si>
    <t>Gosling, H.; Pratt, D.; Montgomery, H.; Lea, J.</t>
  </si>
  <si>
    <t>10.1016/j.jad.2021.12.091</t>
  </si>
  <si>
    <t>Suicidal Ideation; Reproducibility of Results; Human; Adult; Gender Identity; Suicide, Attempted; Impact of Events Scale; Arthritis Impact Measurement Scales; Ferrans and Powers Quality of Life Index; Questionnaires; Adult: 19-44 years</t>
  </si>
  <si>
    <t>Background: The impact of Minority Stress (MS) upon suicidal ideation and behaviours amongst Transgender and Gender Non-Conforming (TGNC) adults is not sufficiently understood, hence our intervention efforts on an individual and societal level are limited. This review aims to evaluate recent literature that reports on the association between MS and suicidal ideation and behaviours amongst TGNC adults.Methods: PsycINFO, Web of Science, MEDLINE, CINAHL and EMBASE were systematically searched for relevant articles. Peer reviewed and grey literature were considered. Included papers reported quantitative analyses on associations between MS factors and suicidal ideation and behaviours amongst TGNC adults. The quality of papers was assessed.Results: 28 papers were identified as eligible. Findings suggested positive associations between external and internal minority stressors and suicidal ideation and behaviour. Dysfunctional individual coping was associated with a greater likelihood of suicide attempts. Community resilience was negatively associated with suicidal outcomes, but did not consistently buffer the effects of minority stress.Limitations: Overall quality of included papers was 'poor'. Almost all papers were cross-sectional by design, therefore causality cannot be inferred. Many papers measured variables using non-standardised measures undermining the reliability and validity of reported results.Conclusions: Findings offer support to the application of MS theory to the understanding of suicidal ideation and behaviour amongst TGNC. Future research should use standardised measures and longitudinal designs to better support the investigation of directionality and causality. More research is needed to understand the complex interactions between minority stress factors and the role of resilience in this population.</t>
  </si>
  <si>
    <t>https://search.ebscohost.com/login.aspx?direct=true&amp;db=cin20&amp;AN=155628948&amp;site=ehost-live</t>
  </si>
  <si>
    <t>The Relationship between the Prevalence of Suicidal Ideation among Older Adults and Individual · Regional Factors.</t>
  </si>
  <si>
    <t>Young Ran Chin; Chunmi Kim; Ilsu Park; Song Yi Han</t>
  </si>
  <si>
    <t>Journal of Korean Academy of Community Health Nursing / Jiyeog Sahoe Ganho Hakoeji</t>
  </si>
  <si>
    <t>10.12799/jkachn.2020.31.S.577</t>
  </si>
  <si>
    <t>Korean Academy of Community Health Nursing</t>
  </si>
  <si>
    <t>Suicidal Ideation Epidemiology; Suicidal Ideation In Old Age; Geographic Factors; Human; Male; Female; Aged; Aged, 80 and Over; Secondary Analysis; Descriptive Research; Correlational Studies; Data Analysis Software; Descriptive Statistics; South Korea; Suicidal Ideation Risk Factors; Odds Ratio; Chi Square Test; Multiple Logistic Regression; Socioeconomic Factors; Health Status; Sex Factors; Funding Source; Aged: 65+ years; Aged, 80 &amp; over; Male; Female</t>
  </si>
  <si>
    <t>Purpose: The purpose of this study was to find out the suicidal ideation rate of the elderly including individual and regional factors by sex. Methods: This is secondary analysis study that combines the data of the 2017 Community Health Survey with the e-indicator data set of the National Statistical Office, and a descriptive correlation study. Statistical analysis used hierarchical logistic regression by SAS 9.4. Results: The 11.5% of the elderly had suicidal ideation within the last year, and 18.4% in Chungnam is the highest. Individual characteristics include females, older people, lower education levels, no job or housewife, no spouse, less than seven hours of sleep per day on the average, low subjective health, high subjective stress, and the worse their economic conditions, the more they had suicide ideation. Considering regional characteristics, suicidal ideation tended to increase significantly as the number of hospital beds per 1,000 people and the rate of obesity was lower, the rate of stress perception was higher, and the odds value was small. When both individual and regional factors were considered, the model conformity of the suicidal ideation improved (ICC=0.0814). Conclusion: In order to lower the suicidal rate of the elderly, it seems that both individual and community factors need to be comprehensively approached from the stage of suicidal ideation in the community.</t>
  </si>
  <si>
    <t>https://search.ebscohost.com/login.aspx?direct=true&amp;db=cin20&amp;AN=148771581&amp;site=ehost-live</t>
  </si>
  <si>
    <t>Youth Mask-Wearing and Social-Distancing Behavior at In-Person High School Graduations During the COVID-19 Pandemic.</t>
  </si>
  <si>
    <t>Mueller, Anna S.; Diefendorf, Sarah; Abrutyn, Seth; Beardall, Katherine A.; Millar, Krystina; O'Reilly, Lauren; Steinberg, Hillary; Watkins, James T.</t>
  </si>
  <si>
    <t>10.1016/j.jadohealth.2020.12.123</t>
  </si>
  <si>
    <t>COVID-19 Pandemic United States; Students, High School; Awards and Honors; Masks; Social Distancing; Student Attitudes; Adolescent Behavior; Attitude to Illness; Human; Adolescence; United States; School Re-Entry; Socioeconomic Factors; Sex Factors; Ethnic Groups; Qualitative Studies; Thematic Analysis; Descriptive Statistics; Health Behavior; Male; Female; Logistic Regression; Data Analysis Software; Public Health; Adolescent Health; Funding Source; Adolescent: 13-18 years; Male; Female</t>
  </si>
  <si>
    <t>Reopening schools during the COVID-19 pandemic is a challenging policy issue that requires mitigation strategies, such as mask-wearing and social distancing. Whether youth will conform to these strategies is unclear. We leverage data on 1,152 youth's mask-wearing and social-distancing behaviors from observations of five in-person live-streamed high school graduations from one U.S. public school district in July 2020. Multiple researchers took ethnographic field notes and systematically recorded public health behaviors for each graduation. We also use data from the local public health department, school district, newspapers, community observations, and the National Center for Education Statistics. We then conducted a descriptive quantitative analysis of mask-wearing status by gender, ethnicity, and school, along with a qualitative thematic analysis. Nearly 70% of students wore their masks properly while receiving their diploma, although 9.6% wore no mask and 18.7% struggled with mask fit. Almost all students removed masks for graduation photos after adults suggested they should, although 80% of them were wearing their mask properly before the photo. We found significant school variation, but no gender or ethnic variation in student mask-wearing. School variation aligned with political themes of student speeches and in adult commitment to safety measures. Student speakers at all schools mentioned altruistic concern about COVID-19. All schools struggled with social distancing throughout the ceremony, except when students were seated in socially distanced chairs. This study provides important insights into youth conformity to COVID-19 guidelines and strategies to protect public health during in-person schooling.</t>
  </si>
  <si>
    <t>https://search.ebscohost.com/login.aspx?direct=true&amp;db=cin20&amp;AN=148596408&amp;site=ehost-live</t>
  </si>
  <si>
    <t>CINAHL 6</t>
  </si>
  <si>
    <t>Association of Genetic and Phenotypic Assessments With Onset of Disordered Eating Behaviors and Comorbid Mental Health Problems Among Adolescents.</t>
  </si>
  <si>
    <t>Robinson, Lauren; Zhang, Zuo; Jia, Tianye; Bobou, Marina; Roach, Anna; Campbell, Iain; Irish, Madeleine; Quinlan, Erin Burke; Tay, Nicole; Barker, Edward D.; Banaschewski, Tobias; Bokde, Arun L. W.; Grigis, Antoine; Garavan, Hugh; Heinz, Andreas; Ittermann, Bernd; Martinot, Jean-Luc; Stringaris, Argyris; Penttilä, Jani; van Noort, Betteke</t>
  </si>
  <si>
    <t>e2026874</t>
  </si>
  <si>
    <t>10.1001/jamanetworkopen.2020.26874</t>
  </si>
  <si>
    <t>Eating Disorders Epidemiology; Mental Disorders In Adolescence; Eating Behavior; Polymorphism, Genetic; Phenotype; Comorbidity; Human; Female; Male; Adolescence; Multicenter Studies; Prospective Studies; Neuropsychological Tests; Consent (Research); Variable; Eating Disorders Physiopathology; Psychopathology; Psychological Tests; Questionnaires; Body Mass Index; Structural Equation Modeling; Logistic Regression; Eating Disorders Risk Factors; Linear Regression; Data Analysis Software; Post Hoc Analysis; Statistical Significance; Descriptive Statistics; Odds Ratio; Confidence Intervals; Funding Source; Adolescent: 13-18 years; Female; Male</t>
  </si>
  <si>
    <t>Key Points: Question: Do associations exist between disordered eating behaviors and other mental health disorders in adolescence, and if so, to what extent are those associations genetically predisposed? Findings: Longitudinal assessments in this cohort study of a population-based sample of 1623 adolescents indicated that body mass index (BMI), neuroticism, impulse control, and addiction-related behaviors at 14 years of age were differentially associated with future disordered eating behaviors and symptoms of depression and generalized anxiety. Genetic analyses suggested etiologic overlaps between BMI, neuroticism, and attention-deficit/hyperactivity disorder with dieting, binge eating, and purging, respectively. Meaning: Genetic and phenotypic assessments of BMI, impulse control problems, and personality may inform early and differential diagnoses of eating disorders. Importance: Eating disorders are serious mental disorders with increasing prevalence. Without early identification and treatment, eating disorders may run a long-term course. Objective: To characterize any associations among disordered eating behaviors (DEBs) and other mental health disorders and to identify early associations with the development of symptoms over time. Design, Setting, and Participants: This multicenter, population-based, longitudinal cohort study used data from baseline (collected in 2010), follow-up 1 (collected in 2012), and follow-up 2 (collected in 2015) of the IMAGEN Study, which included adolescents recruited from 8 European sites. The present study assessed data from 1623 healthy adolescents, aged 14 years at baseline, recruited from high schools. Data analyses were performed from January 2018 to September 2019. Main Outcomes and Measures: Body mass index (BMI), mental health symptoms, substance use behaviors, and personality variables were investigated as time-varying associations of DEBs (dieting, binge eating, and purging) or change in BMI over time. Polygenic risk scores were calculated to investigate genetic contributions associated with BMI, attention-deficit/hyperactivity disorder (ADHD) and neuroticism to DEBs. Results: In this cohort study of 1623 adolescents (829 girls [51.1%]) recruited at a mean (SD) age of 14.5 (0.4) years and followed up at ages 16 and 19 years, 278 adolescents (17.1%) reported binge eating, 334 adolescents (20.6%) reported purging, and 356 adolescents (21.9%) reported dieting at 14, 16, or 19 years. Among the precursors of DEBs, high BMI was associated with future dieting (OR, 3.44; 95% CI, 2.09-5.65). High levels of neuroticism (OR, 1.04; 95% CI, 1.01-1.06), conduct problems (OR, 1.41; 95% CI, 1.17-1.69), and deliberate self-harm (OR, 2.18; 95% CI, 1.37-3.45) were associated with future binge eating. Low agreeableness (OR, 0.95; 95% CI, 0.92-0.97), deliberate self-harm (OR, 2.59; 95% CI, 1.69-3.95), conduct problems (OR, 1.42; 95% CI, 1.20-1.68), alcohol misuse (OR, 1.31; 95% CI, 1.10-1.54), and drug abuse (OR, 2.91; 95% CI, 1.78-4.74) were associated with future purging. Polygenetic risk scores for BMI were associated with dieting (at 14 years: OR, 1.27; lower bound 95% CI, 1.08; at 16 years: OR, 1.38; lower bound 95% CI, 1.17); ADHD, with purging (at 16 years: OR, 1.25; lower bound 95% CI, 1.08; at 19 years, OR, 1.23; lower bound 95% CI, 1.06); and neuroticism, with binge eating (at 14 years: OR, 1.32; lower bound 95% CI, 1.11; at 16 years: OR, 1.24; lower bound 95% CI, 1.06), highlighting distinct etiologic overlaps between these traits. The DEBs predated other mental health problems, with dieting at 14 years associated with future symptoms of depression (OR, 2.53; 95% CI, 1.56-4.10), generalized anxiety (OR, 2.27; 95% CI, 1.14-4.51), deliberate self-harm (OR, 2.10; 95% CI, 1.51-4.24), emotional problems (OR, 1.24; 95% CI, 1.08-1.43), and smoking (OR, 2.16; 95% CI, 1.36-3.48). Purging at 14 years was also associated with future depression (OR, 2.87; 95% CI, 1.69-5.01) and anxiety (OR, 2.48; 95% CI, 1.49-4.12) symptoms. Conclusions and Relevance: The findings of this study delineate temporal associations and shared etiologies among DEBs and other mental health disorders and emphasize the potential of genetic and phenotypical assessments of obesity, behavioral disorders, and neuroticism to improve early and differential diagnosis of eating disorders. This cohort study across numerous European sites assesses whether associations and shared etiologies exist between disordered eating behaviors (dieting, purging, and binge eating) and other mental health disorders in early adolescence.</t>
  </si>
  <si>
    <t>https://search.ebscohost.com/login.aspx?direct=true&amp;db=cin20&amp;AN=147380331&amp;site=ehost-live</t>
  </si>
  <si>
    <t>impact of the COVID-19 pandemic on the number of presentations of penetrating injuries to a UK major trauma centre.</t>
  </si>
  <si>
    <t>Hickland, Maria M; Massouh, Philippa; Sutthakorn, Roxanne E; Greenslade, Charlotte; Jennings, Cara; Cantle, Fleur; Bew, Duncan</t>
  </si>
  <si>
    <t>e126</t>
  </si>
  <si>
    <t>10.1093/pubmed/fdab333</t>
  </si>
  <si>
    <t>COVID-19 Pandemic Psychosocial Factors; Wounds, Penetrating Psychosocial Factors; Trauma Centers Utilization; Human; Male; Female; Adult; United Kingdom; Wounds, Gunshot; Stay-at-Home Orders; Emergency Care; Retrospective Design; Mann-Whitney U Test; Data Analysis Software; Descriptive Statistics; Adult: 19-44 years; Male; Female</t>
  </si>
  <si>
    <t>Background Knife-related violence is of growing concern in the UK. This study aims to investigate the impact of the COVID-19 pandemic on the frequency of penetrating injuries at a UK major trauma centre. Methods This was a retrospective study comparing the number of patients attending the emergency department of King's College Hospital (KCH) with a penetrating injury (gunshot or stab wound) during the 'pandemic year' (1 March 2020–28 February 2021) compared with the equivalent time period in the previous year. Penetrating injuries as a result of self-harm were excluded. The primary outcome was to assess whether there were any changes to the frequency of presentations during three periods of national lockdowns. Results Lockdown 1 showed a 48.45% reduction in presentations in the 'pandemic year' compared to the previous year, lockdown 2 showed a 31.25% reduction; however, lockdown 3 showed an 8.89% increase in the number of presentations. Conclusion Our findings suggest that despite the initial reduction in the number of presentations of penetrating injury during lockdown 1, this returned to normal levels by lockdown 3. Further research is required to understand the effects of government-imposed restrictions on interpersonal violence and identify appropriate methods of outreach prevention during a pandemic.</t>
  </si>
  <si>
    <t>https://search.ebscohost.com/login.aspx?direct=true&amp;db=cin20&amp;AN=155649316&amp;site=ehost-live</t>
  </si>
  <si>
    <t>Incidence of Nonfatal Traumatic Brain Injury-Related Hospitalizations - United States, 2018.</t>
  </si>
  <si>
    <t>Peterson, Alexis B.; Thomas, Karen E.</t>
  </si>
  <si>
    <t>10.15585/mmwr.mm7048a3</t>
  </si>
  <si>
    <t>Hospitalization Statistics and Numerical Data; Middle Age; Adult; Child; Child, Preschool; Incidence; Male; Young Adult; United States; Infant; Aged; Female; Adolescence; Infant, Newborn; Short Portable Mental Status Questionnaire; Scales; Middle Aged: 45-64 years; Adult: 19-44 years; Child: 6-12 years; Child, Preschool: 2-5 years; Infant: 1-23 months; Aged: 65+ years; Adolescent: 13-18 years; Infant, Newborn: birth-1 month; Male; Female</t>
  </si>
  <si>
    <t>Traumatic brain injury (TBI), which can disrupt normal brain function and result in short- and long-term adverse clinical outcomes, including disability and death, is preventable. To describe the 2018 incidence of nonfatal TBI-related hospitalizations in the United States by sociodemographic characteristics, injury intent, and mechanism of injury, CDC analyzed data from the Healthcare Cost and Utilization Project (HCUP) National (Nationwide) Inpatient Sample. During 2018, there were 223,050 nonfatal TBI-related hospitalizations; rates among persons aged ≥75 years were approximately three times higher than those among persons aged 65-74 years, and the age-adjusted rate among males was approximately double that among females. Unintentional falls were the most common mechanism of injury leading to nonfatal TBI-related hospitalization, followed by motor vehicle crashes. Proper and consistent use of recommended restraints (i.e., seatbelts, car seats, and booster seats) and, particularly for persons aged ≥75 years, learning about individual fall risk from health care providers are two steps the public can take to prevent the most common injuries leading to nonfatal TBIs. The findings in this report could be used by public health officials and clinicians to identify priority areas for prevention programs.</t>
  </si>
  <si>
    <t>https://search.ebscohost.com/login.aspx?direct=true&amp;db=cin20&amp;AN=153923342&amp;site=ehost-live</t>
  </si>
  <si>
    <t>Multisite Examination of Depression Screening Scores and Correlates Among Adolescents and Young Adults With Type 2 Diabetes.</t>
  </si>
  <si>
    <t>Monaghan, Maureen; Mara, Constance A.; Kichler, Jessica C.; Westen, Sarah C.; Rawlinson, Alana; Jacobsen, Laura M.; Adams, Rebecca N.; Stone, Jenine Y.; Hood, Korey K.; Mulvaney, Shelagh A.</t>
  </si>
  <si>
    <t>Canadian Journal of Diabetes</t>
  </si>
  <si>
    <t>10.1016/j.jcjd.2021.01.011</t>
  </si>
  <si>
    <t>Depression Diagnosis; Health Screening; Diabetes Mellitus, Type 2; Human; Male; Female; Adolescence; Young Adult; Questionnaires; Record Review; Mental Health; Referral and Consultation; Electronic Health Records; Adolescent: 13-18 years; Male; Female</t>
  </si>
  <si>
    <t>Our aim was to evaluate self-reported depressive symptoms and clinical outcomes during routine screening for adolescents and young adults with type 2 diabetes (T2D), and examine associations among depressive symptoms and demographic and clinical characteristics. The Patient Health Questionnaire (PHQ) was administered to 197 adolescents and young adults with T2D using the PHQ-2 or PHQ-9 in routine pediatric diabetes care at 4 academic medical centres. Data from electronic health records were extracted from the screening date and 12 months earlier. Adolescents and young adults with T2D (mean age, 16.85 years; 57% male; 77.2% non-Caucasian) completed the PHQ as part of routine diabetes care. On the PHQ, 19.3% of adolescents and young adults endorsed elevated depressive symptoms (PHQ score ≥10) and, among a subsample with item-level data (n=53), 18.9% endorsed thoughts of self-harm. Subsequently, 50.0% of those with depressive symptoms had a documented referral for mental health treatment in the electronic health record after the positive screening outcome. Older age, shorter diabetes duration, higher glycated hemoglobin level, being non-Hispanic white, more blood glucose checks per day and being prescribed oral medications were significantly associated with more depressive symptoms. Screening for depressive symptoms identifies individuals in need of referral for mental health treatment. A focus on self-harm assessment, standardized methods for documentation of symptoms and mental health referrals and increased referral resources are needed. Notre objectif était d'évaluer les symptômes de dépression autodéclarés et les résultats cliniques lors du dépistage systématique des adolescents et des jeunes adultes atteints du diabète de type 2 (DT2), et d'examiner l'association des symptômes dépressifs aux données démographiques et aux caractéristiques cliniques. Nous avons fait passer un questionnaire sur la santé du patient (PHQ, soit le QSP-2 ou le QSP-9) à 197 adolescents et jeunes adultes atteints du DT2 lors des soins courants en diabète pédiatrique dans 4 centres universitaires qui offrent des soins médicaux. Nous avons extrait les données des dossiers médicaux électroniques à la date du dépistage et des 12 mois précédents. Les adolescents et les jeunes adultes atteints du DT2 (âge moyen, 16,85 ans; 57 % de sexe masculin; 77,2 % non-Caucasiens) ont rempli le PHQ dans le cadre de soins courants en diabète. Au QSP, 19,3 % des adolescents et des jeunes adultes reconnaissaient avoir un nombre élevé de symptômes de dépression (score au QSP ≥ 10) et, dans un sous-échantillon de données (n = 53), 18,9 % reconnaissaient avoir pensé à l'automutilation. Par la suite, 50,0 % de ceux qui avaient des symptômes de dépression avaient une demande de consultation en santé mentale consignée dans les dossiers médicaux électroniques après les résultats positifs au dépistage. Le fait d'avoir un âge plus avancé, un diabète depuis moins longtemps, des concentrations plus élevées de l'hémoglobine glyquée, d'être un Blanc non hispanique, de faire des vérifications quotidiennes plus fréquentes de la glycémie et de recevoir des ordonnances de médicaments par voie orale était significativement associé à un nombre plus élevé de symptômes de dépression. Le dépistage des symptômes de dépression permet de repérer les individus qui ont besoin d'être dirigés vers des services en santé mentale. Il est essentiel d'accorder une attention particulière à l'évaluation de l'automutilation, aux méthodes normalisées de consignation des symptômes et des demandes de consultation en santé mentale, et à l'accroissement des ressources pour l'orientation des patients.</t>
  </si>
  <si>
    <t>https://search.ebscohost.com/login.aspx?direct=true&amp;db=cin20&amp;AN=151121737&amp;site=ehost-live</t>
  </si>
  <si>
    <t>Peer Victimization and Nonsuicidal Self-Injury Among Chinese Left-Behind Children: The Moderating Roles of Subjective Socioeconomic Status and Social Support.</t>
  </si>
  <si>
    <t>Wang, Quanquan; Liu, Xia</t>
  </si>
  <si>
    <t>23/24</t>
  </si>
  <si>
    <t>10.1177/0886260519897346</t>
  </si>
  <si>
    <t>Peer Group; Bullying In Infancy and Childhood; Injuries, Self-Inflicted China; Social Class; Support, Psychosocial; Chinese; Victims; Human; Male; Female; Child; Adolescence; Self Report; China; Descriptive Statistics; Scales; Summated Rating Scaling; Coefficient Alpha; Data Analysis Software; Regression; Age Factors; Sex Factors; Funding Source; Child: 6-12 years; Adolescent: 13-18 years; Male; Female</t>
  </si>
  <si>
    <t>Peer victimization is a serious issue among school-aged children. Chinese left-behind children tend to experience peer victimization and associated nonsuicidal self-injury (NSSI) behavior. However, the possible improvement of subjective socioeconomic status (SES) based on increased family income may serve to buffer the relationship between peer victimization and NSSI, and this buffering effect may differ by level of social support. Thus, the current study aimed to examine the moderating effect of subjective SES on the relationship between peer victimization and NSSI by the level of social support among Chinese left-behind children. A total of 431 left-behind children and 447 non-left-behind children (comparison group) completed self-report scales measuring peer victimization, NSSI, subjective SES, and social support. Results showed that peer victimization was positively related to NSSI among left-behind children, but not among non-left-behind children. Moreover, for left-behind children with low levels of social support, high subjective SES intensified the association between peer victimization and NSSI; peer victimization was positively associated with NSSI among left-behind children who reported high subjective SES, but not among those with low subjective SES. However, high levels of social support seemed to protect the left-behind children with high subjective SES who experienced peer victimization from NSSI. For non-left-behind children with both parents present, high subjective SES played a protective role in the association between peer victimization and NSSI, regardless of the levels of social support they enjoyed. These findings contribute to an understanding of subjective SES as a moderating mechanism in the association between peer victimization and NSSI among left-behind children. Social support proved central to the protective role of subjective SES. Intervention programs to enhance social support can help to strengthen the protective effect of subjective SES on NSSI among left-behind children who experience peer victimization.</t>
  </si>
  <si>
    <t>https://search.ebscohost.com/login.aspx?direct=true&amp;db=cin20&amp;AN=154067754&amp;site=ehost-live</t>
  </si>
  <si>
    <t>Short report and initial evaluation of the factor structure of the Lancaster and Northgate Trauma Scales (LANTS).</t>
  </si>
  <si>
    <t>Wigham, Sarah; Hatton, Chris; Taylor, John L.</t>
  </si>
  <si>
    <t>Research in Developmental Disabilities</t>
  </si>
  <si>
    <t>10.1016/j.ridd.2021.103914</t>
  </si>
  <si>
    <t>Intellectual Disability Diagnosis; International Classification of Diseases; Self Report; Female; Anger; Factor Analysis; Male; Adult; Short Portable Mental Status Questionnaire; Arthritis Impact Measurement Scales; Adult: 19-44 years; Female; Male</t>
  </si>
  <si>
    <t>Background: Research suggests exposure to adverse life events is elevated in people with intellectual disabilities. We developed the Lancaster and Northgate Trauma Scales (LANTS) to address the limited availability of screening questionnaires for people with intellectual disabilities affected by adverse traumatic experiences.Aims: The aims of this study were to (i) evaluate the factor structure of the self-report LANTS and (ii) assess compatibility with the International Classification of Diseases Eleventh Revision (ICD-11) criteria for complex PTSD.Methods and Procedure: Ninety-eight people with mild to moderate intellectual disability (86 % men; mean age 41 years) completed the self-report LANTS. Exploratory factor analysis was undertaken using a polychoric correlation matrix, appropriate for the LANTS ordinal response options.Outcomes and Results: Seven items including self-harm and anger were non-normal in distribution and excluded from the analysis; a four-factor structure was identified for the 22 remaining items. We make suggestions for correspondence of LANTS items to ICD-11 criteria for complex PTSD.Conclusions and Implications: This is the first exploratory factor analysis of the LANTS. Items pertaining to anger and self-harm may be prone to response bias and development of these items using qualitative methods would be useful. The findings require replication with a larger group of people with intellectual disabilities, including more women.</t>
  </si>
  <si>
    <t>https://search.ebscohost.com/login.aspx?direct=true&amp;db=cin20&amp;AN=149549829&amp;site=ehost-live</t>
  </si>
  <si>
    <t>The Experience of Maltreatment in Young Children Whose Mothers Have Borderline Personality Disorder: Reflections in Their Narrative Representations.</t>
  </si>
  <si>
    <t>Macfie, Jenny; Kurdziel, Gretchen</t>
  </si>
  <si>
    <t>10.1521/pedi_2019_33_407</t>
  </si>
  <si>
    <t>Child Abuse Evaluation; Children of Impaired Parents; Borderline Personality Disorder; Mothers Psychosocial Factors; Human; Narratives; Child; Child Abuse, Sexual; Affect; Identity Crisis; Interpersonal Relations; Mother-Child Relations; Self Report; Adult-Child Relations; Borderline Personality Disorder Risk Factors; Child: 6-12 years</t>
  </si>
  <si>
    <t>Child maltreatment is an etiological factor in borderline personality disorder (BPD), which may be transmitted to the children of mothers with BPD. We assessed maltreatment in 36 children aged 4–7 whose mothers have BPD and in 34 normative comparisons. Children whose mothers have BPD were more likely to have experienced sexual abuse, physical abuse, and neglect than were normative comparisons. Mothers' self-reported borderline features were significantly correlated with children's maltreatment. Neglect was associated with mothers' affective instability, identity disturbance, negative relationships, and self-harm; sexual abuse was associated with mothers' identity disturbance, and negative relationships; and physical abuse was associated with mothers' self-harm. Maltreatment mediated the relationship between all four of mothers' borderline features and children's narrative representations of the caregiver–child relationship, which included fear of abandonment, role reversal, and mother–child relationship expectations. The authors discuss results in the context of risk for developing BPD in early adulthood and early preventive interventions targeting children's representations.</t>
  </si>
  <si>
    <t>https://search.ebscohost.com/login.aspx?direct=true&amp;db=cin20&amp;AN=147337726&amp;site=ehost-live</t>
  </si>
  <si>
    <t>CINAHL 8</t>
  </si>
  <si>
    <t>CINAHL 13</t>
  </si>
  <si>
    <t>Age of Autism Spectrum Disorder Diagnosis and Comorbidity in Children and Adolescents with Autism Spectrum Disorder.</t>
  </si>
  <si>
    <t>Leader, Geraldine; Hogan, Amy; Chen, June L.; Maher, Leanne; Naughton, Katie; O'Rourke, Nathan; Casburn, Mia; Mannion, Arlene</t>
  </si>
  <si>
    <t>Developmental Neurorehabilitation</t>
  </si>
  <si>
    <t>10.1080/17518423.2021.1917717</t>
  </si>
  <si>
    <t>Autistic Disorder; Age of Onset; Comorbidity In Infancy and Childhood; Comorbidity In Adolescence; Questionnaires; Scales; Human; Child; Adolescence; Intellectual Disability; Injuries, Self-Inflicted; Stereotyping; Psychopathology; Child: 6-12 years; Adolescent: 13-18 years</t>
  </si>
  <si>
    <t>Aim: Research is required to study the relationship between age of autism spectrum disorder (ASD) diagnosis and the presence of comorbidities. Method: The Gastrointestinal Symptom Inventory, Autism Spectrum Disorder-Comorbid for Children, Behavior Problem Inventory-Short Form and Social Communication Questionnaire were completed by parents of 129 children and adolescents with a diagnosis of ASD. Results: Results revealed significant relationships between the age of ASD diagnosis, the presence of comorbidities and intellectual disability. Significant correlations were found between the age of ASD diagnosis and self-injurious and stereotyped behavior. Comorbid psychopathology significantly predicted the presence of GI symptoms. In addition, the relationship between comorbid psychopathology and challenging behavior in this study was reported as bi-directional as both comorbidities predicted one another in the sample. Conclusion: Future research needs to consider the role of comorbidities in relation to ASD diagnosis.</t>
  </si>
  <si>
    <t>https://search.ebscohost.com/login.aspx?direct=true&amp;db=cin20&amp;AN=154740643&amp;site=ehost-live</t>
  </si>
  <si>
    <t>Child maltreatment and nonsuicidal self-injury among Chinese adolescents: The mediating effect of psychological resilience and loneliness.</t>
  </si>
  <si>
    <t>He, Nina; Xiang, Yanhui</t>
  </si>
  <si>
    <t>10.1016/j.childyouth.2021.106335</t>
  </si>
  <si>
    <t>Child Abuse; Self-Injurious Behavior In Adolescence; Hardiness; Loneliness; China; Human; Chinese; Adolescence; Male; Female; Questionnaires; Scales; Adolescent: 13-18 years; Male; Female</t>
  </si>
  <si>
    <t>• The experience of child maltreatment increases nonsuicidal self-injury (NSSI) among adolescents. • Psychological Resilience and loneliness play a mediation role between child maltreatment and NSSI. • In different stages of adolescence (early, middle and late), the mechanism of child maltreatment on NSSI is different. Nonsuicidal self-injury (NSSI) is a major public health problem among adolescents. Previous studies have confirmed that child maltreatment is an important risk factor for adolescents' NSSI, but the potential path by which child maltreatment affects NSSI is still unclear. Thus, based on Nock's integrated theoretical model of NSSI, the present study examined the mediating role of psychological resilience and loneliness between child maltreatment and NSSI. 1951 adolescents (956 girls; mean age = 12.93, SD = 2.54) in mainland China were recruited to complete four scales, including Childhood Trauma Questionnaire (CTQ), Connor-Davidson Resilience Scale (CD-RISC), UCLA Loneliness Scale (ULS-8) and Nonsuicidal Self-Injury Sale. The results showed that both psychological resilience and loneliness acted as mediators in the effect of child maltreatment on NSSI, and child maltreatment also affected loneliness by influencing psychological resilience, thus affecting NSSI indirectly. In addition, among different age groups, we only found the mediating effect of psychological resilience and loneliness in middle school group. And psychological resilience failed to play a mediating role in both primary school group and high school group. These results not only extend our understanding of Nock's integrated theoretical model of NSSI, but also provide theoretical support for inhibiting adolescents' NSSI by promoting psychological resilience and reducing the feeling of loneliness.</t>
  </si>
  <si>
    <t>https://search.ebscohost.com/login.aspx?direct=true&amp;db=cin20&amp;AN=154735986&amp;site=ehost-live</t>
  </si>
  <si>
    <t>Cyberbullying victimization and nonsuicidal self-injury in adolescents: Testing a moderated mediating model of emotion reactivity and dispositional mindfulness.</t>
  </si>
  <si>
    <t>Zhao, Haiyan; Gong, Xue; Huebner, E. Scott; Yang, Xiaoli; Zhou, Jianhua</t>
  </si>
  <si>
    <t>10.1016/j.jad.2021.11.070</t>
  </si>
  <si>
    <t>https://search.ebscohost.com/login.aspx?direct=true&amp;db=cin20&amp;AN=154692058&amp;site=ehost-live</t>
  </si>
  <si>
    <t>Bullying; Self-Injurious Behavior; Crime Victims; Mindfulness; Human; Child; Female; Emotions; Male; Cross Sectional Studies; Adolescence; Comparative Studies; Multicenter Studies; Evaluation Research; Validation Studies; Scales; Child: 6-12 years; Adolescent: 13-18 years; Female; Male</t>
  </si>
  <si>
    <t>Background: Little is known about how cyberbullying victimization may influence adolescent nonsuicidal self-injury (NSSI) and what conditions may buffer the detrimental effects of cyberbullying victimization. By integrating multiple theories, this study investigated emotion reactivity as an underlying mediator and mindfulness as a potential moderator to explain the link between cyberbullying victimization and NSSI among Chinese adolescents.Method: A total of 2,523 participants with an age range of 11 to 16 years old (Mage = 13.22, SD = 1.60, 48.4% girls) completed assessments.Results: After controlling SES, age, gender, traditional bullying victimization, and child maltreatment, latent moderated structural equation modeling revealed that emotion reactivity mediated the association between cyberbullying victimization and NSSI. In addition, dispositional mindfulness was found to buffer the relation between cyberbullying victimization and NSSI, but not the relation between cyberbullying victimization and emotion reactivity.Limitations: This study was cross-sectional in nature and relied exclusively upon self-report measures.Conclusions: The findings provide researchers and practitioners with a deeper understanding of the relation between cyberbullying victimization and NSSI among adolescents and its underlying mechanism. Suggested intervention and prevention strategies include helping youth reduce emotion reactivity to break the cyberbullying victimization to NSSI cycle and to enhance youths' mindfulness to buffer against the ill effects of cyberbullying victimization.</t>
  </si>
  <si>
    <t>https://search.ebscohost.com/login.aspx?direct=true&amp;db=cin20&amp;AN=154691932&amp;site=ehost-live</t>
  </si>
  <si>
    <t>Different profiles with multiple risk factors of nonsuicidal self-injury and their transitions during adolescence: A person-centered analysis.</t>
  </si>
  <si>
    <t>Gao, Qianqian; Guo, Jiaqi; Wu, Huijiao; Huang, Jialing; Wu, Nini; You, Jianing</t>
  </si>
  <si>
    <t>10.1016/j.jad.2021.08.004</t>
  </si>
  <si>
    <t>Self-Injurious Behavior Epidemiology; Adolescent Behavior; Male; Risk Factors; Child; Self Report; Human; Female; Adolescence; Comparative Studies; Multicenter Studies; Evaluation Research; Validation Studies; Child: 6-12 years; Adolescent: 13-18 years; Male; Female</t>
  </si>
  <si>
    <t>Background: Nonsuicidal self-injury (NSSI) is a serious public health concern among adolescents. However, adolescents with different combinations of NSSI risk factors may constitute different subgroups that vary in subsequent risks of NSSI engagement, and the membership in these subgroups may change during early adolescence. Gender differences related to risk profiles and transition patterns may also exist. This study thus aimed to address these three questions.Methods: A total of 2,942 participants ranging from 12 to 17 years old (55.2% females; Mage = 14.60, SD = 1.21) completed a series of questionnaires about NSSI and its risk factors on three occasions, every six months. Latent profile and latent transition analyses were used to examine NSSI risk profiles (subgroups), their transition patterns, and gender differences.Results: Three distinct risk profiles were identified: Low-risk profile, Medium-risk profile, and High-risk profile. The profile membership was fairly stable over one year, and the shift across profiles represented a "resilient" pattern. Regarding gender differences, boys were less likely to be in either the Medium- or the High-risk groups, but more likely to transition from the Medium- to the Low-risk group, relative to girls.Limitations: This study relied upon self-report measures. Additional research is needed to investigate the generalizability of the results to other populations, and to examine more predictors of class membership and transitions.Conclusions: The results highlight the importance of considering subgroup differences in understanding NSSI risks. Differentiated interventions with multi-pronged approaches tailoring to different risk classes and gender groups may therefore prove more efficient and effective.</t>
  </si>
  <si>
    <t>https://search.ebscohost.com/login.aspx?direct=true&amp;db=cin20&amp;AN=153096259&amp;site=ehost-live</t>
  </si>
  <si>
    <t>Personality traits and body image in adults with oral piercing: a questionnaire analysis.</t>
  </si>
  <si>
    <t>Schnabl, Dagmar; Kapferer-Seebacher, Ines; Angermann, Zerin; Steiner, René; Guenther, Verena; Stuerz, Kristina</t>
  </si>
  <si>
    <t>Quintessence International</t>
  </si>
  <si>
    <t>10.3290/j.qi.b1244417</t>
  </si>
  <si>
    <t>Quintessence Publishing Company Inc.</t>
  </si>
  <si>
    <t>Personality; Body Image; Body Piercing; Dentist's Role; Dentists Ethical Issues; Human; Questionnaires; Scales; Fisher's Exact Test; Mann-Whitney U Test; Male; Female; Descriptive Statistics; Male; Female</t>
  </si>
  <si>
    <t>Objectives: Due to the growing popularity of body modifications, dental practitioners are increasingly confronted with oral piercing and its implications. Successful consultation and subsequent change of patient behavior require an understanding of the patient's personality and the deep reasons that explain this self-injurious behavior. This is the first study evaluating personality traits and aspects of body perception in a cohort of adults with oral piercing. Method and materials: Sixty-two individuals with labial and/or tongue piercing completed three validated questionnaires assessing body perception and personality traits (Questionnaire for assessing one's own body; Sensation Seeking Scale; Big Five Inventory Scale). Fisher Exact probability test and Mann-Whitney U test were used to determine differences in frequency data and in psychologic parameters between subgroups. Results: Eighteen single- and 44 multiple-pierced individuals completed the study (53 women, 9 men). The odds for being multiple pierced was significantly higher for tongue than for labial piercing (3.89 and 0.63, respectively; P = .003). In all psychologic parameters measured, the sample showed score distributions within reference norms. However, multiple-pierced individuals displayed a significantly lesser feeling of attractiveness, less self-confidence, and more uncertainty/anxiety towards their body than single-pierced probands (P &lt; .05). Conclusion: Psychologic characteristics of individuals with oral piercing do not fundamentally differ from those of the average population. Therefore, dental practitioners should focus on the medical and dental implications of oral piercing in the counseling of patients who have or intend to have such done.</t>
  </si>
  <si>
    <t>https://search.ebscohost.com/login.aspx?direct=true&amp;db=cin20&amp;AN=152640370&amp;site=ehost-live</t>
  </si>
  <si>
    <t>Urethral Masturbation, Urethral Foreign Body—Review of Cases.</t>
  </si>
  <si>
    <t>Aggarwal, Puneet; Sandhu, A. S.</t>
  </si>
  <si>
    <t>Indian Journal of Surgery</t>
  </si>
  <si>
    <t>10.1007/s12262-020-02696-9</t>
  </si>
  <si>
    <t>Foreign Bodies; Urethra Surgery; Bladder Surgery; Electrical Equipment and Supplies; Masturbation; Adolescence; Male; Surgery, Operative; Cystotomy; X-Rays; Treatment Delay; Injuries, Self-Inflicted; Self-Injurious Behavior; Adolescent: 13-18 years; Male</t>
  </si>
  <si>
    <t>Intravesical foreign body is a rarity. Studies have reported several items in urinary bladder like gauze pieces, worms, electrical wires, chicken bones, thermometers, pieces of Foley catheter, batteries and snakes. Herein, a case of an electrical wire inserted in male urethra and coiled in the bladder is presented. A seventeen-year-old male presented with history of insertion of electric wire per-urethra. The wire got stuck when he tried to pull it. He had made several unsuccessful attempts to remove it. On examination, the wire was seen protruding from external urethral meatus. An X-ray demonstrated the wire coiled and knotted inside the bladder. Considering high chances of endoscopic treatment failure, suprapubic cystotomy was performed and the wire was removed. The most common reason for self-insertion of a foreign body into male urethra is of erotic or sexual nature. In majority of cases, patient feels guilty and humiliated; therefore, he delays medical help. Many authors advocate psychiatric evaluation of these patients, considering it an indication of self-punishing and impulsive behaviour. However, it is controversial as many of these patients are psychologically normal. The definite management is complete removal of the foreign body by endoscopic or open approach. However, choosing the optimal technique depends upon the patient's condition, urinary tract injuries and the size, shape and material of foreign body. A self-inflicted foreign body in urethra and bladder is rarity. Endoscopic manipulation is the preferred treatment, and if unsuccessful, open procedures may be necessary.</t>
  </si>
  <si>
    <t>https://search.ebscohost.com/login.aspx?direct=true&amp;db=cin20&amp;AN=154087778&amp;site=ehost-live</t>
  </si>
  <si>
    <t>CINAHL 14</t>
  </si>
  <si>
    <t>CINAHL 18</t>
  </si>
  <si>
    <t>CINAHL 20</t>
  </si>
  <si>
    <t>CINAHL 26</t>
  </si>
  <si>
    <t>CINAHL 30</t>
  </si>
  <si>
    <t>Functional Capacity of Geriatric Patients after Stroke According to the NOSGER Scale. Prospective Studies.</t>
  </si>
  <si>
    <t>Biercewicz, Monika</t>
  </si>
  <si>
    <t>Journal of Neurological &amp; Neurosurgical Nursing</t>
  </si>
  <si>
    <t>10.15225/PNN.2021.10.2.1</t>
  </si>
  <si>
    <t>University of Humanities &amp; Economics in Wloclawek, Institute of Health Sciences</t>
  </si>
  <si>
    <t>Geriatric Functional Assessment Poland; Stroke Patients Psychosocial Factors; Scales; Human; Aged; Aged, 80 and Over; Male; Female; Prospective Studies; Hospitalization of Older Persons; Inpatients; Poland; Health Facility Departments; Barthel Index; Social Behavior Evaluation; Activities of Daily Living Evaluation; Disruptive Behavior; Coping; Dressing; Hygiene; Grooming; Fecal Incontinence; Urinary Incontinence; Data Analysis Software; Chi Square Test; Pearson's Correlation Coefficient; Self-Injurious Behavior; Descriptive Statistics; Stroke Psychosocial Factors; Aged: 65+ years; Aged, 80 &amp; over; Male; Female</t>
  </si>
  <si>
    <t>Introduction. In Poland and in other European countries, we are witnessing an increase in the number of elderly (geriatric) people. The psychophysical assessment of the patient and the identification of deficits in his functioning in everyday life are of particular importance. The fitness of the elderly depends on their aging process, lifestyle, environmental, social and psychological factors as well as existing diseases -- including neurological ones. Aim. The aim of the study was to perform a functional assessment of geriatric patients after stroke using the NOSGER scale. Material and Methods. The study group consisted of 117 geriatric patients after a stroke, hospitalized in the Department of Geriatrics, CM in Bydgoszcz. The NOSGER scale, the ADL-Katz scale and the Barthel scale were used for functional assessment. Results. The conducted psychophysical assessment of geriatric patients using the NOSGER scale showed that the respondents function the worst in the area of social behaviour -- S (M = 15.2) and the instrumental activity of daily living -- IADL (M = 14.2). They function best in the area of destructive, disruptive and asocial behaviours -- Z (M = 8.1) and in the area of activities of daily living -- ADL (M = 9.2). The respondents best cope with activities such as: proper dressing when leaving the house (75.2% of respondents), performing hygienic activities (combing, shaving, make-up) (59.0% of respondents) or keeping order (58.1% of respondents). They are worse at such activities as: control of stool (30.8% of respondents) and urine control (31.6% of respondents). Statistical analysis showed no statistically significant differences (p &gt; 0.05) between the groups as assessed by the NOSGER, ADL-Katz and BI scales. A strong correlation was demonstrated between the assessment of the respondents using the ADL-Katz and Barthel scales (r= -- .7128 and r = --.7285), and the NOSGER scale and the area -- ADL_NOSGER (r = --.8109 and r = --.8215). Conclusions. Geriatric patients after stroke, as assessed by the NOSGER scale, show moderate disability in the functional area. In most cases, the respondents cope well with such activities as: proper dressing when leaving the house, performing hygienic activities (combing, shaving, make-up) or taking care of order. Conformity was demonstrated in the functional assessment using the ADL_NOSGER, ADL-Katz and Barthel scales. The ADL-Katz scale and the Barthel scale similarly measure the activities of daily living of geriatric patients. Wstęp. W Polsce i w innych krajach europejskich jesteśmy świadkami wzrostu ilości ludzi w podeszłym wieku (geriatrycznych). Szczególne znaczenie ma ocena psychofizyczna chorego oraz określenie deficytów jego funkcjonowaniu w życiu codziennym. Sprawność osób w podeszłym wieku zależy od ich procesu starzenia się, stylu życia, czynników środowiskowo-społecznych, psychicznych i występujących schorzeń, w tym neurologicznych. Cel. Celem badań było dokonanie oceny czynnościowej pacjentów geriatrycznych po przebytym udarze mózgu za pomocą skali NOSGER. Materiał i metody. Badaną grupę stanowiło 117 pacjentów geriatrycznych po przebytym udarze mózgu, hospitalizowanych w Klinice Geriatrii CM w Bydgoszczy. Do oceny czynnościowej zastosowano skalę NOSGER, skalę ADL-Katz oraz skalę Barthel. Wyniki. Przeprowadzona ocena psychofizyczna pacjentów geriatrycznych za pomocą skali NOSGER wykazała, że badani najgorzej funkcjonują w obszarze zachowań socjalnych -- S (M = 15,2) oraz złożonych czynności dnia codziennego -- IADL (M = 14,2). Najlepiej funkcjonują w obszarze zachowań destrukcyjnych, zakłócających, asocjalnych -- Z (M = 8,1) oraz w obszarze podstawowych czynności dnia codziennego -- ADL (M = 9,2). Badani najlepiej radzą sobie z takimi czynnościami jak: prawidłowy ubiór przy wychodzeniu z domu (75,2% badanych), wykonywanie czynności higienicznych (uczesanie się, ogolenie, umalowanie) (59,0% badanych) czy dbanie o porządek (58,1% badanych). Gorzej radzą sobie z takimi czynnościami jak: kontrola oddawania stolca (30,8% badanych) i moczu (31,6% badanych). Analiza statystyczna nie wykazała różnic istotnych statystycznie (p &gt; 0,05) pomiędzy poszczególnymi grupami w ocenie skalą NOSGER, ADL-Katz i BI. Wykazano, silną korelację pomiędzy oceną badanych za pomocą skali ADL-Katz oraz Barthel (r = --,7128 oraz r = --,7285), a skalą NOSGER i obszarem -- ADL&amp;lowbar;NOSGER (r = --,8109 oraz r = --,8215). Wnioski. Pacjenci geriatryczni w ocenie dokonanej za pomocą skali NOSGER wykazują umiarkowaną niesprawność w obszarze czynnościowym. W większości przypadków, badani dobrze radzą sobie z takimi czynnościami jak: prawidłowy ubiór przy wychodzeniu z domu, wykonywanie czynności higienicznych (uczesanie się, ogolenie, umalowanie) czy dbanie o porządek. Wykazano zgodność w ocenie czynnościowej za pomocą skali ADL&amp;lowbar;NOSGER, skali ADL-Katz i skali Barthel. Skala ADL-Katz oraz skala Barthel w podobny sposób mierzy aktywność życia codziennego pacjentów geriatrycznych.</t>
  </si>
  <si>
    <t>https://search.ebscohost.com/login.aspx?direct=true&amp;db=cin20&amp;AN=154092532&amp;site=ehost-live</t>
  </si>
  <si>
    <t>Symptom structure of posttraumatic stress disorder after parental bereavement - a network analysis of Chinese parents who have lost their only child.</t>
  </si>
  <si>
    <t>Eli, Buzohre; Liang, Yiming; Chen, Yaru; Huang, Xin; Liu, Zhengkui</t>
  </si>
  <si>
    <t>10.1016/j.jad.2021.08.123</t>
  </si>
  <si>
    <t>Bereavement; Stress Disorders, Post-Traumatic Etiology; Human; China; Cross Sectional Studies; Only Child; Child; Parents; Comparative Studies; Multicenter Studies; Evaluation Research; Validation Studies; Checklists; Child: 6-12 years</t>
  </si>
  <si>
    <t>Background: The death of a child is a highly traumatic event and often leads to mental health problems, including posttraumatic stress disorder (PTSD). Previous studies have focused on overall PTSD after the loss of an only child; however, little attention has been given to PTSD at the symptom level. This study aims to identify the network structure of PTSD symptoms in bereaved parents who have lost their only child, known as Shidu parents in Chinese society.Methods: A cross-sectional study enrolled 385 bereaved individuals who had lost an only child across 10 cities in China from November 2016 to July 2017. PTSD symptoms were measured by the PTSD Checklist for DSM-5 (PCL-5). Network analysis was implemented by using the R packages qgraph and bootnet.Results: The PTSD network revealed that diminished interest, exaggerated startle, irritability/anger, and nightmares were the most central symptoms. The strongest connections emerged between the symptoms of recurrent thoughts and nightmares, irritability/anger and reckless/self-destructive behavior, and hypervigilance and exaggerated startle.Limitations: We utilized cross-sectional data, and it is therefore not possible to infer the evolution of the symptom network over time. In addition, participants were limited to parents who had lost an only child, and the findings of this study must be interpreted with caution.Conclusions: The current study provides further clarity regarding how PTSD symptoms relate to each other in bereaved parents who have lost an only child. Symptoms with high centrality and connectedness may be viable targets for intervention in bereaved parents who have lost an only child.</t>
  </si>
  <si>
    <t>https://search.ebscohost.com/login.aspx?direct=true&amp;db=cin20&amp;AN=153096377&amp;site=ehost-live</t>
  </si>
  <si>
    <t>Affect intensity, masculine gender norm conformity, &amp; suicide.</t>
  </si>
  <si>
    <t>Duncan, Cole E.</t>
  </si>
  <si>
    <t>Dissertation Abstracts International: Section B: The Sciences and Engineering</t>
  </si>
  <si>
    <t>5-B</t>
  </si>
  <si>
    <t>2022-34077-021</t>
  </si>
  <si>
    <t>ProQuest Information &amp; Learning</t>
  </si>
  <si>
    <t>Dissertation</t>
  </si>
  <si>
    <t>Conformity (Personality); Masculinity; Social Norms; Suicide; Suicidality; Emotional Control; Violence; Belonging; Adulthood (18 yrs &amp; older); Middle Age (40-64 yrs); Male</t>
  </si>
  <si>
    <t>The suicide rate for middle-aged white men, 45-64 years old, rose to the highest rate compared to any other demographic in 2019 (CDC, 2020). Despite the high incidence of suicide in men, remarkably little is known about its contributing factors (Bilsker &amp; White, 2011). The current study hypothesized that conformity to the masculine gender norms of self-reliance, emotional control, and violence would mediate the relationship between affect intensity and suicide. Analyses were conducted on data from a sample of 109 middle-aged men, ages 45-64 years, collected online from Amazon's Mechanical Turk. Participants completed self-report measures of affect intensity, conformity to masculine gender norms, and suicidality. Although there was a significant and positive relationship between affect intensity and suicidality, conformity to emotional control, violence, and self-reliance did not significantly mediate the relationship between affect intensity and suicidality. However, there was a significant positive association between conformity to self-reliance and suicidality. In addition, exploratory analyses indicated that conformity to power over women significantly mediated the relationship between affect intensity and suicidality. The findings from this study indicate that middle-aged men with higher affect intensity are at higher risk for suicide. In addition, results suggest that middle aged men who conform to the masculine gender norms of self-reliance and power over women are at higher risk for suicide. (PsycInfo Database Record (c) 2022 APA, all rights reserved)</t>
  </si>
  <si>
    <t>https://search.ebscohost.com/login.aspx?direct=true&amp;db=psyh&amp;AN=2022-34077-021&amp;site=ehost-live</t>
  </si>
  <si>
    <t>Associations between men’s and women’s conformity to masculine role norms and firearm ownership: Contributions beyond, race, gender, and political ideology.</t>
  </si>
  <si>
    <t>2021-38662-001</t>
  </si>
  <si>
    <t>Educational Publishing Foundation</t>
  </si>
  <si>
    <t>Conformity (Personality); Firearms; Masculinity; Sex Roles; Social Norms; Human Sex Differences; Ownership; Sexism; Violence; Ideology; Adulthood (18 yrs &amp; older); Young Adulthood (18-29 yrs); Thirties (30-39 yrs); Middle Age (40-64 yrs); Aged (65 yrs &amp; older); Male; Female</t>
  </si>
  <si>
    <t>Many of the problems linked to rigid adherence to traditional masculine role norms, such as violence and suicide, are exponentially more dangerous when a firearm is involved. Despite men being disproportionately more likely to own a firearm compared to women, however, comparatively few researchers have examined the links between masculinity and firearm ownership. Understanding the common characteristics of the typical firearm owner beyond established demographic qualities (e.g., White, male, and politically conservative) may provide important information to inform harm reduction programs revolving around reducing firearm access. Accordingly, the present study tested the relative contributions of conformity to nine masculine norms as predictors of the likelihood of owning a firearm in a sample of men and women: Emotional Control, Winning, Playboy, Violence, Self-Reliance, Risk-Taking, Power Over Women, Primacy of Work, and Heterosexual Self-Presentation. A total of 665 U.S. participants (206 men and 459 women) were recruited through Amazon’s Mechanical Turk system. The mean age of the total sample was 20.91 (SD = 7.61), and 20% reported currently owning one or more firearms. A negative binomial regression revealed that firearm ownership was best explained by a combination of being White, a man, politically conservative, and reporting more conformity to masculine role norms emphasizing violence, risk taking, and power over women, as well as (for women only) less conformity to playboy norms. These results suggest that owning a firearm may be a behavioral manifestation of a broader traditional gender role identity. Implications for harm reduction programs centered on firearms access are discussed. (PsycInfo Database Record (c) 2022 APA, all rights reserved)</t>
  </si>
  <si>
    <t>https://search.ebscohost.com/login.aspx?direct=true&amp;db=psyh&amp;AN=2021-38662-001&amp;site=ehost-live</t>
  </si>
  <si>
    <t>Examining the effectiveness of a family‐focused training to prevent youth suicide.</t>
  </si>
  <si>
    <t>Schuck, Allison; Gryglewicz, Kim; Bender, Ansley; Nam, Eunji; McNeil, Marissa; Cosare, Michael; Rosler, Melanie; Karver, Marc</t>
  </si>
  <si>
    <t>Family Relations: An Interdisciplinary Journal of Applied Family Studies</t>
  </si>
  <si>
    <t>2022-64634-001</t>
  </si>
  <si>
    <t>10.1111/fare.12700</t>
  </si>
  <si>
    <t>Wiley-Blackwell Publishing Ltd.</t>
  </si>
  <si>
    <t>Journal</t>
  </si>
  <si>
    <t>No terms assigned</t>
  </si>
  <si>
    <t>Objective The present study investigates the effectiveness of a novel, consumer‐informed, family training for youth suicide prevention. Background Research suggests family members play a key role in reducing suicide risk for their children. However, family members often do not possess the necessary knowledge, confidence, and skills needed to intervene with a suicidal youth. Method Family members (N = 582) participated in the It's Time to Talk About It: Family Training for Youth Suicide Prevention (ITT‐FT) and completed pretest and posttest measures. Additionally, 158 family members completed a 6‐month follow‐up evaluation. Results Results indicated significant improvements in knowledge, effective attitudes, perceived behavioral control, social norms, and intentions immediately after the training. Knowledge and perceived behavioral control were sustained at follow‐up. Participants identifying as Hispanic/Latinx exhibited greater decreases in stigma related to help‐seeking. Those who had a family history of mental health treatment experienced a greater increase in social norms related to other families seeking help. Conclusion Findings underline the importance of implementing a family‐focused program aimed at improving training outcomes such as knowledge, confidence, and intentions—key constructs associated with behavior change. Implications Improvement in several domains following the training highlight the critical role family members can play in reducing youth suicide risk. (PsycInfo Database Record (c) 2022 APA, all rights reserved)</t>
  </si>
  <si>
    <t>https://search.ebscohost.com/login.aspx?direct=true&amp;db=psyh&amp;AN=2022-64634-001&amp;site=ehost-live</t>
  </si>
  <si>
    <t>Male college athletes’ masculine conformity and help seeking.</t>
  </si>
  <si>
    <t>Simmons, Alexandra</t>
  </si>
  <si>
    <t>2022-34071-031</t>
  </si>
  <si>
    <t>Conformity (Personality); Help Seeking Behavior; Masculinity; Social Norms; College Athletes; Sports; Suicidality; Adulthood (18 yrs &amp; older); Male; Female</t>
  </si>
  <si>
    <t>Hegemonic masculine gender norms define how men are to behave in society (Connell &amp; Messerschmidt, 2005). Sport is highly influential in spreading traditional masculine norms, and how male athletes are allowed to think, feel, and act (Connell, 2008). Professionals working in the realm of athletics have a responsibility to address the concerning statistics regarding masculine conformity including rates of depression (Bayram &amp; Bilgel, 2008), suicide (Oquendo, Ellis, Greenwald, Malone, Weissman &amp; Mann, 2001) and low help seeking (Addis &amp; Mahalik, 2003). This study sought to examine the relationship between male collegiate athletes' conformity to masculine gender norms and their willingness to help seek.An online, anonymous survey was completed by 147 male college athletes. Statistical analysis was used to understand features of help seeking behavior for personal emotional issues and suicidality as impacted by masculine conformity, athlete identity, and racial identity. Further statistical analysis was used to identify if help seeking outcomes and masculine conformity were dependent upon sport type or division. Data analysis revealed participants were likely to seek help for personal emotional issues and suicidality from intimate partner only. A significant relationship was found for openness to help seeking for personal emotional issues (F (7, 77) = 2.81, p &lt; .05) and suicidality (F (7, 85) = 3.34, p &lt; .01). Identifying as White and endorsing greater conformity to masculine norms were significantly negatively associated with openness to help seeking for personal emotional issues and suicidality.Results from this research indicate male athletes are unlikely to seek help for personal and emotional issues and suicidal thoughts, with the exception of an intimate partner. White participants who endorse masculine gender norms are significantly less likely to seek help. Culturally responsive sport psychology programming needs to be developed at the individual, family, team, organizational, and community levels with strong consideration for education and consultation. Further consideration for prevention at the youth level should be explored to increase help seeking behavior among male identified athletes. Increased help seeking behavior may lead to lower levels of suicidality and other mental health concerns. (PsycInfo Database Record (c) 2022 APA, all rights reserved)</t>
  </si>
  <si>
    <t>https://search.ebscohost.com/login.aspx?direct=true&amp;db=psyh&amp;AN=2022-34071-031&amp;site=ehost-live</t>
  </si>
  <si>
    <t>Norms according to age and gender for the Spanish version of the Inventory of Depression and Anxiety Symptoms (IDAS-II).</t>
  </si>
  <si>
    <t>Sanchez-Garcia, Manuel; De la Rosa-Cáceres, Ana; Stasik-O'Brien, Sara; Mancheño-Barba, Juan José; Lozano, Óscar M.; Diaz-Batanero, Carmen</t>
  </si>
  <si>
    <t>Frontiers in Psychology</t>
  </si>
  <si>
    <t>2021-99460-001</t>
  </si>
  <si>
    <t>10.3389/fpsyg.2021.748025</t>
  </si>
  <si>
    <t>Frontiers Media S.A.</t>
  </si>
  <si>
    <t>Anxiety; Foreign Language Translation; Major Depression; Measurement; Social Norms; Age Differences; Appetite; Decision Making; Geography; Human Sex Differences; Inventories; Test Validity; Well Being; Suicidality; Adulthood (18 yrs &amp; older); Young Adulthood (18-29 yrs); Thirties (30-39 yrs); Middle Age (40-64 yrs); Aged (65 yrs &amp; older); Male; Female</t>
  </si>
  <si>
    <t>Inventory of Depression and Anxiety Symptoms-II (IDAS-II) constitutes a useful measurement tool with demonstrated psychometric properties that is contributing to the advancement of knowledge of emotional disorders within transdiagnostic models. To implement its use in clinical settings it is important that the scores can be interpreted in order to guide clinical decisions. This study aims to develops normative data for the Spanish version of the IDAS-II. An anonymous online survey was applied to 1,072 subjects, recruited through a stratified random sampling procedure taking into account population gender, age, and geographical region of Spain. Results show that women tend to score higher than men, particularly on the Dysphoria, General Depression, Appetite Gain, and Lassitude scales. Largest effect sizes for differences in the scores according to age were found for Lassitude, Dysphoria, and General Depression. Therefore, normative data according to gender and age group for each IDAS-II scale is provided. The norms provided in this work complement those already available, facilitating the decision-making of clinical professionals. Evidence of unidimensionality is provided for the 19 IDAS-II scales that allows researchers and clinicians to use specific IDAS-II scales independently. (PsycInfo Database Record (c) 2022 APA, all rights reserved)</t>
  </si>
  <si>
    <t>https://search.ebscohost.com/login.aspx?direct=true&amp;db=psyh&amp;AN=2021-99460-001&amp;site=ehost-live</t>
  </si>
  <si>
    <t>Social theories of suicide.</t>
  </si>
  <si>
    <t>Mäkinen, Ilkka Henrik; Rojas, Yerko</t>
  </si>
  <si>
    <t>Oxford textbook of suicidology and suicide prevention., 2nd ed.</t>
  </si>
  <si>
    <t>2021-47929-019</t>
  </si>
  <si>
    <t>Oxford University Press</t>
  </si>
  <si>
    <t>Chapter</t>
  </si>
  <si>
    <t>Suicide; Theories; Social Environments</t>
  </si>
  <si>
    <t>Living in a social environment characterized by, for example, negative emotional communication and generally destructive ways of thinking, extreme individualism and a lack of common goals, difficult and rapidly changing social norms, roles and role systems, political oppression and persecution, and with suicides prominently visible in the media, may be thought to make individuals more prone to commit suicide than their counterparts in other kinds of environments. More developed social theories condense such circumstances into concepts such as 'anomie' or 'status incompatibility', and attempt to capture what the mechanism connecting the observable phenomena is 'really' about. This chapter presents some types of social theories in relation to suicide. Certain theories imply the use of statistical data, while others presuppose studying behaviour or the language used in social contexts. For social studies, access to statistical data is important, and this, along with the necessity to conduct longitudinal studies, tends to delay the results. The future will probably offer increasing amounts of data, also from places (such as the internet) where they have previously not been collected. This in itself will act as a major incentive for the continuation and possible expansion of social research on suicide. (PsycInfo Database Record (c) 2022 APA, all rights reserved)</t>
  </si>
  <si>
    <t>https://search.ebscohost.com/login.aspx?direct=true&amp;db=psyh&amp;AN=2021-47929-019&amp;site=ehost-live</t>
  </si>
  <si>
    <t>Suicidality in firefighters: Exploring occupational, psychological, and cultural determinants.</t>
  </si>
  <si>
    <t>Williams, Brooke Alexander</t>
  </si>
  <si>
    <t>7-B</t>
  </si>
  <si>
    <t>2021-27921-030</t>
  </si>
  <si>
    <t>Fire Fighters; Major Depression; Sex Roles; Suicidality; Conflict; Masculinity; Social Norms; Adulthood (18 yrs &amp; older); Male</t>
  </si>
  <si>
    <t>Background: Suicidality is more prevalent among firefighters in comparison to the general population. Research suggests that trauma exposure while on duty may be associated with the increased prevalence of suicidality in firefighters. Duty-related trauma exposure has been previously associated with depression in firefighters and the well-established link between depression and suicidality suggests that depression may explain the relationship between duty-related trauma exposure and suicidality for this population. Additionally, expectations of masculine norm adherence are inherent to fire culture and may negatively impact the relationship between depression and suicidality. However, these relationships haven't been comprehensively explored. Purpose: The present study aimed to examine the mediating role of depression in the relationship between duty-related trauma exposure and suicidality in a large firefighter sample. Furthermore, this study aimed to examine the moderating role of gender role conflict in the relationship between depression and suicidality in the context of the proposed mediation model. It was hypothesized that 1) duty-related trauma exposure, depression, gender role conflict and suicidality would all share positive associations; 2) duty-related trauma exposure would have an indirect effect (i.e. mediation) on suicidality through depression and; 3) the relationship between depression and suicidality within the proposed mediation model would be conditioned upon levels of GRC (i.e. moderated mediation), with the effect being stronger for men high in GRC in comparison to men low in GRC. Methods: The current study was conducted through the analysis of data collected by an urban fire department in 2015. Participants were 984 male firefighters (Mage = 39.63; SD = 16.26), employed full-time performing EMS or suppression duties, who also completed the target measures assessing duty-related trauma exposure, depression, gender role conflict, suicidality and the theoretically relevant covariates. Results: Correlational analyses were conducted to examine the bivariate correlations between all variables included in the study The proposed hypothesis was supported such that significant positive relationships were found between all relevant constructs including DRTE and suicidality (r = .12, p &lt; .001), DRTE and depression (r = .21, p &lt; .001), depression and suicidality (r = .42, p &lt; .001), GRC and depression (r = .27, p &lt; .001), GRC and DRTE (r = .16, p &lt; .001), and GRC and suicidality (r = .15, p &lt; .001). Next, a series of regression analyses were conducted to determine if there was a significant indirect effect of DRTE on suicidality through depression and a significant conditional indirect effect of GRC at path b1 Hypothesis two was supported such that depression fully mediated the relationship between DRTE and suicidality (ab = .13, SE = .04, 95% CI [.0674, .2057]) with depression accounting for 76% of the total effect. Additionally, hypothesis three was supported such that the relationship between depression and suicidality in the context of the full mediation model was significantly stronger for participants high in GRC (b = .24, SE = .06, 95%CI [.1271, .3582]) as opposed to those low in GRC (b = .05, SE = .05, 95% CI [-.0549, .1494]). Conclusion: Limitations, future directions and clinical implications are discussed. (PsycInfo Database Record (c) 2021 APA, all rights reserved)</t>
  </si>
  <si>
    <t>https://search.ebscohost.com/login.aspx?direct=true&amp;db=psyh&amp;AN=2021-27921-030&amp;site=ehost-live</t>
  </si>
  <si>
    <t>'Suicide addict': The sovereignty of shame in the dissociated mind.</t>
  </si>
  <si>
    <t>Epstein, Orit Badouk</t>
  </si>
  <si>
    <t>Shame matters: Attachment and relational perspectives for psychotherapists.</t>
  </si>
  <si>
    <t>2021-94182-009</t>
  </si>
  <si>
    <t>Routledge/Taylor &amp; Francis Group</t>
  </si>
  <si>
    <t>Attempted Suicide; Dissociative Disorders; Major Depression; Shame; Suicide; Attachment Behavior</t>
  </si>
  <si>
    <t>Through her obsessive artwork of infinite dots, the artist Yayoi Kusama has been expressing her depression and suicidal ideation for over eight decades. To this day, Kusama has chosen to reside by night in a mental hospital in Tokyo while during the day she continues producing her works of art with their infinitude of elaborate repetition which mirrors the loop of her depression and the monotony of her obsession with death. The title of this paper is borrowed from Kusama’s book (2005) and poem. Suicide, according to the French philosopher and sociologist Emile Durkheim, is a result of both emotional and social factors and the two are inseparable. In his book Suicide (1897), Durkheim concluded that the more socially integrated and connected a person is, the less likely he or she is to commit suicide. He came up with the term anomie. Anomie is a state or condition of instability in individuals or in a society resulting from the breakdown or absence of social norms and values. He associated anomie with the influence of a loss of societal norms that was too sudden and too rigid. When this rigidity becomes normalised and obsolete as a result of the lack of connection to a sense of purpose and belonging to society, an increase in suicide is then predictable. We can see this in times of economic austerity as well as in periods of political and societal upheaval such as the one we are currently facing with the COVID-19 pandemic. (PsycInfo Database Record (c) 2022 APA, all rights reserved)</t>
  </si>
  <si>
    <t>https://search.ebscohost.com/login.aspx?direct=true&amp;db=psyh&amp;AN=2021-94182-009&amp;site=ehost-live</t>
  </si>
  <si>
    <t>'We don't fear HIV. We just fear walking around pregnant.': A qualitative analysis of adolescent sexuality and pregnancy stigma in informal settlements in Kisumu, Kenya.</t>
  </si>
  <si>
    <t>Miller, Lara E.; Zamudio‐Haas, Sophia; Otieno, Beatrice; Amboka, Sayo; Odeny, Damaris; Agot, Irene; Kadede, Kevin; Odhiambo, Hannington; Auerswald, Colette; Cohen, Craig R.; Bukusi, Elizabeth A.; Truong, Hong‐Ha M.</t>
  </si>
  <si>
    <t>2022-13265-008</t>
  </si>
  <si>
    <t>Adolescent Pregnancy; Psychosexual Behavior; Stigma; Birth Control; Intervention; Reproductive Health; Adolescence (13-17 yrs); Adulthood (18 yrs &amp; older); Young Adulthood (18-29 yrs); Female</t>
  </si>
  <si>
    <t>In Kenya, adolescent pregnancy rates are high, contraception utilization is low, and adolescent sexuality is stigmatized. We describe how perceptions of sexuality and pregnancy stigma influence decision‐making among adolescents in the informal settlements of Kisumu. We used purposive sampling to recruit 120 adolescent boys and girls aged 15–19 for focus group discussions. A semistructured interview guide was used to elicit social norms and community attitudes about sexual and reproductive health. We analyzed the data using the Framework Approach. The social stigma of adolescent sexuality and the related fear of pregnancy as an unambiguous marker of sexual activity emerged as main themes. This stigma led adolescents to fear social retribution but did not lead to more frequent contraception use due to additional stigma. The intensity of this fear was most acutely expressed by girls, leading some to seek unsafe, sometimes fatal, abortions, and to contemplate suicide. Fear of pregnancy outweighed fear of contracting HIV that was viewed as both treatable and less stigmatized. Our findings illustrate how fear of pregnancy among these adolescents is driven primarily by fears that their community will discover that they are sexually active. Interventions are urgently needed to address adolescent sexual stigma and to prevent negative outcomes. (PsycInfo Database Record (c) 2022 APA, all rights reserved)</t>
  </si>
  <si>
    <t>https://search.ebscohost.com/login.aspx?direct=true&amp;db=psyh&amp;AN=2022-13265-008&amp;site=ehost-live</t>
  </si>
  <si>
    <t>What determines end-of-life attitudes? Revisiting the Dutch experience.</t>
  </si>
  <si>
    <t>Proulx, Damon; Savage, David A.</t>
  </si>
  <si>
    <t>Social Indicators Research</t>
  </si>
  <si>
    <t>2020-64909-001</t>
  </si>
  <si>
    <t>10.1007/s11205-020-02475-9</t>
  </si>
  <si>
    <t>Springer</t>
  </si>
  <si>
    <t>Death Attitudes; Euthanasia; Religiosity; Suicide; Behavioral Economics; Age Differences; Cross Cultural Differences; Demographic Characteristics; Quasi Experimental Methods; Adulthood (18 yrs &amp; older); Young Adulthood (18-29 yrs); Thirties (30-39 yrs); Middle Age (40-64 yrs); Aged (65 yrs &amp; older); Male; Female</t>
  </si>
  <si>
    <t>Societal attitudes and behaviours of suicide and euthanasia often cannot be compared leaving policy makers without informative understanding of how social indicators such as social norms, attitudes, behaviours, identity and culture shape the relationships held to socio-demographic indicators of pro end-of-life attitudes. Applying social indicator principals from behavioural economic theory, we assess attitudes to suicide and euthanasia using the Netherlands as a quasi-experiment. We analysed data extracted from the European Values Study (EVS) from 1981 to 2008 in the Netherlands. This timeframe encompasses the Supreme Court ruling: ‘The Right to Die—1984’ and the ‘Termination of Life on Request and Assisted Suicide (Review Procedures) Act of 2002’. Adopting a pooled ordered logit cross-sectional analysis, we assessed indicators of attitude change towards suicide and euthanasia as a quasi-experimental difference-in-differences estimation across socio-demographic indicators through 1981–1990 and 1999–2008. We find through these periods, only employment status and religiosity remain consistent and significant indicators for suicide. Whereas age, employment status, marital status and having a religious denomination remain consistent and significant indicators for euthanasia throughout both periods. Our findings provide a revised socio-demographic indicator model and extend psycho-social indicator factors from behavioural economics to approach research of end-of-life attitudes of suicide and euthanasia. (PsycInfo Database Record (c) 2021 APA, all rights reserved)</t>
  </si>
  <si>
    <t>https://search.ebscohost.com/login.aspx?direct=true&amp;db=psyh&amp;AN=2020-64909-001&amp;site=ehost-live</t>
  </si>
  <si>
    <t>PSYCINFO 1</t>
  </si>
  <si>
    <t>A closer look at the interactive screening program (ISP): Trends in usage of an online screening program.</t>
  </si>
  <si>
    <t>Daltry, Rachel; Sibley, Stephanie; MacNamara, Luciana</t>
  </si>
  <si>
    <t>Journal of College Student Psychotherapy</t>
  </si>
  <si>
    <t>2019-29982-001</t>
  </si>
  <si>
    <t>10.1080/87568225.2019.1620147</t>
  </si>
  <si>
    <t>Taylor &amp; Francis</t>
  </si>
  <si>
    <t>Health Care Utilization; Health Care Seeking Behavior; School Counseling; Mental Health Screening; School Based Mental Health Services; College Students; Mental Health Programs; Outreach Programs; Suicide Prevention; Teleconsultation; Electronic Health Services; Digital Interventions; Adulthood (18 yrs &amp; older); Young Adulthood (18-29 yrs); Thirties (30-39 yrs); Middle Age (40-64 yrs); Male; Female</t>
  </si>
  <si>
    <t>The purpose of this study was to analyze trends in the utilization of the Interactive Screening Program (ISP) with a population of students attending a college in the northeast. By making note of specific patterns and observations in the current usage of ISP among this population, it is believed that ISP’s potential usefulness for other college campuses and any existing barriers to seeking mental health treatment among college students might be better understood. It was found that there was no significant difference in submissions based on time of day or week. Thus, roughly the same number of students submitted questionnaires during the normal operational hours of the counseling center and during nights and weekends when the counseling center was closed. It is believed that the ability to receive brief clinical feedback, learn more about counseling services, and dialogue directly with counselors all through an anonymous, online portal represents a more comfortable way for some students to connect to mental health services. (PsycInfo Database Record (c) 2022 APA, all rights reserved)</t>
  </si>
  <si>
    <t>https://search.ebscohost.com/login.aspx?direct=true&amp;db=psyh&amp;AN=2019-29982-001&amp;site=ehost-live</t>
  </si>
  <si>
    <t>'A country boy can survive:' rural culture and male-targeted suicide prevention messaging.</t>
  </si>
  <si>
    <t>2022-01446-001</t>
  </si>
  <si>
    <t>Elsevier Science</t>
  </si>
  <si>
    <t>Harm Reduction; Help Seeking Behavior; Masculinity; Rural Environments; Suicide Prevention; Messages; Suicide; Adulthood (18 yrs &amp; older); Young Adulthood (18-29 yrs); Thirties (30-39 yrs); Middle Age (40-64 yrs); Aged (65 yrs &amp; older); Male; Female</t>
  </si>
  <si>
    <t>The low rate of help-seeking and high rate of suicide completion among men has prompted public health officials to create suicide prevention campaigns that specifically target men. Drawing from data collected as part of a larger study of fire recovery in a rural county in Northern California, this paper utilizes 68 interviews with fire survivors (24 men and 44 women) and 40 interviews with mental health service providers to examine how rural residents interpret this type of campaign. To track patterns of help-seeking over time, I also draw upon 26 follow-up interviews—20 with fire survivors (7 men and 13 women) and 6 with service providers—conducted one year after the first wave of interviews. In total, 134 in-depth interviews were conducted. This paper also draws on a secondary data source; I conducted content analysis of an internal Health and Human Services Agency focus group report used in the development of a local male-targeted suicide prevention campaign, Captain Awesome. As I show, male-targeted suicide prevention efforts have little salience in rural communities in which treatment resources are limited and stigma abounds. Perceptions about material conditions – i.e., treatment resources being few and far between – contribute to residents establishing a norm of not seeking help. Rural culture which emphasizes self-sufficiency and independence contributes to a pattern of both men and women repeating a narrative that frames men who seek help as weak. While research has identified women as key drivers for men's physical health maintenance, my research suggests that the same pattern might not hold around mental health maintenance in rural settings. In sum, I argue that male-targeted campaigns have limited resonance and efficacy in rural communities where material conditions and cultural narratives create physical and psychological barriers to accessing to treatment. (PsycInfo Database Record (c) 2022 APA, all rights reserved)</t>
  </si>
  <si>
    <t>https://search.ebscohost.com/login.aspx?direct=true&amp;db=psyh&amp;AN=2022-01446-001&amp;site=ehost-live</t>
  </si>
  <si>
    <t>2020-61549-008</t>
  </si>
  <si>
    <t>Sage Publications</t>
  </si>
  <si>
    <t>Attitudes; Students; Suicidal Ideation; Suicide; Suicide Prevention; Risk Factors; Risk Perception; Society; Adulthood (18 yrs &amp; older); Young Adulthood (18-29 yrs); Male; Female</t>
  </si>
  <si>
    <t>Background: An understanding of the cultural aspects of suicidal behavior is essential for the development of culturally appropriate suicide prevention and intervention strategies. Aims: This study explored the attitudes toward youth suicide in 686 Italian, Indian and Australian undergraduate students (18–24 years old). Method: A 21-item suicide attitude inventory titled Attitude towards Youth Suicide (AtYS) scale, included in this paper, was used in the three samples. Results: Four factors were extracted, labeled negative attitudes toward suicide, belief that suicide was not preventable, suicide as acceptable and normal, and the existence of risk signs for suicide. Country differences were found for all four subscales, with Indian students having the most negative attitudes toward suicide. Sex differences were found in all three countries with women, on the whole, having less negative attitudes toward suicide, more belief in the preventability of suicide in India and more belief in risk signs for suicide in Italy. Conclusion: Attitudes are linked to suicide in a complex manner. More quantitative and qualitative studies, including in lower-income and non-English speaking Western societies, are needed. (PsycInfo Database Record (c) 2021 APA, all rights reserved)</t>
  </si>
  <si>
    <t>https://search.ebscohost.com/login.aspx?direct=true&amp;db=psyh&amp;AN=2020-61549-008&amp;site=ehost-live</t>
  </si>
  <si>
    <t>A cross-sectional study on associations of physical symptoms, health self-efficacy, and suicidal ideation among Chinese hospitalized cancer patients.</t>
  </si>
  <si>
    <t>Xu, Qingyi; Jia, Shuhua; Fukasawa, Maiko; Lin, Lin; Na, Jun; Mu, Zhen; Li, Bo; Li, Ningning; Zhao, Tong; Ju, Zaishuang; He, Meng; Yu, Lianzheng; Kawakami, Norito; Li, Yuejin; Jiang, Chao</t>
  </si>
  <si>
    <t>BMC Psychiatry</t>
  </si>
  <si>
    <t>2020-88317-001</t>
  </si>
  <si>
    <t>10.1186/s12888-020-02945-x</t>
  </si>
  <si>
    <t>BioMed Central Limited</t>
  </si>
  <si>
    <t>Hospitalized Patients; Neoplasms; Physical Disorders; Self-Efficacy; Suicidal Ideation; Health Attitudes; Adulthood (18 yrs &amp; older); Young Adulthood (18-29 yrs); Thirties (30-39 yrs); Middle Age (40-64 yrs); Aged (65 yrs &amp; older); Male; Female</t>
  </si>
  <si>
    <t>Background: Epidemiological studies have shown increased risk of suicide in cancer patients compared with the general population. The present study aimed to examine the association between physical symptoms and suicidal ideation in Chinese hospitalized cancer patients and test the modifying effect of health self-efficacy on the association. Methods: A cross-sectional study was conducted with 544 hospitalized cancer patients in two general hospitals in northeast China via face-to-face interviews. Suicidal ideation was measured by using the first four items on the Yale Evaluation of Suicidality scale and then dichotomized into a positive and negative score. Multivariate logistic regression analyses were conducted to examine the impacts of physical symptoms, health self-efficacy, and their interactions on suicidal ideation. Results: The suicidal ideation rate was 26.3% in the enrolled cancer patients. Logistic regression showed that insomnia (aOR = 1.84, 95% CI 1.13 to 3.00, p = 0.015) and lack of appetite (aOR = 2.14, 95% CI 1.26 to 3.64, p = 0.005) were significantly associated with suicidal ideation. Low health self-efficacy had a marginally significant exaggerating effect on the association between pain and suicidal ideation (aOR = 2.77, 95% CI 0.99 to 7.74, p = 0.053), after adjusting for significant socio-demographics, clinical characteristics, and depression. Conclusions: These findings demonstrate significant associations between physical symptoms (insomnia and/or lack of appetite) and suicidal ideation and highlight the potential modifying role of health self-efficacy in the identification and prevention of suicide among cancer patients. (PsycInfo Database Record (c) 2020 APA, all rights reserved)</t>
  </si>
  <si>
    <t>https://search.ebscohost.com/login.aspx?direct=true&amp;db=psyh&amp;AN=2020-88317-001&amp;site=ehost-live</t>
  </si>
  <si>
    <t>A descriptive, retrospective case series of patients with factitious disorder imposed on self.</t>
  </si>
  <si>
    <t>Bérar, Antoine; Bouzillé, Guillaume; Jego, Patrick; Allain, Jean-Sébastien</t>
  </si>
  <si>
    <t>2022-09042-001</t>
  </si>
  <si>
    <t>10.1186/s12888-021-03582-8</t>
  </si>
  <si>
    <t>Deception; Factitious Disorders; Malingering; Munchausen Syndrome; Somatization Disorder; Diagnosis; Hospitals; Patient History; Adulthood (18 yrs &amp; older); Young Adulthood (18-29 yrs); Thirties (30-39 yrs); Middle Age (40-64 yrs); Male; Female</t>
  </si>
  <si>
    <t>Background: Despite cases of factitious disorder imposed on self being documented in the literature for decades, it appears to remain an under-identified and under-diagnosed problem. The present study aimed to explore factitious disorder imposed on self in a series of French patients. Methods: Patients 18 years old and over with factitious disorder imposed on self were retrospectively included by two independent reviewers according to DSM-5 criteria in Rennes University Hospital for the period 1995 to 2019. Patients were identified from a clinical data warehouse. Results: 49 patients with factitious disorder imposed on self were included. Among them, 36 (73.5%) were female. The average age at diagnosis was 38.4 years. The 16 patients with a health-related profession were all female. Direct evidence of falsification was found in 20.4% of cases. Falsification was mainly diagnosed on the basis of indirect arguments: history of factitious disorder diagnosed in another hospital (12.2%), extensive use of healthcare services (22.4%), investigations that were normal or inconclusive (69.4%), inconsistent or incomplete anamnesis and/or patient refusal to allow access to outside information sources (20.4%), atypical presentation (59.2%), evocative patient behaviour or comments (32.7%), and/or treatment failure (28.6%). Dermatology and neurology were the most frequently involved specialities (24.5%). Nine patients were hospitalized in intensive care. Some of them received invasive treatments, such as intubations, because of problems that were only reported or feigned. The diagnosis of factitious disorder imposed on self was discussed with the patient in 28 cases (57.1%). None of them admitted to making up the disorder intentionally. Two suicide attempts occurred within 3 months after the discussion of the diagnosis. No deaths were recorded. 44.9% of the patients returned to the same hospital at least once in relation to factitious disorder imposed on self. Conclusions: The present study reinforces data in favour of a predominance of females among patients with factitious disorder imposed on self. This diagnosis is difficult and is based on a range of arguments. While induced cases can be of low severity, cases that are only feigned can lead to extreme medical interventions, such as intubation. (PsycInfo Database Record (c) 2022 APA, all rights reserved)</t>
  </si>
  <si>
    <t>https://search.ebscohost.com/login.aspx?direct=true&amp;db=psyh&amp;AN=2022-09042-001&amp;site=ehost-live</t>
  </si>
  <si>
    <t>A high‐need, high‐impact educational session on firearms and death by suicide.</t>
  </si>
  <si>
    <t>Bryan, Jennifer L.; Chen, Rebecca L.; Moon, Andrew; Asghar‐Ali, Ali A.</t>
  </si>
  <si>
    <t>Suicide and Life-Threatening Behavior</t>
  </si>
  <si>
    <t>2021-63557-001</t>
  </si>
  <si>
    <t>10.1111/sltb.12779</t>
  </si>
  <si>
    <t>Background The suicide rate among Veterans is 1.5 times greater than that for civilians, partly a result of the high use of firearms as the means for suicide. One effective strategy to reduce Veteran suicide by firearms is to provide counseling on firearm safety as a method of means reduction. However, many clinicians do not discuss firearm safety with Veterans. Aims This study evaluates a one‐hour educational seminar for clinicians on lethal means safety. Materials and Methods One hundred and ninety clinicians from the Veterans Health Administration, including social workers, psychologists, psychiatrists, and nurses, participated in the training. The seminar was streamed during the South Central Mental Health Illness Research, Education and Clinical Center's Community‐Based Outpatient Clinic Mental Health Grand Rounds, for which participants were eligible for continuing education units. Data were collected immediately after the training and four months later. Results After completing the training, participants believed that it was important to speak with Veterans about firearm safety and felt knowledgeable and empowered to do so. Four months after the seminar, participants had counseled, on average, over half of Veterans treated about lethal means safety. Discussion Participants reported the value of normalizing discussions about firearm safety with their Veterans and focusing on the safety aspect while discussing firearms. Conclusions This webinar was effective in providing clinicians the skills to talk with Veterans about firearm safety and continued to impact their practice four months after training. The training is available for free on our website at https://www.mirecc.va.gov/visn16/public‐health‐approach‐to‐firearms‐and‐death‐by‐suicide.asp. (PsycInfo Database Record (c) 2021 APA, all rights reserved)</t>
  </si>
  <si>
    <t>https://search.ebscohost.com/login.aspx?direct=true&amp;db=psyh&amp;AN=2021-63557-001&amp;site=ehost-live</t>
  </si>
  <si>
    <t>A large sample survey of suicide risk among university students in China.</t>
  </si>
  <si>
    <t>Wu, Ran; Zhu, Hong; Wang, Zeng-Jian; Jiang, Chun-Lei</t>
  </si>
  <si>
    <t>2021-90514-001</t>
  </si>
  <si>
    <t>10.1186/s12888-021-03480-z</t>
  </si>
  <si>
    <t>Anxiety; Attempted Suicide; Major Depression; Suicidal Ideation; Symptoms; College Students; Comorbidity; Psychopathology; Adulthood (18 yrs &amp; older); Young Adulthood (18-29 yrs); Thirties (30-39 yrs); Male; Female</t>
  </si>
  <si>
    <t>Background: This study aimed to examine suicide ideation, suicide attempts, and suicide risk by examining a large sample of Chinese university students and identify the predictive factors, including depressive and anxiety symptoms, for suicide attempt and suicide risk. Methods: We recruited 6,836 students (aged 18–30) based on all students enrolled in 2016 from one university using cluster sampling. They completed four questionnaires: the Beck Scale for Suicide Ideation and the Suicidal Behaviors Questionnaire-Revised were used to measure suicide risk, and students’ depressive/anxiety symptoms were estimated using Patient Health Questionnaire and Generalized Anxiety Disorder Scale. Results: Four major findings emerged. First, 18% of the students showed high suicide ideation, 14.5% showed suicide risk, 18.8% had suicide plans, and 1% had attempted suicide. Second, a weak sense of life’s value was common among university students, as 61.4% of students considered suicide as a way to end or evade problems. Third, the results of the binary logistic regression showed that education, suicide ideation, including the wish to die, attitude toward suicide, specificity/planning of suicide, and deception or concealment of contemplated suicide were predictive factors of suicide attempt and suicide risk. The variable 'deterrents to active attempt' was also a predictive factor of suicide risk. Fourth, depressive and anxiety symptoms did not significantly predict suicide attempts or suicide risk. Only 10.8% and 5.6% of the students had self-reported scores above the clinical cut-off points for depression and anxiety, respectively. Conclusions: This study highlighted the prevalence of suicide risk among Chinese university students. The high risk of suicide may not only be due to affective disorders, but also a weak sense of life’s value or other reasons. Suicide ideation that significantly predicts suicide risk can be used for suicide risk assessment. Universities should provide appropriate life education and suicide prevention and intervention such as teaching instructors gate-keeper skills. (PsycInfo Database Record (c) 2021 APA, all rights reserved)</t>
  </si>
  <si>
    <t>https://search.ebscohost.com/login.aspx?direct=true&amp;db=psyh&amp;AN=2021-90514-001&amp;site=ehost-live</t>
  </si>
  <si>
    <t>A longitudinal study of mental health in at-risk adolescents before and during the covid-19 pandemic.</t>
  </si>
  <si>
    <t>Bouter, D. C.; Zarchev, M.; de Neve-Enthoven, N. G. M.; Ravensbergen, S. J.; Kamperman, A. M.; Hoogendijk, W. J. G.; Grootendorst-van Mil, N. H.</t>
  </si>
  <si>
    <t>2022-34791-001</t>
  </si>
  <si>
    <t>10.1007/s00787-021-01935-y</t>
  </si>
  <si>
    <t>Although cross-sectional studies have shown that the COVID-19 pandemic has negatively affected the mental health of adolescents, the effect of the pandemic on adolescents with pre-pandemic symptoms is unclear. We, therefore, tested the hypothesis that adolescents had increased emotional and behavioral problems during the lockdowns imposed during the pandemic.This study included three measurements in a prospective cohort of 1022 adolescents who were oversampled based on their high risk of developing psychopathology. Before the pandemic, we assessed depressive, anxiety, stress, oppositional defiant problems, psychotic experiences and suicidality, using the Youth Self-Report; 445 and 333 of these 1,022 adolescents subsequently completed the online questionnaire in the first lockdown (in April 2020) and in the second lockdown (in January 2021), respectively. Multilevel random intercept regression models were used to determine the change in psychiatric symptoms, including an interaction term to assess whether these changes differed based on the severity of symptoms prior to the pandemic. Throughout the pandemic, the majority of the participating adolescents reported having emotional and behavioral symptoms that were within the normal range. Moreover, the mean symptom scores for all six outcomes decreased significantly among adolescents with high clinical severity prior to the pandemic.In contrast to our original hypothesis, the effects of the COVID-19 pandemic may not necessarily be detrimental, at least among a specific subgroup of adolescents with pre-existing mental health problems. Moreover, our finding that most adolescents in this at-risk sample did not report experiencing clinically relevant symptoms during the pandemic reflects their resilience during the pandemic. (PsycInfo Database Record (c) 2022 APA, all rights reserved)</t>
  </si>
  <si>
    <t>https://search.ebscohost.com/login.aspx?direct=true&amp;db=psyh&amp;AN=2022-34791-001&amp;site=ehost-live</t>
  </si>
  <si>
    <t>A randomized controlled trial of acceptance and commitment therapy for psychological distress among persons with traumatic brain injury.</t>
  </si>
  <si>
    <t>Sander, Angelle M.; Clark, Allison N.; Arciniegas, David B.; Tran, Kim; Leon-Novelo, Luis; Ngan, Esther; Bogaards, Jay; Sherer, Mark; Walser, Robyn</t>
  </si>
  <si>
    <t>Neuropsychological Rehabilitation</t>
  </si>
  <si>
    <t>2020-36626-001</t>
  </si>
  <si>
    <t>10.1080/09602011.2020.1762670</t>
  </si>
  <si>
    <t>Distress; Psychotherapy; Traumatic Brain Injury; Treatment; Acceptance and Commitment Therapy; Commitment; Inventories; Memory; Psychological Needs; Adulthood (18 yrs &amp; older); Male; Female</t>
  </si>
  <si>
    <t>Psychological distress is common in persons with traumatic brain injury (TBI) but treatments remain underdeveloped. This randomized controlled trial of Acceptance and Commitment Therapy (ACT) was designed to address this gap. Ninety-three persons with medically-documented complicated mild to severe TBI, normal-to-mildly impaired memory, and clinically significant psychological distress in the chronic phase of recovery were randomized to receive eight weeks of ACT (manualized with adaptations to address TBI-related cognitive impairments) or a single session of needs assessment, brief counseling/education, and referral. The ACT group showed significantly greater reduction of psychological distress (Brief Symptom Inventory 18) and demonstrated improvements in psychological flexibility and commitment to action (Acceptance and Action Questionnaire-II (AAQ-II) scores). The number of treatment responders (post-treatment BSI 18 GSI T scores &lt; 63) was larger in the ACT group than in the control group. Entry of AAQ-II scores into the model of between-group differences in BSI 18 GSI T scores indicated that core ACT processes explained the variance in treatment group outcomes. Provision of ACT reduces psychological distress in persons with TBI in the chronic phase of recovery when adaptations are made to accommodate TBI-related cognitive impairments. Additional clinical trials with a structurally equivalent control group are needed. (PsycInfo Database Record (c) 2021 APA, all rights reserved)</t>
  </si>
  <si>
    <t>https://search.ebscohost.com/login.aspx?direct=true&amp;db=psyh&amp;AN=2020-36626-001&amp;site=ehost-live</t>
  </si>
  <si>
    <t>2020-83042-001</t>
  </si>
  <si>
    <t>Mental Disorders; Violence; Mentally Ill Offenders; Childhood (birth-12 yrs); Infancy (2-23 mo); Preschool Age (2-5 yrs); School Age (6-12 yrs); Adolescence (13-17 yrs); Adulthood (18 yrs &amp; older); Male; Female</t>
  </si>
  <si>
    <t>Background: Headlines are usually read first. Since headlines are designed to be remarkable and memorable in terms of form and meaning, their impact on the positive or negative attitudes of the society towards individuals with mental illness may be greater than the news texts. Aims: This study aimed to retrospectively examine and analyze the content of violence headlines related to people with mental disorders. Method: The study was designed to examine headlines retrospectively. Six-hundred-ten headlines on the websites of four nationally published newspapers in Turkey were reviewed. Headlines mentioned people with mental disorders and violent events. The News Headline Review Form was used to evaluate the headlines. Descriptive statistics, the chi-square test and logistic regression analysis were used in data analysis. Results: It was determined that violent events in headlines were mostly associated with homicidal behaviors (72%; n = 439), self-harming behaviors (20.2%; n = 123) and exploitation by others (7.8%; n = 40), respectively. The most common actions in headlines were, within the homicidal behaviors, 'murder' (30.4%; n = 186); within the self-harming behaviors, 'commit suicide' (13.6%; n = 83) and within the exploitation-by-others category, 'being murdered' (4.4%; n = 27). People with mental disorders were in an active position in three fourths of the headlines on violence/aggression (77.3%; n = 471). Conclusion: Headlines have the effect of normalizing the relationship between violence and mental disorders, which already exists in society. Portraying violence as a typical part of a mental disorder could create social perceptions that it is the nature of these individuals to exhibit violent behavior. (PsycInfo Database Record (c) 2021 APA, all rights reserved)</t>
  </si>
  <si>
    <t>https://search.ebscohost.com/login.aspx?direct=true&amp;db=psyh&amp;AN=2020-83042-001&amp;site=ehost-live</t>
  </si>
  <si>
    <t>A social-ecological history of gender and violence in the lives of transgender and nonbinary young people.</t>
  </si>
  <si>
    <t>Ratliff, Gregory Allen</t>
  </si>
  <si>
    <t>3-B</t>
  </si>
  <si>
    <t>2021-94596-100</t>
  </si>
  <si>
    <t>Life Span; Violence; Transgender; Social Ecology; Gender Nonbinary; Adolescent Development; Early Experience; Gender Identity; Adolescence (13-17 yrs); Adulthood (18 yrs &amp; older); Young Adulthood (18-29 yrs); Male; Female</t>
  </si>
  <si>
    <t>Transgender and nonbinary young people experience some of the highest rates of violence of any group of young people. Violence is associated with a host of health concerns, including depression, anxiety, and suicidality. Gender minority stress theory describes increased risks for mental health concerns when experiencing violence targeting a person's gender identity. Transgender and nonbinary young people experience high rates of child maltreatment, bullying, physical violence, sexual violence, and polyvictimization. Subsequently, transgender and nonbinary young people experience high rates of depression, anxiety, post-traumatic stress, homelessness, lack of access to healthcare, and lack of social support. While the research literature is clear that transgender and nonbinary young people experience these high rates of violence and poor health outcomes, there are little data on when these disparities emerge in the lives of transgender young people. Research shows that by the time transgender and nonbinary people reach adulthood they have experienced disparities and will likely continue to experience disparities in violence and health as transgender and nonbinary adults, but violence prevention efforts are stymied without a clearer understanding of the developmental timing of violence experienced by trans and nonbinary young people.Further, the extant literature on childhood and adolescent gender development suggests there are gendered differences in experiences of violence and health, but ongoing and historical approaches to child and adolescent development have perpetuated and reinforced scientific paradigms that explicitly frame transgender identity as pathological and non-normative, fundamentally excluding transgender and nonbinary children and adolescents from a scientific understanding of their development. This disregard has led to a dearth of data on the lived experiences of transgender and nonbinary children and adolescents, limiting any efforts toward improving their health and wellbeing. In order to address these gaps, this study asks the following questions: 1) How do transgender and nonbinary young people experience gender development during childhood, adolescence, and young adulthood? 2) What types of violence and sources of violence target transgender and nonbinary young people during childhood, adolescence, and young adulthood? 3) How does the social ecology, including social institutions and the agents of those institutions, interact with gender development or violence for transgender and nonbinary young people during childhood, adolescence, and young adulthood; and how do these social-ecological interactions contribute to risk or protective factors for violence, health, and safety?This qualitative study used a life history timeline (LHT) approach to collect lifecourse data on the experiences of violence and gender development during childhood, adolescence, and young adulthood with a geographically diverse sample of transgender and nonbinary young adults (N = 22; ages = 18-29 y/o). Qualitative, life history interviews were conducted on Zoom, using Zoom's whiteboard function to construct the life history timeline. The transcripts were coded using an abductive constructivist grounded theory method to identify codes that emerged during the grounded theory coding process and a priori codes based on study aims and existing literature on gender identity and violence (Timmermans &amp; Tavory, 2012). The domains included in the lifecourse interview were: landmarks (e.g., birthdays, academic milestones, prominent life transitions), gender development (e.g., gender awareness, gender identity, coming out, gender performance), violence (e.g., general polyvictimization domains), and social ecological features (e.g., cultural and political climate, family, peers, community features). (PsycInfo Database Record (c) 2022 APA, all rights reserved)</t>
  </si>
  <si>
    <t>https://search.ebscohost.com/login.aspx?direct=true&amp;db=psyh&amp;AN=2021-94596-100&amp;site=ehost-live</t>
  </si>
  <si>
    <t>2021-75295-001</t>
  </si>
  <si>
    <t>Elder Care; Psychosocial Factors; Suicide; Older Adulthood; Rural Environments; Socioeconomic Factors; Adulthood (18 yrs &amp; older); Middle Age (40-64 yrs); Aged (65 yrs &amp; older); Male; Female</t>
  </si>
  <si>
    <t>This paper examines the interrelationship between suicide, health, socioeconomic, and psychosocial factors in contributing to suicide in older adults in rural Australia. Drawing on a coronial dataset of suicide cases and a mixed methods sociological autopsy approach, our study integrated a quantitative analysis of 792 suicide cases with a qualitative analysis of medico-legal reports from 30 cases. The sociological autopsy provided novel insights into the entanglement of policy and service provision at the state-level with individual end-of-life decisions. Particular attention is drawn to age and gendered dimensions of suicide, especially in relation to health and social issues. The study showed a continuity between suicide and the patterning of an individual's life course, including experiences and consequences of inequality and marginality; a desire to meet culturally–normative ideals of autonomy; and a fragmented, under-funded, and intimidating social care system that offered limited options. (PsycInfo Database Record (c) 2021 APA, all rights reserved)</t>
  </si>
  <si>
    <t>https://search.ebscohost.com/login.aspx?direct=true&amp;db=psyh&amp;AN=2021-75295-001&amp;site=ehost-live</t>
  </si>
  <si>
    <t>Addressing the Blurred question of ‘responsibility’: Insights from online news comments on a case of nonconsensual pornography.</t>
  </si>
  <si>
    <t>Gius, Chiara</t>
  </si>
  <si>
    <t>Journal of Gender Studies</t>
  </si>
  <si>
    <t>2021-22785-001</t>
  </si>
  <si>
    <t>10.1080/09589236.2021.1892610</t>
  </si>
  <si>
    <t>Pornography; Sex Roles; Suicide; Violence; Social Media; Death and Dying; Responses; Responsibility; Adulthood (18 yrs &amp; older); Female</t>
  </si>
  <si>
    <t>In spring 2015, six private videos of a young Italian woman (T.C.) were uploaded on the web without her consent. The videos went immediately viral, and suddenly the woman found herself at the centre of a strenuous legal battle to have the videos removed from the internet and to obtain a change of surname. In her complaint, she stated that despite having willingly participated in the filming, she had never consented to the circulation of the videos and as a result of the unwanted publicity she was receiving she was unable to lead a normal life. Incapable of coping with the growing social pressure, in the late summer of 2016 the woman took her own life. Looking at the comments posted under two newspaper articles published online in the immediate aftermath of her suicide, this article examines the socio-cultural implications of nonconsensual pornography practices in the contemporary Italian public debate. Specifically, this study will try to address the following questions: how was T.C.’s case constructed by the public? How was the responsibility for her death framed in such a discussion? What are the implications of such responses when discussing societal sexism and gender inequality in contemporary Italy? (PsycInfo Database Record (c) 2022 APA, all rights reserved)</t>
  </si>
  <si>
    <t>https://search.ebscohost.com/login.aspx?direct=true&amp;db=psyh&amp;AN=2021-22785-001&amp;site=ehost-live</t>
  </si>
  <si>
    <t>Adolescent catatonia preceded by undiagnosed anorexia nervosa.</t>
  </si>
  <si>
    <t>McGinty, Kyle; Stevens, Hanna; Martin, Erin; Elliott, Amanda</t>
  </si>
  <si>
    <t>Psychiatric Annals</t>
  </si>
  <si>
    <t>2021-32872-006</t>
  </si>
  <si>
    <t>10.3928/00485713-20210104-01</t>
  </si>
  <si>
    <t>SLACK</t>
  </si>
  <si>
    <t>Adolescent Psychiatry; Anorexia Nervosa; Catatonia; Patient History; Suicidal Ideation; Adolescent Development; Agitation; Parents; Adolescence (13-17 yrs); Male</t>
  </si>
  <si>
    <t>Presents a case report of developmentally normal adolescent boy of high academic achievement without formal psychiatric history presented to the emergency department. He was brought in by his parents, secondary to reported suicidal ideation with a plan to jump off a tall building. The parents reported the patient had minimal sleep over the past 3 to 4 days, with repetitive thoughts, bizarre behaviors, and shift in personality. He had weight loss of about 70 pounds over the past year and restricted food intake. He reported doing 500 stomach crunches, 250 push-ups, and 40 minutes of running on a treadmill per day, a pattern that had developed about 4 to 5 months prior to presentation, without evidence of intensification just prior to presentation. The patient stated he felt tired of everything and that death would be a release. His mood was reported as anxious. Rapid pressured speech with racing thoughts beginning the day prior to presentation quickly developed into behavioral agitation, including yelling and scratching at skin and extremities. His physical examination was unremarkable other than for emaciated appearance. This case raises a number of diagnostic issues. Catatonia seems unequivocal by the Diagnostic and Statistical Manual of Mental Disorders, fifth edition1 criteria coupled with response to benzodiazepines. Medical testing and evaluation are needed to rule out organic causes in someone without a formal psychiatric history whose first clinical presentation rapidly became catatonic; however, no clear medical cause was ultimately isolated in this case. (PsycInfo Database Record (c) 2021 APA, all rights reserved)</t>
  </si>
  <si>
    <t>https://search.ebscohost.com/login.aspx?direct=true&amp;db=psyh&amp;AN=2021-32872-006&amp;site=ehost-live</t>
  </si>
  <si>
    <t>Adolescent girls’ stress responses as prospective predictors of self-injurious thoughts and behaviors: A person-centered, multilevel study.</t>
  </si>
  <si>
    <t>Bendezú, Jason José; Calhoun, Casey D.; Patterson, Megan W.; Findley, Abigail; Rudolph, Karen D.; Hastings, Paul; Nock, Matthew K.; Prinstein, Mitchell J.</t>
  </si>
  <si>
    <t>Development and Psychopathology</t>
  </si>
  <si>
    <t>2021-31178-001</t>
  </si>
  <si>
    <t>10.1017/S0954579420002229</t>
  </si>
  <si>
    <t>Adolescent risk for self-injurious thoughts and behaviors (STBs) involves disturbance across multiple systems (e.g., affective valence, arousal regulatory, cognitive and social processes). However, research integrating information across these systems is lacking. Utilizing a multiple-levels-of-analysis approach, this person-centered study identified psychobiological stress response profiles and linked them to cognitive processes, interpersonal behaviors, and STBs. At baseline, adolescent girls (N = 241, Mage = 14.68 years, Range = 12–17) at risk for STBs completed the Trier Social Stress Test (TSST), questionnaires, and STB interviews. Positive affect (PA), negative affect (NA), and salivary cortisol (SC) were assessed before and after the TSST. STBs were assessed again during 3, 6, and 9 month follow-up interviews. Multitrajectory modeling of girls’ PA, NA, and SC revealed four profiles, which were compared on cognitive and behavioral correlates as well as STB outcomes. Relative to normative, girls in the affective distress, hyperresponsive, and hyporesponsive subgroups were more likely to report negative cognitive style (all three groups) and excessive reassurance seeking (hyporesponsive only) at baseline, as well as nonsuicidal self-injury (all three groups) and suicidal ideation and attempt (hyporesponsive only) at follow-up. Girls’ close friendship characteristics moderated several profile–STB links. A synthesis of the findings is presented alongside implications for person-centered tailoring of intervention efforts. (PsycInfo Database Record (c) 2021 APA, all rights reserved)</t>
  </si>
  <si>
    <t>https://search.ebscohost.com/login.aspx?direct=true&amp;db=psyh&amp;AN=2021-31178-001&amp;site=ehost-live</t>
  </si>
  <si>
    <t>Adolescent mental health in the developing world: Three economic analyses on stressors, coping, and support.</t>
  </si>
  <si>
    <t>Yilmaz, Siobhan Kathleen</t>
  </si>
  <si>
    <t>2021-94593-027</t>
  </si>
  <si>
    <t>Adolescent Development; Coping Behavior; Economic Development; Mental Health; Well Being; Economics; Financial Strain; Stress; Adolescence (13-17 yrs); Male; Female</t>
  </si>
  <si>
    <t>Adolescents are slowly being recognized as a generation, worldwide, that may require different policy approaches to improve staggering statistics on their failing wellbeing, including mental health. By providing the support to allow the next generation to achieve better mental health outcomes, they are going to be more economically successful and the future economic growth of nations can be better assured. In face of such a need, this dissertation approaches the evaluation of a number of key stressors and elements of coping and support. Each chapter produces results which overcome limitations throughout existing literature in terms of the simultaneous consideration of both rigorous econometric-based analyses and strong conceptual frameworks. Each chapter also contains relevant policy implications and recommendations which are believed to hold good promise for improving the relevant adolescent mental health problems addressed in each respective chapter.Chapter 2 addresses the issue of connections between mobile-based health (mHealth) interventions aimed at improving the wellbeing of adolescent and evidence of negative wellbeing/mental health outcomes. We investigate this using primary data from a large-scale, school-based survey of older adolescents in southwestern Nepal, to assess this tension between mobile/smartphone usage as a true mobile health (mHealth) opportunity in Nepal or as a potential problem, introducing additional deleterious wellbeing effects from over-use. Founded in Basic Psychological Needs Theory (BPNT), robust results of analyses using full structural modeling approaches (and traditional regression-based sensitivity analyses) indicate support for the BPNT framework in explaining statistically significant associations between bullying and wellbeing outcomes, including evidence to support the mediating role of problematic mobile phone use. Chapter 3 expands consideration of adolescent mental health to across the developing world, where suicide has become a leading cause of all adolescent deaths. Using data from the Global School-based Student Health Survey (GSHS) of six different countries, analysis involves estimation of a reduced-form, simultaneous model incorporating specialized clustering to determine the influence of both positive and negative components of social integration on five different deleterious health outcomes, including three levels of suicidal behavior. Robust results indicate that positive parenting and social exclusion reduce and increase the likelihood of all outcomes, respectively, among both pooled and individual country samples. Such results provide an impetus for pursuing interventions in LMICs, including those aimed at suicide prevention, which focus on social-based, multi-level approaches. Finally, Chapter 4, examines a particularly stressful situation faced by female adolescents in regions such as Nepal. Informed by the Transactional Model of Stress and Coping, this chapter evaluates the roles that cultural and school environments play in appraisals of menstruation as a major life stressor and the impacts of emotional stress on missing school. Using primary survey data from schools in both the Terai and Hill areas of Nepal, conditional mixed-process (CMP) estimation with fixed effects, utilizing multiple index building techniques, including principle component and multiple correspondence analysis were performed. Robust results are found in support of the theoretical framework, showing that strong cultural norms during menstruation increase the probability of girls self-reporting as feeling lonely, while presence of hygiene supporting infrastructure at schools reduces this outcome. Furthermore, there is strong support for the hypothesis that the presence of emotional stress during menstruation increases the likelihood of not only missing school, but for a longer period of time. (PsycInfo Database Record (c) 2022 APA, all rights reserved)</t>
  </si>
  <si>
    <t>https://search.ebscohost.com/login.aspx?direct=true&amp;db=psyh&amp;AN=2021-94593-027&amp;site=ehost-live</t>
  </si>
  <si>
    <t>Adolescent normative beliefs about aggression mediate the association between fathers’ psychological control in adolescence and physical aggression in emerging adulthood.</t>
  </si>
  <si>
    <t>Choe, So Young; Lee, Jungeun Olivia; Read, Stephen J.</t>
  </si>
  <si>
    <t>Social Development</t>
  </si>
  <si>
    <t>2022-43261-001</t>
  </si>
  <si>
    <t>10.1111/sode.12597</t>
  </si>
  <si>
    <t>We examined whether adolescent normative beliefs about aggression (NBA) functioned as a mechanism through which parental psychological control (PPC) predicted physical aggression in emerging adulthood via secondary data analyses with the Child Development Project longitudinal data. Fathers’ psychological control (fPC) that adolescents reported at age 13 predicted NBA at age 16, which then predicted their aggression at age 18, after controlling for harsh parenting, earlier NBA, aggression, and SES at age 13 and adolescent gender. However, mothers’ psychological control (mPC) that adolescents perceived at age 13 did not predict NBA at age 16. Our results suggest that fPC at age 13 uniquely predicts NBA at age 16, and that adolescents are able to distinguish fPC from mPC. Moreover, no differences in the mediational paths were found based on the gender of the adolescents, emphasizing the detrimental impacts of PPC regardless of the gender of the adolescents. Our findings suggest that adolescents may receive the message from their psychologically controlling fathers that it is okay to hurt others for one's own gain, and then the resulting belief that aggression is appropriate predicts their physical aggression in their emerging adulthood. (PsycInfo Database Record (c) 2022 APA, all rights reserved)</t>
  </si>
  <si>
    <t>https://search.ebscohost.com/login.aspx?direct=true&amp;db=psyh&amp;AN=2022-43261-001&amp;site=ehost-live</t>
  </si>
  <si>
    <t>An experimental investigation of factors that influence clinicians’ decisions to hospitalize suicidal patients.</t>
  </si>
  <si>
    <t>Coyle, Trevor Nicholas</t>
  </si>
  <si>
    <t>2020-97492-177</t>
  </si>
  <si>
    <t>Clinicians; Hospitalization; Hospitalized Patients; Patient History; Suicide; Experimentation; Risk Perception; Self-Efficacy</t>
  </si>
  <si>
    <t>Psychiatric inpatient hospitalization and suicide risk share a strong empirical relationship such that frequent users of hospitalization display high rates of post-discharge suicidal behavior. Although research seeking to better understand this relationship is growing, there is a dearth of research evaluating how suicidal individuals end up being hospitalized. One route to exploring this question involves investigating how clinicians come to the decision to hospitalize or not hospitalize their suicidal patients. Existing research evaluating clinical decision-making related to hospitalizing suicidal patients is minimal, and major limitations to the existing research impede generalizability and interpretation. To address some of the limitations of the existing research, this two-part vignette-based study involved designing ecologically valid vignettes depicting suicidal patients, evaluating empirically-supported predictors of hospitalization, and exploring climate-, clinician-, and patient-level variables as potential predictors of hospitalization. An initial pilot study was conducted to finalize study measures and stimuli based on feedback from 30 clinicians. In the main study, clinicians (n= 155) were shown 4 vignettes describing hypothetical suicidal patients and asked to rate each patient's likelihood of dying by suicide in the next 24 hours, acute risk for suicide using an ordinal scale derived from Rudd's Acute Suicide Risk Continuum (2006), and whether or not they would hospitalize the patient. Vignettes depicted 4 different patients with combinations of two patient-level variables (diagnosis of borderline personality disorder [yes/no] and history of psychiatric hospitalizations [yes/no]) randomized to vary across vignettes and with vignette-detail combinations counterbalanced across participants. Additional data on clinician-level variables (i.e., professional characteristics, experience and concerns about treating suicidal patients, self-efficacy, burnout) and climate-relevant variables (i.e., organizational norms and perceived behavioral control over the decision to hospitalize) were collected. Results indicated that there was considerable heterogeneity in hospitalization decisions and suicide risk ratings between clinicians, although risk likelihood ratings and hospitalization endorsement were positively correlated. In addition, the experimentally-manipulated patient factors (i.e., BPD diagnosis and hospitalization history) did not significantly predict hospitalization decisions or suicide risk ratings across vignettes. Instead, only clinician- and climate-level factors emerged as significant predictors although the specific factors that were significant varied across outcomes. In particular, deciding to hospitalize suicidal patients was predicted by having an M. D. degree and positive attitudes towards hospitalization, higher ordinal ratings of acute suicide risk were predicted by clinician caseload and work setting, and higher risk likelihood ratings were predicted by greater clinician self-efficacy and intentions to hospitalize. Implications of the findings regarding clinician training and directions for future research are discussed. (PsycInfo Database Record (c) 2021 APA, all rights reserved)</t>
  </si>
  <si>
    <t>https://search.ebscohost.com/login.aspx?direct=true&amp;db=psyh&amp;AN=2020-97492-177&amp;site=ehost-live</t>
  </si>
  <si>
    <t>Anhedonia as a central factor in depression: Neural mechanisms revealed from preclinical to clinical evidence.</t>
  </si>
  <si>
    <t>Wang, Shijing; Leri, Francesco; Rizvi, Sakina J.</t>
  </si>
  <si>
    <t>Progress in Neuro-Psychopharmacology &amp; Biological Psychiatry</t>
  </si>
  <si>
    <t>2021-59876-001</t>
  </si>
  <si>
    <t>10.1016/j.pnpbp.2021.110289</t>
  </si>
  <si>
    <t>Anhedonia; Animal Models; Major Depression; Neurobiology; Biological Psychiatry; Gamma Aminobutyric Acid; Neurotransmitters</t>
  </si>
  <si>
    <t>Anhedonia is one of the core symptoms of major depressive disorder (MDD), which is often inadequately treated by traditional antidepressants. The modern framework of anhedonia extends the definition from impaired consummatory pleasure or interest in rewards to a broad spectrum of deficits that impact functions such as reward anticipation, approach motivation, effort expenditure, reward valuation, expectation, and reward-cue association learning. Substantial preclinical and clinical research has explored the neural basis of reward deficits in the context of depression, and has implicated mesocorticolimbic reward circuitry comprising the nucleus accumbens, ventral pallidum, ventral tegmental area, amygdala, hippocampus, anterior cingulate, insula, orbitofrontal cortex, and other prefrontal cortex regions. Dopamine modulates several reward facets including anticipation, motivation, effort, and learning. As well, serotonin, norepinephrine, opioids, glutamate, Gamma aminobutyric acid (GABA), and acetylcholine are also involved in anhedonia, and medications targeting these systems may also potentially normalize reward processing in depression. Unfortunately, whereas reward anticipation and reward outcome are extensively explored by both preclinical and clinical studies, translational gaps remain in reward motivation, effort, valuation, and learning, where clinical neuroimaging studies are in the early stages. This review aims to synthesize the neurobiological mechanisms underlying anhedonia in MDD uncovered by preclinical and clinical research. The translational difficulties in studying the neural basis of reward are also discussed. (PsycInfo Database Record (c) 2021 APA, all rights reserved)</t>
  </si>
  <si>
    <t>https://search.ebscohost.com/login.aspx?direct=true&amp;db=psyh&amp;AN=2021-59876-001&amp;site=ehost-live</t>
  </si>
  <si>
    <t>Antidepressants in bipolar II depression: Yes and no.</t>
  </si>
  <si>
    <t>Pacchiarotti, Isabella; Verdolini, Norma</t>
  </si>
  <si>
    <t>European Neuropsychopharmacology</t>
  </si>
  <si>
    <t>2021-55604-008</t>
  </si>
  <si>
    <t>10.1016/j.euroneuro.2021.04.009</t>
  </si>
  <si>
    <t>Antidepressant Drugs; Drug Therapy; Major Depression; Prescribing (Drugs); Bipolar II Disorder; Treatment</t>
  </si>
  <si>
    <t>In the last two decades, there has been increasing concern about the use of antidepressants (ADs) in Bipolar Disorder (BD). Many authors believe that these medications could be ineffective in bipolar depression and potentially harmful to patients, increasing the risk for suicide, causing manic or mixed switches or inducing rapid cycling. Both the pros and cons of AD treatment in BD are remarkably limited, and much of the evidence is methodologically weak, since bipolar depression often constitutes an exclusion criterion in clinical trials. We consider that AD treatment could be prescribed to BD-II patients, even in monotherapy, since a subgroup of patients could benefit from this treatment. On the other hand, in the 'more bipolar' BD-II patients and especially when mixed features are present, attention and strict monitoring should be given to the prescription of ADs, mainly in monotherapy. (PsycInfo Database Record (c) 2021 APA, all rights reserved)</t>
  </si>
  <si>
    <t>https://search.ebscohost.com/login.aspx?direct=true&amp;db=psyh&amp;AN=2021-55604-008&amp;site=ehost-live</t>
  </si>
  <si>
    <t>2021-28142-021</t>
  </si>
  <si>
    <t>Anxiety; Self-Control; Self-Injurious Behavior; Victimization; Cyberbullying; Adolescent Behavior; Childhood (birth-12 yrs); School Age (6-12 yrs); Adolescence (13-17 yrs); Male; Female</t>
  </si>
  <si>
    <t>Background: Non-suicidal self-injury (NSSI) has received increased attention as a major public health problem among adolescents. However, there is a lack of evidence testing the longitudinal association between cybervictimization and NSSI as well as its underlying mediating and moderating mechanisms. The current study investigated the potential mediator (i.e., anxiety symptoms) and moderator (i.e., self-control) of the relation between cybervictimization and NSSI over a 12-month period. Methods: Three waves of data (called T1, T2 and T3) were collected 6 months apart, between November 2018 and 2019. 1987 Chinese adolescents completed self-report measures in their classrooms. SEM was used to test a moderated mediation model, with gender, age and childhood trauma and baseline measures as covariates. Results: The results found a longitudinal association between cybervictimization and NSSI as well as the mediating role of anxiety symptoms in explaining this association. Moderated mediation analyses revealed that greater cybervictimization contributed to anxiety symptoms, which in turn predicted increased levels of NSSI only among adolescents with lower self-control. Limitations: Measures of study variables were self-reported, and generalizability may be limited by a sample of adolescents from school in China. Conclusions: The present study demonstrated that the indirect effect of anxiety symptoms in the association between cybervictimization and NSSI was conditioned by self-control. These results have implications for preventative interventions aimed toward reducing NSSI for at-risk adolescents. (PsycInfo Database Record (c) 2021 APA, all rights reserved)</t>
  </si>
  <si>
    <t>https://search.ebscohost.com/login.aspx?direct=true&amp;db=psyh&amp;AN=2021-28142-021&amp;site=ehost-live</t>
  </si>
  <si>
    <t>Are they ready yet?: A theory‐driven evaluation of suicide risk assessment trainings in psychology graduate programs.</t>
  </si>
  <si>
    <t>Monahan, Maureen F.; Karver, Marc S.</t>
  </si>
  <si>
    <t>Journal of Clinical Psychology</t>
  </si>
  <si>
    <t>2021-47966-001</t>
  </si>
  <si>
    <t>10.1002/jclp.23171</t>
  </si>
  <si>
    <t>John Wiley &amp; Sons</t>
  </si>
  <si>
    <t>Educational Programs; Graduate Psychology Education; Suicide; Training; Risk Assessment; College Graduates; Professional Competence; Behavioral Intention; Adulthood (18 yrs &amp; older); Male; Female</t>
  </si>
  <si>
    <t>Objectives: The present study sought to understand the state of suicide risk assessment trainings in clinical psychology graduate programs. Methods: We surveyed 167 clinical psychology doctoral students' behavioral competency in responding to suicidal clients and their attitudes, perceived behavioral control, subjective norms, and intentions related to suicide risk assessment. Hypotheses were tested using path analysis. Results: Ninety six percent of participants reported receiving some type of suicide risk assessment training at their program. Results provided partial support for significant relationships between attitudes, perceived behavioral control, subjective norms, and intentions. Unexpectedly, amount of training in suicide risk assessments was not related to theory of planned behavior variables including behavioral competency. Conclusion: These findings have implications regarding the effectiveness of current suicide risk assessment training practices and ways to improve trainings to help increase the number of clinical psychologists competent in suicide risk assessment and management. (PsycInfo Database Record (c) 2021 APA, all rights reserved)</t>
  </si>
  <si>
    <t>https://search.ebscohost.com/login.aspx?direct=true&amp;db=psyh&amp;AN=2021-47966-001&amp;site=ehost-live</t>
  </si>
  <si>
    <t>Assessment and clinical decision-making with adult survivors of interpersonal violence.</t>
  </si>
  <si>
    <t>Liebman, Rachel E.; Van Buren, Brian; Grasso, Damion</t>
  </si>
  <si>
    <t>Handbook of interpersonal violence and abuse across the lifespan: A project of the National Partnership to End Interpersonal Violence Across the Lifespan (NPEIV).</t>
  </si>
  <si>
    <t>2022-08313-180</t>
  </si>
  <si>
    <t>10.1007/978-3-319-89999-2_175</t>
  </si>
  <si>
    <t>Springer Nature Switzerland AG</t>
  </si>
  <si>
    <t>Decision Making; Domestic Violence; Psychological Assessment; Sexual Abuse; Trauma; Emotional Abuse; Interviewing; Physical Abuse; Posttraumatic Stress Disorder; Victimization; Adulthood (18 yrs &amp; older)</t>
  </si>
  <si>
    <t>Interpersonal violence (IV) is common self-perpetuating and can have a lasting psychosocial impact. Between 50% and 75% of nationally representative adult samples endorse histories of physical or sexual violence. IV rarely occurs in isolation. Rather, multiple, repeated exposure to trauma and adversity is the norm rather than the exception, particularly when exposure to IV begins during childhood. The experience of IV is associated with negative effects across domains of functioning. Victims of IV are at higher risk than non-victims or victims of non-interpersonal traumas for a range of psychiatric conditions, including PTSD, depression, substance use disorders, suicide attempts, and personality disorders. Without intervention, IV can have a long-lasting impact on psychosocial functioning. Accordingly, assessment of IV will be most useful if it is approached multidimensionally and with the aim of capturing reactions that cut across multiple diagnostic categories and psychosocial domains. The goal of this chapter is to provide practical strategies, tools, and tips on how to assess IV and its impact. This chapter begins with a review of the current literature on the prevalence and associated sequelae of interpersonal violence (IV) and then provides guidance on how to conduct a comprehensive assessment with an emphasis on involving clients collaboratively in the process. Specific recommendations are provided for setting the assessment frame, assessing strengths and needs, and providing feedback on results. The chapter ends with a review of empirically validated measures that can be used to assess domains of impact. (PsycInfo Database Record (c) 2022 APA, all rights reserved)</t>
  </si>
  <si>
    <t>https://search.ebscohost.com/login.aspx?direct=true&amp;db=psyh&amp;AN=2022-08313-180&amp;site=ehost-live</t>
  </si>
  <si>
    <t>Assessment of disrupted brain structural connectome in depressive patients with suicidal ideation using generalized Q-sampling MRI.</t>
  </si>
  <si>
    <t>Chen, Vincent Chin-Hung; Kao, Chun-Ju; Tsai, Yuan-Hsiung; Cheok, Man Teng; McIntyre, Roger S.; Weng, Jun-Cheng</t>
  </si>
  <si>
    <t>Frontiers in Human Neuroscience</t>
  </si>
  <si>
    <t>2021-85451-001</t>
  </si>
  <si>
    <t>10.3389/fnhum.2021.711731</t>
  </si>
  <si>
    <t>Magnetic Resonance Imaging; Major Depression; Suicidal Ideation; White Matter; Corpus Callosum; Neuroanatomy; Adulthood (18 yrs &amp; older); Male; Female</t>
  </si>
  <si>
    <t>Suicide is one of the leading causes of mortality worldwide. Various factors could lead to suicidal ideation (SI), while depression is the predominant cause among all mental disorders. Studies have shown that alterations in brain structures and networks may be highly associated with suicidality. This study investigated both neurological structural variations and network alterations in depressed patients with suicidal ideation by using generalized q-sampling imaging (GQI) and Graph Theoretical Analysis (GTA). This study recruited 155 participants and divided them into three groups: 44 depressed patients with suicidal ideation (SI+; 20 males and 24 females with mean age = 42, SD = 12), 56 depressed patients without suicidal ideation (Depressed; 24 males and 32 females with mean age = 45, SD = 11) and 55 healthy controls (HC; nine males and 46 females with mean age = 39, SD = 11). Both the generalized fractional anisotropy (GFA) and normalized quantitative anisotropy (NQA) values were evaluated in a voxel-based statistical analysis by GQI. We analyzed different topological parameters in the graph theoretical analysis and the subnetwork interconnections in the Network-based Statistical (NBS) analysis. In the voxel-based statistical analysis, both the GFA and NQA values in the SI+ group were generally lower than those in the Depressed and HC groups in the corpus callosum and cingulate gyrus. Furthermore, we found that the SI+ group demonstrated higher global integration and lower local segregation among the three groups of participants. In the network-based statistical analysis, we discovered that the SI+ group had stronger connections of subnetworks in the frontal lobe than the HC group. We found significant structural differences in depressed patients with suicidal ideation compared to depressed patients without suicidal ideation and healthy controls and we also found several network alterations among these groups of participants, which indicated that white matter integrity and network alterations are associated with patients with depression as well as suicidal ideation. (PsycInfo Database Record (c) 2021 APA, all rights reserved)</t>
  </si>
  <si>
    <t>https://search.ebscohost.com/login.aspx?direct=true&amp;db=psyh&amp;AN=2021-85451-001&amp;site=ehost-live</t>
  </si>
  <si>
    <t>Associations of childhood abuse and combat exposure with suicidal ideation and suicide attempt in U.S. military veterans: A nationally representative study.</t>
  </si>
  <si>
    <t>2020-64969-134</t>
  </si>
  <si>
    <t>Attempted Suicide; Child Abuse; Combat Experience; Stress; Suicidal Ideation; Military Veterans; Sexual Abuse; Adulthood (18 yrs &amp; older); Male; Female</t>
  </si>
  <si>
    <t>Background: Military veterans with a history of childhood abuse are at increased risk for suicidality. To date, however, little research has examined whether exposure to childhood abuse may heighten veterans’ susceptibility to the effects of combat exposure and increase risk for suicidal behavior. This study examined whether childhood abuse has an additive or interactive effect on the association between combat exposure and suicide-related outcomes in a national sample of veterans. Methods: Data were from the National Health and Resilience in Veterans Study, a nationally representative survey of U.S. veterans (n = 3,157). Analyses compared veterans with/without current suicidal ideation and lifetime suicide attempts (SI/SA) on sociodemographic, military, and clinical characteristics; and examined the unique contribution of childhood physical and sexual abuse and combat exposure, and their interaction, with SI/SA. Results: After adjusting for sociodemographic characteristics and lifetime trauma burden, a significant interaction emerged between childhood sexual abuse and combat exposure predicting SI, such that combat-exposed veterans with histories of abuse were nearly three times more likely to currently be contemplating suicide relative to those without such histories. Childhood sexual abuse predicted lifetime suicide attempt, above and beyond sociodemographic characteristics, lifetime trauma burden, and combat exposure. LIMITATIONS: Cross-sectional design precludes causal inference. Conclusions: Results indicate that childhood sexual abuse exposure may operate both independently and synergistically with combat exposure to increase risk for suicidality among veterans. Findings suggest that veterans who experience childhood sexual abuse represent a subgroup that may be especially vulnerable to experiencing suicidal ideation following combat exposure. (PsycInfo Database Record (c) 2020 APA, all rights reserved)</t>
  </si>
  <si>
    <t>https://search.ebscohost.com/login.aspx?direct=true&amp;db=psyh&amp;AN=2020-64969-134&amp;site=ehost-live</t>
  </si>
  <si>
    <t>Attitude towards suicide and help-seeking behavior among medical undergraduates in a malaysian university.</t>
  </si>
  <si>
    <t>Wahab, Suzaily; Shah, Nicholas Elam; Sivachandran, Sarmeswaran; Shahruddin, Izzati; Ismail, Nik Nor Shaida; Mohan, Loushinnah Devi; Kamaluddin, Mohammad Rahim; Nawi, Azmawati Mohammed</t>
  </si>
  <si>
    <t>2021-73287-001</t>
  </si>
  <si>
    <t>10.1007/s40596-021-01513-z</t>
  </si>
  <si>
    <t>ObjectiveThe attitude of medical personnel towards suicide may influence the outcome of suicidal-patients management. This study aimed to determine the attitudes of medical undergraduates towards suicide and its association with their help-seeking behavior.MethodsA cross-sectional study involving 290 medical undergraduates was conducted in a Malaysian university. The questionnaires on the attitude towards suicide and general help-seeking behavior were used as research instruments.ResultsThe mean age of the participants was 22.4 years. Participants who did psychiatry posting indicated a greater tendency to agree on suicide as a way of communication (p = 0.008) than those who did not. Participants previously diagnosed with a psychiatric illness indicated a greater ability to understand and accept suicide (p &lt; 0.001) as well as a greater tendency to agree on the normality of suicide (p = 0.019) than those without a previous diagnosis. Those who attended a suicide prevention program also indicated a greater tendency to agree that loneliness and avoidance could be triggers to suicide (p = 0.037) than those who did not. No correlation was found between the 'attitude towards suicide' and 'general help-seeking behavior' variable.ConclusionEducation programs in suicide prevention and management need to be incorporated early into the undergraduate medical curriculum to cultivate a more positive attitude towards suicide and help-seeking behavior. (PsycInfo Database Record (c) 2021 APA, all rights reserved)</t>
  </si>
  <si>
    <t>https://search.ebscohost.com/login.aspx?direct=true&amp;db=psyh&amp;AN=2021-73287-001&amp;site=ehost-live</t>
  </si>
  <si>
    <t>Australian adolescent population norms for the child health utility index 9D—Results from the young minds matter survey.</t>
  </si>
  <si>
    <t>Le, Long Khanh-Dao; Richards-Jones, Scott; Chatterton, Mary Lou; Engel, Lidia; Lawrence, David; Stevenson, Chris; Pepin, Genevieve; Ratcliffe, Julie; Sawyer, Michael; Mihalopoulos, Cathrine</t>
  </si>
  <si>
    <t>Quality of Life Research: An International Journal of Quality of Life Aspects of Treatment, Care &amp; Rehabilitation</t>
  </si>
  <si>
    <t>2021-47559-001</t>
  </si>
  <si>
    <t>10.1007/s11136-021-02864-8</t>
  </si>
  <si>
    <t>Demographic Characteristics; Mind; Standard Deviation; Surveys; Child Health; Life Expectancy; Mental Disorders; Test Scores; Adolescence (13-17 yrs); Male; Female</t>
  </si>
  <si>
    <t>Objective: Patient-reported outcomes of health-related quality-of-life (HRQoL) are important descriptors of population health. A recent Australian adolescent population survey provided a unique opportunity to derive preference-based HRQoL. Methods: Data from 2967 adolescents aged 11–17 years were analysed. An interviewer-led parent/carer questionnaire was administered for demographic variables and mental disorders of adolescents during previous 12 months using the Diagnostic Interview Schedule for Children. A self-report survey was administered to derive HRQoL using the child health utility nine-dimensions instrument (CHU-9D). Weighted HRQoL was derived for several demographic groups, mental disorder diagnosis, and youth risk behaviours. Results: The total population had a mean utility of 0.78 [standard deviation (SD): 0.20]. Males had a significantly higher mean utility (0.81, SD 0.18) than females (0.76, SD: 0.21) (Cohen’s d = 0.23, p &lt; 0.001), and utility decreased with age for both males and females (p &lt; 0.001). Family type and some parent/carer variables were associated with significant lower HRQoL scores with small effect size. Youth risk behaviours were associated with reduced HRQoL with moderate effect sizes. Adolescents who self-harmed, had suicidal ideation, or had a mental disorder had significantly lower utilities scores with moderate to large effect sizes compared to those who did not have such conditions. Conclusions: This study has provided contemporary Australian population norms for HRQoL in adolescents that may be used as cross comparison between studies as well as indicators allowing estimation of population health (e.g. estimation of the burden of disease) and can be used to populate future economic models. (PsycInfo Database Record (c) 2021 APA, all rights reserved)</t>
  </si>
  <si>
    <t>https://search.ebscohost.com/login.aspx?direct=true&amp;db=psyh&amp;AN=2021-47559-001&amp;site=ehost-live</t>
  </si>
  <si>
    <t>Body dysmorphic disorder.</t>
  </si>
  <si>
    <t>Khemlani-Patel, Sony; Neziroglu, Fugen</t>
  </si>
  <si>
    <t>2022-34275-000</t>
  </si>
  <si>
    <t>Hogrefe Publishing</t>
  </si>
  <si>
    <t>Book</t>
  </si>
  <si>
    <t>Body Dysmorphic Disorder; Cognitive Behavior Therapy; Drug Therapy; Psychoeducation; Cognitive Therapy; Comorbidity; Cosmetic Techniques; Motivational Interviewing; Suicidality</t>
  </si>
  <si>
    <t>Body dysmorphic disorder (BDD), previously considered a somatoform disorder, was incorporated into the newly established obsessive-compulsive and related disorders (OCRDs) in the 5th edition of the Diagnostic and Statistical Manual of Mental Disorders (DSM-5; American Psychiatric Association, 2013). This category consists of disorders characterized by intrusive thoughts (obsessions) or repetitive behaviors (compulsions). Distinguishing BDD from normal concerns may at first seem daunting, but careful assessment of current functioning, daily behavioral patterns, psychosocial history, thought processes, and clinical history will ensure a proper diagnosis. This book provides a user-friendly, evidence-based guide to the diagnosis, phenomenology, etiology, and treatment of BDD. New and seasoned clinicians can learn about the foundations of cognitive behavior therapy for BDD as well as the rationale and instructions for modifying the approach to meet the differences in symptoms found in this client group. The book explores techniques for treatment engagement, including adjusting therapeutic style, appropriate utilization of behavioral and cognitive therapy, family involvement, and motivational interviewing techniques. It also highlights other issues associated with BDD such as poor insight, comorbidity, concerning rates of suicidality, and ambivalence regarding treatment. The authors outline step-by-step instructions for numerous novel and advanced treatment strategies, including perceptual re-training, attentional training, acceptance and commitment approaches, and ways to manage ongoing desire for cosmetic surgery. The book presents detailed case examples with corresponding treatment guidelines to highlight the variety in clinical presentation and corresponding treatment approaches. (PsycInfo Database Record (c) 2022 APA, all rights reserved)</t>
  </si>
  <si>
    <t>https://search.ebscohost.com/login.aspx?direct=true&amp;db=psyh&amp;AN=2022-34275-000&amp;site=ehost-live</t>
  </si>
  <si>
    <t>Part A</t>
  </si>
  <si>
    <t>2022-12932-048</t>
  </si>
  <si>
    <t>Attempted Suicide; Body Mass Index; Body Weight; Developing Countries; Suicidal Ideation; Adolescent Psychopathology; Risk Factors; Childhood (birth-12 yrs); School Age (6-12 yrs); Adolescence (13-17 yrs); Male; Female</t>
  </si>
  <si>
    <t>Background: Suicide has become a severe public health issue worldwide. Body weight has been put forward as a potentially modifiable element for suicide thought and behavior. However, there are discrepancies across previous studies. Furthermore, the relationships of body weight with suicidal ideation and suicide attempt among low- and middle-income countries (LMICs) remain unclear. Therefore, we addressed this issue among 104,907 adolescents of 12–15 years old in 45 LMICs. Methods: The present study used data from the Global School-based Student Health Survey (GSHS). Suicidal ideation and suicide attempt during the last year were self-reported. Participants were classified intro underweight, normal weight, overweight and obesity according to their body mass index classification. Multivariable logistic regression and meta-analyses based on country-wise estimates were conducted. Results: The prevalence of suicidal ideation and suicide attempt were 11.8% and 13.0%, respectively. Countrywide meta-analysis demonstrated that overweight and obesity were significantly associated with increased risks of suicidal ideation (For overweight: OR = 1.10; 95% CI = 1.01–1.20; for obesity: OR=1.17; 95%CI: 1.01–1.35) and suicide attempt (For overweight: OR = 1.12; 95% CI = 1.02–1.23; for obesity: OR=1.12; 95%CI: 1.00–1.25). Subgroup analyses showed that the associations between overweight/obesity and suicide attempt were significant for girls but not for boys. Limitations: The cross-sectional design cannot explore causality; mental health factors were not assessed; suicidal behaviors were self-reported; significant heterogeneity across countries; only students attending school were included. Conclusions: Overweight/obesity was significantly associated with the risk of suicidal ideation and suicide attempt among adolescents in LMICs. (PsycInfo Database Record (c) 2022 APA, all rights reserved)</t>
  </si>
  <si>
    <t>https://search.ebscohost.com/login.aspx?direct=true&amp;db=psyh&amp;AN=2022-12932-048&amp;site=ehost-live</t>
  </si>
  <si>
    <t>Borderline personality disorder: Studies of suffering, quality of life and dialectical behavioural therapy.</t>
  </si>
  <si>
    <t>Perseius, Kent-Inge</t>
  </si>
  <si>
    <t>2021-94595-027</t>
  </si>
  <si>
    <t>Borderline Personality Disorder; Quality of Life; Stress; Dialectical Behavior Therapy; Mental Health Services; Occupational Stress</t>
  </si>
  <si>
    <t>The aims of the present thesis were:♦ To investigate how women patients with borderline personality disorder (BPD) perceive their suffering, quality of life and encounter with psychiatric care (paper 11 and III).♦ To describe BPD patients' and psychiatric professionals' perceptions of receiving and giving dialectical behavioural therapy, DBT (paperI).♦ To investigate how starting treatment of BPD patients with DBT affected the psychiatric professionals' experience of occupational stress and professional burnout (paper IV).Due to the different types of research questions the thesis deal with, it uses a mix of qualitative and quantitative research methods. In two of the studies (11 and 111) the main methods were qualitative. Data from free format questionnaires, individual- as well as group interviews and biographical texts, were analysed with content analysis or a hermeneutic approach. In study Ill the methods were quantitative. A summated rating scale measuring health related quality-of-life (HRQOL) was analysed with descriptive and inferential statistics. In study IV quantitative and qualitative methods were combined. Two burnout inventories were analysed with descriptive and inferential statistics, and data from free format questionnaires and group interviews were analysed with qualitative content analysis.The main findings were that BPD patients suffer to an extent that is often unendurable, leading to deliberate self-harm (DSH) and suicide attempts to relieve suffering or just try to get away from it all (paper11). In study Ill the BPD patients showed significantly poorer quality-of-life (even physical) than normal population controls of comparable age. The suffering, suicide attempts, DSH and poor quality-of-life (paper 11 and 111) put the patients in a position of voluntarily or involuntarily getting involved with psychiatric care. Study II revealed a double role of the psychiatric care in relation to BPD patients. On one hand, psychiatric professionals can add to the suffering by not being understanding and being disrespectful, on the other hand they can be helpful and relieve suffering by being respectful, understanding and validating. There was a clear relationship between the patients' experience of validation and the experience of being helped. DBT seems (both from the patients' and psychiatric professionals' perspective) to be a treatment with a philosophy, content and structure being able to relieve BPD patients suffering and helping them to independence and a bearable life-situation (paper I). Study IV confirms previous findings that psychiatric professionals experience treatment of self-harming patients as profoundly stressful. DBT was seen as stressful in terms of learning demands, but decreased the experience of stress in the actual treatment of the patients due to its high degree of structure and specific techniques. The DBT team-work and supervision were felt to be supportive, as was one particular facet of DBT, namely mindfulnes straining which some professionals felt also improved their handling of other work stressors not related to DBT. This finding also corresponds to BPD patients' perceptions of the mindfulness component in DBT, which they reported as particularly helpful (paper 1). (PsycInfo Database Record (c) 2022 APA, all rights reserved)</t>
  </si>
  <si>
    <t>https://search.ebscohost.com/login.aspx?direct=true&amp;db=psyh&amp;AN=2021-94595-027&amp;site=ehost-live</t>
  </si>
  <si>
    <t>Borderline personality features and violence in a sample recruited through social media: A conditional process model of mentalization and gender.</t>
  </si>
  <si>
    <t>Antonucci, Stephen Z.</t>
  </si>
  <si>
    <t>2022-34074-176</t>
  </si>
  <si>
    <t>Personality Processes; Personality Traits; Violence; Mentalization; Social Media; Aggressive Behavior; Self-Injurious Behavior; Suicide; Adulthood (18 yrs &amp; older)</t>
  </si>
  <si>
    <t>Prior research has consistently related borderline personality features (BPF) to internalized and externalized violence. Fortunately, development of treatment interventions to mitigate maladaptive behaviors associated with BPF has been a distinct aim within the extant literature. Mentalization-based therapy (MBT) has emerged as a promising intervention to improve adaptive functioning of persons with BPF by enhancing a form of social cognition to attend to mental states (Bateman &amp; Fonagy, 2006). Further research is needed to bridge the gap between the theoretical mentalization literature (Fonagy &amp; Bateman, 2007) and the randomized control trials demonstrating the efficacy of MBT (Bateman &amp; Fonagy, 1999; 2001; 2008; 2009; Rossouw &amp; Fonagy, 2012). Specifically, the present study examined the relationships among BPF, mentalization errors, deliberate self-harm, suicidal behaviors, aggression, and violence using Fonagy and Bateman's (2007) mentalization model. Furthermore, the present study considered the potential moderating influence of gender on the indirect effects of BPF on violence through mentalization errors.A sample of 215 adults recruited from social media community groups related to BPF completed self-report measures of BPF, mentalization errors, deliberate self-harm, suicidal behaviors, aggression, and violence. Additionally, a separate dimensional screener of mentalization errors was developed and piloted within the present study. Analyses included bivariate correlations, analyses of variance, and conditional process analyses of indirect effects.Results partially supported Fonagy and Bateman's (2007) mentalization model. Hypo- and hyper-mentalization errors mediated select relationships between BPF and internalized/externalized violence. Moreover, gender was found to moderate the indirect effect of BPF on violence in a manner that ran contrary to gender norms. Limitations of an existing mentalization measure are discussed. The alternative instrument developed through the present study showed promise in measuring dimensional mentalization errors. (PsycInfo Database Record (c) 2022 APA, all rights reserved)</t>
  </si>
  <si>
    <t>https://search.ebscohost.com/login.aspx?direct=true&amp;db=psyh&amp;AN=2022-34074-176&amp;site=ehost-live</t>
  </si>
  <si>
    <t>Bullying and attitudes toward masculinity in Croatian schools: Behavioral and emotional characteristics of students who bully others.</t>
  </si>
  <si>
    <t>2021-29013-025</t>
  </si>
  <si>
    <t>Emotions; Masculinity; School Environment; Violence; Bullying; Mental Health; Student Attitudes; Childhood (birth-12 yrs); School Age (6-12 yrs); Male; Female</t>
  </si>
  <si>
    <t>Prevention of bullying is paramount to creating a positive and welcoming school environment. This study compared the following characteristics reported by students who had perpetrated bullying in Croatian schools and those who did not: gender, type of school, family wealth, negative emotionality, behaviors that may compromise health, and endorsement of traditional masculinity. Within the framework of the 'Croatian Adolescent Masculinity Study,' second and third grade students of secondary schools (equivalent to tenth and eleventh grade in the United States) in the city of Zagreb (N = 4,072) completed a cross-sectional, paper-and-pencil survey. Descriptive and logistic regression analyses were conducted separately for males and females to identify constructs associated with bullying perpetration. More males (12.7%) than females (5.8%) perpetrated bullying. Compared to students who did not report bullying others, significantly more students, who perpetrated bullying reported feeling sad or hopeless, having suicidal ideation, carrying a weapon, missing school because of feeling unsafe, drinking alcohol, getting inebriated, being victims of bullying, and endorsing traditional masculinity norms. The proportion of males reporting bullying others did not vary by type of school; females were more likely to perpetrate bullying in predominantly male and mixed-gender vocational schools. Bullying prevention interventions should address the complexity of problems associated with bullying others. Students who reported bullying others were more likely to participate in other harmful behaviors and have emotional problems. Endorsement of traditional masculinity norms should be further researched in other cultures and included in investigations of bullying perpetration, given its association with increased bullying among male and female students. (PsycInfo Database Record (c) 2021 APA, all rights reserved)</t>
  </si>
  <si>
    <t>https://search.ebscohost.com/login.aspx?direct=true&amp;db=psyh&amp;AN=2021-29013-025&amp;site=ehost-live</t>
  </si>
  <si>
    <t>Bullying experiences and nonsuicidal self-injury among Chinese adolescents: A longitudinal moderated mediation model.</t>
  </si>
  <si>
    <t>Journal of Youth and Adolescence</t>
  </si>
  <si>
    <t>2021-07477-001</t>
  </si>
  <si>
    <t>Adolescent Psychology; Major Depression; Peers; Self-Injurious Behavior; Bullying; Intervention; Resilience (Psychological); Symptoms; Childhood (birth-12 yrs); School Age (6-12 yrs); Adolescence (13-17 yrs); Male; Female</t>
  </si>
  <si>
    <t>Bullying experiences play an important role in non-suicidal self-injury (NSSI). However, little is known about how and in what conditions different bullying experiences (i.e., experiences of being pure bullies, pure victims, and bully-victims) may influence NSSI. Guided by the transactional model of development and the integrated model of NSSI, the current study investigated two potential mediators (i.e., peer acceptance and depressive symptoms) and one potential moderator (i.e., psychological resilience) of the relations between different bullying experiences and NSSI. Participants were 812 Chinese adolescents (43% female; Mage at Wave 1 = 13.15 years) from a two-wave longitudinal study with data spanning 1 year. The results show that all three types of bullying experiences can relate to a higher likelihood of NSSI through two indirect pathways: (a) lower peer acceptance to more depressive symptoms, or (b) more depressive symptoms. These indirect effects were weaker for adolescents with higher (versus lower) levels of psychological resilience. Moreover, when bully-victims were distinguished from pure bullies and pure victims and the unique effects for all three groups were tested, the direct and indirect effects were most evident among bully-victims. These findings imply that it is necessary to distinguish bully-victims from pure bullies and pure victims. The results indicate that NSSI may be effectively reduced if interventions focus on promoting peer acceptance and reducing adolescent depressive symptoms, particularly for bully-victims with lower levels of psychological resilience. (PsycInfo Database Record (c) 2021 APA, all rights reserved)</t>
  </si>
  <si>
    <t>https://search.ebscohost.com/login.aspx?direct=true&amp;db=psyh&amp;AN=2021-07477-001&amp;site=ehost-live</t>
  </si>
  <si>
    <t>Bullying victimization and suicidal ideation among adolescents: The mediating role of psychological suzhi and the moderating role of perceived school climate.</t>
  </si>
  <si>
    <t>Cao, Gege; Zhang, Li; Deng, Jingxin; Yin, Huazhan</t>
  </si>
  <si>
    <t>Current Psychology: A Journal for Diverse Perspectives on Diverse Psychological Issues</t>
  </si>
  <si>
    <t>2022-21286-001</t>
  </si>
  <si>
    <t>10.1007/s12144-021-02589-4</t>
  </si>
  <si>
    <t>This study explores the association between bullying victimization and suicidal ideation and determines the mediating role of psychological suzhi and the moderating role of perceived school climate. 855 (Nboy = 417, Ngirl = 438; Mage=13.18, SD = .78) students in this study from grade 7 to grade 9 completed questionnaires of the mentioned study variables. The results indicated that bullying victimization positively predicted adolescents’ suicidal ideation. Psychological suzhi partially mediated the effect of bullying victimization on suicidal ideation. However, for adolescents with higher levels of perceived school climate, bullying victimization was correlated more strongly with suicidal ideation and weaker with psychological suzhi. Results meant that the more frequent and more severe the bullying, the higher the likelihood of suicidal ideation among adolescents. Psychological suzhi may act as a potential mechanism through which bullying victimization leads to suicidal ideation, nevertheless, perceived school climate not only buffered bullying victimization’s effects on suicidal ideation, but also protected psychological suzhi from the negative influence of bullying. (PsycInfo Database Record (c) 2022 APA, all rights reserved)</t>
  </si>
  <si>
    <t>https://search.ebscohost.com/login.aspx?direct=true&amp;db=psyh&amp;AN=2022-21286-001&amp;site=ehost-live</t>
  </si>
  <si>
    <t>2020-91544-071</t>
  </si>
  <si>
    <t>Marijuana Usage; Mental Disorders; Mental Health; Psychiatric Symptoms; Suicidality; Cannabis; Health Care Utilization; Military Veterans; Adulthood (18 yrs &amp; older); Young Adulthood (18-29 yrs); Thirties (30-39 yrs); Middle Age (40-64 yrs); Aged (65 yrs &amp; older); Very Old (85 yrs &amp; older); Male; Female</t>
  </si>
  <si>
    <t>Background: Cannabis use is associated with psychiatric illness and suicidality, which are prevalent among U.S. military veterans. However, the psychiatric burden of cannabis use and cannabis use disorder (CUD) among veterans is unclear. Using data from a nationally representative sample of veterans, we evaluated associations of lifetime cannabis use and CUD with psychiatric problems, suicidality, and treatment utilization. Methods: Participants were 3,157 veterans aged 21 to 96 years from the National Health and Resilience in Veterans Study (NHRVS). Cannabis use and CUD were assessed using the Mini International Neuropsychiatric Interview. Psychiatric morbidities, suicidal ideation and attempts, and treatment utilization were assessed and compared between three cannabis groups: [1] no lifetime cannabis use (never-use); [2] lifetime cannabis use but never met criteria for CUD (non-CUD cannabis use); [3] lifetime CUD (CUD). Results: Relative to the never-use group, veterans who used cannabis had elevated odds of current and lifetime posttraumatic stress disorder (PTSD), mood, anxiety, and substance use disorders, current suicidal ideation, lifetime suicide attempts, and current and lifetime mental health treatment utilization [odds ratios (ORs) = 1.5-8.3]. Veterans with CUD had higher odds of current and lifetime PTSD, mood, and anxiety disorders, lifetime nicotine and alcohol dependence, and current suicidal ideation, relative to veterans who used cannabis but never met criteria for CUD (ORs = 1.6-2.7). Limitations: The cross-sectional design of this study precludes causal inference. Conclusions: Cannabis use and CUD are associated with substantial psychiatric and suicide-related burden among veterans, highlighting the need for screening, education, and treatment to mitigate potential cannabis-related harm. (PsycInfo Database Record (c) 2021 APA, all rights reserved)</t>
  </si>
  <si>
    <t>https://search.ebscohost.com/login.aspx?direct=true&amp;db=psyh&amp;AN=2020-91544-071&amp;site=ehost-live</t>
  </si>
  <si>
    <t>Calls to helplines in Australia following media reports of Robin Williams’ suicide.</t>
  </si>
  <si>
    <t>Pirkis, Jane; Currier, Dianne; Too, Lay San; Bryant, Marc; Bartlett, Sara; Sinyor, Mark; Spittal, Matthew J.</t>
  </si>
  <si>
    <t>2020-55169-001</t>
  </si>
  <si>
    <t>10.1111/sltb.12661</t>
  </si>
  <si>
    <t>Help Seeking Behavior; Hot Line Services; Suicide; Suicide Prevention; Celebrities; Death and Dying; News Media; Social Media; Adulthood (18 yrs &amp; older)</t>
  </si>
  <si>
    <t>Objective: In the United States, there was an increase in calls to helplines following media reporting of Robin Williams’ suicide. We aimed to determine whether this was the case in Australia. Method: The helpline services Lifeline and Beyond Blue provided us with weekly data on calls received for 2013–2015. We conducted interrupted time series regression analyses to determine whether there was an increase in the average weekly number of calls received by each helpline in two periods after the story about Williams’ suicide broke (1 week and 4 weeks). Results: We found strong evidence of an increase in calls to Lifeline (incidence rate ratio [IRR] =1.13; 95% confidence interval [CI] =1.02–1.25; p = 0.016) and Beyond Blue (IRR = 1.32; 95% CI = 1.09–1.59; p = 0.004) in the week after Williams’ suicide was first reported. We found no evidence of higher than normal call volumes for Lifeline (IRR = 1.04; 95% CI = 0.99–1.10; p = 0.104) or Beyond Blue (IRR = 1.10; 95% CI = 1.00–1.22; p = 0.058) over the four weeks following Williams’ death, however, suggesting that calls leveled out over this period. Conclusion: Suicide prevention experts and media professionals must work together to minimize the negative impacts of reports on suicide and maximize their positive ones. In cases where the story is likely to receive extensive international coverage, it may be important for local media to encourage help‐seeking. (PsycInfo Database Record (c) 2022 APA, all rights reserved)</t>
  </si>
  <si>
    <t>https://search.ebscohost.com/login.aspx?direct=true&amp;db=psyh&amp;AN=2020-55169-001&amp;site=ehost-live</t>
  </si>
  <si>
    <t>Campus suicide prevention as a moral imperative in pandemic times.</t>
  </si>
  <si>
    <t>Guduru, Surasya; Cramer, Robert J.; Rasmussen, Susan</t>
  </si>
  <si>
    <t>2021-40121-010</t>
  </si>
  <si>
    <t>10.1016/j.jadohealth.2021.02.009</t>
  </si>
  <si>
    <t>Comment/Reply</t>
  </si>
  <si>
    <t>College Students; Distress; Pandemics; Suicide Prevention; COVID-19</t>
  </si>
  <si>
    <t>Comments on an article by Lindsay Till Hoyt et al. (see record [rid]2020-94478-001[/rid]). Hoyt et al. illustrate troubling trends concerning college student mental distress in the time of the pandemic. They concluded that persistent mental distress will the 'new norm' for college students in pandemic times, and vulnerable student groups will disproportionately endure this 'new norm.' While these findings are troubling, the commenting authors agree with both points. The commenting authors further surmise that this 'new norm' raises the stakes for campuses to respond with campus-wide suicide prevention strategic plans as a moral imperative during these difficult times. (PsycInfo Database Record (c) 2021 APA, all rights reserved)</t>
  </si>
  <si>
    <t>https://search.ebscohost.com/login.aspx?direct=true&amp;db=psyh&amp;AN=2021-40121-010&amp;site=ehost-live</t>
  </si>
  <si>
    <t>Cannabidiol normalizes resting-state functional connectivity in treatment-resistant epilepsy.</t>
  </si>
  <si>
    <t>Nenert, Rodolphe; Allendorfer, Jane B.; Bebin, E. Martina; Gaston, Tyler E.; Grayson, Leslie E.; Houston, James T.; Szaflarski, Jerzy P.</t>
  </si>
  <si>
    <t>Epilepsy &amp; Behavior</t>
  </si>
  <si>
    <t>2020-84010-001</t>
  </si>
  <si>
    <t>10.1016/j.yebeh.2020.107297</t>
  </si>
  <si>
    <t>Epilepsy; Treatment Resistant Disorders; Brain Connectivity; Cannabidiol; Adolescence (13-17 yrs); Adulthood (18 yrs &amp; older); Young Adulthood (18-29 yrs); Thirties (30-39 yrs); Middle Age (40-64 yrs); Aged (65 yrs &amp; older); Male; Female</t>
  </si>
  <si>
    <t>Objective: Resting-state (rs) network dysfunction is a contributing factor to treatment resistance in epilepsy. In treatment-resistant epilepsy (TRE), pharmacological and nonpharmacological therapies have been shown to improve such dysfunction. In this study, our goal was to prospectively evaluate the effect of highly purified plant-derived cannabidiol (CBD; Epidiolex®) on rs functional magnetic resonance imaging (fMRI) functional connectivity (rs-FC). We hypothesized that CBD would change and potentially normalize the rs-FC in TRE. Methods: Twenty-two of 27 participants with TRE completed all study procedures including longitudinal pre-/on-CBD rs-fMRI (8M/14F, mean age = 36.2 ± 15.9 years, TRE duration = 18.3 ± 12.6 years); there were no differences in age (p = 0.99) or sex (p = 0.15) between groups. Assessments collected included seizure frequency (SF), Chalfont Seizure Severity Scale (CSSS), Columbia Suicide Severity Rating Scale (C-SSRS), Adverse Events Profile (AEP), and Profile of Mood States (POMS). Twenty-three healthy controls (HCs) received rs-fMRI and POMS once. Results: Participants with TRE showed average decrease of 71.7% in SF (p &lt; 0.0001) and improved CSSS, AEP, and POMS confusion, depression, and fatigue subscores (all p &lt; 0.05) on-CBD with POMS scores becoming similar to those of HCs. Paired t-tests showed significant pre-/on-CBD changes in rs-FC in cerebellum, frontal areas, temporal areas, hippocampus, and amygdala with some of them correlating with improvement in behavioral measures. Significant differences in rs-FC between pre-CBD and HCs were found in cerebellum, frontal, and occipital regions. After controlling for changes in SF with CBD, these differences were no longer present when comparing on-CBD to HCs. Significance: This study indicates that highly purified CBD modulates and potentially normalizes rs-FC in the epileptic brain. This effect may underlie its efficacy. This study provides Class III evidence for CBD's normalizing effect on rs-FC in TRE. (PsycInfo Database Record (c) 2022 APA, all rights reserved)</t>
  </si>
  <si>
    <t>https://search.ebscohost.com/login.aspx?direct=true&amp;db=psyh&amp;AN=2020-84010-001&amp;site=ehost-live</t>
  </si>
  <si>
    <t>Cannabis use among u.S. Military veterans with subthreshold or threshold posttraumatic stress disorder: Psychiatric comorbidities, functioning, and strategies for coping with posttraumatic stress symptoms.</t>
  </si>
  <si>
    <t>Hill, Melanie L.; Loflin, Mallory; Nichter, Brandon; Na, Peter J.; Herzog, Sarah; Norman, Sonya B.; Pietrzak, Robert H.</t>
  </si>
  <si>
    <t>Journal of Traumatic Stress</t>
  </si>
  <si>
    <t>2022-44723-001</t>
  </si>
  <si>
    <t>10.1002/jts.22823</t>
  </si>
  <si>
    <t>Cannabis use is common among individuals with posttraumatic stress disorder (PTSD) symptoms, but its impact on psychiatric symptoms and functioning in this population is unclear. To clarify the clinical and functional correlates of cannabis use in individuals with PTSD symptoms, we analyzed data from the 2019–2020 National Health and Resilience in Veterans Study, a nationally representative survey of U.S. military veterans. Participants with current subthreshold or full PTSD (N = 608) reported on their past‐6‐month cannabis use and current psychiatric symptoms, functioning, treatment utilization, and PTSD symptom management strategies. Veterans with subthreshold/full PTSD who used cannabis more than weekly were more likely to screen positive for co‐occurring depression, anxiety, and suicidal ideation than those who did not use cannabis, ORs = 3.4–3.8, or used cannabis less than weekly, ORs = 2.7–3.7. Veterans who used cannabis more than weekly also scored lower in cognitive functioning than veterans with no use, d = 0.25, or infrequent use, d = 0.71, and were substantially more likely to endorse avoidance coping strategies, ORs = 8.2–12.2, including substance use, OR = 4.4, and behavioral disengagement, ORs = 2.7–9.1, to manage PTSD symptoms. Despite more psychiatric and functional problems, veterans with frequent cannabis use were not more likely to engage in mental health treatment, ORs = 0.87–0.99. The results suggest enhanced cannabis use screening, interventions targeting risky use, and strategies promoting treatment engagement may help ameliorate more severe clinical presentations associated with frequent cannabis use among veterans with subthreshold/full PTSD. (PsycInfo Database Record (c) 2022 APA, all rights reserved)</t>
  </si>
  <si>
    <t>https://search.ebscohost.com/login.aspx?direct=true&amp;db=psyh&amp;AN=2022-44723-001&amp;site=ehost-live</t>
  </si>
  <si>
    <t>Characterisation of age and polarity at onset in bipolar disorder.</t>
  </si>
  <si>
    <t>Kalman, Janos L.; Loohuis, Loes M. Olde; Vreeker, Annabel; McQuillin, Andrew; Stahl, Eli A.; Ruderfer, Douglas; Grigoroiu-Serbanescu, Maria; Panagiotaropoulou, Georgia; Ripke, Stephan; Bigdeli, Tim B.; Stein, Frederike; Meller, Tina; Meinert, Susanne; Pelin, Helena; Streit, Fabian; Papiol, Sergi; Adams, Mark J.; Adolfsson, Rolf; Adorjan, Kristina; Agartz, Ingrid; Aminoff, Sofie R.; Anderson-Schmidt, Heike; Andreassen, Ole A.; Ardau, Raffaella; Aubry, Jean-Michel; Balaban, Ceylan; Bass, Nicholas; Baune, Bernhard T.; Bellivier, Frank; Benabarre, Antoni; Bengesser, Susanne; Berrettini, Wade H.; Boks, Marco P.; Bromet, Evelyn J.; Brosch, Katharina; Budde, Monika; Byerley, William; Cervantes, Pablo; Chillotti, Catina; Cichon, Sven; Clark, Scott R.; Comes, Ashley L.; Corvin, Aiden; Coryell, William; Craddock, Nick; Craig, David W.; Croarkin, Paul E.; Cruceanu, Cristiana; Czerski, Piotr M.; Dalkner, Nina; Dannlowski, Udo; Degenhardt, Franziska; Del Zompo, Maria; DePaulo, J. Raymond; Djurovic, Srdjan; Edenberg, Howard J.; Al Eissa, Mariam; Elvsåshagen, Torbjørn; Etain, Bruno; Fanous, Ayman H.; Fellendorf, Frederike; Fiorentino, Alessia; Forstner, Andreas J.; Frye, Mark A.; Fullerton, Janice M.; Gade, Katrin; Garnham, Julie; Gershon, Elliot; Gill, Michael; Goes, Fernando S.; Gordon-Smith, Katherine; Grof, Paul; Guzman-Parra, Jose; Hahn, Tim; Hasler, Roland; Heilbronner, Maria; Heilbronner, Urs; Jamain, Stephane; Jimenez, Esther; Jones, Ian; Jones, Lisa; Jonsson, Lina; Kahn, Rene S.; Kelsoe, John R.; Kennedy, James L.; Kircher, Tilo; Kirov, George; Kittel-Schneider, Sarah; Klöhn-Saghatolislam, Farah; Knowles, James A.; Kranz, Thorsten M.; Lagerberg, Trine Vik; Landen, Mikael; Lawson, William B.; Leboyer, Marion; Li, Qingqin S.; Maj, Mario; Malaspina, Dolores; et al.</t>
  </si>
  <si>
    <t>The British Journal of Psychiatry</t>
  </si>
  <si>
    <t>2021-80190-001</t>
  </si>
  <si>
    <t>10.1192/bjp.2021.102</t>
  </si>
  <si>
    <t>Bipolar Disorder; Major Depression; Mania; Onset (Disorders); Phenotypes; Age Differences; Genetics; Suicidality; Adolescence (13-17 yrs); Adulthood (18 yrs &amp; older); Young Adulthood (18-29 yrs); Thirties (30-39 yrs); Male; Female</t>
  </si>
  <si>
    <t>Background: Studying phenotypic and genetic characteristics of age at onset (AAO) and polarity at onset (PAO) in bipolar disorder can provide new insights into disease pathology and facilitate the development of screening tools. Aims: To examine the genetic architecture of AAO and PAO and their association with bipolar disorder disease characteristics. Method: Genome-wide association studies (GWASs) and polygenic score (PGS) analyses of AAO (n = 12 977) and PAO (n = 6773) were conducted in patients with bipolar disorder from 34 cohorts and a replication sample (n = 2237). The association of onset with disease characteristics was investigated in two of these cohorts. Results: Earlier AAO was associated with a higher probability of psychotic symptoms, suicidality, lower educational attainment, not living together and fewer episodes. Depressive onset correlated with suicidality and manic onset correlated with delusions and manic episodes. Systematic differences in AAO between cohorts and continents of origin were observed. This was also reflected in single-nucleotide variant-based heritability estimates, with higher heritabilities for stricter onset definitions. Increased PGS for autism spectrum disorder (β = −0.34 years, s.e. = 0.08), major depression (β = −0.34 years, s.e. = 0.08), schizophrenia (β = −0.39 years, s.e. = 0.08), and educational attainment (β = −0.31 years, s.e. = 0.08) were associated with an earlier AAO. The AAO GWAS identified one significant locus, but this finding did not replicate. Neither GWAS nor PGS analyses yielded significant associations with PAO. Conclusions: AAO and PAO are associated with indicators of bipolar disorder severity. Individuals with an earlier onset show an increased polygenic liability for a broad spectrum of psychiatric traits. Systematic differences in AAO across cohorts, continents and phenotype definitions introduce significant heterogeneity, affecting analyses. (PsycInfo Database Record (c) 2022 APA, all rights reserved)</t>
  </si>
  <si>
    <t>https://search.ebscohost.com/login.aspx?direct=true&amp;db=psyh&amp;AN=2021-80190-001&amp;site=ehost-live</t>
  </si>
  <si>
    <t>Chemokines gene expression in the prefrontal cortex of depressed suicide victims and normal control subjects.</t>
  </si>
  <si>
    <t>Pandey, Ghanshyam N.; Rizavi, Hooriyah S.; Bhaumik, Runa; Zhang, Hui</t>
  </si>
  <si>
    <t>Brain, Behavior, and Immunity</t>
  </si>
  <si>
    <t>2021-38107-036</t>
  </si>
  <si>
    <t>10.1016/j.bbi.2021.01.033</t>
  </si>
  <si>
    <t>Central Nervous System; Gene Expression; Major Depression; Prefrontal Cortex; Suicide; Blood Serum; Pathophysiology; mRNA; Adulthood (18 yrs &amp; older); Male; Female</t>
  </si>
  <si>
    <t>Abnormalities of neuroinflammation have been implicated in the pathogenesis of depression and suicide. This is primarily based on the observation that cytokines, which are major inflammatory molecules and play an important role in depression and suicide, are increased in both serum and in postmortem brain of depressed and suicidal subjects. Another class of immune mediators are chemokines which are primarily involved in chemotactic properties and trafficking of immune cells in the central nervous system (CNS). Chemokines also play an important role in CNS function. Whereas chemokines have been studied in the serum of depressed and suicidal patients, their role in brain of depressed or suicidal subjects is relatively unexplored. We studied the gene expression of several chemokines in the prefrontal cortex (PFC) obtained from depressed suicidal (DS) and normal control (NC) subjects. We determined the mRNA expression of several chemokines belonging to CXCL and CCL groups of chemokines using qPCR array technique and qPCR gene expression validation in 24 DS and 24 NC subjects. The postmortem brain samples were obtained from the Maryland Brain Collection. We found that the mRNA expression of chemokines CXCL1, CXCL2, CXCL3 and CCL2 was significantly decreased in the PFC of DS compared with NC subjects. No significant change was observed in CXCL5, CXCL6, CXCL10, CCL8 and CCL19 between DS and NC subjects. Since many of the chemokines are involved in mediating certain important CNS functions, such as neurotrophic effect, neurogenesis, anti-apoptotic growth factor release, modulation of synaptic transmission, brain development and neuronal loss, decreased levels of chemokines can reduce these functions which may be involved in the pathophysiology of depression. (PsycInfo Database Record (c) 2021 APA, all rights reserved)</t>
  </si>
  <si>
    <t>https://search.ebscohost.com/login.aspx?direct=true&amp;db=psyh&amp;AN=2021-38107-036&amp;site=ehost-live</t>
  </si>
  <si>
    <t>Child abuse associates with increased recruitment of perineuronal nets in the ventromedial prefrontal cortex: A possible implication of oligodendrocyte progenitor cells.</t>
  </si>
  <si>
    <t>Tanti, Arnaud; Belliveau, Claudia; Nagy, Corina; Maitra, Malosree; Denux, Fanny; Perlman, Kelly; Chen, Frank; Mpai, Refilwe; Canonne, Candice; Théberge, Stéphanie; McFarquhar, Ashley; Davoli, Maria Antonietta; Belzung, Catherine; Turecki, Gustavo; Mechawar, Naguib</t>
  </si>
  <si>
    <t>Molecular Psychiatry</t>
  </si>
  <si>
    <t>2022-08135-001</t>
  </si>
  <si>
    <t>10.1038/s41380-021-01372-y</t>
  </si>
  <si>
    <t>Nature Publishing Group</t>
  </si>
  <si>
    <t>Child abuse (CA) is a strong predictor of psychopathologies and suicide, altering normal trajectories of brain development in areas closely linked to emotional responses such as the prefrontal cortex (PFC). Yet, the cellular underpinnings of these enduring effects are unclear. Childhood and adolescence are marked by the protracted formation of perineuronal nets (PNNs), which orchestrate the closure of developmental windows of cortical plasticity by regulating the functional integration of parvalbumin interneurons into neuronal circuits. Using well-characterized post-mortem brain samples, we show that a history of CA is specifically associated with increased densities and morphological complexity of WFL-labeled PNNs in the ventromedial PFC (BA11/12), possibly suggesting increased recruitment and maturation of PNNs. Through single-nucleus sequencing and fluorescent in situ hybridization, we found that the expression of canonical components of PNNs is enriched in oligodendrocyte progenitor cells (OPCs), and that they are upregulated in CA victims. These correlational findings suggest that early-life adversity may lead to persistent patterns of maladaptive behaviors by reducing the neuroplasticity of cortical circuits through the enhancement of developmental OPC-mediated PNN formation. (PsycInfo Database Record (c) 2021 APA, all rights reserved)</t>
  </si>
  <si>
    <t>https://search.ebscohost.com/login.aspx?direct=true&amp;db=psyh&amp;AN=2022-08135-001&amp;site=ehost-live</t>
  </si>
  <si>
    <t>Childhood maltreatment and non-suicidal self-injury in prisoners: The mediating role of psychopathy and moderating role of cognitive reappraisal.</t>
  </si>
  <si>
    <t>Gu, Honglei; Xia, Tiansheng; Wang, Lizhao</t>
  </si>
  <si>
    <t>2021-76973-001</t>
  </si>
  <si>
    <t>10.1007/s12144-021-02213-5</t>
  </si>
  <si>
    <t>Non-suicidal self-injury (NSSI) is a serious health concern in prison populations. Most previous research in prisons has examined lifetime engagement in NSSI, but less is known about correlates and risk factors during imprisonment. Using Nock’s integrated theoretical model as a conceptual framework, the present study tested the mediation effect of psychopathy and the moderation effect of cognitive reappraisal skills in the association between childhood maltreatment and NSSI in prisoners. A total of 1042 Chinese male prisoners anonymously completed measures of childhood maltreatment, psychopathy and cognitive reappraisal, and their NSSI was assessed through structured interviews. Regression based tests of the conceptual model showed that childhood maltreatment was significantly associated with NSSI in prisoners, and this association was mediated by psychopathy. Cognitive reappraisal moderated the relationship between psychopathy and NSSI. Specifically, the relationship between psychopathy and NSSI was significant for prisoners with low levels of cognitive reappraisal but non-significant for those with high levels of cognitive reappraisal. These findings highlight the need to consider environmental and intrapersonal factors simultaneously when evaluating risks associated with NSSI in prison populations, and can inform prevention and intervention programs in prison settings. (PsycInfo Database Record (c) 2021 APA, all rights reserved)</t>
  </si>
  <si>
    <t>https://search.ebscohost.com/login.aspx?direct=true&amp;db=psyh&amp;AN=2021-76973-001&amp;site=ehost-live</t>
  </si>
  <si>
    <t>Childhood maltreatment and nonsuicidal self-injury: The role of alexithymia.</t>
  </si>
  <si>
    <t>Ratty, Priya Nur</t>
  </si>
  <si>
    <t>2020-79975-018</t>
  </si>
  <si>
    <t>Alexithymia; Child Abuse; Self-Injurious Behavior; Emerging Adulthood; Childhood Adversity; Risk Factors; Self-Concept; Social Learning; Childhood (birth-12 yrs)</t>
  </si>
  <si>
    <t>Individuals, who experience childhood maltreatment, are more likely to generate negative emotions that are normally disregarded. When a child is exposed to maltreatment, there is an increased tendency for negative impacts on their self-concept as they become adults. Consequently, this reduces the ability to regulate emotions which can lead to alexithymia. Childhood maltreatment poses as a risk factor for engagement in non suicidal self-injury. The primary purpose of this study is to explore alexithymia as a mediator between having a history of childhood maltreatment and subsequent engagement in non suicidal self-injury amongst the understudied nonclinical emerging adult population. This was a quantitative study that utilized a demographic survey, the Adverse Childhood Experiences (ACE) survey, Deliberate Self-Harm Inventory (DSHI) and Toronto Alexithymia Scale (TAS-20). The study sample consisted of 158 participants from a nonclinical population between the ages of 18 and 25. All of the hypotheses were tested using multiple linear regression analyses. There were significant results which indicated that alexithymia is positively correlated with non suicidal self-injury amongst emerging adults and that emerging adults who have had a history of childhood maltreatment are likely to have engaged in non suicidal self-injury at one point in their life. The results from this study also demonstrated that childhood maltreatment did not predict alexithymia and thus impacting the mediational relationship between childhood maltreatment and non suicidal self-injury. The salient findings of this study highlight the importance of addressing psychological processes that underlie non suicidal self-injury such as childhood maltreatment and alexithymia. Implementation of community mental health programs to engage in outreach efforts to educate and support distressed individuals would be beneficial. Additionally, it will be valuable to improve on existing Social and Emotional Learning programs and the dangers of engaging in non suicidal self-injury. (PsycInfo Database Record (c) 2020 APA, all rights reserved)</t>
  </si>
  <si>
    <t>https://search.ebscohost.com/login.aspx?direct=true&amp;db=psyh&amp;AN=2020-79975-018&amp;site=ehost-live</t>
  </si>
  <si>
    <t>2020-18263-001</t>
  </si>
  <si>
    <t>Facial Expressions; Mother Child Communication; Parent Child Relations; Suicidal Ideation; Suicide; Dyads; Negative Emotions; Synchrony; Childhood (birth-12 yrs); School Age (6-12 yrs); Adulthood (18 yrs &amp; older); Young Adulthood (18-29 yrs); Thirties (30-39 yrs); Middle Age (40-64 yrs); Male; Female</t>
  </si>
  <si>
    <t>Background: Suicidal thoughts and behavior can begin early in childhood and are a leading cause of death in youth. Although specific mechanisms of risk remain largely unknown, theorists and researchers highlight the importance of the parent–child relationship. The current study focused on one aspect of this relationship: the dynamic exchange of facial affect during interactions. Specifically, we examined the relation between children's history of suicidal ideation (SI) and synchrony of facial expressions during positive and negative mother–child interactions. Methods: Participants were 353 mother–child dyads. Of these, 44 dyads included a child with an SI history. Dyads engaged in positive and negative discussions during which their facial electromyography was recorded from mothers and children to index second‐to‐second changes in positive (zygomaticus) and negative (corrugator) facial affect. Results: Child SI dyads were characterized specifically by reduced synchrony of positive facial affect during the positive discussion compared to dyads without child SI. Conclusions: These findings suggest child SI dyads exhibit reduced synchrony of normative positive expressions during mother–child interactions. If replicated and extended in longitudinal research, these results may help to explain one mechanism of risk among children with SI. (PsycInfo Database Record (c) 2021 APA, all rights reserved)</t>
  </si>
  <si>
    <t>https://search.ebscohost.com/login.aspx?direct=true&amp;db=psyh&amp;AN=2020-18263-001&amp;site=ehost-live</t>
  </si>
  <si>
    <t>2020-86755-001</t>
  </si>
  <si>
    <t>College students have an elevated risk for self‐injurious thoughts and behaviours (SITBs), and there are robust differences in prevalence rates for SITBs across gender identities. Although numerous constructs have been implicated as risk factors, researchers have not significantly improved at predicting SITBs, possibly owing to constraints of confirmatory analyses. Classification trees are exploratory, person‐centred analyses that enable joint examination of numerous correlates and their interactions. Thus, classification trees may discern previously unstudied risk factors and identify distinct subpopulations with elevated risk for SITBs. We tested classification trees that evaluated 298 potential correlates of nonsuicidal self‐injury and suicidal ideation across self‐identified women and men. Data came from 5,131 college students who completed the National College Health Assessment, which assesses a wide range of health‐related constructs. Models produced parsimonious decision trees that accounted for a substantial amount of outcome variability (38.3–51.5%). Psychopathology, poorer psychological well‐being, and other SITBs emerged as important correlates for all participants. Trauma, disordered eating, and heavy alcohol use were salient among women, whereas alcohol use norms were important correlates among men. Importantly, models identified several constructs that may be amenable to intervention. Results support the use of exploratory analyses to explicate heterogeneity among individuals who engage in SITBs and suggest that gender identity is an important moderator for certain risk factors. (PsycInfo Database Record (c) 2020 APA, all rights reserved)</t>
  </si>
  <si>
    <t>https://search.ebscohost.com/login.aspx?direct=true&amp;db=psyh&amp;AN=2020-86755-001&amp;site=ehost-live</t>
  </si>
  <si>
    <t>Co-developmental trajectories of specific anxiety symptoms from middle childhood to early adolescence: Associations with psychological well-being and academic achievement.</t>
  </si>
  <si>
    <t>Xu, Xiaofeng; Huebner, E. Scott; Tian, Lili</t>
  </si>
  <si>
    <t>2021-25144-001</t>
  </si>
  <si>
    <t>10.1007/s10964-021-01411-5</t>
  </si>
  <si>
    <t>Academic Achievement; Anxiety; Social Anxiety; Well Being; Early Adolescence; Adolescent Psychology; Early Childhood Development; Separation Anxiety; Childhood (birth-12 yrs); School Age (6-12 yrs); Male; Female</t>
  </si>
  <si>
    <t>Different types of specific anxiety symptoms commonly co-occur but also display distinct developmental trajectories over time in children and adolescents. Nevertheless, little is known about the co-developmental trajectories of specific anxiety symptoms among youth during the transition into adolescence and how identified trajectories are associated with important psychological and academic outcomes. This study thus aimed to determine the (a) heterogeneous co-developmental trajectories of five specific anxiety symptoms (generalized anxiety, separation anxiety, social anxiety, school anxiety, and panic disorder) from middle childhood to early adolescence, and (b) associations between the identified, distinct trajectories and youth’s psychological well-being and academic achievement. A total of 715 Chinese elementary school students (45.6% girls, Mage = 8.96, SD = 0.76) completed measures on six occasions across three years, using 6-month intervals. Parallel process latent class growth modeling revealed five distinct anxiety trajectory groups: 'congruent-low' (49.8%), 'moderately low with predominant social anxiety' (18.5%), 'moderately low with predominant school anxiety' (12.6%), 'moderately high with predominant generalized and social anxiety' (8.6%), and 'congruent-high' (10.5%). The lowest psychological well-being and academic achievement were observed for youth who persistently experienced the co-occurrence of two or more specific anxiety symptoms, followed by those who persistently experienced one predominant anxiety symptom, and finally, youth who persistently experienced low levels of all five specific anxiety symptoms. The identification of five heterogeneous groups with differential outcomes highlights the importance of individual differences considerations in understanding the co-developmental patterns of specific anxiety symptoms from middle childhood to early adolescence and the need for more sophisticated intervention programs tailored to members of specific groups to promote optimal psychological well-being and academic success. (PsycInfo Database Record (c) 2021 APA, all rights reserved)</t>
  </si>
  <si>
    <t>https://search.ebscohost.com/login.aspx?direct=true&amp;db=psyh&amp;AN=2021-25144-001&amp;site=ehost-live</t>
  </si>
  <si>
    <t>Collect, Share, Act: A transtheoretical clinical model for doing measurement-based care in mental health treatment.</t>
  </si>
  <si>
    <t>Barber, Jessica; Resnick, Sandra G.</t>
  </si>
  <si>
    <t>Psychological Services</t>
  </si>
  <si>
    <t>2022-35475-001</t>
  </si>
  <si>
    <t>10.1037/ser0000629</t>
  </si>
  <si>
    <t>Mental Health Personnel; Psychotherapists; Clinical Models; Patient Reported Outcome Measures; Collaboration</t>
  </si>
  <si>
    <t>Regardless of discipline or setting, psychotherapists and other professionals working in the field of mental health care share one common goal: For the recipients of care to experience improvements that are meaningful to them. Measurement-based care (MBC) is a transtheoretical clinical process that uses patient-reported outcome measures to monitor treatment progress and to inform treatment planning and goal setting. Though ample evidence supports MBC as enhancing collaboration and improving outcomes, its practice is not the norm. One possible barrier to greater utilization of MBC in routine care is lack of consensus in the literature on what MBC is and how it should be practiced. In this article, we discuss this lack of consensus and detail the model for MBC developed by the Veterans Health Administration (VHA) MBC in Mental Health Initiative. Though it is simple, the VHA Collect, Share, Act model is consistent with the best clinical evidence to date and can serve as a guide for clinicians, health care systems, researchers, and educators. (PsycInfo Database Record (c) 2022 APA, all rights reserved)</t>
  </si>
  <si>
    <t>https://search.ebscohost.com/login.aspx?direct=true&amp;db=psyh&amp;AN=2022-35475-001&amp;site=ehost-live</t>
  </si>
  <si>
    <t>Commentary on Mental health symptoms and suicidality in Iranian gay men.</t>
  </si>
  <si>
    <t>King, Michael</t>
  </si>
  <si>
    <t>2021-69565-008</t>
  </si>
  <si>
    <t>10.1017/S0033291721001677</t>
  </si>
  <si>
    <t>Islam; Male Homosexuality; Mental Health; Suicidal Ideation; Suicidality; Attempted Suicide</t>
  </si>
  <si>
    <t>Comments on an article by Amir Kabir and Jordan Brinsworth (see record [rid]2021-46785-001[/rid]). Given the history and cultural background, it is little surprise that the rates of mental distress and suicidality were higher in this snowball sample of gay men than in the general Iranian population as reported in the study by Kabir and Brinsworth. However, from another angle, the findings are not entirely negative. The mental health of gay men in Iran is as good as or better than that of their peers in western society. This may be because of a sense of camaraderie among an excluded minority who support each other covertly. Or it might be due to changing attitudes at the grass roots level. Through everyday acts of defiance, gay and lesbian Iranians are pushing boundaries in ways that echo the wider defiance and opposition of women and youth to state-defined norms on dressing and dating. Or it may be due to methodological issues such as selection bias in that the network of men who took part in this snowball sample were protected by their connections and higher educational status. Such cruel and excessive legal sanctions on men and women who happen to love others of the same sex need to be overturned. This might best be achieved by sustained, sensitive dialogue with local activists and politicians rather than from hostile intervention from global organizations or other nations. (PsycInfo Database Record (c) 2021 APA, all rights reserved)</t>
  </si>
  <si>
    <t>https://search.ebscohost.com/login.aspx?direct=true&amp;db=psyh&amp;AN=2021-69565-008&amp;site=ehost-live</t>
  </si>
  <si>
    <t>Communication about suicide, perceived social support, and suicidal intention in korean adults.</t>
  </si>
  <si>
    <t>Shin, YoungJu; Lee, Chul-joo; Kim, Kwanho</t>
  </si>
  <si>
    <t>Journal of Health Communication</t>
  </si>
  <si>
    <t>2021-78041-001</t>
  </si>
  <si>
    <t>10.1080/10810730.2021.1962435</t>
  </si>
  <si>
    <t>The present study investigates indirect effects of communication about suicide in interpersonal relationships and patient-provider relationships on suicidal intention via attitude, descriptive norm, injunctive norm, and self-efficacy in committing suicide among Korean adults, using longitudinal survey data. Moderation effects of perceived social support are also tested. As a result of path analysis (N = 984), communication about suicide with family, friends, and coworkers is significantly related to pro-suicide descriptive norm and pro-suicide injunctive norm. Positive attitude toward suicide, pro-suicide injunctive norm, and high self-efficacy in committing suicide are significantly related to suicidal intention. Interpersonal communication is positively related to pro-suicide injunctive norm, which in turn links to suicidal intention. Communication about suicide with healthcare professionals, however, did not show significant direct and indirect effects. Moderation effects of perceived social support are detected between interpersonal communication and pro-suicide attitude and pro-suicide injunctive norm, as well as between patient-provider communication and pro-suicide attitude. (PsycInfo Database Record (c) 2021 APA, all rights reserved)</t>
  </si>
  <si>
    <t>https://search.ebscohost.com/login.aspx?direct=true&amp;db=psyh&amp;AN=2021-78041-001&amp;site=ehost-live</t>
  </si>
  <si>
    <t>Comparative associations of problematic alcohol and cannabis use with suicidal behavior in U.S. military veterans: A population-based study.</t>
  </si>
  <si>
    <t>Hill, Melanie L.; Nichter, Brandon; Loflin, Mallory; Norman, Sonya B.; Pietrzak, Robert H.</t>
  </si>
  <si>
    <t>Journal of Psychiatric Research</t>
  </si>
  <si>
    <t>2021-21897-019</t>
  </si>
  <si>
    <t>10.1016/j.jpsychires.2021.01.004</t>
  </si>
  <si>
    <t>Military Veterans; Suicidal Ideation; Alcohol Use Disorder; Cannabis Use Disorder; Suicidal Behavior; Cannabis; Comorbidity; Drug Usage; Life Span; Suicide; Adulthood (18 yrs &amp; older); Young Adulthood (18-29 yrs); Thirties (30-39 yrs); Middle Age (40-64 yrs); Aged (65 yrs &amp; older); Very Old (85 yrs &amp; older); Male; Female</t>
  </si>
  <si>
    <t>Alcohol use disorder (AUD) and cannabis use disorder (CUD) are each associated with increased suicidal behavior, but it is unclear how their comorbidity relates to suicide risk. Understanding these associations in U.S. military veterans is especially important, given their heightened risk for suicide, high prevalence of AUD, and increasing access to cannabis. We compared associations of probable AUD, CUD, and AUD/CUD with suicide ideation, plan(s), and attempt(s) in a nationally representative sample of 4,069 veterans surveyed in 2019–2020 as part of the National Health and Resilience in Veterans Study. Among veterans who screened positive for current AUD, 8.7% also screened positive for current CUD. Among veterans who screened positive for current CUD, 33.3% screened positive for current AUD. Current and lifetime positive screens for AUD, CUD, and AUD/CUD were each strongly and independently associated with past-year suicide ideation and lifetime suicide ideation, plan(s), and attempt(s) [odds ratios (ORs) = 1.6–8.7]. Relative to veterans who screened positive for AUD only, veterans who screened positive for AUD/CUD and CUD only had higher odds of past-year suicide ideation (AUD/CUD: OR = 3.3; CUD only: OR = 2.4), lifetime suicide ideation (AUD/CUD: OR = 1.9; CUD only: OR = 2.6) and lifetime suicide plan(s) (AUD/CUD: OR = 1.7; CUD only: OR = 6.1). Collectively, findings suggest that screening positive for CUD might be an especially strong indicator of suicide ideation and planning in veterans with and without AUD, independent of sociodemographic, military, trauma, and other psychiatric factors. These findings underscore the importance of routine screening for CUD in suicide prevention efforts, especially as cannabis becomes more widely available. (PsycInfo Database Record (c) 2022 APA, all rights reserved)</t>
  </si>
  <si>
    <t>https://search.ebscohost.com/login.aspx?direct=true&amp;db=psyh&amp;AN=2021-21897-019&amp;site=ehost-live</t>
  </si>
  <si>
    <t>Comparison of characteristics of suicide attempts registered in urban and rural areas in China.</t>
  </si>
  <si>
    <t>Li, Lingling; Liu, Chunxu; Tong, Yongsheng; Wu, Jianlan; Zhou, Wei; Yin, Yi; Wu, Mengjie; Tong, Ruoyang; An, Jing</t>
  </si>
  <si>
    <t>Frontiers in Psychiatry</t>
  </si>
  <si>
    <t>2022-25149-001</t>
  </si>
  <si>
    <t>10.3389/fpsyt.2021.805324</t>
  </si>
  <si>
    <t>Attempted Suicide; Hospitals; Regional Differences; Rural Environments; Urban Environments; Ingestion; Pesticides; Childhood (birth-12 yrs); School Age (6-12 yrs); Adolescence (13-17 yrs); Adulthood (18 yrs &amp; older); Young Adulthood (18-29 yrs); Thirties (30-39 yrs); Middle Age (40-64 yrs); Male; Female</t>
  </si>
  <si>
    <t>Objective: The objective of this study is to compare the characteristics of suicide attempts registered in general hospitals in urban and rural areas in China. Methods: From January 2007 to December 2011, suicide attempts registered in hospitals in five rural counties and in the Beijing Municipality were included. Univariate and multivariate analysis were used to compare the characteristics of rural and urban suicide attempts in China. Results: A total of 5,515 episodes of suicide attempts were included, 1,966 (35.6%) of them were from rural counties and 3,549 (64.4%) were from Beijing. Compared with urban counterparts, the rural suicide attempters had lower proportion of females (61.9% vs. 72.3%), more likely reporting previous suicide attempt history (56.9% vs. 16.4%), and staying in hospital for more than 1 day (81.5% vs. 44.6%). The most common methods of suicide attempts were pesticide ingestion in rural areas (52.1%) and taking medications in urban area (39.2%). Results of multivariate analysis indicated that suicide attempt registered in rural areas, pesticide ingestion, and previous suicide attempts history were associated with longer treatment in hospitals. Conclusions: Suicide attempts registered in rural areas were different from those in urban areas in China. It is essential to improve the equipment and ability of medical resuscitation for pesticide ingestion in rural hospitals in China. (PsycInfo Database Record (c) 2022 APA, all rights reserved)</t>
  </si>
  <si>
    <t>https://search.ebscohost.com/login.aspx?direct=true&amp;db=psyh&amp;AN=2022-25149-001&amp;site=ehost-live</t>
  </si>
  <si>
    <t>Comparison of psychometric characteristics for five versions of the Interpersonal Needs Questionnaire in teenagers sample.</t>
  </si>
  <si>
    <t>Quan, Jiaxin; Yu, Xiaofang; Cai, Yan; Tu, Dongbo</t>
  </si>
  <si>
    <t>2021-56490-001</t>
  </si>
  <si>
    <t>10.3389/fpsyg.2021.676361</t>
  </si>
  <si>
    <t>Adolescent Development; Construct Validity; Internal Consistency; Psychometrics; Questionnaires; Suicide; Childhood (birth-12 yrs); School Age (6-12 yrs); Adolescence (13-17 yrs); Adulthood (18 yrs &amp; older); Young Adulthood (18-29 yrs); Male; Female</t>
  </si>
  <si>
    <t>Interpersonal Needs Questionnaire (INQ) is a self-report measure of perceived burdensomeness and thwarted belongingness with five versions in recent studies. There are five versions of INQ. But results from studies using different versions are quite different. Current suicide behavior among teenagers has attracted much attention. But which version is more suitable for teenage samples is still uncertain. It is important to compare the potential differences in different versions of INQ to identify the most psychometrically available version to predict teenagers' acquired capability for suicide and provide them with timely help to reduce teenagers' suicide rates. This study compared the construct validity, internal consistency, validity, and average test information of each version in the sample of teenagers. Results showed the 10-item version provided the most average test information in both thwarted belongingness subscale and perceived burdensomeness subscale, and the INQ-10 is more suitable for teenage samples. (PsycInfo Database Record (c) 2022 APA, all rights reserved)</t>
  </si>
  <si>
    <t>https://search.ebscohost.com/login.aspx?direct=true&amp;db=psyh&amp;AN=2021-56490-001&amp;site=ehost-live</t>
  </si>
  <si>
    <t>Conditional process modeling of the relationship among self-reliance, loneliness, and depressive symptoms, and the moderating effect of feeling understood.</t>
  </si>
  <si>
    <t>Journal of Nervous and Mental Disease</t>
  </si>
  <si>
    <t>2022-20564-005</t>
  </si>
  <si>
    <t>Emotions; Loneliness; Major Depression; Simulation; Symptoms; Male Attitudes; Masculinity; Suicidality; Adulthood (18 yrs &amp; older); Male</t>
  </si>
  <si>
    <t>Self-reliance features as one of the notable male norms espoused by traditional masculine socialization. Strict adherence to a self-reliant attitude has been found to confer risk for depression and suicidality among men. Yet, little research has investigated the factors that may contribute to self-reliance having a negative impact for men. Using data from a large sample of Canadian men (N = 530), the present study examined the association between self-reliance and depression, while also assessing the roles of loneliness and not feeling understood as contributing factors in this process. Findings indicated that the moderated mediation model was significant, pointing to loneliness as a significant mediator in the association between self-reliance and depression. Furthermore, the findings revealed that not feeling understood moderated the relationship between self-reliance and loneliness, indicating that this association applies mainly to those men who do not feel understood by at least one important person in their life. (PsycInfo Database Record (c) 2022 APA, all rights reserved)</t>
  </si>
  <si>
    <t>https://search.ebscohost.com/login.aspx?direct=true&amp;db=psyh&amp;AN=2022-20564-005&amp;site=ehost-live</t>
  </si>
  <si>
    <t>Conducting a qualitative research on suicide in Ghana using Interpretative Phenomenological Analysis (IPA): A reflection after a decade.</t>
  </si>
  <si>
    <t>Osafo, Joseph</t>
  </si>
  <si>
    <t>New Ideas in Psychology</t>
  </si>
  <si>
    <t>2020-96698-001</t>
  </si>
  <si>
    <t>10.1016/j.newideapsych.2020.100836</t>
  </si>
  <si>
    <t>Suicide; Interpretative Phenomenological Analysis; African Cultural Groups; Communities; Experiences (Events); Professional Ethics</t>
  </si>
  <si>
    <t>Interpretative Phenomenological Analysis (IPA) set of guidelines allow a researcher to gain access to the meaning of a phenomenon (e.g. suicide) through the individual person's lived and personal experiences. In this paper I have discussed that the ethical challenges that confront researching suicide in Ghana the challenges of pursuing an idiographic rigor using the IPA may arise from the pervasive normative self-construal within Ghanaian communities. Though I admit the IPA has been useful in various studies within the African context, I have also interrogated such idiography within the normative social arrangement of such setting where sociocentric perspectives abound. This essay is a reflexivity on the IPA in a normative context after a decade, where suicidal behaviour is strongly proscribed and personhood is deeply shared. I have recommended that one way of addressing this challenge is to use a ‘funnel’ approach in interviewing from the general: the community, to the particular: the individual. (PsycInfo Database Record (c) 2021 APA, all rights reserved)</t>
  </si>
  <si>
    <t>https://search.ebscohost.com/login.aspx?direct=true&amp;db=psyh&amp;AN=2020-96698-001&amp;site=ehost-live</t>
  </si>
  <si>
    <t>Confidentiality.</t>
  </si>
  <si>
    <t>Joseph, David I.; Goldstein, Melissa M.; Onek, Joseph</t>
  </si>
  <si>
    <t>Psychiatric ethics., 5th ed.</t>
  </si>
  <si>
    <t>2021-47915-011</t>
  </si>
  <si>
    <t>Privileged Communication; Professional Ethics; Psychiatry; Child Abuse; Child Abuse Reporting; Health Care Services; Homicide; Laws; Suicide; Technology</t>
  </si>
  <si>
    <t>Confidentiality has always been essential to the practice of medicine, and psychiatric ethics is situated within the larger framework of medical ethics. Psychiatry, however, even more than other branches of medicine, is based on an understanding that the relationship between patient and doctor is confidential. Although highly valued by doctors and patients, confidentiality is often taken for granted; its maintenance frequently less than rigorous; and the degree and impact of its erosion underestimated. The boundaries of confidentiality are challenged from without by changes in the health care system, the use of continually evolving technology, and changes in the law. Confidentiality is also under pressure from within by the human propensity to gossip, the therapeutic need for periodic consultation, the educational and scientific needs and requirement for professional advancement that clinical material be made available for discussion, and the need to protect against such potential harms as suicide, homicide, and child abuse. Current and future legal statutes and judicial decisions may provide better guidelines for psychiatrists; however, in most situations, ethical norms, rather than laws, will be the source of guidance towards solutions that maintain the basic principle of compromising as little confidential material as possible. (PsycInfo Database Record (c) 2022 APA, all rights reserved)</t>
  </si>
  <si>
    <t>https://search.ebscohost.com/login.aspx?direct=true&amp;db=psyh&amp;AN=2021-47915-011&amp;site=ehost-live</t>
  </si>
  <si>
    <t>Contextual factors influencing perceptions of transgender friends’ self-disclosure: A vignette study.</t>
  </si>
  <si>
    <t>Roberts, Asheley</t>
  </si>
  <si>
    <t>12-B</t>
  </si>
  <si>
    <t>2021-65614-218</t>
  </si>
  <si>
    <t>Self-Disclosure; Stigma; Transgender; Negative Emotions; Transgender (Attitudes Toward); Deception; Human Sex Differences; Cisgender; Adulthood (18 yrs &amp; older)</t>
  </si>
  <si>
    <t>Transgender individuals experience more discrimination and public stigma than cisgender individuals, leading to higher rates of homicide and suicide. Due to public stigma and cissexism (the conception that it is the societal norm to be cisgender), disclosing as transgender may be very difficult. Recipient reactions may vary by contextual factors including type of disclosure, passing, and recipient and discloser gender. The purpose of this study is to investigate the contextual factors that influence attitudes towards a transgender individual that disclosed through hypothetical vignettes. The current study also tested a moderated mediation model to determine the effects of disclosure type on negative affect mediated by perceived deception, with the first stage moderated by transphobia, passing, participant gender, and discloser gender. Participants (N = 583) were cisgender college students who were randomly assigned to read one of eight vignettes that described the disclosure of a transgender friend. Following the vignette, participants responded to items about their positive and negative affect, feelings of perceived deception, feelings of avoidance, state anger, attitudes towards transgender individuals, transgender attitudes and beliefs, transphobia, and feelings of warmth towards the discloser. All measured variables differed significantly by participant gender, with men holding more negative attitudes towards transgender individuals than women. Second, results for the moderated mediation analyses indicated that transphobia interacted with disclosure type at moderate and high levels to predict negative affect through perceived deception. While passing, and participant and discloser gender did not interact with disclosure type, they are still important factors to consider in future research. Results suggest several implications for education efforts of incoming college students to lessen the burden of disclosing to peers for transgender individuals. (PsycInfo Database Record (c) 2021 APA, all rights reserved)</t>
  </si>
  <si>
    <t>https://search.ebscohost.com/login.aspx?direct=true&amp;db=psyh&amp;AN=2021-65614-218&amp;site=ehost-live</t>
  </si>
  <si>
    <t>Coordination between frontolimbic resting state connectivity and hypothalamic–pituitary–adrenal axis functioning in adolescents with and without depression.</t>
  </si>
  <si>
    <t>Thai, Michelle; Schreiner, Melinda Westlund; Mueller, Bryon A.; Cullen, Kathryn R.; Klimes-Dougan, Bonnie</t>
  </si>
  <si>
    <t>Psychoneuroendocrinology</t>
  </si>
  <si>
    <t>2021-21495-001</t>
  </si>
  <si>
    <t>10.1016/j.psyneuen.2020.105123</t>
  </si>
  <si>
    <t>Hydrocortisone; Hypothalamic Pituitary Adrenal Axis; Major Depression; Social Stress; Brain Connectivity; Amygdala; Neuroendocrinology; Stress Reactions; Childhood (birth-12 yrs); School Age (6-12 yrs); Adolescence (13-17 yrs); Adulthood (18 yrs &amp; older); Young Adulthood (18-29 yrs); Male; Female</t>
  </si>
  <si>
    <t>Depression is associated with abnormalities in Hypothalamic–Pituitary–Adrenal (HPA) axis functioning and neural circuitry that underlie the stress response. Resting-state functional connectivity (RSFC) between frontolimbic brain regions captures intrinsic connections that may set the stage for the rallying and regulating of the HPA axis system. This study examined the association between cortisol stress response and frontolimbic (amygdala and ventral and dorsal medial prefrontal cortex [vmPFC and dmPFC respectively]) RSFC in 88 (Age: M = 15.95, SD = 2.04; 71.60% female) adolescents with (N = 55) and without (N = 33) major depressive disorder (MDD). We collected salivary cortisol in the context of a modified Trier Social Stress Test (TSST) paradigm. Key findings were that adolescents with depression and healthy controls showed different patterns of association between amygdala and vmPFC RSFC and HPA functioning: while healthy controls showed a positive relationship between frontolimbic connectivity and cortisol levels that may indicate coordination across neural and neuroendocrine systems, adolescents with depression showed a minimal or inverse relationship, suggesting poor coordination of these systems. Results were similar when examining non-suicidal self-injury subgroups within the MDD sample. These findings suggest that the intrinsic quality of this frontolimbic connection may be related to HPA axis functioning. In MDD, inverse associations may represent a compensatory response in one system in response to dysfunction in the other. Longitudinal multilevel research, however, is needed to disentangle how stress system coordination develops in normal and pathological contexts and how these systems recover with treatment. (PsycInfo Database Record (c) 2021 APA, all rights reserved)</t>
  </si>
  <si>
    <t>https://search.ebscohost.com/login.aspx?direct=true&amp;db=psyh&amp;AN=2021-21495-001&amp;site=ehost-live</t>
  </si>
  <si>
    <t>Coping and suicide in college students: Does being optimistic matter?</t>
  </si>
  <si>
    <t>Yi, Shangwen; Chang, Edward C.; Chang, Olivia D.; Seward, Noelle J.; McAvoy, Leah B.; Krause, Emmaleigh R.; Schaffer, Miranda R.; Novak, Claire J.; Ip, Ka; Hirsch, Jameson K.</t>
  </si>
  <si>
    <t>Crisis: The Journal of Crisis Intervention and Suicide Prevention</t>
  </si>
  <si>
    <t>2020-24843-001</t>
  </si>
  <si>
    <t>10.1027/0227-5910/a000662</t>
  </si>
  <si>
    <t>College Students; Coping Behavior; Optimism; Suicide; Suicidality; Questionnaires; Risk Factors; Statistical Regression; Adulthood (18 yrs &amp; older); Young Adulthood (18-29 yrs); Male; Female</t>
  </si>
  <si>
    <t>Background: Transitioning to college life in young adulthood can represent a challenging developmental period and college students are at heightened risk for engaging in suicidality. Aims: We aimed to investigate the roles dispositional optimism and coping strategies play in suicide risk (viz., suicidality) and suicide protection (viz., reasons for living) in college students. Method: A sample of 252 American college students were surveyed using anonymous questionnaires and hierarchical regression analyses were conducted to analyze the data. Results: Coping strategies, as a set, played an important role in both suicidality and reasons for living, after controlling for demographic factors (age and sex). When dispositional optimism was entered into the model, it was found to account for a significant amount of additional unique variance in both suicidality and reasons for living, even after accounting for coping. Limitations: It is unknown whether optimism remains meaningful in its association with suicide risk and protection beyond coping in other populations. Conclusion: Effective coping and optimism are associated with decreased suicide risk and increased suicide protection. Our findings point to the consistent role of dispositional optimism, over coping, in both suicide risk and protection. (PsycInfo Database Record (c) 2021 APA, all rights reserved)</t>
  </si>
  <si>
    <t>https://search.ebscohost.com/login.aspx?direct=true&amp;db=psyh&amp;AN=2020-24843-001&amp;site=ehost-live</t>
  </si>
  <si>
    <t>COVID-19 and mental health issues in the Philippines.</t>
  </si>
  <si>
    <t>Corpuz, Jeff Clyde G.</t>
  </si>
  <si>
    <t>Asia-Pacific Journal of Public Health</t>
  </si>
  <si>
    <t>2021-49663-022</t>
  </si>
  <si>
    <t>10.1177/1010539521993687</t>
  </si>
  <si>
    <t>Letter</t>
  </si>
  <si>
    <t>Community Mental Health; Mental Disorders; Public Health; COVID-19; Community Mitigation; Anxiety Disorders; Community Mental Health Services; Community Mental Health Training; Hot Line Services; Pandemics; Posttraumatic Stress Disorder; Psychological Stress; Stress Management; Stress Reactions; Public Health Campaigns</t>
  </si>
  <si>
    <t>The coronavirus disease 2019 (COVID-19) pandemic has led to an increase in anxiety, depression, and other mental health issues in the Philippines. Shi et al consider mental illness is indeed a 'prevalent and pressing' public health concern in Asia. The author adds to the findings that in order to help those who are experiencing mental health problems, institutions should develop a large-scale support system and intervention hotlines that will cater the needs of people who are experiencing anxiety, psychological stress, and posttraumatic stress disorder. The World Health Organization once called upon Southeast Asian countries to pay attention to mental health and suicide prevention. COVID-19 pandemic has 'alarming implications for individual and collective health and emotional and social functioning.' Indeed, many people are now experiencing mental health issues in many parts of the world. Paranoia, stress, fear, and anxiety are normal in emergency situations like the COVID-19 pandemic. Added to the fear of the virus are the negative effects of lockdown and quarantine measures, unemployment, recession, populism, fake news, natural calamities, unemployment, work-from-home setting, home schooling of children, lack of physical contact with loved ones, poverty, and human rights violations. The COVID-19 pandemic has had a significant social and psychological effects. Medical experts such as psychiatrists, psychologists, therapists, and counselors trained can include immediate interventions and programs that will reduce the effects of mental health crisis in the Philippines. The author also suggests that medical experts, nurses, educators, priests, chaplains, and social health workers can also help in our collective effort to help break the stigma and misconceptions about the mental health crisis in the Philippines. (PsycInfo Database Record (c) 2022 APA, all rights reserved)</t>
  </si>
  <si>
    <t>https://search.ebscohost.com/login.aspx?direct=true&amp;db=psyh&amp;AN=2021-49663-022&amp;site=ehost-live</t>
  </si>
  <si>
    <t>COVID-19 and telemental health: Benefits, challenges, and future directions.</t>
  </si>
  <si>
    <t>Canadian Psychology/Psychologie canadienne</t>
  </si>
  <si>
    <t>2020-80476-001</t>
  </si>
  <si>
    <t>Mental Health; Privileged Communication; Telemedicine; Coronavirus; COVID-19; Treatment Dropouts; Telepsychology</t>
  </si>
  <si>
    <t>Although the medical impacts of COVID-19 are notable, the interpersonal, financial, and social consequences of the pandemic are likely to have the largest and most sustained effect on the psychological health of Canadians. Since the onset of the pandemic, mental illness has increased and demand for resources and services are on the rise. COVID-19 has served as a catalyst for the rapid implementation and acceptance of telemental health as a psychological service delivery option. Telemental health has several benefits, including increased reach and accessibility for those living in rural areas, reduced treatment attrition, and cost savings due to reduced travel. Although telemental health may be an innovative solution for broadly delivering psychological services, it can also pose threats to confidentiality and is limited to individuals with accessibility to the Internet and capability to navigate online platforms. Telemental health may also not be appropriate for individuals with severe mental illness (e.g., active psychosis, suicidality), who require in-person services to mitigate acute risk, or in situations in which a high degree of confidentiality is critical for accurate disclosure (e.g., child maltreatment, domestic violence). In this commentary, we describe the benefits and challenges of telemental health, and also highlight important considerations for clinicians, children and youth, systems that coordinate and facilitate mental health services, and future research. We conclude that telemental health is not a panacea and requires careful consideration for appropriateness depending on client needs and confidentiality, and standards for ensuring optimal outcomes for clients. (PsycInfo Database Record (c) 2021 APA, all rights reserved)</t>
  </si>
  <si>
    <t>https://search.ebscohost.com/login.aspx?direct=true&amp;db=psyh&amp;AN=2020-80476-001&amp;site=ehost-live</t>
  </si>
  <si>
    <t>COVID-19 policies in the UK and consequences for mental health.</t>
  </si>
  <si>
    <t>Townsend, Ellen</t>
  </si>
  <si>
    <t>The Lancet Psychiatry</t>
  </si>
  <si>
    <t>2020-88514-014</t>
  </si>
  <si>
    <t>10.1016/S2215-0366(20)30457-0</t>
  </si>
  <si>
    <t>Mental Health; Policy Making; Public Health; Health Care Policy; Coronavirus; COVID-19</t>
  </si>
  <si>
    <t>The lockdown to 'flatten the curve' of COVID-19 has caused harm to many people globally. Over the past 6 months it has been nearly impossible to discern what the UK government strategy is in relation to the virus: suppression, or following of the model used in Sweden to foster community immunity? In mid-September, things became clearer: the UK is on a course for suppression until a vaccine or effective mass testing is in place. For good measure, UK residents have all been punished by new limits to the number of people socialising together, and have been warned that further restrictions could be imposed unless their supposedly reckless social behaviour improves. Frightening graphs depicting scenarios rather than predictions have been used to terrify people about the resurgence of the virus. However, it might be years before a safe vaccine is available, and the mass testing proposal dubbed moonshot is scientifically unsound and could do more harm than good. There is another way. One which takes account of the fact that COVID-19 does not have equal effects across age groups: for young people the risk of COVID-19 seems to be very low but the mental health of young people has been disproportionately affected during this crisis. We should allow young people to go about their lives normally and protect those who are older and more susceptible in a humane and compassionate manner; infectious diseases specialists have good ideas about implementing this suggestion. (PsycInfo Database Record (c) 2021 APA, all rights reserved)</t>
  </si>
  <si>
    <t>https://search.ebscohost.com/login.aspx?direct=true&amp;db=psyh&amp;AN=2020-88514-014&amp;site=ehost-live</t>
  </si>
  <si>
    <t>Cyberbullying victimization and non-suicidal self-injurious behavior among Chinese adolescents: School engagement as a mediator and sensation seeking as a moderator.</t>
  </si>
  <si>
    <t>Yu, Chengfu; Xie, Qi; Lin, Shanyan; Liang, Yue; Wang, Guodong; Nie, Yangang; Wang, Jianping; Longobardi, Claudio</t>
  </si>
  <si>
    <t>2020-88102-001</t>
  </si>
  <si>
    <t>10.3389/fpsyg.2020.572521</t>
  </si>
  <si>
    <t>Self-Injurious Behavior; Sensation Seeking; Student Engagement; Victimization; Cyberbullying; Childhood (birth-12 yrs); School Age (6-12 yrs); Adolescence (13-17 yrs); Male; Female</t>
  </si>
  <si>
    <t>Although a large body of research has indicated that cyberbullying victimization is a crucial risk factor for adolescent non-suicidal self-injury (NSSI) behavior, the mediating and moderating mechanisms underlying this relationship remain unclear. To address this research gap, this study, based on the social control theory and the organism-environment interaction model, was designed to test whether school engagement mediated the relationship between cyberbullying victimization and adolescent NSSI and whether this mediating effect was moderated by sensation seeking. A sample of 1,102 adolescents (Mage = 13.17; SD = 0.69) anonymously completed the questionnaires. The results showed that the positive association between cyberbullying victimization and adolescent NSSI was mediated by school engagement. Moreover, this indirect link was significant for adolescents with high-level sensation seeking but non-significant for adolescents with low-level sensation seeking. These findings highlight school engagement as a potential mechanism linking cyberbullying victimization to adolescent NSSI, and high sensation seeking was an important risk factor to amplify this indirect effect. Intervention programs aimed at reducing NSSI among adolescents may benefit from the current research. (PsycInfo Database Record (c) 2022 APA, all rights reserved)</t>
  </si>
  <si>
    <t>https://search.ebscohost.com/login.aspx?direct=true&amp;db=psyh&amp;AN=2020-88102-001&amp;site=ehost-live</t>
  </si>
  <si>
    <t>Deliberate self-harm and suicide ideology in medical students.</t>
  </si>
  <si>
    <t>Gopalan, Vinod; Chan, Erick; Ho, Debbie Thao Thanh</t>
  </si>
  <si>
    <t>Research anthology on mental health stigma, education, and treatment.</t>
  </si>
  <si>
    <t>2021-21156-070</t>
  </si>
  <si>
    <t>10.4018/978-1-7998-8544-3.ch070</t>
  </si>
  <si>
    <t>Medical Information Science Reference/IGI Global</t>
  </si>
  <si>
    <t>Help Seeking Behavior; Medical Students; Mental Health; Self-Injurious Behavior; Suicidal Ideation; Medical Education; Well Being; Mental Health Stigma; Adulthood (18 yrs &amp; older)</t>
  </si>
  <si>
    <t>The risk of deliberate self-harm (DSH) and suicide ideology in medical students is a pertinent issue that has received a surge in attention over recent years. Medical students are at risk of normalisation of DSH and suicide ideology despite their mental health literacy levels and are still susceptible to the stigma of help-seeking for their mental wellbeing. This chapter will explore assessment, preventative and management strategies to improve education, awareness and ultimately reduce the rates of DSH and suicide risk. A comprehensive review of practices and techniques that medical training community and their family members could utilise to aid medical students to adequately and safety manage DSH and suicide ideology. This will assist in identifying crucial areas for future research to aid students, professionals, family and friends in supporting medical student health to optimise mental health overall wellbeing of medical students. (PsycInfo Database Record (c) 2022 APA, all rights reserved)</t>
  </si>
  <si>
    <t>https://search.ebscohost.com/login.aspx?direct=true&amp;db=psyh&amp;AN=2021-21156-070&amp;site=ehost-live</t>
  </si>
  <si>
    <t>Depressed older patients with death wishes: Experimental evidence for psychotherapists’ age and health bias.</t>
  </si>
  <si>
    <t>Clinical Gerontologist: The Journal of Aging and Mental Health</t>
  </si>
  <si>
    <t>2020-94221-001</t>
  </si>
  <si>
    <t>ABSTRACT Objectives: When psychotherapists encounter an older patient with depression and death wishes, especially when burdened by physical illness, they may be subject to judgmental biases. This study investigates how this group of patients with highest suicide risk may experience discrimination both on age and health status. Methods: Using a 2 × 2 [chronological age x physical health status] vignette design, psychotherapists (N = 147) were randomly presented with one of the four variants of a case describing a patient with depression and death wishes (i.e., 78 years old + poor physical health; 78 years old + normal physical health; 48 years old + poor physical health; 48 years old + normal physical health). Afterward, participants’ attitudes toward the case were assessed. Results: In case of the hypothetical patient’s old age and poor health status, participants did not underestimate the pathological significance of his death wishes, but nevertheless showed less optimistic treatment attitudes and less confidence in psychotherapeutic treatment. Conclusions: Psychotherapists’ age bias and health bias may serve as two potentially fatal factors influencing the provision of mental health services. Clinical Implications: Psychotherapists may contribute to better mental health-care provision of older adults with depression and the prevention of late-life suicide by increasing awareness of their age and health bias. (PsycInfo Database Record (c) 2020 APA, all rights reserved)</t>
  </si>
  <si>
    <t>https://search.ebscohost.com/login.aspx?direct=true&amp;db=psyh&amp;AN=2020-94221-001&amp;site=ehost-live</t>
  </si>
  <si>
    <t>Depressive disorders in geropsychiatry.</t>
  </si>
  <si>
    <t>Goldin, Deana</t>
  </si>
  <si>
    <t>Handbook of geropsychiatry for the advanced practice nurse: Mental health care for the older adult.</t>
  </si>
  <si>
    <t>2021-07402-004</t>
  </si>
  <si>
    <t>Springer Publishing Company</t>
  </si>
  <si>
    <t>Aging; Geriatric Psychiatry; Treatment Compliance; Late Life Depression; Older Adulthood; Major Depression; Protective Factors; Risk Factors; Adulthood (18 yrs &amp; older); Aged (65 yrs &amp; older)</t>
  </si>
  <si>
    <t>Geriatric depression or late-life depression (LLD) is a complex mood disorder that can comprise various etiological pathways and often occurs in the context of medical illness or cognitive decline. Major depressive disorder (MDD) is one of the most commonly diagnosed mental illnesses in older adults and is often under recognized and undertreated. Depressive symptoms are frequently associated with the normal aging process because depression in older adults may be disregarded as frailty, irritability, agitation, or helplessness; therefore, the need to seek medical attention is often overlooked. Additionally, age-specific manifestations of geriatric depression are often characterized by hypochondriasis or somatic preoccupations associated with anxiety rather than typical features associated with melancholia or persistent sadness. This chapter defines depression and describes the prevalence, risk factors, and protective factors for older adults with depression. It differentiates between major depression disorder and other mood disorders. This chapter discusses example screening tools to help screen older adults for depression and suicide risk and describes evidence-based general pharmacological (class) and nonpharmacological treatment options for depression in older adults. It identifies barriers and facilitators to promote treatment compliance for older adults with depression. (PsycInfo Database Record (c) 2021 APA, all rights reserved)</t>
  </si>
  <si>
    <t>https://search.ebscohost.com/login.aspx?direct=true&amp;db=psyh&amp;AN=2021-07402-004&amp;site=ehost-live</t>
  </si>
  <si>
    <t>Depressive symptoms are associated with immunological failure among hiv-positive patients in vietnam.</t>
  </si>
  <si>
    <t>Bui, Thu Minh; Chiu, Richard; Chiu, Ryan G.; Nguyen, Quang N.; Nguyen, Long Hoang; Nguyen, Huong Lan Thi; Vu, Linh Gia; Vu, Giang Thu; Van Ngo, Toan; Vu, Thuc Minh Thi; Tran, Bach Xuan; Latkin, Carl A.; Ho, Cyrus S. H.; Ho, Roger C. M.</t>
  </si>
  <si>
    <t>2022-07648-001</t>
  </si>
  <si>
    <t>10.1080/13548506.2021.2005808</t>
  </si>
  <si>
    <t>ABSTRACT As the lives of people living with HIV (PLWH) become increasingly normalized, more focus is being given to the associated comorbidities of HIV, including those related to mental health such as depression. This study aims to evaluate the correlation between depressive symptoms and HIV outcomes in Vietnam through the measurement of CD4 cell count. A mixed design was utilized, in which both a longitudinal assessment of CD4 cell counts and a cross-sectional survey of depressive symptoms were conducted on 481 patients in the Bach Mai and Ha Dong HIV clinics (Hanoi, Vietnam). CD4 cell count data was extracted from the medical records of participants, and depressive symptoms were screened using the Patient Health Questionnaire (PHQ-9). The results illustrate that the presence of moderately severe to severe depressive symptoms is associated with lower CD4 cell counts, indicating poorer HIV outcomes resulting from comorbid depression. This correlation was especially noticeable in the PHQ-9 items for psychomotor agitation/retardation (p &lt; 0.05) and suicidal ideation (p &lt; 0.05). Future policy and treatment options for HIV in Vietnam should consider the presence of comorbid mental health conditions in order to provide more suitable and effective treatment in the goal of providing a higher quality of life for PLWH. (PsycInfo Database Record (c) 2021 APA, all rights reserved)</t>
  </si>
  <si>
    <t>https://search.ebscohost.com/login.aspx?direct=true&amp;db=psyh&amp;AN=2022-07648-001&amp;site=ehost-live</t>
  </si>
  <si>
    <t>Describing meanings and practices related to firearms, safety, and household storage in rural Alaska Native communities.</t>
  </si>
  <si>
    <t>Wexler, Lisa; Apala Flaherty, Aneliese; Begum, Ferhana; White, Lauren; Kouassi, Lauren; Wisnieski, Diane; Davis, Arlo; Ewell Foster, Cynthia</t>
  </si>
  <si>
    <t>Journal of Rural Mental Health</t>
  </si>
  <si>
    <t>2022-47094-001</t>
  </si>
  <si>
    <t>10.1037/rmh0000207</t>
  </si>
  <si>
    <t>Alaska Natives; Communities; Firearms; Rural Environments; Safety; Family Intervention; Meaning; Motivation; Practice; Prevention; Health Disparities; Adulthood (18 yrs &amp; older); Young Adulthood (18-29 yrs); Thirties (30-39 yrs); Middle Age (40-64 yrs); Aged (65 yrs &amp; older); Male; Female</t>
  </si>
  <si>
    <t>This collaborative exploratory study aims to describe and understand people’s associations with and actions related to firearms, safety, and storage in rural Alaska Native (AN) communities where most households have guns and youth suicide rates represent a severe health disparity. This information will guide the development of a family-focused brief universal intervention for primary care settings to increase safe household firearm storage and reduce access to unsecured firearms in order to reduce the risk of youth firearm injuries and fatalities. Thematic analysis of three focus groups with 33 AN adults, coupled with guidance from Community Steering Committee (CSC) members, describes normative associations with firearms, motivations for safely storing household guns, and other factors influencing firearm access and storage practices in people’s homes. Results highlight the value of firearms for subsistence hunting, the continuance of cultural practices, and the safety of children as primary motivations for restricting firearm access. Adults in households tend to share responsibility for gun safety to keep youth safe. Participants agreed that promoting firearm safety was important, but interpretations about what safety meant and how to enhance safety varied. We describe distinct cultural associations related to firearms (e.g., 'we need guns for subsistence'), and identify possible points of engagement and areas for improvement in firearm safe storage. (PsycInfo Database Record (c) 2022 APA, all rights reserved)</t>
  </si>
  <si>
    <t>https://search.ebscohost.com/login.aspx?direct=true&amp;db=psyh&amp;AN=2022-47094-001&amp;site=ehost-live</t>
  </si>
  <si>
    <t>Development of a novel intervention for intrusive suicidal thoughts informed by cognitive behavioral models of anxiety.</t>
  </si>
  <si>
    <t>Boffa, Joseph W. III</t>
  </si>
  <si>
    <t>4-B</t>
  </si>
  <si>
    <t>2020-86253-153</t>
  </si>
  <si>
    <t>Avoidance; Cognitive Behavior Therapy; Distress; Suicidal Ideation; Suicide Prevention; Anxiety Management; Attempted Suicide; Intervention</t>
  </si>
  <si>
    <t>Background: As suicide rates have continued to rise, suicide prevention efforts turned toward identifying factors through which initial onset of suicidal ideation (SI) transitions to attempted suicide. Evidence suggests that when individuals experience emotional distress (e.g., fear) in response to SI, they may attempt to avoid (e.g., suppress) SI. Paradoxically, this process may actually increase SI frequency, intensity, and uncontrollability. Although mitigating distress and avoidance of SI may help thwart the transition from ideation to attempts, traditional therapeutic approaches have largely neglected this specific risk process.Aims: This study examined whether a novel computerized intervention, Re-Evaluating Suicidal Thoughts (REST), would reduce distress, avoidance, and severity of SI compared to a time-matched control video.Methods: Young adults (N =106) who reported first lifetime occurrence of SI within the previous three years and no prior suicide attempts were enrolled and randomized to REST or control conditions. Following intervention, participants provided a written narrative of their recent suicidal thoughts, followed by a thought monitoring period to measure the incidence of and efforts to avoid SI. Self-report measures of SI emotional distress, SI avoidance, and SI severity were administered at baseline, post-intervention, post-thought monitoring, and one-week and one-month follow-up. Intent-to-treat with last observation carried forward analyses were conducted for all hypotheses. Residualized change scores from baseline to relevant follow-up time point were computed for use with linear regression models. Mediation analyses were conducted using the PROCESS macro for SPSS.Results: REST was associated with greater reductions of: SI emotional distress at post-intervention and one-week follow-up; avoidance of SI at post-thought monitoring and one-week follow-up; and SI severity at one-month follow-up. Reductions in SI emotional distress at one-week follow-up mediated condition effects on SI severity at one-month follow-up.Conclusions: Findings suggest that emotional distress and avoidance of SI are malleable constructs that influence SI severity. Interventions that target these constructs, such as REST, present a novel way to build upon existing suicide prevention efforts. (PsycInfo Database Record (c) 2021 APA, all rights reserved)</t>
  </si>
  <si>
    <t>https://search.ebscohost.com/login.aspx?direct=true&amp;db=psyh&amp;AN=2020-86253-153&amp;site=ehost-live</t>
  </si>
  <si>
    <t>Developmental relations between bullying victimization and suicidal ideation in middle adolescence and emerging adulthood: Do internalizing problems and substance use mediate their links?</t>
  </si>
  <si>
    <t>Zhu, Xinxin; Griffiths, Helen; Eisner, Manuel; Hepp, Urs; Ribeaud, Denis; Murray, Aja Louise</t>
  </si>
  <si>
    <t>2022-63539-001</t>
  </si>
  <si>
    <t>10.1007/s10964-022-01630-4</t>
  </si>
  <si>
    <t>Previous research has suggested that bullying victimization is associated with higher suicidal risk among young people; however, the mechanisms underlying this relation have not been well examined. The current study aimed to illuminate the developmental links between bullying victimization and suicidal ideation by examining the mediating roles of depressive symptoms, anxiety symptoms, and substance use. The study sample consisted of n = 1465 participants (51.7% male) from the normative z-proso study. Using random intercept cross-lagged panel models and three waves of longitudinal data (ages 15, 17, and 20), the hypothesized mediation effects at the within-person level were tested while partialling out between-person confounds. The results suggested that, at the within-person level, bullying victimization did not predict subsequent suicidal ideation via depressive symptoms, anxiety symptoms, or substance use. However, age 15 bullying victimization predicted within-person increases in age 17 depressive symptoms and suicidal ideation. In addition, depressive symptoms at age 15 and tobacco and cannabis use at age 17 were associated with within-person increases in bullying victimization at ages 17 and 20, respectively. The results also indicated that cannabis use and suicidal ideation were positively and reciprocally related over time. Future studies collecting data at multiple timescales are needed to understand proximal and longer-term mechanisms underlying the relation between bullying victimization and suicidality. (PsycInfo Database Record (c) 2022 APA, all rights reserved)</t>
  </si>
  <si>
    <t>https://search.ebscohost.com/login.aspx?direct=true&amp;db=psyh&amp;AN=2022-63539-001&amp;site=ehost-live</t>
  </si>
  <si>
    <t>Fukunaga, Ami; Hu, Huan; Inoue, Yosuke; Nakagawa, Tohru; Honda, Toru; Yamamoto, Shuichiro; Miyamoto, Toshiaki; Okazaki, Hiroko; Shimizu, Makiko; Eguchi, Masafumi; Kochi, Takeshi; Yamamoto, Makoto; Ogasawara, Takayuki; Sasaki, Naoko; Uehara, Akihiko; Imai, Teppei; Nishihara, Akiko; Hori, Ai; Nagahama, Satsue; Tomita, Kentaro; Konishi, Maki; Kabe, Isamu; Mizoue, Tetsuya; Dohi, Seitaro</t>
  </si>
  <si>
    <t>2020-76479-001</t>
  </si>
  <si>
    <t>Diabetes; Japanese Cultural Groups; Suicide; Occupational Health; Adulthood (18 yrs &amp; older); Male; Female</t>
  </si>
  <si>
    <t>Objective: To examine the association of diabetes and prediabetes with suicide deaths in a Japanese working population. Methods: A nested case–control study was conducted using data from the Japan Epidemiology Collaboration on Occupational Health Study. During 8 years of follow-up, we identified 56 registered cases of suicide death that had information on fasting plasma glucose or glycated hemoglobin A1c at any health check-up during the past 3 years prior to suicide. For each case, we randomly selected five controls matched for age, sex, and worksite. We used the latest health check-up data for analysis. We defined diabetes status based on the American Diabetes Association criteria and used a conditional logistic regression model to investigate the association. Results: Adjusted odds ratios and 95% confidence intervals for suicide death were 0.67 (0.32–1.41) and 3.53 (1.05–11.91) for prediabetes and diabetes, respectively, compared to normoglycemia. Similar results were obtained when diabetes status was exclusively defined by the fasting plasma glucose or glycated hemoglobin A1c level. Conclusion: Diabetes, but not prediabetes, was associated with a higher risk of suicide death, compared with normoglycemia, among a Japanese working population. (PsycInfo Database Record (c) 2021 APA, all rights reserved)</t>
  </si>
  <si>
    <t>https://search.ebscohost.com/login.aspx?direct=true&amp;db=psyh&amp;AN=2020-76479-001&amp;site=ehost-live</t>
  </si>
  <si>
    <t>Die Stigma of Suicide Scale: psychometrische Überprüfung der deutschen Kurzversion (SOSS-SF-D).</t>
  </si>
  <si>
    <t>Ludwig, Julia; Liebherz, Sarah; Dreier, Mareike; Härter, Martin; von dem Knesebeck, Olaf</t>
  </si>
  <si>
    <t>Psychiatrische Praxis</t>
  </si>
  <si>
    <t>2020-98133-003</t>
  </si>
  <si>
    <t>Georg Thieme Verlag KG</t>
  </si>
  <si>
    <t>Suicide; Test Validity; Suicidality; Mental Health Stigma; Foreign Language Translation; Skewed Distribution; Test Construction; Principal Component Analysis; Cross Cultural Test Adaptation</t>
  </si>
  <si>
    <t>Objective: The Australian Stigma of Suicide Scale (SOSS-SF) was translated and tested for applicability and psychometric properties in Germany. Further, it was investigated whether the observed factors from the Australian original could be replicated in a German sample. Methods: Based on a nation-wide, representative telephone survey (N = 2,002), the 16 items of the SOSS-SF-D were examined with a principal component analysis (varimax rotation). Mean values, standard deviations and medians as well as the z-standardized values for skewness and kurtosis were determined. Results: The principal component analysis revealed 3 subscales (stigma, normalization/glorification, depression/isolation), just as in the Australian sample. Internal consistency of the subscales was acceptable (Cronbachs α: 0.64–0.78). Conclusion: The SOSS-SF-D is a valid and short instrument for measuring the multidimensionality of attitudes towards suicidal persons. (PsycInfo Database Record (c) 2021 APA, all rights reserved)</t>
  </si>
  <si>
    <t>https://search.ebscohost.com/login.aspx?direct=true&amp;db=psyh&amp;AN=2020-98133-003&amp;site=ehost-live</t>
  </si>
  <si>
    <t>2021-86426-018</t>
  </si>
  <si>
    <t>Attempted Suicide; Life Span; Military Veterans; Suicidal Ideation; Military Suicide; Age Differences; Lower Income Level; Self-Injurious Behavior; Alcohol Use Disorder; Childhood Adversity; Adulthood (18 yrs &amp; older); Young Adulthood (18-29 yrs); Thirties (30-39 yrs); Middle Age (40-64 yrs); Aged (65 yrs &amp; older); Very Old (85 yrs &amp; older); Male; Female</t>
  </si>
  <si>
    <t>Objective: Several vulnerability factors for suicidal behavior in U.S. veterans have been identified. However, little is known about factors that differentiate veterans who contemplate suicide from those who attempt suicide. This study examined sociodemographic and clinical characteristics that distinguish veterans who think about suicide from those who attempt suicide. Method: Data were analyzed from the 2019–2020 National Health and Resilience in Veterans Study, which surveyed a population-based sample of 4069 veterans. Analyses estimated the lifetime prevalence of suicide ideation (SI) and suicide attempts (SA); and examined differences between veterans with a history of attempt(s), and SI without a history of attempt(s). Results: A total 25.9% of U.S. veterans reported lifetime SI and 3.9% reported a SA. Several factors distinguished veterans with a history of SA from those with SI only: the strongest were younger age (odds ratio [OR] = 0.97, 95% CI = 0.95–0.98), nonsuicidal self-injury (OR = 1.81, 95% CI = 1.11–3.03), adverse childhood experiences (OR = 1.14; 95% CI = 1.06–1.23), alcohol use disorder (OR = 1.99; 95% CI = 1.28–3.12), lower household income (OR = 0.62; 95% CI = 0.40–0.95), and physical disability (OR = 1.69; 95% CI = 1.07–2.70). Conclusions: Although a quarter of U.S. veterans contemplate suicide in their lifetimes, the majority do not attempt suicide. Specific sociodemographic and clinical features may differentiate veterans who contemplate versus attempt suicide. (PsycInfo Database Record (c) 2022 APA, all rights reserved)</t>
  </si>
  <si>
    <t>https://search.ebscohost.com/login.aspx?direct=true&amp;db=psyh&amp;AN=2021-86426-018&amp;site=ehost-live</t>
  </si>
  <si>
    <t>Diminished responses to external threat as a possible link between chronic/severe posttraumatic stress disorder and suicide.</t>
  </si>
  <si>
    <t>Albanese, Brian J.; Preston, Thomas J.; Capron, Daniel W.; McTeague, Lisa</t>
  </si>
  <si>
    <t>Psychological Trauma: Theory, Research, Practice, and Policy</t>
  </si>
  <si>
    <t>2021-82682-001</t>
  </si>
  <si>
    <t>10.1037/tra0001104</t>
  </si>
  <si>
    <t>Attempted Suicide; Posttraumatic Stress Disorder; Responses; Suicide; Threat; Evoked Potentials; Risk Factors; Desire</t>
  </si>
  <si>
    <t>Objective: Posttraumatic stress disorder (PTSD) is linked with suicide attempt history, but the neurobehavioral mechanisms explaining this association are unclear. The narrative review presented here proposes that blunted neurobehavioral responses to acute external threat represent one pathway via which chronic, severe, and/or multitrauma PTSD may increase risk for a suicide attempt among those with suicidal desire. Method: A brief review of theoretical perspectives on diminished responding to external threats in suicide and PTSD is provided (Part 1) followed by the presentation of existing evidence using neurophysiological (Part 2), startle reflex and autonomic (Part 3), and behavioral (Part 4) measures of threat reactivity among individuals with past suicide attempts and PTSD. Results: Findings generally support the proposal that blunted neurobehavioral responses to threat may link chronic and severe PTSD with suicide, though more evidence from all levels of analysis is needed. Additional questions also remain, including the relative influences of multiple traumatic events and PTSD severity as well as the directionality of the associations among PTSD, suicide, and blunted threat responses. Conclusions: Blunted neurobehavioral responses to external threats appear to be one plausible mechanism via which chronic, severe, and/or multitrauma PTSD may elevate risk for a suicide attempt when combined with suicidal desire. Future research should seek to use intensive longitudinal designs to evaluate the directionality of relations between PTSD, suicide, and threat reactivity across multiple levels of analysis, including the behavioral freeze response. (PsycInfo Database Record (c) 2021 APA, all rights reserved)</t>
  </si>
  <si>
    <t>https://search.ebscohost.com/login.aspx?direct=true&amp;db=psyh&amp;AN=2021-82682-001&amp;site=ehost-live</t>
  </si>
  <si>
    <t>Disproportionality and disparities among adolescent males in U.S. public schools: Moving from awareness to change.</t>
  </si>
  <si>
    <t>Baker, Emily Perkins</t>
  </si>
  <si>
    <t>Dissertation Abstracts International Section A: Humanities and Social Sciences</t>
  </si>
  <si>
    <t>2-A</t>
  </si>
  <si>
    <t>2021-92234-127</t>
  </si>
  <si>
    <t>Adolescent Psychology; Education; Masculinity; Psychology of Men; Adolescent Development; Human Males; Psychology Education; Adolescence (13-17 yrs); Male</t>
  </si>
  <si>
    <t>After many years of focus on the bias against women, including females in school, in the 1980s, scholars began to discuss toxic masculinity and the unique challenges males face academically, behaviorally, and emotionally. Research regarding the unique problems that males face was born, and in 1992 the Journal of Men's Studies was founded, followed by the Men and Masculinities peer-reviewed journal in 1998. National statistics portray the problems that male adolescent students face today. This literature review focuses on male teens and presents our current understanding of their academic underachievement and emotional and behavioral derailment in schools from a biopsychosocial and cultural perspective. Masculinity theories, which attempt to explain the male experience, influencing thoughts, emotions, and behaviors regarding what it means to identify as male, are reviewed. Specifically, this literature review focuses on that subset of adolescent males in the United States who struggle in school, telling us a bleak story of the many ways we fail this population of students. To change the trajectory of failure and suffering among adolescent males, we must first understand their pain and the variables that hinder their successful development. According to the literature, the causes of such problems are multifaceted. Such challenges are believed to be rooted in biological and hormonal differences, the pressures of restrictive masculinity norms defined by a society, a low socioeconomic community, racism and discrimination, a region, a social group, and an institution (Thompson &amp; Bennett, 2015). As a group, male teens are far less likely to graduate from high school and perform poorly compared to females in areas of literacy (OECD, 2015). Researchers identify specific problems of low academic engagement and poor motivation among males (OECD, 2015; Wang et al., 2011). Males are five times more likely to be diagnosed with an externalizing behavior problem than females (Young et al., 2010). Rates of violence and aggression leading to exclusion from school and criminal involvement are four times higher among males compared to females (U.S. Department of Justice/Department of Education, 2014). Disparities perpetuate for males of color. African American male students are three times more likely to face harsh discipline than White male students (Lindsey et al., 2017). While researchers find higher rates of internalizing problems among adolescent females (Gutman &amp; McMaster, 2020; Jamnik &amp; DiLalla, 2019), we know that males are two times more likely to complete suicide (Curtin et al., 2018). There is concern that underlying depression is under-identified among males who have difficulty seeking help (Smith et al., 2018). Finally, male teens exhibit far higher rates of high-risk substance abuse and risk-taking behaviors leading to injury and death compared to females (Petronella Croisant, S. A. et al., 2013). The literature is reviewed regarding the intersectionality of male disproportionality and race, socioeconomic status, gender identity, sexual orientation, and culture. Finally, current research-based interventions are reviewed, and the role school psychologists can play in helping male adolescents thrive in school is discussed. This literature review explores what we know to date about how male teens navigate towards adulthood and cope with the 'man box' that encloses them during adolescence. The difficulty males have in asking for and receiving help and how school professionals, including school psychologists, can respond to these challenges are discussed. (PsycInfo Database Record (c) 2021 APA, all rights reserved)</t>
  </si>
  <si>
    <t>https://search.ebscohost.com/login.aspx?direct=true&amp;db=psyh&amp;AN=2021-92234-127&amp;site=ehost-live</t>
  </si>
  <si>
    <t>2020-52231-001</t>
  </si>
  <si>
    <t>Posttraumatic Stress Disorder; Symptoms; Treatment Outcomes; Alcohol Use Disorder; Prolonged Exposure Therapy; Drug Abuse; Military Veterans; Safety; Severity (Disorders); Adulthood (18 yrs &amp; older); Male; Female</t>
  </si>
  <si>
    <t>Objective: Patients with posttraumatic stress disorder (PTSD) and alcohol use disorder (AUD) are often not offered exposure therapy for PTSD due to concerns that symptoms may worsen. This study examined whether initiating exposure would cause exacerbation of PTSD, alcohol use, depression, or suicidal ideation (SI) among patients with PTSD/AUD participating in exposure therapy for PTSD. Method: Veterans were randomized to either concurrent treatment of PTSD and substance use disorders using prolonged exposure (COPE) or seeking safety, a nonexposure intervention, and were included in this study if they had data to at least Session 5 available (n = 81). They completed measures of PTSD, alcohol use, and depression/SI symptom severity throughout treatment and posttreatment. The reliable exacerbation method examined the number of participants who demonstrated clinically meaningful symptom exacerbation from Sessions 3 to 5 (capturing the prepost window for the start of exposure in COPE). Hierarchical/logistic regressions examined whether treatment condition predicted exacerbation of symptoms. T tests/chi-square analyses examined whether clinical exacerbation led to worse posttreatment outcomes. Results: Few participants endorsed exacerbation in symptoms of PTSD (15.8%), alcohol use (5.1%), depression (10.2%), or SI (12.8%). No significant treatment condition differences existed. Participants who experienced symptom exacerbation had higher rates of depression posttreatment compared to those who did not experience symptom exacerbation, but there were no differences in PTSD, alcohol use, or SI. Conclusions: Exposure therapy did not lead to more clinical exacerbation than nonexposure therapy during the course of treatment, providing support that exposure therapy should not be withheld from patients with PTSD/AUD. This was a secondary analysis. and future studies that are sufficiently powered may demonstrate different results. (PsycInfo Database Record (c) 2021 APA, all rights reserved)</t>
  </si>
  <si>
    <t>https://search.ebscohost.com/login.aspx?direct=true&amp;db=psyh&amp;AN=2020-52231-001&amp;site=ehost-live</t>
  </si>
  <si>
    <t>Does metabolic syndrome or its component factors alter the course of bipolar disorder? A systematic review.</t>
  </si>
  <si>
    <t>Giménez-Palomo, Anna; Gomes-da-Costa, Susana; Dodd, Seetal; Pachiarotti, Isabella; Verdolini, Norma; Vieta, Eduard; Berk, Michael</t>
  </si>
  <si>
    <t>Neuroscience and Biobehavioral Reviews</t>
  </si>
  <si>
    <t>2022-33281-011</t>
  </si>
  <si>
    <t>10.1016/j.neubiorev.2021.11.026</t>
  </si>
  <si>
    <t>Bipolar Disorder; Metabolic Syndrome; Obesity; Prognosis; Treatment Outcomes; Biological Markers; Comorbidity; Mania</t>
  </si>
  <si>
    <t>Metabolic syndrome (MetS) and its component factors, obesity, hypertension, dyslipidaemia and insulin resistance, have shown a bidirectional relationship with the prevalence and severity of bipolar disorder (BD). A systematic search of electronic databases (Pubmed, PsycINFO, clinicaltrials.gov) was conducted to explore and integrate current evidence about the role of MetS and its component factors with clinical outcomes of BD. Thirty-four articles met the inclusion criteria. Studies were grouped by the metabolic factors assessed, which included MetS, obesity and body mass index (BMI), dyslipidaemia, impaired glucose metabolism (IGM), diabetes mellitus and hypertension. They were then classified according to outcomes such as course of episodes, rapid cycling, suicidal behavior, treatment response, and global and cognitive functioning. Although current evidence remains controversial in most aspects of clinical outcomes, metabolic risk factors could alter the course of BD, with worse global functioning, poorer treatment response and a chronic course of illness, as well as enhancing rapid cycling. Further research is needed to elucidate the role of each risk factor in the mentioned outcomes. (PsycInfo Database Record (c) 2022 APA, all rights reserved)</t>
  </si>
  <si>
    <t>https://search.ebscohost.com/login.aspx?direct=true&amp;db=psyh&amp;AN=2022-33281-011&amp;site=ehost-live</t>
  </si>
  <si>
    <t>Domains of the autism phenotype, cognitive control, and rumination as transdiagnostic predictors of DSM-5 suicide risk.</t>
  </si>
  <si>
    <t>Hedley, Darren; Uljarević, Mirko; Cai, Ru Ying; Bury, Simon M.; Stokes, Mark A.; Evans, David W.</t>
  </si>
  <si>
    <t>PLoS ONE</t>
  </si>
  <si>
    <t>2021-12568-001</t>
  </si>
  <si>
    <t>10.1371/journal.pone.0245562</t>
  </si>
  <si>
    <t>Public Library of Science</t>
  </si>
  <si>
    <t>Autism Spectrum Disorders; Phenotypes; Rumination (Cognitive Process); Suicide; Cognitive Control; Diagnostic and Statistical Manual; Major Depression; Suicidal Ideation; Adulthood (18 yrs &amp; older); Young Adulthood (18-29 yrs); Thirties (30-39 yrs); Middle Age (40-64 yrs); Aged (65 yrs &amp; older); Very Old (85 yrs &amp; older); Male; Female</t>
  </si>
  <si>
    <t>Suicide is a global health problem affecting both normative and clinical populations. Theoretical models that examine mechanisms underlying suicide risk across heterogeneous samples are needed. The present study explored core characteristics associated with autism spectrum disorder (ASD), a sub-population at high risk of suicide, as well as two dimensional cognitive constructs, as potential transdiagnostic predictors of suicidal ideation in a clinically diverse sample. Participants (n = 1851, 62% female) aged 18 to 89 years completed online questionnaires assessing: social communication difficulties; insistence on sameness; cognitive control; and rumination. Forty-three percent of participants reported the presence of at least one neurodevelopmental or neuropsychiatric disorder. One third of the sample reported some suicidal ideation (SI), and 40 percent met the threshold for concern for depression. All hypothesized constructs were associated with SI and depression and, with the exception of rumination, contributed significantly to SI. Participants reporting SI returned significantly higher social communication difficulties and insistence on sameness, and lower levels of cognitive control than those reporting no-SI. The study was limited by the use of a cross-sectional sample assessed with self-report measures. All diagnoses were self-reported and the study was additionally limited by the use of a single item indicator of suicidal ideation. These findings support a role for constructs associated with the ASD phenotype and associated broad cognitive domains as potential risk factors underlying suicidal ideation in a large clinically diverse sample. Our findings suggest directions for future longitudinal research studies, along with specific targets for suicide prevention and clinical practice. (PsycInfo Database Record (c) 2021 APA, all rights reserved)</t>
  </si>
  <si>
    <t>https://search.ebscohost.com/login.aspx?direct=true&amp;db=psyh&amp;AN=2021-12568-001&amp;site=ehost-live</t>
  </si>
  <si>
    <t>Dysregulation of protein kinase C in adult depression and suicide: Evidence from postmortem brain studies.</t>
  </si>
  <si>
    <t>Pandey, Ghanshyam N.; Sharma, Anuradha; Rizavi, Hooriyah S.; Ren, Xinguo</t>
  </si>
  <si>
    <t>International Journal of Neuropsychopharmacology</t>
  </si>
  <si>
    <t>2021-51415-004</t>
  </si>
  <si>
    <t>10.1093/ijnp/pyab003</t>
  </si>
  <si>
    <t>Isozymes; Kinases; Major Depression; Proteins; Suicide; Blood Platelets; Prefrontal Cortex; mRNA; Adulthood (18 yrs &amp; older); Male; Female</t>
  </si>
  <si>
    <t>Background: Several lines of evidence suggest the abnormalities of protein kinase C (PKC) signaling system in mood disorders and suicide based primarily on the studies of PKC and its isozymes in the platelets and postmortem brain of depressed and suicidal subjects. In this study, we examined the role of PKC isozymes in depression and suicide. Methods: We determined the protein and mRNA expression of various PKC isozymes in the prefrontal cortical region (Brodmann area 9) in 24 normal control subjects, 24 depressed suicide (DS) subjects, and 12 depressed nonsuicide (DNS) subjects. The levels of mRNA in the prefrontal cortex were determined by quantitative real-time reverse transcription PCR, and the protein expression was determined by western blotting. Results: We observed a significant decrease in mRNA expression of PKCα, PKCβI, PKCδ, and PKCε and decreased protein expression in either the membrane or the cytosol fraction of PKC isozymes PKCα, PKCβI, PKCβII, and PKCδ in DS and DNS subjects compared with normal control subjects. Conclusions: The current study provides detailed evidence of specific dysregulation of certain PKC isozymes in the postmortem brain of DS and DNS subjects and further supports earlier evidence for the role of PKC in the platelets and brain of the adult and teenage depressed and suicidal population. This comprehensive study may lead to further knowledge of the involvement of PKC in the pathophysiology of depression and suicide. (PsycInfo Database Record (c) 2021 APA, all rights reserved)</t>
  </si>
  <si>
    <t>https://search.ebscohost.com/login.aspx?direct=true&amp;db=psyh&amp;AN=2021-51415-004&amp;site=ehost-live</t>
  </si>
  <si>
    <t>Dysregulation, catastrophic reactions, and the anxiety disorders.</t>
  </si>
  <si>
    <t>Walkup, John T.; Friedland, Susan J.; Peris, Tara S.; Strawn, Jeffrey R.</t>
  </si>
  <si>
    <t>Child and Adolescent Psychiatric Clinics of North America</t>
  </si>
  <si>
    <t>2021-31821-018</t>
  </si>
  <si>
    <t>10.1016/j.chc.2020.10.011</t>
  </si>
  <si>
    <t>Anxiety Disorders; Avoidance; Coping Behavior; Functional Analysis; Catastrophizing; Parents; Uncertainty; Childhood (birth-12 yrs); Adolescence (13-17 yrs)</t>
  </si>
  <si>
    <t>Normal developmental activities (eg, going to school, raising a hand in class, and managing typical life uncertainties) are ‘triggers’ for children and adolescents with anxiety disorders. To cope, children with anxiety avoid; however, when avoidance of developmentally appropriate activities is not possible, catastrophic responses can ensue. If these catastrophic reactions result in successful avoidance, they are likely to recur leading to a generalized pattern of dysregulated behavior. Interventions include treating anxiety disorder symptoms to remission. For parents the goal is to challenge their child to engage in important developmental activities, reward positive coping and avoid reinforcing avoidance behavior. (PsycInfo Database Record (c) 2021 APA, all rights reserved)</t>
  </si>
  <si>
    <t>https://search.ebscohost.com/login.aspx?direct=true&amp;db=psyh&amp;AN=2021-31821-018&amp;site=ehost-live</t>
  </si>
  <si>
    <t>Effect of depression and suicidal behavior on neuropeptide Y (NPY) and its receptors in the adult human brain: A postmortem study.</t>
  </si>
  <si>
    <t>Sharma, Anuradha; Ren, Xinguo; Zhang, Hui; Pandey, Ghanshyam N.</t>
  </si>
  <si>
    <t>2021-89194-001</t>
  </si>
  <si>
    <t>10.1016/j.pnpbp.2021.110428</t>
  </si>
  <si>
    <t>Major Depression; Neuropeptide Y; Suicidal Behavior; Hippocampus; Prefrontal Cortex; mRNA; Adulthood (18 yrs &amp; older); Male; Female</t>
  </si>
  <si>
    <t>Neuropeptides are small proteinaceous molecules (3–100 amino acids) that are secreted by neurons and act on both neuronal and non-neuronal cells. Neuropeptide Y (NPY), a highly conserved and expressed neuropeptide in the central nervous system of mammals, plays a major role in stress response and resilience. Increasing evidence suggests that NPY and its receptors are altered in depression and suicide, pointing to their antidepressant-like nature. The objective of this study was to examine the role of NPY system in depression and suicidal behavior. Expression of NPY and its four receptors, NPY1R, NPY2R, NPY4R, and NPY5R was studied at the transcriptional and translational levels in the prefrontal cortex (PFC) and hippocampus regions of the postmortem brain of normal control (NC) (n = 24) and depressed suicide (DS) (n = 24) subjects. We observed a significant decrease in NPY mRNA and upregulation in NPY1R and NPY2R mRNA in both brain regions of DS subjects compared with NC subjects. We also observed a significant decrease in NPY protein expression in the PFC of subjects with DS. This study provides the first detailed evidence of alterations in the NPY system and the associated stress response in depression and suicidal behavior in humans. The outcomes of this study could be applied in the development of novel NPY system-targeted approaches for the treatment of depression. (PsycInfo Database Record (c) 2021 APA, all rights reserved)</t>
  </si>
  <si>
    <t>https://search.ebscohost.com/login.aspx?direct=true&amp;db=psyh&amp;AN=2021-89194-001&amp;site=ehost-live</t>
  </si>
  <si>
    <t>Effect of suicidal loss on bereaved individuals’ suicidal ideation: Structural equation model using attitudes towards suicide scale and moderation effect of interest in news media.</t>
  </si>
  <si>
    <t>2022-12932-008</t>
  </si>
  <si>
    <t>Adult Attitudes; Bereavement; Death Attitudes; News Media; Suicide; Risk Factors; Suicidal Ideation; Adulthood (18 yrs &amp; older); Young Adulthood (18-29 yrs); Thirties (30-39 yrs); Middle Age (40-64 yrs); Male; Female</t>
  </si>
  <si>
    <t>Introduction: Exposure to suicidal death may cause trauma and change the bereaved family/friends’ attitudes towards suicide and increase their suicide-related behavior. We aimed to examine the life-time prevalence of loss experience among the general population of South Korea, the relationship between attitudes towards suicide and suicidal intensity, and the moderation effect of interest in news media. Methods: After analyzing 2973 structured interviews, we hypothesized structural equation model and conducted a moderation analysis. Results: A total of 10.1% (n = 301) respondents had experienced the suicide of acquaintances. Acceptive attitudes such as 'suicide as right' and 'suicide as normal-common' were higher in the 'experienced' group. All fit indices of the hypothesized model were satisfied, and experience of suicidal loss was positively associated with both acceptive attitudes and suicidal intensity. 'Suicide as normal-common' positively affected suicidal intensity, but 'suicide as right' was not significant. 'Interest in news media' significantly moderated the relationship between loss experience and suicidal intensity. Limitations: Since our study was cross-sectional design, further longitudinal studies are needed to draw casual inferences between factors. We used the at home interview method, which might have resulted underestimated experience of suicidal loss. Conclusion: Our findings showed that experiencing suicide death of any acquaintances could increase individual's acceptance of suicide and also increase the risk of suicide. Frequent exposure to suicide-related news amplified their risk of suicide. To reduce the suicide risk behavior, targeted intervention with those bereaved by suicide and restriction of media reports on suicide news will be needed as prevention strategies. (PsycInfo Database Record (c) 2022 APA, all rights reserved)</t>
  </si>
  <si>
    <t>https://search.ebscohost.com/login.aspx?direct=true&amp;db=psyh&amp;AN=2022-12932-008&amp;site=ehost-live</t>
  </si>
  <si>
    <t>Effects of a minimal‐guided on‐line intervention for alcohol misuse in Estonia: A randomized controlled trial.</t>
  </si>
  <si>
    <t>Augsburger, Mareike; Kaal, Esta; Ülesoo, Triin; Wenger, Andreas; Blankers, Matthijs; Haug, Severin; Ebert, David D.; Riper, Heleen; Keough, Matthew; Noormets, Helen; Schaub, Michael P.; Kilp, Karin</t>
  </si>
  <si>
    <t>Addiction</t>
  </si>
  <si>
    <t>2021-69561-001</t>
  </si>
  <si>
    <t>10.1111/add.15633</t>
  </si>
  <si>
    <t>Alcohol Abuse; Alcohol Drinking Patterns; Self-Help Techniques; Digital Interventions; Alcohol Treatment; Adulthood (18 yrs &amp; older); Male; Female</t>
  </si>
  <si>
    <t>Background and Aims: Estonia has one of the highest alcohol‐attributable mortality rates within the European Union. The aim of this study was to estimate the efficacy of an on‐line self‐help intervention to reduce problem drinking at the population level. Design: On‐line open randomized controlled trial with an 8‐week intervention and an active control group (intervention n = 303, control n = 286). Assessments took place at baseline and at 6 months follow‐up. Setting: On‐ and offline channels were used for population‐based recruitment within a nation‐wide prevention campaign in Estonia. Participants: Inclusion criteria were age ≥ 18 years, heavy drinking [Alcohol Use Disorders Identification (AUDIT) test score ≥ 8], literacy in Estonian and at least weekly access to the internet; n = 589 participants were randomized (50% male, 1% other; mean age 37.86 years; 45% with higher level of education). Intervention and comparator: The intervention consisted of 10 modules based on principles of cognitive–behavioral therapy and motivational interviewing. The active control group received access to a website with a self‐test including personalized normative feedback and information for standard alcohol treatment. Measurements: The primary outcome was AUDIT scores at 6 months follow‐up adjusted for baseline scores. Findings: Intention‐to‐treat analyses were applied. Missing data were addressed by using baseline observation carried forward (BOCF) and multiple imputation by chained equations (MI); 175 completed follow‐up in the intervention group and 209 in the control group. AUDIT score at follow‐up was significantly smaller in the intervention [BOCF mean = 13.91, standard deviation (SD) = 7.61, MI mean = 11.03, SD = 6.55] than control group (BOCF mean = 15.30, SD = 7.31; MI mean = 14.30, SD = 7.21), with a group difference of −1.38 [95% confidence interval (CI) = –2.58, –0.18], P = 0.02 for BOCF and −3.26 (95% CI = –2.01, –4.51), P &lt; 0.001 for MI. Conclusions: A randomized controlled trial has found that an on‐line self‐help intervention with minimal guidance was effective at reducing problem drinking in Estonia. (PsycInfo Database Record (c) 2022 APA, all rights reserved)</t>
  </si>
  <si>
    <t>https://search.ebscohost.com/login.aspx?direct=true&amp;db=psyh&amp;AN=2021-69561-001&amp;site=ehost-live</t>
  </si>
  <si>
    <t>Electroconvulsive therapy in a patient with a platinum subtarsal implant.</t>
  </si>
  <si>
    <t>Tan, Alexander; Gorny, Monika; Tobiansky, Robert</t>
  </si>
  <si>
    <t>The Journal of ECT</t>
  </si>
  <si>
    <t>e29</t>
  </si>
  <si>
    <t>2021-82094-020</t>
  </si>
  <si>
    <t>10.1097/YCT.0000000000000760</t>
  </si>
  <si>
    <t>Bipolar Disorder; Electroconvulsive Shock Therapy; Medical Therapeutic Devices; Patient Safety; Facial Muscles; Hospital Admission; Intervention; Major Depression; Nervous System Disorders; Severity (Disorders); Syndromes; Adulthood (18 yrs &amp; older); Middle Age (40-64 yrs); Female</t>
  </si>
  <si>
    <t>This paper presents a case of electroconvulsive therapy (ECT) conducted in a patient with permanent weakness of the left orbicularis oculi muscle, secondary to Ramsay Hunt Syndrome, requiring a platinum subtarsal implant to aid with the closure of the palpebrae. Our patient was a 47-year-old woman with bipolar disorder with severe mixed mood symptoms. The patient had experienced mixed mood symptoms for 3 months, which were resistant to pharmaceutical interventions of amisulpride (400 mg twice daily), carbamazepine (400 mg twice daily), and aripiprazole (5 mg once daily). The patient previously experienced multiple episodes of severe mania, depression with psychosis, and attempted suicide that required hospital admission. During this patient's course of ECT, we opted to position the left ECT probe posteriorly relative to the normal position in bilateral ECT, as per Baker and Turner, to mitigate the risk of electrical conduction through the implant. This report contributes to the literature, suggesting that ECT is safe to perform in patients with metallic skull implants. Moreover, this case suggests that ECT can be safely and effectively administered in patients with metallic subtarsal implants, without damage to the underlying orbital structures. (PsycInfo Database Record (c) 2021 APA, all rights reserved)</t>
  </si>
  <si>
    <t>https://search.ebscohost.com/login.aspx?direct=true&amp;db=psyh&amp;AN=2021-82094-020&amp;site=ehost-live</t>
  </si>
  <si>
    <t>Elevated mood states in patients with Parkinson’s disease treated with deep brain stimulation: Diagnosis and management strategies.</t>
  </si>
  <si>
    <t>Seritan, Andreea L.; Spiegel, Lauren L.; Weinstein, Jessica L.; Racine, Caroline A.; Brown, Ethan G.; Volz, Monica; de Hemptinne, Coralie; Starr, Philip A.; Ostrem, Jill L.</t>
  </si>
  <si>
    <t>The Journal of Neuropsychiatry and Clinical Neurosciences</t>
  </si>
  <si>
    <t>2022-43717-006</t>
  </si>
  <si>
    <t>10.1176/appi.neuropsych.20080205</t>
  </si>
  <si>
    <t>American Psychiatric Assn</t>
  </si>
  <si>
    <t>Disease Management; Emotional States; Parkinson's Disease; Side Effects (Treatment); Deep Brain Stimulation; Adulthood (18 yrs &amp; older); Middle Age (40-64 yrs); Aged (65 yrs &amp; older); Male</t>
  </si>
  <si>
    <t>Objective: Deep brain stimulation (DBS) is an effective surgical treatment for patients with Parkinson's disease (PD). DBS therapy, particularly with the subthalamic nucleus (STN) target, has been linked to rare psychiatric complications, including depression, impulsivity, irritability, and suicidality. Stimulation-induced elevated mood states can also occur. These episodes rarely meet DSM-5 criteria for mania or hypomania. Methods: The investigators conducted a chart review of 82 patients with PD treated with DBS. Results: Nine (11%) patients developed stimulation-induced elevated mood. Five illustrative cases are described (all males with STN DBS; mean age = 62.2 years [SD = 10.5], mean PD duration = 8.6 years [SD = 1.6]). Elevated mood states occurred during or shortly after programming changes, when more ventral contacts were used (typically in monopolar mode) and lasted minutes to months. Four patients experienced elevated mood at low amplitudes (1.0 V/1.0 mA); all had psychiatric risk factors (history of impulse-control disorder, dopamine dysregulation syndrome, substance use disorder, and/or bipolar diathesis) that likely contributed to mood destabilization. Conclusions: Preoperative DBS evaluations should include a thorough assessment of psychiatric risk factors. The term 'stimulation-induced elevated mood states' is proposed to describe episodes of elevated, expansive, or irritable mood and psychomotor agitation that occur during or shortly after DBS programming changes and may be associated with increased goal-directed activity, impulsivity, grandiosity, pressured speech, flight of ideas, or decreased need for sleep and may persist beyond stimulation adjustments. This clinical phenomenon should be considered for inclusion in the bipolar disorder category in future DSM revisions, allowing for increased recognition and appropriate management. (PsycInfo Database Record (c) 2022 APA, all rights reserved)</t>
  </si>
  <si>
    <t>https://search.ebscohost.com/login.aspx?direct=true&amp;db=psyh&amp;AN=2022-43717-006&amp;site=ehost-live</t>
  </si>
  <si>
    <t>Emotion dysregulation as a maintenance factor for posttraumatic stress symptoms: The role of anxiety sensitivity.</t>
  </si>
  <si>
    <t>Raudales, Alexa M.; Preston, Thomas J.; Albanese, Brian J.; Schmidt, Norman B.</t>
  </si>
  <si>
    <t>2020-32647-001</t>
  </si>
  <si>
    <t>10.1002/jclp.22966</t>
  </si>
  <si>
    <t>Emotional Disturbances; Suicide; Anxiety Sensitivity; Posttraumatic Stress; Intolerance of Uncertainty; Distress; Symptoms; Tolerance; Adulthood (18 yrs &amp; older); Young Adulthood (18-29 yrs); Thirties (30-39 yrs); Middle Age (40-64 yrs); Aged (65 yrs &amp; older); Male; Female</t>
  </si>
  <si>
    <t>Objectives: The current study tested whether emotion dysregulation, assessed by the Difficulties in Emotion Regulation Scale (DERS), would predict posttraumatic stress symptoms (PTSS) through anxiety sensitivity (AS). Alternate cognitive‐affective mediators (i.e., distress tolerance and intolerance of uncertainty) were explored. Method: A total of 259 trauma‐exposed community members (ages averaging 37.39; evenly distributed by gender) from a larger clinical trial targeting suicide risk factors completed a clinical interview and self‐report questionnaires at baseline, Week‐3, and 1‐month follow‐up appointments. Results: AS at Week 3 significantly mediated the relationship between initial emotion dysregulation and 1‐month follow‐up posttraumatic stress symptoms (PTSS) after controlling for condition and baseline symptoms (β = .07; standard error = 0.03; 95% confidence interval = [0.01, 0.14]). Effects held for one out of six emotion dysregulation subscales. Distress tolerance and intolerance of uncertainty were not significant mediators (ps &gt; .05). Conclusions: This study demonstrates that emotion dysregulation may confer maintenance of PTSS through AS. Findings highlight potentially malleable targets for interventions. (PsycInfo Database Record (c) 2021 APA, all rights reserved)</t>
  </si>
  <si>
    <t>https://search.ebscohost.com/login.aspx?direct=true&amp;db=psyh&amp;AN=2020-32647-001&amp;site=ehost-live</t>
  </si>
  <si>
    <t>Engagement with personalized feedback for emotional distress among college students at elevated suicide risk.</t>
  </si>
  <si>
    <t>2022-18561-001</t>
  </si>
  <si>
    <t>College Students; Distress; Feedback; Student Engagement; Suicidality; Major Depression; Personalization; Psychological Engagement; Adulthood (18 yrs &amp; older); Young Adulthood (18-29 yrs); Male; Female</t>
  </si>
  <si>
    <t>Depression and suicidal ideation have substantially increased among college students, yet many students with clinically significant symptoms do not perceive their distress as warranting mental health services. Personalized feedback (PF) interventions deliver objective data, often electronically, comparing an individual’s reported symptoms or behaviors to a group norm. Several studies have shown promise for PF interventions in the context of mood and depression, yet little is known regarding how, and for whom, mood-focused PF interventions might be best deployed. The primary aim of this study was to examine the sociodemographic, clinical, and treatment-seeking factors associated with reviewing PF reports on emotional distress among college students (N = 1,673) screening positive for elevated suicide risk and not receiving mental health treatment. Results indicated that PF engagement was greatest among those with higher depression scores, and those reporting privacy/stigma concerns as barriers to treatment. Sexual minority students were more likely to review their PF than heterosexual students. Taken together, PF interventions may be a useful tool for engaging those with greater clinical acuity, and those hesitant to seek in-person care. Further research is warranted to examine the circumstances in which PF interventions might be used in isolation, or as part of a multitiered intervention strategy. (PsycInfo Database Record (c) 2022 APA, all rights reserved)</t>
  </si>
  <si>
    <t>https://search.ebscohost.com/login.aspx?direct=true&amp;db=psyh&amp;AN=2022-18561-001&amp;site=ehost-live</t>
  </si>
  <si>
    <t>Epigenetic marks in suicide: A review.</t>
  </si>
  <si>
    <t>Ramos-Rosales, Daniel F.; Vazquez-Alaniz, Fernando; Urtiz-Estrada, Norma; Ramirez-Valles, Eda G.; Mendez-Hernádez, Edna M.; Salas-Leal, Alma C.; Barraza-Salas, Marcelo</t>
  </si>
  <si>
    <t>Psychiatric Genetics</t>
  </si>
  <si>
    <t>2021-86333-001</t>
  </si>
  <si>
    <t>10.1097/YPG.0000000000000297</t>
  </si>
  <si>
    <t>DNA; Neurobiology; Suicide; Epigenetics; Attempted Suicide; Blood Cells; Gene Expression; Mice; Public Health</t>
  </si>
  <si>
    <t>Suicide is a complex phenomenon and a global public health problem that involves several biological factors that could contribute to the pathophysiology of suicide. There is evidence that epigenetic factors influence some psychiatric disorders, suggesting a predisposition to suicide or suicidal behavior. Here, we review studies of molecular mechanisms of suicide in an epigenetic perspective in the postmortem brain of suicide completers and peripheral blood cells of suicide attempters. Besides, we include studies of gene-specific DNA methylation, epigenome-wide association, histone modification, and interfering RNAs as epigenetic factors. This review provides an overview of the epigenetic mechanisms described in different biological systems related to suicide, contributing to an understanding of the genetic regulation in suicide. We conclude that epigenetic marks are potential biomarkers in suicide, and they could become attractive therapeutic targets due to their reversibility and importance in regulating gene expression. (PsycInfo Database Record (c) 2021 APA, all rights reserved)</t>
  </si>
  <si>
    <t>https://search.ebscohost.com/login.aspx?direct=true&amp;db=psyh&amp;AN=2021-86333-001&amp;site=ehost-live</t>
  </si>
  <si>
    <t>Epigenetic regulation of astrocytic dysfunction in depression and suicide.</t>
  </si>
  <si>
    <t>Nagy, Corina</t>
  </si>
  <si>
    <t>10-B</t>
  </si>
  <si>
    <t>2021-50286-034</t>
  </si>
  <si>
    <t>Etiology; Major Depression; Suicide; Astrocytes; Epigenetics; DNA; Nerve Tissues; Pathophysiology</t>
  </si>
  <si>
    <t>Major depressive disorder (MDD) affects close to 1.8 million Canadians (~5% of the population) annually, and is the third most burdensome disease worldwide. Although over 50 years of drug therapy and research has implicated multiple brain regions and systems, our understanding of the pathophysiology of MDD remains incomplete. Research into astrocytic dysfunction in MDD has generated consistent and replicable findings and has been bolstered by our increased understanding of the multiple active roles of astrocytes in normal brain function. Several lines of evidence also suggest that DNA methylation and histone modifications are involved in the pathogenesis of neuropsychiatric disorders, including MDD; however, the epigenetic mediators linking astrocytic dysfunction and depression remain largely unexplored. This doctoral thesis describes experiments conducted in post-mortem brain tissue of individuals who display astrocytic dysfunction and who were diagnosed with MDD. Together, this work supports the role of epigenetic regulation in astrocytic dysfunction and contributes to the growing understanding of the complexities in human astrocytes. In addition, these studies provide important information towards elucidating the etiopathogenesis of MDD. (PsycInfo Database Record (c) 2021 APA, all rights reserved)</t>
  </si>
  <si>
    <t>https://search.ebscohost.com/login.aspx?direct=true&amp;db=psyh&amp;AN=2021-50286-034&amp;site=ehost-live</t>
  </si>
  <si>
    <t>Estimating the symptom structure of bipolar disorder via network analysis: Energy dysregulation as a central symptom.</t>
  </si>
  <si>
    <t>McNally, Richard J.; Robinaugh, Donald J.; Deckersbach, Thilo; Sylvia, Louisa G.; Nierenberg, Andrew A.</t>
  </si>
  <si>
    <t>Journal of Psychopathology and Clinical Science</t>
  </si>
  <si>
    <t>2022-11582-001</t>
  </si>
  <si>
    <t>10.1037/abn0000715</t>
  </si>
  <si>
    <t>Bipolar Disorder; Models; Statistical Probability; Symptoms; Major Depression; Mania; Normal Distribution; Adulthood (18 yrs &amp; older); Young Adulthood (18-29 yrs); Thirties (30-39 yrs); Middle Age (40-64 yrs); Aged (65 yrs &amp; older); Male; Female</t>
  </si>
  <si>
    <t>Using network analysis, we estimated the structure of relations among manic and depressive symptoms, respectively, in 486 patients (59% women; age: M = 37, SD = 12.1) with bipolar disorder prior to their entering a clinical trial. We computed three types of networks: (a) Gaussian graphical models (GGMs) depicting regularized partial correlations, (b) regression-based GGMs depicting nonregularized partial correlations, and (c) directed acyclic graphs (DAGs) via a Bayesian hill-climbing algorithm. Low energy and elevated energy were consistently identified as central nodes in the GGMs and as key parent nodes in the DAGs. Across analyses, pessimism about the future and depressed mood were the symptoms most strongly associated with suicidal thoughts and behavior. These exploratory analyses provide rich information about how bipolar disorder symptoms relate to one another, thereby furnishing a foundation for investigating how bipolar disorder symptoms may operate as a causal system. (PsycInfo Database Record (c) 2022 APA, all rights reserved)</t>
  </si>
  <si>
    <t>https://search.ebscohost.com/login.aspx?direct=true&amp;db=psyh&amp;AN=2022-11582-001&amp;site=ehost-live</t>
  </si>
  <si>
    <t>État amoureux normal et pathologique.</t>
  </si>
  <si>
    <t>Litinetskaia, Marina; Guelfi, Julien Daniel</t>
  </si>
  <si>
    <t>Annales Médico-Psychologiques</t>
  </si>
  <si>
    <t>2021-31820-014</t>
  </si>
  <si>
    <t>10.1016/j.amp.2021.01.008</t>
  </si>
  <si>
    <t>Elsevier Masson SAS</t>
  </si>
  <si>
    <t>Attachment Behavior; Jealousy; Love; Passion</t>
  </si>
  <si>
    <t>This reflection is an overview of the works of writers, poets, philosophers and doctors. We evoke the psychology of love disorder, love diseases, disorders in which the theme of love is central: morbid jealousy, erotomania, normal and pathological love passion or delusional blindness. We pay tribute to illustrious authors: Maurice Dide, Pierre Janet, Sigmund Freud and Gaétan de Clérambault. In this field, the use of new terms is booming, but does not always come with a deeper psychological understanding of the mechanisms depicted. Love that is not pathological does exist and, under certain conditions, it can last. There are also various phenomena of paradoxical attachment. Hostage-taking and the Stockholm syndrome should not make us forget much more frequent traumatic situations, such as mistreated and abused children, battered spouses or victims of war crimes. Such acts are regularly underpinned by relationships of domination and control over others, for which access to a therapeutic approach is almost non-existent. The semiology of passionate love seems to coincide, on several points, with that of fanatical passion: the exclusivity of the object, the blind certainties, the submission of the object, overestimation, idealization that distorts judgment, and the absence of criticism. The fanatic, as the lover can sometimes become, is a remorseless criminal. The lover is passionate about the ideal, like the passionate idealists described by Dide. This connection informs us about the relationship between the loving self and its object. In passionate love, Freud observes that the self empties itself in favor of the object, which becomes more and more grandiose. The lover gives the impression that his or her self disappears and fades under the shadow of the ideal. But there is nothing altruistic about this self-sacrifice: the self remains faithful to its self-love. This abandonment of the self to the object is a narcissistic strategy of the self that is nourished and restored through the investment of the object. If we consider the psychological signs and disorders that characterize the psychic mechanisms of love, we find that these phenomena have points in common with psychiatric pathologies, especially in the intellectual, physical and affective spheres. The obsession, the impulse, the narrowing of the field of consciousness of a lover explains the fact that he becomes unable, despite his awareness of the danger, to renounce his passion, sacrificing instead his fortune, his situation, and even his life, to a love that he knows is sometimes harmful, even dead-end. For Pierre Janet, passion itself resembles madness, both in its origin and in its development and psychodynamic mechanism. Love-hate is a great purveyor of criminal conduct, such as violence, robbery, rape, crimes of passion, suicides and double suicides. According to some authors, the crime of love is only a crime of self-love that reveals an assertion of control over an object. Many scientific works have introduced a distinction between passion without delirium and delirium with passion, including erotomania, where passion becomes central to psychic activity. Its outcome can be fatal, taking the form of homicide, suicide out of desperation or spite. It can also result in moral suicide by sacrificing the future and then lead to social death. Jealousy-passion and jealousy-delusion, closely linked to feelings of love, have been the subject of writings both in literature and in psychiatric works, and their nosographic descriptions by many authors reflect the difficulty of drawing a tight partition between them. (PsycInfo Database Record (c) 2021 APA, all rights reserved)</t>
  </si>
  <si>
    <t>https://search.ebscohost.com/login.aspx?direct=true&amp;db=psyh&amp;AN=2021-31820-014&amp;site=ehost-live</t>
  </si>
  <si>
    <t>Ethnic representation and willingness to seek help as moderators between peer victimization and mental health outcomes among latinx adolescents.</t>
  </si>
  <si>
    <t>Robinson, Luz E.; Espelage, Dorothy L.; Valido, Alberto; Ingram, Katherine M.; El Sheikh, America J.; Torgal, Cagil; Mintz, Sasha; Kuehl, Tomei</t>
  </si>
  <si>
    <t>School Mental Health: A Multidisciplinary Research and Practice Journal</t>
  </si>
  <si>
    <t>2021-37748-001</t>
  </si>
  <si>
    <t>10.1007/s12310-021-09419-9</t>
  </si>
  <si>
    <t>Peer victimization, also referred to as bullying victimization, is associated with deleterious mental health outcomes including depression and suicidality. However, most of the bullying literature in the USA is centered around the experiences of non-Latinx White and African American adolescents. To center Latinx experiences, this cross-sectional study includes a sample of Latinx students from 19 Colorado high schools (n = 2554). School-level ethnic peer representation (proportion of Latinx peers) and individual student’s willingness to seek help were examined independently as moderators between bullying victimization and mental health outcomes (depression and suicidality) separately by gender. Results indicated that Latinx youth who experienced peer victimization also reported higher symptoms of depression and suicidality. A greater willingness to seek help was associated with less symptoms of depression and suicidality among young Latinx youth, while school-level ethnic peer representation was only associated with lower symptoms of depression for Latinx adolescent females. Among Latinx youth who were victimized, a greater willingness to seek help was protective for symptoms of depression and suicidality. Results suggest that school-based programs for bullying prevention and mental health promotion need to examine culturally specific protective factors to reduce victimization and promote help-seeking norms among Latinx youth. (PsycInfo Database Record (c) 2021 APA, all rights reserved)</t>
  </si>
  <si>
    <t>https://search.ebscohost.com/login.aspx?direct=true&amp;db=psyh&amp;AN=2021-37748-001&amp;site=ehost-live</t>
  </si>
  <si>
    <t>Evaluating the impact of alcohol policy on suicide mortality: A sex-specific time-series analysis for lithuania.</t>
  </si>
  <si>
    <t>Lange, Shannon; Jiang, Huan; Štelemėkas, Mindaugas; Tran, Alexander; Cherpitel, Cheryl; Giesbrecht, Norman; Gostautaite Midttun, Nijole; Jasilionis, Domantas; Kaplan, Mark S.; Manthey, Jakob; Xuan, Ziming; Rehm, Jürgen</t>
  </si>
  <si>
    <t>Archives of Suicide Research</t>
  </si>
  <si>
    <t>2022-05847-001</t>
  </si>
  <si>
    <t>10.1080/13811118.2021.1999873</t>
  </si>
  <si>
    <t>Abstract Objective It is reasonable to believe that the alcohol policy environment can impact the suicide mortality rates in a given country, considering the well-known link between alcohol use and death by suicide. The current literature, albeit limited, suggests that an increase in alcohol taxation may result in a decrease in deaths by suicide and that the effect is sex-specific. Therefore, the objective of the current study was to test the impact of three alcohol control policy enactments (in 2008, 2017 and 2018) on suicide mortality among adults 25–74 years of age in Lithuania, by sex. Methods To estimate the unique impact of three alcohol control policies, we conducted interrupted time-series analyses by employing a generalized additive mixed model on monthly sex-specific age-standardized suicide mortality rates from January 2001 to December 2018. Results Analyses showed a significant impact of the 2017 (p = 0.016) alcohol control policy on suicide mortality for men only. Specifically, we estimated that in the year following the 2017 policy enactment, approximately 57 (95% CI: 9–107) deaths by suicide were prevented among men, 25–74 years of age. The three policy enactments tested were not found to significantly impact the suicide mortality rate among women. Conclusion Alcohol control policies involving pricing, which result in a notable decrease in alcohol affordability, could be a cost-effective indirect suicide prevention mechanism in not only countries of the former Soviet Union, but in other high-income countries with a comparable health care system to that in Lithuania. HIGHLIGHTS Increasing excise tax on alcohol was found to have a sex-specific impact on suicide mortality The 2017 alcohol policy prevented 57 deaths by suicide among men, 25–74 years of age, in the following year Alcohol pricing policies may be a cost-effective indirect suicide prevention mechanism (PsycInfo Database Record (c) 2021 APA, all rights reserved)</t>
  </si>
  <si>
    <t>https://search.ebscohost.com/login.aspx?direct=true&amp;db=psyh&amp;AN=2022-05847-001&amp;site=ehost-live</t>
  </si>
  <si>
    <t>Executive dysfunction and risk of suicide in older adults: a population-based prospective cohort study.</t>
  </si>
  <si>
    <t>Oh, Dae Jong; Han, Ji Won; Bae, Jong Bin; Kim, Tae Hui; Kwak, Kyung Phil; Kim, Bong Jo; Kim, Shin Gyeom; Kim, Jeong Lan; Moon, Seok Woo; Park, Joon Hyuk; Ryu, Seung-Ho; Youn, Jong Chul; Lee, Dong Young; Lee, Dong Woo; Lee, Seok Bum; Lee, Jung Jae; Jhoo, Jin Hyeong; Kim, Ki Woong</t>
  </si>
  <si>
    <t>Journal of Neurology, Neurosurgery &amp; Psychiatry</t>
  </si>
  <si>
    <t>2022-32131-006</t>
  </si>
  <si>
    <t>10.1136/jnnp-2020-324390</t>
  </si>
  <si>
    <t>BMJ Publishing Group</t>
  </si>
  <si>
    <t>Cognitive Impairment; Measurement; Risk Factors; Suicide; Older Adulthood; Major Depression; Adulthood (18 yrs &amp; older); Aged (65 yrs &amp; older); Male; Female</t>
  </si>
  <si>
    <t>Objective: It is uncertain what factors increases the risk of suicide in older adults without depression, and it is unknown whether executive dysfunction (ED) is one of those factors. We aimed to examine the effect of ED on the risk of suicide in non-demented older adults without depression. Methods: In an ongoing population-based prospective cohort of Korean older adults, we identified suicide using the National Mortality Database and suicidal ideation or attempt (SIA) based on the Korean version of the Mini International Neuropsychiatric Interview. We defined ED as performing below -1.5 SD of age-adjusted, gender-adjusted and education-adjusted norms in any of following tests: Frontal Assessment Battery, Trail Making Test A, Digit Span Test or Verbal Fluency Test. Results: The mean age of the 4791 participants at baseline was 69.7 (SD 6.4) years, and 57.1% of them were women (mean follow-up duration=4.9 years). ED at baseline increased the risk of suicide by about seven times (HR 7.20, 95% CI 1.84 to 28.12, p=0.005) but did not change the risk of SIA. However, cognitive impairment without ED did not change the risks of suicide and SIA. In participants with ED, being aged 75 years or above, living alone, and having a low socioeconomic status were associated with the risk of suicide. Conclusion: ED is a strong risk factor of late life suicide independent from depression, particularly in very old adults living in disadvantaged environments. (PsycInfo Database Record (c) 2022 APA, all rights reserved)</t>
  </si>
  <si>
    <t>https://search.ebscohost.com/login.aspx?direct=true&amp;db=psyh&amp;AN=2022-32131-006&amp;site=ehost-live</t>
  </si>
  <si>
    <t>Exploring contemporary forms of aid in dying: An ethnography of euthanasia in belgium and assisted suicide in switzerland.</t>
  </si>
  <si>
    <t>Hamarat, Natasia; Pillonel, Alexandre; Berthod, Marc-Antoine; Castelli Dransart, Dolores Angela; Lebeer, Guy</t>
  </si>
  <si>
    <t>Death Studies</t>
  </si>
  <si>
    <t>2021-54995-001</t>
  </si>
  <si>
    <t>10.1080/07481187.2021.1926635</t>
  </si>
  <si>
    <t>Abstract Drawing on two case studies from large-scale fieldwork carried out on euthanasia in Belgium and assisted suicide in Switzerland, this article focuses on the processes of normalization that structure aid in dying. Normalization takes place through a set of apparatuses only partially derived from current legislation, which underlie the relationships that develop between those requesting aid in dying, healthcare staff, volunteers, and loved ones. The resulting arrangements are specific to each national context, but the empirical data also point to broadly common traits, highlighting new paradigmatic forms of aid in dying in the contemporary era. (PsycInfo Database Record (c) 2021 APA, all rights reserved)</t>
  </si>
  <si>
    <t>https://search.ebscohost.com/login.aspx?direct=true&amp;db=psyh&amp;AN=2021-54995-001&amp;site=ehost-live</t>
  </si>
  <si>
    <t>Expressions of anger during advising on life dilemmas predict suicide risk among college students.</t>
  </si>
  <si>
    <t>Hu, Chao S.; Huang, Jinhao; Huang, Chengli; Munroe, Melanie; Xie, Dong; Li, Mei</t>
  </si>
  <si>
    <t>PsyCh Journal</t>
  </si>
  <si>
    <t>2022-36308-001</t>
  </si>
  <si>
    <t>10.1002/pchj.529</t>
  </si>
  <si>
    <t>Research has demonstrated a relationship between anger and suicidality, while real‐time authentic emotions behind facial expressions could be detected during advising hypothetical protagonists in life dilemmas. This study aimed to investigate the predictive validity of anger expressions during advising for suicide risk. Besides advising on life dilemmas (a friend’s betrayal, a friend’s suicide attempt), 130 adults completed the suicidal scale of the Mini‐International Neuropsychiatric Interview. Participants’ anger during advice‐giving was measured 29 times/s by artificial intelligence (AI)‐based software FaceReader 7.1. The results showed that anger was a significant predictor of suicide risk. Increased anger during advising was associated with higher suicide risk. In contrast, there was no significant correlation between suicide risk and duration or length of advising. Therefore, measuring micro expressions of anger with AI‐based software may help detect suicide risk among clinical patients in both traditional and online counseling contexts and help prevent suicide. (PsycInfo Database Record (c) 2022 APA, all rights reserved)</t>
  </si>
  <si>
    <t>https://search.ebscohost.com/login.aspx?direct=true&amp;db=psyh&amp;AN=2022-36308-001&amp;site=ehost-live</t>
  </si>
  <si>
    <t>Factor mixture modeling of the Insomnia Severity Index among psychology clinic outpatients.</t>
  </si>
  <si>
    <t>Short, Nicole A.; Allan, Nicholas P.; Saulnier, Kevin; Preston, Thomas J.; Joiner, Thomas E.; Schmidt, Norman B.</t>
  </si>
  <si>
    <t>Journal of Psychopathology and Behavioral Assessment</t>
  </si>
  <si>
    <t>2020-36930-001</t>
  </si>
  <si>
    <t>10.1007/s10862-020-09816-5</t>
  </si>
  <si>
    <t>Insomnia; Outpatient Treatment; Psychometrics; Test Reliability; Mixture Modeling; Anxiety; Comorbidity; Major Depression; Adulthood (18 yrs &amp; older); Young Adulthood (18-29 yrs); Thirties (30-39 yrs); Middle Age (40-64 yrs); Aged (65 yrs &amp; older); Male; Female</t>
  </si>
  <si>
    <t>Insomnia symptoms are common among individuals with psychiatric disorders, and associated with increased symptom severity. However, the Insomnia Severity Index (ISI) has rarely been psychometrically evaluated in a psychiatric sample. Furthermore, the latent structure of the ISI has not been evaluated using factor mixture modeling, which improves upon prior analytic techniques by integrating factor structure and including exogenous variables. Thus, the current study used factor mixture modeling to test the latent structure of the ISI among two samples of psychology clinic outpatients (Ns = 366 and 331). The ISI was best represented with a three-class structure representing 'no or minimal,' 'moderate,' and 'severe' insomnia symptoms, with significantly escalating symptoms of depression, anxiety, and posttraumatic stress across these classes. Clinical cut-scores for the 'severe' class were also derived using receiver operating curve analyses. Implications for theoretical conceptualization of insomnia among those with psychiatric disorders and clinical implications are discussed. (PsycInfo Database Record (c) 2021 APA, all rights reserved)</t>
  </si>
  <si>
    <t>https://search.ebscohost.com/login.aspx?direct=true&amp;db=psyh&amp;AN=2020-36930-001&amp;site=ehost-live</t>
  </si>
  <si>
    <t>Factors associated with suicidal ideation in drug addicts based on the theory of planned behavior.</t>
  </si>
  <si>
    <t>Khani Jeihooni, Ali; Amirkhani, Mehdi; Rakhshani, Tayebeh; Hasirini, Pooyan Afzali; Jormand, Hanieh</t>
  </si>
  <si>
    <t>2021-70301-001</t>
  </si>
  <si>
    <t>10.1186/s12888-021-03387-9</t>
  </si>
  <si>
    <t>Drug Addiction; Suicidal Ideation; Reasoned Action; Adulthood (18 yrs &amp; older); Young Adulthood (18-29 yrs); Thirties (30-39 yrs); Middle Age (40-64 yrs); Aged (65 yrs &amp; older); Very Old (85 yrs &amp; older); Male</t>
  </si>
  <si>
    <t>Background: Several studies have attempted to understand the link among drug addicts and suicidal ideation. The purpose of this study was to investigate the factors associated with suicidal ideation in drug addicts based on the Theory of Planned Behavior (TPB). Method: This cross-sectional study was conducted with 2160 of drug addicts in private and public clinics for quitting addiction through methadone treatment in Shiraz city, Fars province, Iran from October 2018 to June 2019. Data gathering tools were a questionnaire on demographic characteristics, the Beck Scale for Suicidal Ideation and a questionnaire based on constructs of TPB. Data were analysed by SPSS 22 using descriptive statistics (mean, standard deviation, and frequency) and statistical tests (independent t-test, Pearson correlation coefficient, and linear regression). The significance level was considered 0.05. Results: The mean age of the participants was 39.24 ± 11.92; 80.28% of them had a history of quit and 43.19% of them had a history of arrest and imprisonment. According to the results, 19.63% of the participants had suicidal ideation and 10.97% had a history of suicide attempt during their lifetime. The constructs of attitude, subjective norms, perceived behavioral control, and intent predicted suicidal ideation in the subjects. Intent and perceived behavioral control constructs were the strongest predictors of suicidal ideation, respectively. In general, the studied variables predicted 54.8% of suicidal ideation. Conclusion: The structures of attitude, subjective norms and perceived behavioral control and intent predicted suicidal ideation in the drug addicts, so the theory of planned behavior will be a good framework for educational interventions to reduce suicide in them. (PsycInfo Database Record (c) 2021 APA, all rights reserved)</t>
  </si>
  <si>
    <t>https://search.ebscohost.com/login.aspx?direct=true&amp;db=psyh&amp;AN=2021-70301-001&amp;site=ehost-live</t>
  </si>
  <si>
    <t>Factors contributing to honor‐endorsing men's suicide capability: Firearm ownership, practical capability, and exposure to painful and provocative events.</t>
  </si>
  <si>
    <t>Bock, Jarrod E.; Tucker, Raymond P.; Brown, Ryan P.; Harrington, Erin E.; Bauer, Brian W.; Daruwala, Samantha E.; Capron, Daniel W.; Anestis, Michael D.</t>
  </si>
  <si>
    <t>2021-92878-001</t>
  </si>
  <si>
    <t>10.1111/sltb.12807</t>
  </si>
  <si>
    <t>Objective White men in U.S. cultures of honor die by suicide at greater rates than other demographic groups. This finding has been attributed to factors such as the prevalence and use of firearms in men's suicide in honor states, as well as motivational risk factors (e.g., thwarted belongingness). Other features of honor cultures (e.g., physical aggression, risk‐taking behaviors) suggest that honor‐endorsing men may frequently experience painful and provocative events (PPEs), which, in turn, may facilitate practical capability for suicide. The present work tested this hypothesis and honor ideology's relationship to firearm ownership and storage practices. Method In two samples of mostly White U.S. men—one undergraduate sample (N = 472, Mage = 19.76) and one middle‐ to older adult sample (N = 419, Mage = 65.17)—we assessed honor ideology endorsement, PPEs, practical capability for suicide, and firearm‐related outcomes. Results Honor endorsement was greater among firearm owners (particularly self‐protective owners), but it was unrelated to storage practices. Honor endorsement was positively associated with PPEs and practical capability. Additionally, the relationship between honor ideology and practical capability was indirectly explained by PPE exposure. Conclusions Results highlight multiple avenues—PPEs, practical capability for suicide, (self‐protective) firearm ownership—by which masculine honor norms may place men at risk for suicide. (PsycInfo Database Record (c) 2021 APA, all rights reserved)</t>
  </si>
  <si>
    <t>https://search.ebscohost.com/login.aspx?direct=true&amp;db=psyh&amp;AN=2021-92878-001&amp;site=ehost-live</t>
  </si>
  <si>
    <t>Feasibility, acceptability, and fidelity: Extension agents teaching youth aware of mental health.</t>
  </si>
  <si>
    <t>Bailey, Sandra J.; Oosterhoff, Benjamin; Lindow, Janet C.; Robecker, Tracey; Bryan, Bill; Byerly, Matthew J.</t>
  </si>
  <si>
    <t>2021-13046-001</t>
  </si>
  <si>
    <t>10.1037/rmh0000170</t>
  </si>
  <si>
    <t>Mental Health; Rural Environments; School Based Intervention; Suicide Prevention; Adolescent Health; School Attendance; Test Construction; Adolescence (13-17 yrs); Male; Female</t>
  </si>
  <si>
    <t>Suicide among youth is a growing public health problem—particularly in some rural western states. This study assessed the feasibility, acceptability, and fidelity of using extension agents to deliver Youth Aware of Mental Health (YAM) to students attending rural U.S. schools. Involving extension agents as YAM facilitators is a novel delivery method for YAM and may represent an effective way to improve the disseminability of YAM as agents are skilled in working with rural youth and can deliver the intervention as part of the regular work duties. A within-subjects design was utilized for this study. During the 2017–2018 school year, 12 trained extension agents delivered YAM as part of normal school curriculum to 641 students. Acceptability was measured using student ratings upon program completion. Feasibility was measured by the proportion of schools willing to participate, fidelity of implementation, student attendance at YAM sessions, and extension agent feedback. Ten of 14 schools (71%) approached participated in the study. Among consented students, 269 (82.8%) completed pencil and paper baseline surveys and 217 (66.8%) completed both the baseline and 3 month follow-up survey. Positive results were reported by youth regarding openness to having the intervention in their schools, interest in participating in YAM again, and feeling that the intervention was appropriate for rural youth. Utilizing the Extension system is a feasible and acceptable way to deliver a universal mental health educational intervention program to rural youth. (PsycInfo Database Record (c) 2022 APA, all rights reserved)</t>
  </si>
  <si>
    <t>https://search.ebscohost.com/login.aspx?direct=true&amp;db=psyh&amp;AN=2021-13046-001&amp;site=ehost-live</t>
  </si>
  <si>
    <t>Feeling like the sky is falling down: Experiences of parents of adolescents diagnosed with cancer in one‐child families in china – a qualitative study.</t>
  </si>
  <si>
    <t>Journal of Clinical Nursing</t>
  </si>
  <si>
    <t>2021-64978-001</t>
  </si>
  <si>
    <t>Background As a result of the one‐child policy of 1979, today there are numerous one‐child families with adolescents in Mainland China. Little is known about the experiences of parents of such adolescents diagnosed with cancer. Objectives This study explored the experiences of parents whose adolescent child was diagnosed with cancer in one‐child families in China. Methods A qualitative methodology based on hermeneutic phenomenology was employed. The participants were parents of adolescent cancer patients in one‐child families. Data were collected using in‐depth semi‐structured interviews and analysed using van Manen's hermeneutic phenomenological approach. The COREQ checklist was used for this study. Results Fourteen parents (eleven mothers, three fathers) participated in the study. One overarching theme emerged: feeling like the sky is falling down. In addition, there were five related themes: self‐condemnation; ‘white lies’ – that is, difficulty in telling the truth; struggling with a sense of collapse; fear of losing the child and hopelessness. Almost all the participants experienced insomnia after learning about the diagnosis. In a few cases, hopelessness‐induced suicidal ideation or even suicidal behaviour. Conclusions Parents of adolescents diagnosed with cancer in one‐child families in China experienced extremely painful emotions. The truth about their child's condition not only caused immense psychological trauma but also induced pessimism about their own future. Implications for clinical practice The experiences of parents in one‐child families where an adolescent child has been diagnosed with cancer should be taken seriously. In addition, support should be provided to help parents maintain a normal life and feel hopeful for their future. (PsycInfo Database Record (c) 2021 APA, all rights reserved)</t>
  </si>
  <si>
    <t>https://search.ebscohost.com/login.aspx?direct=true&amp;db=psyh&amp;AN=2021-64978-001&amp;site=ehost-live</t>
  </si>
  <si>
    <t>2021-86426-016</t>
  </si>
  <si>
    <t>Clinicians; Firearms; Health Personnel Attitudes; Military Veterans; Safety; Conversation; Major Depression; Posttraumatic Stress Disorder; Primary Health Care; Semi-Structured Interview; Adulthood (18 yrs &amp; older)</t>
  </si>
  <si>
    <t>Objective: To describe VHA primary care clinician and staff perspectives on conducting firearms storage safety (FSS) discussions in primary care, and to identify key approaches for primary care teams to facilitate FSS conversations. Method: Qualitative analysis of transcripts and notes from focus groups with VA primary care staff and individual semi-structured interviews with primary care clinicians. One hundred-seven VHA primary care team members participated in one of four focus groups or individual semi-structured interviews (n = 5). Results: FSS discussions are perceived as within the purview of primary care. Primary care staff also outlined five tools and processes needed to meaningfully implement FSS discussions in primary care: training on firearms and firearms culture; examining personal attitudes toward firearms; developing supplemental materials to normalize and support FSS discussions; increasing knowledge of firearms laws and regulations; and providing scripts to facilitate conversations. Conclusions: Conducting FSS discussions in primary care settings is perceived as an acceptable practice, yet care teams identified barriers and suggestions for overcoming implementation challenges. (PsycInfo Database Record (c) 2022 APA, all rights reserved)</t>
  </si>
  <si>
    <t>https://search.ebscohost.com/login.aspx?direct=true&amp;db=psyh&amp;AN=2021-86426-016&amp;site=ehost-live</t>
  </si>
  <si>
    <t>Friend support buffers the relationship between maltreatment and nonsuicidal self‐injury in adolescence.</t>
  </si>
  <si>
    <t>Liu, Jinmeng; Liu, Xia; Wang, Hui; Gao, Yemiao</t>
  </si>
  <si>
    <t>2022-50290-001</t>
  </si>
  <si>
    <t>10.1111/sltb.12864</t>
  </si>
  <si>
    <t>Background Prior studies have mostly focused on the risk factors for nonsuicidal self‐injury (NSSI), but only a few studies have emphasized the related protective factors. The present study examined whether maltreatment and behavioral problems were risk factors for NSSI. Moreover, we also sought to understand whether and how friend support provides a buffer against NSSI. Method A total of 436 adolescents completed self‐report surveys that addressed maltreatment, behavioral problems, friend support, and NSSI at three different time points. Results There were significant positive correlations between maltreatment and NSSI. In the mediation analyses, we found that maltreatment was indirectly associated with NSSI via behavioral problems. Friend support demonstrated a long‐term buffering effect on NSSI. Specifically, friend support had a protective effect on NSSI not only under high maltreatment levels, but also under high behavioral problem levels. Conclusion These findings contribute to the understanding of the influences of both maltreatment, behavioral problems (risk factors), and friend support (protective factors) on NSSI. In the context of intervention and education, it is important to consider the value of friend support when discussing NSSI. (PsycInfo Database Record (c) 2022 APA, all rights reserved)</t>
  </si>
  <si>
    <t>https://search.ebscohost.com/login.aspx?direct=true&amp;db=psyh&amp;AN=2022-50290-001&amp;site=ehost-live</t>
  </si>
  <si>
    <t>From motivation, decision-making to action: An fMRI study on suicidal behavior in patients with major depressive disorder.</t>
  </si>
  <si>
    <t>Ji, Xinlei; Zhao, Jiahui; Li, Huanhuan; Pizzagalli, Diego A.; Law, Samuel; Lin, Pan; Fan, Lejia; Zhang, Panwen; Fang, Shulin; Wang, Xiaosheng; Yao, Shuqiao; Wang, Xiang</t>
  </si>
  <si>
    <t>2021-55601-004</t>
  </si>
  <si>
    <t>10.1016/j.jpsychires.2021.05.007</t>
  </si>
  <si>
    <t>Attempted Suicide; Aversion; Decision Making; Major Depression; Functional Magnetic Resonance Imaging; Cognitive Processes; Electrical Activity; Uncertainty; Risk Assessment; Insula; Emotional Processing; Adolescence (13-17 yrs); Adulthood (18 yrs &amp; older); Young Adulthood (18-29 yrs); Thirties (30-39 yrs); Middle Age (40-64 yrs); Male; Female</t>
  </si>
  <si>
    <t>Objective: We explored the neural mechanisms underlying disadvantageous risk decision making in un-medicated major depressive disorder patients who had recent suicide attempts. Methods: 53 patients with major depressive disorder (MDD), including 23 with a history of suicide attempts (SA) and 30 without (NS), and 30 healthy controls (HCs) completed pertinent psychometric assessments, and the dynamic decision making balloon analogue risk task (BART) under fMRI. We also built a 4-parameter Bayesian computational modeling for decision making analyses. Results: Several distinct findings emerged. First, SA patients had no depression intensity difference but higher pain avoidance in psychometrics, and more risk aversion in the BART when compared to the NS patients, with computational modeling confirming such reduced risk-taking propensity. Second, SA patients showed smaller left insular cortex activation than NS patients during the high risk, decisional phase of BART, and the modulation correlated with pain avoidance in both SA and NS groups. Third, during feedback phase of loss trials of the BART, SA patients had greater activation in the left dorsolateral prefrontal cortex (dlPFC) than NS patients. Conclusion: Taken together, we present novel findings and propose interpretations that the differential insula activation likely relates to high uncertainty-aversion in SA patients, contrary to the typical view that they are impulsive and risk prone. The differential left dlPFC activation likely suggests hypersensitivity to loss, contributing to conservative decision-making at large, and extreme choices such as suicide when value estimations are compromised and emotionally overwhelmed. The interactive interpretation places a renewed focus on psychological pain avoidance as a robust motivator for suicidal behavior. (PsycInfo Database Record (c) 2021 APA, all rights reserved)</t>
  </si>
  <si>
    <t>https://search.ebscohost.com/login.aspx?direct=true&amp;db=psyh&amp;AN=2021-55601-004&amp;site=ehost-live</t>
  </si>
  <si>
    <t>Functional connectivity in antipsychotic-treated and antipsychotic-naive patients with first-episode psychosis and low risk of self-harm or aggression: A secondary analysis of a randomized clinical trial.</t>
  </si>
  <si>
    <t>2022-41485-005</t>
  </si>
  <si>
    <t>Aggressive Behavior; Neuroleptic Drugs; Onset (Disorders); Psychosis; Brain Connectivity; Drug Therapy; Self-Injurious Behavior; Adulthood (18 yrs &amp; older); Male; Female</t>
  </si>
  <si>
    <t>Importance: Altered functional connectivity (FC) is a common finding in resting-state functional magnetic resonance imaging (rs-fMRI) studies of people with psychosis, yet how FC disturbances evolve in the early stages of illness, and how antipsychotic treatment influences these disturbances, remains unknown. Objective: To investigate longitudinal FC changes in antipsychotic-naive and antipsychotic-treated patients with first-episode psychosis (FEP). Design, setting, and participants: This secondary analysis of a triple-blind, randomized clinical trial was conducted over a 5-year recruitment period between April 2008 and December 2016 with 59 antipsychotic-naive patients with FEP receiving either a second-generation antipsychotic or a placebo pill over a treatment period of 6 months. Participants were required to have low suicidality and aggression, to have a duration of untreated psychosis of less than 6 months, and to be living in stable accommodations with social support. Both FEP groups received intensive psychosocial therapy. A healthy control group was also recruited. Participants completed rs-fMRI scans at baseline, 3 months, and 12 months. Data were analyzed from May 2019 to August 2020. Interventions: Resting-state functional MRI was used to probe brain FC. Patients received either a second-generation antipsychotic or a matched placebo tablet. Both patient groups received a manualized psychosocial intervention. Main outcomes and measures: The primary outcomes of this analysis were to investigate (1) FC differences between patients and controls at baseline; (2) FC changes in medicated and unmedicated patients between baseline and 3 months; and (3) associations between longitudinal FC changes and clinical outcomes. An additional aim was to investigate long-term FC changes at 12 months after baseline. These outcomes were not preregistered. Results: Data were analyzed for 59 patients (antipsychotic medication plus psychosocial treatment: 28 [47.5%]; mean [SD] age, 19.5 [3.0] years; 15 men [53.6%]; placebo plus psychosocial treatment: 31 [52.5%]; mean [SD] age, 18.8 [2.7]; 16 men [51.6%]) and 27 control individuals (mean [SD] age, 21.9 [1.9] years). At baseline, patients showed widespread functional dysconnectivity compared with controls, with reductions predominantly affecting interactions between the default mode network, limbic systems, and the rest of the brain. From baseline to 3 months, patients receiving placebo showed increased FC principally within the same systems; some of these changes correlated with improved clinical outcomes (canonical correlation analysis R = 0.901; familywise error-corrected P = .005). Antipsychotic exposure was associated with increased FC primarily between the thalamus and the rest of the brain. Conclusions and relevance: In this secondary analysis of a clinical trial, antipsychotic-naive patients with FEP showed widespread functional dysconnectivity at baseline, followed by an early normalization of default mode network and cortical limbic dysfunction in patients receiving placebo and psychosocial intervention. Antipsychotic exposure was associated with FC changes concentrated on thalamocortical networks. Trial Registration: ACTRN12607000608460. (PsycInfo Database Record (c) 2022 APA, all rights reserved)</t>
  </si>
  <si>
    <t>https://search.ebscohost.com/login.aspx?direct=true&amp;db=psyh&amp;AN=2022-41485-005&amp;site=ehost-live</t>
  </si>
  <si>
    <t>Functional decoupling of emotion coping network subsides automatic emotion regulation by implementation intention.</t>
  </si>
  <si>
    <t>Chen, Shengdong; Ding, Nanxiang; Wang, Fushun; Li, Zhihao; Qin, Shaozheng; Biswal, Bharat B.; Yuan, Jiajin</t>
  </si>
  <si>
    <t>Neural Plasticity</t>
  </si>
  <si>
    <t>2021-08144-001</t>
  </si>
  <si>
    <t>10.1155/2021/6639739</t>
  </si>
  <si>
    <t>Coping Behavior; Emotional Regulation; Intention; Negative Emotions; Habituation; Functional Magnetic Resonance Imaging; Brain Connectivity; Adulthood (18 yrs &amp; older); Male; Female</t>
  </si>
  <si>
    <t>Automatic emotion regulation (AER) plays a vital role in the neuropathology underlying both suicide and self-harm via modifying emotional impact effortlessly. However, both the effortless account and the neural mechanisms of AER are undetermined. To investigate the neural changes at AER, we collected functional MRI (fMRI) in 31 participants who attended to neutral and disgust pictures in three conditions: watching, goal intention (GI), and reappraisal by implementation intention (RII). Results showed that RII (but not GI) decreased negative feelings and bilateral amygdala activity without increasing cognitive efforts, evidenced by the reduced effort rating and less prefrontal engagement during RII compared with during watching and GI. These emotion-regulatory effects of RII cannot be explained by emotional habituation, as the supplementary experiment (N = 31) showed no emotional habituation effects when the same disgust pictures were presented repeatedly three times for each watching and GI condition. Task-based network analysis showed both RII and GI relative to watching increased functional connectivities (FCs) of the ventral anterior cingulate cortex to the left insula and right precuneus during conditions, two FCs subserving goal setup. However, RII relative to GI exhibited weaker FCs in brain networks subserving effortful control, memory retrieval, aversive anticipation, and motor planning. In these FCs, the FC intensity of putamen-operculum/lingual and paracentral-superior temporal gyri positively predicted regulatory difficulty ratings. These findings suggest that the setup of implementation intention automatizes emotion regulation by reducing the online mobilization of emotion-coping neural systems. (PsycInfo Database Record (c) 2021 APA, all rights reserved)</t>
  </si>
  <si>
    <t>https://search.ebscohost.com/login.aspx?direct=true&amp;db=psyh&amp;AN=2021-08144-001&amp;site=ehost-live</t>
  </si>
  <si>
    <t>2021-38869-010</t>
  </si>
  <si>
    <t>Health Screening; Public Health; Suicide Prevention; Suicidality; Electronic Health Records; Emergency Services; Pediatrics; Youth Suicide; Childhood (birth-12 yrs); School Age (6-12 yrs); Adolescence (13-17 yrs); Adulthood (18 yrs &amp; older); Young Adulthood (18-29 yrs); Male; Female</t>
  </si>
  <si>
    <t>Objective: As suicide risk screening becomes more common in healthcare settings, geospatial coding of behavioral health data may offer a means for identifying areas of elevated suicide risk for use in public health prevention efforts. The present study demonstrates an analytic approach for using universal suicide risk screening data to identify areas of elevated suicide risk. Method: Data were drawn from standard suicide risk screens recorded in electronic health records of a large pediatric emergency department. A total of 12,400 suicide risk screening responses were recorded, among youth aged 11–19 years (mean = 14.60, SD = 2.16; 57.2% girls, 47.8% Hispanic/Latinx, 72.1% White). A total of 86 unique ZIP codes had at least 50 completed screens, representing 9139 respondents. Results: Rates of positive screens ranged from 6.17% to 31.03% (mean = 18.33, SD = 5.14) for any suicide-related behavior and from 0.0% to 19.61% (mean = 9.14, SD = 3.43) for suicide attempt. Rates of positive screens approximated a normal distribution. Conclusions: Results demonstrated several areas with elevated rates of positive suicide risk screens, within the hospital catchment area. The proposed method capitalizes on large-scale screening data, provides an estimate of areas of relative increased risk, and may be used to inform public health responses to suicide prevention. (PsycInfo Database Record (c) 2022 APA, all rights reserved)</t>
  </si>
  <si>
    <t>https://search.ebscohost.com/login.aspx?direct=true&amp;db=psyh&amp;AN=2021-38869-010&amp;site=ehost-live</t>
  </si>
  <si>
    <t>Global emergency of mental disorders.</t>
  </si>
  <si>
    <t>Moini, Jahangir; Koenitzer, Justin; LoGalbo, Anthony</t>
  </si>
  <si>
    <t>2021-46842-000</t>
  </si>
  <si>
    <t>Elsevier Academic Press</t>
  </si>
  <si>
    <t>Epidemiology; Major Depression; Neurosciences; Schizophrenia; Anxiety Disorders; Bipolar Disorder; Drug Addiction; Eating Disorders; Homeless; Mental Disorders; Obsessive Compulsive Disorder; Personality Disorders; Posttraumatic Stress Disorder; Suicide; Sleep Wake Disorders</t>
  </si>
  <si>
    <t>Global Emergency of Mental Disorders is a comprehensive, yet easy-to-read overview of the neurodevelopmental basis of multiple mental disorders and their accompanying consequences, including addiction, suicide and homelessness. Compared to other references that examine the treatment of psychiatric disorders, this book uniquely focuses on their neurodevelopment. It is designed for neuroscience, psychiatry, psychology students, and various other clinical professions. With chapters on anxiety, depression, schizophrenia and others, this volume provides information about incidence, prevalence and mortality rates in addition to developmental origins. With millions worldwide affected, this book will be an invaluable resource. (PsycInfo Database Record (c) 2021 APA, all rights reserved)</t>
  </si>
  <si>
    <t>https://search.ebscohost.com/login.aspx?direct=true&amp;db=psyh&amp;AN=2021-46842-000&amp;site=ehost-live</t>
  </si>
  <si>
    <t>Graded response item response theory in scaling suicidal thoughts and behaviors among trauma-exposed women with substance use disorders.</t>
  </si>
  <si>
    <t>Fitzpatrick, Skye S.; Morgan-López, Antonio A.; Saraiya, Tanya C.; Back, Sudie E.; Killeen, Therese K.; Norman, Sonya B.; López-Castro, Teresa; Ruglass, Lesia M.; Saavedra, Lissette M.; Hien, Denise A.</t>
  </si>
  <si>
    <t>Psychology of Addictive Behaviors</t>
  </si>
  <si>
    <t>2021-55833-001</t>
  </si>
  <si>
    <t>10.1037/adb0000757</t>
  </si>
  <si>
    <t>Item Response Theory; Posttraumatic Stress Disorder; Suicidal Ideation; Symptoms; Substance Use Disorder; Human Females; Suicide; Trauma; Exposure; Adulthood (18 yrs &amp; older); Young Adulthood (18-29 yrs); Thirties (30-39 yrs); Middle Age (40-64 yrs); Aged (65 yrs &amp; older); Female</t>
  </si>
  <si>
    <t>Objective: The co-occurrence of substance use disorders (SUD) and trauma-exposure is a risk factor for suicidal thoughts and behaviors (STB). However, traditional methods of measurement for suicidal thoughts and behaviors are limited by an overreliance on dichotomous (i.e., yes or no) and averaged/summed scale score measurements. Further, among trauma-exposed individuals with SUD, it remains unclear which specific demographic factors, types of SUDs, and trauma sequelae (e.g., posttraumatic stress disorder [PTSD] symptom clusters) may be associated with elevated STB. The present study utilized item response theory to (a) generate empirically derived STB severity scores and, (b) examine which demographic factors, SUD diagnoses, and DSM-IV PTSD symptom clusters are associated with suicidality in a trauma-exposed sample with SUDs. Method: Female trauma-exposed participants with SUDs (N = 544) were recruited from community substance use treatment facilities in the National Drug Abuse Treatment Clinical Trials Network (CTN). Clinician-administered interviews assessed STB, SUDs, and PTSD symptoms. Results: Results indicated that the unidimensional item response theory (IRT) model used to estimate latent STB severity scores fit well, with strong local reliability at higher levels of latent STB severity. Regression predictors of elevated STB severity included younger age, opioid dependence, and higher PTSD reexperiencing symptoms. Conclusions: Clinicians are advised to screen for and target opioid use disorders and reexperiencing symptoms when addressing suicidal thoughts and behavior in trauma-exposed individuals with SUDs. (PsycInfo Database Record (c) 2021 APA, all rights reserved)</t>
  </si>
  <si>
    <t>https://search.ebscohost.com/login.aspx?direct=true&amp;db=psyh&amp;AN=2021-55833-001&amp;site=ehost-live</t>
  </si>
  <si>
    <t>Handbook of research ethics in psychological science.</t>
  </si>
  <si>
    <t>Panicker, Sangeeta; Stanley, Barbara</t>
  </si>
  <si>
    <t>2021-62614-000</t>
  </si>
  <si>
    <t>10.1037/0000258-000</t>
  </si>
  <si>
    <t>Behavioral Sciences; Experimental Ethics; Experimental Subjects; Experimentation; Digital Technology; Compliance; Ethics; Informed Consent; Participation; Privacy; Risk Factors</t>
  </si>
  <si>
    <t>Rapid advancements in a wide range of technologies play a significant role in the evolving research landscape. Although many of the familiar ethical issues in research with human participants still and will always apply (e.g., informed consent), the increased use of digital technologies in research, combined with the ubiquity of these technologies in everyday life, has raised new ethical challenges. Other developments in science have also contributed to the changing landscape. With the public much more aware of and engaged in research, especially publicly funded research, notions of open access, open science, and citizen science not only have taken root but are trending toward becoming the norm. Collectively, these changes have had a significant impact on core research ethics concepts, such as informed consent, privacy, and risk of harms, and have necessitated a reconsideration of the ethical framework for the conduct of research with human participants. This book addresses ethical issues in human research broadly by describing the array of familiar as well as emerging challenges confronting both new and seasoned researchers. It focuses on ethical principles of research with human participants, reference also is made to pertinent regulations and compliance requirements and other resource documents, such as federal policies and professional codes of conduct, in which the ethical principles are translated into policy and regulation. The book raises awareness of both traditional and emerging ethical issues and sheds light on ways to address these issues within the current regulatory framework. (PsycInfo Database Record (c) 2021 APA, all rights reserved)</t>
  </si>
  <si>
    <t>https://search.ebscohost.com/login.aspx?direct=true&amp;db=psyh&amp;AN=2021-62614-000&amp;site=ehost-live</t>
  </si>
  <si>
    <t>Health justice for LGBT youths: Combining public health and human rights.</t>
  </si>
  <si>
    <t>Adelson, Stewart L.; Reid, Graeme; Miller, Alice M.; Sandfort, Theo G. M.</t>
  </si>
  <si>
    <t>2021-36651-001</t>
  </si>
  <si>
    <t>Human Rights; Justice; Public Health; Stigma; LGBTQ; Adolescent Psychiatry; Bioethics; Child Psychiatry; Mental Health; Minority Stress; Childhood (birth-12 yrs); Adolescence (13-17 yrs)</t>
  </si>
  <si>
    <t>As a socially marginalized group, LGBT youths experience elevated rates of physical and mental health problems that are leading causes of mortality due to a variety of factors. Minority stress theory links exposure to stigma with health outcome disparities. Structural stigma including biased laws, policies, and societal norms predicts approximately 20% of elevated suicidality among LGBT youths. Comprehensive public health efforts to reduce mental health disparities among LGBT youths need to address structural stigma. An interdisciplinary Health Justice approach is described, in which public health evidence is integrated with human rights principles in keeping with the bioethical Justice Imperative. In this approach, epidemiological research is used to inform public health efforts to address health disparities in LGBT youths due to structural stigma in a way that is (1) empirical; (2) aimed at basic goals of reducing morbidity and mortality; (3) applicable to diverse cultural contexts; (4) capable of amending stigma-related power and associated health inequities; and (5) guided by human rights principles. By applying human rights principles to public health needs, this approach will help to achieve health equity for LGBT youths. We describe a framework derived from both human rights and bioethics principles through which such collaboration can address an important cause of mental health disparities in LGBT youths: minority stress due to stigma. We describe an interdisciplinary approach to reducing minority stress due to stigma as an example to illustrate the collaboration that is needed to address other structural influences on mental health risk as well. (PsycInfo Database Record (c) 2021 APA, all rights reserved)</t>
  </si>
  <si>
    <t>https://search.ebscohost.com/login.aspx?direct=true&amp;db=psyh&amp;AN=2021-36651-001&amp;site=ehost-live</t>
  </si>
  <si>
    <t>Help-seeking intentions in the U.S. Population during the COVID-19 pandemic: Examining the role of COVID-19 financial hardship, suicide risk, and stigma.</t>
  </si>
  <si>
    <t>Lueck, Jennifer A.</t>
  </si>
  <si>
    <t>Psychiatry Research</t>
  </si>
  <si>
    <t>2021-76489-001</t>
  </si>
  <si>
    <t>10.1016/j.psychres.2021.114069</t>
  </si>
  <si>
    <t>Help Seeking Behavior; Intention; Pandemics; Stigma; COVID-19; Major Depression; Reasoned Action; Suicidality; Adulthood (18 yrs &amp; older); Male; Female</t>
  </si>
  <si>
    <t>The primary goal of this study was to increase understanding of help-seeking intentions in the U.S. population during the COVID-19 pandemic and to examine influencing factors such as COVID-19 financial hardship, suicide risk, and stigma in order to contribute to effective theory-based help-seeking and suicide prevention campaigns. In a representative sample of U.S. adults (N = 5,010), this research tested whether COVID-19 financial hardship was associated with higher levels of depression and suicidal ideation (supported), and whether the reasoned action framework could usefully predict help-seeking intentions in this context (supported). The reasoned action framework explained 36% of the variance in help-seeking intentions in the U.S. population and identified injunctive norm (social support) as primary determinant of intention. Neither suicidal ideation, COVID-19 financial hardship, or self-stigma of seeking help influenced determinants of help-seeking. Future research should test injunctive norm as causal predictor of help-seeking in the U.S. population to usefully inform effective help-seeking campaigns, particularly among those who have experienced COVID-19 financial hardship. Additionally, effective dissemination strategies for help-seeking campaigns should be tested and identified, such as broader targeted approaches as well as intentional mis-targeting techniques. (PsycInfo Database Record (c) 2021 APA, all rights reserved)</t>
  </si>
  <si>
    <t>https://search.ebscohost.com/login.aspx?direct=true&amp;db=psyh&amp;AN=2021-76489-001&amp;site=ehost-live</t>
  </si>
  <si>
    <t>High mean platelet volume values may have no association with high lethality suicide attempts.</t>
  </si>
  <si>
    <t>Beyan, Cengiz; Beyan, Esin</t>
  </si>
  <si>
    <t>The World Journal of Biological Psychiatry</t>
  </si>
  <si>
    <t>2021-68410-002</t>
  </si>
  <si>
    <t>10.1080/15622975.2020.1798018</t>
  </si>
  <si>
    <t>Attempted Suicide; Blood Volume; Brain Size; Lymphocytes; Physiological Correlates; Blood Platelets</t>
  </si>
  <si>
    <t>Comments on an article by Andrea Aguglia et al. (see record [rid]2020-43397-001[/rid]). Aguglia et al. that evaluated the relationship between the lethality of suicidal behaviour and various complete blood count parameters. Researchers found that mean platelet volume (MPV) and platelet to lymphocyte ratio were higher in individuals with high lethality suicide attempts, and suggested that these parameters may be useful in measuring suicide behaviour. We think that there are other factors that may have directly affected the MPV results of this research. Another important problem with the design of the study was that the control group was formed from other psychiatric patients who did not try to attempt suicide instead of healthy volunteers. The fact that the control group is not composed of healthy volunteers leads to the incomprehensibility of the data and statistical differences in normal population. As a result, high MPV values may have no association with the high lethality suicide attempts. (PsycInfo Database Record (c) 2021 APA, all rights reserved)</t>
  </si>
  <si>
    <t>https://search.ebscohost.com/login.aspx?direct=true&amp;db=psyh&amp;AN=2021-68410-002&amp;site=ehost-live</t>
  </si>
  <si>
    <t>Highlighting psychological pain avoidance and decision‐making bias as key predictors of suicide attempt in major depressive disorder—A novel investigative approach using machine learning.</t>
  </si>
  <si>
    <t>Ji, Xinlei; Zhao, Jiahui; Fan, Lejia; Li, Huanhuan; Lin, Pan; Zhang, Panwen; Fang, Shulin; Law, Samuel; Yao, Shuqiao; Wang, Xiang</t>
  </si>
  <si>
    <t>2021-87853-001</t>
  </si>
  <si>
    <t>10.1002/jclp.23246</t>
  </si>
  <si>
    <t>Attempted Suicide; Decision Making; Machine Learning; Major Depression; Pain; Avoidance; Suicide; Adolescence (13-17 yrs); Adulthood (18 yrs &amp; older); Young Adulthood (18-29 yrs); Thirties (30-39 yrs); Middle Age (40-64 yrs); Male; Female</t>
  </si>
  <si>
    <t>Objective: Predicting suicide is notoriously difficult and complex, but a serious public health issue. An innovative approach utilizing machine learning (ML) that incorporates features of psychological mechanisms and decision‐making characteristics related to suicidality could create an improved model for identifying suicide risk in patients with major depressive disorder (MDD). Method: Forty‐four patients with MDD and past suicide attempts (MDD_SA, N = 44); 48 patients with MDD but without past suicide attempts (MDD_NS, N = 48–42 of whom with suicide ideation [MDD_SI, N = 42]), and healthy controls (HCs, N = 51) completed seven psychometric assessments including the Three‐dimensional Psychological Pain Scale (TDPPS), and one behavioral assessment, the Balloon Analogue Risk Task (BART). Descriptive statistics, group comparisons, logistic regressions, and ML were used to explore and compare the groups and generate predictors of suicidal acts. Results: MDD_SA and MDD_NS differed in TDPPS total score, pain arousal and avoidance subscale scores, suicidal ideation scores, and relevant decision‐making indicators in BART. Logistic regression tests linked suicide attempts to psychological pain avoidance and a risk decision‐making indicator. The resultant key ML model distinguished MDD_SA/MDD_NS with 88.2% accuracy. The model could also distinguish MDD_SA/MDD_SI with 81.25% accuracy. The ML model using hopelessness could classify MDD_SI/HC with 94.4% accuracy. Conclusion: ML analyses showed that motivation to avoid intolerable psychological pain, coupled with impaired decision‐making bias toward under‐valuing life's worth are highly predictive of suicide attempts. Analyses also demonstrated that suicidal ideation and attempts differed in potential mechanisms, as suicidal ideation was more related to hopelessness. ML algorithms show useful promises as a predictive instrument. (PsycInfo Database Record (c) 2022 APA, all rights reserved)</t>
  </si>
  <si>
    <t>https://search.ebscohost.com/login.aspx?direct=true&amp;db=psyh&amp;AN=2021-87853-001&amp;site=ehost-live</t>
  </si>
  <si>
    <t>Hope as a process in understanding positive mood and suicide protection: A test of the broaden-and-build model.</t>
  </si>
  <si>
    <t>Chang, Edward C.; Jiang, Xinying; Tian, Weiyi; Yi, Shangwen; Liu, Jiting; Liang, Pengwei; Liang, Yongyi; Lai, Siyu; Shi, Xiaoxuan; Li, Mingqi; Chang, Olivia D.; Hirsch, Jameson K.</t>
  </si>
  <si>
    <t>2021-11288-001</t>
  </si>
  <si>
    <t>College Students; Hope; Life Satisfaction; Suicide; Positive Emotions; Models; Resilience (Psychological); Psychological Consequence; Adulthood (18 yrs &amp; older); Young Adulthood (18-29 yrs); Thirties (30-39 yrs); Middle Age (40-64 yrs); Male; Female</t>
  </si>
  <si>
    <t>Background: According to the broaden-and-build model of positive mood, positive emotions are believed to broaden cognition resources and build psychological resiliency, to help incur positive psychological outcomes. Aim: We examined hope as a potential mediator of the association between positive mood and suicide protection (viz., life satisfaction and reasons for living) in adults. We hypothesized that positive mood would be associated with greater suicide protection through broadening hope agency and building hope pathways. Method: A sample of 320 college students completed measures of positive emotions, hope, and suicide protection. Results: Results from bootstrapped mediation testing indicated that hope agency, but not hope pathways, partially or fully mediated the relationship between positive mood and suicide protection. Limitations: It is not clear whether these findings are generalizable to a more diverse adult population. Also, it is not possible to rule out alternative causal models involving positive emotions and suicide protection. Conclusion: These findings provide some promising preliminary evidence for how positive emotions might help build hope agency to foster greater suicide protection in adults. (PsycInfo Database Record (c) 2022 APA, all rights reserved)</t>
  </si>
  <si>
    <t>https://search.ebscohost.com/login.aspx?direct=true&amp;db=psyh&amp;AN=2021-11288-001&amp;site=ehost-live</t>
  </si>
  <si>
    <t>How a clinician copes with the death of a client: A qualitative phenomenological study.</t>
  </si>
  <si>
    <t>Slagh, Darla Fulton</t>
  </si>
  <si>
    <t>2020-97492-256</t>
  </si>
  <si>
    <t>Ability; Clinicians; Coping Behavior; Death and Dying; Grief; Interviews; Phenomenology; Privileged Communication</t>
  </si>
  <si>
    <t>Death is a natural occurrence. Grief is the term used universally to identify the emotionsfelt by the persons connected to the individual that died. Many factors play into the intensity andduration of the grief felt. The relationship that is formed prior to the death has a direct affect onthe intensity of the grief experienced. The purpose of this study was to determine how clinicianscope with the death of a client and if it has a direct impact on their ability to continue theirprofessional obligations. Client death leaves the clinician with an enormous residue of personalgrief that cannot be expressed in a normal mourning process. Many factors play into the intensityof the grief felt by the clinician, such as pre-knowledge of the death, the way in which theclinician is told about the death, and the intensity of the therapeutic relationship. Clientconfidentiality and the continuation of the clinician's professional obligations are discussedwithin this research. Twelve participants were interviewed with semi-structured questions todetermine what factors played into their level of grief, if they were impacted and unable tocontinue professional obligations, and if they experienced difficulty with client confidentialityafter the death of the client. The length of time they had been a clinician, whether they hadexperienced one or more deaths, coping skills, educational experience on the topic, and how theywere told about the death were all addressed in the interviews. Three participants spoke of onlyone client death, whereas seven spoke of having experienced multiple client deaths. The numberof deaths experienced did not change the results of any of the factors except the coping skills thatwere used by the clinician. Only the two oldest females in the study had developed coping skillsand stated that they developed these skills over time after finding a need to do so. The nature ofthe therapeutic relationship was discussed in depth along with the development of, ornon-existence of, coping skills. Non-suicidal death was only discussed due to the discovery inpast studies that suicidal death is a different experience. Research on suicidal client death isoverwhelming and well studied, but the non-suicidal death of a client has little research and hasvery little training in graduate programs. (PsycInfo Database Record (c) 2021 APA, all rights reserved)</t>
  </si>
  <si>
    <t>https://search.ebscohost.com/login.aspx?direct=true&amp;db=psyh&amp;AN=2020-97492-256&amp;site=ehost-live</t>
  </si>
  <si>
    <t>How child maltreatment impacts internalized/externalized aggression among Chinese adolescents from perspectives of social comparison and the general aggression model.</t>
  </si>
  <si>
    <t>Child Abuse &amp; Neglect</t>
  </si>
  <si>
    <t>2021-58696-001</t>
  </si>
  <si>
    <t>10.1016/j.chiabu.2021.105024</t>
  </si>
  <si>
    <t>Aggressive Behavior; Child Abuse; Jealousy; Self-Control; Social Comparison; Adolescent Development; Behavior Problems; Externalization; Internalization; Models; Childhood (birth-12 yrs); School Age (6-12 yrs); Adolescence (13-17 yrs); Male; Female</t>
  </si>
  <si>
    <t>Background: Child maltreatment is believed to have a tight correlation with adolescent problem behaviors, and one of them is aggression. According to different attack targets, aggression can be divided into internalized aggression (attack oneself) and externalized aggression (attack others), both of which are negatively influenced by child maltreatment. However, little is known about the potential mechanisms of the effect from child maltreatment to internalized/externalized aggression. Objective: Based on the perspectives of social comparison and the general aggression model, the present study examined the mediating effects of benign envy, malicious envy and self-control between child maltreatment and internalized/externalized aggression. Participants and setting: 1951 adolescents (49 % girls, Mage = 12.93 years, SD = 2.54) from mainland China were recruited. Methods: Based on the retrospective self-reporting of five questionnaires, structural equation modeling and bootstrap estimation procedure were adopted to identify the mediating effects of benign envy, malicious envy and self-control. Results: The structural model fitted well [χ2 (178, 1951) = 1601.176, p &lt; .001; RMSEA = 0.064; SRMR = 0.076; CFI = 0.913]. Benign envy (95 % CI [0.013, 0.002], [−0.040, −0.079]), malicious envy (95 % CI [0.044, 0.024], [0.363, 0.241]) and self-control (95 % CI [0.025, 0.005], [0.264, 0.166]) played a significant mediating role between child maltreatment and internalized/externalized aggression. Conclusion: Benign envy, malicious envy and self-control played an important mediating role between child maltreatment and internalized/externalized aggression, which may provide a theoretical basis for future interventions to reduce adolescent problem behaviors, paying more attention to the improvement of emotion regulation and self-control. (PsycInfo Database Record (c) 2021 APA, all rights reserved)</t>
  </si>
  <si>
    <t>https://search.ebscohost.com/login.aspx?direct=true&amp;db=psyh&amp;AN=2021-58696-001&amp;site=ehost-live</t>
  </si>
  <si>
    <t>How do we protect our healthcare workers from the occupational hazard that nobody talks about?</t>
  </si>
  <si>
    <t>Walton, Matthew</t>
  </si>
  <si>
    <t>The mental health and wellbeing of healthcare practitioners: Research and practice.</t>
  </si>
  <si>
    <t>2021-22091-008</t>
  </si>
  <si>
    <t>10.1002/9781119609568.ch8</t>
  </si>
  <si>
    <t>Wiley Blackwell</t>
  </si>
  <si>
    <t>Hazards; Occupational Stress; Posttraumatic Stress Disorder; Paramedics; Moral Injury; Health Personnel</t>
  </si>
  <si>
    <t>Moral Injury is a breakthrough term borrowed from the military. The premise of being upset by something that 'transgresses one's moral code' is easily translated into medicine. Symptoms include the guilt and horror of seeing bad things happen to good people or being a helpless witness to poor decisions from leaders in power. Moral Injury can be a normal, non-pathological reaction. This chapter shares author's experiences about his dream work placement with an air ambulance. A recent study of acute hospital staff showed that 10% screened positively for post-traumatic stress disorder (PTSD) symptoms. That is higher than British military personnel after the Iraq and Afghanistan wars. The suicide rate of paramedics was double that of the general population. Those who care for us 24/7, even on Christmas day, might one day kill themselves because of their work. The author was outraged. How do we protect our healthcare workers from the occupational hazard that nobody talks about? The author and his collegues set about making their experience into a short film showing imagery of stoic 'helicopter heroes' saving the day. (PsycInfo Database Record (c) 2022 APA, all rights reserved)</t>
  </si>
  <si>
    <t>https://search.ebscohost.com/login.aspx?direct=true&amp;db=psyh&amp;AN=2021-22091-008&amp;site=ehost-live</t>
  </si>
  <si>
    <t>How interpersonal factors impact the co-development of depression and non-suicidal self-injury in Chinese early adolescents.</t>
  </si>
  <si>
    <t>Huang, Yuancheng; Zhao, Qingling; Li, Caina</t>
  </si>
  <si>
    <t>Acta Psychologica Sinica</t>
  </si>
  <si>
    <t>2021-81887-005</t>
  </si>
  <si>
    <t>10.3724/SP.J.1041.2021.00515</t>
  </si>
  <si>
    <t>Science Press</t>
  </si>
  <si>
    <t>Emotional States; Major Depression; Parents; Peers; Self-Injurious Behavior; Adolescent Development; Adolescent Psychology; Parent Child Relations; Interpersonal Relationships; Adolescence (13-17 yrs); Male; Female</t>
  </si>
  <si>
    <t>Adolescent depression and non-suicidal self-injury (NSSI) are major public health concerns worldwide. Identifying the developmental trajectories that lead to these problems can help to design effective prevention programs. Previous research has reported 3 to 6 developmental trajectories of depressed mood and 3 to 4 developmental trajectories of NSSI. However, depressed mood and NSSI often co-occur, and little research has explored their joint developmental trajectories. Importantly, various interpersonal factors may affect the development of both depression and NSSI. For example, research has suggested that adolescents’ relationships with their parents and peers plays a crucial role in developing depression and NSSI. Yet, to date, no research has examined the effect of teacher-student relationships. Therefore, the present study aimed to characterize the joint developmental trajectories of adolescents’ depressed mood and NSSI, and examine the importance of peer, parent and teacher relationships in these trajectories. A sample of 859 adolescents (56.43% males; Mage = 14.73, SD = 0.43) was followed up for three years from the first year to the third year of junior middle school, in a central western Chinese city, Xi’an. Participants reported their depressed mood and NSSI at three time points, one year apart. They also completed self-measures of friendship quality, parent relationships and teacher relationships at Time 1, and nominated their classmates’ peer status at Time 1. All measures were conducted anonymously and approved by school administrators. Latent class growth analysis was used to identify the independent and joint developmental trajectories of depressed mood and NSSI, while logistic regression was used to examine the effects of relations with parents, peers and teachers. We found 4 developmental trajectories of depressed mood and 3 developmental trajectories of NSSI. Moreover, we identified three joint developmental trajectories of adolescents’ depressed mood and NSSI. The first trajectory class (91%), labeled 'low depression-low NSSI- stable', included adolescents with low depression and NSSI across all timepoints. The second trajectory class (5%), labeled 'moderate depression- moderate NSSI-decrease', consisted of adolescents whose depression and NSSI were moderate at baseline and then decrease over time. The third trajectory class (4%) labeled 'low depression-low NSSI-increase', consisted of adolescents whose depression and NSSI were low at baseline and then increase over time. Furthermore, the level of parental psychological control differentiated adolescents in the first joint trajectory class from those in the second and third joint trajectory class. In addition, peer acceptance distinguished adolescents in the third joint trajectory class from those in the first and second joint trajectory class. This study examined the independent and joint developmental trajectories of depressed mood and NSSI during adolescence and revealed important roles of parents and peers in these developmental processes. These findings extend our knowledge of the dynamic relationships between depression and NSSI, and the interpersonal factors that influence this. By improving adolescents’ relationships with their parents and peers, school practitioners can reduce rates of depression and NSSI in this group. (PsycInfo Database Record (c) 2021 APA, all rights reserved)</t>
  </si>
  <si>
    <t>https://search.ebscohost.com/login.aspx?direct=true&amp;db=psyh&amp;AN=2021-81887-005&amp;site=ehost-live</t>
  </si>
  <si>
    <t>How is cybervictimization associated with chinese adolescent suicidal ideation? A moderated mediation analysis.</t>
  </si>
  <si>
    <t>He, Dan; Liu, Qing-Qi; Jiang, Fan</t>
  </si>
  <si>
    <t>2022-51001-001</t>
  </si>
  <si>
    <t>10.1007/s12144-022-03044-8</t>
  </si>
  <si>
    <t>In the present study, we explored the relationship between cybervictimization and suicidal ideation by investigating the potential mediating role of core self-evaluation as well as the moderating role of perceived social support. A total of 1204 Chinese adolescents (Mage = 14.50 years, SDage = 1.59, 653 girls and 551 boys) were invited to complete a survey about cybervictimization, perceived social support, core self-evaluation, suicidal ideation and demographic variables. We found that cybervictimization was positively associated with suicidal ideation. Additionally, core self-evaluation partially mediated the association between cybervictimization and suicidal ideation, while perceived social support moderated the first stage of the mediation process. The present study helps us to better understand the underlying mechanism through which cybervictimization increases the risk of suicidal ideation. It also provides a new perspective on how to help those with suicidal ideation. (PsycInfo Database Record (c) 2022 APA, all rights reserved)</t>
  </si>
  <si>
    <t>https://search.ebscohost.com/login.aspx?direct=true&amp;db=psyh&amp;AN=2022-51001-001&amp;site=ehost-live</t>
  </si>
  <si>
    <t>2021-17106-015</t>
  </si>
  <si>
    <t>Attempted Suicide; Human Males; Masculinity; Mental Health; Suicidality; Emotions; Adulthood (18 yrs &amp; older); Young Adulthood (18-29 yrs); Thirties (30-39 yrs); Middle Age (40-64 yrs); Male</t>
  </si>
  <si>
    <t>Men account for three‐quarters of suicide deaths in the UK, yet we know little about how at‐risk men construct their experiences of moving towards—and then subsequently stepping back from—suicide, nor the part played by relational factors therein. An inductive thematic analysis was used to examine narrative interviews with eleven UK men who self‐reported serious thoughts, plans and up‐to and including suicide attempts in progress, but who consciously decided against carrying out an attempt. Their accounts suggest a highly social process of movements towards and away from suicide (e.g. frustrated help‐seeking). Stepping back from suicide represents not a discrete issue, but a linked process in suicidality and wider recovery. Here, the use of military metaphors in particular (e.g. waging war, fighting back) highlights the gendered nature of the issue. Additionally, our article illuminates a range of social relations and forces that circulate in and around suicidality, which itself is embedded in varying forms of relationality, normativity and gendered practices. (PsycInfo Database Record (c) 2021 APA, all rights reserved)</t>
  </si>
  <si>
    <t>https://search.ebscohost.com/login.aspx?direct=true&amp;db=psyh&amp;AN=2021-17106-015&amp;site=ehost-live</t>
  </si>
  <si>
    <t>Hyperarousal symptoms and perceived burdensomeness interact to predict suicidal ideation among trauma-exposed individuals.</t>
  </si>
  <si>
    <t>Morabito, Danielle M.; Boffa, Joseph W.; Bedford, Carter E.; Chen, Jimmy P.; Schmidt, Norman B.</t>
  </si>
  <si>
    <t>2020-76541-033</t>
  </si>
  <si>
    <t>10.1016/j.jpsychires.2020.07.029</t>
  </si>
  <si>
    <t>Posttraumatic Stress Disorder; Risk Factors; Suicidal Ideation; Suicide Prevention; Symptoms; Intervention; Suicide; Suicidality; Adulthood (18 yrs &amp; older); Male; Female</t>
  </si>
  <si>
    <t>The association between posttraumatic stress disorder (PTSD) and suicidal ideation is well-established and recent prospective studies have demonstrated the unique role of hyperarousal symptoms. In particular, over-arousal may elevate suicide risk in the presence of interpersonal vulnerability factors including thwarted belongingness, perceived burdensomeness, and acquired capability. Therefore, the current study sought to examine the differential associations between PTSD symptom clusters and suicidality and the impact of interpersonal risk factors. Trauma-exposed adults (N = 247) completed a questionnaire battery at baseline and three-month follow-up, as part of a larger randomized controlled trial of computerized interventions for suicide risk. Given the focus of the current study, treatment condition was controlled for in all analyses. Results indicated that hyperarousal symptoms significantly predict suicidality, while reexperiencing and avoidance symptoms do not. Specifically, greater hyperarousal symptoms predicted increased suicidal ideation among individuals with high perceived burdensomeness. Although the interaction effect was not significant, hyperarousal symptoms were also pertinent among individuals with high acquired capability. Taken together, findings suggest that assessment of hyperarousal symptoms and perceived burdensomeness may serve to identify trauma-exposed individuals at greater risk for suicide. Additionally, these factors may serve as effective intervention targets. (PsycInfo Database Record (c) 2021 APA, all rights reserved)</t>
  </si>
  <si>
    <t>https://search.ebscohost.com/login.aspx?direct=true&amp;db=psyh&amp;AN=2020-76541-033&amp;site=ehost-live</t>
  </si>
  <si>
    <t>'i can't push off my own mental health': Chilly stem climates, mental health, and stem persistence among black, latina, and white graduate women.</t>
  </si>
  <si>
    <t>Wilkins-Yel, Kerrie G.; Arnold, Amanda; Bekki, Jennifer; Natarajan, Madison; Bernstein, Bianca; Randall, Ashley K.</t>
  </si>
  <si>
    <t>Sex Roles: A Journal of Research</t>
  </si>
  <si>
    <t>2022-25831-001</t>
  </si>
  <si>
    <t>10.1007/s11199-021-01262-1</t>
  </si>
  <si>
    <t>Drawing on 12 semi-structured interviews with Black, Latina, and white graduate women who either continued or discontinued their STEM doctoral degrees, the present study examined the psychological impact of navigating marginalizing experiences in white male-dominated STEM environments. Using thematic analysis grounded in a social constructivist paradigm, researchers identified three emergent themes: 1) institutional challenges as contextual barriers, 2) impact on wellbeing and STEM persistence, and 3) contextual supports and coping. These findings indicate that challenging STEM encounters within the higher education environment contributed to increased stress, depression, anxiety, and suicidal ideation among graduate women in STEM from diverse racial/ethnic backgrounds. The compound effect of these STEM stressors and their subsequent psychological toll contributed to decreased STEM persistence among participants. Study implications highlight the need for faculty and university administrators to challenge and address institutional norms that operate as contextual barriers, destigmatize discussions surrounding mental health, and adopt a 'whole person' approach to supporting graduate women in STEM. (PsycInfo Database Record (c) 2022 APA, all rights reserved)</t>
  </si>
  <si>
    <t>https://search.ebscohost.com/login.aspx?direct=true&amp;db=psyh&amp;AN=2022-25831-001&amp;site=ehost-live</t>
  </si>
  <si>
    <t>Identifying harmful therapies: Setting the research agenda.</t>
  </si>
  <si>
    <t>Teachman, Bethany A.; White, Bradley A.; Lilienfeld, Scott O.</t>
  </si>
  <si>
    <t>Clinical Psychology: Science and Practice</t>
  </si>
  <si>
    <t>2021-45656-011</t>
  </si>
  <si>
    <t>10.1037/cps0000002</t>
  </si>
  <si>
    <t>Professional Ethics; Psychotherapy; Side Effects (Treatment); Treatment Guidelines; Patient Safety; Clinical Practice; Intervention; Methodology; Professional Liability; Statistical Validity; Treatment Outcomes</t>
  </si>
  <si>
    <t>This special issue points to both the progress we have made in learning which interventions may be potentially harmful, and the many gaps in our knowledge about how to define and identify iatrogenic effects. We are thankful to the authors of these articles for raising many important questions and providing direction for the field to improve the state of our understanding. We first review the articles in the special issue, focusing initially on those that can help us better define and identify potentially harmful therapies in more reliable and valid ways, both in the context of clinical practice guidelines and in the evaluation of the statistical validity and evidential strength of trials examining iatrogenic effects. Next, we discuss lessons learned from articles that consider interventions for various clinical problems, including suicide, obsessive-compulsive disorder, and substance use. The final articles reviewed discuss potentially harmful interventions designed to address some aspect of relational behavior that counters a societal norm or expectation in some way, including sexual orientation change, attachment, and gang-focused interventions. We then consider common methodological, theoretical, and ethical challenges highlighted by the articles and close with our top ten recommendations for the field and directions for future research. It is our strong hope that the next decade of research will allow for a more comprehensive evidence base to draw from so that clinics, therapists, and consumers can make informed choices to avoid pursuing care that can cause harm. (PsycInfo Database Record (c) 2022 APA, all rights reserved)</t>
  </si>
  <si>
    <t>https://search.ebscohost.com/login.aspx?direct=true&amp;db=psyh&amp;AN=2021-45656-011&amp;site=ehost-live</t>
  </si>
  <si>
    <t>If you can’t make a sound, make a peep: A narrative inquiry of the lived collegiate experiences of Black male students who dealt with suicide ideation.</t>
  </si>
  <si>
    <t>Sanon, Malissa</t>
  </si>
  <si>
    <t>11-B</t>
  </si>
  <si>
    <t>2021-61328-202</t>
  </si>
  <si>
    <t>Blacks; College Students; Experiences (Events); Mental Health; Suicidal Ideation; Family; Peers; Trauma; Adulthood (18 yrs &amp; older); Male</t>
  </si>
  <si>
    <t>College students who have experienced mental health issues are at a higher risk for suicide and suicide ideation than students who do not suffer from mental health issues. Approximately 1,100 college students die by suicide in the U.S. annually (Furr et al., 2001; Taliaferro &amp; Muehlenkamp, 2015). Although there are research studies that seek to investigate the phenomena of suicide and suicide ideation in college students, there is a lack of research that addresses the mental health concerns in Black male college students. Thus, the purpose of this narrative study was to expand the understanding of the lived experiences of Black male students who have dealt with suicide ideation while enrolled in college. The study asked two research questions: (1) How do Black male students who have experienced suicide ideation while in college perceive the impact of their suicide ideation on their collegiate academic and social journeys? and (2) How do Black male college students utilize university resources (counseling centers, campus-affiliated clergy), family, and peers after their suicide ideation experience, and what is their perception of these resources? The research focused not on the actual experience of suicide ideation itself, but the perceived impact of suicide ideation on Black male college students' academic and social journeys. The academic journey includes the impact on students' grade point averages (GPAs), impact on attendance, and desire to complete academic assignments. The social journey focuses on participation in extracurricular activities and relationships with faculty, staff, and peers. This research used the conceptual framework, Model for Mental Health Help Seeking Behavior (MMHHSB), as a foundation (Barksdale &amp; Molock, 2009), which explains how family, peers, and the church influences the help seeking behaviors for mental health issues within the Black men population. This study involved interviewing six Black males who had experienced suicide ideation within college, were a current student or recent graduate within 10 years, and presented no current suicide ideation within the last 12 months. In addition, three university counselors who had worked with Black male college students and three campus-affiliated clergy who had worked with Black male college students were interviewed. The findings are presented in three stages: pre-collegiate experiences, collegiate experiences, and post-collegiate experiences. In the pre-collegiate experiences, findings which were highlighted included: (1) supported to pursue college, (2) lack of support in the application process, (3) family and community attitudes and beliefs, (4) stigma, (5) generational trauma, and (6) church influences. The findings in the pre-collegiate experiences served as a major contribution to new information to the literature about suicide ideation within Black male college students. The subtheme, generational trauma, expanded on the understanding of the reasons that the Black male participants were reluctant to seek help for mental health services. Generational trauma that occurred in the Black male participants' lives, seemed normal and there appeared to be no need to seek mental health counseling. Generational trauma is an unique experience of the Black male college students, which makes them different from their White counterparts.The collegiate experiences focused on findings about the: (1) academic and social challenges experienced by the Black male participants during college post-suicide ideation, (2) support from family, peers, and university staff post-suicide ideation, and (3) the perception of the counseling services on universities' campuses. The post-collegiate experiences focused on findings about how building resiliency was important throughout their collegiate journey. The findings that discussed the resilience of the Black male participants were consistent with the literature. (PsycInfo Database Record (c) 2021 APA, all rights reserved)</t>
  </si>
  <si>
    <t>https://search.ebscohost.com/login.aspx?direct=true&amp;db=psyh&amp;AN=2021-61328-202&amp;site=ehost-live</t>
  </si>
  <si>
    <t>Image-based sexual abuse in a culturally conservative nigerian society: Female victims’ narratives of psychosocial costs.</t>
  </si>
  <si>
    <t>Aborisade, Richard Abayomi</t>
  </si>
  <si>
    <t>Sexuality Research &amp; Social Policy: A Journal of the NSRC</t>
  </si>
  <si>
    <t>2021-11471-001</t>
  </si>
  <si>
    <t>10.1007/s13178-021-00536-3</t>
  </si>
  <si>
    <t>BackgroundIn the last few years, many countries have introduced laws combating image-based sexual abuse (IBSA), colloquially known as 'revenge pornography.' However, the significant growth in the body of literature on the legal perspectives on IBSA, and the media coverage of high profile cases have not been equally met with appreciable victimization studies. Meanwhile, the need for a victim-centered approach in studying IBSA in Nigeria is underscored by the pervasiveness and normalization of sexual violence as a result of societal attitudes about gender and sexuality in the country. Therefore, this study explored the social and psychological implications of IBSA victimization.MethodsUsing qualitative methods, 27 adult women whose sexual images have been non-consensually shared publicly through online channels were purposively selected and interviewed for the study, between September 2019 and April 2020, and a thematic analysis of the participants’ narratives carried out.ResultsVictims of IBSA were found to be subjected to higher social condemnation, stigmatization, and isolation based on greater attribution of blames to them by their social network. Evidences of institutional re-victimization were documented. Victims also reported self-blame, paranoia, anger, guilt, depression, suicidal ideation and attempt in dealing with the abuse, secondary victimization, and social isolation.ConclusionIBSA victims are faced with peculiar social and psychological consequences which separate them from victims of other forms of sexual abuse. The study suggests a review of appropriate laws and social policies to prevent IBSA, deploy more victim support services and perpetrator programs, and protect victims from secondary victimization. (PsycInfo Database Record (c) 2021 APA, all rights reserved)</t>
  </si>
  <si>
    <t>https://search.ebscohost.com/login.aspx?direct=true&amp;db=psyh&amp;AN=2021-11471-001&amp;site=ehost-live</t>
  </si>
  <si>
    <t>Immigration status and risk factors for suicidal ideation and attempts among Latinos in the United States.</t>
  </si>
  <si>
    <t>de Jesús, Amanda</t>
  </si>
  <si>
    <t>2021-27920-035</t>
  </si>
  <si>
    <t>Attempted Suicide; Discrimination; Immigration; Suicidal Ideation; Latinos/Latinas; Acculturation; Mental Health; Risk Factors</t>
  </si>
  <si>
    <t>Latinos in the United States are a growing, dynamic, and diverse group. This paper will highlight the immigration statuses of Latinos as it relates to their mental health and suicidal ideation. The groups include those who were born in the U.S. as citizens, those who migrated from another country and became U.S. citizens, those who have legal status (visa, Green Card, etc.), and those without legal immigration status (undocumented persons). Distinctions among these four groups will be examined in order to develop a better understanding of the strengths and challenges of each group. Latino immigrants face a number of challenges: acculturation difficulties, separation from their families when leaving their country of origin, and discrimination in the U.S. Latinos born in the U.S. face similar challenges, including discrimination and acculturation issues like feeling torn between their native cultural norms and U.S. cultural norms. Citizenship status will be examined in relation to suicidal ideation and suicide attempts. The history of Latino immigration to the U.S. and the history of an anti-immigrant climate in the U.S. will be discussed. The healthy migrant effect and perceived discrimination theory frame this study, and offer explanations of the dynamics and stressors of migration, and risk and protective effects on suicidal ideation and attempts. In the Latino subsample, individuals whose primary language spoken at home was not English (p = .044, OR = .21) and those who reported discrimination (p = .021, OR = 4.8) were more likely to have a history of suicide attempts. Non-citizens and those who became citizens in the whole sample were 1.4 times less likely to report suicidal ideation (p = .024, OR = 1.4) and 5 times less likely to make a suicide attempt (p =.006, OR = 4.9) than U.S.-born citizens. The study found that Latino non-citizens and non-Latino non-citizens who had a higher level of education were more at risk for suicidal ideation. Throughout the whole sample, having a bachelor's degree or higher (p = .034, OR = 0.61) and a higher income (p =.009, OR = 0.84) increased the likelihood of making a suicide attempt. Possible explanations for these findings are presented, and suggestions for future research and clinical implications are discussed. (PsycInfo Database Record (c) 2021 APA, all rights reserved)</t>
  </si>
  <si>
    <t>https://search.ebscohost.com/login.aspx?direct=true&amp;db=psyh&amp;AN=2021-27920-035&amp;site=ehost-live</t>
  </si>
  <si>
    <t>Impact of specific combat experiences on suicidal ideation and suicide attempt in U.S. military veterans: Results from the National Health and Resilience in Veterans Study.</t>
  </si>
  <si>
    <t>2020-76541-035</t>
  </si>
  <si>
    <t>10.1016/j.jpsychires.2020.07.041</t>
  </si>
  <si>
    <t>Attempted Suicide; Combat Experience; Military Veterans; Resilience (Psychological); Suicidal Ideation; Demographic Characteristics; Life Span; Trauma; Adulthood (18 yrs &amp; older); Young Adulthood (18-29 yrs); Thirties (30-39 yrs); Middle Age (40-64 yrs); Aged (65 yrs &amp; older); Very Old (85 yrs &amp; older); Male; Female</t>
  </si>
  <si>
    <t>Background: A burgeoning body of research suggests that specific types of combat experiences may be a stronger predictor of suicidality among veterans than a history of combat exposure itself. To date, however, little population-based data exist about these associations in representative samples of veterans. This study examined the association between overall severity of combat exposure and specific combat experiences with suicidal ideation and suicide attempt(s) (SI/SA) in a nationally representative sample of combat veterans. Methods: Data were from the National Health and Resilience in Veterans Study, a nationally representative survey of U.S. combat veterans (n = 1100). Analyses (a) compared veterans with/without current SI and lifetime SA on sociodemographic, military, and clinical characteristics; and (b) examined associations between overall combat exposure and specific combat experiences, and SI/SA. Results: Hierarchical regression analyses revealed that overall combat exposure was positively, albeit weakly, associated with SI/SA, after adjusting for sociodemographic characteristics and lifetime trauma burden [odds ratios (ORs) = 1.02–1.03]. Combat experiences involving direct exposure to death, killing, or grave injury were independently associated with SI/SA (ORs = 1.46–1.70), whereas several general combat experiences (e.g., combat patrols) were negatively associated with SI/SA (ORs = 0.44–0.65). Discussion: Results indicate that U.S. combat veterans who have witnessed others be killed or wounded in combat are at substantially higher risk for SI/SA relative to those without such histories. Collectively, findings suggest that combat exposure, when examined as an aggregate severity measure, may yield a poor prognostication of suicide risk, as it may be insufficiently sensitive to detect the effects of specific combat-related experiences. (PsycInfo Database Record (c) 2021 APA, all rights reserved)</t>
  </si>
  <si>
    <t>https://search.ebscohost.com/login.aspx?direct=true&amp;db=psyh&amp;AN=2020-76541-035&amp;site=ehost-live</t>
  </si>
  <si>
    <t>In or out of the game? Counter-stereotype paradoxes and Asian-identified student-athlete mental health.</t>
  </si>
  <si>
    <t>Tran, Alisia G. T. T.</t>
  </si>
  <si>
    <t>Cultural Diversity and Ethnic Minority Psychology</t>
  </si>
  <si>
    <t>2021-64109-001</t>
  </si>
  <si>
    <t>10.1037/cdp0000387</t>
  </si>
  <si>
    <t>Exercise; Games; Mental Health; Sex Discrimination; Stereotyped Attitudes; Anxiety; Asians; Body Mass Index; College Athletes; Measurement; Adulthood (18 yrs &amp; older); Male; Female</t>
  </si>
  <si>
    <t>Objective: This study examines stressors (i.e., discrimination and stereotypes) and buffers (i.e., exercise) relevant to Asian-identified student-athletes’ mental health. The study tests a set of counter-stereotype paradox hypotheses positing that conforming to idealized stereotypes of Asians exacerbates discrimination-mental health links. Method: Data were drawn from the 2015–2019 cohorts of the Healthy Minds Study. Regression-based moderations were used to test counter-stereotype paradox hypotheses and a buffering model of exercise. Results: A-student status was a moderator of the discrimination and lower positive mental health link, and gender and body mass index (BMI) were moderators of the discrimination and anxiety and lower positive mental health links. Consistent with counter-stereotype paradoxes, discrimination and these mental health indicators were significantly correlated for Asian-identified student-athletes who reported being A-students or being underweight/normal-weight women. Results contradicted the counter-stereotype paradox for the discrimination–suicidality relation, which was significant for student-athletes reporting B-grades or lower and not significant for A-students. Exercise appeared to buffer discrimination-mental health associations for depression, anxiety, positive mental health, and disordered eating concerns. Conclusions: Results challenge the oft-celebrated Asian American model minority image and signify how both conforming and failing to conform to stereotypes can have benefits and liabilities for Asian-identified student-athletes. (PsycInfo Database Record (c) 2021 APA, all rights reserved)</t>
  </si>
  <si>
    <t>https://search.ebscohost.com/login.aspx?direct=true&amp;db=psyh&amp;AN=2021-64109-001&amp;site=ehost-live</t>
  </si>
  <si>
    <t>Ortiz, Abigail; Bradler, Kamil; Moorti, Pooja; MacLean, Stephane; Husain, M. Ishrat; Sanches, Marcos; Goldstein, Benjamin I.; Alda, Martin; Mulsant, Benoit H.</t>
  </si>
  <si>
    <t>2022-13469-059</t>
  </si>
  <si>
    <t>Bipolar Disorder; Onset (Disorders); Psychiatric Symptoms; Family History; Adjustment; Major Depression; Models; Patient History; Adulthood (18 yrs &amp; older); Male; Female</t>
  </si>
  <si>
    <t>Background: We recently described an association between reduced heart rate variability (HRV) and illness burden in bipolar disorder (BD) using a novel Illness Burden Index (IBI). We aimed to further characterize this association by using spectral analyses to assess whether the IBI is also associated with autonomic imbalance in BD patients. Methods: In this cross-sectional study, 53 participants with BD wore a device for 24 h to assess association between HRV spectral measures and the IBI or each of its components (age of onset, number and type of previous episode(s), duration of the most severe episode, history of suicide attempts or psychotic symptoms during episodes, co-morbid psychiatric disorders, and family history). We ran both unadjusted models and models controlling for age, sex, years of education, marital status, BMI, pharmacotherapy, and baseline functional cardiovascular capacity. Results: HRV low-frequency (LF) normalized values were almost twice as high as published in healthy controls. Higher IBI was associated with higher LF and lower High Frequency (HF) values, resulting in a higher LF/HF ratio, indicating an increased sympathetic tone. Four individual components of the IBI were similarly associated with measures of increased sympathetic tone: earlier age of onset, number of depressive episodes, co-morbid anxiety disorders, and family history of suicide. Adjusted and unadjusted models had similar results. Limitations: Our models used mean LF and HF and do not consider their dynamic variations over 24 h or phase of the illness. Conclusions: Burden of illness is associated with increased sympathetic tone in patients with BD, putting them at risk for arrythmias and sudden death. (PsycInfo Database Record (c) 2022 APA, all rights reserved)</t>
  </si>
  <si>
    <t>https://search.ebscohost.com/login.aspx?direct=true&amp;db=psyh&amp;AN=2022-13469-059&amp;site=ehost-live</t>
  </si>
  <si>
    <t>Increasing university faculty and staff willingness to intervene against student suicide: Examining the effectiveness of respond training.</t>
  </si>
  <si>
    <t>Engel, Kelsey E.</t>
  </si>
  <si>
    <t>2021-94596-196</t>
  </si>
  <si>
    <t>College Students; College Teachers; Suicide; Suicide Prevention; Training; Empathy; Mental Health; Self-Care; Adulthood (18 yrs &amp; older)</t>
  </si>
  <si>
    <t>College student suicide continues to be a growing concern on college campuses. Gatekeeper trainings seek to train bystanders to recognize and learn how to respond to suicidal students, in order to increase suicidal students' psychological help-seeking. RESPOND: Partnering for Campus Mental Health is a recently developed gatekeeper training, that seeks to prepare participants to enact a seven-step intervention method captured in the training's name: Recognizing signs and symptoms; Empathy; Sharing concerns; Posing direct questions; Offering hope; Navigating resources; and Doing self-care. In these seven steps, RESPOND captures the actions that may be essential to communicating and responding to at risk students. This study is the first to examine RESPOND's effectiveness in increasing university faculty, administrator, and staff's knowledge, attitudes, subjective norms, perceived behavioral control, intent, and behavior over a one-month period. Importantly, this study is one of a few examinations of a gatekeeper training that utilizes a randomized controlled (i.e., intervention versus waitlist control) pre-post design. Compared to no training at all, results suggested that RESPOND improves participant attitudes, perceived behavioral control, and intention to intervene with a suicidal student, but not their subjective norms or knowledge of mental health. Improvements in cognitive attitudes, perceived behavioral control, and intention were maintained for one-month following training, however, there were no reported differences in participant behavior following RESPOND training. Implications and limitations are discussed. (PsycInfo Database Record (c) 2022 APA, all rights reserved)</t>
  </si>
  <si>
    <t>https://search.ebscohost.com/login.aspx?direct=true&amp;db=psyh&amp;AN=2021-94596-196&amp;site=ehost-live</t>
  </si>
  <si>
    <t>Indian celebrity suicides before and during the COVID-19 pandemic and their associated risk factors: Evidence from media reports.</t>
  </si>
  <si>
    <t>Mamun, Mohammed A.; Syed, Nabeel Kashan; Griffiths, Mark D.</t>
  </si>
  <si>
    <t>2020-87449-027</t>
  </si>
  <si>
    <t>10.1016/j.jpsychires.2020.09.002</t>
  </si>
  <si>
    <t>Fame; Homebound; Pandemics; Suicide; Coronavirus; Major Depression; Mental Health; Unemployment; Adulthood (18 yrs &amp; older); Young Adulthood (18-29 yrs); Thirties (30-39 yrs); Middle Age (40-64 yrs); Aged (65 yrs &amp; older); Male; Female</t>
  </si>
  <si>
    <t>The coronavirus disease-2019 (COVID-19) pandemic has caused untold suffering among all aspects of human lives. Subsequent mental health effects can be debilitating because most other aspects of day-today living are interlinked with it, either directly or indirectly. Without any specific treatment or a vaccine in sight, and the sheer magnitude of cases, worldwide healthcare systems have been hugely impacted. The restricted social interaction brought about by the protracted lockdowns can have a negative impact both emotionally and psychologically. Financial recession, economic fallout, joblessness, and closure of businesses are all associated with protracted lockdowns, and have the potential to cause mental instability. A recent study conducted in Bangladesh amongst unemployed individuals observed higher than normal prevalence rates of depression, anxiety and stress, and such high prevalence rates have not been reported elsewhere in other cohorts. Therefore, it is clearly evident that the financial crisis associated with the COVID-19-related lockdowns can negatively impact the mental health of the masses and in some extreme cases have the potential to even push the vulnerable population towards suicide. Therefore, the present study assessed suicide victims based on a specific high-profile occupation (celebrities working in the entertainment industry). The present study also examined the probable causality of suicides both before and during the COVID-19 pandemic period. (PsycInfo Database Record (c) 2022 APA, all rights reserved)</t>
  </si>
  <si>
    <t>https://search.ebscohost.com/login.aspx?direct=true&amp;db=psyh&amp;AN=2020-87449-027&amp;site=ehost-live</t>
  </si>
  <si>
    <t>Integrative ketamine therapy may enhance mental health collaborations with traditional indigenous healing in Canadian health care.</t>
  </si>
  <si>
    <t>Muscat, Sherry-Anne</t>
  </si>
  <si>
    <t>2022-34076-054</t>
  </si>
  <si>
    <t>Drug Therapy; Integrative Psychotherapy; Ketamine; Mental Health; Trauma; Collaboration; Psychotherapy; Colonialism</t>
  </si>
  <si>
    <t>The consequences of colonialism for Canadian Indigenous peoples are far-reaching, and cumulative, with vast disparities in health, healthcare, and high mortality rates. Decolonizing Indigenous health and wellbeing is long overdue, requiring an equal partnership between government and Indigenous communities. It must be built upon an Aboriginal cultural holistic foundation of balance of mind, body, social and spiritual realms, and within the context of historical and lived experiences of colonialism. Culturally attuned trauma informed psychotherapy paired with ketamine—a safe fast acting antidepressant that typically takes effect within 4 hours, even in cases of acute suicidality—may be uniquely qualified to integrate into an Indigenous based health system, as ketamine's therapeutic effects engage multiple neuropsychological, physiological, biological, and behavioral systems damaged by intergenerational complex developmental trauma. Ketamine holds potential to serve as a linchpin around which culturally engaged treatment approaches might be organized, specifically because experiencing a brief alteration of normal waking consciousness is a familiar and intrinsic element of healing culture in many Indigenous societies. Ketamine appears to be highly effective with treatment resistant depression, and other mental disorders associated with complex generational trauma. An investigation focused on the known effects of ketamine, when administered in conjunction with culturally attuned trauma informed psychotherapeutic integration and interventions, is a critical step in the operationalization and optimization of treatment effectiveness across diverse populations and may provide the foundation for Indigenous people to experience psychological growth and substantial improvement in quality of life. Furthermore, this model may provide a template for a collaborative integrative pan-cultural approach for health care systems that is transcultural, transpersonal, and rooted in the best science evidence available.This dissertation comprises three articles accepted or under review for publication by peer-reviewed academic journals. Together, these papers propose that an integrative ketamine assisted psychotherapy protocol tuned to ketamine's multiple mechanisms of action, trauma informed, and culturally sensitive, may improve treatment outcomes and may be uniquely valuable as an adjunct to Indigenous based health systems, thus improving quality of life for individuals suffering from treatment resistant depression and other mental disorders symptomatic of the intergenerational trauma associated with Canadian colonialism. (PsycInfo Database Record (c) 2022 APA, all rights reserved)</t>
  </si>
  <si>
    <t>https://search.ebscohost.com/login.aspx?direct=true&amp;db=psyh&amp;AN=2022-34076-054&amp;site=ehost-live</t>
  </si>
  <si>
    <t>Intérêts d’un atelier de simulation avec des patients standardisés pour la formation à l’examen du risque suicidaire.</t>
  </si>
  <si>
    <t>Peyre, Hugo; Geoffroy, Pierre A.; Tebeka, Sarah; Ceccaldi, Pierre-François; Plaisance, Patrick</t>
  </si>
  <si>
    <t>2021-24461-006</t>
  </si>
  <si>
    <t>10.1016/j.amp.2020.03.002</t>
  </si>
  <si>
    <t>Medical Education; Medical Students; At Risk Populations; Risk Factors; Suicide; Client Records; Adulthood (18 yrs &amp; older)</t>
  </si>
  <si>
    <t>Objectives: Assessment of suicidal risk is an essential step during the psychiatric interview. However, numerous doctors are uncomfortable or reluctant to question patients about their suicidal ideations. Thus, this study aimed to evaluate the interest of teaching medical students to assess suicide risk using a standardized patient module. Method: All students from Paris Diderot University, in the 5th year of medical training and in psychiatric internship between March 2017 and June 2019, were invited to participate in a standardized patient module in the iLumens Paris 7 platform. During this module, students (divided into groups of 3 to 5) conducted three interviews with standardized patients presenting with typical psychiatric disorders (major depressive episode, Obsessive Compulsive Disorder, mania with psychotic features). All students conducted one interview and observed the others for two interviews behind a one-way window. Each interview (duration = 15minutes) was followed by a debriefing (duration = 15 minutes) supervised by a trained psychiatrist in the presence of the standardized patient and all students of the group. Before and after the module, students completed a questionnaire assessing their perceived difficulty and ability to interview patients about their suicidal ideations (main question, objective of the training) and about their sexual dysfunctions (control question, which was not an objective of the training) (on a Likert scale ranging from 0 [no] to 10 [yes]). They also completed a questionnaire assessing their involvement, their satisfaction, and the theoretical and practical contribution of the module. Results: Of the 323 students who were contacted, 281 participated to the module. The module significantly reduced the perceived difficulty to question patients about their suicidal ideations (Cohen's d = −0.54, P-value &lt; 0.001) and reduced to a lesser extent the perceived difficulty to question patients about sexual problems (Cohen's d = −0.32; P-value &lt; 0.001). The module did change the students’ ability towards asking questions about suicidal ideations but not sexual problems. The students were generally involved in the module and satisfied with the theoretical and practical contributions of the module as well as its organization. Discussion: This study provides arguments for the educational value of a simulation module with standardized patients to change the perceived difficulty and ability of medical students towards asking questions about suicidal ideations. (PsycInfo Database Record (c) 2021 APA, all rights reserved)</t>
  </si>
  <si>
    <t>https://search.ebscohost.com/login.aspx?direct=true&amp;db=psyh&amp;AN=2021-24461-006&amp;site=ehost-live</t>
  </si>
  <si>
    <t>Internet addiction and nonsuicidal self‐injury in adolescence: Associations with offline and online social support.</t>
  </si>
  <si>
    <t>Liu, Sihan; Lin, Min‐Pei; Lee, Yueh‐Ting; Wu, Jo Yung‐Wei; Hu, Wei‐Hsuan; You, Jianing</t>
  </si>
  <si>
    <t>2021-98850-001</t>
  </si>
  <si>
    <t>10.1002/jclp.23264</t>
  </si>
  <si>
    <t>Injuries; Internet Addiction; Self-Injurious Behavior; Social Support; Intervention; Protective Factors; Questionnaires; Structural Equation Modeling; Adolescent Behavior; Adolescence (13-17 yrs); Adulthood (18 yrs &amp; older); Young Adulthood (18-29 yrs); Male; Female</t>
  </si>
  <si>
    <t>Objectives: Both nonsuicidal self‐injury (NSSI) and Internet addiction (IA) are important health issues for adolescents, and social support has been extensively examined as a protective factor for both. This study aims to compare the effect of offline and online social support on IA, and that on NSSI as well. Method: A total of 1911 Chinese adolescents (53.27% females, Mage = 16.83 ± 0.37) completed self‐report questionnaires assessing offline social support, online social support, IA, and NSSI. Results: The structural equation modeling analysis showed that offline social support was negatively associated with IA and NSSI, while online social support was positively associated with IA and NSSI; IA was positively associated with NSSI. Furthermore, implications for preventions and interventions of IA and NSSI were discussed. The indirect model explained a relatively small variance of NSSI, indicating the possibility of additional factors in the development of NSSI that should be further investigated. Conclusion: This study indicated the differences between offline and online social support, and their different associations with IA and NSSI. (PsycInfo Database Record (c) 2022 APA, all rights reserved)</t>
  </si>
  <si>
    <t>https://search.ebscohost.com/login.aspx?direct=true&amp;db=psyh&amp;AN=2021-98850-001&amp;site=ehost-live</t>
  </si>
  <si>
    <t>Intersectionality and community-based counseling: Experience of African American female sexual minority youth.</t>
  </si>
  <si>
    <t>Smith, Lauren</t>
  </si>
  <si>
    <t>5-A</t>
  </si>
  <si>
    <t>2022-34068-072</t>
  </si>
  <si>
    <t>Blacks; Communities; Community Counseling; Sexual Minority Groups; Intersectionality; Lesbianism; Minority Groups; Adulthood (18 yrs &amp; older); Young Adulthood (18-29 yrs); Female</t>
  </si>
  <si>
    <t>The social problem examined in this qualitative analysis is the limited available knowledge on the experience of ethnic minorities who are also sexual minority youth. Sexual minority youth are at increased risk of experiencing mental health disparities compared to their heterosexual peers. Due to the increased risk for psychosocial stressors such as substance use, suicidal ideation, suicidal attempts, homelessness, and trauma, clinicians should be aware of the intersectionality of identifying as a sexual minority youth who is also an ethnic minority. The purpose of this qualitative study was to understand the experiences of African American sexual minority female youth ages 18 to 24 who have participated in community-based counseling in central Florida. Crenshaw's intersectionality theory was the theoretical framework. Data collection involved individual interviews facilitated online and via telephone. The sample consisted of five African American sexual minority women between the ages of 18 and 24 who had engaged in community-based counseling. Using thematic analysis, three themes were identified: (a) the need to feel accepted, (b) the importance of normalizing the experience of sexual minority youth of color, and (c) counseling should be accessible and affordable for everyone. The findings from this study can be used to understand the experience of sexual minority women of color and prompt social workers to become culturally competent as it relates to work with this population. Furthermore, this understanding could result in positive social change by prompting further research on sexual minorities of color and potentially developing programs designed to meet their needs. (PsycInfo Database Record (c) 2022 APA, all rights reserved)</t>
  </si>
  <si>
    <t>https://search.ebscohost.com/login.aspx?direct=true&amp;db=psyh&amp;AN=2022-34068-072&amp;site=ehost-live</t>
  </si>
  <si>
    <t>Intervention effect of participation in the northern finland birth cohort 1986 study – special reference to mental disorders and suicidal behavior.</t>
  </si>
  <si>
    <t>Kerkelä, Martta; Gissler, Mika; Veijola, Juha</t>
  </si>
  <si>
    <t>Nordic Journal of Psychiatry</t>
  </si>
  <si>
    <t>2022-45083-001</t>
  </si>
  <si>
    <t>10.1080/08039488.2021.2019931</t>
  </si>
  <si>
    <t>Abstract Background In the prospective follow-up studies participants are normally contacted during the follow-up. Even though the idea is not to intervene, the studies conducted during follow-up may affect the target population. Our hypotheses were that the participation to prospective Northern Finland Birth Cohort 1986 study (NFBC 1986) increases the use of mental health services and reduces the suicidal behavior due to intervention effect. Methods The NFBC 1986 covers the people born with expected date of birth between July 1985 and June 1986 in the former two northernmost provinces in Finland (N = 9396). The participants of the NFBC 1986 have been followed since antenatal time with follow-ups including clinical examinations. The comparison cohort comprises of all the people born in the same provinces in 1987 (N = 8959). Cumulative incidences were calculated to both cohorts and the difference was estimated with chi-square test. The relative risk (RR) with 95% confidence interval (CI) was calculated by sex. Results In males, the difference between NFBC 1986 and comparison cohort in mental disorders or in suicidal behavior were not detected. In females, decreased risk in the NFBC 1986 was found for any mental disorder (RR: 0.89 (CI: 0.81–0.98), p = 0.014) and in suicidal attempts (0.67 (0.49–0.92), p = 0.011). Conclusions Our hypothesis of increased mental disorders in the NFBC 1986 was not supported by the results. Second hypothesis was supported partly as female participants of the NFBC 1986 had less suicide attempts than comparison cohort. The intervention effect of participation in epidemiological follow-up study has been under-examined, and the results need to be replicated. (PsycInfo Database Record (c) 2022 APA, all rights reserved)</t>
  </si>
  <si>
    <t>https://search.ebscohost.com/login.aspx?direct=true&amp;db=psyh&amp;AN=2022-45083-001&amp;site=ehost-live</t>
  </si>
  <si>
    <t>Is being gender nonconforming distressing? It depends where you live: Gender equality across 15 nations predicts how much gender nonconformity is related to self-esteem.</t>
  </si>
  <si>
    <t>Zentner, Marcel; von Aufsess, Christian</t>
  </si>
  <si>
    <t>2020-87148-001</t>
  </si>
  <si>
    <t>10.1017/S0033291720003645</t>
  </si>
  <si>
    <t>Background Individuals exhibiting gender nonconforming behaviors experience low self-esteem and a number of other mental health conditions, including elevated suicide risk. Most of the relevant evidence is confined to US studies, however. Adopting a cross-national approach, we examined the pervasiveness of the psychological burden associated with gender nonconformity. Because self-esteem is sensitive to the fulfillment of societal expectations for gender conformity, we reasoned that the relationship between gender conformity and self-esteem ought to decrease as societies become less restrictive in their gender norms. Methods To test this proposition, we conducted two studies including 18 national samples from 15 countries varying in gender equality. Participants responded to an online survey that included measures of gender conformity and self-esteem (N = 4486). Results Using multilevel analyses and meta-analytic statistics over the samples of both studies, we found that as gender equality increased, the association between gender conformity and self-esteem decreased. Conclusions The results suggest that rather than being inherently noxious, gender non-conformity becomes detrimental to self-esteem when it clashes with restrictive gender role norms that are enacted by the macrosocial context. We suggest that previous findings on psychological problems related to gender nonconformity be considered within a broader macrosocial context that may constrain people's freedom to move against gender role norms. (PsycInfo Database Record (c) 2020 APA, all rights reserved)</t>
  </si>
  <si>
    <t>https://search.ebscohost.com/login.aspx?direct=true&amp;db=psyh&amp;AN=2020-87148-001&amp;site=ehost-live</t>
  </si>
  <si>
    <t>Is the distinction between tonic and phasic irritability meaningful in 3-year-old children?</t>
  </si>
  <si>
    <t>Silver, Jamilah; Bufferd, Sara J.; Dougherty, Lea R.; Goldstein, Brandon L.; Carlson, Gabrielle A.; Klein, Daniel N.</t>
  </si>
  <si>
    <t>2022-61348-001</t>
  </si>
  <si>
    <t>10.1007/s00787-022-01995-8</t>
  </si>
  <si>
    <t>Irritability encompasses both normative misbehavior in early childhood and clinically significant problems across development. Recent studies have distinguished between tonic (i.e., persistently angry or grumpy mood) and phasic (i.e., temper tantrums or outbursts) forms of irritability and shown that they have different implications for psychopathology and functioning. However, data on this distinction in young (i.e., preschool aged) children are nonexistent. We utilized data from a longitudinal study of a community sample of 462 3-year-olds followed to age 15. We conducted confirmatory factor analysis (CFA) using items from a diagnostic interview and several parent-report inventories and examined concurrent and prospective associations with clinically relevant variables. The CFA identified dimensions consistent with tonic and phasic irritability. Tonic irritability was independently associated with concurrent parent-reported temperamental negative affectivity and surgency, and depressive and oppositional defiant (ODD) disorders, and predicted higher rates of disruptive behavior disorders (DBD) and suicidal behavior in later childhood and adolescence. Phasic irritability was independently associated with concurrent laboratory observations of child impulsivity, parent-reported temperamental negative affectivity, surgency, and low effortful control, maladaptive parenting, and generalized anxiety disorder (GAD), attention-deficit hyperactivity disorder (ADHD), and ODD, but it did not predict later psychopathology. Tonic and phasic irritability are separable in 3-year-old children, but their correlates and outcomes are not as distinct as in older youth. This may reflect the greater difficulty characterizing normative and pathological irritability in the preschool period. (PsycInfo Database Record (c) 2022 APA, all rights reserved)</t>
  </si>
  <si>
    <t>https://search.ebscohost.com/login.aspx?direct=true&amp;db=psyh&amp;AN=2022-61348-001&amp;site=ehost-live</t>
  </si>
  <si>
    <t>Joint trajectories of loneliness, depressive symptoms, and social anxiety from middle childhood to early adolescence: Associations with suicidal ideation.</t>
  </si>
  <si>
    <t>Liang, Yiting; Huebner, E. Scott; Tian, Lili</t>
  </si>
  <si>
    <t>2022-58186-001</t>
  </si>
  <si>
    <t>10.1007/s00787-022-01993-w</t>
  </si>
  <si>
    <t>This study examined the joint trajectories of loneliness, depressive symptoms, and social anxiety from middle childhood to early adolescence and their associations with suicidal ideation. A total of 643 Chinese elementary school students (55.2% male; Mage = 9.01; SD = 0.75; range = 7 to 11 years at T1) completed measures on six occasions at 6-month intervals. Parallel process latent class growth models revealed five distinct trajectories of loneliness, depressive symptoms, and social anxiety: 'congruent-low' (45.1%), 'moderately low with predominant loneliness and depressive symptoms' (15.7%), 'moderate with predominant loneliness and depressive symptoms' (4.2%), 'moderately low with predominant social anxiety' (24.9%), and 'congruent-high' (10.1%). The highest suicidal ideation was observed among adolescents who persistently experienced two or three symptoms, followed by those who persistently experienced one predominant symptom, and finally, adolescents who persistently experienced low levels of all three symptoms. The findings highlight the importance of individual differences considerations in understanding the joint patterns of loneliness, depressive symptoms, and social anxiety among youth during the transition into adolescence and the need for more sophisticated intervention programs tailored to the unique characteristics of the relevant trajectories to reduce the risk of suicidal ideation. (PsycInfo Database Record (c) 2022 APA, all rights reserved)</t>
  </si>
  <si>
    <t>https://search.ebscohost.com/login.aspx?direct=true&amp;db=psyh&amp;AN=2022-58186-001&amp;site=ehost-live</t>
  </si>
  <si>
    <t>Kink-oriented people and exogenous oppressions: Understanding mental health and related service use in a rural context.</t>
  </si>
  <si>
    <t>Reynish, Tamara D.; Hoang, Ha; Bridgman, Heather; Easpaig, Bróna Nic Giolla</t>
  </si>
  <si>
    <t>Journal of Homosexuality</t>
  </si>
  <si>
    <t>2022-30820-001</t>
  </si>
  <si>
    <t>10.1080/00918369.2022.2036531</t>
  </si>
  <si>
    <t>ABSTRACT Rural, kink-oriented people experience much exogenous oppression and yet related research is scarce. This study examined the risk and protective factors of kink-oriented rural Tasmanian Australians with preexisting mental health conditions and help-seeking barriers and facilitators. Participants completed either an online survey (n = 42), an interview (n = 10), or both. Thematic analysis and descriptive statistics were used to analyze the qualitative and quantitative data, respectively. Participants aged 18 to 61 were gender and sexually diverse and better educated but had more lifetime suicide attempts than the general public. Despite the increasing normalization of kink, 90.5% of participants have never seen a kink-aware mental health professional (MHP) and nearly 83.0% did not disclose to an MHP for fear of stigma or discrimination. Self-awareness, resilience, social support and kink improved participants’ mental health. Tailored support from trained MHP is vital to improve the mental health of kink-oriented people in rural areas. (PsycInfo Database Record (c) 2022 APA, all rights reserved)</t>
  </si>
  <si>
    <t>https://search.ebscohost.com/login.aspx?direct=true&amp;db=psyh&amp;AN=2022-30820-001&amp;site=ehost-live</t>
  </si>
  <si>
    <t>Kynurenine pathway dysregulation in postpartum depression.</t>
  </si>
  <si>
    <t>Badawy, Abdulla A. -B.</t>
  </si>
  <si>
    <t>2020-97974-070</t>
  </si>
  <si>
    <t>10.1016/j.bbi.2020.10.002</t>
  </si>
  <si>
    <t>Amino Acids; Antidepressant Drugs; Postpartum Depression; Serotonin; Tryptophan; Cytokines; Food Intake; Major Depression; Suicide</t>
  </si>
  <si>
    <t>Comments on an article by E. Achtyes et al. (see record [rid]2019-78869-027[/rid]). Achtyes et al. reported in this journal that the kynurenine (Kyn) pathway (KP) of tryptophan (Trp) degradation and immune responses are dysregulated in postpartum women with severe suicidal depression, with Trp metabolism shunted away from serotonin production to KP activation. They observed a decrease in plasma serotonin levels and suggested that peripheral serotonin could act as a biological marker of neuropsychiatric disease. However, as the authors suggest, whether peripheral serotonin reflects that in brain remains to be established, especially given that peripheral synthesis is not subject to peripheral factors restricting Trp availability to the brain. Interpretation of the plasma KP metabolite findings by Achtyes et al. is further complicated by dietary and pharmacological confounders. Blood sampling (between 09.00 and 12.00) was not performed under fasting conditions, as this has not been stated. Food intake can lower serum [Kyn], possibly by TDO inhibition. As food intake by patients and controls was not standardized, it is likely that modest differences in carbohydrate intake could explain the small decrease in plasma [Kyn] in patients. The majority of patients were receiving various antidepressants and also Li+, which are known to inhibit liver TDO activity. TDO inhibition by antidepressants could explain the decrease in plasma [Kyn] and the absence of a decrease in [Trp], with the normal Trp levels representing the balance between TDO inhibition by antidepressants and a potential IDO induction by proinflammatory cytokines, though the TDO inhibition is likely to be the more predominant feature. More clear-cut conclusions regarding the Trp and serotonin status in suicidal depression are likely to be reached in future studies addressing the above confounders and applying more appropriate tests. (PsycInfo Database Record (c) 2021 APA, all rights reserved)</t>
  </si>
  <si>
    <t>https://search.ebscohost.com/login.aspx?direct=true&amp;db=psyh&amp;AN=2020-97974-070&amp;site=ehost-live</t>
  </si>
  <si>
    <t>Legitimacy, positioning and paradigm: Behind the northern territory's whole of government approach to suicide prevention.</t>
  </si>
  <si>
    <t>Lawrance, Megan Louise</t>
  </si>
  <si>
    <t>2022-13250-009</t>
  </si>
  <si>
    <t>Funding; Government; Government Policy Making; Suicide Prevention</t>
  </si>
  <si>
    <t>The whole of government approach rose to popularity as a means to facilitate coordination and a holistic approach to policy problems that span bureaucratic boundaries. The bulk of the literature considers the approach in terms of these aspirations. In contrast, this research did not assume the reasons why a whole of government approach was adopted but rather openly explored the purposes it actually served and studied how it operated. It presents a single case study of the whole of government approach for suicide prevention in the Australian jurisdiction of the Northern Territory (NT). The case study draws on qualitative data including observation of an interdepartmental committee over more than three years as well as semi-structured interviews with participants and document review. Data were analysed using an inductive exploratory approach. Examination of how the committee operated revealed that despite its multi-departmental membership, the bulk of the committee's work was carried out by the lead agency and, particularly, by one individual. Furthermore, the committee was charged with broad responsibilities but its actual prime concerns were to develop and attempt to report on an action plan. There was no funding available for the action plan's development and it documented largely unaltered activities from the member agencies that had a bearing on suicide prevention. Decisions relating to the allocation of suicide prevention funding were outside the committee's sphere of influence. There was a disjuncture between this operation of the committee and the formal representation of the process suggesting that the committee was largely symbolic; it was intended to communicate beliefs, feeling and values. The detection of the symbolic dimension of both the committee and the action plan is a key finding of this research and breaks from the largely instrumentalist whole of government literature which assumes the approach is intended to achieve specific ends. The symbols were used to represent a legitimate approach to suicide prevention; one that was aligned with both the institutional norm and national policy. Additionally, it was hoped that the symbols would help to position suicide onto the NT political agenda and promote the paradigm of joint responsibility for suicide prevention. Whole of government symbols being used for such purposes supports the belief that the approach has become institutionalised and is used for non-technical reasons. (PsycInfo Database Record (c) 2022 APA, all rights reserved)</t>
  </si>
  <si>
    <t>https://search.ebscohost.com/login.aspx?direct=true&amp;db=psyh&amp;AN=2022-13250-009&amp;site=ehost-live</t>
  </si>
  <si>
    <t>Locus of control and the meaning of life as a salutogenic model that reduces suicidal tendencies in patients with mental illness.</t>
  </si>
  <si>
    <t>Aviad-Wilchek, Yael</t>
  </si>
  <si>
    <t>2019-01149-001</t>
  </si>
  <si>
    <t>10.1007/s12144-018-0122-2</t>
  </si>
  <si>
    <t>Internal External Locus of Control; Meaningfulness; Mental Disorders; Models; Suicidality; Coping Behavior; Prevention; Adulthood (18 yrs &amp; older); Young Adulthood (18-29 yrs); Thirties (30-39 yrs); Middle Age (40-64 yrs); Aged (65 yrs &amp; older); Male; Female</t>
  </si>
  <si>
    <t>Suicide and suicidal tendencies are extremely common in individuals with mental illness. The objective of this study was to construct a salutogenic model for the prevention of suicidality in mentally ill patients, based on two variables: locus of control and meaning of life. The study examined the relationship between internal locus of control and suicidal tendency, and whether the meaning of life variable mediates this relationship. Participants were 59 men and women coping with mental illness, and 65 normative men and women, who formed a comparison group. Study results show that there is indeed a negative correlation between locus of control and suicidal tendency, with the meaning of life variable mediating between them, both in the normative population and in the group of patients with mental illness, suggesting that these variables can serve as a basis for a salutogenic model for the prevention of suicidality. The study recommends using the salutogenic model to help reduce the suicidal tendency of patients with mental illness. (PsycInfo Database Record (c) 2021 APA, all rights reserved)</t>
  </si>
  <si>
    <t>https://search.ebscohost.com/login.aspx?direct=true&amp;db=psyh&amp;AN=2019-01149-001&amp;site=ehost-live</t>
  </si>
  <si>
    <t>Longitudinal associations among academic achievement and depressive symptoms and suicidal ideation in elementary schoolchildren: Disentangling between- and within-person associations.</t>
  </si>
  <si>
    <t>Chen, Jiahui; Huebner, Eugene Scott; Tian, Lili</t>
  </si>
  <si>
    <t>2021-40040-001</t>
  </si>
  <si>
    <t>10.1007/s00787-021-01781-y</t>
  </si>
  <si>
    <t>Prior cross-sectional and unidirectional longitudinal research has investigated the associations among academic achievement, depressive symptoms, and suicidal ideation without distinguishing between-person effects from within-person effects. Our study aimed to examine the longitudinal relations among academic achievement, depressive symptoms, and suicidal ideation in a sample of elementary school children at the within-person level using cross-lagged panel models (CLPMs) and random intercept cross-lagged panel models (RI-CLPMs). Also, multiple models replicated these findings by using three measures of academic achievement (i.e., objective academic achievement, subjective academic achievement, and teacher-assigned academic achievement). A sample of 715 Chinese elementary schoolchildren completed self-report measures of subjective academic achievement, depressive symptoms, and suicidal ideation on five occasions, using 6-month intervals. Objective academic achievement data were obtained from school records and teacher-assigned academic achievement data were reported by teachers. The results showed that: (a) In CLPMs, objective academic achievement negatively predicted suicidal ideation. However, RI-CLPMs supported the negative effect of suicidal ideation on objective academic achievement. (b) The CLPMs revealed reciprocal associations between subjective and teacher-assigned academic achievement and depressive symptoms, respectively. However, RI-CLPMs only provided support for the negative effect of depressive symptoms on subjective academic achievement. (c) Both the CLPMs and the RI-CLPMs showed bidirectional relations between depressive symptoms and suicidal ideation. These findings highlight that mental health problems (e.g., depressive symptoms and suicidal ideation) serve as antecedents of academic performance and that it is beneficial to distinguish between between-person and within-person effects in research informing the development of prevention and intervention programs. (PsycInfo Database Record (c) 2021 APA, all rights reserved)</t>
  </si>
  <si>
    <t>https://search.ebscohost.com/login.aspx?direct=true&amp;db=psyh&amp;AN=2021-40040-001&amp;site=ehost-live</t>
  </si>
  <si>
    <t>Longitudinal relationships between guilt and suicide risk among adolescents in a postdisaster context: Mediating roles of rumination and posttraumatic stress disorder.</t>
  </si>
  <si>
    <t>Wang, Wenchao; Li, Nan; Yuan, Yue; Wu, Xinchun; Lan, Xiaoyu</t>
  </si>
  <si>
    <t>2022-50727-001</t>
  </si>
  <si>
    <t>10.1111/sltb.12861</t>
  </si>
  <si>
    <t>Objective To analyze the pathways and mechanisms underlying the impact of guilt on suicide risk using a well‐controlled longitudinal study, we examined the mediating roles of intrusive rumination, deliberate rumination, and posttraumatic stress disorder (PTSD) in this association. Method Four hundred and eight adolescent survivors (Mage = 14.05 years) were assessed using self‐report questionnaires three and a half years and four and a half years after the Ya'an earthquake. The self‐report questionnaires included the Trauma Exposures Questionnaire, the Interpersonal Guilt Questionnaire, the Event‐Related Rumination Inventory, the PTSD Checklist for the DSM‐5, and the Child Behavior Problems Questionnaire. Results The results indicated that guilt had a direct and positive effect on suicide risk. Intrusive rumination and PTSD mediated the relationship between guilt and suicide risk. Guilt could increase deliberate rumination, but deliberate rumination did not significantly predict PTSD and suicide risk. Conclusion Negative postdisaster emotions, such as guilt, can enhance the combined effects of cognition and psychological disorders on suicide risk. Guilt affects suicide risk indirectly through intrusive rumination and PTSD but not through deliberate rumination. (PsycInfo Database Record (c) 2022 APA, all rights reserved)</t>
  </si>
  <si>
    <t>https://search.ebscohost.com/login.aspx?direct=true&amp;db=psyh&amp;AN=2022-50727-001&amp;site=ehost-live</t>
  </si>
  <si>
    <t>Low perceived social rank increases the impact of mental health symptoms on suicidal ideation: Evidence among young adults from the philippines.</t>
  </si>
  <si>
    <t>Dizon, John Ian Wilzon T.; Mendoza, Norman B.</t>
  </si>
  <si>
    <t>2022-21324-001</t>
  </si>
  <si>
    <t>10.1080/13811118.2021.2022050</t>
  </si>
  <si>
    <t>Abstract Studies on social factors that could influence the mental health-suicidal ideation link remain scarce, especially in non-Western contexts. This study examined the relationship between mental health symptoms (i.e., depression, anxiety, and stress) and suicidal ideation and whether one’s perceived social rank moderates such a relationship. Data from 631 students from two universities in the Philippines collected between October to December 2018 was analyzed. Bivariate correlations show that greater symptoms of depression, anxiety, and stress are associated with increased suicidal ideation. Hierarchical linear regression models supported the direct relationship between mental health symptoms and suicidal ideation and demonstrated that perceived social rank significantly moderated such a relationship. Johnson-Neyman plots and simple slopes analyses further illustrate how mental health symptoms and perceived social rank interact to impact suicidal ideation. The results show that as one’s perceived social rank lowers, the strength of the positive association between depression, anxiety, and stress symptoms to suicidal ideation strengthens. The results held while controlling for age, gender, college year level, and family income. The findings are discussed using the social rank theory and the Integrated Motivational-Volitional (IMV) model of suicide to view suicidal ideation from both an individual and a social perspective. We expound on the role of low perceived social rank on suicidal ideation among young adults. HIGHLIGHTS Higher depression, anxiety, and stress symptoms are associated with higher suicidal ideation. Perceived social rank moderates the link between mental health symptoms and suicidal ideation. One’s perception of being inferior to others can exacerbate suicidal ideation. (PsycInfo Database Record (c) 2022 APA, all rights reserved)</t>
  </si>
  <si>
    <t>https://search.ebscohost.com/login.aspx?direct=true&amp;db=psyh&amp;AN=2022-21324-001&amp;site=ehost-live</t>
  </si>
  <si>
    <t>Maladaptive perfectionism and adolescent nssi: A moderated mediation model of psychological distress and mindfulness.</t>
  </si>
  <si>
    <t>Gu, Honglei; Hu, Chang; Wang, Lizhao</t>
  </si>
  <si>
    <t>2022-21760-001</t>
  </si>
  <si>
    <t>10.1002/jclp.23304</t>
  </si>
  <si>
    <t>Objectives Maladaptive perfectionism has been shown to be associated with non‐suicidal self‐injury (NSSI) in adolescents. Based on the functional model of self‐injury, we predicted that this association is due to the mediating effect of psychological distress. We also tested the assumption that being mindful—that is, being able to accept rather than escape the psychological distress—would be a protective factor in this process. Methods Eight hundred and forty‐one Chinese adolescents completed online questionnaires concerning maladaptive perfectionism, psychological distress, mindfulness, and NSSI. Results Regression‐based analyses showed that maladaptive perfectionism predicted adolescents' NSSI through the indirect effect of psychological distress. Mindfulness weakened the indirect effect. Conclusions These findings suggest that self‐injury serves a function in emotion regulation and the communication of distress. The results also have implications for practice: Maladaptive perfectionism should be assessed as a risk factor for NSSI, and teaching mindfulness may be an effective intervention for adolescents who engage in this high‐risk behavior. (PsycInfo Database Record (c) 2022 APA, all rights reserved)</t>
  </si>
  <si>
    <t>https://search.ebscohost.com/login.aspx?direct=true&amp;db=psyh&amp;AN=2022-21760-001&amp;site=ehost-live</t>
  </si>
  <si>
    <t>Male-type depression symptoms in young men with a history of childhood sexual abuse and current hazardous alcohol use.</t>
  </si>
  <si>
    <t>Rice, Simon M.; Kealy, David; Seidler, Zac E.; Walton, Courtney C.; Oliffe, John L.; Ogrodniczuk, John S.</t>
  </si>
  <si>
    <t>2021-84430-001</t>
  </si>
  <si>
    <t>10.1016/j.psychres.2021.114110</t>
  </si>
  <si>
    <t>Child Abuse; Human Males; Major Depression; Sexual Abuse; Childhood Adversity; Alcohol Abuse; Alcohol Drinking Patterns; Anger; Help Seeking Behavior; Suicidality; Adulthood (18 yrs &amp; older); Young Adulthood (18-29 yrs); Thirties (30-39 yrs); Male</t>
  </si>
  <si>
    <t>The prevalence of male-type or externalising depression symptoms (e.g., anger, risk-taking, emotion suppression) were examined with cross-sectional online convenience sample of 1,277 help-seeking young men (M=23.64, SD=3.61 years). Almost a quarter (21.9%) of the sample reported childhood sexual abuse (CSA) exposure, and most (68.8%) endorsed past 2-week suicide ideation. All male-type depression symptoms were frequently (&gt;30%) endorsed across the sample, and were positively correlated with past 2-week suicide ideation. An adjusted CSA exposure × alcohol risk interaction (p=.013) indicated elevated male-type depression scores for those with a CSA history and hazardous alcohol use. Results are interpreted in line with young men's adherence to masculine norms, which may be particularly complex for young men reporting a CSA exposure history. Findings support the need for enhanced screening efforts, especially among young men with a history of CSA and hazardous alcohol use, with a need to also improve gender-sensitive service offerings for young men with a CSA exposure history. (PsycInfo Database Record (c) 2021 APA, all rights reserved)</t>
  </si>
  <si>
    <t>https://search.ebscohost.com/login.aspx?direct=true&amp;db=psyh&amp;AN=2021-84430-001&amp;site=ehost-live</t>
  </si>
  <si>
    <t>Measuring psychological inflexibility of suicidal thoughts: The acceptance and action questionnaire for suicidal ideation (aaq-si).</t>
  </si>
  <si>
    <t>Boffa, Joseph W.; Tock, Jamie L.; Morabito, Danielle M.; Schmidt, Norman B.</t>
  </si>
  <si>
    <t>Cognitive Therapy and Research</t>
  </si>
  <si>
    <t>2022-66063-001</t>
  </si>
  <si>
    <t>10.1007/s10608-022-10309-w</t>
  </si>
  <si>
    <t>BackgroundDespite interest in psychological inflexibility as a marker of suicide risk, no measure of psychological inflexibility specific to SI exists.MethodsThe present study utilized data from two internet- and one lab-based sample to establish and evaluate such a measure, the Acceptance and Action Questionnaire for Suicidal Ideation (AAQ-SI). Reliability analysis of seven initial items identified four items in Sample 1 that measured this construct.ResultsConfirmatory factor analysis demonstrated a one-factor solution fit these data in Samples 1 and 2. AAQ-SI scores demonstrated convergent validity (i.e., bivariate correlations) in all samples with another measure of general psychological inflexibility and measures of SI intrusiveness, avoidance, and comfort. AAQ-SI scores demonstrated a statistically significantly weaker correlation with depression symptoms compared to a measure of general psychological inflexibility in Sample 2. AAQ-SI scores were uniquely statistically significantly associated with SI severity in separate regression models within each sample, while an existing measure of general psychological inflexibility was not.ConclusionsThe AAQ-SI appears to be an appropriate measure of psychological inflexibility specific to the experience of suicidal thoughts. Clinicians and researchers interested in this construct among suicidal individuals may opt for the AAQ-SI over other alternatives. (PsycInfo Database Record (c) 2022 APA, all rights reserved)</t>
  </si>
  <si>
    <t>https://search.ebscohost.com/login.aspx?direct=true&amp;db=psyh&amp;AN=2022-66063-001&amp;site=ehost-live</t>
  </si>
  <si>
    <t>Mental health conditions and receipt of mental health care by illicit lysergic acid diethylamide (lsd) use status among young adults in the united states.</t>
  </si>
  <si>
    <t>Han, Beth; Blanco, Carlos; Einstein, Emily B.; Compton, Wilson M.</t>
  </si>
  <si>
    <t>2022-34259-001</t>
  </si>
  <si>
    <t>10.1111/add.15789</t>
  </si>
  <si>
    <t>Aim To examine prevalence of mental health conditions and receipt of mental health care (MHC) by illicit lysergic acid diethylamide (LSD) use status (past‐year; lifetime without‐past‐year; never) among young adults. Design Cross‐sectional, annual survey data from 2015 to 2019 National Surveys on Drug Use and Health (NSDUH). Setting United States. Participants A total of 69 916 NSDUH participants ages 18 to 25. Measurements Outcomes included past‐year serious psychological distress (SPD), suicidal ideation, Diagnostic and Statistical Manual of Mental Disorders (DSM)‐IV major depressive episode (MDE), any mental illness, serious mental illness, receipt of mental health care (MHC, inpatient/outpatient or receipt of prescription medications), and number of days of being unable to work or attend normal activities because of mental health conditions. Findings Multivariable analyses found that compared with those who never used illicit LSD, adults with past‐year illicit LSD use had greater risk of suicidal ideation (adjusted risk ratio [ARR] = 1.2, 95% CI = 1.06–1.41), SPD (ARR = 1.2, 95% CI = 1.04–1.28), MDE (ARR = 1.3, 95% CI = 1.17–1.52), and any/serious mental illness (ARRs = 1.2–1.3, 95% CI = 1.02–1.41) and reported missing more days because of mental health conditions (adjusted incidence rate ratio = 1.6, 95% CI = 1.31–1.86). Lifetime (without past‐year) use showed similar, although less consistent, associations. Compared with those never using illicit LSD, adults with past‐year use were less likely to receive prescription medications for MHC (ARR = 0.7, 95% CI = 0.60–0.84) and to receive overall MHC (ARR = 0.7, 95% CI= 0.64–0.84). Compared with those using in the past‐year, adults with lifetime (without past‐year) use were more likely to receive prescription medications for MHC (ARR = 1.2, 95% CI = 1.01–1.46) and receive overall MHC (ARR = 1.2, 95% CI = 1.03–1.45). Conclusions Young adults with past‐year illicit lysergic acid diethylamide use have elevated prevalence of mental health conditions and are less likely to receive prescription medications for mental health care and overall mental health care. Regardless of past‐year use status, young adults with lifetime illicit lysergic acid diethylamide use may benefit from mental illness prevention and interventions. (PsycInfo Database Record (c) 2022 APA, all rights reserved)</t>
  </si>
  <si>
    <t>https://search.ebscohost.com/login.aspx?direct=true&amp;db=psyh&amp;AN=2022-34259-001&amp;site=ehost-live</t>
  </si>
  <si>
    <t>Mental health treatment utilization among U.S. military veterans with suicidal ideation: Results from the National Health and Resilience in Veterans study.</t>
  </si>
  <si>
    <t>2020-76541-012</t>
  </si>
  <si>
    <t>10.1016/j.jpsychires.2020.07.004</t>
  </si>
  <si>
    <t>Health Care Utilization; Mental Health; Military Veterans; Suicidal Ideation; Treatment; Resilience (Psychological); Suicide; Adulthood (18 yrs &amp; older); Young Adulthood (18-29 yrs); Thirties (30-39 yrs); Middle Age (40-64 yrs); Aged (65 yrs &amp; older); Very Old (85 yrs &amp; older); Male; Female</t>
  </si>
  <si>
    <t>Background: Despite advances in the treatment of suicidality over the last decade, a significant proportion of veterans with suicidal ideation do not utilize mental health treatment. To date, however, few population-based studies have examined factors that may facilitate or impede mental healthcare engagement among veterans currently contemplating suicide. This study examined barriers and facilitators of current mental healthcare utilization in a nationally representative sample of U.S. military veterans who endorsed current suicidal ideation. Methods: Using data from the National Health and Resilience in Veterans Study (n = 3157), collected in 2011, multivariable analyses were conducted to identify predisposing (e.g., age), enabling (e.g., social support), and need (e.g., psychiatric history) characteristics, as well as perceptions of stigma and barriers to care, associated with current mental healthcare utilization. Results: A total of 7.3% (n = 231) of veterans endorsed current suicidal ideation, of which 36.1% (n = 84) were engaged in current mental health treatment. Younger age, female sex, current depression, lifetime suicide attempt(s), and number of lifetime traumas and medical problems were associated with treatment utilization. Mistrust of mental health providers and fear of treatment harming one's reputation were associated with lower likelihood of treatment engagement, over and above the effects of these predisposing, enabling, and need characteristics. Discussion: More than 3 of 5 U.S. veterans endorsing current suicidal ideation are not engaged in mental health treatment. Results underscore the importance of multi-modal suicide prevention and treatment engagement efforts that target need-based factors, and perceptions of stigma and negative beliefs about mental healthcare in this population. (PsycInfo Database Record (c) 2021 APA, all rights reserved)</t>
  </si>
  <si>
    <t>https://search.ebscohost.com/login.aspx?direct=true&amp;db=psyh&amp;AN=2020-76541-012&amp;site=ehost-live</t>
  </si>
  <si>
    <t>Methylphenidate and mortality in children with attention-deficit hyperactivity disorder: Population-based cohort study.</t>
  </si>
  <si>
    <t>Chen, Vincent Chin-Hung; Chan, Hsiang-Lin; Wu, Shu-I; Lu, Mong-Liang; Dewey, Michael E.; Stewart, Robert; Lee, Charles Tzu-Chi</t>
  </si>
  <si>
    <t>2020-52314-001</t>
  </si>
  <si>
    <t>10.1192/bjp.2020.129</t>
  </si>
  <si>
    <t>Attention Deficit Disorder with Hyperactivity; Death and Dying; Diagnosis; Methylphenidate; Prescription Drugs; Adjustment; Age Differences; First Experiences; Childhood (birth-12 yrs); Preschool Age (2-5 yrs); School Age (6-12 yrs); Adolescence (13-17 yrs); Male; Female</t>
  </si>
  <si>
    <t>Background: Little is known about methylphenidate (MPH) use and mortality outcomes. Aims: To investigate the association between MPH use and mortality among children with an attention-deficit hyperactivity disorder (ADHD) diagnosis. Method: This population-based cohort study analysed data from Taiwan's National Health Insurance Research Database (NHIRD). A total of 68 096 children and adolescents aged 4–17 years with an ADHD diagnosis and prescribed MPH between 2000 and 2010 were compared with 68 096 without an MPH prescription, matched on age, gender and year of first ADHD diagnosis. All participants were followed to death, migration, withdrawal from the National Health Insurance programme or 31 December 2013. MPH prescriptions were measured on a yearly basis during the study period, and the association between MPH use and mortality was analysed using a repeated-measures time-dependent Cox regression model. The outcome measures included all-cause, unnatural-cause (including suicide, accident and homicide) and natural-cause mortality, obtained from linkage to the National Mortality Register in Taiwan. Results: The MPH group had lower unadjusted all-cause, natural-, unnatural- and accident-cause mortality than the comparison group. After controlling for potential confounders, MPH use was associated with a significantly lower all-cause mortality (adjusted hazard ratio AHR = 0.81, 95% CI 0.67–0.98, P = 0.027), delayed use of MPH was associated with higher mortality (AHR = 1.05, 95% CI 1.01–1.09) and longer MPH use was associated with lower mortality (AHR = 0.83, 95% CI 0.70–0.98). Conclusions: MPH use is associated with a reduced overall mortality in children with ADHD in this cohort study, but unmeasured confounding cannot be excluded absolutely. (PsycInfo Database Record (c) 2022 APA, all rights reserved)</t>
  </si>
  <si>
    <t>https://search.ebscohost.com/login.aspx?direct=true&amp;db=psyh&amp;AN=2020-52314-001&amp;site=ehost-live</t>
  </si>
  <si>
    <t>Mixed messages: The portrayal of adolescent girls' emotional distress in popular culture.</t>
  </si>
  <si>
    <t>Holt, Gennifer Ann</t>
  </si>
  <si>
    <t>2020-79976-267</t>
  </si>
  <si>
    <t>Distress; Messages; Nurses; Popular Culture; Self-Injurious Behavior; Magazines; Psychiatric Nurses; Suicidality; Adolescence (13-17 yrs); Female</t>
  </si>
  <si>
    <t>Background: The exponential increase in emotional distress among adolescent girls has proved to be a literal life and death issue for this population. Previous research examining depression, self-harm, and suicidality in adolescent girls recommends further evaluation to explore the linkages between depression and social locations such as race/ethnicity, class, and sexual orientations. Additionally, recommendations have called for the identification of socio-cultural influences that may be at work among adolescent girls given the vast and recent changes in the United States social environment. The media is a powerful socializing agent, serving as a key reference to the identity construction of girls. Cultural artifacts are central to how norms and values come to be shaped and embedded in society.Purpose and Aims: To shed new light on the way in which we understand emotional distress, self-harm, and suicidality in adolescent girls by analyzing popular culture targeting this population. By revealing the implicit and explicit messages of emotional distress from media consumed by adolescent girls, it may be possible to identify potential methods of prevention and intervention of distress and self-harm impacting immediate and long-term health outcomes.Methods: Qualitative content analysis grounded in intersectional feminist scholarship was employed to explore the messages and images in popular culture by analyzing four magazines targeting the adolescent girl audience: Seventeen, Girl's Life, Sesi, and Teen Graffiti. Articles and images were analyzed for context with a deconstruction approach by examining whose perspectives were highlighted and whose voices were silenced or missing.Findings: The research findings indicate incongruent messaging within individual magazines and across journals. The messaging included gender expectations as part of hegemonic femininity versus alternative femininities with messages of empowerment and authenticity. The ways in which class and social status were portrayed in the magazines privileged girls from higher income families. In all of the journals analyzed, race was often only applied to non-Whites, leaving Whiteness undiscussed and unnamed, therefore reproducing White privilege. Social media amplified the girls' experiences of distress in all spheres of influence (e.g. peer, family, school/neighborhood, cultural). The pressure to post photos, respond to posts, and exposure to news stories remained an ever-present force in the lives of adolescent girls.Conclusion: The qualitative findings yielded rich theoretical understandings of the portrayal of emotional distress and self-harm at the intersections of gender, race, class, sexuality, disability, and religion. Nurses may be able to provide mental health assessments and depression screenings to evaluate the emotional well-being during routine and specialty care. Nurses can also combat stigma and discrimination against those with mental illness, thereby decreasing treatment seeking and care by strengthening pediatric primary care and school-based services. A cultural shift in the attitudes of nurses and other healthcare providers is necessary to de-stigmatize mental illness and improve patient care by viewing the increase in mental health services as a cultural and institutional issue, not an individual one. (PsycInfo Database Record (c) 2020 APA, all rights reserved)</t>
  </si>
  <si>
    <t>https://search.ebscohost.com/login.aspx?direct=true&amp;db=psyh&amp;AN=2020-79976-267&amp;site=ehost-live</t>
  </si>
  <si>
    <t>Mokken scale analysis of lifetime responses on the Columbia Suicide Severity Rating Scale’s severity of ideation subscale.</t>
  </si>
  <si>
    <t>Tabares, Jeffrey V.; Butner, Jonathan E.; Bryan, Craig J.; Harris, Julia A.</t>
  </si>
  <si>
    <t>2021-81112-010</t>
  </si>
  <si>
    <t>Life Span; Military Personnel; Screening Tests; Suicidal Ideation; Test Reliability; Military Veterans; Suicidality; Suicidal Behavior; Adulthood (18 yrs &amp; older); Male; Female</t>
  </si>
  <si>
    <t>Suicide risk screening assumes that suicidal thoughts and behaviors exist on a continuous, hierarchical spectrum with some suicidal thoughts implicated with greater risk for suicidal behaviors. However, screening measures based on the hierarchical model may not capture the suicide risk construct. This study assessed psychometric properties of the Columbia Suicide Severity Rating Scale (CSSRS) for (a) between- and within-person measurement dimensions, (b) item utility in capturing the suicide risk construct, and (c) tenability of a hierarchical risk model. We found that the CSSRS functions differentially between and within individuals, CSSRS items capture more suicide risk construct, and that CSSRS items in current practice likely appear in the correct order. The current CSSRS reasonably represents within-person suicide risk, but not between-person risk. Scale norms or alternate scoring could facilitate functional equivalence and utility for between- and within-person CSSRS dimensions. (PsycInfo Database Record (c) 2021 APA, all rights reserved)</t>
  </si>
  <si>
    <t>https://search.ebscohost.com/login.aspx?direct=true&amp;db=psyh&amp;AN=2021-81112-010&amp;site=ehost-live</t>
  </si>
  <si>
    <t>Depression and Anxiety</t>
  </si>
  <si>
    <t>2021-24905-001</t>
  </si>
  <si>
    <t>Attempted Suicide; Combat Experience; Military Veterans; Resilience (Psychological); Moral Injury; Posttraumatic Stress Disorder; Suicide; Adulthood (18 yrs &amp; older); Young Adulthood (18-29 yrs); Thirties (30-39 yrs); Middle Age (40-64 yrs); Aged (65 yrs &amp; older); Very Old (85 yrs &amp; older); Male; Female</t>
  </si>
  <si>
    <t>Background: Recent research suggests that exposure to potentially morally injurious experiences (PMIEs) may be associated with increased risk for suicidal behavior among US combat veterans, but population‐based data on these associations are scarce. This study examined the association between PMIEs with current suicidal ideation (SI), lifetime suicide plans (SP), and suicide attempts (SA) in a contemporary, nationally representative sample of combat veterans. Methods: Data were analyzed from the 2019–2020 National Health and Resilience in Veterans Study, which surveyed a nationally representative sample of US combat veterans (n = 1321). PMIEs were assessed using the Moral Injury Events Scale (MIES). Multivariable logistic regression analyses were conducted to examine associations between MIES total scores and specific types of PMIEs with suicidal behavior. Results: Thirty‐six point three percent of veterans reported at least one PMIE. Perceived transgressions by self, others, and betrayal were associated with SI, SP, and SA (odds ratios [ORs] = 1.21–1.27, all p s &lt; .05), after adjusting for sociodemographic, trauma, and psychiatric characteristics. MIES total scores were significantly, albeit weakly, associated with SP (OR = 1.03, p &lt; .01), but not SI/SA. Depression, posttraumatic stress disorder (PTSD), and age emerged as the strongest correlates of SI/SP/SA (14.9%–38.1% of explained variance), while PMIEs accounted for a comparatively modest amount of variance (3.3%–8.9%). Conclusions: Reports of potentially morally injurious experiences are prevalent among US combat veterans, and associated with increased risk for suicidal behavior, above and beyond severity of combat exposure, PTSD, and depression. Implications for clinical practice and future research are discussed, including the need for methodological advancements in the measurement of moral injury. (PsycInfo Database Record (c) 2021 APA, all rights reserved)</t>
  </si>
  <si>
    <t>https://search.ebscohost.com/login.aspx?direct=true&amp;db=psyh&amp;AN=2021-24905-001&amp;site=ehost-live</t>
  </si>
  <si>
    <t>Multidimensional perfectionism turns 30: A review of known knowns and known unknowns.</t>
  </si>
  <si>
    <t>2021-40385-001</t>
  </si>
  <si>
    <t>Perfectionism; Personality; Procrastination; Stress; Eating Disorders; Errors; Major Depression; Models</t>
  </si>
  <si>
    <t>Theory and evidence converge to suggest perfectionism is a personality construct that matters a great deal and is linked with many consequential outcomes (e.g., depression, eating disorders, suicide, marital problems, and procrastination). With the multidimensional perfectionism construct turning 30 years of age, our review critically examines the past and the future of this construct with a focus on the six landmark dimensions of Hewitt and Flett’s (1991) and Frost et al.’s (1990) seminal models: Self-oriented perfectionism, other-oriented perfectionism, socially prescribed perfectionism, personal standards, concerns over mistakes, and doubts about actions. Our review considers both what we understand about these dimensions given the extant empirical literature (i.e., known knowns) and areas where gaps exist in our understanding of multidimensional perfectionism and its consequences (i.e., known unknowns). Evidence suggests the core dimensions of Hewitt and Flett’s (1991) and Frost et al.’s (1990) trait and attitudinal models of perfectionism, respectively, are neither captured by nor redundant with other well-established predictors. In fact, these perfectionism dimensions appear to represent core vulnerability factors that are tied intimately to the development and maintenance of a wide range of maladaptive outcomes. (PsycInfo Database Record (c) 2022 APA, all rights reserved)</t>
  </si>
  <si>
    <t>https://search.ebscohost.com/login.aspx?direct=true&amp;db=psyh&amp;AN=2021-40385-001&amp;site=ehost-live</t>
  </si>
  <si>
    <t>Murderous racism as normal psychosis: The case of Dylann Roof.</t>
  </si>
  <si>
    <t>Bass, Alan</t>
  </si>
  <si>
    <t>Journal of the American Psychoanalytic Association</t>
  </si>
  <si>
    <t>2021-51494-004</t>
  </si>
  <si>
    <t>10.1177/00030651211013539</t>
  </si>
  <si>
    <t>Delusions; Narcissism; Psychosis; Racism; Violence; Blacks; Capital Punishment; Projective Identification; Whites</t>
  </si>
  <si>
    <t>Dylann Roof killed nine people in a Black church in 2015 in order to start a 'war' between the white and Black races. This case is used here to develop a psychoanalytic theory of murderous racism, and even genocide. Major concepts from Freud (self-preservation, hatred, narcissism, life and death drives, delusion), Klein (projective identification), and Bion (psychotic and nonpsychotic parts of the personality) are employed. Particular attention is given to the hearing to determine Roof’s capacity to represent himself after he dismissed his lawyers, who wanted to use an insanity defense to avoid the death penalty. This hearing was confronted with an undecidable dilemma, which led to legal cooperation with Roof’s suicidal impulses. The deconstructive approach to undecidability, and its use in questions of law, especially as concerns the relation between psychoanalysis and the death penalty, leads to tentative recommendations for the prevention of racist murder. (PsycInfo Database Record (c) 2021 APA, all rights reserved)</t>
  </si>
  <si>
    <t>https://search.ebscohost.com/login.aspx?direct=true&amp;db=psyh&amp;AN=2021-51494-004&amp;site=ehost-live</t>
  </si>
  <si>
    <t>Network structure of depression and anxiety symptoms in Chinese female nursing students.</t>
  </si>
  <si>
    <t>Ren, Lei; Wang, Yifei; Wu, Lin; Wei, Zihan; Cui, Long-Biao; Wei, Xinyi; Hu, Xinyu; Peng, Jiaxi; Jin, Yinchuan; Li, Fengzhan; Yang, Qun; Liu, Xufeng</t>
  </si>
  <si>
    <t>2021-52095-001</t>
  </si>
  <si>
    <t>10.1186/s12888-021-03276-1</t>
  </si>
  <si>
    <t>Anxiety; Comorbidity; Human Females; Major Depression; Nursing Students; Death and Dying; Fatigue; Irritability; Suicidal Ideation; Adulthood (18 yrs &amp; older); Female</t>
  </si>
  <si>
    <t>Background: Comorbidity between depressive and anxiety disorders is common. From network perspective, mental disorders arise from direct interactions between symptoms and comorbidity is due to direct interactions between depression and anxiety symptoms. The current study investigates the network structure of depression and anxiety symptoms in Chinese female nursing students and identifies the central and bridge symptoms as well as how other symptoms in present network are related to depression symptom 'thoughts of death'. Methods: To understand the full spectrum of depression and anxiety, we recruited 776 Chinese female nursing students with symptoms of depression and anxiety that span the full range of normal to abnormal. Depression symptoms were measured by Patient Health Questionnaire-9 while anxiety symptoms were measured by Generalized Anxiety Disorder 7-Item Questionnaire. Network analysis was used to construct networks. Specifically, we computed the predictability, expected influence and bridge expected influence for each symptom and showed a flow network of 'thoughts of death'. Results: Nine strongest edges existed in network were from the same disorder. Four were between depression symptoms, like 'sleep difficulties' and 'fatigue', and 'anhedonia' and 'fatigue'. Five were between anxiety symptoms, like 'nervousness or anxiety' and 'worry too much', and 'restlessness' and 'afraid something will happen'. The symptom 'fatigue', 'feeling of worthlessness' and 'irritable' had the highest expected influence centrality. Results also revealed two bridge symptoms: 'depressed or sad mood' and 'irritable'. As to 'thoughts of death', the direct relations between it and 'psychomotor agitation/retardation' and 'feeling of worthlessness' were the strongest direct relations. Conclusions: The current study highlighted critical central symptoms 'fatigue', 'feeling of worthlessness' and 'irritable' and critical bridge symptoms 'depressed or sad mood' and 'irritable'. Particularly, 'psychomotor agitation/ retardation' and 'feeling of worthlessness' were identified as key priorities due to their strongest associations with suicide ideation. Implications for clinical prevention and intervention based on these symptoms are discussed. (PsycInfo Database Record (c) 2021 APA, all rights reserved)</t>
  </si>
  <si>
    <t>https://search.ebscohost.com/login.aspx?direct=true&amp;db=psyh&amp;AN=2021-52095-001&amp;site=ehost-live</t>
  </si>
  <si>
    <t>Neuroimaging of suicidal behaviour: A collection of recent studies in suicide attempters and relatives.</t>
  </si>
  <si>
    <t>Ding, Yang</t>
  </si>
  <si>
    <t>2021-50285-265</t>
  </si>
  <si>
    <t>Attempted Suicide; Decision Making; Neuroimaging; Prefrontal Cortex; Family Members; Parietal Lobe; Suicide</t>
  </si>
  <si>
    <t>This thesis presents a series of studies exploring the neurocognitive aspects of suicidal vulnerability using neuroimaging in both suicide attempters and first degree biological relatives of suicide completers. Through a systematic literature review, we demonstrated the association between suicidal acts and structural and functional alterations in several brain regions. We then examined structural neuroimaging measures in the prefrontal cortex of a large sample of suicide attempters and highlighted significant alterations in the left ventrolateral prefrontal cortex, independently from mood disorders. Moreover, we showed that the volume of the nucleus accumbens was negatively correlated with the lethality of previous suicidal acts, which suggests that this region may modulate the way suicidal acts are completed. We then used functional neuroimaging and the classical Go-NoGo task to examine cognitive inhibition among suicide attempters. Our results suggest that cognitive control deficits within suicide attempters, associated with the activation of the inferior frontal gyrus, thalamus, orbitofrontal cortex and parietal cortex, are more likely to be state-related than traits. Moreover, we examined relatives of suicide completers using a battery of cognitive measures and neuroimaging. We found decision-making deficits, but no cognitive control deficits, in suicide relatives who themselves never attempted suicide compared to patient relatives with no family history of suicidal acts and to healthy controls. These results suggest that risky decision-making could be a transmitted trait within families while normal cognitive control could be protective against suicide in these individuals. Furthermore, we showed that risky decision-making in sucide relatives was associated with significant reduction in ventromedial prefrontal cortex activity during decision-making and increased activity in precuneus during choice processing. Finally, both outcome processing during decision-making and angry faces processing (a proxy for social threat) were associated with altered activity in the cerebellum among suicide relatives. Overall, our findings strongly support a significant role for the ventral (both medial and lateral) prefrontal cortex, but they also highlight a network of brains regions beyond the prefrontal cortex. Moreover, they underline the importance and potential heritability of risky decision-making in suicidal vulnerability and the possibility that some cognitive deficits may be states while others are traits. These new findings expand our knowledge and allow us to propose an updated neurocognitive model of suicide. (PsycInfo Database Record (c) 2021 APA, all rights reserved)</t>
  </si>
  <si>
    <t>https://search.ebscohost.com/login.aspx?direct=true&amp;db=psyh&amp;AN=2021-50285-265&amp;site=ehost-live</t>
  </si>
  <si>
    <t>'no, I guess it’s kind of sensitive' - communication patterns in a music listening group with older men.</t>
  </si>
  <si>
    <t>2021-15060-001</t>
  </si>
  <si>
    <t>ABSTRACT Introduction: Loneliness is a major wellbeing challenge for older men, linked to physical illnesses, depression and a heightened risk of suicide. Music listening is a potentially significant, although hitherto understudied resource in facilitating wellbeing amongst older men. This empirical study seeks to investigate how older men, at risk of loneliness, interact with each other, the female group leader and 'with' music in a music listening group. It was presumed that the music would positively affect the moods of the participants, and that music would serve as a vehicle to stimulate memories and personal self-disclosure. Method: Eight men 64–86 years, with life challenges connected to loneliness, met 16 times to listen to self-chosen music and discuss self-defined topics. The group was led by a qualified music therapist. Follow-up individual interviews were made and a questionnaire were conducted, and used for triangulation. Qualitative content analysis was used to identify codes and themes. Results: The analysis resulted in three themes: choosing a positive mood; facts over self-disclosure; empathy and identification. Listening to, and discussing music were described as uplifting, stimulating and meaningful. However, the presumption that the music would serve as a vehicle for self-disclosure did not unfold as expected. Discussion: The communication between the participants and with the female group leader is discussed from a gender perspective. The article concludes that, specifically when working with (older) men, there is a dual need to recognise traditional, gendered socialisation patterns and norms, while simultaneously acknowledging that these norms might counteract other forms of connectedness. (PsycInfo Database Record (c) 2021 APA, all rights reserved)</t>
  </si>
  <si>
    <t>https://search.ebscohost.com/login.aspx?direct=true&amp;db=psyh&amp;AN=2021-15060-001&amp;site=ehost-live</t>
  </si>
  <si>
    <t>Non‐suicidal self‐injury in us military veterans: Results from the national health and resilience in veterans study.</t>
  </si>
  <si>
    <t>Kachadourian, Lorig K.; Nichter, Brandon; Herzog, Sarah; Norman, Sonya B.; Sullivan, Tami; Pietrzak, Robert H.</t>
  </si>
  <si>
    <t>2021-99658-001</t>
  </si>
  <si>
    <t>10.1002/cpp.2673</t>
  </si>
  <si>
    <t>Background To evaluate the prevalence of lifetime non‐suicidal self‐injury (NSSI) among US military veterans and identify sociodemographic, military, psychiatric and clinical correlates associated with NSSI. Methods Data were analysed from the 2019–2020 National Health and Resilience in Veterans Study, a contemporary, nationally representative survey of 4069 US veterans. Outcomes measured included lifetime history of NSSI, trauma history, lifetime and current DSM‐V mental disorders and lifetime and recent suicidal behaviours. Results The overall prevalence of lifetime NSSI was 4.2% (95% confidence interval [3.6%, 4.9%]). Multivariable analyses revealed that veterans who endorsed lifetime NSSI were more likely to be younger, female, non‐Caucasian, unmarried or unpartnered, and to have a lower annual household income. Veterans who endorsed lifetime NSSI reported more adverse childhood experiences and lifetime traumas and were more likely to have experienced military sexual trauma. They also were more likely to screen positive for lifetime posttraumatic stress disorder, major depressive disorder (MDD) and substance use disorders and to have attempted suicide. Finally, lifetime NSSI was associated with current MDD, generalized anxiety disorder, and substance use disorders, as well as past‐year suicidal ideation. Conclusion Results of this study provide the first‐known data on the epidemiology of NSSI in US military veterans. They suggest that certain correlates can help identify veterans who may be at greater risk for engaging in NSSI, as well as the potential prognostic utility of lifetime NSSI in predicting current psychiatric problems and suicide risk in this population. (PsycInfo Database Record (c) 2021 APA, all rights reserved)</t>
  </si>
  <si>
    <t>https://search.ebscohost.com/login.aspx?direct=true&amp;db=psyh&amp;AN=2021-99658-001&amp;site=ehost-live</t>
  </si>
  <si>
    <t>Novel targeting of adult brain serotonin reveals new roles in behavior.</t>
  </si>
  <si>
    <t>Whitney, Meredith Sorenson</t>
  </si>
  <si>
    <t>2020-79977-258</t>
  </si>
  <si>
    <t>Phenotypes; Serotonin; Stereotaxic Techniques; Daily Activities; Homeostasis; Mice; Behavioral Genetics</t>
  </si>
  <si>
    <t>Serotonin (5-HT) is a crucial neuromodulator linked to many psychiatric disorders, including major depression, post-traumatic stress disorder, generalized anxiety disorder, obsessive compulsive disorder, and suicide. Yet, after more than six decades of study, its role in behavior remains poorly understood, in part, because of a lack of techniques to specifically target 5-HT synthesis in the adult brain. Here, we have developed a genetic approach that reproducibly achieves near-complete elimination of 5-HT synthesis from the adult ascending 5-HT system by stereotaxic injection of an adeno-associated virus expressing Cre recombinase (AAV-Cre) into the midbrain/pons of mice carrying a loxP-conditional tryptophan hydroxylase 2 (Tph2) allele. We investigated the effect of deficient brain 5-HT synthesis on behavior and discovered a unique composite phenotype. Surprisingly, adult 5-HT deficiency did not affect anxiety-like behavior, but resulted in a robust hyperactivity phenotype in novel and home cage environments. Additionally, loss of 5-HT led to an altered pattern of circadian behavior characterized by an advance in the onset and a delay in the offset of daily activity, thus revealing a requirement for adult 5-HT in the control of daily activity patterns. Notably, after normalizing for hyperactivity, we found that the normal ~2-hour break in nocturnal activity (siesta), a period of REM and NREM sleep, was absent in all animals in which 5-HT deficiency was verified. Our findings identify adult 5-HT as a requirement for siestas and implicate it in the regulation of sleep-wake homeostasis. Preliminary results from other testing suggests that adult 5-HT may also be involved in regulating immune gene expression in the brain, peripheral metabolic homeostasis, CNS norepinephrine levels, and autonomic functions. In addition to demonstrating a specific role for adult 5-HT in controlling locomotor activity, daily circadian patterns, and siestas, our results highlight the importance of our adult-specific 5-HT-synthesis-targeting approach in understanding 5-HT's role in behavior. (PsycInfo Database Record (c) 2020 APA, all rights reserved)</t>
  </si>
  <si>
    <t>https://search.ebscohost.com/login.aspx?direct=true&amp;db=psyh&amp;AN=2020-79977-258&amp;site=ehost-live</t>
  </si>
  <si>
    <t>Older adults coping in times of crisis; vulnerable or valuable untapped resource?</t>
  </si>
  <si>
    <t>Wallace, Rachel; Teck Lua, Chong; Greene, Elaine</t>
  </si>
  <si>
    <t>International Journal of Geriatric Psychiatry</t>
  </si>
  <si>
    <t>2021-68092-002</t>
  </si>
  <si>
    <t>10.1002/gps.5513</t>
  </si>
  <si>
    <t>Coping Behavior; Mental Health; Pandemics; COVID-19; Older Adulthood; Coronavirus; Adulthood (18 yrs &amp; older); Aged (65 yrs &amp; older); Very Old (85 yrs &amp; older); Male; Female</t>
  </si>
  <si>
    <t>From the inception of the novel SARS‐CoV‐2 coronavirus (COVID‐ 19) pandemic, practitioners of old age psychiatry and geriatric medicine voiced concerns that the outbreak could have significant mental health consequences for older adults. To tackle the spread of the novel coronavirus (COVID‐19), governments worldwide imposed extraordinary public health measures, including implementing a 'lockdown' of normal life. Older adults in Ireland were instructed to 'cocoon,' essentially to stay at home and avoid all social interactions. This advice, however, may have had negative—albeit unintended—side effects. The aim of isolating was to avoid mortality related to this virus, and although being alone does not inevitably result in loneliness there is an undeniable increased link. Loneliness itself has been associated with increased physical health illness, dampened immune response poor mental health, depression, and mortality. Furthermore, isolation and lack of perceived social connectedness have been identified as risk factors for suicide in older people, with previous research finding increased rates of suicide in older adults during epidemics. Prior to the pandemic, loneliness had already been recognized as 'the public health crisis of this generation' affecting up to 37% of Irish people over 50 years of age. This puts our already vulnerable population of older adults into an increasingly challenging conundrum and a possible detrimental cyclical quandary. This study was conducted opportunistically as part of a larger planned prospective study of depression and anxiety which coincidentally commenced as the pandemic emerged, in March 2020. Participants completed the screening tools including the Geriatric Depression Scale (GDS‐4), Geriatric Anxiety Inventory (GAI‐SF), De Jong Gierveld Loneliness Scale, and commented on the question posed to them; 'Are you worried about Coronavirus/COVID‐19?' ('COVID‐anxiety'). The main finding of this study was that the majority of patients included were aware of COVID‐19 but were predominantly unconcerned about the virus and the related pandemic. (PsycInfo Database Record (c) 2022 APA, all rights reserved)</t>
  </si>
  <si>
    <t>https://search.ebscohost.com/login.aspx?direct=true&amp;db=psyh&amp;AN=2021-68092-002&amp;site=ehost-live</t>
  </si>
  <si>
    <t>On the limits of being ‘corporate’: Internal mobility, parrhesia, and ethical disasters.</t>
  </si>
  <si>
    <t>Janand, Anne; Maizeray, Lidwine; Bazin, Yoann</t>
  </si>
  <si>
    <t>M@n@gement</t>
  </si>
  <si>
    <t>2022-13736-005</t>
  </si>
  <si>
    <t>DMSP Research Center</t>
  </si>
  <si>
    <t>Disasters; Ethics; Physical Mobility; Social Issues; Emergency Management; Business Organizations; Films; Human Resource Management</t>
  </si>
  <si>
    <t>This article presents the summary of a movie Corporate which tells the story of the aforementioned Emilie, a young and brilliant human resources manager – a ‘rising star’ and a ‘killer’ of the Esen group. Her main assignment is to get rid of some of the Esen’s employees who are judged as being under-performing and/or too old. However, due to the company’s status, she cannot just fire them, and thus needs to use all the tricks in the managerial book. One day, however, an employee is pushed too far, and commits suicide. This movie echoes numerous situations in corporations, but particularly the one of France Télécom whose trial ended on December 20, 2019. (PsycInfo Database Record (c) 2022 APA, all rights reserved)</t>
  </si>
  <si>
    <t>https://search.ebscohost.com/login.aspx?direct=true&amp;db=psyh&amp;AN=2022-13736-005&amp;site=ehost-live</t>
  </si>
  <si>
    <t>Oxytocin reduces romantic rejection-induced pain in online speed-dating as revealed by decreased frontal-midline theta oscillations.</t>
  </si>
  <si>
    <t>Zhang, Xukai; Li, Peng; Otieno, Susannah C. S. A.; Li, Hong; Leppänen, Paavo H. T.</t>
  </si>
  <si>
    <t>2021-94925-001</t>
  </si>
  <si>
    <t>10.1016/j.psyneuen.2021.105411</t>
  </si>
  <si>
    <t>Distress; Oxytocin; Pain; Romance; Theta Rhythm; Analgesia; Electroencephalography; Social Acceptance; Adulthood (18 yrs &amp; older); Male; Female</t>
  </si>
  <si>
    <t>Background: Romantic rejection is an emotionally distressful experience profoundly affecting life, possibly leading to mental illness or suicide. Oxytocin (OT) is a neuropeptide widely implicated in reducing physical pain and negative emotions; however, whether OT has an effect on reducing intense social pain (e.g., romantic rejection) remains unknown. Here, we tested the effect of OT on social pain and investigated its role in the outcome evaluation phase of social decision-making. Methods: Electroencephalographic recordings were obtained between August 2nd and October 20th, 2020 in Shenzhen University from 61 healthy participants in a double-blind, placebo-controlled study with a between-subject design. We defined frontal-midline theta oscillation as a neural signature of social pain and assessed self-reported pleasantness ratings for four possible romantic outcomes in an online speed-dating task. Results: In the placebo group, greater theta power was induced by romantic rejection, being associated with rejection distress. This pattern was not observed in the OT group, where romantic rejection induced significantly decreased theta power compared to the placebo group; in the OT group, there was no association between theta power and rejection distress. Furthermore, the frontal-midline theta oscillation could be source-localized to brain areas overlapping with the physical-social pain matrix (i.e., somatosensory cortex, anterior cingulate cortex, frontal pole, and supplementary motor area). Conclusions: OT relieves social pain caused by romantic rejection, reflected in decreased frontal-midline theta oscillations and a diminished connection between theta power and rejection distress. These findings can help understand and harness OT’s pain-reducing effect on social pain. (PsycInfo Database Record (c) 2021 APA, all rights reserved)</t>
  </si>
  <si>
    <t>https://search.ebscohost.com/login.aspx?direct=true&amp;db=psyh&amp;AN=2021-94925-001&amp;site=ehost-live</t>
  </si>
  <si>
    <t>Parent’s psychopathological profiles and adolescent offspring’s substance use disorders.</t>
  </si>
  <si>
    <t>2020-79575-001</t>
  </si>
  <si>
    <t>Adolescent Psychopathology; Drug Dependency; Drug Usage; Psychopathology; Substance Use Disorder; Drug Abuse; Mothers; Parents; Adolescence (13-17 yrs); Adulthood (18 yrs &amp; older); Male; Female</t>
  </si>
  <si>
    <t>Background: Substance use disorders (SUD) represent one of the most important public health problems which has an onset in adolescence. Although substantial data exist on adolescent substance use, studies examining the role of parental psychopathological profiles on adolescent offspring SUD are lacking. Thus, this study aimed to identify parental psychopathological profiles, and to examine the extent to which these profiles are associated with SUD in their offspring. Method: Our analytic sample comprised 5887 adolescents (48.60% boys; M = 15.07 years, SD = 1.46) from the National Comorbidity Survey Replication Adolescent Supplement (NCS-A), whose biological parents responded to the Parent Self-Administered Questionnaire. Parental psychopathological profiles were identified by means of latent class analysis. Results: Different psychopathological profiles were identified in fathers and mothers. Among fathers, two psychopathological profiles were found: 'normative class' (low psychopathological symptoms and drug use) and 'high psychopathology class' (high psychopathological symptoms and drug use). Among mothers, three psychopathological profiles were found: 'normative class' (low psychopathological symptoms and drug use), 'high psychopathology class' (high psychopathological symptoms and drug use), and 'suicide class' (low psychopathological symptoms and drug use, but high on suicidal ideation or suicidal attempt). Father’s high psychopathology profile was significantly associated with adolescent’s illicit drug abuse. Mother’s high psychopathology profile was significantly associated with adolescent’s nicotine dependence, alcohol or illicit drug abuse. Conclusions: Family-based interventions should include skills training in reducing parental SUD and other mental health problems. (PsycInfo Database Record (c) 2020 APA, all rights reserved)</t>
  </si>
  <si>
    <t>https://search.ebscohost.com/login.aspx?direct=true&amp;db=psyh&amp;AN=2020-79575-001&amp;site=ehost-live</t>
  </si>
  <si>
    <t>Parental care deficiency and non‐suicidal self‐injury among chinese rural left‐behind adolescents: The mediating role of negative emotion and the moderating role of emotion regulation ability.</t>
  </si>
  <si>
    <t>Infant and Child Development</t>
  </si>
  <si>
    <t>2021-58550-001</t>
  </si>
  <si>
    <t>Lack of parental care is a common disadvantage faced by Chinese rural left‐behind children and an important factor leading to various psychological and behavioural problems. Although parental care deficiency may play an important role in Chinese rural left‐behind adolescents' non‐suicidal self‐injury (NSSI), the underlying mediating and moderating mechanisms of this relationship have not been explored. The sample consisted of 633 rural left‐behind adolescents in China, including 318 males (50.24%) and 315 females (49.76%) aged 12–17 years, from middle and high schools in Hunan Province. Participants completed self‐report questionnaires that assessed parental care deficiency, negative emotion, emotion regulation ability, and NSSI. Parental care deficiency not only directly affected NSSI of Chinese rural left‐behind children but also indirectly affected NSSI by increasing negative emotions. At the same time, the mediating effect of negative emotion was moderated by emotion regulation ability. Specifically, when emotion regulation ability was low, the mediating effect of negative emotion was significant, but when emotion regulation ability was high, the mediating effect of negative emotion was not significant. In order to prevent and intervene in NSSI among Chinese rural left‐behind children experiencing parental care deficiency, we should focus on developing their emotion regulation ability. (PsycInfo Database Record (c) 2021 APA, all rights reserved)</t>
  </si>
  <si>
    <t>https://search.ebscohost.com/login.aspx?direct=true&amp;db=psyh&amp;AN=2021-58550-001&amp;site=ehost-live</t>
  </si>
  <si>
    <t>2021-41670-057</t>
  </si>
  <si>
    <t>Bipolar Disorder; Cognitive Impairment; Quality of Life; Adulthood (18 yrs &amp; older); Middle Age (40-64 yrs); Aged (65 yrs &amp; older); Very Old (85 yrs &amp; older); Male; Female</t>
  </si>
  <si>
    <t>Background: Older adults with bipolar disorder (BD) commonly present with cognitive deficits (e.g., attention, memory, verbal fluency). Concomitantly, older adults with BD commonly report subjective or perceived cognitive failures. For this study, we confirmed a 3-factor model of cognitive failures first validated with older adults free of mental illness (i.e., forgetfulness, distractibility, false triggering). We then computed a structural equation model (SEM) demonstrating the construct validity of perceived cognitive errors in relation to quality of life with BD. Use of SEM enabled us to measure quality of life broadly and germane to BD (i.e., well-being, life satisfaction, alcohol misuse, sleep quality). Methods: We obtained responses from an international sample of 350 older adults with BD (M = 61.26 years of age, range 50–87), recruited via micro-targeted social media advertising. Most lived in Canada, the U.S., U.K., Ireland, Australia and South Africa. Results: As hypothesized, perceived cognitive failures were predicted by BD symptoms (depression and hypo/mania). And cognitive failures directly and indirectly predicted quality of life. Limitations: Future research is needed to replicate this QoL model over time with younger patients and those recruited using more traditional methods. Conclusions: Perceived cognitive failures may not be strongly correlated with objective indices of cognitive deficits; nonetheless perceived cognitive failures are significantly associated with quality of life for older adults with BD. For both cognitive errors and BD symptoms, their indirect effect on quality of life (via suicide ideation) is greater than the direct effect. (PsycInfo Database Record (c) 2021 APA, all rights reserved)</t>
  </si>
  <si>
    <t>https://search.ebscohost.com/login.aspx?direct=true&amp;db=psyh&amp;AN=2021-41670-057&amp;site=ehost-live</t>
  </si>
  <si>
    <t>Journal of Social and Personal Relationships</t>
  </si>
  <si>
    <t>2021-24403-002</t>
  </si>
  <si>
    <t>Discrimination; Human Migration; Loneliness; Parent Child Relations; Self-Injurious Behavior; Chinese Cultural Groups; Human Sex Differences; Childhood (birth-12 yrs); School Age (6-12 yrs); Adolescence (13-17 yrs); Male; Female</t>
  </si>
  <si>
    <t>Chinese rural-to-urban migrant children frequently experience discrimination, which thereby often results in significant negative consequences. However, little is known about the contribution of perceived discrimination experiences to non-suicidal self-injury (NSSI). This study aimed to examine the relationship between perceived discrimination and NSSI, the mediating role of loneliness in this relationship, and the moderating roles of parent-child cohesion and gender. Six hundred fifty-seven migrant children completed a perceived discrimination scale, an NSSI questionnaire, a loneliness scale, and a parent-child cohesion inventory. Results showed that there was a significant positive association between perceived discrimination and NSSI among migrant children. Loneliness mediated the relationship between perceived discrimination and NSSI. Moreover, parent-child cohesion demonstrated a moderating effect on the mediation via loneliness; the indirect association between perceived discrimination and NSSI via loneliness was only significant in low parent-child cohesion condition, but not in the high condition. Additionally, there were differences by gender, with a significantly stronger mediating effect of loneliness among migrant girls compared with migrant boys. The findings from this study contribute to the understanding of the underlying mechanisms in the relationship between perceived discrimination and NSSI. Discussion also provides directions for future interventions and delineate how programs could be designed to target loneliness and parent-child cohesion among migrant children. (PsycInfo Database Record (c) 2022 APA, all rights reserved)</t>
  </si>
  <si>
    <t>https://search.ebscohost.com/login.aspx?direct=true&amp;db=psyh&amp;AN=2021-24403-002&amp;site=ehost-live</t>
  </si>
  <si>
    <t>Performing gendered extremism: A gender comparative analysis of women’s roles within violent extremist groups.</t>
  </si>
  <si>
    <t>Mutton, Rosamund V. J. E.</t>
  </si>
  <si>
    <t>2022-13251-127</t>
  </si>
  <si>
    <t>Human Females; Militancy; Roles; Violence; Extremism; Terrorism; Civilians; Adulthood (18 yrs &amp; older); Female</t>
  </si>
  <si>
    <t>Adopting a gender comparative approach, this thesis examines why roles that appear similar in type are performed differently by women across violent extremist group contexts.Prevailing narratives which implicitly gender violent extremism as inherently masculine overlook the means by which violent extremist groups use gender dynamics to inform their militancy. An absence of theory within the study of women and violent extremism has produced role typologies which descriptively categorise female participation. These produce analyses of female participation that are oversimplified.In contrast, this thesis develops a theoretically informed framework of analysis derived from a synthesis of gender performativity theory, role theory and a Communities of Practice approach. The application of this framework to female performances of four roles (motherhood; recruitment; combatant; suicide bombing) across seven case studies demonstrates how women occupy and perform their roles from a space that is distinct from male participants and civilian women. These spaces are shaped by contextual factors, organisational needs and the way roles are learned, and thus inform differences in role performances.This comparative analysis disrupts stereotypes associating masculinity with specific conceptualisations of violence. Instead, a recognition of a spectrum of gendered identities and behaviours which encapsulates femininity, furthers understandings of female participation in violent extremism as diverse and dynamic. It demonstrates that alternative performances to the masculine 'norm' exist and achieve a variety of specific outcomes for groups. (PsycInfo Database Record (c) 2022 APA, all rights reserved)</t>
  </si>
  <si>
    <t>https://search.ebscohost.com/login.aspx?direct=true&amp;db=psyh&amp;AN=2022-13251-127&amp;site=ehost-live</t>
  </si>
  <si>
    <t>Peripheral body temperature rhythm is associated with suicide risk in major depressive disorder: A case-control study.</t>
  </si>
  <si>
    <t>Ma, Xin; Cao, Jing; Zheng, Hailin; Mei, Xinchun; Wang, Meijuan; Wang, Haoran; Shuai, Yu; Shen, Yuan</t>
  </si>
  <si>
    <t>General Psychiatry</t>
  </si>
  <si>
    <t>2021-46053-001</t>
  </si>
  <si>
    <t>10.1136/gpsych-2020-100219</t>
  </si>
  <si>
    <t>Body Temperature; Major Depression; Suicide; Treatment; Antidepressant Drugs; Drug Therapy; Risk Factors; Adulthood (18 yrs &amp; older); Young Adulthood (18-29 yrs); Thirties (30-39 yrs); Middle Age (40-64 yrs); Male; Female</t>
  </si>
  <si>
    <t>Background Patients with major depressive disorder (MDD) may have an abnormal peripheral body temperature rhythm, but its relationship with suicidal risk and the response to treatment with antidepressants remain unknown. Aims This study aimed to investigate the feature of peripheral body temperature in patients with MDD and its relationship with suicide risk before and after treatment with antidepressants. Methods This is a prospective case-control study. Patients diagnosed as MDD were enrolled into MDD group. Healthy subjects who matched in terms of gender, age and body mass index were enrolled into normal control (NC) group. The 24-hour peripheral body temperatures were monitored by TM’ Holter the next day after assessment. Patients with MDD were re-assessed after a 2-week treatment with antidepressants. All temperature data were fitted into cosine curves by Python. Result There were 41 patients with MDD, and 21 NC participants enrolled and completed the baseline assessments before the treatment. Patients with MDD were further divided into subgroup of with suicide risk or without suicide risk. In patients with MDD, the mesor of peripheral body temperature rhythm was higher in both patients with (36.17 (0.30)) and without suicide risk (36.22 (0.27)) than the mesor in NC participants before treatment (35.84 (0.38), Z=11.82, p=0.003, Kruskal-Wallis test). The phase-delay of temperature before treatment was greater in patients with MDD with suicidal risk (4.71 (1.68)) in comparison with those without suicidal risk (3.05 (2.19)) and NC participants (3.19 (1.82), Z=9.68, p=0.008, Kruskal-Wallis test). Moreover, phase-delay of temperature was associated with suicide risk in patients with MDD before treatment (OR=1.046, 95%CI: 1.009 to 1.085, p=0.015, unadjusted; OR=1.080, 95% CI: 1.020 to 1.144, p=0.009, adjusted by age and sex). Conclusion Patients with MDD might have abnormal peripheral body temperature. The abnormal phase-delay of peripheral body temperature may indicate suicide risk in patients with MDD, depending on validation in large-scale cohorts. (PsycInfo Database Record (c) 2021 APA, all rights reserved)</t>
  </si>
  <si>
    <t>https://search.ebscohost.com/login.aspx?direct=true&amp;db=psyh&amp;AN=2021-46053-001&amp;site=ehost-live</t>
  </si>
  <si>
    <t>Pilot trial of a transdiagnostic computerized anxiety sensitivity intervention among VA primary care patients.</t>
  </si>
  <si>
    <t>Norr, Aaron M.; Katz, Andrea C.; Nguyen, Janelle L.; Lehavot, Keren; Schmidt, Norman B.; Reger, Greg M.</t>
  </si>
  <si>
    <t>2020-85773-001</t>
  </si>
  <si>
    <t>10.1016/j.psychres.2020.113394</t>
  </si>
  <si>
    <t>Military Veterans; Primary Health Care; Treatment Effectiveness Evaluation; Computer Assisted Therapy; Anxiety Sensitivity; Intervention; Suicidal Ideation; Adulthood (18 yrs &amp; older); Male; Female</t>
  </si>
  <si>
    <t>People in need of mental health treatment do not access care at high rates or in a timely manner, inclusive of Veterans at Department of Veteran's Affairs (VA) medical centers. Barriers to care have been identified, and one potential solution is the use of technology-based interventions within primary care. This study evaluated the Cognitive Anxiety Sensitivity Treatment (CAST), a previously developed computerized treatment that has shown efficacy in community samples for mental health symptoms including: anxiety, depression, post-traumatic stress, and suicidal ideation. VA primary care patients with elevated anxiety sensitivity (N = 25) were recruited to participate in a mixed-method open pilot to examine acceptability, usability, and preliminary effectiveness in a VA primary care setting. Participants completed an initial visit, that included the intervention, and a one-month follow-up. Veterans found CAST to be generally acceptable, with strong usability ratings. Qualitative analyses identified areas of strength and areas for improvement for use with VA primary care Veterans. Repeated measures ANCOVAs revealed significant effects for symptoms of anxiety, depression, traumatic-stress, and suicidal ideation. CAST could potentially have a large public health impact if deployed across VA medical centers as a first-step intervention for a range of mental health presenting concerns. (PsycInfo Database Record (c) 2022 APA, all rights reserved)</t>
  </si>
  <si>
    <t>https://search.ebscohost.com/login.aspx?direct=true&amp;db=psyh&amp;AN=2020-85773-001&amp;site=ehost-live</t>
  </si>
  <si>
    <t>Prevalence and trends in suicidal behavior among US military veterans during the COVID-19 pandemic.</t>
  </si>
  <si>
    <t>2022-41504-004</t>
  </si>
  <si>
    <t>Military Veterans; Pandemics; Trends; COVID-19; Suicidal Behavior; Attempted Suicide; Infectious Disorders; Risk Factors; Adulthood (18 yrs &amp; older); Young Adulthood (18-29 yrs); Thirties (30-39 yrs); Middle Age (40-64 yrs); Aged (65 yrs &amp; older); Very Old (85 yrs &amp; older); Male; Female</t>
  </si>
  <si>
    <t>Importance: The COVID-19 pandemic has raised considerable concerns about increased risk for suicidal behavior among US military veterans, who already had elevated rates of suicide before the pandemic. Objective: To examine longitudinal changes in suicidal behavior from before the COVID-19 pandemic to nearly 10 months into the pandemic and identify risk factors and COVID-related variables associated with new-onset suicide ideation (SI). Design, setting, and participants: This population-based prospective cohort study used data from the first and second wave of the National Health and Resilience in Veterans Study, conducted from November 18, 2019, to December 19, 2020. Median dates of data collection for the prepandemic and peripandemic assessments were November 21, 2019, and November 14, 2020, nearly 10 months after the start of the COVID-19 public health emergency in the US. A total of 3078 US military veterans aged 22 to 99 years were included in the study. Main outcomes and measures: Past-year SI and suicide attempts. Results: In this cohort study of 3078 US veterans (mean [SD] age, 63.2 [14.7] years; 91.6% men; 79.3% non-Hispanic White veterans, 10.3% non-Hispanic Black veterans, and 6.0% Hispanic veterans), 233 (7.8%) reported past-year SI, and 8 (0.3%) reported suicide attempts at the peripandemic assessment. Past-year SI decreased from 10.6% prepandemic (95% CI, 9.6%-11.8%) to 7.8% peripandemic (95% CI, 6.9%-8.8%). A total of 82 veterans (2.6%) developed new-onset SI over the follow-up period. After adjusting for sociodemographic and military characteristics, the strongest risk factors and COVID-19-related variables for new-onset SI were low social support (odds ratio [OR], 2.77; 95% CI, 1.46-5.28), suicide attempt history (OR, 6.31; 95% CI, 2.71-14.67), lifetime posttraumatic stress disorder and/or depression (OR, 2.25; 95% CI, 1.16-4.35), past-year alcohol use disorder severity (OR, 1.06; 95% CI, 1.01-1.12), COVID-19 infection (OR, 2.41; 95% CI, 1.41-5.01), and worsening of social relationships during the pandemic (OR, 1.47; 95% CI, 1.16-1.88). Conclusions and relevance: The results of this cohort study suggest that despite grim forecasts that the COVID-19 pandemic would exacerbate suicidality among US military veterans, the rate of SI decreased at the population level nearly 10 months into the pandemic. Veterans who were infected with COVID-19 were more than twice as likely to report SI, which suggests the need for future research to examine the potential link between COVID-19 infection and suicidal behavior. (PsycInfo Database Record (c) 2022 APA, all rights reserved)</t>
  </si>
  <si>
    <t>https://search.ebscohost.com/login.aspx?direct=true&amp;db=psyh&amp;AN=2022-41504-004&amp;site=ehost-live</t>
  </si>
  <si>
    <t>Prevalence of cannabis use, disorder, and medical card possession in U.S. military veterans: Results from the 2019–2020 National Health and Resilience in Veterans Study.</t>
  </si>
  <si>
    <t>Hill, Melanie L.; Loflin, Mallory; Nichter, Brandon; Norman, Sonya B.; Pietrzak, Robert H.</t>
  </si>
  <si>
    <t>2021-53416-001</t>
  </si>
  <si>
    <t>10.1016/j.addbeh.2021.106963</t>
  </si>
  <si>
    <t>Drug Usage; Military Veterans; Resilience (Psychological); Cannabis Use Disorder; Epidemiology; Major Depression; Ownership; Adulthood (18 yrs &amp; older); Young Adulthood (18-29 yrs); Thirties (30-39 yrs); Middle Age (40-64 yrs); Aged (65 yrs &amp; older); Very Old (85 yrs &amp; older); Male; Female</t>
  </si>
  <si>
    <t>More than half of U.S. states legalized medical or recreational sale and possession of cannabis since the prevalence of cannabis use was last estimated among U.S. military veterans in 2014. To provide updated estimates of the prevalence and correlates of cannabis use, cannabis use disorder (CUD), and medical cannabis card possession in this population, data were analyzed from the 2019–2020 National Health and Resilience in Veterans Study, a nationally representative survey of 4,069 veterans ages 22–99 years who reported on their past-6-month cannabis use, CUD symptoms, and possession of a medical cannabis card. An estimated 11.9% [95% confidence interval (CI) = 10.9–12.9%)] of veterans reported using cannabis, 2.7% (95% CI = 2.3–3.3%) screened positive for CUD, and 1.5% (95% CI = 1.2–2.0%) reported possessing a medical card. Prevalence of cannabis use, CUD, and card possession were higher among younger veterans (use: 20.2%, CUD: 5.6%, card: 2.1%) and those with psychiatric conditions (use: 24.0%-30.0%, CUD: 8.9%-13.0%, card: 3.1%-4.0%). Younger age, alcohol use disorder, and childhood adversity explained a large proportion of variance in cannabis use and CUD, and depression was independently associated with CUD (odds ratio [OR] = 2.76). Physical disability (OR = 3.59), combat veteran status (OR = 2.84), and non-Hispanic black (OR = 0.23) relative to white race/ethnicity most strongly predicted using cannabis with a medical card. The estimated prevalence of cannabis use in veterans—nearly 12%—is higher than the most recently reported estimate (9% in 2014). Veteran cannabis use may be increasing and is particularly prevalent among veterans with psychiatric conditions. (PsycInfo Database Record (c) 2021 APA, all rights reserved)</t>
  </si>
  <si>
    <t>https://search.ebscohost.com/login.aspx?direct=true&amp;db=psyh&amp;AN=2021-53416-001&amp;site=ehost-live</t>
  </si>
  <si>
    <t>2021-73422-020</t>
  </si>
  <si>
    <t>Confidence Limits (Statistics); Epidemiology; Major Depression; Suicidal Ideation; Suicide; Impression Management; Risk Factors; Self-Report</t>
  </si>
  <si>
    <t>Background: Suicidal ideation (SI) and suicide planning (SP) are associated with an increased risk of future suicide. We performed a meta-analysis of observational studies to estimate the prevalence of SI and SP in patients with major depressive disorder (MDD) and its associated factors. Methods: A systematic literature search was conducted in PubMed, EMBASE, PsycINFO and Web of Science from their commencement date until 7 October 2020. Original studies containing data on the prevalence of SI and SP in individuals with MDD were analyzed. Results: Forty-six articles covering 53,598 patients were included in the meta-analysis. The overall prevalence of SI was 37.7% (95% confidence interval (CI): 32.3–43.4%) and the pooled prevalence of SP was 15.1% (95% CI: 8.0-–26.8%). Subgroup analyses revealed that the timeframe over which SI was assessed, source of patients, study design, and diagnostic criteria were significantly associated with the pooled prevalence of SI. Meta-regression analyses revealed that the Hamilton Depression Rating Scale (HAMD) score and percentage of male participants were positively associated with the pooled prevalence of SI. Study quality and mean age were negatively associated with the pooled prevalence of SI. In contrast, survey year and study quality were negatively associated with pooled prevalence of SP Limitation: SI and SP were self-reported and subject to recall bias and impression management. Conclusions: SI and SP are common in patients with MDD, especially among inpatients. Preventive measures and treatments focusing on factors associated with SI and SP may reduce the risk of suicide in patients with MDD. (PsycInfo Database Record (c) 2021 APA, all rights reserved)</t>
  </si>
  <si>
    <t>https://search.ebscohost.com/login.aspx?direct=true&amp;db=psyh&amp;AN=2021-73422-020&amp;site=ehost-live</t>
  </si>
  <si>
    <t>Prevalence of suicidality, depression, post-traumatic stress disorder, and anxiety among female sex workers: A systematic review and meta-analysis.</t>
  </si>
  <si>
    <t>2021-56358-001</t>
  </si>
  <si>
    <t>The purpose was to assess prevalence of suicidality, depression, post-traumatic stress disorder (PTSD), and anxiety among female sex workers (FSW). A systematic review and meta-analysis was performed. Search strategy was performed in MEDLINE, Scopus, Web of Science, EMBASE, Ovid and Cochrane Central Database from inception until March 2020. Considered for inclusion were cross-sectional studies performed on FSW that assessed prevalence of any of the following: suicide attempt or suicidal ideation, depression, PTSD, or anxiety. Five reviewers, independently and in duplicate, selected all eligible articles in an abstract and full-text screening phase and, moreover, extracted information from each study. A binomial-normal generalized linear mixed model was employed to estimate prevalence of the conditions. From 8035 studies yielded in the search strategy, 55 were included for analysis. The overall prevalence of suicidal ideation and attempt was 27% (95% C.I. 18–39%) and 20% (95% C.I. 13–28%), respectively. Furthermore, overall prevalence of depression and PTSD was 44% (95% C.I. 35–54%) and 29% (95% C.I. 18–44%), respectively. Eleven studies were classified as high quality. Findings indicate that there is an overall high prevalence of suicidality, depression, and PTSD among FSW. Development of accessible large-scale interventions that assess mental health among this population remains critical. (PsycInfo Database Record (c) 2021 APA, all rights reserved)</t>
  </si>
  <si>
    <t>https://search.ebscohost.com/login.aspx?direct=true&amp;db=psyh&amp;AN=2021-56358-001&amp;site=ehost-live</t>
  </si>
  <si>
    <t>Prevalence, risk and protective factors associated with suicidal ideation during the COVID-19 pandemic in U.S. military veterans with pre-existing psychiatric conditions.</t>
  </si>
  <si>
    <t>Na, Peter J.; Tsai, Jack; Hill, Melanie L.; Nichter, Brandon; Norman, Sonya B.; Southwick, Steven M.; Pietrzak, Robert H.</t>
  </si>
  <si>
    <t>2021-41671-046</t>
  </si>
  <si>
    <t>10.1016/j.jpsychires.2021.03.021</t>
  </si>
  <si>
    <t>Mental Disorders; Military Veterans; Suicidal Ideation; COVID-19; At Risk Populations; Comorbidity; Epidemiology; Pandemics; Protective Factors; Risk Factors; Susceptibility (Disorders); Adulthood (18 yrs &amp; older); Young Adulthood (18-29 yrs); Thirties (30-39 yrs); Middle Age (40-64 yrs); Aged (65 yrs &amp; older); Very Old (85 yrs &amp; older); Male; Female</t>
  </si>
  <si>
    <t>The coronavirus disease 2019 (COVID-19) pandemic has negatively affected the mental health of the general population. However, less is known about its impact on vulnerable populations, such as veterans with pre-existing psychiatric conditions. Data were analyzed from the National Health and Resilience in Veterans Study, which surveyed a nationally representative cohort of U.S. veterans. Pre-pandemic and 1-year peri-pandemic risk and protective factors associated with suicidal ideation (SI) were examined in veterans with pre-existing psychiatric conditions. 19.2% of veterans screened positive for SI peri-pandemic. Relative to veterans without SI, they had lower income, were more likely to have been infected with COVID-19, reported greater COVID-19-related financial and social restriction stress, and increases in psychiatric symptoms and loneliness during the pandemic. A multivariable analysis revealed that older age, greater pre-pandemic psychiatric symptom severity, past-year SI, lifetime suicide attempt, psychosocial difficulties, COVID-19 infection, and past-year increase in psychiatric symptom severity were linked to peri-pandemic SI, while pre-pandemic higher income and purpose in life were protective. Among veterans who were infected with COVID-19, those aged 45 or older and who reported lower purpose in life were more likely to endorse SI. Monitoring for suicide risk and worsening psychiatric symptoms in older veterans who have been infected with COVID-19 may be important. Interventions that enhance purpose in life may help protect against SI in this population. (PsycInfo Database Record (c) 2021 APA, all rights reserved)</t>
  </si>
  <si>
    <t>https://search.ebscohost.com/login.aspx?direct=true&amp;db=psyh&amp;AN=2021-41671-046&amp;site=ehost-live</t>
  </si>
  <si>
    <t>Prevalences of and correlations between childhood trauma and depressive symptoms, anxiety symptoms, and suicidal behavior among institutionalized adolescents in Vietnam.</t>
  </si>
  <si>
    <t>Pham, Tien Sy; Qi, Haiying; Chen, Dingxuan; Chen, Huilin; Fan, Fang</t>
  </si>
  <si>
    <t>2021-33331-001</t>
  </si>
  <si>
    <t>10.1016/j.chiabu.2021.105022</t>
  </si>
  <si>
    <t>Adolescent Psychiatry; Attempted Suicide; Major Depression; Trauma; Childhood Adversity; Adolescent Psychopathology; Anxiety; Child Abuse; Child Neglect; Institutionalization; Psychopathology; Symptoms; Adolescent Behavior; Childhood (birth-12 yrs); School Age (6-12 yrs); Adolescence (13-17 yrs); Adulthood (18 yrs &amp; older); Young Adulthood (18-29 yrs); Male; Female</t>
  </si>
  <si>
    <t>Objectives: We investigated the prevalence rates of childhood trauma, depressive symptoms, anxiety symptoms and suicidal behaviors among Vietnamese adolescents and compared the differences between institutionalized adolescents (IAs) and noninstitutionalized adolescents (NIAs). In addition, we examined the multidimensional associations between childhood trauma and psychopathology among IAs. Methods: Five hundred forty-six participants were recruited into two groups (IAs and NIAs) matched by age, sex and grade. They completed a childhood trauma questionnaire, depression scale, anxiety scale, and 3 suicide-related questions. The chi-squared test and logistic regressions were performed. Results: The prevalences of anxiety symptoms and suicide attempts among IAs was higher than that among NIAs (25.6 % vs 14.7 %, p = 0.001 and 8.1 vs 3.7, p = 0.03, respectively), while the prevalences of other psychopathologies did not differ significantly. In the IA group, high prevalences of victimization through physical abuse (22.3 %), emotional neglect (57.9 %), and physical neglect (72.9 %) were found, and 58.6 % of the participants had experienced more than one type of trauma. These figures were significantly higher in IAs than in NIAs. Depression and suicidal ideation were more strongly correlated with emotional abuse and neglect than other types of maltreatment, while anxiety, suicide planning and suicide attempts were more strongly correlated with physical abuse. IAs who experienced more than two categories of trauma or greater intensity of trauma were more susceptible to developing depression, anxiety, and suicidal behaviors. Conclusions: Childhood trauma was multidimensionally associated with adverse psychological outcomes. We suggest that various aspects of childhood trauma, as well as psychopathologies, must be routinely assessed. (PsycInfo Database Record (c) 2021 APA, all rights reserved)</t>
  </si>
  <si>
    <t>https://search.ebscohost.com/login.aspx?direct=true&amp;db=psyh&amp;AN=2021-33331-001&amp;site=ehost-live</t>
  </si>
  <si>
    <t>Problematic shopping and self-injurious behaviors in adolescents.</t>
  </si>
  <si>
    <t>Greenberg, Norman R.; Zhai, Zu Wei; Hoff, Rani A.; Krishnan-Sarin, Suchitra; Potenza, Marc N.</t>
  </si>
  <si>
    <t>Journal of Behavioral Addictions</t>
  </si>
  <si>
    <t>2021-19915-026</t>
  </si>
  <si>
    <t>10.1556/2006.2020.00093</t>
  </si>
  <si>
    <t>Akadémiai Kiadó</t>
  </si>
  <si>
    <t>Drug Usage; Impulsiveness; Self-Injurious Behavior; Shopping; Compulsive Shopping; Intervention; Life Span; Logistic Regression; Adolescence (13-17 yrs); Male; Female</t>
  </si>
  <si>
    <t>Background and aims: Self-injurious behaviors (SIBs) and problematic shopping (PS) are both prevalent in adolescents. These behaviors have been proposed as behavioral addictions and linked to impulsivity (Imp) and sensation-seeking (SS). They are also associated with negative mental health and psychosocial measures. This study examined relationships between PS and SIB in adolescents. It also examined how PS and SIB relate to Imp and SS, and interactions between PS and SIB in relation to health/functioning measures. Methods: Survey data from 2,624 Connecticut high-school students were evaluated using chi-square analyses. Next, logistic regression models were used to assess relationships between PS and measures of SIB. T-tests compared Imp and SS in adolescents with and without PS and SIB. Interaction analyses assessed effects of PS on relationships between SIB and health/functioning measures. Results: Adolescents with PS had 3.43-fold higher odds of endorsing lifetime SIB than those without PS, and were more likely to exhibit severe SIB and disruption due to SIB. PS and SIB were associated with elevated Imp and SS. Interaction analyses revealed that in adolescents with PS, the relationships between SIB and substance use was weaker than in adolescents without PS. This suggests PS accounts for variance in relationships between SIB and substance use. Discussion and conclusions: PS is strongly related to SIB prevalence, severity, and impairment in adolescents, and weakens associations between SIB and substance use. PS should therefore be considered for prevention efforts for SIB. Further research should investigate mechanisms connecting PS and SIB and explore possible interventions targeting associated features like Imp and SS. (PsycInfo Database Record (c) 2021 APA, all rights reserved)</t>
  </si>
  <si>
    <t>https://search.ebscohost.com/login.aspx?direct=true&amp;db=psyh&amp;AN=2021-19915-026&amp;site=ehost-live</t>
  </si>
  <si>
    <t>Providing evidence-based supports to students in the aftermath of a crisis.</t>
  </si>
  <si>
    <t>Lazarus, Philip J.; Crepeau-Hobson, Franci; Sievering, Kathy; Kennedy-Paine, Cathy</t>
  </si>
  <si>
    <t>Fostering the emotional well-being of our youth: A school-based approach.</t>
  </si>
  <si>
    <t>2021-20304-020</t>
  </si>
  <si>
    <t>10.1093/med-psych/9780190918873.003.0021</t>
  </si>
  <si>
    <t>Crisis Intervention; Evidence Based Practice; Health Care Psychology; Mental Health Personnel; School Based Intervention; Adaptation; Coping Behavior; Problem Solving</t>
  </si>
  <si>
    <t>Although most school-based mental health professionals will never be confronted with the aftermath of a crisis as extreme as a school shooting, all schools are at risk for a range of crises including natural and technological disasters, violent incidents, deaths of students and faculty members, vehicular accidents, and suicides. Consequently, school-based mental health professionals must have the knowledge, skills, and dispositions needed to foster students' adaptive coping and behavioral health in the face of these crises. Based on this premise, this chapter focuses on strategies that can be implemented in the aftermath of a crisis to help restore the exposed students' basic problem-solving abilities and help them return to precrisis levels of functioning or, depending on the impact and severity of the incidents, to adjust to a new normal. It first focuses on empirically supported elements of crisis intervention that can be implemented within a multitiered model of service delivery. The chapter provides guidance and strategies about how best to intervene both generally and in specific types of crises and include an illustrative case study. It concludes with lessons learned from our experiences as school- and university-based crisis responders. (PsycInfo Database Record (c) 2021 APA, all rights reserved)</t>
  </si>
  <si>
    <t>https://search.ebscohost.com/login.aspx?direct=true&amp;db=psyh&amp;AN=2021-20304-020&amp;site=ehost-live</t>
  </si>
  <si>
    <t>Psicología de emergencias en España: Análisis actual, normativa y proposición reguladora.</t>
  </si>
  <si>
    <t>Soto-Baño, María Antonia; Clemente-Suárez, Vicente Javier</t>
  </si>
  <si>
    <t>Papeles del Psicólogo</t>
  </si>
  <si>
    <t>2021-71832-006</t>
  </si>
  <si>
    <t>Revista Del Colegio Oficial De Psicologos</t>
  </si>
  <si>
    <t>Crisis Intervention; Emergency Services; Posttraumatic Stress Disorder; Psychologists; Disasters; Motor Traffic Accidents; Society; Terrorism; Training</t>
  </si>
  <si>
    <t>Emergency psychology in Spain has experienced exponential development as a new professional discipline of the psychologist in the last decades. Society has shown a permanent demand for psychologists in mass casualty incidents, disasters, terrorist attacks, traffic accidents, suicides, etc. Consequently, numerous regulations have been developed regarding assistance in these situations which, due to their high impact, could be potentially traumatic. In the present work we present a historical review of the evolution of emergency psychology, the most common symptoms presented as a consequence of these experiences, the impact that these events have had on society, the people affected, and the necessity to provide psychological assistance, both in everyday emergency situations and in major catastrophes. We highlight the importance of emergency psychology regulation to guarantee the training qualification of the psychology professionals who will carry out this activity, as well as their incorporation and integration in the public healthcare system. (PsycInfo Database Record (c) 2021 APA, all rights reserved)</t>
  </si>
  <si>
    <t>https://search.ebscohost.com/login.aspx?direct=true&amp;db=psyh&amp;AN=2021-71832-006&amp;site=ehost-live</t>
  </si>
  <si>
    <t>Psychosocial characteristics of transgender youth seeking gender-affirming medical treatment: Baseline findings from the Trans Youth Care Study.</t>
  </si>
  <si>
    <t>2020-63502-001</t>
  </si>
  <si>
    <t>Health Care Seeking Behavior; Transgender; Gender Dysphoria; Hormone Therapy; Puberty; Treatment; Gender Nonconforming; Childhood (birth-12 yrs); School Age (6-12 yrs); Adolescence (13-17 yrs); Adulthood (18 yrs &amp; older); Young Adulthood (18-29 yrs)</t>
  </si>
  <si>
    <t>Purpose: This study aimed to characterize two developmental cohorts of transgender and nonbinary youth enrolled in the Trans Youth Care Network Study and describe their gender identity–related milestones and baseline mental health and psychosocial functioning. Methods: Trans Youth Care participants were recruited from four pediatric academic medical centers in the U.S. before initiating medical treatment for gender dysphoria either with gonadotropin-releasing hormone agonists (GnRHa) or gender-affirming hormones (GAH). GnRHa cohort data were collected from youth and a parent; GAH cohort data were collected from youth only. Results: A total of 95 youth were enrolled in the GnRHa cohort. Mean age was 11.22 years (standard deviation = 1.46), and the majority were white (52.6%) and designated male at birth (51.6%). Elevated depression symptoms were endorsed by 28.6% of GnRHa cohort youth, and 22.1% endorsed clinically significant anxiety. Approximately one fourth (23.6%) endorsed lifetime suicidal ideation, with 7.9% reporting a past suicide attempt. A total of 316 youth were enrolled in the GAH cohort. The mean age was 16.0 years (standard deviation = 1.88), and the majority were white (62%) and designated female at birth (64.9%). Elevated depression symptoms were endorsed by 51.3% of the GAH cohort, and 57.3% endorsed clinically significant anxiety. Two-thirds (66.6%) endorsed lifetime suicidal ideation, with 24.6% reporting a past suicide attempt. Life satisfaction was lower among both cohorts compared with population-based norms. Conclusions: GnRHa cohort youth appear to be functioning better from a psychosocial standpoint than GAH cohort youth, pointing to possible benefits of accessing gender-affirming treatment earlier in life. (PsycInfo Database Record (c) 2021 APA, all rights reserved)</t>
  </si>
  <si>
    <t>https://search.ebscohost.com/login.aspx?direct=true&amp;db=psyh&amp;AN=2020-63502-001&amp;site=ehost-live</t>
  </si>
  <si>
    <t>2020-99939-013</t>
  </si>
  <si>
    <t>Assisted Suicide; Bioethics; Euthanasia; Policy Making; Public Opinion</t>
  </si>
  <si>
    <t>The use of voluntary assisted dying as an end‐of‐life option has stimulated concerns and debates over the past decades. Although public attitudes towards voluntary assisted dying (including euthanasia and physician‐assisted suicide) are well researched, there has been relatively little study of the different reasons, normative reasoning and rhetorical strategies that people invoke in supporting or contesting voluntary assisted dying in everyday life. Using a mix of computational textual mining techniques, keyword study and qualitative thematic coding to analyse public submissions to a parliamentary inquiry into voluntary assisted dying in Australia, this study critically examines the different reasons, normative reasoning and rhetorical strategies that people invoke in supporting or contesting voluntary assisted dying in everyday life. The analysis identified complex and potentially contradictory ethical principles being invoked on both sides of the debate. These findings deepen our understanding of the moral basis of public reasoning about end‐of‐life matters and will help to inform future discussions on policy and law reform. The findings underscore the importance of sound normative reasoning and the use of caution when interpreting opinion polls to inform policy. (PsycInfo Database Record (c) 2021 APA, all rights reserved)</t>
  </si>
  <si>
    <t>https://search.ebscohost.com/login.aspx?direct=true&amp;db=psyh&amp;AN=2020-99939-013&amp;site=ehost-live</t>
  </si>
  <si>
    <t>2021-71031-001</t>
  </si>
  <si>
    <t>Immigration; Legal Detention; Suicide Prevention; Facilities; Mental Health; Well Being; Latinos/Latinas; Health Outcomes; Adulthood (18 yrs &amp; older)</t>
  </si>
  <si>
    <t>In this paper, we argue that the U.S. immigrant apparatus is a racial project that jeopardizes immigrants' wellbeing through organizational failure (Omi and Winant, 2014; Meyer &amp; Rowman, 1977; Mellahi and Wilkinson, 2004). We utilize Provine and Doty’s (2011) work as a foundation to understand how this racial project is systemic and multifaceted in nature. It begins with the negative characterization and criminalization of certain immigrants, mostly Latinx, followed by a poor infrastructure of processing and detention riddled with impediments to their wellbeing, which ultimately pushes detainees to the edge, to poor mental health, and suicidality. ICE's system of detention consistently operates poorly and normalizes organizational failure, jeopardizing immigrant lives through basic human rights violations, family separation, substandard living conditions, and minimal consideration to poor mental health, suicide prevention, and prompt and adequate intervention. Utilizing qualitative data from ICE inspection reports, contracts, and detainee death reports, we examine suicide policies across 116 detention facilities in the United States to highlight how detention facilities supervised by ICE unsuccessfully prevents detainee suicide due to organizational failure. Under ICE's oversight, facilities are inadequately staffed and resourced, resulting in the failure to implement federally mandated protocols regarding detainees' well-being competently and promptly. Their organizational failure leads to unequal health outcomes for Latinxs who are overrepresented across immigrant detention. (PsycInfo Database Record (c) 2021 APA, all rights reserved)</t>
  </si>
  <si>
    <t>https://search.ebscohost.com/login.aspx?direct=true&amp;db=psyh&amp;AN=2021-71031-001&amp;site=ehost-live</t>
  </si>
  <si>
    <t>Reflections on dying patients, hospices, assisted suicide, and euthanasia.</t>
  </si>
  <si>
    <t>Sjödin, Christer</t>
  </si>
  <si>
    <t>International Forum of Psychoanalysis</t>
  </si>
  <si>
    <t>2022-52758-001</t>
  </si>
  <si>
    <t>10.1080/0803706X.2022.2032332</t>
  </si>
  <si>
    <t>Abstract My parents’ death struggle, my clinical work with dying patients, the euthanasia of Freud, and a fear of dementia form the background to my reflections on dying patients, hospices, assisted suicide, and euthanasia. The change in public opinion has resulted in a displacement from Nazi crimes to the present focus on the right to self-determination. Consequently, a law allowing assisted suicide or euthanasia has been adopted in several locations, such as Oregon in the USA, the Benelux countries, Switzerland, and Canada. The fear of suffering, hopelessness, and inability are strong arguments to allow euthanasia and aided suicide. A compelling case against it is its negative social consequences, the infringement into the private sphere when the sick person and their family must decide if they are willing to accept assisted suicide or euthanasia. Although the 'right to death' provides freedom to some, for others it is a forced choice that interferes with the dying process. I conclude by highlighting the palliative model, wherein death is perceived as a part of an individual’s life and as a normal process, although this task is hard for the family to contain, especially when the dying person is in pain and agony. Dying is not merely an individual process. It affects the whole family as well as the future generations’ views on reciprocity and responsibility. (PsycInfo Database Record (c) 2022 APA, all rights reserved)</t>
  </si>
  <si>
    <t>https://search.ebscohost.com/login.aspx?direct=true&amp;db=psyh&amp;AN=2022-52758-001&amp;site=ehost-live</t>
  </si>
  <si>
    <t>Re‐imagining mental health services for american indian communities: Centering indigenous perspectives.</t>
  </si>
  <si>
    <t>Gone, Joseph P.</t>
  </si>
  <si>
    <t>American Journal of Community Psychology</t>
  </si>
  <si>
    <t>2022-41041-001</t>
  </si>
  <si>
    <t>10.1002/ajcp.12591</t>
  </si>
  <si>
    <t>The Indigenous peoples of North America are heirs to the shattering legacy of European colonization. These brutal histories of land dispossession, military conquest, forced settlement, religious repression, and coercive assimilation have robbed American Indian communities of their economies, lifeways, and sources of meaning and significance in the world. The predictable consequence has been an epidemic of 'mental health' problems such as demoralization, substance abuse, violence, and suicide within these communities. One apparent solution would seem to be the initiation or expansion of mental health services to better reach American Indian clients. And yet, conventional mental health services such as counseling and psychotherapy depend on assumptions and aspirations that may not fit well with American Indian cultural sensibilities. For example, counseling practices draw on the presumed value for clients of introspective and expressive 'self talk,' whereas Indigenous community norms may emphasize communicative caution outside of interactions with intimate kin, leading to marked reticence rather than candid disclosure. Moreover, given community sensitivities to salient histories of colonization, such differences have the potential to further alienate American Indian community members from the very services and providers designated to help them. In this article, I review a postcolonial predicament that bedevils American Indian community mental health services and trace a program of research that has sought to harness American Indian cultural and spiritual traditions for reimagining helping services in a manner that truly centers Indigenous perspectives. (PsycInfo Database Record (c) 2022 APA, all rights reserved)</t>
  </si>
  <si>
    <t>https://search.ebscohost.com/login.aspx?direct=true&amp;db=psyh&amp;AN=2022-41041-001&amp;site=ehost-live</t>
  </si>
  <si>
    <t>Psychology and Psychotherapy: Theory, Research and Practice</t>
  </si>
  <si>
    <t>Suppl 2</t>
  </si>
  <si>
    <t>2020-45657-001</t>
  </si>
  <si>
    <t>Major Depression; Self-Injurious Behavior; Sensitivity (Personality); Social Acceptance; Symptoms; Risk Factors; Sympathy; Self-Compassion; Childhood (birth-12 yrs); School Age (6-12 yrs); Adolescence (13-17 yrs); Male; Female</t>
  </si>
  <si>
    <t>Objectives: Rejection sensitivity is a risk trait that contributes to the relationships between rejection experiences in various domains and non‐suicidal self‐injury (NSSI). However, research about the association between rejection sensitivity and NSSI has still been understudied. This study sought to examine the mediating role of depressive symptoms and the moderating role of fear of self‐compassion in the association between rejection sensitivity and adolescent NSSI. Design A cross‐sectional correlational design was employed through which rejection sensitivity, depressive symptoms, fear of self‐compassion, and NSSI experiences in the past year were measured. Methods: Seven‐hundred twenty‐eight Chinese secondary school students (51.1% females; mean age = 14.07, SD = 0.75) were included by convenient sampling. Results: Regression analyses revealed that depressive symptoms worked as a mediator in the association between rejection sensitivity and NSSI. It was also found that fear of self‐compassion acted as a moderator, such that a higher level of fear of self‐compassion strengthened the link between rejection sensitivity and depressive symptoms and the direct link between rejection sensitivity and NSSI. Conclusions: These findings highlight the need to address adolescents’ rejection sensitivity, depressive symptoms, and fear of self‐compassion in preventing and intervening NSSI. Practitioner points Focusing on rejection sensitivity might help understand the relationships between intra‐ and interpersonal distress and NSSI. The findings of this study evidenced the risk effect of adolescents’ rejection sensitivity on NSSI and the partial mediation of depressive symptoms in the link. Targeting adolescents’ rejection sensitivity will be beneficial in developing NSSI‐related prevention and intervention programs. This study also found that adolescents’ fear of self‐compassion magnified the associations between rejection sensitivity, depressive symptoms, and NSSI. It suggests that targeting adolescent’s fear of self‐compassion will also be beneficial. (PsycInfo Database Record (c) 2021 APA, all rights reserved)</t>
  </si>
  <si>
    <t>https://search.ebscohost.com/login.aspx?direct=true&amp;db=psyh&amp;AN=2020-45657-001&amp;site=ehost-live</t>
  </si>
  <si>
    <t>Relations between parental response to children's negative emotions and suicidal ideation in Chinese adolescents: Internalizing problems, emotion regulation, and perceived relationship quality with parents as mediators.</t>
  </si>
  <si>
    <t>2022-32044-025</t>
  </si>
  <si>
    <t>Emotional Regulation; Internalization; Relationship Quality; Suicidal Ideation; Negative Emotions; Adolescent Development; Parent Child Relations; Parents; Socialization; Adolescence (13-17 yrs); Adulthood (18 yrs &amp; older); Male; Female</t>
  </si>
  <si>
    <t>Past work points to the crucial role of parents’ responses to children's negative emotions (PRCNE) in adolescents’ socioemotional adjustment. The presence of suicidal ideation (SI) is an important sign of significant distress and suicide risk. However, research on the relations between PRCNE and adolescents’ SI is lacking. This research aimed to investigate whether parental reactions to children's negative emotions (PRCNE) was related to adolescents’ SI and, if so, through which processes. This research utilized data from a sample of Chinese adolescent families (N = 4,574; Parents: 35.81% males, M = 44.07 years old; Adolescents: 55.40% males, M = 16.28 years old), with parents giving their reports on PRCNE and adolescents self-evaluating their psychosocial development (i.e., internalizing problems, emotion regulation, perceived relationship quality with parents) and SI. We examined the relations between six types of PRCNE and adolescents’ SI, and analyzed the mediating roles of adolescents’ internalizing problems, emotion regulation (i.e., cognitive reappraisal and expressive suppression), and perceived relationship quality with parents. The results showed that emotion-focused response, problem-focused response, and expression encouragement negatively predicted, while punitive response and distress response positively predicted adolescents’ SI. However, no statistically significant association emerged between minimization and adolescents’ SI. Moreover, adolescents’ internalizing problems, usage of expressive suppression, and perceived relationship quality with parents could mediate the relations between PRCNE and adolescents’ SI. Contrary to our hypothesis, the results did not support an indirect effect of PRCNE on adolescents’ SI through adolescents' cognitive reappraisal. The present research illuminates adolescents’ SI by emphasizing the roles of PRCNE. The findings also highlight the importance of paying attention to adolescents’ internalizing problems, expressive suppression, and perceived relationship quality with parents in relation to PRCNE in interventions aimed at reducing adolescents’ SI. (PsycInfo Database Record (c) 2022 APA, all rights reserved)</t>
  </si>
  <si>
    <t>https://search.ebscohost.com/login.aspx?direct=true&amp;db=psyh&amp;AN=2022-32044-025&amp;site=ehost-live</t>
  </si>
  <si>
    <t>Relatives’ experiences of providing care for individuals with suicidal behaviour conceptualized as a moral career: A meta-ethnographic study.</t>
  </si>
  <si>
    <t>Juel, A.; Berring, L. L.; Hybholt, L.; Erlangsen, A.; Larsen, E. R.; Buus, N.</t>
  </si>
  <si>
    <t>2020-98008-001</t>
  </si>
  <si>
    <t>Caregivers; Family; Morality; Self-Injurious Behavior; Suicidal Ideation; Experiences (Events)</t>
  </si>
  <si>
    <t>Background: An increasing number of qualitative research articles have reported on relatives’ experiences of providing care for individuals displaying suicidal behaviour. To contribute more fully to theory and practice, these reported experiences must be synthesized. Objectives: To identify original qualitative studies of relatives’ experiences of providing care for individuals with non-fatal suicidal behaviour and to systematically review and synthesize this research using a meta-ethnographic approach. Design: Systematic review and meta-ethnography. Data sources: Literature searches were undertaken in six bibliographic databases (PubMed, CINAHL, Embase, PsycINFO, Web of Science and Scopus) and limited to peer-reviewed original studies. Eligible studies reported relatives’ experiences of providing care for individuals with suicidal behaviour, published in English or a Scandinavian language. Review methods: One reviewer screened the titles, abstracts and full texts and then collaborated with another reviewer on excluding ineligible studies. A two-step strategy was used while reviewing publications: 1) appraising study quality, and 2) classifying study findings according to degree of data interpretation. This strategy was used for each study by two independent reviewers who subsequently reached a shared decision on inclusion. Noblit and Hare's methodology for translation and synthesis was followed in developing a novel theoretical interpretation of relatives’ experiences. The concept of moral career was adopted in producing this synthesis. Results: Of 7,334 publications screened, 12 studies were eligible for inclusion. The synthesis conveyed relatives’ moral career as comprising four stages, each depicting relatives’ different perspectives on life and felt identities. First, relatives negotiated conventional ideas about normalcy and positioned themselves as living abnormal family lives in the stage from normal to abnormal. The first career movement could be mediated by social interactions with professionals in the stage feeling helpful or feeling unhelpful. For some relatives, this negotiated perspective of abnormality got stuck in an impasse. They did not interact with their surroundings in ways that would enable them to renegotiate these fixed views, and this stage was named stuck in abnormality. For other relatives, career movement took place as relatives re-positioned themselves as negotiating an alternative perspective of normalcy in the stage from abnormal to normal. Conclusions: Interactions with other people facing similar difficulties enabled relatives to shift perspectives and alleviated experiences of distress. (PsycInfo Database Record (c) 2021 APA, all rights reserved)</t>
  </si>
  <si>
    <t>https://search.ebscohost.com/login.aspx?direct=true&amp;db=psyh&amp;AN=2020-98008-001&amp;site=ehost-live</t>
  </si>
  <si>
    <t>Religion, more than just protective.</t>
  </si>
  <si>
    <t>Wasserman, Camilla</t>
  </si>
  <si>
    <t>2021-47929-001</t>
  </si>
  <si>
    <t>10.1093/med/9780198834441.003.0001</t>
  </si>
  <si>
    <t>Mental Disorders; Protective Factors; Religion; Suicide; Risk Factors</t>
  </si>
  <si>
    <t>Religion has long been considered an important factor in the overall health of an individual and suicidologists have found religion to be a protective factor against suicide. Suicidologists investigate factors that may increase or decrease the likelihood of suicides with the aim to prevent them from occurring. Religion in this sense can be thought of as providing humans with community, explanatory models, and moral guidelines that discourage subversive behaviours. Yet, humans do not act predictably, and even when expressing solidarity with socially shared values of a given religion, they consistently break norms and laws. Mental health research is increasingly focused on early detection and prevention of mental health problems, and protectiveness and risk has taken a stronghold as predictors. But, how do the research questions we ask define and limit what is found? This chapter calls for an investigation of what protective signifies, but also what religion, and even suicide means to people across the world. It invites the reader to contemplate what suicide means to people across the world and what happens in the community after a suicide occurs. (PsycInfo Database Record (c) 2022 APA, all rights reserved)</t>
  </si>
  <si>
    <t>https://search.ebscohost.com/login.aspx?direct=true&amp;db=psyh&amp;AN=2021-47929-001&amp;site=ehost-live</t>
  </si>
  <si>
    <t>Religious conversion practices and lgbtqa + youth.</t>
  </si>
  <si>
    <t>Jones, Tiffany; Power, Jennifer; Hill, Adam O.; Despott, Nathan; Carman, Marina; Jones, Timothy W.; Anderson, Joel; Bourne, Adam</t>
  </si>
  <si>
    <t>2021-64206-001</t>
  </si>
  <si>
    <t>10.1007/s13178-021-00615-5</t>
  </si>
  <si>
    <t>IntroductionMultiple jurisdictions are debating responses to United Nations calls for banning attempts at conversion of lesbian, gay, bisexual, transgender, queer and asexual (LGBTQA +) peoples’ identities to fit religious norms. This paper aimed to examine Australian LGBTQA + youths’ experiences and outcomes of religious conversion practices attempting to change or suppress their gender or sexuality. It explored how attending conversion practices related to demographic characteristics and outcomes.MethodsA 2019 online health and social well-being survey promoted via diverse social media questioned 6412 LGBTQA + Australians aged 14–21 years on their experiences of sexuality or gender change or suppression practices. Descriptive and inferential analyses were performed to understand relationships between exposure to conversion practices and demographic, socio-behavioural, and health and well-being measures.ResultsWhilst most participants had never attended counselling, group work, programs or interventions aimed at changing their sexuality or gender identity, 4% had attended such conversion practices. Analyses showed associations between engaging with conversion practices and (1) specific demographics (being cisgender male, multi-gender-attracted, unemployed, affiliated to a religion at the personal or household level); (2) social experiences (increased exposure to social rejection, negative remarks and harassment); (3) socio-behavioural outcomes (decreased education, sport and housing opportunities) and (4) negative health and mental health outcomes (including increased suicidality and self-harm).ConclusionsThe paper showed that conversion practices are correlated with poor well-being outcomes, providing arguments for expanding inclusive health and mental health services allowing for affirming religious and non-religious identities for LGBTQA + youth.Policy ImplicationsThe paper provides evidence supporting bans on conversion practices. (PsycInfo Database Record (c) 2021 APA, all rights reserved)</t>
  </si>
  <si>
    <t>https://search.ebscohost.com/login.aspx?direct=true&amp;db=psyh&amp;AN=2021-64206-001&amp;site=ehost-live</t>
  </si>
  <si>
    <t>Health: An Interdisciplinary Journal for the Social Study of Health, Illness and Medicine</t>
  </si>
  <si>
    <t>2022-16249-002</t>
  </si>
  <si>
    <t>Bereavement; Death and Dying; Ethnography; Suicide; Desire; Mental Health; Railroad Trains; Suicidal Ideation; Suicide Prevention</t>
  </si>
  <si>
    <t>Drawing on interview and online ethnographic data from a study of suicide on the railways, this paper describes the ways in which many of the concepts, assumptions and practices of mainstream suicide prevention are challenged in the accounts of those who are planning, or have enacted, a suicide attempt. We reflect on the ethical dilemmas which can arise for researchers (and practitioners) when lived experience accounts diverge—theoretically, morally and in terms of practical implications—from present-day expert ones. In online, ‘pro-choice’ suicide discussions, people describe beliefs, attitudes, ways of thinking and acting which stand in contrast to existing professional and clinical descriptions of suicide and suicidal behaviour. Most obviously, there is often a rejection of ‘pro-life’ positions, which are framed as ideological, oppressive and naïve. For researchers engaging in online ethnography of ‘pro-choice’ spaces, dilemmas can arise in relation to the representation of perspectives which fundamentally challenge not only prevailing norms within suicide research and prevention practice but socio-cultural norms more widely. Similar issues can arise when considering how best to represent research participants when their accounts diverge from accepted ‘expert’ knowledge and beliefs. In-depth qualitative interviews with those who have thought about or attempted to take their own life indicate that existing theories and models of suicide which start from assumptions of deficit and pathology underestimate the extent to which suicide, as the end result of an often-complex series of actions, requires a person to engage in logistical processes of planning, decision-making, imagination and adaptation. The accounts described here, gathered using two different methodological approaches, highlight the ethical issues which can surface when there are competing claims to (expert) knowledge, as well as differences in beliefs, attitudes and moral stance towards life and death. We argue that researchers need to reflect on their own ethical-moral position in relation to suicide, and on the practical consequences of their privileging of some voices at the expense of other, less well represented, ones. (PsycInfo Database Record (c) 2022 APA, all rights reserved)</t>
  </si>
  <si>
    <t>https://search.ebscohost.com/login.aspx?direct=true&amp;db=psyh&amp;AN=2022-16249-002&amp;site=ehost-live</t>
  </si>
  <si>
    <t>Responding to a tragedy: Evaluation of a postvention protocol among adult psychiatry residents.</t>
  </si>
  <si>
    <t>2021-25704-001</t>
  </si>
  <si>
    <t>ObjectiveIn a time of 'zero suicide' initiatives and rising suicide rates, resident physicians are particularly susceptible to the psychological and professional ramifications of patient suicide. An adult psychiatry residency program developed and implemented a postvention protocol to address the impact of patient suicide among resident physicians. The current study is a formal evaluation of a training program’s postvention protocol from June 2018 to April 2020.MethodsProcess and outcome indicators were identified to assess protocol implementation and effectiveness. Process indicators included were postvention protocol adherence. Outcome indicators were perceived helpfulness of postvention protocol–related supports, occupational and general health measures, posttraumatic growth, and posttraumatic stress symptoms following resident participation in the postvention protocol.ResultsStudy response rate was 97% (n = 57/59) and 81% completed the entire survey (n = 48/59). Twenty percent of residents (n = 10/48) experienced patient suicide during residency. Postvention protocol adherence was between 57 and 100%. Protocol-related supports, such as speaking with attendings who had previously experienced an adverse event, were more helpful than other supports (p &lt; 0.01). Compared to residents who had not experienced patient suicide, mean work empowerment, burnout, mental health, and quality of life scores were not significantly different from residents who participated in the postvention protocol (p &gt; 0.05). Posttraumatic growth was positively correlated with self-determination at work (p = 0.01).ConclusionsThe postvention protocol was helpful to residents and potentially effective at mitigating the psychological and professional consequences of patient suicide. Study findings may inform standardization of postvention protocols among psychiatry training programs. (PsycInfo Database Record (c) 2021 APA, all rights reserved)</t>
  </si>
  <si>
    <t>https://search.ebscohost.com/login.aspx?direct=true&amp;db=psyh&amp;AN=2021-25704-001&amp;site=ehost-live</t>
  </si>
  <si>
    <t>Risk factors for suicide attempts among u.S. Military veterans: A 7‐year population‐based, longitudinal cohort study.</t>
  </si>
  <si>
    <t>2022-13418-001</t>
  </si>
  <si>
    <t>Background Population‐based data on risk factors for suicide attempts among veterans remains limited. Methods A national probability sample of 2307 veterans was followed over the course of four timepoints spanning seven years to examine how a range of baseline risk factors predict incident suicide attempt. Suicide attempt data were aggregated into a single follow‐up timepoint. Results Sixty‐two veterans (3.1%) reported attempting suicide during the 7‐year period. The strongest risk factors for suicide attempts were higher baseline levels of loneliness, lower baseline levels of adaptive psychosocial traits (e.g., dispositional gratitude), baseline thoughts of self‐harm, and greater post‐baseline trauma exposures (12.3%–41.3% of explained variance). Veterans with multiple co‐occurring risk factors were at greatest risk for attempts; of veterans with 0, 1, 2, 3, and all 4 of these factors, the predicted probability of suicide attempt was 2.0%, 5.3%, 13.5%, 30.4%, and 55.0%, respectively. Conclusions Baseline loneliness, dispositional gratitude, thoughts of self‐harm, and new‐onset traumas emerged as the strongest risk factors for suicide attempts among veterans, underscoring the potential importance of targeting these factors in prevention efforts. Veterans with multiple co‐occurring risk factors have substantially greater risk for suicide attempts, suggesting that examination of multiple coinciding vulnerability factors may help improve suicide risk prediction models. (PsycInfo Database Record (c) 2021 APA, all rights reserved)</t>
  </si>
  <si>
    <t>https://search.ebscohost.com/login.aspx?direct=true&amp;db=psyh&amp;AN=2022-13418-001&amp;site=ehost-live</t>
  </si>
  <si>
    <t>Safety and tolerability of APOE genotyping and disclosure in cognitively normal volunteers from the Butler Alzheimer’s Prevention Registry.</t>
  </si>
  <si>
    <t>Journal of Geriatric Psychiatry and Neurology</t>
  </si>
  <si>
    <t>2022-53546-005</t>
  </si>
  <si>
    <t>Alzheimer's Disease; Genotypes; Prevention; Safety; Apolipoprotein E; Biological Markers; Older Adulthood; Adulthood (18 yrs &amp; older); Middle Age (40-64 yrs); Aged (65 yrs &amp; older); Male; Female</t>
  </si>
  <si>
    <t>Aims: Alzheimer’s disease (AD) is a gradually progressive neurodegenerative disease that ultimately results in total loss of cognitive and functional independence in older adults. This study aimed to examine the safety and tolerability of APOE disclosure in community-dwelling, cognitively normal (CN) older adults from the Butler Alzheimer’s Prevention Registry (BAPR), and to determine whether APOE disclosure impacted participant’s decisions to participate in AD clinical research. Methods: 186 (N = 106 ∊4 non-carriers, 80 ∊4 carriers) CN older adults aged 58-78 from the BAPR completed 2 visits: one for psychological readiness screening and genotyping and one for APOE disclosure. Online follow-ups were completed 3 days, 6 weeks, and 6 months post-disclosure. Primary outcomes were scores on self-report measures of depression, anxiety, impact of events, and perceived risk of AD, along with enrollment in AD clinical trials. Results: ∊4 carriers and non-carriers did not differ significantly on measures of depression, anxiety, or suicidal ideation over the 6-month follow-up period. ∊4 carriers reported higher impact of disclosure than non-carriers immediately after disclosure, but both groups’ scores on impact of events measures remained sub-clinical. ∊4 carriers and non-carriers were equally likely to participate in AD research after disclosure, with genotype-dependent differences in type of clinical trial enrollment. Conclusions: APOE genotyping and disclosure was safe and well tolerated in a group of CN, community-dwelling older adults, who were pre-screened after volunteering for AD research through BAPR. Implications for the inclusion of APOE genotyping and disclosure at AD clinical trial sites are discussed. (PsycInfo Database Record (c) 2022 APA, all rights reserved)</t>
  </si>
  <si>
    <t>https://search.ebscohost.com/login.aspx?direct=true&amp;db=psyh&amp;AN=2022-53546-005&amp;site=ehost-live</t>
  </si>
  <si>
    <t>Saving grace? Religious ecology and deaths of despair.</t>
  </si>
  <si>
    <t>2022-29200-001</t>
  </si>
  <si>
    <t>Death and Dying; Drug Abuse; Protestants; Religion; Suicide; Disadvantaged; Protestantism; Traditions</t>
  </si>
  <si>
    <t>Since the late 1990s, deaths related to drug and alcohol abuse and suicide have increased substantially in the United States. Religious ecology is an important community attribute with theoretical links to these 'deaths of despair.' This study uses spatial autoregressive models to explore the relationship between religious ecology and deaths of despair, analyzing 2,992 US counties. Analyses focus on the effects of four American religious traditions (Mainline Protestant, Evangelical Protestant, Black Protestant, and Catholic), and how religious ecological effects interact with structural community disadvantage. Mainline Protestantism is protective in communities of low to medium disadvantage, while Black Protestantism is protective at high levels of disadvantage. Catholicism is positively associated with death rate at high levels of disadvantage. These denominational differences are likely linked to social processes of organizational support and norms about alcohol, which vary in efficacy and salience by community disadvantage. Overall, findings highlight the importance of religious ecology to understanding community health and mortality, as well as nuance in where and how religious ecology matters. (PsycInfo Database Record (c) 2022 APA, all rights reserved)</t>
  </si>
  <si>
    <t>https://search.ebscohost.com/login.aspx?direct=true&amp;db=psyh&amp;AN=2022-29200-001&amp;site=ehost-live</t>
  </si>
  <si>
    <t>School safety and violence: Research and clinical understandings, trends, and improvement strategies.</t>
  </si>
  <si>
    <t>Cohen, Jonathan</t>
  </si>
  <si>
    <t>International Journal of Applied Psychoanalytic Studies</t>
  </si>
  <si>
    <t>2021-73574-001</t>
  </si>
  <si>
    <t>10.1002/aps.1718</t>
  </si>
  <si>
    <t>Health Promotion; Safety; School Violence; Trends; School Safety; Rape; Suicide; Violence Prevention</t>
  </si>
  <si>
    <t>Feeling and being safe provides an essential foundation for children to learn and develop in healthy ways. I will summarize the current research and clinically based understanding about K‐12 school violence and school safety. I summarize prevalence rates that underscore that school violence is tragically common. I then outline the spectrum of experiences that undermine safety in schools: from normal moments of misunderstanding to microaggressions to mental illness to international acts of verbal/cyber cruelty to 'grey zone' sexual‐social‐emotional experiences, harassment, and rape as well as natural disasters, assault, murder, and suicide. I then summarize research‐based policy and practice steps that we can take that will dramatically enhance how safe students feel and are in schools: (1) Supporting prosocial universal K‐12 improvement efforts for all students; (2) Supporting coordinated educational, 'at risk' and targeted K‐12 interventions; (3) Addressing weapons in schools; and (4) Preventing school shootings. Schools are one of the safest places for children and adolescents to be physically. However, this is often not true psychosocially. Today, there is so much that we do understand about how to promote individual and organizational health as well as prevent school violence and intervene most helpfully when it does occur. (PsycInfo Database Record (c) 2021 APA, all rights reserved)</t>
  </si>
  <si>
    <t>https://search.ebscohost.com/login.aspx?direct=true&amp;db=psyh&amp;AN=2021-73574-001&amp;site=ehost-live</t>
  </si>
  <si>
    <t>Self-harm and the COVID-19 pandemic: A study of factors contributing to self-harm during lockdown restrictions.</t>
  </si>
  <si>
    <t>Hawton, Keith; Lascelles, Karen; Brand, Fiona; Casey, Deborah; Bale, Liz; Ness, Jennifer; Kelly, Samantha; Waters, Keith</t>
  </si>
  <si>
    <t>2021-41671-057</t>
  </si>
  <si>
    <t>10.1016/j.jpsychires.2021.03.028</t>
  </si>
  <si>
    <t>Pandemics; Risk Factors; Self-Injurious Behavior; COVID-19; Quarantine; Mental Disorders; Adulthood (18 yrs &amp; older); Young Adulthood (18-29 yrs); Thirties (30-39 yrs); Middle Age (40-64 yrs); Male; Female</t>
  </si>
  <si>
    <t>Introduction: The COVID-19 pandemic and resulting public health measures may have major impacts on mental health, including on self-harm. We have investigated what factors related to the pandemic influenced hospital presentations following self-harm during lockdown in England. Method: Mental health clinicians assessing individuals aged 18 years and over presenting to hospitals in Oxford and Derby following self-harm during the period March 23rd to May 17, 2020 recorded whether the self-harm was related to the impact of COVID-19 and, if so, what specific factors were relevant. These factors were organized into a classification scheme. Information was also collected on patients’ demographic characteristics, method of self-harm and suicide intent. Results: Of 228 patients assessed, in 46.9% (N = 107) COVID-19 and lockdown restrictions were identified as influencing self-harm. This applied more to females than males (53.5%, N = 68/127 v 38.6%, N = 39/101, χ² = 5.03, p = 0.025), but there were no differences in age, methods of self-harm or suicide intent between the two groups. The most frequent COVID-related factors were mental health issues, including new and worsening disorders, and cessation or reduction of services (including absence of face-to-face support), isolation and loneliness, reduced contact with key individuals, disruption to normal routine, and entrapment. Multiple, often inter-connected COVID-related factors were identified in many patients. Conclusions: COVID-related factors were identified as influences in nearly half of individuals presenting to hospitals following self-harm in the period following introduction of lockdown restrictions. Females were particularly affected. The fact that mental health problems, including issues with delivery of care, predominated has implications for organisation of services during such periods. The contribution of isolation, loneliness and sense of entrapment highlight the need for relatives, friends and neighbours to be encouraged to reach out to others, especially those living alone. The classification of COVID-related factors can be used as an aide-memoire for clinicians. (PsycInfo Database Record (c) 2021 APA, all rights reserved)</t>
  </si>
  <si>
    <t>https://search.ebscohost.com/login.aspx?direct=true&amp;db=psyh&amp;AN=2021-41671-057&amp;site=ehost-live</t>
  </si>
  <si>
    <t>Self‐injury recovery: A person‐centered framework.</t>
  </si>
  <si>
    <t>Lewis, Stephen P.; Hasking, Penelope A.</t>
  </si>
  <si>
    <t>2020-96495-001</t>
  </si>
  <si>
    <t>10.1002/jclp.23094</t>
  </si>
  <si>
    <t>Clinical Practice; Recovery (Disorders); Self-Efficacy; Self-Injurious Behavior; Self-Perception; Experiences (Events); Resilience (Psychological); Well Being; Adversity</t>
  </si>
  <si>
    <t>Growing interest has been paid to the concept of non‐suicidal self‐injury (NSSI) recovery. In research, and sometimes clinical practice, the focus has been on NSSI cessation, with recovery operationalised with reference to the time since someone last self‐injured. Yet, perspectives from people with lived experience of NSSI indicate that recovery is much more complex. Drawing on recent empirical work, and the voices of people with lived experience of NSSI, we outline a new framework for conceptualizing NSSI recovery. We argue that recovery is nonlinear and multifaceted, comprising: Realistic Expectations and Setbacks; Normalizing Thoughts and Urges; Fostering Self‐efficacy; Identifying Strengths; Finding Alternatives; Addressing Underlying Adversities; Addressing and Accepting Scarring; Navigating Disclosures; and Self‐acceptance. In presenting research and clinical implications of this new framework, we propose that this framing offers a more complete understanding of NSSI recovery—one conducive to optimizing wellbeing and promoting resilience among individuals with lived experience. (PsycInfo Database Record (c) 2021 APA, all rights reserved)</t>
  </si>
  <si>
    <t>https://search.ebscohost.com/login.aspx?direct=true&amp;db=psyh&amp;AN=2020-96495-001&amp;site=ehost-live</t>
  </si>
  <si>
    <t>Self-invalidation in borderline personality disorder: A content analysis of patients’ verbalizations.</t>
  </si>
  <si>
    <t>Koivisto, Maaria; Melartin, Tarja; Lindeman, Sari</t>
  </si>
  <si>
    <t>Psychotherapy Research</t>
  </si>
  <si>
    <t>2022-24457-001</t>
  </si>
  <si>
    <t>10.1080/10503307.2022.2025627</t>
  </si>
  <si>
    <t>ABSTRACT Objective The ability to trust one’s own perceptions is crucial for psychological well-being and growth. The relevance of its opposite, self-invalidation (SI), to the psychopathology of borderline personality disorder (BPD) is emphasized in many contemporary theories of evidence-based treatments for BPD. Empirical research on this topic remains scarce, however. This study aimed to describe manifestations of SI in individuals with BPD during a 40-session psychoeducational intervention based mainly on schema therapy. Method Transcripts of videotaped group sessions were analyzed inductively using qualitative content analysis. Results SI emerged as a recurrent, ubiquitous phenomenon. The content analysis yielded three core categories of SI: (1) a self-critical and harsh attitude towards the self (subcategories reflected punitive internalizations that could engender fear-based inertia, self-erasing, submissive coping behavior, and temporal fluctuation in SI), (2) a deficient sense of normalcy, and self-doubt, and (3) self-stigma. We also found an association of SI with various dimensions of BPD, including difficulty in the identification of emotions, secondary emotional reactions such as guilt, shame, anger, and resentment, self-related and interpersonal problems, and suicidal urges. Conclusions SI is a detrimental cognitive-emotional process relevant to BPD that merits treatment. Efforts to reduce self-stigma, a pernicious aspect of SI, are imperative. (PsycInfo Database Record (c) 2022 APA, all rights reserved)</t>
  </si>
  <si>
    <t>https://search.ebscohost.com/login.aspx?direct=true&amp;db=psyh&amp;AN=2022-24457-001&amp;site=ehost-live</t>
  </si>
  <si>
    <t>Self‐reported experiences and consequences of unfair treatment by police.</t>
  </si>
  <si>
    <t>Dennison, Christopher R.; Finkeldey, Jessica G.</t>
  </si>
  <si>
    <t>Criminology: An Interdisciplinary Journal</t>
  </si>
  <si>
    <t>2021-62617-003</t>
  </si>
  <si>
    <t>10.1111/1745-9125.12269</t>
  </si>
  <si>
    <t>Blacks; Criminal Justice; Police Personnel; Police Violence; Ethnic Identity; Minority Groups; Psychosocial Factors; Racial and Ethnic Differences; Whites; Latinos/Latinas; Adolescence (13-17 yrs); Adulthood (18 yrs &amp; older); Young Adulthood (18-29 yrs); Thirties (30-39 yrs); Middle Age (40-64 yrs); Male; Female</t>
  </si>
  <si>
    <t>This study uses data from the most recent wave of the National Longitudinal Study of Adolescent to Adult Health (wave V of Add Health) to examine the predictors of experiencing unfair treatment by police. It also considers the degree to which unfair police treatment is associated with a range of social‐psychological and behavioral outcomes in adulthood, including depressive symptoms, self‐efficacy, suicide ideation, and drug use. Finally, this study examines whether any of the relationships between unfair police treatment and adult outcomes differ by race and ethnicity. Most broadly, results suggest that the odds of reporting ever experiencing unfair treatment by police are disproportionately higher among minorities (and more specifically non‐Latino Blacks), men, and those from lower socioeconomic backgrounds. Furthermore, such experiences are detrimental to all of the social‐psychological and behavioral outcomes in adulthood, even after accounting for the differences in who is most likely to experience unfair police treatment via propensity score methods. Lastly, some of these consequences seem to be more pronounced among non‐Latino Whites compared with non‐Latino Blacks, which we believe is attributable to the unfortunate reality that unfair police contact continues to be a normative life‐course event for Black people in the United States. (PsycInfo Database Record (c) 2021 APA, all rights reserved)</t>
  </si>
  <si>
    <t>https://search.ebscohost.com/login.aspx?direct=true&amp;db=psyh&amp;AN=2021-62617-003&amp;site=ehost-live</t>
  </si>
  <si>
    <t>Sequential multi-locus transcranial magnetic stimulation for treatment of obsessive-compulsive disorder with comorbid major depression: A case series.</t>
  </si>
  <si>
    <t>Tadayonnejad, Reza; Wilson, Andrew C.; Corlier, Juliana; Lee, Jonathan C.; Ginder, Nathaniel D.; Levitt, Jennifer G.; Wilke, Scott A.; Marder, Katharine G.; Krantz, David; Bari, Ausaf A.; Feusner, Jamie D.; Pouratian, Nader; Leuchter, Andrew F.</t>
  </si>
  <si>
    <t>Brain Stimulation</t>
  </si>
  <si>
    <t>2020-93438-022</t>
  </si>
  <si>
    <t>10.1016/j.brs.2020.10.003</t>
  </si>
  <si>
    <t>Comorbidity; Major Depression; Obsessive Compulsive Disorder; Symptoms; Transcranial Magnetic Stimulation; Mental Disorders; Treatment; Suicidality; Adulthood (18 yrs &amp; older); Male; Female</t>
  </si>
  <si>
    <t>Obsessive-compulsive disorder (OCD) and major depressive disorder (MDD) are highly comorbid, with depressive symptoms amplifying the chronicity and severity of OCD symptoms. Comorbid illness decreases quality of life and daily functioning and is associated with greater suicidality and more frequent inpatient hospitalizations. Furthermore, comorbid OCD/depression is associated with poorer response to OCD-focused psychological and pharmacological treatments. Epidemiologic studies have shown that OCD symptoms generally precedes the occurrence of depression, suggesting a causal interacting model in which OCD predisposes to development of depressive symptoms. In line with that causal model, Tadayonnejad et al. showed aberrant effective (directional) connectivity between OCD and MDD circuits may be a potential network mechanism of depressive symptom genesis or worsening in OCD-MDD. The challenging nature of this comorbidity necessitates the development of novel, more effective treatments. In this study, we tested an innovative multi-site repetitive transcranial magnetic stimulation (rTMS) protocol to target OCD and MDD circuits in seven patients with refractory comorbid OCD-MDD. In comorbid psychiatric conditions like OCD-MDD, aberrant dynamics exist not only within but also between multiple interconnected circuits. We suggest that targeting multiple brain regions through an approach such as that described here is a good therapeutic strategy to normalize pathological dynamics within and between the involved circuits in OCD-MDD and other comorbid psychiatric conditions. These preliminary results in this group of highly treatment-resistant OCD-MDD patients are encouraging and need to be replicated in prospective sham-controlled studies with larger sample sizes. (PsycInfo Database Record (c) 2021 APA, all rights reserved)</t>
  </si>
  <si>
    <t>https://search.ebscohost.com/login.aspx?direct=true&amp;db=psyh&amp;AN=2020-93438-022&amp;site=ehost-live</t>
  </si>
  <si>
    <t>Side effects and experiences of doping with anabolic androgenic steroids in men and women.</t>
  </si>
  <si>
    <t>Börjesson, Annica</t>
  </si>
  <si>
    <t>2022-34079-049</t>
  </si>
  <si>
    <t>Cardiovascular Disorders; Self-Report; Steroids; Performance Enhancing Drugs; Anxiety; Human Sex Differences; Side Effects (Drug); Adulthood (18 yrs &amp; older); Male; Female</t>
  </si>
  <si>
    <t>Anabolic androgenic steroids (AAS) are mainly used in non-medical conditions for aesthetic and performance- enhancing purposes. The use of AAS is a growing public health problem and a concern in society due to side effects. Men and women use AAS despite their known negative effects and unknown long-term risks.The research in this thesis aimed to study somatic and psychiatric side effects, describe patterns of use, compare self-reported doping agent use with urine test results and to describe AAS usersʼ lived experiences. The approaches in this thesis have been both quantitative (Studies I-IV) and qualitative (Studies V-VI) and were focused on use of AAS outside the field of sports.Study I was an experimental study and included eleven healthy male volunteers administered with a single dose of nandrolone. The aim was to study endocrine and cardiovascular effects. The results showed that luteinising hormone, follicle stimulating hormone and testosterone were suppressed for 14 days after administration. Cholesterol and an enzyme involved in the cholesterol synthesis were increased and hence AAS may be a risk factor for cardiovascular diseases even in low doses.Studies II and III were descriptive studies with eight women and fifty-six men who contacted healthcare (Anti-Doping Hot-Line) on their own initiative. The aim was to identify the pattern of doping agent use in women and compare with similar data reported in men. We also aimed to identify psychiatric and personality disorders and to measure anxiety and depression in men using Structured Clinical Interviews Diagnosis -I and -II, the Brief Scale for Anxiety and the Montgomery As berg Depression Rating Scale. The participants about demographics, details of their AAS use and other co-used substances. also asked about motives, side effects they experienced and family background.Both men and women expressed a concern for side effects but there were very few who wanted professional help to terminate their AAS use. Classical side effects of AAS were reported and women contacted healthcare at an earlier stage of use. Women were introduced to AAS by a man in a close relationship. Male individuals diagnosed with a personality disorder showed a significantly increased risk of reporting aggressive feelings/behaviour ,suicidal thoughts/attempts and criminality. It was more common that men used injections, higher doses of AAS and several different AAS substances per cycle compared with women.Study IV was an experimental and descriptive study with thirty men and six women who self-reported use of AAS and other performance-enhancing substances within the past year. Our aim was to identify which doping agents could be detected in doping test. The results showed that as many as 50% and 100 % respectively of current male and female testoster one users may escape a doping test. This indicates that AAS users outside the field of sports using only testosterone as a doping agent may not be identified by the routine test s currently used. In men, luteinising hormone and follicle stimulating hormone were normalised within 6-12 months. Haematocrit and haemoglobin values were shown to be high in male current users compared with previous users whereas all women displayed normal values. Thus, cessation of AAS use may reduce the risk of cardiovascular diseases relatively fast. (PsycInfo Database Record (c) 2022 APA, all rights reserved)</t>
  </si>
  <si>
    <t>https://search.ebscohost.com/login.aspx?direct=true&amp;db=psyh&amp;AN=2022-34079-049&amp;site=ehost-live</t>
  </si>
  <si>
    <t>Silence is Deadly: A controlled trial of a public health intervention to promote help‐seeking in adolescent males.</t>
  </si>
  <si>
    <t>2021-38869-012</t>
  </si>
  <si>
    <t>Help Seeking Behavior; Intervention; Public Health; Silence; Suicide Prevention; Intention; Messages; Behavioral Intention; Adolescence (13-17 yrs); Adulthood (18 yrs &amp; older); Young Adulthood (18-29 yrs); Male</t>
  </si>
  <si>
    <t>Objective: To test the effectiveness of a male-targeted upstream public health intervention in increasing help-seeking intentions for mental disorders and suicide in an adolescent population. Method: A two-arm controlled trial was conducted with 10 schools in the Australian Capital Territory. A total of 594 male adolescents aged between 16 and 18 years participated in the study. Participants in the intervention condition received the single session Silence is Deadly program, while participants in the control condition completed usual classes. All participants completed a pre-intervention, post-intervention, and a 6- to 12-week follow-up survey assessing help-seeking intentions, attitudes, and behaviors. Results: At follow-up, the Silence is Deadly program was found to significantly increase help-seeking intentions from friends, which was in line with the program’s messaging to seek help from and provide support to friends in times of distress or suicide risk. The program did not have an effect on help-seeking intentions for other sources of help or on help-seeking attitudes and behavior. Conclusions: The present study provides preliminary support for male-targeted public health interventions for suicide that use male-focused norming and role modeling to improve help-seeking in this population. (PsycInfo Database Record (c) 2022 APA, all rights reserved)</t>
  </si>
  <si>
    <t>https://search.ebscohost.com/login.aspx?direct=true&amp;db=psyh&amp;AN=2021-38869-012&amp;site=ehost-live</t>
  </si>
  <si>
    <t>Sleep complaints are associated with increased suicide risk independently of psychiatric disorders: Results from a national 3-year prospective study.</t>
  </si>
  <si>
    <t>Geoffroy, Pierre A.; Oquendo, Maria A.; Courtet, Philippe; Blanco, Carlos; Olfson, Mark; Peyre, Hugo; Lejoyeux, Michel; Limosin, Frédéric; Hoertel, Nicolas</t>
  </si>
  <si>
    <t>2020-30833-001</t>
  </si>
  <si>
    <t>10.1038/s41380-020-0735-3</t>
  </si>
  <si>
    <t>Attempted Suicide; Clinical Psychology; Psychopathology; Sleep; Suicidality; Hypersomnia; Risk Factors; Adulthood (18 yrs &amp; older); Young Adulthood (18-29 yrs); Thirties (30-39 yrs); Middle Age (40-64 yrs); Aged (65 yrs &amp; older); Male; Female</t>
  </si>
  <si>
    <t>Prior research suggests that sleep disturbances are associated with increased risk of suicide. However, sleep disturbances are associated with a wide range of psychiatric disorders, and it is unknown whether this association is independent of psychopathology. In a large nationally representative prospective survey, the National Epidemiologic Survey on Alcohol and Related Conditions (NESARC), we used structural equation modeling to examine the shared and specific effects of three sleep complaints (i.e., trouble falling asleep, early morning awakening, and hypersomnia) on the 3-year occurrence of attempting suicide. Because psychiatric disorders increase the risk of suicide attempt almost exclusively through a general psychopathology factor representing their shared effect, covariates included that factor, prior history of suicide attempt, and a wide range of sociodemographic and clinical characteristics. The 3-year prevalence rate of suicide attempt was 0.6% (n = 241). Compared with participants who did not attempt suicide between the two waves, those who did reported significantly more frequently having trouble falling asleep (44.6% vs. 16.6%), early morning awakening (38.9% vs. 12.7%), and hypersomnia (35.0% vs. 10.7%). Following adjustments, effects of sleep complaints on this risk were significant and exerted almost exclusively through a general sleep complaints factor representing the shared effect across all sleep complaints. There were no residual associations of any individual sleep complaint with attempting suicide above that association. Sleep complaints are associated with an increased risk of attempting suicide independently of psychopathology, and should be included in suicide risk assessments as these symptoms may provide targets for reducing the risks of suicidal behaviors. (PsycInfo Database Record (c) 2021 APA, all rights reserved)</t>
  </si>
  <si>
    <t>https://search.ebscohost.com/login.aspx?direct=true&amp;db=psyh&amp;AN=2020-30833-001&amp;site=ehost-live</t>
  </si>
  <si>
    <t>Social justice identity predicts perceptions of suicide prevention: Student veterans as peer supports.</t>
  </si>
  <si>
    <t>Messerschmitt-Coen, Shelby</t>
  </si>
  <si>
    <t>8-A</t>
  </si>
  <si>
    <t>2021-27912-105</t>
  </si>
  <si>
    <t>College Students; Peers; Social Justice; Social Support; Suicide Prevention; Military Veterans; Social Perception; Student Attitudes</t>
  </si>
  <si>
    <t>Student veterans are at an increased risk of suicidality (Borsari et al., 2017; Rudd et al., 2011; Schonfeld et al., 2015). Suicide prevention efforts exist on campuses nationwide (Suicide Prevention Resource Center, n.d.); however, these programs have not been created for at-risk populations, such as student veterans, specifically. Further, student veterans use veteran-specific resources, such as veteran student organizations (Hawthorne, Bauman, &amp; Ewing Ross, 2013), for support when they exist on their campuses (Borsari et al., 2017). Unfortunately, just half (57%) of universities have these veteran-specific resources (O'Herrin, 2011), although 96% of U.S. universities enroll student veterans (Department of Veterans Affairs, 2014). Universities can consider ways to develop or expand their suicide prevention programming to include veteran-specific resources, such as peer supports, on their campuses to provide opportunities for student veterans struggling with suicidality to receive support. Peer support programs may be appropriate to support student veterans struggling with suicidality. Veterans tend to disclose struggles with suicidality to fellow veterans more frequently than with civilians (Greden et al., 2010), which implies that a peer support program would be an effective approach to suicide prevention for this at-risk group of students. Suicide prevention requires advocacy and action to its success (JED Campus, n.d.), therefore student veterans with a strong social justice identity (e.g., self-efficacy, outcome expectations, interest, commitment, supports/barriers; Miller et al., 2009) may be appropriate applicants to serve as peer supports. The purpose of this study was to identify whether social justice identity was a significant predictor of student veterans' perceptions of suicide prevention. The hypothesis was that student veterans' social justice identity (i.e., self-efficacy, outcome expectations, interest, commitment, perceived social supports/barriers; Miller et al., 2009) is a significant predictor of students' individual and campus perceptions toward suicide prevention (i.e., attitudes, subjective norms, perceived behavioral control [PBC], intention; Aldrich et al., 2014). Student veterans from the Big Ten Academic Alliance universities were recruited through a nonexperimental survey design. A canonical correlation analysis revealed that social justice identity was a significant predictor of student veterans' perceptions of suicide prevention. The most notable social justice identity variables were self-efficacy and perceived supports and barriers, while the most notable variables for perceptions of suicide prevention were PBC and intent. Implications for researchers, counselor educators, college counselors, and veteran-specific university resources are discussed, and the author shares suggestions for future research. (PsycInfo Database Record (c) 2021 APA, all rights reserved)</t>
  </si>
  <si>
    <t>https://search.ebscohost.com/login.aspx?direct=true&amp;db=psyh&amp;AN=2021-27912-105&amp;site=ehost-live</t>
  </si>
  <si>
    <t>Stressful events and adolescents’ suicidal ideation during the COVID-19 epidemic: A moderated mediation model of depression and parental educational involvement.</t>
  </si>
  <si>
    <t>Children and Youth Services Review</t>
  </si>
  <si>
    <t>2021-68226-001</t>
  </si>
  <si>
    <t>Major Depression; Parental Involvement; Suicidal Ideation; COVID-19; Adolescent Development; Parents; Stress; Childhood (birth-12 yrs); School Age (6-12 yrs); Adolescence (13-17 yrs); Adulthood (18 yrs &amp; older); Young Adulthood (18-29 yrs); Male; Female</t>
  </si>
  <si>
    <t>This study examined the association between stressful events and adolescents’ suicidal ideation and determined the roles of depression as a mediator and parental educational involvement as a moderator during the COVID-19 epidemic. Survey data from a sample of 1595 Chinese adolescents and their parents were subjected to path analysis. The results indicated that stressful events of the COVID-19 epidemic were significantly positively associated with adolescents’ suicidal ideation, and this association was mediated by depression. In addition, adolescents’ parental educational involvement significantly moderated the path from depression to suicidal ideation. These results highlight the importance of identifying the underlying key mechanisms that moderate the mediated paths between stressful events and adolescents’ suicidal ideation during the COVID-19 epidemic. The findings also provide implications for parents and education staff regarding the importance of improving parental educational involvement to prevent adolescents’ suicidal ideation during the COVID-19 epidemic. (PsycInfo Database Record (c) 2021 APA, all rights reserved)</t>
  </si>
  <si>
    <t>https://search.ebscohost.com/login.aspx?direct=true&amp;db=psyh&amp;AN=2021-68226-001&amp;site=ehost-live</t>
  </si>
  <si>
    <t>Studies on neuronal signaling in the hippocampus related to development, pathogenesis and treatment of mood disorders.</t>
  </si>
  <si>
    <t>Sourial-Bassillious, Nermin</t>
  </si>
  <si>
    <t>2022-34080-051</t>
  </si>
  <si>
    <t>Affective Disorders; Brain Development; Etiology; Hippocampus; Major Depression; Calcium; Lithium; Molecules</t>
  </si>
  <si>
    <t>The hippocampus is a central organ in the brain which is interconnected with different cortical regions and plays an important role in memory and learning processes. The anatomical position of the hippocampus together with the special sensitivity of its neurons renders it vulnerable to brain injury. This vulnerability is more pronounced during the developmental stages of the hippocampus and more specifically to hypoxic ischemic injuries. Such injuries affect the neuronal circuit formation and the synapses between neurons, which in turn affect the crucial functions of the hippocampus. MHC-Imolecule has been found to play a role in the development and function of some neuronal systems in the visual cortex. It is also expressed in the hippocampus and plays a role in the functional plasticity of this organ. Dysregulation of this molecule, by different cytokines released during hypoxic ischemic brain injuries, speculated to be among the reason of hippocampal dysfunction. Recent findings point to the involvement of the hippocampus in the pathology and treatment of several mood disorders. This is more evident in depressive disorders, including major depression disorder and bipolar disorder, which are becoming more recognized among adolescents and children. Selective serotonin reuptake inhibitors and lithium are considered the most reliable in treating such disorders even among children and adolescents. However their use is still debatable due to severe side effects and increased suicidal ideations. Further research providing more information on the possible mechanisms of actions of these pharmacological therapies would lead to a better understanding of the cellular mechanisms behind depressive disorders. Such understanding would help in developing more target specific drug therapies for treating depressive disorders in young patients.In this study, and first, we provide further evidence for the vulnerability of the hippocampus during the perinatal period. The expression of MHC-I and CD3z in the hippocampus is vulnerable during selective periods of development. TNF-a is a fact or that would alter the MHC-I/CD3z signaling system. Taking into consideration the dual role of MHC-I and CD3z molecules as regulators of development and plasticity in the CNS, we hypothesize that alterations in the expression levels of these molecules maybe involved in the pathogenesis of neuropsychiatric disorders.Second, we highlight the fact that down-regulation of glutamate mediated calcium signaling is a potential target for lithium action. Together with previous reports on the hyperactivity of intracellular calcium ion mobilization in the peripheral cells of bipolar patients, one can speculate that calcium hyperactivity may play a role in the pathogenesis of bipolar disorder. Considering the importance of neuronal calcium homeostasis for the normal function of neuronal circuits and synapses, the use of lithium when treating children and youth can have advantages as where neuronal circuits and synapses are in the phase of maturation.Third, we describe a unique distribution and vesicle trafficking of 5-HT1BRs in the dendrites of hippocampal neurons. This finding sets 5-HT1BRs apart from the majority of postsynaptic receptors and opens a new channel for a receptor-specific approach to 5-HT signal regulation. Using such channel could provide a more target specific antidepressive therapy that would have more specific action with less side effects, when treating children and adolescents. (PsycInfo Database Record (c) 2022 APA, all rights reserved)</t>
  </si>
  <si>
    <t>https://search.ebscohost.com/login.aspx?direct=true&amp;db=psyh&amp;AN=2022-34080-051&amp;site=ehost-live</t>
  </si>
  <si>
    <t>Suicidal as normal – A lesbian, gay, and bisexual youth script?</t>
  </si>
  <si>
    <t>Canetto, Silvia Sara; Antonelli, Paolo; Ciccotti, Anna; Dettore, Davide; Lamis, Dorian A.</t>
  </si>
  <si>
    <t>2020-85068-001</t>
  </si>
  <si>
    <t>Attitudes; Suicidality; LGBTQ; Adolescent Attitudes; Adolescent Development; Bisexuality; Distress; Lesbianism; Suicide Prevention; Adulthood (18 yrs &amp; older); Male; Female</t>
  </si>
  <si>
    <t>Background: Lesbian, gay, and bisexual (LGB) youth are more likely to report suicidal thoughts and/or behavior (STB) than heterosexual youth. The elevated suicidality of LGB youth is not fully accounted for by sexual-minority stress, according to a meta-analysis. A less-tested explanation is that suicidality has become an expected idiom of LGB youth distress. This explanation is consistent with suicide script theory and evidence that suicidal behavior is most likely when it is relatively acceptable. Aims: Building on suicide script theory and evidence, two studies were designed: one of LGB youth attitudes about suicidal behavior, and the other of LGB youth attitudes about suicidal individuals. Method: Surveys of LGB and heterosexual youth (total N = 300; M age = 20; 51% female) were conducted. Results: LGB youth were more accepting of and empathic toward suicidal behavior than heterosexual youth. They also viewed suicidal individuals as more emotionally adjusted. Limitations: Attitudes were not examined by sexual-minority subgroups. Conclusion: LGB youth's understanding attitudes may translate into less judgmental behavior toward suicidal peers, but also into normalizing suicidality as a way to express distress and cope with life problems. There may be utility in evaluating LGB youth suicide attitudes in suicide prevention initiatives. (PsycInfo Database Record (c) 2021 APA, all rights reserved)</t>
  </si>
  <si>
    <t>https://search.ebscohost.com/login.aspx?direct=true&amp;db=psyh&amp;AN=2020-85068-001&amp;site=ehost-live</t>
  </si>
  <si>
    <t>McKee, Grace B.; Perrin, Paul B.; Rodriguez-Agudelo, Yaneth; Plaza, Silvia Leonor Olivera; Quijano-Martinez, Maria Cristina; Kuzu, Duygu; Ohayagha, Chimdindu; Pugh, Mickeal Jr.; Arango-Lasprilla, Juan Carlos</t>
  </si>
  <si>
    <t>2021-88178-001</t>
  </si>
  <si>
    <t>Caregivers; Suicidal Ideation; Traumatic Brain Injury; Interdependence; Suicidality; Foreign Language Translation; Major Depression; Self-Report; Adulthood (18 yrs &amp; older); Male; Female</t>
  </si>
  <si>
    <t>Purpose/Objective: Traumatic brain injury (TBI) is associated with depression, anxiety, and even suicidality in individuals with TBI and in caregivers. Moreover, emotional functioning in individuals with TBI is linked with caregiver functioning. However, no known studies to date have examined linkages in suicidal ideation in individuals with TBI and family caregivers. This is especially important in Latin America, where TBI rates are high, and where cultural norms influence family caregiving. This study examined associations among self-reported suicidal ideation in individuals with TBI and their primary caregivers over time in Mexico and Colombia. Research Method/Design: A total of 109 individuals and their primary caregivers completed measures during hospitalization for TBI and at 2- and 4-months posthospitalization. The primary outcome was Item 9 from the Spanish version of the Patient Health Questionnaire-9, assessing for thoughts of death or suicide in the previous 2 weeks. Results: Patients and caregivers reported high levels of suicidal ideation (18.3%–22.4% and 12.4%–15.7%, respectively) at each time point, and suicidal ideation at one time point strongly predicted ideation at the next. When patients endorsed suicidal ideation in the hospital, their caregivers tended to endorse suicidal ideation 2 months later. Although unaccounted for variables could be driving these relationships, they may also provide possible evidence of causal preponderance between patient and caregiver suicidal ideation post-TBI. Conclusions/Implications: Clinicians and rehabilitation specialists can use these findings to inform suicide risk assessment by expanding these practices to caregivers of patients who endorsed suicidal ideation. Interventions after TBI should incorporate caregivers given this study showed significant interdependence of suicidality between patients and caregivers. (PsycInfo Database Record (c) 2021 APA, all rights reserved)</t>
  </si>
  <si>
    <t>https://search.ebscohost.com/login.aspx?direct=true&amp;db=psyh&amp;AN=2021-88178-001&amp;site=ehost-live</t>
  </si>
  <si>
    <t>Suicidal ideation and mental health help-seeking behaviors among older Chinese adults during the COVID-19 pandemic.</t>
  </si>
  <si>
    <t>2022-42431-009</t>
  </si>
  <si>
    <t>Help Seeking Behavior; Mental Health Services; Suicidal Ideation; COVID-19; Older Adulthood; Adulthood (18 yrs &amp; older); Middle Age (40-64 yrs); Aged (65 yrs &amp; older); Very Old (85 yrs &amp; older); Male; Female</t>
  </si>
  <si>
    <t>Objective: To examine prevalence and correlates of suicidal ideation in older Chinese adults (OCAs) during the COVID-19 pandemic, as well as mental health help-seeking behaviors of suicidal OCAs. Background: Few data on suicidal behaviors of older adults during the pandemic are available. Methods: In this cross-sectional survey, 1159 OCAs completed an online self-administered questionnaire between 23 February and 25 March 2020. A standardized single question and the 12-item General Health Questionnaire were used to assess the presence of suicidal ideation and common mental health problems (CMHPs), respectively. Suicidal ideators were further asked about their perceived need for mental health care and help-seeking from mental health workers. Results: 4.1% of the OCAs experienced suicidal ideation during the past 2 weeks. Among the suicidal OCAs, 31.9% perceived a need for mental health care but only 10.6% had sought help from mental health workers. Factors significantly associated with suicidal ideation were a marital status of 'others' (OR = 2.39, P = .021), disagreement regarding the successful containment of the pandemic (OR = 2.43, P = .022), physical health problems (OR = 2.23, P = .012), and CMHPs (OR = 4.99, P &lt; .001). Conclusions: During the COVID-19 pandemic, OCAs constitute a subpopulation that needs mental health services for suicidal problems but tends not to seek mental health help. Mental health services for OCAs may include mental health education, periodic evaluation of risk of suicide, expanded psychosocial support, and, when necessary, psychological crisis intervention and psychiatric treatment. (PsycInfo Database Record (c) 2022 APA, all rights reserved)</t>
  </si>
  <si>
    <t>https://search.ebscohost.com/login.aspx?direct=true&amp;db=psyh&amp;AN=2022-42431-009&amp;site=ehost-live</t>
  </si>
  <si>
    <t>Suicidal ideation and suicide attempts: Associations with sleep duration, insomnia, and inflammation.</t>
  </si>
  <si>
    <t>2020-29320-001</t>
  </si>
  <si>
    <t>Attempted Suicide; Inflammation; Insomnia; Sleep; Suicidal Ideation; Anxiety; Interleukins; Major Depression; Adulthood (18 yrs &amp; older); Young Adulthood (18-29 yrs); Middle Age (40-64 yrs); Aged (65 yrs &amp; older); Male; Female</t>
  </si>
  <si>
    <t>Background: Sleep disturbance has been consistently identified as an independent contributor to suicide risk. Inflammation has emerged as a potential mechanism linked to both sleep disturbance and suicide risk. This study tested associations between sleep duration, insomnia, and inflammation on suicidal ideation (SI) and history of a suicide attempt (SA). Methods: Participants included 2329 adults with current or remitted depression and/or anxiety enrolled in the Netherlands Study of Depression and Anxiety. Sleep duration, insomnia, past week SI, and SA were assessed with self-report measures. Plasma levels of C-reactive protein, interleukin-6, and tumor necrosis factor-α were obtained. Results: Short sleep duration (⩽6 h) compared to normal sleep duration (7–9 h) was associated with reporting a prior SA, adjusting for covariates [adjusted odds ratio (AOR) 1.68, 95% CI 1.13–2.51]. A higher likelihood of SI during the past week was observed for participants with long sleep duration (⩾10 h) compared to normal sleep duration (AOR 2.22, 95% CI 1.02–4.82), more insomnia symptoms (AOR 1.44, 95% CI 1.14–1.83), and higher IL-6 (AOR 1.31, 95% CI 1.02–1.68). Mediation analyses indicated that the association between long sleep duration and SI was partially explained by IL-6 (AOR 1.02, 95% CI 1.00–1.05). Conclusions: These findings from a large sample of adults with depression and/or anxiety provide evidence that both short and long sleep duration, insomnia symptoms, and IL-6 are associated with the indicators of suicide risk. Furthermore, the association between long sleep duration and SI may operate through IL-6. (PsycInfo Database Record (c) 2021 APA, all rights reserved)</t>
  </si>
  <si>
    <t>https://search.ebscohost.com/login.aspx?direct=true&amp;db=psyh&amp;AN=2020-29320-001&amp;site=ehost-live</t>
  </si>
  <si>
    <t>Suicide attempt survivors’ recommendations for improving mental health treatment for attempt survivors.</t>
  </si>
  <si>
    <t>Hom, Melanie A.; Bauer, Brian W.; Stanley, Ian H.; Boffa, Joseph W.; Stage, Dese'Rae L.; Capron, Daniel W.; Schmidt, Norman B.; Joiner, Thomas E.</t>
  </si>
  <si>
    <t>2020-10501-001</t>
  </si>
  <si>
    <t>10.1037/ser0000415</t>
  </si>
  <si>
    <t>Attempted Suicide; Mental Health Services; Survivors; Treatment; Suicidality; Health Care Delivery; Mental Health; Stigma; Test Construction; Therapeutic Processes; Treatment Planning; Adulthood (18 yrs &amp; older); Young Adulthood (18-29 yrs); Thirties (30-39 yrs); Middle Age (40-64 yrs); Aged (65 yrs &amp; older); Male; Female</t>
  </si>
  <si>
    <t>Research indicates that connection to mental health care services and treatment engagement remain challenges among suicide attempt survivors. One way to improve suicide attempt survivors’ experiences with mental health care services is to elicit suggestions directly from attempt survivors regarding how to do so. This study aimed to identify and synthesize suicide attempt survivors’ recommendations for how to enhance mental health treatment experiences for attempt survivors. A sample of 329 suicide attempt survivors (81.5% female, 86.0% White/Caucasian, mean age = 35.07 ± 12.18 years) provided responses to an open-ended self-report survey question probing how treatment might be improved for suicide attempt survivors. Responses were analyzed utilizing both qualitative and quantitative techniques. Analyses identified four broad areas in which mental health treatment experiences might be improved for attempt survivors: (a) provider interactions (e.g., by reducing stigma of suicidality, expressing empathy, and using active listening), (b) intake and treatment planning (e.g., by providing a range of treatment options, including nonmedication treatments, and conducting a thorough assessment), (c) treatment delivery (e.g., by addressing root problems, bolstering coping skills, and using trauma-informed care), and (d) structural issues (e.g., by improving access to care and continuity of care). Findings highlight numerous avenues by which health providers might be able to facilitate more positive mental health treatment experiences for suicide attempt survivors. Research is needed to test whether implementing the recommendations offered by attempt survivors in this study might lead to enhanced treatment engagement, retention, and outcomes among suicide attempt survivors at large. (PsycInfo Database Record (c) 2021 APA, all rights reserved)</t>
  </si>
  <si>
    <t>https://search.ebscohost.com/login.aspx?direct=true&amp;db=psyh&amp;AN=2020-10501-001&amp;site=ehost-live</t>
  </si>
  <si>
    <t>Suicide knowledge and intention to intervene: College students.</t>
  </si>
  <si>
    <t>Aldrich, Rosalie S.; Cerel, Julie; Drapeau, Christopher W.</t>
  </si>
  <si>
    <t>Journal of American College Health</t>
  </si>
  <si>
    <t>2021-31471-001</t>
  </si>
  <si>
    <t>10.1080/07448481.2021.1885413</t>
  </si>
  <si>
    <t>Abstract Objective: The revised Willingness to Intervene against Suicide questionnaire and the Expanded Revised Facts on Suicide Quiz were employed to examine the relationship between college students’ knowledge about suicide and intention to intervene. Participants: College students (n = 515) participated, a majority being women and Caucasian. Methods: Participants completed an online survey. Data were analyzed in SPSS. Results: College students have poor knowledge of suicide facts; however, this low level of accurate knowledge was not associated with intention to intervene with a suicidal person. Attitudes, subjective norms, perceived behavioral control, sex, and no previous suicide attempt were all significant predictors of intention to intervene. Conclusions: These results challenge the notion that one must be well-informed in order to intend to take action. (PsycInfo Database Record (c) 2021 APA, all rights reserved)</t>
  </si>
  <si>
    <t>https://search.ebscohost.com/login.aspx?direct=true&amp;db=psyh&amp;AN=2021-31471-001&amp;site=ehost-live</t>
  </si>
  <si>
    <t>Supervisor development: Clinical supervisors' lived experiences of supervising counselors who counsel clients who engage in NSSI.</t>
  </si>
  <si>
    <t>Novoa, Sydney Azalia</t>
  </si>
  <si>
    <t>2021-65616-145</t>
  </si>
  <si>
    <t>Counselors; Experiences (Events); Professional Supervision; Self-Injurious Behavior; Client Participation; Professional Competence; Adulthood (18 yrs &amp; older)</t>
  </si>
  <si>
    <t>The prevalence of Non-Suicidal Self-Injury (NSSI) continues to grow. Counselors may find it difficult to grasp the complex nature of the behavior. Due to these complexities, counselors may experience increased anxiety or feel a lack of competency when working with clients who engage in NSSI. Therefore, supervisors may play a critical role in increasing counselors' competency levels when working with this vulnerable population. Understanding how supervisors work with their supervisees in relation to NSSI can potentially inform future training opportunities and inform pathways to supervisor competence and development. Thus, it may be important to understand supervisor training and development to better understand supervisees needs. In the present study, Watkin's Supervisor Complexity Model (1990) provided the theoretical framework for supervisor development. A phenomenological approach was utilized to understand the experiences of the nine clinical supervisors who participated in this study. Three main themes were identified with eight subthemes: transition to LPC-S (previous experience, seeking support), conceptualizing NSSI (exposure, difference between NSSI/SI, reaction to NSSI), supervisor role within supervision (normalize, assurance of skills, build relationships). The findings suggest implications for the counseling profession and recommendations for future research. (PsycInfo Database Record (c) 2021 APA, all rights reserved)</t>
  </si>
  <si>
    <t>https://search.ebscohost.com/login.aspx?direct=true&amp;db=psyh&amp;AN=2021-65616-145&amp;site=ehost-live</t>
  </si>
  <si>
    <t>Suppressing visual hallucinations in an adolescent by occipital transcranial magnetic stimulation: A single-case experimental research design.</t>
  </si>
  <si>
    <t>Bodén, Robert; Nilsson, Josefin; Walles, Ida; Larsson, Eva; Kristiansen, Ingela; Fällmar, David; Persson, Jonas</t>
  </si>
  <si>
    <t>2022-18234-001</t>
  </si>
  <si>
    <t>10.1080/09602011.2021.2017303</t>
  </si>
  <si>
    <t>ABSTRACT Visual hallucinations after central or peripheral impairment, commonly called Charles Bonnet syndrome, are often highly distressing and with few available treatment options. Here we report a case where an adolescent developed severely distressing visual hallucinations after hypoxic damage to the occipital cortex following a suicide attempt. The patient received active and sham occipital continuous theta-burst stimulation (cTBS) in a single-case experimental research design and a subsequent open phase, to evaluate cTBS as a Charles Bonnet treatment. The visual hallucinations seemed to decrease more during active than sham cTBS in the blind phase, and in the following week of repeated five daily treatments they almost disappeared. A normalization of increased activity in the lateral visual network after cTBS was observed on a functional magnetic resonance imaging resting-state analysis compared with 42 healthy controls. Visual evoked potentials stayed largely unchanged both in the sham-controlled blind phase and the subsequent open phase. During the two weeks after the open phase with repeated cTBS sessions, the visual hallucinations gradually reappeared and almost returned to the baseline level. Our findings suggest that active cTBS over the primary visual cortex can reduce visual hallucinations through modulation of downstream visual regions, though the effect is temporally limited. (PsycInfo Database Record (c) 2021 APA, all rights reserved)</t>
  </si>
  <si>
    <t>https://search.ebscohost.com/login.aspx?direct=true&amp;db=psyh&amp;AN=2022-18234-001&amp;site=ehost-live</t>
  </si>
  <si>
    <t>Symptômes reliés au diagnostic du trouble de personnalité limite à l’adolescence: Une recension systématique de la littérature.</t>
  </si>
  <si>
    <t>Le Bœuf, Élodie; Sénéchal, Carole; Larivée, Serge</t>
  </si>
  <si>
    <t>2022-12153-008</t>
  </si>
  <si>
    <t>10.1016/j.amp.2020.09.002</t>
  </si>
  <si>
    <t>Adolescent Psychiatry; Comorbidity; Diagnosis; Externalization; Psychiatric Symptoms; Borderline Personality Disorder; Symptoms</t>
  </si>
  <si>
    <t>The diagnosis of borderline personality disorder (BPD) in adolescence is controversial among some researchers and clinicians. For many, the symptoms presented in young people with BPD resemble normal functioning in adolescence. The diagnosis is then delayed in adulthood, postponing the treatment. The aim of this systematic review of the literature is to investigate the symptoms that can differentiate an adolescent population with BPD from one with another diagnosis and/or without any psychiatric issues. In all, 17 studies out of the 4789 titles initially identified met the inclusion criteria and were analyzed. This systematic review considers diverse symptoms: internalized and externalized disorders, suicide, mentalization errors, maladaptive schemas and comorbid diagnoses. Several symptoms significantly differentiated adolescents with BPD from three control groups teenagers: non-psychiatric, with another personality disorder and with another diagnosis. Finally, a pattern of symptoms could also be observed between suicidal adolescents with BPD and suicidal youth without it. (PsycInfo Database Record (c) 2022 APA, all rights reserved)</t>
  </si>
  <si>
    <t>https://search.ebscohost.com/login.aspx?direct=true&amp;db=psyh&amp;AN=2022-12153-008&amp;site=ehost-live</t>
  </si>
  <si>
    <t>Birkenæs, Viktoria; Elvsåshagen, Torbjørn; Westlye, Lars T.; Høegh, Margrethe C.; Haram, Marit; Werner, Maren C. F.; Quintana, Daniel S.; Lunding, Synve H.; Martin-Ruiz, Carmen; Agartz, Ingrid; Djurovic, Srdjan; Steen, Nils Eiel; Andreassen, Ole A.; Aas, Monica</t>
  </si>
  <si>
    <t>2021-99102-129</t>
  </si>
  <si>
    <t>Affective Disorders; Attempted Suicide; Biological Markers; Major Depression; Telomeres; Life Span; Patient History; Self-Report; Adulthood (18 yrs &amp; older); Young Adulthood (18-29 yrs); Thirties (30-39 yrs); Middle Age (40-64 yrs); Male; Female</t>
  </si>
  <si>
    <t>Background: Shorter telomere length is a putative biomarker of accelerated aging and has been associated with affective disorders and mortality. Psychological factors and behaviors associated with telomere shortening are yet to be clarified. Here, we investigate the association between history of suicide attempts and telomere length in patients with affective disorders. Methods: Leucocyte telomere length was determined by quantitative real-time Polymerase Chain Reaction (qPCR) in patients with affective disorders (n = 248) including bipolar disorders type I (n = 159), type II (n = 67), major depressive disorder (n = 22), and healthy controls (n = 401). Diagnosis, duration of illness, and age at onset were assessed using the Structural Clinical Interview for DSM-IV (SCID-I). Number of lifetime suicide attempts were based on self-reports. Effect size was calculated using Cohen's d. Results: Telomere length was reduced in patients with affective disorders relative to healthy controls (d = 0.18, F = 5.26, p = 0.02). Among patients, a higher number of suicide attempts was associated with shorter telomere length (β = −0.24, t = −3.83, CI = −0.44 to −0.14, p &lt; 0.001), also when controlling for duration of illness and age at onset (β = −.23, CI = −.42 to −.12, p = 0.001). Multiple suicide attempts were associated with telomere length reduction comparable to eight years lifespan, adjusted for demographic and clinical characteristics. Conclusions: While longitudinal data are needed to clarify the temporal course, previous suicide attempts and related distress may accelerate telomere shortening and aging in patients with affective disorders. (PsycInfo Database Record (c) 2022 APA, all rights reserved)</t>
  </si>
  <si>
    <t>https://search.ebscohost.com/login.aspx?direct=true&amp;db=psyh&amp;AN=2021-99102-129&amp;site=ehost-live</t>
  </si>
  <si>
    <t>Testing the integrated motivational-volitional model of suicidal behavior in Chinese adolescents.</t>
  </si>
  <si>
    <t>Li, Xiaoan; Ren, Yaxuan; Zhang, Xu; Zhou, Jiazhi; Su, Binyuan; Liu, Sihan; Cai, Huisi; Liu, Jiaqi; You, Jianing</t>
  </si>
  <si>
    <t>2020-08557-001</t>
  </si>
  <si>
    <t>10.1080/13811118.2019.1690607</t>
  </si>
  <si>
    <t>Attempted Suicide; Models; Motivation; Suicidal Ideation; Suicidal Behavior; Childhood (birth-12 yrs); School Age (6-12 yrs); Adolescence (13-17 yrs); Adulthood (18 yrs &amp; older); Young Adulthood (18-29 yrs); Male; Female</t>
  </si>
  <si>
    <t>The integrated motivational-volitional model of suicidal behavior (IMV; O’Connor &amp; Kirtley, 2018) integrates some key factors of suicidal behavior (e.g., defeat and entrapment) to explain the development of suicidal ideation and suicidal attempts. This study aimed to empirically test this model in a sample of Chinese adolescents. A number of 1,239 Chinese adolescents (679 girls; Mage = 14.07, SD = 1.54) completed self-report questionnaires. Results showed that defeat was associated with entrapment, which, in turn, was related to suicidal ideation and suicidal attempts. In addition, the relationship between entrapment and suicidal ideation was significant at high levels of thwarted belongingness and perceived burdensomeness, and low levels of resilience. These findings support the application of the IMV model in Chinese adolescents, and might help mental health organizations and educational agencies formulate effective suicidal prevention programs geared toward Chinese adolescents. (PsycInfo Database Record (c) 2022 APA, all rights reserved)</t>
  </si>
  <si>
    <t>https://search.ebscohost.com/login.aspx?direct=true&amp;db=psyh&amp;AN=2020-08557-001&amp;site=ehost-live</t>
  </si>
  <si>
    <t>2020-79899-001</t>
  </si>
  <si>
    <t>Breast Feeding; Marital Satisfaction; Parents; Suicidal Ideation; Middle School Students; Prediction; Adolescence (13-17 yrs); Male; Female</t>
  </si>
  <si>
    <t>Previous studies have shown that parental marriage satisfaction is a crucial cause of adolescent suicide. Short breastfeeding duration may not satisfy the individual sense of security, resulting in insecure attachment patterns that reinforce the impact of adverse external environment on individual mental health. Therefore, the duration of breastfeeding may influence the effect of marriage satisfaction on adolescent suicidal ideation. To explore this hypothesis, this study recruited 610 middle school students and their parents as participants, and adopted self-report method to measure the duration of breastfeeding, marriage satisfaction and adolescent suicidal ideation. The results showed that the marriage satisfaction of parents negatively predicted the suicidal ideation of adolescents significantly, and the duration of breastfeeding moderated the effect of marriage satisfaction on suicidal ideation of adolescents. Furthermore, when the breastfeeding duration was short, parental marriage satisfaction negatively predicted adolescent suicide ideation, however, when the breastfeeding duration was long, the predictive effect of marriage satisfaction on adolescent suicide ideation was reduced to insignificant. The results support the hypothesis of this study, and the research conclusion has certain theoretical and practical significance for the prevention of adolescent suicide. (PsycInfo Database Record (c) 2021 APA, all rights reserved)</t>
  </si>
  <si>
    <t>https://search.ebscohost.com/login.aspx?direct=true&amp;db=psyh&amp;AN=2020-79899-001&amp;site=ehost-live</t>
  </si>
  <si>
    <t>The association between sibling bullying and psychotic-like experiences among children age 11–16 years in China.</t>
  </si>
  <si>
    <t>Liu, Xiaoqun; Wolloh, Moses G. II; Lin, Xiaoling; Qiu, Xiaoyan; Qing, Zaihua; Wang, Wenqiang; Liu, Farong; Wu, Weige; Yang, Xinhua; Otake, Yoichiro; Luo, Xuerong; Wang, Zheng; Lu, Dali</t>
  </si>
  <si>
    <t>2021-24151-006</t>
  </si>
  <si>
    <t>Psychosis; Psychoticism; Risk Factors; Sibling Relations; Bullying; Perpetrators; Siblings; Victimization; Childhood (birth-12 yrs); School Age (6-12 yrs); Adolescence (13-17 yrs); Male; Female</t>
  </si>
  <si>
    <t>Background: Few studies exist on sibling bullying or even sibling aggression more generally in the past 30 years. Studies of sibling bullying have shown that sibling bullying may associate with depression, anxiety, self-harm, suicide ideation in early adulthood. Nevertheless, few studies have explored the relationship between sibling victimization types and the occurrence of psychosis, not to mention that psychotic-like experiences (PLEs) always occur before psychotic disorders. Therefore, the current study aims to examine the association between sibling bullying and PLEs among children age 11–16 years in China. Method: This is a cross-sectional study which included 3231 students from eight junior middle schools in three cities of Hunan Province, China. Frequency and types of sibling bullying was assessed with Sibling Bullying Questionnaire and PLEs was assessed with Community Assessment Psychic Experiences-42. Results: The percentage of sibling bullying were 12.9% for victimization and 10.8% for perpetration. Sibling bullying plays as an independent influence factor for all subtypes of PLEs, and verbal victimization was the most important risk factor in developing different subtypes of PLEs followed by physical victimization and verbal perpetration. Conclusion: The current study found that sibling bullying is associated with PLEs. Intervention programs should be conducted to focus on those children and adolescents who are involved in multiple types of sibling victimization or perpetration. (PsycInfo Database Record (c) 2021 APA, all rights reserved)</t>
  </si>
  <si>
    <t>https://search.ebscohost.com/login.aspx?direct=true&amp;db=psyh&amp;AN=2021-24151-006&amp;site=ehost-live</t>
  </si>
  <si>
    <t>The biology of aggressive behavior in bipolar disorder: A systematic review.</t>
  </si>
  <si>
    <t>Fico, Giovanna; Anmella, Gerard; Pacchiarotti, Isabella; Verdolini, Norma; Sagué-Vilavella, Maria; Corponi, Filippo; Manchia, Mirko; Vieta, Eduard; Murru, Andrea</t>
  </si>
  <si>
    <t>2020-08429-003</t>
  </si>
  <si>
    <t>10.1016/j.neubiorev.2020.09.015</t>
  </si>
  <si>
    <t>Aggressive Behavior; Biological Markers; Bipolar Disorder; Uric Acid; Violence; Biology; Prediction; Self-Injurious Behavior; Severity (Disorders); Suicide</t>
  </si>
  <si>
    <t>Aggressive behavior (AB) represents a public health concern often associated with severe psychiatric disorders. Although most psychiatric patients are not aggressive, untreated psychiatric illness, including bipolar disorder (BD), may associate with an increased risk of AB. Accurate predictive models of AB are still lacking and it is crucial to delineate AB biomarkers state of the art in BD. We performed a systematic review according to PRISMA guidelines to identify biological correlates of AB in BD. Final results included 20 studies: 10 involving genetic and 10 other biological AB biomarkers (total sample size N = 5,181). Our results pointed to a serotoninergic hypoactivation in violent suicidal BD patients. Similarly, BD violent suicide attempters had a blunted hypothalamic-pituitary-adrenal (HPA) activity. Violent behavior in BD was associated with a chronic inflammatory state. While the role of lipids as biomarkers for AB remains equivocal, uric acid appears as a potential biomarker for hetero-AB in BD. Available data can be useful in the fulfill of specific biomarkers of AB in BD, ultimately leading to the development of accurate predictive models. (PsycInfo Database Record (c) 2021 APA, all rights reserved)</t>
  </si>
  <si>
    <t>https://search.ebscohost.com/login.aspx?direct=true&amp;db=psyh&amp;AN=2020-08429-003&amp;site=ehost-live</t>
  </si>
  <si>
    <t>2022-16249-006</t>
  </si>
  <si>
    <t>Ethnography; Personnel Recruitment; Suicide; Suicide Prevention; Rural Health; Community Mental Health; Community Mental Health Services; Qualitative Methods; Exposure; Adulthood (18 yrs &amp; older)</t>
  </si>
  <si>
    <t>Following the implementation of a provincial suicide prevention gatekeeper training initiative in western Canada between 2015 and 2018, we conducted a focused ethnography designed to capture the post-initiative context within one small community. Analyses of our field observations and interviews with community members suggest suicide prevention work is represented in multiple informal or coordinated actions to generate innovative pathways to provoke open conversations about suicide. Simultaneously, suicide talk is constrained and managed to limit vulnerability and exposure and adhere to community privacy norms. Further, parameters around suicide talk may be employed in efforts to construct the community and mental health care in livable ways. As the research process paralleled existing representations of suicide prevention work in the community, this paper explores our entanglement in the bounds of suicide talk during phases of recruitment, data collection and knowledge translation activities. (PsycInfo Database Record (c) 2022 APA, all rights reserved)</t>
  </si>
  <si>
    <t>https://search.ebscohost.com/login.aspx?direct=true&amp;db=psyh&amp;AN=2022-16249-006&amp;site=ehost-live</t>
  </si>
  <si>
    <t>The collaborative outcomes study on health and functioning during infection times in adults (COH-FIT-adults): Design and methods of an international online survey targeting physical and mental health effects of the COVID-19 pandemic.</t>
  </si>
  <si>
    <t>Solmi, Marco; Estradé, Andrés; Thompson, Trevor; Agorastos, Agorastos; Radua, Joaquim; Cortese, Samuele; Dragioti, Elena; Leisch, Friedrich; Vancampfort, Davy; Thygesen, Lau Caspar; Aschauer, Harald; Schloegelhofer, Monika; Akimova, Elena; Schneeberger, Andres; Huber, Christian G.; Hasler, Gregor; Conus, Philippe; Do Cuénod, Kim Q.; von Känel, Roland; Arrondo, Gonzalo; Fusar-Poli, Paolo; Gorwood, Philip; Llorca, Pierre-Michel; Krebs, Marie-Odile; Scanferla, Elisabetta; Kishimoto, Taishiro; Rabbani, Golam; Skonieczna-Żydecka, Karolina; Brambilla, Paolo; Favaro, Angela; Takamiya, Akihiro; Zoccante, Leonardo; Colizzi, Marco; Bourgin, Julie; Kamiński, Karol; Moghadasin, Maryam; Seedat, Soraya; Matthews, Evan; Wells, John; Vassilopoulou, Emilia; Gadelha, Ary; Su, Kuan-Pin; Kwon, Jun Soo; Kim, Minah; Lee, Tae Young; Papsuev, Oleg; Manková, Denisa; Boscutti, Andrea; Gerunda, Cristiano; Saccon, Diego; Righi, Elena; Monaco, Francesco; Croatto, Giovanni; Cereda, Guido; Demurtas, Jacopo; Brondino, Natascia; Veronese, Nicola; Enrico, Paolo; Politi, Pierluigi; Ciappolino, Valentina; Pfennig, Andrea; Bechdolf, Andreas; Meyer-Lindenberg, Andreas; Kahl, Kai G.; Domschke, Katharina; Bauer, Michael; Koutsouleris, Nikolaos; Winter, Sibylle; Borgwardt, Stefan; Bitter, Istvan; Balazs, Judit; Czobor, Pal; Unoka, Zsolt; Mavridis, Dimitris; Tsamakis, Konstantinos; Bozikas, Vasilios P.; Tunvirachaisakul, Chavit; Maes, Michael; Rungnirundorn, Teerayuth; Supasitthumrong, Thitiporn; Haque, Ariful; Brunoni, Andre R.; Costardi, Carlos Gustavo; Schuch, Felipe Barreto; Polanczyk, Guilherme; Luiz, Jhoanne Merlyn; Fonseca, Lais; Aparicio, Luana V.; Valvassori, Samira S.; Nordentoft, Merete; Vendsborg, Per; Hoffmann, Sofie Have; Sehli, Jihed; Sartorius, Norman; Heuss, Sabina; Guinart, Daniel; Hamilton, Jane; Kane, John; et al.</t>
  </si>
  <si>
    <t>2022-25245-052</t>
  </si>
  <si>
    <t>10.1016/j.jad.2021.07.048</t>
  </si>
  <si>
    <t>Infectious Disorders; Mental Health; Pandemics; Physical Health; COVID-19; Adolescent Psychiatry; Collaboration; Surveys; Childhood (birth-12 yrs); School Age (6-12 yrs); Adolescence (13-17 yrs); Adulthood (18 yrs &amp; older); Male; Female</t>
  </si>
  <si>
    <t>Background: . High-quality comprehensive data on short-/long-term physical/mental health effects of the COVID-19 pandemic are needed. Methods: . The Collaborative Outcomes study on Health and Functioning during Infection Times (COH-FIT) is an international, multi-language (n = 30) project involving &gt; 230 investigators from 49 countries/territories/regions, endorsed by national/international professional associations. COH-FIT is a multi-wave, on-line anonymous, cross-sectional survey [wave 1: 04/2020 until the end of the pandemic, 12 months waves 2/3 starting 6/24 months threreafter] for adults, adolescents (14-17), and children (6-13), utilizing non-probability/snowball and representative sampling. COH-FIT aims to identify non-modifiable/modifiable risk factors/treatment targets to inform prevention/intervention programs to improve social/health outcomes in the general population/vulnerable subgrous during/after COVID-19. In adults, co-primary outcomes are change from pre-COVID-19 to intra-COVID-19 in well-being (WHO-5) and a composite psychopathology P-Score. Key secondary outcomes are a P-extended score, global mental and physical health. Secondary outcomes include health-service utilization/functioning, treatment adherence, functioning, symptoms/behaviors/emotions, substance use, violence, among others. Results: . Starting 04/26/2020, up to 14/07/2021 &gt; 151,000 people from 155 countries/territories/regions and six continents have participated. Representative samples of ≥ 1,000 adults have been collected in 15 countries. Overall, 43.0% had prior physical disorders, 16.3% had prior mental disorders, 26.5% were health care workers, 8.2% were aged ≥ 65 years, 19.3% were exposed to someone infected with COVID-19, 76.1% had been in quarantine, and 2.1% had been COVID 19-positive. Limitations: . Cross-sectional survey, preponderance of non-representative participants. Conclusions: . Results from COH-FIT will comprehensively quantify the impact of COVID-19, seeking to identify high-risk groups in need for acute and long-term intervention, and inform evidence-based health policies/strategies during this/future pandemics. (PsycInfo Database Record (c) 2022 APA, all rights reserved)</t>
  </si>
  <si>
    <t>https://search.ebscohost.com/login.aspx?direct=true&amp;db=psyh&amp;AN=2022-25245-052&amp;site=ehost-live</t>
  </si>
  <si>
    <t>The Depression Sensitivity Index: Initial development and tests of convergent and construct validity.</t>
  </si>
  <si>
    <t>2021-41670-055</t>
  </si>
  <si>
    <t>Major Depression; Psychometrics; Test Construction; Anxiety Sensitivity; Psychodiagnostic Measures; Suicide; Adulthood (18 yrs &amp; older); Young Adulthood (18-29 yrs); Thirties (30-39 yrs); Middle Age (40-64 yrs); Aged (65 yrs &amp; older); Male; Female</t>
  </si>
  <si>
    <t>Background: Depression and suicide are prominent and increasing U.S. public health issues, which suggests novel assessment and treatment approaches are needed. Reiss’ Expectancy Model of Fear, Anxiety, and Panic states that fear is based on two classes of variables, expectations and sensitivities, which has led to much research on anxiety sensitivity as a significant risk factor for later anxiety psychopathology. Major depressive disorder also includes biased expectations and sensitivities; however, a depression sensitivity rooted in Expectancy Theory has never been formalized. Uncovering depression-related sensitivities may lead to earlier risk detection and prevention before mood disorders develop. Method: The goal of the paper was to create a Depression Sensitivity Index using exploratory factor analysis and item response theory and then conduct tests of convergent and construct validity using structural equation modeling using three independent samples. Results: indicated two lower order factors: 1) physical and cognitive concerns (DSPCC) and 2) social concerns (DSSC). Factors showed incremental associations with depression (DSPCC), social anxiety (both) and suicidal thoughts and behaviors (DSPCC), above and beyond anxiety sensitivity cognitive concerns. Both factors together predicted depressive disorder diagnoses Limitations: : Mostly self-report data, large percentage of non-Hispanic White participants in Study 1. Conclusions: The results offer initial evidence that expectancy theory applies beyond 'fear, anxiety, and panic' and that with further development depression sensitivity could be an important intervention target for prevention of major depressive disorder and suicidal thoughts and behaviors. (PsycInfo Database Record (c) 2021 APA, all rights reserved)</t>
  </si>
  <si>
    <t>https://search.ebscohost.com/login.aspx?direct=true&amp;db=psyh&amp;AN=2021-41670-055&amp;site=ehost-live</t>
  </si>
  <si>
    <t>The effect of PTSD symptom change on suicidal ideation in a combined military and civilian sample engaged in cognitive processing therapy.</t>
  </si>
  <si>
    <t>Johnson, Clara M.; Holmes, Samantha C.; Suvak, Michael K.; Song, Jiyoung; Shields, Norman; Lane, Jeanine E. M.; Sijercic, Iris; Cohen, Zachary D.; Stirman, Shannon Wiltsey; Monson, Candice M.</t>
  </si>
  <si>
    <t>2021-13384-001</t>
  </si>
  <si>
    <t>Posttraumatic Stress Disorder; Suicidal Ideation; Treatment Process and Outcome Measures; Cognitive Processing Therapy; Civilians; Simulation; Symptoms; Suicidality; Adulthood (18 yrs &amp; older); Male; Female</t>
  </si>
  <si>
    <t>In light of the well-established relationship between posttraumatic stress disorder (PTSD) and suicidal ideation (SI), there has been a push for treatments that simultaneously improve symptoms of PTSD and decrease SI. Using data from a randomized controlled hybrid implementation-effectiveness trial, the current study investigated the effectiveness of Cognitive Processing Therapy (CPT; Resick, Monson, &amp; Chard, 2016) on PTSD and SI. The patient sample (N = 188) was diverse in military and veteran status, gender, and comorbidity, and 73% of the sample endorsed SI at one or more points during CPT. Participants demonstrated significant improvement in SI over the course of CPT. Multilevel growth curve modeling revealed a significant association between PTSD symptom change and change in SI. Results from cross-lagged multilevel regressions indicated that PTSD symptoms predicted SI in the next session, yet SI in a given session did not predict PTSD symptoms in the next session. Potentially relevant clinical factors (i.e., military status, gender, depression diagnosis, baseline SI, study consultation condition) were not associated with the relationship between PTSD symptoms and SI. These results add to the burgeoning literature suggesting that evidence-based treatments for PTSD, like CPT, reduce suicidality in a range of individuals with PTSD, and that this reduction is predicted by improvements in PTSD symptoms. (PsycInfo Database Record (c) 2021 APA, all rights reserved)</t>
  </si>
  <si>
    <t>https://search.ebscohost.com/login.aspx?direct=true&amp;db=psyh&amp;AN=2021-13384-001&amp;site=ehost-live</t>
  </si>
  <si>
    <t>The effect of rapidly discharging psychiatric inpatients from Mental Health Act section during COVID-19: A cohort study.</t>
  </si>
  <si>
    <t>Payne-Gill, J.; Whitfield, C.; Beck, A.</t>
  </si>
  <si>
    <t>Epidemiology and Psychiatric Sciences</t>
  </si>
  <si>
    <t>2021-66219-001</t>
  </si>
  <si>
    <t>10.1017/S2045796021000226</t>
  </si>
  <si>
    <t>Institutional Release; Legal Detention; Mental Health; Safety; COVID-19; Group Differences; Pandemics; Psychotherapeutic Outcomes; Adulthood (18 yrs &amp; older); Male; Female</t>
  </si>
  <si>
    <t>Aims: In March 2020, the UK government ordered mental health services to free up bed space to help manage the COVID-19 pandemic. This meant service users detained under the Mental Health Act were discharged at a higher rate than normal. We analysed whether this decision compromised the safety of this vulnerable group of service users. Methods: We utilised a cohort study design and allocated service users to either the pre-rapid discharge, rapid discharge or post-rapid discharge group. We conducted a recurrent event analysis to assess group differences in the risk of experiencing negative outcomes during the 61 days post-discharge. We defined negative outcomes as crisis service use, re-admission to a psychiatric ward, community incidents of violence or self-harm and death by suicide. Results: The pre-rapid discharge cohort included 258 service users, the rapid discharge cohort 127 and the post-rapid discharge cohort 76. We found no statistical association between being in the rapid discharge cohort and the risk of experiencing negative outcomes (HR: 1.14, 95% CI: 0.72–1.8, p = 0.58) but a trend towards statistical significance for service users in the post-rapid discharge cohort (HR: 1.61, 95% CI: 0.91–2.83, p = 0.1). Conclusions: We did not find evidence that service users rapidly discharged from section experienced poorer outcomes. This raises the possibility that the Mental Health Act is applied in an overly restrictive manner, meaning that sections for some formally detained service users could be ended earlier without compromising safety. (PsycInfo Database Record (c) 2022 APA, all rights reserved)</t>
  </si>
  <si>
    <t>https://search.ebscohost.com/login.aspx?direct=true&amp;db=psyh&amp;AN=2021-66219-001&amp;site=ehost-live</t>
  </si>
  <si>
    <t>The effects of peer bullying and poverty on suicidality in chinese left behind adolescents: The mediating role of psychotic‐like experiences.</t>
  </si>
  <si>
    <t>Li, Bin; Hu, Tao; Tang, Wanjie</t>
  </si>
  <si>
    <t>Early Intervention in Psychiatry</t>
  </si>
  <si>
    <t>2022-36319-001</t>
  </si>
  <si>
    <t>10.1111/eip.13271</t>
  </si>
  <si>
    <t>Aim This study investigated the influence of childhood adversity, such as peer bullying and socioeconomic status, on the suicidal behaviour of left‐behind Chinese adolescents to determine whether psychotic‐like experiences (PLEs) mediated the associations between these childhood adversities and suicidality; suicidal ideation (serious thoughts about taking one's own life), suicide plans, and suicide attempts. Methods A representative group of rural adolescents (n = 3346) was recruited from 16 rural high schools in China. Suicidality was assessed using the suicide module from the Mini International Neuropsychiatric Interview Kid. Participants also completed questionnaires on bullying, socioeconomic status, left‐behind characteristics, and PLEs. Structural equation modelling was then employed to explore the relationships between these variables. Results Peer bullying, poverty, and left‐behind status were all found to significantly increase adolescent suicide risk, the relationships between which were mediated by PLEs. Peer bullying was found to play the most significant role in the PLEs and suicidality, with the risk of suicide increasing with the length of time a child had been left behind. Conclusion Adverse life events can lead to a high risk of PLEs, which in turn can increase the risk of suicide. These results could assist in identifying individuals at risk of suicidality and the design of appropriate interventions. The results also highlighted the role PLEs play in suicidality and highlighted the need for further research in this area. (PsycInfo Database Record (c) 2022 APA, all rights reserved)</t>
  </si>
  <si>
    <t>https://search.ebscohost.com/login.aspx?direct=true&amp;db=psyh&amp;AN=2022-36319-001&amp;site=ehost-live</t>
  </si>
  <si>
    <t>The German Alliance Against Depression and suicide rates: A retrospective analysis.</t>
  </si>
  <si>
    <t>Köhler, Judith; Heinz, Ines; Mergl, Roland; Elsner, Anne; Hegerl, Ulrich</t>
  </si>
  <si>
    <t>2021-63980-001</t>
  </si>
  <si>
    <t>10.1371/journal.pone.0254133</t>
  </si>
  <si>
    <t>Intervention; Major Depression; Suicide; Suicide Prevention; Public Awareness; Mortality Rate; Community Health; Adulthood (18 yrs &amp; older); Male; Female</t>
  </si>
  <si>
    <t>Supported by the German Alliance Against Depression, 82 regions in Germany launched their own community-based multi-level intervention programs targeting both depression and suicidal behavior prior to January 2016. Sixteen of these regions have implemented the full 4-level intervention program comprising 1) training of General Practitioners, 2) a public awareness campaign, 3) training of community facilitators and 4) support for depressed patients and their relatives for at least three years. The aim of the study was to examine possible suicide prevention effects in these sixteen 4-level intervention regions (comprising a population of 6,976,309) by 1) comparing the annual suicide rates during the 3-year intervention period to a 10-year baseline and 2) comparing these differences to corresponding trends in Germany after excluding all intervention regions (Germany-IR). Primary outcome was the annual rate of suicides. Analyses included negative binomial regression models. When examining differences between suicide rates during the intervention period compared to the baseline period, only a trend towards a significant reduction was found. This reduction of suicides in the sixteen 4-level intervention regions did not differ from that in Germany-IR as control. The interpretation of these findings has to take into account that the training of General Practitioners, police and other community facilitators might have improved the recognition of suicides, thus increasing detection rates. Furthermore, destigmatizing effects of the public awareness campaigns might have increased the number of suicides by lowering suicide threshold ('normalization') for those at risk and by decreasing the rate of suicides deliberately hidden by suicide victims or their relatives. (PsycInfo Database Record (c) 2022 APA, all rights reserved)</t>
  </si>
  <si>
    <t>https://search.ebscohost.com/login.aspx?direct=true&amp;db=psyh&amp;AN=2021-63980-001&amp;site=ehost-live</t>
  </si>
  <si>
    <t>The impact of service-connection on veterans’ mental health.</t>
  </si>
  <si>
    <t>Jackson, Robert</t>
  </si>
  <si>
    <t>2020-79975-116</t>
  </si>
  <si>
    <t>Drug Usage; Mental Health; Military Veterans; Suicidal Ideation; Suicide; Mental Disorders; Posttraumatic Stress Disorder; Suicidality; Adulthood (18 yrs &amp; older); Middle Age (40-64 yrs); Aged (65 yrs &amp; older)</t>
  </si>
  <si>
    <t>Few studies have examined the impact of service-connection benefits (Veterans' benefits from the Department of veterans Affairs due to disabilities incurred or exacerbated while in service) on veterans, specifically the impact on their mental health. The VA's statistics from 2016 indicate that an average of 20 veterans die by suicide everyday which accounts for 18% of the total number of suicides in America. Most other studies of service connect have focused on veterans' perceptions of the system of receiving the benefits they feel that they had earned (MacGregor, 2015; MacGregor &amp; Heilemann, 2017). Overall, veterans have higher than average rates of mental health issues, substance use, and suicidality and little is known about how those issues vary among levels of service-connection. Both mental health issues and severe substance use seem to contribute to a Veteran's likelihood of having suicidal ideation and attempts (Barr et al., 2018; Dillon et al., 2018; Elbogen et al., 2018; Finley et al., 2015; Lutwak &amp; Dill, 2017; Norman et al., 2018). The goal of the current study was to investigate how service-connection relates to mental health, substance use, and suicidal ideation. There were four hypotheses for this study. For the first three questions, it was hypothesized that those in the highest service-connection bracket (80 to 100%) will have the most significant mental health concerns, more frequent and heavier use of all substances, and have attempted suicide or endorse suicidal ideation at higher rates. The dependent variables were measured by the Beck Depression Inventory, PTSD Checklist, Alcohol Use Disorder Identification Test, Drug Abuse Screening Test, and the Suicide Behavior Questionnaire – Revised. Finally, it was hypothesized that those in the highest bracket of service-connection will have the highest rates of overlap among the other three variables. The results supported the hypothesis that those in the highest service-connection bracket would score highest on the depression and PTSD screens. The results indicate that veterans with higher service-connection more often endorse issues with their mental health which may align with their service-connected disabilities, but overall veterans across disability ratings endorse similar rates of substance use and suicide-related behaviors. (PsycInfo Database Record (c) 2020 APA, all rights reserved)</t>
  </si>
  <si>
    <t>https://search.ebscohost.com/login.aspx?direct=true&amp;db=psyh&amp;AN=2020-79975-116&amp;site=ehost-live</t>
  </si>
  <si>
    <t>The prospective associations between different types of sleep disturbance and suicidal behavior in a large sample of Chinese college students.</t>
  </si>
  <si>
    <t>2020-97726-049</t>
  </si>
  <si>
    <t>College Students; Risk Factors; Suicidal Ideation; Sleep Wake Disorders; Suicidality; Adulthood (18 yrs &amp; older); Male; Female</t>
  </si>
  <si>
    <t>Background: Sleep disturbance can be an important predictor associated with suicide behaviors. However, to date, few studies have examined the prospective relationships between different types of sleep disturbance and suicidal behaviors. The current study examined which sleep disturbance types were independent risk factors for subsequent suicidal behaviors in a large sample of Chinese college students. Methods: Data came from a large-scale health-related cohort study in Guangdong, China. Participants were 11,740 college students initially assessed in March and April in 2019 and reassessed six month later. Self-administered structured questionnaires were used to assess suicidal behaviors, insomnia, nightmares, sleep disordered breathing (SDB) symptoms, restless legs syndrome (RLS) symptoms, depression, substance abuse and demographic characteristics. A series of logistic regression analyses were conducted to examine the associations between different types of sleep disturbance and suicidal behaviors. Results: Overall, 12.2% and 1.2% of college students reported suicidal ideation and attempts at baseline, and 8.6% and 2.4% reported similar behavior at follow-up. After adjustment for key covariates and prior suicidal behaviors, frequent nightmares (AORs = 1.35–1.69) and RLS symptoms (AOR = 1.37) at baseline predicted subsequent suicidal ideation, and only frequent nightmares (AOR = 2.40) at baseline predicted subsequent suicidal attempts. Limitations: All measures were based on self-report instead of objective assessments or clinical diagnostic evaluations. Conclusions: Frequent nightmares and RLS symptoms were independently associated subsequent suicidal ideation or attempts. Screening and managing sleep disturbance may be helpful for reducing the risk of suicidal behaviors among college students. (PsycInfo Database Record (c) 2021 APA, all rights reserved)</t>
  </si>
  <si>
    <t>https://search.ebscohost.com/login.aspx?direct=true&amp;db=psyh&amp;AN=2020-97726-049&amp;site=ehost-live</t>
  </si>
  <si>
    <t>2022-25245-087</t>
  </si>
  <si>
    <t>Apathy; Loneliness; Suicidal Ideation; Trauma; Humanities; Inventories; Path Analysis; Trauma Measures; Adulthood (18 yrs &amp; older); Male; Female</t>
  </si>
  <si>
    <t>Background: Research shows that childhood trauma has a detrimental impact on an individual's health, including suicidal ideation. In order to intervene with suicidal ideation, it is necessary to study the impact of childhood trauma on emotional and social functioning. This study explored the relationship between childhood trauma and suicidal ideation from the perspectives of indifference, identification with all humanity, and loneliness. Methods: A total number of 8,452 college students completed the study. Childhood trauma was measured by the short form of Childhood Trauma Questionnaire (CTQ-SF). The Identification With All Humanity scale (IWAH) was used to measure individual's ability to identify or not identify with humanity. For indifference, we used the Inventory of Callous-Unemotional Traits, and Loneliness was assessed by the Loneliness Scale. The relationship of indifference, identification with all humanity, and loneliness were explored to further understand the relationship between childhood trauma and suicidal ideation's correlations, regression analysis, and path analysis were employed for data analysis. Results: Childhood trauma was positively correlated with indifference, loneliness, and suicidal ideation, and negatively correlated with identification with all humanity (r = −0.140∼0.335, p &lt; .001). Suicidal ideation was positively correlated with indifference and loneliness, and negatively correlated with identification with all humanity (r = −0.082∼0.260, p &lt; .001). The results indicated that childhood trauma leads to indifference, which increases loneliness, and results in suicidal ideation (β = 0.073∼0.335, p &lt; 0.001). If an individual with childhood trauma were to gain more recognition from social groups, this would reduce their loneliness and suicidal ideation (β = −0.125∼0.228, p &lt; 0.001). Discussion: Individuals with childhood trauma were more likely to display apathy, including non-emotional behavior. This makes individuals lonelier and may increase suicidal ideation. However, if individuals are further recognized by others and social groups within their environment it is possible to intervene in this process. (PsycInfo Database Record (c) 2022 APA, all rights reserved)</t>
  </si>
  <si>
    <t>https://search.ebscohost.com/login.aspx?direct=true&amp;db=psyh&amp;AN=2022-25245-087&amp;site=ehost-live</t>
  </si>
  <si>
    <t>2020-55163-001</t>
  </si>
  <si>
    <t>Alexithymia; Emotional Regulation; Public Health; Self-Injurious Behavior; Emotions</t>
  </si>
  <si>
    <t>Self‐harm, defined for the purpose of this review as any act of self‐injury without explicit suicidal intent, is an increasing public health concern, with potential long‐term implications for those who engage in it. Previous research has identified a correlational relationship between self‐harm and alexithymia, an emotion processing deficit characterized by difficulties identifying and describing feelings, and an externally orientated thinking style. Through a systematic search of the literature, the current review examines the association between alexithymia and self‐harm. A meta‐analysis based on 23 studies found a significant, positive relationship between self‐harm and alexithymia, with a medium effect size (g = 0.57, 95% CI 0.46–0.69). All 23 studies used the Toronto Alexithymia Scale (TAS20) to measure alexithymia. The alexithymia subcomponents difficulty identifying feelings and difficulty describing feelings were significantly associated with self‐harm, but there was no significant association between self‐harm and externally orientated thinking. The effect size of the relationship was significantly larger in adolescent samples compared with adult samples and in female compared with male samples. The definition of self‐harm did not affect the effect size of the relationship between alexithymia and self‐harm and the results are consistent with previous meta‐analyses focused more narrowly on non‐suicidal self‐injury and, separately, suicidal behaviors. Heterogeneity between the included studies was high. The results support an affect regulation model of self‐harm, in which self‐harm is used to regulate an emotional experience that is poorly understood. (PsycInfo Database Record (c) 2022 APA, all rights reserved)</t>
  </si>
  <si>
    <t>https://search.ebscohost.com/login.aspx?direct=true&amp;db=psyh&amp;AN=2020-55163-001&amp;site=ehost-live</t>
  </si>
  <si>
    <t>The role of borderline personality symptoms for psychosocial and health related functioning among adolescents in a community sample.</t>
  </si>
  <si>
    <t>2020-78520-001</t>
  </si>
  <si>
    <t>Adolescent Development; Life Satisfaction; Personality; Psychosocial Factors; Community Health; Academic Achievement; Psychosocial Rehabilitation; Childhood (birth-12 yrs); School Age (6-12 yrs); Adolescence (13-17 yrs); Adulthood (18 yrs &amp; older); Young Adulthood (18-29 yrs); Male; Female</t>
  </si>
  <si>
    <t>Background: Borderline personality symptoms include emotional dysregulation, high levels of impulsivity leading to self-harm and suicidality, an unstable sense of self, fears of abandonment, extremely turbulent relationships, and psychic pain. They are considered to disrupt normative adolescent development however their unique contribution to different domains of functioning is important to understand among community adolescents. Objective: This study aimed to analyze the specificity of the relationship between borderline personality symptoms and psychosocial and health-related functioning during adolescence in a community sample. Method: A community sample consisted of 379 adolescents aged 11–18. Borderline personality questionnaire, Youth self-report, Satisfaction with life scale, questions addressing academic performance, and social relationships were used to assess the different domains of functioning. Results: Data from the present study revealed that there is a substantial part of adolescents from a community sample (19.71%) who endorse significant levels of borderline personality symptoms. Adolescents from this group as compared to peers face more difficulties in all spheres of functioning. Furthermore, borderline personality symptoms uniquely predicted social problems, academic achievement, health concerns, and life satisfaction of adolescents above and beyond internalizing and externalizing difficulties. Conclusion: Higher levels of borderline personality symptoms were associated with poorer psychosocial and health-related functioning among adolescents at the community level. Considering that adolescence is a sensitive period for the development of personality disorder, findings of this study add up to the empirical evidence that borderline personality pathology should be integrated as a target for prevention and early intervention. (PsycInfo Database Record (c) 2021 APA, all rights reserved)</t>
  </si>
  <si>
    <t>https://search.ebscohost.com/login.aspx?direct=true&amp;db=psyh&amp;AN=2020-78520-001&amp;site=ehost-live</t>
  </si>
  <si>
    <t>The role of religion in suicide prevention.</t>
  </si>
  <si>
    <t>van Praag, Herman M.</t>
  </si>
  <si>
    <t>2021-47929-002</t>
  </si>
  <si>
    <t>Religion; Religiosity; Suicide; Suicide Prevention; Major Depression; Suicidal Ideation</t>
  </si>
  <si>
    <t>Religiosity is considered a normal constituent of the human behavioural repertoire, and as Durkheim has stated: 'it is far from being true that the notion of the religious coincides with that of the extraordinary or the unforeseen' (1912). The concept of God—the very centre of religious life—is not an ingenious mental construct to come to terms with the many things in this world we do not understand, but a powerful metaphor for absolute morality and sublime, unlimited creativity. This chapter qualifies religious receptivity as a normal phenomenon, normal experientially, but also normal intellectually, as a conceptualization of the need to elevate from meaninglessness and the purely accidental. Depression is a major suicide precursor, therefore the first question to be answered in the given context is: Are religion and depression interconnected? And if that is the case, how? The available evidence indicates that several indices of religiosity exert stress-buffering effects, diminishing risk of depression and further remission. The available evidence also suggests that religiosity may suppress suicidal ideation as well as the acting out of it. The protective effects of religiosity on suicide attest that this spiritual commodity is still meaningful to many. (PsycInfo Database Record (c) 2022 APA, all rights reserved)</t>
  </si>
  <si>
    <t>https://search.ebscohost.com/login.aspx?direct=true&amp;db=psyh&amp;AN=2021-47929-002&amp;site=ehost-live</t>
  </si>
  <si>
    <t>The role of the serotonergic system and the effects of antidepressants during brain development examined using in vivo pet imaging and in vitro receptor binding.</t>
  </si>
  <si>
    <t>Shrestha, Stal Saurav</t>
  </si>
  <si>
    <t>2-B</t>
  </si>
  <si>
    <t>2021-92244-076</t>
  </si>
  <si>
    <t>Antidepressant Drugs; Fluoxetine; Positron Emission Tomography; Serotonin Receptors; Brain Development; Major Depression; Monkeys; Rats; Serotonin Reuptake Inhibitors; Male</t>
  </si>
  <si>
    <t>Serotonin (5-HT) and the serotonergic system, which includes the serotonin transporter (SERT) and the two G protein-coupled 5-HT1A and 5-HT1B receptors, are implicated in the pathophysiology and treatment of several neuropsychiatric disorders including major depressive disorder (MDD) and anxiety. Two classes of antidepressants—selective serotonin reuptake inhibitors (SSRIs), which block SERT, and tricyclic antidepressants (TCAs), which block several monoamine transporters—alter 5-HT levels and modulate the serotonergic system. However, the transient suicidal ideation associated with SSRIs led the U.S. Food and Drug Administration to issue a black-box warning in 2004 on their use in juveniles. In addition, both SSRIs and TCAs exhibit high response variability; roughly only one-third of patients treated with these agents undergo remission. This variability in response is believed to arise from gene-environment interaction; this includes events that unfold during early-life development, and may subsequently influence behavior, treatment outcome, and serotonergic function. My PhD thesis explored several facets of the serotonergic system and its involvement in MDD and anxiety, including: 1. the long-term effects of fluoxetine (an SSRI) administered during brain development in rhesus monkeys imaged with positron emission tomography (PET) for two serotonergic markers: SERT and 5-HT1A receptors (Paper I); 2. the antidepressant effects of escitalopram (an SSRI) or nortriptyline (a TCA) on 5-HT1A/1B receptors in the rat brain, explored using a gene-environment model (Paper II); 3. the functionality and selectivity of [11C]CUMI–101, a 5-HT1A receptor PET radioligand, in rodent and primate brain (Paper III) ; and 4. the disparate findings regarding 5-HT1A receptor PET imaging studies in MDD, and their implications for research studies (Paper IV).Paper I (Am J Psychiatry, 2014) examined the long-term effects of fluoxetine administered to juvenile rhesus monkeys who, as young adults, were imaged with two selective PET radioligands: [11C]DASB for SERT, and [11C]RWAY for 5-HT1A receptors. An equal number of monkeys separated from their mothers at birth—an animal model of human childhood stress—were also studied. At birth, 32 male rhesus monkeys were randomly assigned to either maternal separation or normal rearing conditions. At age two, half (N = 8) of each group was randomly assigned to fluoxetine or placebo for one year. To eliminate the confounding effects of residual drug, monkeys were scanned at least 1.5 years after drug discontinuation. Social interactions were assessed both during and after drug administration. Results indicated that fluoxetine persistently upregulated SERT, but not 5-HT1A receptors, in both neocortex and hippocampus. Whole-brain, voxel-wise analysis localized SERT upregulation in lateral temporal and cingulate cortices. Neither maternal separation by itself nor the rearing-by-drug interaction was significant for either radioligand. Fluoxetine did not significantly affect behavioral measures.In order to investigate the issue of response variability, Paper II (Neurosci Lett., 2014) examined the antidepressant effects of two agents—escitalopram (an SSRI) and nortriptyline (a TCA)—on 5-HT1A and 5-HT1B receptors in the rat brain using a gene-environment model. The effects of genetic vulnerability were modeled using the Flinders Sensitive Line, a rat model of depression and its control counterpart, the Flinders Resistant Line. (PsycInfo Database Record (c) 2021 APA, all rights reserved)</t>
  </si>
  <si>
    <t>https://search.ebscohost.com/login.aspx?direct=true&amp;db=psyh&amp;AN=2021-92244-076&amp;site=ehost-live</t>
  </si>
  <si>
    <t>The Shinto religion and suicide in Japan.</t>
  </si>
  <si>
    <t>Kaneko, Yoshihiro; Yamasaki, Akiko; Arai, Kiminori</t>
  </si>
  <si>
    <t>2021-47929-006</t>
  </si>
  <si>
    <t>Religion; Suicide; Suicide Prevention; Japanese Cultural Groups; Mental Health; Male; Female</t>
  </si>
  <si>
    <t>Since 1998, more than 30,000 people have killed themselves every year in Japan. In 2016, an international comparison of suicide rates (per 100,000 people) by the World Health Organization ranked Japan sixth concerning overall suicide rates with 8.1 for females and 20.5 for males (WHO Global Health Estimates 2016). Society as a whole is influenced by historical, economic, political, and socio-psychological elements. One of the important factors that should be considered in suicide prevention is the interaction between the prevailing influence of religion and personal feelings related to individuals' mental health. This chapter describes the characteristics and history of Shinto, and examines Shinto's potential role in preventing suicide in Japan. Shinto is a religious culture that influences many Japanese people. It is their emotional mainstay, although it has neither common commandments nor scriptures like other religions, such as Buddhism, Christianity, and Islam. The chapter provides an overview of the history and characteristics of norms of Shinto in Japan, clarifying the reasons why Shinto values human life, and also examines the relationship between Shinto and suicide prevention. (PsycInfo Database Record (c) 2022 APA, all rights reserved)</t>
  </si>
  <si>
    <t>https://search.ebscohost.com/login.aspx?direct=true&amp;db=psyh&amp;AN=2021-47929-006&amp;site=ehost-live</t>
  </si>
  <si>
    <t>The social determinants of opioid-related deaths in older adults.</t>
  </si>
  <si>
    <t>Suriaga, Armiel</t>
  </si>
  <si>
    <t>2021-61328-169</t>
  </si>
  <si>
    <t>Death and Dying; Mortality Rate; Opiates; Public Health; Older Adulthood; Drug Overdoses; Suicide; Whites; Adulthood (18 yrs &amp; older); Aged (65 yrs &amp; older); Male; Female</t>
  </si>
  <si>
    <t>Background: Opioid-related deaths remain a significant public health problem in the United States. Opioids cause approximately 75% of all drug-related deaths. Since 1999, nearly half a million Americans have died from opioid overdoses. In 2018, 9,290 people &gt; 55 years old died from opioid overdoses in the United States. In Florida, more than 1,000 older adults died from opioids (as a cause of death) from 2014-2018. However, there is a dearth of research about the manner of deaths of older adults who used, misused, or abused opioids. Methods: This secondary analysis utilized data from the Florida Drug and Law Enforcement (FDLE) agency between 2014 - 2018. A generalized linear model with a normal probability distribution was used to examine which social determinants or factors such as race, income, education level, percentage of people in poverty, and population density predicted opioid death rate in Florida. Chi-square statistics were used to determine the association between gender, race, and opioid-related deaths (ORD), and the relationship of the manner of death to the opioid drugs involved. The trend of opioid death rate was also analyzed by Florida county and through the data years 2014 to 2018. Results: A total of 4,241 cases of decedents &gt; 65 years old with opioid-related deaths were analyzed. One thousand seven of them had opioids as a cause of death (COD). Older adults who died from opioids (COD) were primarily non-Hispanic whites (93.04%); 56.50% male versus 43.50% female; 56% died from accidents (unintentional deaths), while 39.92% died from suicides. Most of these deaths happened in metropolitan or urban counties (96.82%). Gender had a significant association with ORD (p &lt; .001), and the relationship between the manner of death to the opioid drugs involved showed statistical significance (p &lt; .001). Education level was a significant predictor of opioid death rate (p &lt; .003).Conclusion: Opioid-related deaths pose a significant problem in older adults, particularly those deaths that resulted from accidents and suicides. The study results have significant practice implication in promoting patient safety and reducing risks, which calls for a harm reduction program tailored for older adults in affected counties or communities. (PsycInfo Database Record (c) 2021 APA, all rights reserved)</t>
  </si>
  <si>
    <t>https://search.ebscohost.com/login.aspx?direct=true&amp;db=psyh&amp;AN=2021-61328-169&amp;site=ehost-live</t>
  </si>
  <si>
    <t>The 'sub-culture' created through austere measures: Understanding the cycle to break it.</t>
  </si>
  <si>
    <t>Harrison, Sophie</t>
  </si>
  <si>
    <t>2020-97496-016</t>
  </si>
  <si>
    <t>Intervention; Suicidal Ideation; Well Being; Treatment Barriers; Thematic Analysis; Social Support; Society; Suicide</t>
  </si>
  <si>
    <t>Mental health (MH) difficulties are prevalent within the prison population, with literature highlighting the rates of anxiety, depression, post-traumatic stress symptoms, amongst other MH presentations, being higher than the general population. Furthermore, self-harming behaviours, suicidal ideation and dying by suicide are also more commonly reported within the prison population. As such, the importance of gaining a greater understanding of these MH needs is highlighted, informing interventions within prison environments, as well as exploring the wellbeing and MH of individuals leaving prison and reintegrating back into society. This these includes three sections: literature review, research paper and a critical appraisal. The literature review qualitatively reviews nine studies exploring MH interventions within prison environments and the experiences of those accessing hem. Through thematic analysis, the results identified five major themes: loneliness and the value of peer support; barriers to accessing such interventions; the benefits of a space to reflect and develop coping strategies; interventions offering hope and 'normality' for the future; and a shift in attitudes towards MH as a result of effective interventions. The importance of promoting empowerment and feelings of value was evident. Limitations are highlighted around resources, capacity and staff wellbeing. Recommendations for clinical practice and ongoing research are made. The research paper explores the experiences of eight prison leavers accessing the benefits system, gaining an understanding of the impact upon their MH. Through phenomenologically-informed thematic analysis, three major themes were identified: outsiders; systemic barriers; support to cope. The importance of these findings and the role of clinical psychologists within this field is highlighted. The critical appraisal presents the overall findings of the thesis, with the rationale and motivations for the research. Areas of reflection made throughout the process are presented, detailing the issues that arose and how any difficulties were considered and overcome. (PsycInfo Database Record (c) 2021 APA, all rights reserved)</t>
  </si>
  <si>
    <t>https://search.ebscohost.com/login.aspx?direct=true&amp;db=psyh&amp;AN=2020-97496-016&amp;site=ehost-live</t>
  </si>
  <si>
    <t>2022-42961-010</t>
  </si>
  <si>
    <t>Anxiety; Distress; Major Depression; Parents; COVID-19; Exercise; Mental Health; Screen Time; Childhood (birth-12 yrs); School Age (6-12 yrs); Adolescence (13-17 yrs); Adulthood (18 yrs &amp; older); Young Adulthood (18-29 yrs); Thirties (30-39 yrs); Middle Age (40-64 yrs); Aged (65 yrs &amp; older); Male; Female</t>
  </si>
  <si>
    <t>Background: The coronavirus disease 2019 (COVID-19) outbreak had rapidly become a global health threat, and its impact on the mental health was transmitted among different populations, especially from parents to children. The study aimed to investigate Chinese parents’ influence on their children, in terms of mental health and lifestyles (screen time and physical exercise), during the COVID-19. Methods: Self-reported online questionnaires of depression, anxiety, COVID-19 related worries, physical exercise, and screen time were completed by 3471 Chinese children and one of their parents (1514 fathers and 1957 mothers), during the COVID-19 epidemic in February 2020. Path analysis was used to examine the extent of transmission of psychological distress and whether lifestyles tied to transmission. Results: During the quarantine, Chinese parents’ depression and anxiety both positively predicted their children's depression and anxiety; parents’ COVID-19 related worries, physical exercise and screen time separately had positive effects on children's COVID-19 related worries, physical exercise and screen time; parents’ depression and anxiety were positively influenced by their COVID-19 related worries, self-quarantine and quarantine of family members, relatives or friends; children's depression and anxiety positively predicted their non-suicidal self-injury and suicide ideation. Bootstrap analyses showed that parents’ COVID-19 related worries and lifestyles increased children's depression and anxiety via children's COVID-19 related worries and lifestyles, as well as parents’ depression and anxiety. Conclusions: When families face to public events, parents’ psychological distress and lifestyles are related to children's psychological stress and lifestyles. Interventions of parents’ psychological distress and lifestyles would improve family resilience. (PsycInfo Database Record (c) 2022 APA, all rights reserved)</t>
  </si>
  <si>
    <t>https://search.ebscohost.com/login.aspx?direct=true&amp;db=psyh&amp;AN=2022-42961-010&amp;site=ehost-live</t>
  </si>
  <si>
    <t>The value and utilization of social evaluative feedback: A neurodevelopmental perspective.</t>
  </si>
  <si>
    <t>Rodman, Alexandra M.</t>
  </si>
  <si>
    <t>2020-97495-116</t>
  </si>
  <si>
    <t>Feedback; Peer Evaluation; Peer Relations; Peers; Social Acceptance; Adolescent Development; Age Differences; Medial Prefrontal Cortex; Adolescence (13-17 yrs)</t>
  </si>
  <si>
    <t>Adolescence is characterized by increased frequency of peer feedback, greater preoccupation with peer approval, and more intensified emotional responses to rejection than other phases of the lifespan. Of particular interest, prolonged or severe rejection has been linked to depression and suicide, and adolescents' social sensitivity comes at a time when we see a sharp rise in the onset of psychiatric disorders. This dissertation aims to identify why adolescents are uniquely impacted by social evaluation by examining a) age-related differences in how peer feedback is used to update views of the self and of peers b) whether differential weighting of neural feedback signals to acceptance and rejection is associated with these shifts and c) whether adolescents are more motivated to seek out peer feedback than adults. Results indicate that adolescents and adults perceive social evaluation in very different ways. After receiving equivalent rates of peer acceptance and rejection, adolescents demonstrated a feedback-induced decrease in self-views, whereas adults showed an increase in self-views. Meanwhile, adolescents maintained impressions of peers even after being rejected, while adults downgraded impressions of peers who rejected them (Paper 1). Using fMRI, we found that adolescents' tendency to experience a drop in self-views and adults' tendency to experience a boost was associated with asymmetrical neural feedback signaling in the ventral medial prefrontal cortex (vmPFC), a region broadly involved in self-referential processing. Specifically, adolescents exhibited increased vmPFC signaling for rejection, whereas adults showed increased vmPFC activation for acceptance. In addition, adults' tendency to subsequently update impressions of peers based on feedback was associated with greater activation for rejection compared to acceptance in the caudate, a region of the striatum broadly involved in feedback-based learning (Paper 2). In order to determine whether adolescents were more motivated to obtain peer feedback, the value of peer feedback was inferred via physical effort exertion using a hand dynamometer to measure grip strength. Findings revealed that adolescents exerted more effort than adults for peer feedback, regardless of whether they believed they would be accepted or rejected. Meanwhile, adults exerted less effort for peer feedback they believed would be rejection, suggesting that adults may selectively pursue feedback that reinforces positive self-views (Paper 3). Together, these studies provide evidence that social evaluation is valued and utilized differently across age. Adults showed self-protective biases in how they sought, processed, and integrated peer feedback that preserved and enhanced positive self-views. Adolescents, on the other hand, pursued and internalized peer feedback in ways that may generally promote social learning, thereby maximizing social competence and group affiliation during this time of social reorientation. This work informs how normative development gives rise to adaptive social processes and may help explain why biased processing of social evaluation could render adolescents especially vulnerable to the harmful effects of rejection. (PsycInfo Database Record (c) 2021 APA, all rights reserved)</t>
  </si>
  <si>
    <t>https://search.ebscohost.com/login.aspx?direct=true&amp;db=psyh&amp;AN=2020-97495-116&amp;site=ehost-live</t>
  </si>
  <si>
    <t>The World Health Organization’s (WHO) role in suicide prevention.</t>
  </si>
  <si>
    <t>Wasserman, Danuta</t>
  </si>
  <si>
    <t>2021-47929-086</t>
  </si>
  <si>
    <t>Professional Organizations; Suicide; Suicide Prevention; Global Health; Mental Health; Substance Use Disorder; Adolescence (13-17 yrs); Adulthood (18 yrs &amp; older); Young Adulthood (18-29 yrs)</t>
  </si>
  <si>
    <t>Suicide is not only a personal tragedy, but a serious international public health problem with close to 800,000 deaths every year. The majority of suicides in the world (79%) occur in low- and middle-income countries (WHO 2018a). Suicide is the second leading cause of death in the young population aged 15–29. The World Health Organization (WHO), a specialized agency of the United Nations (UN), is an intergovernmental organization, established by the formal agreement of, and ultimately governed by, 194 Member States. As the directing and coordinating authority on international health work, WHO stimulates international action on health issues of global concern with the ultimate objective of the attainment by all people of the highest possible level of health (WHO 2013b). The WHO's normative function and advocacy role, as well as its convening power in establishing global partnerships, places it in a unique position to provide leadership at global, regional, and country levels. The activities of suicide prevention at WHO reflect core functions of the WHO Department of Mental Health and Substance Abuse and of the organization as a whole. (PsycInfo Database Record (c) 2022 APA, all rights reserved)</t>
  </si>
  <si>
    <t>https://search.ebscohost.com/login.aspx?direct=true&amp;db=psyh&amp;AN=2021-47929-086&amp;site=ehost-live</t>
  </si>
  <si>
    <t>2021-54020-001</t>
  </si>
  <si>
    <t>Introduction Thwarted belongingness (TB) is among the most well‐researched risk factors for suicidal ideation (SI). Yet, there is little research examining neural mechanisms underlying this construct. The present study used a novel social exclusion image set in concert with the late positive potential (LPP) to test the role of neural reactivity social exclusion in TB and SI. Methods Participants (n = 243) were recruited based on elevated suicide risk and completed an emotional picture viewing task. The LPP was used to index neural reactivity to a novel set of social exclusion images and international affective picture system (IAPS) neutral, positive, and negative images. Results Greater TB predicted a larger social exclusion ΔLPP (social exclusion LPP relative to neutral LPP) and social exclusion LPP even when accounting for SI, biological sex, age, negative affect, and perceived burdensomeness. Moreover, the social exclusion LPP was uniquely related to TB beyond the LPP to other images. Last, a larger social exclusion LPP predicted greater SI via elevations in TB. Conclusion Reactivity to social exclusion stimuli may play an important role in SI via elevated TB, but not perceived burdensomeness. Future research should further explore the neural mechanisms underlying other IPT constructs. (PsycInfo Database Record (c) 2021 APA, all rights reserved)</t>
  </si>
  <si>
    <t>https://search.ebscohost.com/login.aspx?direct=true&amp;db=psyh&amp;AN=2021-54020-001&amp;site=ehost-live</t>
  </si>
  <si>
    <t>Thyroid axis activity and dopamine function in depression.</t>
  </si>
  <si>
    <t>Duval, Fabrice; Mokrani, Marie-Claude; Erb, Alexis; Danila, Vlad; Lopera, Felix Gonzalez; Foucher, Jack R.; Jeanjean, Ludovic C.</t>
  </si>
  <si>
    <t>2021-46533-001</t>
  </si>
  <si>
    <t>10.1016/j.psyneuen.2021.105219</t>
  </si>
  <si>
    <t>Apomorphine; Dopamine; Major Depression; Thyroid Gland; Thyrotropin; Homeostasis; Hormones; Hydrocortisone; Adulthood (18 yrs &amp; older); Male; Female</t>
  </si>
  <si>
    <t>Background: Several lines of evidence suggest alterations in both hypothalamic-pituitary-thyroid (HPT) axis and dopamine (DA) function in depressed patients. However, the functional relationships between HPT and DA systems have not been well defined. Methods: We examined thyrotropin (TSH) response to 0800 h and 2300 h protirelin (TRH) challenges, and adrenocorticotropic hormone (ACTH), cortisol and growth hormone (GH) responses to apomorphine (APO, a DA receptor agonist), in 58 drug-free DSM-IV major depressed inpatients without a suicidal behavior, and 22 healthy hospitalized controls. Results: Compared with controls, patients showed 1) lower basal serum 2300 h-TSH, 2300 h-∆TSH, and ∆∆TSH (difference between 2300 h-∆TSH and 0800 h-∆TSH) levels, and 2) lower cortisol response to APO (∆COR). A negative relationship between ∆∆TSH values and hormonal responses to APO was observed in the depressed group, but not in the control group. When patients were classified on the basis of their ∆∆TSH status, patients with reduced ∆∆TSH values (&lt; 2.5 mU/L) showed hormonal APO responses comparable to those of controls. Patients with normal ∆∆TSH values exhibited lower ∆ACTH, ∆COR, and ∆GH values than patients with reduced ∆∆TSH values and controls. Conclusion: Taken together, these results suggest that hypothalamic DA function is unaltered in depressed patients with HPT dysregulation (i.e., increased hypothalamic TRH drive leading to altered TRH receptor chronesthesy on pituitary thyrotrophs). Conversely, hypothalamic DA-receptor function is decreased in patients with normal HPT axis activity. These findings are discussed in the context of the role of TRH as a homeostatic neuromodulator in depression. (PsycInfo Database Record (c) 2021 APA, all rights reserved)</t>
  </si>
  <si>
    <t>https://search.ebscohost.com/login.aspx?direct=true&amp;db=psyh&amp;AN=2021-46533-001&amp;site=ehost-live</t>
  </si>
  <si>
    <t>'Togetherness:' The role of intergenerational and cultural engagement in urban American Indian and Alaskan Native youth suicide prevention.</t>
  </si>
  <si>
    <t>Doria, Celina M.; Momper, Sandra L.; Burrage, Rachel L.</t>
  </si>
  <si>
    <t>Journal of Ethnic &amp; Cultural Diversity in Social Work: Innovation in Theory, Research &amp; Practice</t>
  </si>
  <si>
    <t>2020-45271-001</t>
  </si>
  <si>
    <t>10.1080/15313204.2020.1770648</t>
  </si>
  <si>
    <t>Alaska Natives; American Indians; Culture (Anthropological); Social Casework; Suicide Prevention; Attitudes; Collaboration; Stigma; Thematic Analysis; Youth Suicide; Childhood (birth-12 yrs); School Age (6-12 yrs); Adolescence (13-17 yrs); Adulthood (18 yrs &amp; older); Young Adulthood (18-29 yrs); Thirties (30-39 yrs); Middle Age (40-64 yrs); Male; Female</t>
  </si>
  <si>
    <t>In a collaborative study with an Urban Indian Health Organization (UIHO) and a University, we conducted six talking circles over three years with American Indian and Alaskan Native (AI/AN) elders, adults, and youth to examine perceptions of suicide and suicide prevention strategies within their community. Results of a thematic analysis indicated that normalization of suicide, stigma, and historical trauma were barriers to suicide prevention. Consistent themes of elders, adults, and youth over all three years reflected the need for intergenerational engagement and cultural connectedness as suicide prevention strategies. Implications for culturally-grounded social work practice with AI/ANs are presented. (PsycInfo Database Record (c) 2021 APA, all rights reserved)</t>
  </si>
  <si>
    <t>https://search.ebscohost.com/login.aspx?direct=true&amp;db=psyh&amp;AN=2020-45271-001&amp;site=ehost-live</t>
  </si>
  <si>
    <t>Trajectories of suicidal ideation after first‐episode psychosis: A growth mixture modeling approach.</t>
  </si>
  <si>
    <t>Salagre, Estela; Grande, Iria; Jiménez, Esther; Mezquida, Gisela; Cuesta, Manuel J.; Llorente, Cloe; Amoretti, Sílvia; Lobo, Antonio; González‐Pinto, Ana; Carballo, Juan José; Corripio, Iluminada; Verdolini, Norma; Castro‐Fornieles, Josefina; Legido, Teresa; Carvalho, Andre F.; Vieta, Eduard; Bernardo, Miquel</t>
  </si>
  <si>
    <t>Acta Psychiatrica Scandinavica</t>
  </si>
  <si>
    <t>2021-18522-001</t>
  </si>
  <si>
    <t>10.1111/acps.13279</t>
  </si>
  <si>
    <t>Objective The period immediately after the onset of first‐episode psychosis (FEP) may present with high risk for suicidal ideation (SI) and attempts, although this risk may differ among patients. Thus, we aimed to identify trajectories of SI in a 2‐years follow‐up FEP cohort and to assess baseline predictors and clinical/functional evolution for each trajectory of SI. Methods We included 334 FEP participants with data on SI. Growth mixture modeling was used to identify trajectories of SI. Putative sociodemographic, clinical, and cognitive predictors of the distinct trajectories were examined using multinomial logistic regression. Results We identified three distinct trajectories: Non‐SI trajectory (85.53% sample), Improving SI trajectory (9.58%), and Worsening SI trajectory (6.89%). Multinomial logistic regression model revealed that greater baseline pessimistic thoughts, anhedonia, and worse perceived family environment were associated with higher baseline SI followed by an Improving trajectory. Older age, longer duration of untreated psychosis, and reduced sleep predicted Worsening SI trajectory. Regarding clinical/functional evolution, individuals within the Improving SI trajectory displayed moderate depression at baseline which ameliorated during the study period, while the Worsening SI subgroup exhibited persistent mild depressive symptoms and greater functional impairment at follow‐up assessments. Conclusion Our findings delineated three distinct trajectories of SI among participants with FEP, one experiencing no SI, another in which SI might depend on acute depressive symptomatology, and a last subset where SI might be associated with mild but persistent clinical and functional impairments. These data provide insights for the early identification and tailored treatment of suicide in this at‐risk population. (PsycInfo Database Record (c) 2021 APA, all rights reserved)</t>
  </si>
  <si>
    <t>https://search.ebscohost.com/login.aspx?direct=true&amp;db=psyh&amp;AN=2021-18522-001&amp;site=ehost-live</t>
  </si>
  <si>
    <t>Trauma and resilience among Latinx girls: A mixed methods exploration of positive adaptations for trauma and healing (PATH).</t>
  </si>
  <si>
    <t>Noriega, Monica Alejandra</t>
  </si>
  <si>
    <t>2021-61330-078</t>
  </si>
  <si>
    <t>Caregivers; Posttraumatic Stress Disorder; Resilience (Psychological); Trauma; Latinos/Latinas; Adolescence (13-17 yrs); Female</t>
  </si>
  <si>
    <t>Latinx adolescent girls are subjected to some of the highest rates of physical, emotional, and sexual violence in the world. Cumulative trauma exposure and limited access to treatment have been linked to negative health outcomes including suicidal ideation, self-injurious behaviors, and risk-taking behaviors for adolescents. As such, there is a great need for treatments that are culturally-relevant and trauma-informed. While there is a growing body of research about Latinx-focused evidence-based practices (EBPs), few have conducted rigorous studies on bilingual trauma-focused therapy within an integrated healthcare setting with Latinx adolescent girls. The present study measures the efficacy of multi-family group therapy in reducing trauma symptomatology and increasing resilience among adolescent Latinx girls. Positive Adaptations for Trauma and Healing (PATH; Hoskins, Duncan, Moskowitz, &amp; Ordônez, 2017) is a manualized 10-week multi-family group therapy model for Latinx girls in English and Spanish, along with their Spanish-speaking caregivers. This study examined quantitative and qualitative data collected from 12 Latinx families. At pre-intervention, Latinx girls endorsed more Posttraumatic Stress Disorder (PTSD) symptoms within the At-Risk range on the posttraumatic stress (PTS) subscale of the Trauma Symptom Checklist for Children. At post-intervention, Latinx girls reported a reduction in the severity of PTSD symptoms, which fell within the Normal range (M = 49.08, SD = 8.94). The reduction in PTSD symptomatology from pre- to post-intervention (M = 7.75, 95% CI 0.29, 15.21) was statistically significant. In addition, caregivers reported a reduction in caregiver stress on the Stress Index for Parents of Adolescents (SIPA) after participating in the PATH-model (Mdiff = 6, p = 0.043). Post-intervention group interviews with caregivers and youth were transcribed and analyzed using an Interpretative Phenomenological Analysis (IPA). Ten themes and three domains were derived from youth interviews. Similarly, 11 themes and three domains were derived from caregiver interviews. Domains included: 1) Parent-child Relationship; 2) Self-concept; and 3) Group process. Clinical applications and linkages to contemporary literature on trauma psychology and attachment-based treatments are discussed. Areas of convergence and divergence between quantitative and qualitative findings are also discussed. Identified limitations to the present study and areas for future research are also described. (PsycInfo Database Record (c) 2021 APA, all rights reserved)</t>
  </si>
  <si>
    <t>https://search.ebscohost.com/login.aspx?direct=true&amp;db=psyh&amp;AN=2021-61330-078&amp;site=ehost-live</t>
  </si>
  <si>
    <t>Treating posttraumatic stress disorder during DBT: Applying the principles and procedures of the DBT prolonged exposure protocol.</t>
  </si>
  <si>
    <t>Harned, Melanie S.; Schmidt, Sara C.</t>
  </si>
  <si>
    <t>Dialectical behavior therapy in clinical practice: Applications across disorders and settings., 2nd ed.</t>
  </si>
  <si>
    <t>2020-74573-012</t>
  </si>
  <si>
    <t>The Guilford Press</t>
  </si>
  <si>
    <t>Emotional Regulation; Posttraumatic Stress Disorder; Dialectical Behavior Therapy; Prolonged Exposure Therapy; Mental Disorders</t>
  </si>
  <si>
    <t>Dialectical behavior therapy (DBT) was developed to treat chronically suicidal individuals with multiple mental disorders and pervasive emotion dysregulation. From its inception, DBT has highlighted the role of trauma as a common etiological factor and posttraumatic stress disorder (PTSD) as an important treatment target for many clients who receive this treatment. However, the first two decades of DBT treatment development and research primarily focused on Stage 1 DBT to address behavioral dyscontrol, and DBT's Stage 2 in which PTSD is targeted was left largely undeveloped. As a result, formal treatment of PTSD during DBT has been the exception rather than the norm. The DBT Prolonged Exposure (DBT PE) protocol was developed specifically to provide a structured method of treating PTSD within DBT. This chapter provides a rationale for integrating formal PTSD treatment into DBT and an overview of the integrated DBT and DBT PE protocol treatment. It describes the principles underlying the treatment and focuses on how to apply the core procedures of the DBT PE protocol in a principle-driven manner to flexibly address the needs of high-risk, complex, and multi-diagnostic clients with PTSD. Finally, the chapter presents a case example to illustrate the application of this principle-driven protocol. (PsycInfo Database Record (c) 2021 APA, all rights reserved)</t>
  </si>
  <si>
    <t>https://search.ebscohost.com/login.aspx?direct=true&amp;db=psyh&amp;AN=2020-74573-012&amp;site=ehost-live</t>
  </si>
  <si>
    <t>Trends in suicidal ideation over the first three months of COVID-19 lockdowns.</t>
  </si>
  <si>
    <t>Killgore, William D. S.; Cloonan, Sara A.; Taylor, Emily C.; Allbright, Matthew C.; Dailey, Natalie S.</t>
  </si>
  <si>
    <t>2020-85840-001</t>
  </si>
  <si>
    <t>10.1016/j.psychres.2020.113390</t>
  </si>
  <si>
    <t>Homebound; Social Interaction; Suicidal Ideation; Trends; Coronavirus; Policy Making; Public Health; Questionnaires; Adulthood (18 yrs &amp; older); Young Adulthood (18-29 yrs); Thirties (30-39 yrs); Middle Age (40-64 yrs); Aged (65 yrs &amp; older); Male; Female</t>
  </si>
  <si>
    <t>To reduce viral spread during the first months of the COVID-19 pandemic, most communities across the U.S. engaged in some form of stay-at-home restrictions or lockdowns that limited social interaction and movement outside the home. To determine the effect of these restrictions on suicidal ideation, a total of 3,120 individuals completed the Patient Health Questionnaire (PHQ-9) at one of three time points from April through June 2020. The percentage of respondents endorsing suicidal ideation was greater with each passing month for those under lockdown or shelter-in-place restrictions due to the novel coronavirus, but remained relatively stable and unchanged for those who reported no such restrictions. Public health policy and routine clinical care need to address the potential for increased suicidal thinking among those experiencing prolonged restrictions of normal social contact. (PsycInfo Database Record (c) 2022 APA, all rights reserved)</t>
  </si>
  <si>
    <t>https://search.ebscohost.com/login.aspx?direct=true&amp;db=psyh&amp;AN=2020-85840-001&amp;site=ehost-live</t>
  </si>
  <si>
    <t>Trends in suicide mortality in Canada by sex and age group, 1981 to 2017: A population-based time series analysis.</t>
  </si>
  <si>
    <t>Varin, Mélanie; Orpana, Heather M.; Palladino, Elia; Pollock, Nathaniel J.; Baker, Melissa M.</t>
  </si>
  <si>
    <t>The Canadian Journal of Psychiatry / La Revue canadienne de psychiatrie</t>
  </si>
  <si>
    <t>2021-23238-006</t>
  </si>
  <si>
    <t>10.1177/0706743720940565</t>
  </si>
  <si>
    <t>Death and Dying; Developmental Stages; Mortality Rate; Public Health; Suicide; Suicide Prevention; Time Series; Trends; Childhood (birth-12 yrs); School Age (6-12 yrs); Adolescence (13-17 yrs); Adulthood (18 yrs &amp; older); Young Adulthood (18-29 yrs); Thirties (30-39 yrs); Middle Age (40-64 yrs); Aged (65 yrs &amp; older); Male; Female</t>
  </si>
  <si>
    <t>Objectives: Suicide is a complex global public health issue. The objective of this study was to assess time trends in suicide mortality in Canada by sex and age group. Methods: We extracted data from the Canadian Vital Statistics Death Database for all suicide deaths among individuals aged 10 years and older based on International Statistical Classification of Diseases and Related Health Problems, Ninth Revision (E950-959; 1981 to 1999) and International Statistical Classification of Diseases and Related Health Problems, 10th Revision (X60-X84, Y87·0; 2000 to 2017) for a 37-year period, from 1981 to 2017. We calculated annual age-standardized, sex-specific, and age group-specific suicide mortality rates, and used Joinpoint Regression for time trend analysis. Results: The age-standardized suicide mortality rate in Canada decreased by 24.0% from 1981 to 2017. From 1981 to 2007, there was a significant annual average decrease in the suicide rate by 1.1% (95% confidence interval, −1.3 to −0.9), followed by no significant change between 2007 and 2017. From 1981 to 2017 and from 1990 to 2017, females aged 10 to 24 and 45 to 64 years old, respectively, had a significant increase in suicide mortality rates. However, males had the highest suicide mortality rates in all years in the study; the average male-to-female ratio was 3.4:1. Conclusion: The 3-decade decline in suicide mortality rates in Canada paralleled the global trend in rate reductions. However, since 2008, the suicide rate in Canada was relatively unchanged. Although rates were consistently higher among males, we found significant rate increases among females in specific age groups. Suicide prevention efforts tailored for adult males and young and middle-aged females could help reduce the suicide mortality rate in Canada. (PsycInfo Database Record (c) 2022 APA, all rights reserved)</t>
  </si>
  <si>
    <t>https://search.ebscohost.com/login.aspx?direct=true&amp;db=psyh&amp;AN=2021-23238-006&amp;site=ehost-live</t>
  </si>
  <si>
    <t>Understanding gun violence: Factors associated with beliefs regarding guns, gun policies, and gun violence.</t>
  </si>
  <si>
    <t>Wamser-Nanney, Rachel</t>
  </si>
  <si>
    <t>Psychology of Violence</t>
  </si>
  <si>
    <t>2021-61861-001</t>
  </si>
  <si>
    <t>10.1037/vio0000392</t>
  </si>
  <si>
    <t>Firearms; Gun Control Laws; Mental Health; Violence; Gun Violence; Attitudes; Death and Dying; Geography; Masculinity</t>
  </si>
  <si>
    <t>Objective: Gun violence is a pressing public health concern, particularly in the United States. In the midst of the COVID-19 pandemic, 2020 was a record-breaking year with 43,551 deaths attributed to gun violence in the U.S., with almost 20,000 classified as murder/unintentional death and more than 24,000 classified as suicide (Gun Violence Archive, 2021). Black men are 10 times more likely to die from gun violence than are white men (Centers for Disease Control and Prevention [CDC], 2020c). Yet, in proportion to these sobering statistics, researchers’ knowledge of the range of causes and possible remedies remains negligible. The purpose of this Special Issue of the Psychology of Violence devoted to Gun Violence was to highlight and spur additional, psychologically oriented research regarding firearm violence. Method: This Special Issue consists of seven original U.S.-based studies that address various aspects of gun violence, including individual, geographical, psychological, and sociological factors associated with attitudes toward guns, gun policies, and gun violence. Results: Individually and collectively, these studies provide novel insights regarding different types of gun perceptions and beliefs. These works consider a wide range of factors including media exposure, beliefs about the link between mental illness and gun violence, cumulative trauma, masculinity norms, regional norms, and trust in law enforcement. Discussion: This Special Issue is intended to spark greater interest in working to mitigate firearm violence and encourage researchers across scientific disciplines to collaboratively apply their theoretical perspectives and methodologies to reduce the devastating, but understudied, U.S. gun violence epidemic. (PsycInfo Database Record (c) 2021 APA, all rights reserved)</t>
  </si>
  <si>
    <t>https://search.ebscohost.com/login.aspx?direct=true&amp;db=psyh&amp;AN=2021-61861-001&amp;site=ehost-live</t>
  </si>
  <si>
    <t>Understanding the associations between bullying, suicide, and self-harm.</t>
  </si>
  <si>
    <t>Gunn, John F. III; Goldstein, Sara E.</t>
  </si>
  <si>
    <t>The Wiley Blackwell handbook of bullying: A comprehensive and international review of research and intervention., Vol. 1.</t>
  </si>
  <si>
    <t>2021-48392-033</t>
  </si>
  <si>
    <t>10.1002/9781118482650.ch33</t>
  </si>
  <si>
    <t>Self-Injurious Behavior; Suicidal Ideation; Suicide; Bullying; Suicidal Behavior; Prevention; Childhood (birth-12 yrs); Adolescence (13-17 yrs); Adulthood (18 yrs &amp; older); Male; Female</t>
  </si>
  <si>
    <t>This chapter explores the relationship between exposure to bullying behavior and self-harming and suicidal behaviors. It focuses on meta-analyses and systematic review papers to try and paint as broad an understanding of the state of the field on these topics as possible. Overall, there is general consensus that exposure to bullying behavior is associated with increased risk for experiencing suicidal thoughts and behaviors. Additionally, those who are exposed to bullying behavior also engage in higher rates of self-harming behavior, independent of the desire for suicide. The chapter reviews a number of theoretical explanations, such as the desire to escape or alleviate the pain experienced when rejected or ostracized. Additionally, it also reviews some of the evidence of what programming works to reduce bullying behavior in school settings. Research into intervention programs demonstrates that the use of evidence-based approaches to tackle bullying behavior can reduce its occurrence. Doing so can lead to better experiences for children and adolescents and reduce the associated risk of self-harm and suicide resulting from exposure. (PsycInfo Database Record (c) 2022 APA, all rights reserved)</t>
  </si>
  <si>
    <t>https://search.ebscohost.com/login.aspx?direct=true&amp;db=psyh&amp;AN=2021-48392-033&amp;site=ehost-live</t>
  </si>
  <si>
    <t>2021-13534-014</t>
  </si>
  <si>
    <t>Major Depression; Mental Health; Suicidal Ideation; Telemedicine; Chronically Ill Children; Mobile Health; Adolescence (13-17 yrs); Adulthood (18 yrs &amp; older); Young Adulthood (18-29 yrs); Thirties (30-39 yrs)</t>
  </si>
  <si>
    <t>Telehealth distance health care is a significant resource for young, chronically ill patient populations given their numerous medical complexities and their concomitant depression and/or suicide ideation experiences. This manuscript shares the telehealth methods used to prepare for a larger study of interventions for increasing adolescents' and young adults' chronic care resiliency and skills for preventing depression. The young patients in this study were prescribed lifelong home parenteral nutrition infusions, treatment for those with short gut bowel diseases. The training methods for our mental health nurse and psychologist to conduct depression and suicide ideation assessments from a distance are presented. The study implementation methods of group facilitated interventions and discussion are reviewed. The group discussions were conducted via audiovisual telehealth devices over encrypted firewall‐protected connections with patients in their own homes and professionals in an office. The results of assessments of the 40 participants, 25% (n = 10) with depressive symptoms or suicide ideation, are described. Following participants' assessments, their subsequent depression measures were all in the normal range, without any suicide ideation, across the year of the study. Patient evaluation ratings were high in the areas of being able to connect with other young patients in similar situations, using the audiovisual equipment, and learning new useful information from the interventions. The methods developed for the study ensured that the safety and well‐being of participants were supported through telehealth. (PsycInfo Database Record (c) 2022 APA, all rights reserved)</t>
  </si>
  <si>
    <t>https://search.ebscohost.com/login.aspx?direct=true&amp;db=psyh&amp;AN=2021-13534-014&amp;site=ehost-live</t>
  </si>
  <si>
    <t>Validating the suicide behavior questionnaire-revised among filipino adults during the covid-19 pandemic.</t>
  </si>
  <si>
    <t>Dizon, John Ian Wilzon T.; Mendoza, Norman B.; Mordeno, Imelu G.; Nalipay, Ma Jenina N.</t>
  </si>
  <si>
    <t>2022-35746-001</t>
  </si>
  <si>
    <t>10.1080/07481187.2022.2039327</t>
  </si>
  <si>
    <t>Abstract The study aimed to examine the validity of the Suicide Behavior Questionnaire-Revised (SBQ-R) among adult Filipinos experiencing severe depression symptoms during the COVID-19-related lockdowns in 2020. Results support SBQ-R’s internal reliability. Confirmatory factor analyses supported SBQ-R’s one-factor structure and its measurement invariance across gender and age. The SBQ-R’s positive relationship with negative affect and its negative relationships with positive affect and family support demonstrate the questionnaire’s criterion-related validity. The SBQ-R’s cutoff of ≥8 shows that 78% of the sample were at-risk for suicide. The SBQ-R is valid in assessing suicide risk among severely depressed adults during the COVID-19 pandemic. (PsycInfo Database Record (c) 2022 APA, all rights reserved)</t>
  </si>
  <si>
    <t>https://search.ebscohost.com/login.aspx?direct=true&amp;db=psyh&amp;AN=2022-35746-001&amp;site=ehost-live</t>
  </si>
  <si>
    <t>'Validation and psychometric properties of Suicide Behaviors Questionnaire-Revised (SBQ-R) in Iran': Corrigendum.</t>
  </si>
  <si>
    <t>Amini-Tehrani, Mohammadali; Nasiri, Mohammad; Jalali, Tina; Sadeghi, Raheleh; Ghotbi, Amene; Zamanian, Hadi</t>
  </si>
  <si>
    <t>Asian Journal of Psychiatry</t>
  </si>
  <si>
    <t>2021-10347-001</t>
  </si>
  <si>
    <t>10.1016/j.ajp.2020.102255</t>
  </si>
  <si>
    <t>Erratum/Correction</t>
  </si>
  <si>
    <t>College Students; Questionnaires; Suicidal Ideation; Suicide; Test Validity</t>
  </si>
  <si>
    <t>Reports an error in 'Validation and psychometric properties of Suicide Behaviors Questionnaire-Revised (SBQ-R) in Iran' by Mohammadali Amini-Tehrani, Mohammad Nasiri, Tina Jalali, Raheleh Sadeghi, Amene Ghotbi and Hadi Zamanian (Asian Journal of Psychiatry, 2020[Jan], Vol 47[101856]). In the original article, there were some errors in Chi-square test statistics and its corresponding P-value for SBQ1 in Table 1, factor loadings of SBQ1 in Figure 1, mean (SD) of SBQ1 and its Spearman’s correlation with SA and LSI in Table 2, a sentence under Section 3.1. Suicide-related behaviors regarding the mean (SD) scores of SBQ-R items and another sentence under Section 3.1. Suicide-related behaviors regarding SBQ-R1, SBQ-R3 scores by male and female students and finally the last paragraph under Section 3.4. Applicability of SBQ-R on page 3. The necessary corrections are present in the erratum. (The following abstract of the original article appeared in record [rid]2020-17277-001[/rid]). Background: Suicide is increasing in young Iranian population, which necessitates the employing of valid, yet abridged instruments assessing the constellation of suicide-related behaviors. The study aimed at validating Suicide Behavior Questionnaire-Revised (SBQ-R) among Iranian undergraduates. Methods: A total of 487 undergraduates were surveyed in 2018. Construct validity of SBQ-R was examined via confirmatory factor analysis (CFA), and Spearman’s correlation with two single-item indices of suicide acceptability (SA) and lifetime suicidal ideation (LSI) was determined. Logistic regression and Kruskal-Wallis tests were used to examine the cut-off points (≥ 7 and ≥ 8) and categorizations as per item 1. Results: The mean SBQ-R score was 5.79 ± 3.55. Cut-off points ≥ 7 and ≥ 8 categorized 150 (30.8%) and 123 (25.2%) samples with suicide risk, respectively. Women obtained significantly higher scores on all indices, except items 1 and 4. CFA confirmed the model with sound goodness-of-fit, with factor loadings of 0.70 to 0.83. Composite reliability and average variance extracted were 0.87 and 0.63, respectively. The SBQ-R’s correlation with SA and LSI confirmed its concurrent validity. Regression analysis confirmed the ability of both cut-off points to distinguish the participants with high SA and LSI; however, the cut-off point ≥ 8 produced better results regarding high LSI. Based on item 1, normal versus low- and high-risk samples were significantly different in terms of SA, LSI, and adjusted total score of SBQ-R (P &lt; 0.0001). Conclusion: SBQ-R is an economic and psychometrically sound tool, which can be utilized to identify suicide-related behaviors and risks in young Iranian population. (PsycInfo Database Record (c) 2021 APA, all rights reserved)</t>
  </si>
  <si>
    <t>https://search.ebscohost.com/login.aspx?direct=true&amp;db=psyh&amp;AN=2021-10347-001&amp;site=ehost-live</t>
  </si>
  <si>
    <t>Validation of a Chinese version of the Tolerance for Mental Pain Scale-10 with Chinese college students.</t>
  </si>
  <si>
    <t>Cui, Ning; Bao, Yingshan; Liu, Xiaoming; Liu, Kangyi; Chen, Weiyu</t>
  </si>
  <si>
    <t>Social Behavior and Personality: An International Journal</t>
  </si>
  <si>
    <t>2022-34359-002</t>
  </si>
  <si>
    <t>10.2224/sbp.10891</t>
  </si>
  <si>
    <t>Society for Personality Research</t>
  </si>
  <si>
    <t>Pain Thresholds; Personality Measures; Psychometrics; Test Validity; Tolerance; College Students; Foreign Language Translation; Major Depression; Suicide; Test Construction; Adolescence (13-17 yrs); Adulthood (18 yrs &amp; older); Young Adulthood (18-29 yrs); Male; Female</t>
  </si>
  <si>
    <t>We built and validated a Chinese version of the Tolerance for Mental Pain Scale-10 (TMPS-10). Participants were 840 college students in Jilin, China. The TMPS-10 consists of two dimensions: managing the pain and enduring the pain. In our study Cronbach’s alphas were .80 and .83, respectively, and test–retest reliability coefficients were .78 and .72, respectively, for these two dimensions. Exploratory factor analysis results demonstrate that the two dimensions accounted for 61.58% of the total variance. Confirmatory factor analysis results show that the two-factor model fit the sample data well. As the Chinese version of the TMPS-10 meets the requirements for a psychometric tool, it can be used to evaluate Chinese college students’ tolerance of psychological pain. (PsycInfo Database Record (c) 2022 APA, all rights reserved)</t>
  </si>
  <si>
    <t>https://search.ebscohost.com/login.aspx?direct=true&amp;db=psyh&amp;AN=2022-34359-002&amp;site=ehost-live</t>
  </si>
  <si>
    <t>Variations in seasonal solar insolation are associated with a history of suicide attempts in bipolar I disorder.</t>
  </si>
  <si>
    <t>Bauer, Michael; Glenn, Tasha; Achtyes, Eric D.; Alda, Martin; Agaoglu, Esen; Altınbaş, Kürşat; Andreassen, Ole A.; Angelopoulos, Elias; Ardau, Raffaella; Vares, Edgar Arrua; Aydin, Memduha; Ayhan, Yavuz; Baethge, Christopher; Bauer, Rita; Baune, Bernhard T.; Balaban, Ceylan; Becerra-Palars, Claudia; Behere, Aniruddh P.; Behere, Prakash B.; Belete, Habte; Belete, Tilahun; Belizario, Gabriel Okawa; Bellivier, Frank; Belmaker, Robert H.; Benedetti, Francesco; Berk, Michael; Bersudsky, Yuly; Bicakci, Şule; Birabwa-Oketcho, Harriet; Bjella, Thomas D.; Brady, Conan; Cabrera, Jorge; Cappucciati, Marco; Castro, Angela Marianne Paredes; Chen, Wei-Ling; Cheung, Eric Y. Wo; Chiesa, Silvia; Crowe, Marie; Cuomo, Alessandro; Dallaspezia, Sara; Del Zompo, Maria; Desai, Pratikkumar; Dodd, Seetal; Donix, Markus; Etain, Bruno; Fagiolini, Andrea; Fellendorf, Frederike T.; Ferensztajn-Rochowiak, Ewa; Fiedorowicz, Jess G.; Fountoulakis, Kostas N.; Frye, Mark A.; Geoffroy, Pierre A.; Gonzalez-Pinto, Ana; Gottlieb, John F.; Grof, Paul; Haarman, Bartholomeus C. M.; Harima, Hirohiko; Hasse-Sousa, Mathias; Henry, Chantal; Høffding, Lone; Houenou, Josselin; Imbesi, Massimiliano; Isometsä, Erkki T.; Ivkovic, Maja; Janno, Sven; Johnsen, Simon; Kapczinski, Flávio; Karakatsoulis, Gregory N.; Kardell, Mathias; Kessing, Lars Vedel; Kim, Seong Jae; König, Barbara; Kot, Timur L.; Koval, Michael; Kunz, Mauricio; Lafer, Beny; Landén, Mikael; Larsen, Erik R.; Lenger, Melanie; Lewitzka, Ute; Licht, Rasmus W.; Lopez-Jaramillo, Carlos; MacKenzie, Alan; Madsen, Helle Østergaard; Madsen, Simone Alberte Kongstad A.; Mahadevan, Jayant; Mahardika, Agustine; Manchia, Mirko; Marsh, Wendy; Martinez-Cengotitabengoa, Monica; Martiny, Klaus; Mashima, Yuki; McLoughlin, Declan M.; Meesters, Ybe; Melle, Ingrid; Meza-Urzúa, Fátima; Ming, Mok Yee; Monteith, Scott; et al.</t>
  </si>
  <si>
    <t>International Journal of Bipolar Disorders</t>
  </si>
  <si>
    <t>2021-82217-001</t>
  </si>
  <si>
    <t>10.1186/s40345-021-00231-7</t>
  </si>
  <si>
    <t>Attempted Suicide; Human Biological Rhythms; Patient History; Seasonal Variations; Bipolar I Disorder; Drug Abuse; Adulthood (18 yrs &amp; older); Male; Female</t>
  </si>
  <si>
    <t>Background: Bipolar disorder is associated with circadian disruption and a high risk of suicidal behavior. In a previous exploratory study of patients with bipolar I disorder, we found that a history of suicide attempts was associated with differences between winter and summer levels of solar insolation. The purpose of this study was to confirm this finding using international data from 42% more collection sites and 25% more countries. Methods: Data analyzed were from 71 prior and new collection sites in 40 countries at a wide range of latitudes. The analysis included 4876 patients with bipolar I disorder, 45% more data than previously analyzed. Of the patients, 1496 (30.7%) had a history of suicide attempt. Solar insolation data, the amount of the sun’s electromagnetic energy striking the surface of the earth, was obtained for each onset location (479 locations in 64 countries). Results: This analysis confirmed the results of the exploratory study with the same best model and slightly better statistical significance. There was a significant inverse association between a history of suicide attempts and the ratio of mean winter insolation to mean summer insolation (mean winter insolation/mean summer insolation). This ratio is largest near the equator which has little change in solar insolation over the year, and smallest near the poles where the winter insolation is very small compared to the summer insolation. Other variables in the model associated with an increased risk of suicide attempts were a history of alcohol or substance abuse, female gender, and younger birth cohort. The winter/summer insolation ratio was also replaced with the ratio of minimum mean monthly insolation to the maximum mean monthly insolation to accommodate insolation patterns in the tropics, and nearly identical results were found. All estimated coefficients were significant at p &lt; 0.01. Conclusion: A large change in solar insolation, both between winter and summer and between the minimum and maximum monthly values, may increase the risk of suicide attempts in bipolar I disorder. With frequent circadian rhythm dysfunction and suicidal behavior in bipolar disorder, greater understanding of the optimal roles of daylight and electric lighting in circadian entrainment is needed. (PsycInfo Database Record (c) 2021 APA, all rights reserved)</t>
  </si>
  <si>
    <t>https://search.ebscohost.com/login.aspx?direct=true&amp;db=psyh&amp;AN=2021-82217-001&amp;site=ehost-live</t>
  </si>
  <si>
    <t>Vliv traumatu v dětství na vznik a rozvoj disociativních poruch.</t>
  </si>
  <si>
    <t>Schmidtová, Jana; Štěpánek, Petr; Čermák, Ivo</t>
  </si>
  <si>
    <t>Československá Psychologie: Časopis Pro Psychologickou Teorii a Praxi</t>
  </si>
  <si>
    <t>2021-84809-005</t>
  </si>
  <si>
    <t>10.51561/cspsych.65.2.178</t>
  </si>
  <si>
    <t>Akademie věd České Republiky/The Academy of Sciences of the Czech Republic</t>
  </si>
  <si>
    <t>Dissociative Disorders; Trauma; Childhood Adversity; Dissociation; Dissociative Identity Disorder; Psychobiology; Interpersonal Relationships</t>
  </si>
  <si>
    <t>Dissociative experiences are common both in children and adults. Their frequency and severity range from normal dissociation to pathological fragmentation of identity. High rates of dissociation and Dissociative Disorders have been documented in both community and clinical samples. Trauma, especially chronic trauma, plays an essential role in the development and long-term presence of dissociative symptoms. During overwhelming and often traumatic experiences dissociation protects the individual by psychological detachment from the unbearable reality. Chronic dissociative experiences might cause severe disintegration of the individual’s mental experience. The Trauma Model suggests that dissociation is a psychobiological response which enables survival during and after the traumatic event. The Developmental Model is based on an assumption that disturbed attachment, especially early interpersonal trauma, might lead to the development of severe dissociation in children and adolescents, often lasting into adulthood. Diagnostic systems include three diagnoses that deal with the specific relationship between trauma and dissociation. Two of these diagnoses have been recognized recently - Complex PTSD (ICD-11) and the Dissociative Subtype of PTSD (DSM-5); one has already been established—the Dissociative Identity Disorder. Patients with Dissociative Disorders suffer from a range of symptoms. The most severe symptoms include chronic suicidal ideation and frequent suicide attempts. Therefore, researchers and clinicians should routinely assess dissociation in their everyday practice. In patients with Dissociative Disorders, the main treatment goal is the integration of their mental experience. (PsycInfo Database Record (c) 2022 APA, all rights reserved)</t>
  </si>
  <si>
    <t>https://search.ebscohost.com/login.aspx?direct=true&amp;db=psyh&amp;AN=2021-84809-005&amp;site=ehost-live</t>
  </si>
  <si>
    <t>Was wissen wir heute über die Borderline-Persönlichkeitsstörung? Aktuelles zu Ätiologie, Diagnostik und Therapie.</t>
  </si>
  <si>
    <t>Stoffers-Winterling, Jutta; Krause-Utz, Annegret; Lieb, Klaus; Bohus, Martin</t>
  </si>
  <si>
    <t>Der Nervenarzt</t>
  </si>
  <si>
    <t>2021-67449-002</t>
  </si>
  <si>
    <t>10.1007/s00115-021-01140-x</t>
  </si>
  <si>
    <t>Borderline Personality Disorder; Differential Diagnosis; Epidemiology; Psychopathology; Treatment; Pediatrics; Psychotherapy</t>
  </si>
  <si>
    <t>Background: Borderline personality disorder (BPS) is considered as a severe mental disorder with a high burden for patients, family members and the healthcare system. Recent years have brought significant advances in understanding and treating BP, leading to an earlier diagnosis and better treatment outcomes. Objective: This article outlines the current state of knowledge on the epidemiology, diagnostics, psychopathology and treatment of BPD and identifies open questions. Material and methods: Based on a literature search in the PubMed, PsycINFO and EMBASE databases, the latest developments in the topic of BPD for the areas of diagnostics, epidemiology, etiology and treatment are illuminated in a narrative review. Where possible systematic review articles, meta-analyses and evidence-based practice guidelines were also considered. State of the science: At the core of BPS are disorders of emotion regulation, self-image, and interpersonal interaction. The suicide rates range from 2% to 5% and life expectancy is significantly shortened compared with the general population. The effectiveness of differentiated, disorderspecific psychotherapy (especially dialectic behavioral therapy, DBT) is well established. Psychotherapeutic care in the outpatient sector, especially in the field of pediatric and adolescent psychiatry, is still insufficient. Perspectives: Questions about the etiopathology, especially genetic and postulated neurobiological parameters that determine affective hypersensitivity, are largely open. Nosologically, the differentiation from comorbid complex posttraumatic stress disorder (cPTSD) is certainly an important issue, which also has therapeutic consequences. (PsycInfo Database Record (c) 2021 APA, all rights reserved)</t>
  </si>
  <si>
    <t>https://search.ebscohost.com/login.aspx?direct=true&amp;db=psyh&amp;AN=2021-67449-002&amp;site=ehost-live</t>
  </si>
  <si>
    <t>'We shared a heartbeat': Protective functions of faith communities in the lives of LGBTQ+ people.</t>
  </si>
  <si>
    <t>Gandy, Megan E.; Natale, Anthony P.; Levy, Denise L.</t>
  </si>
  <si>
    <t>Spirituality in Clinical Practice</t>
  </si>
  <si>
    <t>2021-57738-003</t>
  </si>
  <si>
    <t>10.1037/scp0000225</t>
  </si>
  <si>
    <t>Coping Behavior; Minority Groups; Resilience (Psychological); Faith; LGBTQ; Communities; Protective Factors; Religious Groups; Sexual Minority Groups; Adulthood (18 yrs &amp; older); Young Adulthood (18-29 yrs); Thirties (30-39 yrs); Middle Age (40-64 yrs); Male; Female</t>
  </si>
  <si>
    <t>Although prior research has demonstrated that faith communities, religiosity, and/or religious affiliation can be risk factors for depression, suicide, and substance abuse among LGBTQ+ people, there is also promising evidence of the protective functions of faith communities for LGBTQ+ people. This study’s purpose was to explore what draws LGBTQ+ people to stay in faith communities. The data were collected from a sampling pool recruited at a national conference formerly called the Gay Christian Network (GCN) conference. Our sample of 30 individuals were purposively selected in order to represent diverse views from a variety of demographic domains, many of which are underrepresented in the extant empirical literature on this topic. Qualitative data were analyzed using a procedure by Maietta and colleagues called Sort and Sift, Think and Shift. The analysis resulted in six themes: profound loss versus healing authenticity, fear of rejection versus joy of inclusion, what works for now versus heavenly bliss, isolation versus community, cultural versus not cultural, and mainstream versus marginalized. The results of the study have implications for clinical practice with LGBTQ+ individuals and offer a more nuanced understanding of both the risk and protective functions of faith communities in the lives of LGBTQ+ people. (PsycInfo Database Record (c) 2021 APA, all rights reserved)</t>
  </si>
  <si>
    <t>https://search.ebscohost.com/login.aspx?direct=true&amp;db=psyh&amp;AN=2021-57738-003&amp;site=ehost-live</t>
  </si>
  <si>
    <t>What if depressed and pregnant?</t>
  </si>
  <si>
    <t>Thomas, Tina; Mekala, Hema Madhuri; Sarai, Simrat Kaur; Shah, Kaushal; Kosaraju, Monisha; Lippmann, Steven</t>
  </si>
  <si>
    <t>Psychiatria Danubina</t>
  </si>
  <si>
    <t>2021-74497-003</t>
  </si>
  <si>
    <t>10.24869/psyd.2021.147</t>
  </si>
  <si>
    <t>Medicinska Naklada</t>
  </si>
  <si>
    <t>Congenital Disorders; Drug Therapy; Major Depression; Pregnancy; Fetus; Female</t>
  </si>
  <si>
    <t>Depression is the most prevalent mood disorder among pregnant women. Only 50% of women seek intervention during gestation. Untreated during pregnancy, depression can induce obstetric and neonatal complications, most commonly, anhedonia, suboptimal weight gain, suicidal behavior, pre-term birth, and/or spontaneous miscarriage. The babies more often suffer cognitive deficits, low birth weight, and growth delay. The mothers subsequently also experience an increased risk for significant degrees of postpartum depression. Those with relatively milder cases of depression should initially receive psychotherapy. Otherwise, there are many antidepressant medications available for the pharmacotherapy of depression. However, treating pregnant females with depression is a challenge because of potential teratogenic effects caused by many pharmaceuticals. Physicians should know the recommended guidelines for treating depressed women during a time of gestation. It is crucial to identify women suffering from depression during pregnancy, and electing those that warrant pharmacotherapy while picking the best and safest medication is a complex process with paramount significance. Before prescribing an antidepressant drug, explain the advantages and disadvantages of the interventions. Whenever prescribing during these circumstances, more than conventionally close obstetric, emotional, and medication monitoring is to be provided. This would also include an emphasis on diet, exercise, psychotherapy, and avoidance of any non-critical medicinal or other substance exposures. (PsycInfo Database Record (c) 2021 APA, all rights reserved)</t>
  </si>
  <si>
    <t>https://search.ebscohost.com/login.aspx?direct=true&amp;db=psyh&amp;AN=2021-74497-003&amp;site=ehost-live</t>
  </si>
  <si>
    <t>Why do patients with psychosis listen to and believe derogatory and threatening voices? 21 reasons given by patients.</t>
  </si>
  <si>
    <t>Sheaves, Bryony; Johns, Louise; Griffith, Laura; Isham, Louise; Kabir, Thomas; Freeman, Daniel</t>
  </si>
  <si>
    <t>Behavioural and Cognitive Psychotherapy</t>
  </si>
  <si>
    <t>2020-56360-001</t>
  </si>
  <si>
    <t>10.1017/S1352465820000429</t>
  </si>
  <si>
    <t>Auditory Hallucinations; Psychosis; Schizophrenia; Suicidal Ideation; Threat; Attention; Motivation; Treatment; Adulthood (18 yrs &amp; older); Young Adulthood (18-29 yrs); Thirties (30-39 yrs); Middle Age (40-64 yrs); Aged (65 yrs &amp; older); Male; Female</t>
  </si>
  <si>
    <t>Background: Around two-thirds of patients with auditory hallucinations experience derogatory and threatening voices (DTVs). Understandably, when these voices are believed then common consequences can be depression, anxiety and suicidal ideation. There is a need for treatment targeted at promoting distance from such voice content. The first step in this treatment development is to understand why patients listen to and believe voices that are appraised as malevolent.Aims:To learn from patients their reasons for listening to and believing DTVs. Method: Theoretical sampling was used to recruit 15 participants with non-affective psychosis from NHS services who heard daily DTVs. Data were obtained by semi-structured interviews and analysed using grounded theory. Results: Six higher-order categories for why patients listen and/or believe voices were theorised. These were: (i) to understand the voices (e.g. what is their motive?); (ii) to be alert to the threat (e.g. prepared for what might happen); (iii) a normal instinct to rely on sensory information; (iv) the voices can be of people they know; (v) the DTVs use strategies (e.g. repetition) to capture attention; and (vi) patients feel so worn down it is hard to resist the voice experience (e.g. too mentally defeated to dismiss comments). In total, 21 reasons were identified, with all participants endorsing multiple reasons. Conclusions: The study generated a wide range of reasons why patients listen to and believe DTVs. Awareness of these reasons can help clinicians understand the patient experience and also identify targets in psychological intervention. (PsycInfo Database Record (c) 2020 APA, all rights reserved)</t>
  </si>
  <si>
    <t>https://search.ebscohost.com/login.aspx?direct=true&amp;db=psyh&amp;AN=2020-56360-001&amp;site=ehost-live</t>
  </si>
  <si>
    <t>Wiser reasoning and less disgust have the potential to better achieve suicide prevention.</t>
  </si>
  <si>
    <t>Hu, Chao S.; Ji, Jiajia; Huang, Jinhao; Feng, Zhe; Xie, Dong; Li, Mei; Liang, Zhijian; Wei, Zhaoguo</t>
  </si>
  <si>
    <t>2020-60960-001</t>
  </si>
  <si>
    <t>10.1027/0227-5910/a000709</t>
  </si>
  <si>
    <t>Counseling; Disgust; Reasoning; Suicide Prevention; Wisdom; Facial Expressions; Students; Teacher Education; Adulthood (18 yrs &amp; older); Young Adulthood (18-29 yrs); Male; Female</t>
  </si>
  <si>
    <t>Background: High school and university teachers need to advise students against attempting suicide, the second leading cause of death among 15–29-year-olds. Aims: To investigate the role of reasoning and emotion in advising against suicide. Method: We conducted a study with 130 students at a university that specializes in teachers' education. Participants sat in front of a camera, videotaping their advising against suicide. Three raters scored their transcribed advice on 'wise reasoning' (i.e., expert forms of reasoning: considering a variety of conditions, awareness of the limitation of one's knowledge, taking others' perspectives). Four registered psychologists experienced in suicide prevention techniques rated the transcripts on the potential for suicide prevention. Finally, using the software Facereader 7.1, we analyzed participants' micro-facial expressions during advice-giving. Results: Wiser reasoning and less disgust predicted higher potential for suicide prevention. Moreover, higher potential for suicide prevention was associated with more surprise. Limitations: The actual efficacy of suicide prevention was not assessed. Conclusion: Wise reasoning and counter-stereotypic ideas that trigger surprise probably contribute to the potential for suicide prevention. This advising paradigm may help train teachers in advising students against suicide, measuring wise reasoning, and monitoring a harmful emotional reaction, that is, disgust. (PsycInfo Database Record (c) 2021 APA, all rights reserved)</t>
  </si>
  <si>
    <t>https://search.ebscohost.com/login.aspx?direct=true&amp;db=psyh&amp;AN=2020-60960-001&amp;site=ehost-live</t>
  </si>
  <si>
    <t>PSYCINFO 2</t>
  </si>
  <si>
    <t>PSYCINFO 4</t>
  </si>
  <si>
    <t>PSYCINFO 5</t>
  </si>
  <si>
    <t>A study on attitudes towards all-gender restrooms and transgender and gender non-conforming individuals.</t>
  </si>
  <si>
    <t>Babey, Calandra D.</t>
  </si>
  <si>
    <t>2021-50284-225</t>
  </si>
  <si>
    <t>Discrimination; Sex Discrimination; Transgender; Transgender (Attitudes Toward); Microaggression; Risk Factors; Implicit Attitudes; Gender Equality; Sexual Minority Groups; Adulthood (18 yrs &amp; older)</t>
  </si>
  <si>
    <t>Despite recent changes in the sociopolitical landscape of the United States, instances of discrimination and inequality faced by the transgender and gender non-conforming (TGNC) community are far from uncommon. TGNC individuals experience impactful disparities that their cisgender counterparts do not. This study explored implicit attitudes towards transgender and gender non-conforming individuals, through the examination of attitudes towards all-gender restrooms. This research explores consequences resulting from inequal access to restroom, including negative mental health outcomes, discrimination and displacement, and an increased risk for suicide amongst TGNC individuals. I hypothesized that those holding a minority identity status (e.g., female, transgender or non-cisgender, non-heterosexual) and individuals who are younger would be more likely to empathize with the TGNC population and be in favor of the installation of all-gender restroom facilities. Findings were significant for these predictors, with some inconsistencies. A strong level of allyship for TGNC individuals by other minority affiliated individuals was not measured as strongly as predicted. An explanation of possible contributing factors, clinical implications, and future directions is discussed. (PsycInfo Database Record (c) 2021 APA, all rights reserved)</t>
  </si>
  <si>
    <t>https://search.ebscohost.com/login.aspx?direct=true&amp;db=psyh&amp;AN=2021-50284-225&amp;site=ehost-live</t>
  </si>
  <si>
    <t>Antitransgender legislation and the need to advocate for transgender youth.</t>
  </si>
  <si>
    <t>Kameg, Brayden</t>
  </si>
  <si>
    <t>Journal of Child and Adolescent Psychiatric Nursing</t>
  </si>
  <si>
    <t>2021-46385-001</t>
  </si>
  <si>
    <t>10.1111/jcap.12322</t>
  </si>
  <si>
    <t>Advocacy; Laws; Mental Health; Health Disparities; Transgender; Pediatrics; Childhood (birth-12 yrs); Adolescence (13-17 yrs)</t>
  </si>
  <si>
    <t>Transgender or nonbinary youth face significant health disparities compared to their cisgender peers, thought to be exacerbated by discrimination, barriers to care access, and other social determinants of health. A significant risk factor for suicidality among transgender or nonbinary youth is the experience of change attempts. Change attempts among transgender or nonbinary youth occur when someone attempts to convince the youth to conform to their sex assigned at birth, rather than acknowledging their lived, experienced gender identity. Despite the evidence to support gender‐affirmative medical care, recently, state legislatures across the United States have sought to implement discriminative, harmful, and antitransgender legislation. This legislation undermines evidence‐based medicine, and will undoubtedly result in adverse mental health outcomes, including increased rates of depression, anxiety, and suicidality among transgender and nonbinary youth. The bill is opposed by multiple professional organizations, including the American Academy of Pediatrics, the American Psychological Association, and the American Psychiatric Association. (PsycInfo Database Record (c) 2021 APA, all rights reserved)</t>
  </si>
  <si>
    <t>https://search.ebscohost.com/login.aspx?direct=true&amp;db=psyh&amp;AN=2021-46385-001&amp;site=ehost-live</t>
  </si>
  <si>
    <t>Associations between social contagion, group conformity characteristics, and non-suicidal self-injury.</t>
  </si>
  <si>
    <t>Conigliaro, Alyssa; Ward-Ciesielski, Erin</t>
  </si>
  <si>
    <t>2021-90980-001</t>
  </si>
  <si>
    <t>10.1080/07448481.2021.1928141</t>
  </si>
  <si>
    <t>Abstract Objective The current study aimed to better understand the relationship between exposure to non-suicidal self-injury (NSSI) through peers, group conformity characteristics (i.e., over-dependency, need-to-belong), and personal NSSI engagement. Methods: One hundred thirty-eight undergraduate students (n = 40 with history of NSSI) completed an online survey about NSSI history and exposure as well as their interpersonal dependency and need-to-belong in a group. Results: Results indicated that NSSI participants (NSSI+) were more likely to be exposed to NSSI in-person (IP+). NSSI+/IP + participants were more likely to think about NSSI post-media exposure and reported higher over-dependency and need-to-belong than NSSI−/IP−. Conclusions: Findings suggest that being exposed to NSSI in-person and having higher over-dependency and need-to-belong are associated with personal NSSI engagement. (PsycInfo Database Record (c) 2021 APA, all rights reserved)</t>
  </si>
  <si>
    <t>https://search.ebscohost.com/login.aspx?direct=true&amp;db=psyh&amp;AN=2021-90980-001&amp;site=ehost-live</t>
  </si>
  <si>
    <t>Associations of state policy environments and state advocacy organizations on pathways to transgender health outcomes.</t>
  </si>
  <si>
    <t>Ellis, Matthew S.</t>
  </si>
  <si>
    <t>2021-94599-211</t>
  </si>
  <si>
    <t>Advocacy; Policy Making; Transgender; Health Outcomes; Organizations; Community Advocacy; LGBTQ; Adulthood (18 yrs &amp; older)</t>
  </si>
  <si>
    <t>Background: Transgender individuals in the United States experience significant health disparities as a result of minority stress processes. In particular, structural stigma, often a function of state policy environments, can discourage or encourage discrimination and cultural stigma. However, resiliency in the form of social support and community connectedness has been shown to moderate these relationships. While this has been viewed through community and interpersonal lenses, state level transgender advocacy organizations may moderate this relationship at a structural level.Objectives: To understand the associations of: 1) state policy environments on transgender health outcomes, including the moderating effect of state transgender advocacy organizations; 2) state transgender advocacy organizations on transgender health outcomes; and 3) state transgender advocacy organizations on state policy environments.Methods: Data on state policy environments will be sourced from legislative tracking groups, the Movement Advancement Project and Human Rights Campaign. Data on transgender health outcomes will be sourced from the 2015 United States Transgender Survey and 2015 Sexual Orientation/Gender Identity module of the Behavioral Risk Factor Surveillance System. Finally, data will be sourced from the Equality Federation, a national transgender advocacy organization with state member organizations in 39 states. Comparative and multi-level regression analyses will be used to determine significant associations between state level variables and transgender outcomes, controlling for covariates.Results: There was a significant dose-response relationship between state policy environments and transgender outcomes, but little association with state transgender advocacy organizations. In many domains, discrimination and health outcomes such as suicidality showed no differences, supporting transgender stigma as a fundamental cause, whereby any removal of a barrier is replaced by another one, perpetuating poor health outcomes. Of greater concern, states with favorable environments towards transgender individuals had higher rates of public discrimination, suggesting reactionary behavior, possibly through moral licensing. State transgender advocacy programs were significantly associated with state policy environments, but other state-level characteristics such as proportion of white and religious individuals appear more influential. Intersectionality and multiple minority statuses (e.g., racial, sexual, visual conformity) play important roles in minority stress processes and transgender health outcomes. Implications for public health: Results from these data will help inform what impact transgender policies have on the health of transgender individuals, and whether interventions such as state advocacy organizations are effective in moderating the impact or passage of transgender policies, or promoting resiliency within transgender populations. These data can then be used to better inform policymakers and other stakeholders on how to reduce transgender health disparities. (PsycInfo Database Record (c) 2022 APA, all rights reserved)</t>
  </si>
  <si>
    <t>https://search.ebscohost.com/login.aspx?direct=true&amp;db=psyh&amp;AN=2021-94599-211&amp;site=ehost-live</t>
  </si>
  <si>
    <t>Coverage of Robin Williams' suicide in Australian newspapers.</t>
  </si>
  <si>
    <t>Pirkis, Jane; Currier, Dianne; Bryant, Marc; Bartlett, Sara; Sinyor, Mark; Spittal, Matthew J.</t>
  </si>
  <si>
    <t>2020-94829-001</t>
  </si>
  <si>
    <t>Death and Dying; Education; Judgment; Newspapers; Suicide; Celebrities; Adulthood (18 yrs &amp; older); Middle Age (40-64 yrs); Male</t>
  </si>
  <si>
    <t>Background: Australia's Mindframe guidelines provide media professionals with advice on ways to safely report on suicide. Aims: We aimed to examine the extent to which Australian newspaper articles on Robin Williams' suicide conformed to the Mindframe recommendations. Method: We searched Factiva for relevant articles appearing in Australian newspapers during the 5 months following Williams' death on August 11, 2014. We retrieved the text of these articles from Factiva and, wherever possible, sourced scanned copies from the National Library of Australia. Trained coders rated the articles for quality, using a 10-item coding framework derived from the Mindframe guidelines. Results: Our search yielded 303 articles. In general, there were high levels of adherence to the Mindframe guidelines, with 67% of articles adhering to at least eight (80%) of the Mindframe guidelines. Limitations: We may have missed some articles and the coders' task involved some subjective judgments. Conclusion: Australian newspaper reporting of Robin Williams' suicide was largely consistent with the Mindframe guidelines. In particular, there was good adherence to recommendations designed to minimize the risk of imitative acts, which is positive. The poorer performance of articles in terms of recommendations to do with public education about suicide may be a missed opportunity. (PsycInfo Database Record (c) 2022 APA, all rights reserved)</t>
  </si>
  <si>
    <t>https://search.ebscohost.com/login.aspx?direct=true&amp;db=psyh&amp;AN=2020-94829-001&amp;site=ehost-live</t>
  </si>
  <si>
    <t>Early childhood educators' beliefs about child behavior and adult outcomes related to gender and play.</t>
  </si>
  <si>
    <t>McCabe, Paul C.</t>
  </si>
  <si>
    <t>2021-23734-001</t>
  </si>
  <si>
    <t>Childhood Play Behavior; Masculinity; Sex Roles; Teacher Attitudes; LGBTQ; Early Experience; Femininity; Human Sex Differences; Test Construction; Adulthood (18 yrs &amp; older); Young Adulthood (18-29 yrs); Thirties (30-39 yrs); Middle Age (40-64 yrs); Aged (65 yrs &amp; older); Male; Female</t>
  </si>
  <si>
    <t>This study explored the beliefs of early childhood educators about a child's current behavior and potential adult adjustment based on a description of the child's gender and play interests. There were 451 early childhood educators from a US sample who, after reading a brief vignette describing a child's play and behavior, responded to questions related to the child's current and future behavior. Respondents also provided demographic information as well as ratings of their gender role beliefs. Results indicated that (a) educators believe strongly masculine or feminine play in early childhood predicts similar displays of masculinity or femininity in adulthood, (b) educator ratings of externalizing problem behaviors were significantly higher in the masculine play vignettes, irrespective of the child's gender, (c) ratings of internalizing problem behaviors were higher in the feminine play vignettes, also independent of child's gender, and (d) there were few differences in ratings between gender role conforming and gender role nonconforming children. However, the gender role nonconforming boy was rated as more likely to contemplate suicide as an adult compared to the gender role nonconforming girl and the gender role conforming boy and girl. Educators' beliefs about gender‐related constructs and recommendations for future practice and research were discussed. (PsycInfo Database Record (c) 2022 APA, all rights reserved)</t>
  </si>
  <si>
    <t>https://search.ebscohost.com/login.aspx?direct=true&amp;db=psyh&amp;AN=2021-23734-001&amp;site=ehost-live</t>
  </si>
  <si>
    <t>Gender identity change efforts faced by trans and nonbinary people in New Zealand: Associations with demographics, family rejection, internalized transphobia, and mental health.</t>
  </si>
  <si>
    <t>Veale, Jaimie F.; Tan, Kyle K. H.; Byrne, Jack L.</t>
  </si>
  <si>
    <t>Psychology of Sexual Orientation and Gender Diversity</t>
  </si>
  <si>
    <t>2021-85864-001</t>
  </si>
  <si>
    <t>10.1037/sgd0000537</t>
  </si>
  <si>
    <t>Family; Gender Identity; Mental Health; Transgender (Attitudes Toward); Gender Nonbinary; Demographic Characteristics; Internalization; Social Acceptance; Transgender; Exposure; Adolescence (13-17 yrs); Adulthood (18 yrs &amp; older); Young Adulthood (18-29 yrs); Middle Age (40-64 yrs); Aged (65 yrs &amp; older); Male; Female</t>
  </si>
  <si>
    <t>Based on their transphobic assumption that being transgender or nonbinary is pathological or otherwise undesirable, gender identity change efforts (GICE) attempt to make a person’s gender conform with their sex assigned at birth. While many professional bodies have noted that GICE practices are unethical, there has been little empirical research into the prevalence and correlates of GICE exposure. Counting Ourselves: The Aotearoa New Zealand Trans and Nonbinary Health Survey is a community-based study, which participants completed mostly online. Out of 610 participants who had ever spoken to a health professional about their gender, 19.7%, 95% CI [16.6%, 23.1%], reported GICE exposure, and a further 9.3% [7.2%, 11.9%] did not know. GICE exposure was higher among younger participants. Participants with GICE exposure were more likely than those without such exposure to report psychological distress, nonsuicidal self-injury, suicidal ideation, and suicide attempts (e.g., suicidal ideation OR = 2.39). GICE partially mediated the effect of family rejection on mental health, and internalized transphobia partially mediated the effect of GICE on mental health. These correlates between GICE and mental health replicate recent findings from the U.S. Trans Survey, and the mediation analyses help to understand potential causal mechanisms underlying these correlations. Although our findings are limited by being a convenience sample, they are consistent with the hypothesis that GICE exposure is harmful to transgender or nonbinary people’s mental health. Moreover, these findings support moves by many professional bodies to emphasize that GICE is unethical and the legal steps taken by a growing number of jurisdictions to ban such practices. (PsycInfo Database Record (c) 2022 APA, all rights reserved)</t>
  </si>
  <si>
    <t>https://search.ebscohost.com/login.aspx?direct=true&amp;db=psyh&amp;AN=2021-85864-001&amp;site=ehost-live</t>
  </si>
  <si>
    <t>Quality of attachment, trauma, psychopathology, and frequency of non-suicidal self-injury in Mexican adolescents suffering from psychosocial vulnerability: Description of a risk profile.</t>
  </si>
  <si>
    <t>Marín-Tejeda, Miguel; Martínez-Martínez, Kalina Isela; Torres-Torija, Carolina Santillán</t>
  </si>
  <si>
    <t>Salud Mental</t>
  </si>
  <si>
    <t>2021-39075-002</t>
  </si>
  <si>
    <t>10.17711/SM.0185-3325.2021.009</t>
  </si>
  <si>
    <t>Instituto Nacional de Psiquiatría Ramón de la Fuente</t>
  </si>
  <si>
    <t>Adolescent Psychopathology; Attachment Behavior; Major Depression; Psychosocial Factors; Self-Injurious Behavior; Emotional Trauma; Suicidal Ideation; Childhood (birth-12 yrs); School Age (6-12 yrs); Adolescence (13-17 yrs); Male; Female</t>
  </si>
  <si>
    <t>Introduction: Suffering from psychosocial vulnerability, particularly during adolescence, increases the likelihood of experiencing adverse life circumstances, psychiatric conditions, and non-suicidal self-injury (NSSI). Objective: We studied: 1. record-based demographic and clinical characteristics, as well as the frequency of NSSI in adolescents, beneficiaries of services for vulnerable population of one of six Non-Governmental Organizations (NGO’s), we compared by beneficiary type: internal (IB) versus external (EB); 2. predictive relationship of NSSI with depression, difficulties in emotion regulation (DER) and suicidal ideation (administered measures); 3. Comparison of average scores on measures by: quality of attachment (QOA) and presence/ absence of NSSI. Method: A convenience sample of 255 adolescents (45.5% women, ages 11-15) answered instruments in institutional facilities (Mexico City and Puebla), where 181 (71%) resided as IB and 74 (29%) resided in family home (EB). The mental health staff of each NGO specified according to the record: demographics, psychiatric diagnoses, history of trauma, and QOA between the minor and his attachment figure. Results. 42% denied NSSI episodes, 16.9% indicated a non-significant pattern, and 35.6% reported a significant and recent pattern. IB presented higher scores in all measurements, higher report of interpersonal trauma, depressive, anxiety, and behavior disorders. Minors with positive QOA obtained significantly lower scores. Discussion and conclusion: Compared to EB’s, adolescents residing in NGOs have a higher risk profile, particularly those without a positive QOA, a fact that is associated with a greater presence of psychopathology and significant and recent NSSI. (PsycInfo Database Record (c) 2022 APA, all rights reserved)</t>
  </si>
  <si>
    <t>https://search.ebscohost.com/login.aspx?direct=true&amp;db=psyh&amp;AN=2021-39075-002&amp;site=ehost-live</t>
  </si>
  <si>
    <t>Social stigma of suicide in south korea: A cultural perspective.</t>
  </si>
  <si>
    <t>An, Soontae; Lee, Hannah; Lee, Jiyoon; Kang, Seungmi</t>
  </si>
  <si>
    <t>2022-49165-001</t>
  </si>
  <si>
    <t>10.1080/07481187.2022.2051096</t>
  </si>
  <si>
    <t>Abstract This study examined suicide stigma in relation to Korean cultural characteristics, such as Collectivism, Chemyon sensitivity (concern about losing a socially acceptable face), the tendency toward conformity, and the emphasis on the interdependent self. We found that these characteristics were connected to suicide stigma in Korea. Those with high Chemyon sensitivity tended to perceive that suicidal people were incompetent, immoral, selfish, and deviated from society. Conformity tendency was positively associated with five stigma factors: incompetence, glorification, immorality, selfishness, and social exclusion. Those who perceived themselves as interdependent tended to consider suicidal people incompetent, lacking morality, self-centered, and deviant. (PsycInfo Database Record (c) 2022 APA, all rights reserved)</t>
  </si>
  <si>
    <t>https://search.ebscohost.com/login.aspx?direct=true&amp;db=psyh&amp;AN=2022-49165-001&amp;site=ehost-live</t>
  </si>
  <si>
    <t>The center for epidemiologic studies depression scale–revised (cesd-20-r): Factorial validity and gender invariance among nigerian young adults.</t>
  </si>
  <si>
    <t>Kokou-Kpolou, Cyrille Kossigan; Iorfa, Steven Kator; Park, Sunyoung; Chinweuba, Doris Chinelo; Cénat, Jude Mary; Chukwuorji, JohnBosco Chika</t>
  </si>
  <si>
    <t>2021-06183-001</t>
  </si>
  <si>
    <t>10.1007/s12144-020-01231-z</t>
  </si>
  <si>
    <t>Since the revision of the Center for Epidemiologic Studies Depression Scale (CESD-20-R), few studies have examined its validity and none yet its gender invariance. This study addressed these critical issues among 502 Nigerian university students (50.4% of females, Mage = 22.10 years). Confirmatory factor analyses (CFAs) demonstrated that a one-, two- and three-dimensional structures were tenable; however, the latter model appeared to be the best-fitting model to the data reflecting cognitive-affective, physical, and self-destructive components. The estimates of the internal consistency reliability of the CESD-20-R were significant (McDonald ω = 0.94, Greatest Lower Bound = 0.96). Multi-group CFAs provided support for full configural and weak factorial invariances but partial strong and strict invariances across gender. At strong factorial invariance level, two items (#13 'I felt fidgety' and #19 'trouble getting to sleep') lacked invariance. Further, latent mean differences showed significantly higher scores among males than females on the self-destructive component reflecting suicidal ideation items (d = −0.238). Following CESD-20-R diagnostic criteria, 6.6% met criteria for major depression episode (MDE), 2.4% for probable MDE, and 5.6% for possible MDE. In sum, the CESD-20-R, which has been developed to be conformed to current depression diagnostic criteria, yielded a meaningful factorial structure and excellent internal consistency reliability. It can be used successfully by researchers and clinicians to establish gender comparisons of depressive symptoms in the context under consideration here. However, caution is required when interpreting some specific items. Moreover, in health programs for early prevention and intervention, careful attention needs to be paid to males who have shown more vulnerability to the suicidal ideation component of depressive symptoms than females. (PsycInfo Database Record (c) 2021 APA, all rights reserved)</t>
  </si>
  <si>
    <t>https://search.ebscohost.com/login.aspx?direct=true&amp;db=psyh&amp;AN=2021-06183-001&amp;site=ehost-live</t>
  </si>
  <si>
    <t>The construction of suicide on campus: A critical analysis of university and student suicide discourses.</t>
  </si>
  <si>
    <t>Kaler, Lisa Smith</t>
  </si>
  <si>
    <t>2022-34076-073</t>
  </si>
  <si>
    <t>College Students; Discourse Analysis; Suicide; Suicide Prevention; Suicidology; Epidemiology; Mental Disorders; Suicidal Ideation; Adulthood (18 yrs &amp; older)</t>
  </si>
  <si>
    <t>Since the turn of the century, college student suicide has represented an important issue in higher education. While suicide rates have been slowly declining among the college student population, the prevalence of suicidal ideation has risen precipitously. This rise in the prevalence of suicidal ideation has accompanied an increase in the prevalence of mental health issues and diagnosed mental illness among college students. Students and their families often expect a high level of care from colleges and universities while also exercising their constitutionally protected rights. Institutions are left to design suicide prevention and intervention programs in a complicated environment. These suicide prevention and intervention programs adhere to a dominant paradigm about suicide, referred to as contemporary suicidology, in which suicide is considered a pathological and individual concern. Traditionally, suicide has been studied through this single, clinically focused lens.In this study, Critical Discourse Analysis was employed as a methodology to examine the language that a university (Midwest U) and its students use to discuss suicide. The theoretical lens of critical suicidology, an emerging field of study, illuminated the dominance of contemporary suicidology in the institutional discourse about suicide. In university documents and practitioner interviews, suicide was constructed as a crisis or a secret, with the only appropriate response to a student with suicidal thoughts being referring them to a mental health professional or to call 911. This construction was problematized through the lens of critical suicidology. The goal of using critical suicidology was to show that contemporary suicidology's hegemony prevents a construction of suicide as a multidimensional, paradoxical state with different meanings to different people. Analysis of students' own discourses about suicide illuminated how they both conform to and rebel against the dominant construction of suicide by constructing suicide as a public trouble.Findings in this study demonstrated how the dominant suicide paradigm pervades campus suicide discourses and its effect on suicide prevention and intervention. Implications for suicide prevention through a critical lens are discussed, with an emphasis on liberating campus suicide prevention by refocusing on social justice. (PsycInfo Database Record (c) 2022 APA, all rights reserved)</t>
  </si>
  <si>
    <t>https://search.ebscohost.com/login.aspx?direct=true&amp;db=psyh&amp;AN=2022-34076-073&amp;site=ehost-live</t>
  </si>
  <si>
    <t>2022-42961-006</t>
  </si>
  <si>
    <t>Resilience (Psychological); Suicidal Ideation; Suicide; Transgender; Minority Stress; Causality; Intervention; Sciences; Adulthood (18 yrs &amp; older)</t>
  </si>
  <si>
    <t>Background: The impact of Minority Stress (MS) upon suicidal ideation and behaviours amongst Transgender and Gender Non-Conforming (TGNC) adults is not sufficiently understood, hence our intervention efforts on an individual and societal level are limited. This review aims to evaluate recent literature that reports on the association between MS and suicidal ideation and behaviours amongst TGNC adults. Methods: PsycINFO, Web of Science, MEDLINE, CINAHL and EMBASE were systematically searched for relevant articles. Peer reviewed and grey literature were considered. Included papers reported quantitative analyses on associations between MS factors and suicidal ideation and behaviours amongst TGNC adults. The quality of papers was assessed. Results: 28 papers were identified as eligible. Findings suggested positive associations between external and internal minority stressors and suicidal ideation and behaviour. Dysfunctional individual coping was associated with a greater likelihood of suicide attempts. Community resilience was negatively associated with suicidal outcomes, but did not consistently buffer the effects of minority stress. Limitations: Overall quality of included papers was ‘poor’. Almost all papers were cross-sectional by design, therefore causality cannot be inferred. Many papers measured variables using non-standardised measures undermining the reliability and validity of reported results. Conclusions: Findings offer support to the application of MS theory to the understanding of suicidal ideation and behaviour amongst TGNC. Future research should use standardised measures and longitudinal designs to better support the investigation of directionality and causality. More research is needed to understand the complex interactions between minority stress factors and the role of resilience in this population. (PsycInfo Database Record (c) 2022 APA, all rights reserved)</t>
  </si>
  <si>
    <t>https://search.ebscohost.com/login.aspx?direct=true&amp;db=psyh&amp;AN=2022-42961-006&amp;site=ehost-live</t>
  </si>
  <si>
    <t>PSYCINFO 6</t>
  </si>
  <si>
    <t>'Can airport scanners see scars?' An interpretive analysis of self-injury narratives.</t>
  </si>
  <si>
    <t>Bareiss, Warren J.</t>
  </si>
  <si>
    <t>Communicating with, about, and through self-harm: Scarred discourse.</t>
  </si>
  <si>
    <t>2020-95351-007</t>
  </si>
  <si>
    <t>Lexington Books/Rowman &amp; Littlefield</t>
  </si>
  <si>
    <t>Self-Injurious Behavior; Storytelling; Narrative Analysis; Qualitative Methods</t>
  </si>
  <si>
    <t>Self-injury is never normalized in stories. Rather, it is secretive and contrary to dominant, socially sanctioned behavior. As such, even though self-injury serves a valuable purpose as a coping mechanism, it is recognized as a social taboo even by those who engage in it. This chapter tries to listen deeply to self-injury stories by using tools offered via narrative analysis. It looks for emergent patterns across stories to reveal shared ways that writers experience their lives and the world around them, and examines common themes relating to storytellers' beliefs and attitudes about self-injury in its many forms. The chapter begins with hundreds of stories comprising the entire population of stories told in one week. Such a large sample was overwhelming for qualitative analysis, and it was decided that a smaller sample would allow for more attention into the content of the stories. The cost, however, is obvious in that fifty stories cannot be said to adequately describe the thousands of stories told yearly on r/self harm. Future researchers could use Frank's model on a much larger number of stories, perhaps looking for meaningful statistical relationships among narrative categories and other variables such as modes of self-injury, semantic patterns, and so forth. (PsycInfo Database Record (c) 2021 APA, all rights reserved)</t>
  </si>
  <si>
    <t>https://search.ebscohost.com/login.aspx?direct=true&amp;db=psyh&amp;AN=2020-95351-007&amp;site=ehost-live</t>
  </si>
  <si>
    <t>2022-25245-035</t>
  </si>
  <si>
    <t>Emotional Responses; Self-Injurious Behavior; Victimization; Mindfulness; Cyberbullying; Age Differences; Intervention; Bullying; Childhood (birth-12 yrs); School Age (6-12 yrs); Adolescence (13-17 yrs); Male; Female</t>
  </si>
  <si>
    <t>Background: Little is known about how cyberbullying victimization may influence adolescent nonsuicidal self-injury (NSSI) and what conditions may buffer the detrimental effects of cyberbullying victimization. By integrating multiple theories, this study investigated emotion reactivity as an underlying mediator and mindfulness as a potential moderator to explain the link between cyberbullying victimization and NSSI among Chinese adolescents. Method: A total of 2,523 participants with an age range of 11 to 16 years old (Mage = 13.22, SD = 1.60, 48.4% girls) completed assessments. Results: After controlling SES, age, gender, traditional bullying victimization, and child maltreatment, latent moderated structural equation modeling revealed that emotion reactivity mediated the association between cyberbullying victimization and NSSI. In addition, dispositional mindfulness was found to buffer the relation between cyberbullying victimization and NSSI, but not the relation between cyberbullying victimization and emotion reactivity. Limitations: This study was cross-sectional in nature and relied exclusively upon self-report measures. Conclusions: The findings provide researchers and practitioners with a deeper understanding of the relation between cyberbullying victimization and NSSI among adolescents and its underlying mechanism. Suggested intervention and prevention strategies include helping youth reduce emotion reactivity to break the cyberbullying victimization to NSSI cycle and to enhance youths’ mindfulness to buffer against the ill effects of cyberbullying victimization. (PsycInfo Database Record (c) 2022 APA, all rights reserved)</t>
  </si>
  <si>
    <t>https://search.ebscohost.com/login.aspx?direct=true&amp;db=psyh&amp;AN=2022-25245-035&amp;site=ehost-live</t>
  </si>
  <si>
    <t>Deranged liver function tests.</t>
  </si>
  <si>
    <t>Lally, John; Considine, Aisling; Agarwal, Kosh</t>
  </si>
  <si>
    <t>The Maudsley practice guidelines for physical health conditions in psychiatry.</t>
  </si>
  <si>
    <t>2020-79069-023</t>
  </si>
  <si>
    <t>Comorbidity; Drugs; Hepatitis; Liver Disorders; Serious Mental Illness; Alcohol Abuse; Injuries; Liver; Obesity; Psychiatry; Self-Injurious Behavior</t>
  </si>
  <si>
    <t>Serum parameters traditionally termed as 'liver function tests' (LFTs) include the liver enzymes alanine aminotransferase (ALT), aspartate aminotransferase (AST), alkaline phosphatase (ALP), and gamma-glutamyltransferase (GGT) alongside bilirubin and albumin. Specifically, liver enzymes with bilirubin are markers of liver injury (with ALT and AST released from damaged hepatocytes), while albumin, bilirubin, and clotting (prothrombin time, international normalised ratio) are markers of liver function. There are many causes of deranged LFTs, and partly owing to the frequency with which LFTs are routinely requested, deranged LFTs are a common observation in day-to-day clinical practice. Patients with serious mental illness present with a number of risk factors for liver injury, including increased rates of obesity (and therefore non-alcoholic fatty liver disease, NAFLD), alcohol abuse, viral hepatitis, use of potentially hepatotoxic psychiatric drugs, and deliberate self-harm (e.g. paracetamol overdose). Thus, deranged LFTs will be a relatively frequent observation in psychiatric practice. This chapter provides an approach to the assessment, investigation, and management of a patient presenting with deranged LFTs. (PsycInfo Database Record (c) 2022 APA, all rights reserved)</t>
  </si>
  <si>
    <t>https://search.ebscohost.com/login.aspx?direct=true&amp;db=psyh&amp;AN=2020-79069-023&amp;site=ehost-live</t>
  </si>
  <si>
    <t>Evaluation of the one love escalation workshop for dating abuse prevention: A randomized controlled trial pilot study with a sample of us navy sailors .</t>
  </si>
  <si>
    <t>Rothman, Emily F.; Campbell, Julia K.; Quinn, Emily; Smith, Sonia; Xuan, Ziming</t>
  </si>
  <si>
    <t>Prevention Science</t>
  </si>
  <si>
    <t>2021-37293-001</t>
  </si>
  <si>
    <t>10.1007/s11121-021-01240-9</t>
  </si>
  <si>
    <t>The purpose of this study was to evaluate the efficacy of the Escalation Workshop with a sample of US Navy sailors. Escalation is a one-session workshop designed to promote bystander behavior related to dating abuse. We conducted a two-arm RCT with follow-up at 4 and 8 months. Participants were 335 Navy sailors, recruited from two comparable ships based in the USA. The unit of randomization was the ship. The primary outcomes were as follows: (a) attitudes related to intervening as a bystander in dating abuse situations, (b) injunctive norms about dating abuse, (c) dating abuse-related prevention-oriented behaviors (e.g., such as posting dating violence prevention messages online), and (d) bystander behaviors including acting as a bystander to prevent peer self-harm, peer bullying, peer intoxication, or peer dating abuse, or being a proactive bystander and initiating conversations about dating abuse prevention with friends and others. Hierarchal linear models (HLMs) indicated that, compared to participants in the control group, participants in the intervention group demonstrated improvement in attitudes [β = .09, p &lt; .001] and had more engagement than controls in prevention-oriented behavior at 8-month follow-up [β = 0.11, p &lt; .01]. Those in the intervention group also reported larger increases than controls in bystander behavior related to peer self-harm, peer bullying, peer intoxication, and starting conversations about dating abuse. Results for dating abuse bystander behavior were mixed. At 4 months, workshop participation was marginally associated with increased bystander behavior with peers who had perpetrated dating abuse (β = 0.89, p = 0.06) and with peers experiencing physical or sexual dating abuse, or stalking or threats (β = 1.11, p = .07). However, workshop participation was not associated with increased bystander behavior with peers experiencing only physical abuse. The Escalation Workshop may be a promising strategy to promote change in dating abuse-related attitudinal change and prevention-oriented behavior, and bystander behavior with peers related to self-harm, bullying, intoxication, and some aspects of dating abuse prevention. (PsycInfo Database Record (c) 2021 APA, all rights reserved)</t>
  </si>
  <si>
    <t>https://search.ebscohost.com/login.aspx?direct=true&amp;db=psyh&amp;AN=2021-37293-001&amp;site=ehost-live</t>
  </si>
  <si>
    <t>Gratitude and hope relate to adolescent nonsuicidal self-injury: Mediation through self-compassion and family and school experiences.</t>
  </si>
  <si>
    <t>Jiang, Yongqiang; Ren, Yaxuan; Zhu, Jianjun; You, Jianing</t>
  </si>
  <si>
    <t>2020-05982-001</t>
  </si>
  <si>
    <t>10.1007/s12144-020-00624-4</t>
  </si>
  <si>
    <t>Gratitude; Hope; Self-Injurious Behavior; Interpersonal Relationships; Self-Compassion; Childhood (birth-12 yrs); School Age (6-12 yrs); Adolescence (13-17 yrs); Male; Female</t>
  </si>
  <si>
    <t>The roles of individuals’ positive characteristics on nonsuicidal self-injury (NSSI) have been relatively understudied. This study sought to investigate the relationships between gratitude and hope and NSSI and the mediation of positive experiences towards self and contexts (i.e., family and school) among Chinese adolescents. Participants were 1026 students from a secondary school (447 girls; Mean age = 13.76, SD = 1.27) and completed questionnaires regarding gratitude, hope, self-experience (indexed by self-compassion), family experience (reflected by family functioning, family cohesion, and parent-child relation), school experience (reflected by school engagement, peer relation, and teacher-student relation), and NSSI. The results of structural equation modeling showed that gratitude and hope worked individually but not jointly with each other through self-compassion and family experience to predict adolescent NSSI. Our findings illustrate the positive roles of gratitude and hope as well as the indirect effects of self-compassion and family experience in reducing the risk of engaging in NSSI in adolescents. (PsycInfo Database Record (c) 2022 APA, all rights reserved)</t>
  </si>
  <si>
    <t>https://search.ebscohost.com/login.aspx?direct=true&amp;db=psyh&amp;AN=2020-05982-001&amp;site=ehost-live</t>
  </si>
  <si>
    <t>'i can’t describe it and they can’t see the rain.' an interpretative phenomenological analysis of the experience of self-harm in young adults who report difficulties identifying and describing their feelings.</t>
  </si>
  <si>
    <t>Norman, Hilary; Marzano, Lisa; Oskis, Andrea; Coulson, Mark</t>
  </si>
  <si>
    <t>2021-90153-001</t>
  </si>
  <si>
    <t>10.1007/s12144-021-02273-7</t>
  </si>
  <si>
    <t>Self-harm is a serious and increasing public health concern. Self-harm is significantly associated with alexithymia, a trait characterised by a difficulty identifying and describing feelings. Alexithymia has been found to be a barrier to psychological treatment. This article explores the experiences of self-harm among eight young adults who reported difficulties identifying and describing their feelings. Semi-structured interviews were conducted, with the optional use of photographs as visual stimuli for discussion. Transcripts were analysed using Interpretative Phenomenological Analysis. Two themes are presented here: The Obscure Self describes participants’ struggle to grasp a coherent sense of self, and how self-harm provided a means of physically reconnecting with their bodies. Words Fail Me describes participants’ difficulties communicating their subjective experience, which increased feelings of isolation and recourse to self-harm. There were also tentative indications that participants were able to recognise their emotional experience when expressed by others. The lack of interpersonal connection, arising from difficulties understanding feelings and communicating them to others, may create or exacerbate the context for self-harm. The findings have relevance for the treatment of self-harm, given the high, but often unacknowledged, prevalence of alexithymia in clinical populations. (PsycInfo Database Record (c) 2021 APA, all rights reserved)</t>
  </si>
  <si>
    <t>https://search.ebscohost.com/login.aspx?direct=true&amp;db=psyh&amp;AN=2021-90153-001&amp;site=ehost-live</t>
  </si>
  <si>
    <t>Predicting sexual risk behavior in British and European Union university students in the United Kingdom.</t>
  </si>
  <si>
    <t>Jaspal, Rusi; Lopes, Barbara; Wignall, Liam; Bloxsom, Claire</t>
  </si>
  <si>
    <t>American Journal of Sexuality Education</t>
  </si>
  <si>
    <t>2021-22210-007</t>
  </si>
  <si>
    <t>10.1080/15546128.2020.1869129</t>
  </si>
  <si>
    <t>College Students; Distress; Gender Identity; Self-Injurious Behavior; Sexual Risk Taking; Coping Behavior; Threat; Adversity; Adulthood (18 yrs &amp; older); Young Adulthood (18-29 yrs); Thirties (30-39 yrs); Middle Age (40-64 yrs); Male; Female</t>
  </si>
  <si>
    <t>Drawing on the Health Adversity Risk Model, this study examines the relationship between mental health and sexual risk behaviors in British and European Union (EU) university students in the United Kingdom. Four hundred and thirty-one undergraduate students completed a cross-sectional survey. Data were analyzed using independent samples t-tests, multiple regression and structural equation modeling. Results showed that female students and British students exhibited higher levels of psychological distress, self-harm and sexual risk behaviors than males and EU students; and that female and EU students were more likely to adopt adaptive coping styles than male and British students, respectively. The structural equation model suggests that the relationship between gender and citizenship and sexual risk-taking is mediated by identity threat, psychological distress, coping styles and self-harm. Adaptive coping styles are not necessarily protective against sexual risk-taking but rather determine the type of sexual risk behavior: re-thinking/planning is associated with volitional risk behaviors and social engagement with non-volitional behaviors. Social and cultural norms may shed light on mental health outcomes and sexual risk-taking in university students. (PsycInfo Database Record (c) 2021 APA, all rights reserved)</t>
  </si>
  <si>
    <t>https://search.ebscohost.com/login.aspx?direct=true&amp;db=psyh&amp;AN=2021-22210-007&amp;site=ehost-live</t>
  </si>
  <si>
    <t>Self-harm and aggression in chinese early adolescents: Their co-occurrence and the role of bullying victimization.</t>
  </si>
  <si>
    <t>Xiong, Yuke; Wei, Yi; Wang, Yue; Zhang, Hang; Yang, Liu; Ren, Ping</t>
  </si>
  <si>
    <t>2022-60094-001</t>
  </si>
  <si>
    <t>10.1007/s10964-022-01620-6</t>
  </si>
  <si>
    <t>Self-harm and aggression increase markedly during early adolescence. However, few studies considered these harmful behaviors simultaneously. This study employed a person-centered approach to identify profiles of adolescents who differed in their patterns of self-harm, reactive aggression, and proactive aggression, examined the stability of these patterns, and explored the effect of bullying victimization on latent profile membership and transition. A total of 2463 early adolescents (48.8% girls, Mage = 13.93 ± 0.59) participated in two waves of the study over six months. The results indicated that low symptoms profile (80.4%), moderate aggression profile (14.2%), high aggression profile (3.0%), and high self-harm profile (2.4%) were identified at time 1, and low symptoms profile (82.1%), dual-harm profile (7.6%), high aggression profile (7.7%), and high self-harm profile (2.6%) were identified at time 2. Adolescents assigned to at-risk profiles showed moderate to high transition, suggesting the developmental heterogeneity of self-harm and aggression. Moreover, adolescents high in bullying victimization were more likely to belong or transition to at-risk profiles. The findings revealed the co-occurring and transitional nature of self-harm and aggression and the transdiagnostic role of bullying victimization, which can be used to guide prevention and intervention strategies. (PsycInfo Database Record (c) 2022 APA, all rights reserved)</t>
  </si>
  <si>
    <t>https://search.ebscohost.com/login.aspx?direct=true&amp;db=psyh&amp;AN=2022-60094-001&amp;site=ehost-live</t>
  </si>
  <si>
    <t>Short-term outcomes of pubertal suppression in a selected cohort of 12 to 15 year old young people with persistent gender dysphoria in the UK.</t>
  </si>
  <si>
    <t>Carmichael, Polly; Butler, Gary; Masic, Una; Cole, Tim J.; De Stavola, Bianca L.; Davidson, Sarah; Skageberg, Elin M.; Khadr, Sophie; Viner, Russell M.</t>
  </si>
  <si>
    <t>2021-14757-001</t>
  </si>
  <si>
    <t>10.1371/journal.pone.0243894</t>
  </si>
  <si>
    <t>Age Differences; Gonadotropic Hormones; Prospective Studies; Puberty; Gender Dysphoria; Bones; Hormones; Self-Injurious Behavior; Gender Reassignment; Childhood (birth-12 yrs); School Age (6-12 yrs); Adolescence (13-17 yrs); Male; Female</t>
  </si>
  <si>
    <t>Background: In adolescents with severe and persistent gender dysphoria (GD), gonadotropin releasing hormone analogues (GnRHa) are used from early/middle puberty with the aim of delaying irreversible and unwanted pubertal body changes. Evidence of outcomes of pubertal suppression in GD is limited. Methods: We undertook an uncontrolled prospective observational study of GnRHa as monotherapy in 44 12-15 year olds with persistent and severe GD. Prespecified analyses were limited to key outcomes: bone mineral content (BMC) and bone mineral density (BMD); Child Behaviour CheckList (CBCL) total t-score; Youth Self-Report (YSR) total t-score; CBCL and YSR self-harm indices; at 12, 24 and 36 months. Semistructured interviews were conducted on GnRHa. Results: 44 patients had data at 12 months follow-up, 24 at 24 months and 14 at 36 months. All had normal karyotype and endocrinology consistent with birth-registered sex. All achieved suppression of gonadotropins by 6 months. At the end of the study one ceased GnRHa and 43 (98%) elected to start cross-sex hormones. There was no change from baseline in spine BMD at 12 months nor in hip BMD at 24 and 36 months, but at 24 months lumbar spine BMC and BMD were higher than at baseline (BMC + 6.0 (95% CI: 4.0, 7.9); BMD + 0.05 (0.03, 0.07)). There were no changes from baseline to 12 or 24 months in CBCL or YSR total t-scores or for CBCL or YSR self-harm indices, nor for CBCL total t-score or self-harm index at 36 months. Most participants reported positive or a mixture of positive and negative life changes on GnRHa. Anticipated adverse events were common. Conclusions: Overall patient experience of changes on GnRHa treatment was positive. We identified no changes in psychological function. Changes in BMD were consistent with suppression of growth. Larger and longer-term prospective studies using a range of designs are needed to more fully quantify the benefits and harms of pubertal suppression in GD. (PsycInfo Database Record (c) 2021 APA, all rights reserved)</t>
  </si>
  <si>
    <t>https://search.ebscohost.com/login.aspx?direct=true&amp;db=psyh&amp;AN=2021-14757-001&amp;site=ehost-live</t>
  </si>
  <si>
    <t>The relations between childhood experience of negative parenting practices and nonsuicidal self-injury in Chinese adolescents: The mediating roles of maladaptive perfectionism and rumination.</t>
  </si>
  <si>
    <t>Ying, Jiefeng; You, Jianing; Liu, Sihan; Wu, Ruyun</t>
  </si>
  <si>
    <t>2021-33318-001</t>
  </si>
  <si>
    <t>10.1016/j.chiabu.2021.104992</t>
  </si>
  <si>
    <t>Adolescent Psychopathology; Child Abuse; Perfectionism; Self-Injurious Behavior; Childhood Adversity; Adolescent Development; Child Neglect; Childrearing Practices; Early Experience; Emotional Regulation; Rumination (Cognitive Process); Negative Emotions; Adolescence (13-17 yrs); Male; Female</t>
  </si>
  <si>
    <t>Background: Nonsuicidal self-injury (NSSI) is a highly prevalent and serious public health concern among adolescents worldwide, and family experiences are influential in its development. However, the potential mediating mechanisms underlying the relations between childhood experience of negative parenting practices and NSSI are not fully understood. This study tested a mediating model to examine the roles of maladaptive perfectionism and rumination in these relations. Methods: A total of 5,619 Chinese adolescents (54.7 % males; mean age = 15.92 years, SD = 0.73) participated in this study and completed self-report measures of negative parenting practices, maladaptive perfectionism, rumination, and NSSI. Results: There were significant positive correlations among negative parenting practices, maladaptive perfectionism, rumination, and NSSI. In the mediation analyses, all negative parenting practices were indirectly related to NSSI via maladaptive perfectionism, while rumination only mediated the relation of maternal overprotection to NSSI. In addition, among all negative parenting practices, maternal rejection was the most closely associated with maladaptive perfectionism. Conclusion: The findings of the study expand our understanding of the influences of negative parenting practices on NSSI. Clinicians may pay special attention to maternal rejection and focus on adolescents’ maladaptive perfectionism and rumination when interacting with individuals with NSSI. (PsycInfo Database Record (c) 2021 APA, all rights reserved)</t>
  </si>
  <si>
    <t>https://search.ebscohost.com/login.aspx?direct=true&amp;db=psyh&amp;AN=2021-33318-001&amp;site=ehost-live</t>
  </si>
  <si>
    <t>The relationship between alexithymia and self-harm: The mediating role of mindfulness.</t>
  </si>
  <si>
    <t>2021-24254-001</t>
  </si>
  <si>
    <t>10.1007/s12144-021-01553-6</t>
  </si>
  <si>
    <t>Self-harm, defined as any act of self-injury, irrespective of motivation, is a phenomenon which can have serious consequences for the individual, as well as significant public health costs. Many correlational studies have established a significant association between self-harm and alexithymia, a cognitive deficit in emotion processing, characterised by a difficulty identifying and describing feelings and an externally orientated thinking style. The current study investigated whether this relationship is explained by low levels of dispositional mindfulness. An opportunity sample of 325 community-based adults completed an online survey measuring their history of self-harm, alexithymia (Toronto Alexithymia Scale) and mindfulness (Five Facets of Mindfulness Questionnaire). Alexithymia was significantly higher among participants with a history of self-harm, compared with participants with no history of self-harm. All mindfulness facets were significantly lower among participants with a history of self-harm except the facet Observe which was significantly higher in that group. A multiple mediation analysis found that the mindfulness facets Non-judge and Non-react were positive, significant mediators of the relationship between alexithymia and self-harm, but the facet Observe suppressed the relationship. The relationship between alexithymia and self-harm can be explained in part by deficits in mindfulness skills, particularly the ability to accept emotional experience without judgment or reaction. Conversely, the external orientation of alexithymia may itself be protective against self-harm, through the avoidance of excessive introspection. Thus, merely learning to observe inner experience, without the ability to understand and accept that experience, may have adverse consequences. (PsycInfo Database Record (c) 2021 APA, all rights reserved)</t>
  </si>
  <si>
    <t>https://search.ebscohost.com/login.aspx?direct=true&amp;db=psyh&amp;AN=2021-24254-001&amp;site=ehost-live</t>
  </si>
  <si>
    <t>Unmet mental health needs of jailed parents with young children.</t>
  </si>
  <si>
    <t>Milavetz, Zoe; Pritzl, Kaitlyn; Muentner, Luke; Poehlmann‐Tynan, Julie</t>
  </si>
  <si>
    <t>2020-99194-001</t>
  </si>
  <si>
    <t>10.1111/fare.12525</t>
  </si>
  <si>
    <t>Objective Mental health symptoms in jailed parents with young children were examined in relation to gender, race, trauma, parenting stress, and supports. Background Most U.S. incarceration occurs in jails, which are notorious for high rates of mental illness. Jail incarceration is a significant stressor for families because most incarcerated individuals are parents. Method The sample included 165 jailed parents with children (aged 2–6 years) who completed an interview and questionnaires. Relative risk analyses determined symptom severity, and multivariate analysis of variance tested differences in White and non‐White mothers and fathers. Ordinary least squares regression examined predictors of mental health symptoms. Results Depression and thought problems (hallucinations, strange thoughts, self‐harm) were the most common problems. Jailed mothers reported more depression, anxiety, attention‐deficit/hyperactivity disorder, and drug abuse than fathers. Childhood physical abuse and parenting stress were associated with more symptoms, whereas family support related to fewer symptoms. Conclusion Jailed parents experienced 3 to 5 times the odds of symptoms compared with norms, with a high rate of comorbidities relative to the low proportion of parents who received any mental health treatment. Implications Mental health interventions for jailed parents are needed, especially gender‐responsive, trauma‐informed services that decrease parenting stress and foster positive family connections. (PsycInfo Database Record (c) 2020 APA, all rights reserved)</t>
  </si>
  <si>
    <t>https://search.ebscohost.com/login.aspx?direct=true&amp;db=psyh&amp;AN=2020-99194-001&amp;site=ehost-live</t>
  </si>
  <si>
    <t>PSYCINFO 8</t>
  </si>
  <si>
    <t>Age of autism spectrum disorder diagnosis and comorbidity in children and adolescents with autism spectrum disorder.</t>
  </si>
  <si>
    <t>2021-42800-001</t>
  </si>
  <si>
    <t>Autism Spectrum Disorders; Behavior Problems; Comorbidity; Diagnosis; Psychopathology; Adolescent Psychopathology; Gastrointestinal System; Childhood (birth-12 yrs); Preschool Age (2-5 yrs); School Age (6-12 yrs); Adolescence (13-17 yrs); Male; Female</t>
  </si>
  <si>
    <t>Aim: Research is required to study the relationship between age of autism spectrum disorder (ASD) diagnosis and the presence of comorbidities. Method: The Gastrointestinal Symptom Inventory, Autism Spectrum Disorder-Comorbid for Children, Behavior Problem Inventory-Short Form and Social Communication Questionnaire were completed by parents of 129 children and adolescents with a diagnosis of ASD. Results: Results revealed significant relationships between the age of ASD diagnosis, the presence of comorbidities and intellectual disability. Significant correlations were found between the age of ASD diagnosis and self-injurious and stereotyped behavior. Comorbid psychopathology significantly predicted the presence of GI symptoms. In addition, the relationship between comorbid psychopathology and challenging behavior in this study was reported as bi-directional as both comorbidities predicted one another in the sample. Conclusion: Future research needs to consider the role of comorbidities in relation to ASD diagnosis. (PsycInfo Database Record (c) 2022 APA, all rights reserved)</t>
  </si>
  <si>
    <t>https://search.ebscohost.com/login.aspx?direct=true&amp;db=psyh&amp;AN=2021-42800-001&amp;site=ehost-live</t>
  </si>
  <si>
    <t>2021-99102-012</t>
  </si>
  <si>
    <t>Human Sex Differences; Public Health; Risk Factors; Self-Injurious Behavior; Early Adolescence; Group Differences; Membership; Questionnaires; Childhood (birth-12 yrs); School Age (6-12 yrs); Adolescence (13-17 yrs); Male; Female</t>
  </si>
  <si>
    <t>Background: Nonsuicidal self-injury (NSSI) is a serious public health concern among adolescents. However, adolescents with different combinations of NSSI risk factors may constitute different subgroups that vary in subsequent risks of NSSI engagement, and the membership in these subgroups may change during early adolescence. Gender differences related to risk profiles and transition patterns may also exist. This study thus aimed to address these three questions. Methods: A total of 2,942 participants ranging from 12 to 17 years old (55.2% females; Mage = 14.60, SD = 1.21) completed a series of questionnaires about NSSI and its risk factors on three occasions, every six months. Latent profile and latent transition analyses were used to examine NSSI risk profiles (subgroups), their transition patterns, and gender differences. Results: Three distinct risk profiles were identified: Low-risk profile, Medium-risk profile, and High-risk profile. The profile membership was fairly stable over one year, and the shift across profiles represented a 'resilient' pattern. Regarding gender differences, boys were less likely to be in either the Medium- or the High-risk groups, but more likely to transition from the Medium- to the Low-risk group, relative to girls. Limitations: This study relied upon self-report measures. Additional research is needed to investigate the generalizability of the results to other populations, and to examine more predictors of class membership and transitions. Conclusions: The results highlight the importance of considering subgroup differences in understanding NSSI risks. Differentiated interventions with multi-pronged approaches tailoring to different risk classes and gender groups may therefore prove more efficient and effective. (PsycInfo Database Record (c) 2022 APA, all rights reserved)</t>
  </si>
  <si>
    <t>https://search.ebscohost.com/login.aspx?direct=true&amp;db=psyh&amp;AN=2021-99102-012&amp;site=ehost-live</t>
  </si>
  <si>
    <t>Double hurt: The impact of interpersonal-level stigma on nonsuicidal self-injury among lesbian, gay, and bisexual individuals.</t>
  </si>
  <si>
    <t>Guo, Jiaqi; Ying, Jiefeng; Zhou, Xinglin; Wang, Chuhan; Lin, Nina; You, Jianing</t>
  </si>
  <si>
    <t>2022-65618-001</t>
  </si>
  <si>
    <t>10.1007/s12144-022-03166-z</t>
  </si>
  <si>
    <t>Lesbian, gay, and bisexual (LGB) individuals are at elevated risk of nonsuicidal self-injury (NSSI). Consistent with the minority stress theory, interpersonal-level stigma has been identified as a risk factor for NSSI among western LGB individuals. It is unclear whether interpersonal-level stigma can increase the risk of NSSI among Chinese LGB individuals. Moreover, little is known about how interpersonal-level stigma increases the risk of NSSI. Based on the psychological mediation framework, the rejection sensitivity model, and several NSSI theories, the current study aims to examine a mediation model, exploring the mediating mechanisms and the subgroup differences underlying the relationship between interpersonal-level stigma and NSSI among Chinese LGB individuals. A total of 666 Chinese LGB individuals (64.0% males; mean age = 24.49 years, SD = 6.50) completed questionnaires of interpersonal-level stigma, rejection sensitivity, depression, anxiety, and NSSI. The results showed that interpersonal-level stigma was positively associated with NSSI. Interpersonal-level stigma did not affect NSSI through rejection sensitivity, but it affected NSSI through depression, anxiety, the serial mediation of rejection sensitivity and depression, and the serial mediation of rejection sensitivity and anxiety. Subgroup differences also existed in the hypothesized mediation model. The findings advance our understanding of how interpersonal-level stigma increases the risk of NSSI. Additionally, the findings highlight the need to de-stigmatize sexual orientation and could help develop effective prevention and intervention strategies targeting NSSI for LGB individuals. (PsycInfo Database Record (c) 2022 APA, all rights reserved)</t>
  </si>
  <si>
    <t>https://search.ebscohost.com/login.aspx?direct=true&amp;db=psyh&amp;AN=2022-65618-001&amp;site=ehost-live</t>
  </si>
  <si>
    <t>Emotional reactivity and inhibitory control in nonsuicidal self-injury adolescence: Divergence between positive and negative emotions.</t>
  </si>
  <si>
    <t>Liu, Jinmeng; Gao, Yemiao; Wang, Hui; Liu, Xia</t>
  </si>
  <si>
    <t>2022-61359-001</t>
  </si>
  <si>
    <t>10.1007/s10964-022-01618-0</t>
  </si>
  <si>
    <t>Nonsuicidal self-injury (NSSI) is prevalent in adolescents and is often linked to emotion dysregulation. However, it remains unknown which specific processes of emotion regulation and under what emotional context these processes are related to the risk for NSSI in samples of community-based adolescents. This study used two laboratory tasks to examine whether adolescents with a history of NSSI displayed difficulties in emotional reactivity and inhibitory control in response to negative and positive emotions. In Study 1, adolescents with/without a history of NSSI (N = 64; MAge = 13.45 ± 0.50; 53% female) completed a picture perception task in which they were asked to judge the valence and arousal of images. In Study 2, adolescents with/without a history of NSSI (N = 74; MAge = 13.49 ± 0.80; 50% female) were given a two-choice emotional oddball task that required them to differentially respond to frequent stimuli (images of an object) and infrequent stimuli (affective images). The results showed that adolescents with a history of NSSI showed decreased emotional sensitivity and lower levels of inhibitory control in response to images depicting negative emotional content but not to those depicting positive emotional content. Furthermore, affective inhibitory control problems were significantly positively related to the severity of NSSI, especially in the context of negative emotions. These findings suggest that there is a divergence between positive and negative emotions in both emotional reactivity and affective inhibitory control processes on NSSI. Specifically, relative to adolescents with no history of NSSI, adolescents with a history of NSSI showed lower emotional awareness and behavioral inhibitory control when processing negative emotions, but these distinctions were not found in contexts involving positive emotions. Additionally, the results suggest that affective inhibitory control deficits specific for negative emotions may result in vulnerability to increased NSSI severity. (PsycInfo Database Record (c) 2022 APA, all rights reserved)</t>
  </si>
  <si>
    <t>https://search.ebscohost.com/login.aspx?direct=true&amp;db=psyh&amp;AN=2022-61359-001&amp;site=ehost-live</t>
  </si>
  <si>
    <t>Letter to the editor: Chlorpromazine-induced skin pigmentation in a pediatric patient.</t>
  </si>
  <si>
    <t>Harris, Katie; Lamy, Martine; Sorter, Michael; Frye, Cynthia; Terhune, Leah; Erickson, Craig A.; Ruschman, Galen; Dominick, Kelli C.</t>
  </si>
  <si>
    <t>Journal of Child and Adolescent Psychopharmacology</t>
  </si>
  <si>
    <t>2021-88010-007</t>
  </si>
  <si>
    <t>10.1089/cap.2021.0067</t>
  </si>
  <si>
    <t>Mary Ann Liebert, Inc.</t>
  </si>
  <si>
    <t>Autism Spectrum Disorders; Chlorpromazine; Pediatrics; Pigments; Exposure; Risperidone; Aripiprazole; Pharmacogenetics; Childhood (birth-12 yrs); School Age (6-12 yrs); Male</t>
  </si>
  <si>
    <t>There have been case reports of chlorpromazine-associated skin pigmentation in adults, but none in a child. In this study, we describe a case of chlorpromazine-associated skin changes in a child. The patient was an 11-year-old male with autism spectrum disorder (ASD), intellectual disability, and intermittent explosive disorder with significant self-injurious behavior and aggression toward others. Prior medication trials included clonidine, quetiapine, risperidone, and aripiprazole, including risperidone and aripiprazole together. Seven months after the initial discoloration, family was able to bring patient for admission, and he was transitioned off of chlorpromazine. This case appears unique in many ways. This is the first report of significant skin pigmentation change associated with chlorpromazine use in a pediatric patient. In addition, regarding cumulative exposure, the length of time on this dose is less than described in adult literature, suggesting that cumulative exposure may not be the main determinant of skin changes. Chlorpromazine is primarily metabolized through CYP2D6. Given the patient’s normal CYP2D6 function, it is unlikely altered metabolism of chlorpromazine played a role in his presentation, though he has not had a full pharmacogenetic profile completed. (PsycInfo Database Record (c) 2021 APA, all rights reserved)</t>
  </si>
  <si>
    <t>https://search.ebscohost.com/login.aspx?direct=true&amp;db=psyh&amp;AN=2021-88010-007&amp;site=ehost-live</t>
  </si>
  <si>
    <t>Mental wellness in adults with Down syndrome: A guide to emotional and behavioral strengths and challenges., 2nd ed.</t>
  </si>
  <si>
    <t>McGuire, Dennis; Chicoine, Brian</t>
  </si>
  <si>
    <t>2021-39449-000</t>
  </si>
  <si>
    <t>Woodbine House</t>
  </si>
  <si>
    <t>Down's Syndrome; Mental Disorders; Mental Health; Physical Disorders; Coping Style; Alzheimer's Disease; Communication; Family; Regression (Defense Mechanism); Self-Concept; Self-Esteem; Self-Talk; Sensory System Disorders; Thinking; Visual Memory; Adulthood (18 yrs &amp; older)</t>
  </si>
  <si>
    <t>Mental wellness emphasizes that understanding and appreciating both the strengths and challenges of people with Down syndrome is the key to promoting good mental health. It shows readers how to distinguish between bona fide mental health issues and common characteristics of Down syndrome—quirks or coping strategies. For example, although talking to oneself can be a sign of psychosis, many adults with Down syndrome use self-talk as an effective problem-solving strategy. This book focuses on mental health issues. It also addresses physical health issues as they relate to or affect mental health. The book is a compilation of the information gathered through serving adolescents and adults with Down syndrome and their families and care providers. It views the Adult Down Syndrome Center as a repository of knowledge. Through listening to people with Down syndrome and their families and care providers, the authors have learned much of what is written on these pages. Throughout this book the readers will find many case stories about adolescents or adults with Down syndrome. In general, the case studies are a compilation of multiple people. The second edition includes new chapters on sensory issues and regression, expanded and now separate chapters on communication, concrete thinking, and visual memory, and an extensively updated chapter on Alzheimer's disease citing abundant new research. In addition, the book focuses on a range of conditions and assessment and treatment options: self-esteem &amp; self-image; self-talk; grooves &amp; flexibility; life-span issues; social skills; mood &amp; anxiety disorders; obsessive-compulsive disorder; psychotic disorders; eating refusal; challenging behavior; self-injurious behavior; autism; and tics, Tourette syndrome &amp; stereotypies. (PsycInfo Database Record (c) 2021 APA, all rights reserved)</t>
  </si>
  <si>
    <t>https://search.ebscohost.com/login.aspx?direct=true&amp;db=psyh&amp;AN=2021-39449-000&amp;site=ehost-live</t>
  </si>
  <si>
    <t>Mood dysregulation disorders.</t>
  </si>
  <si>
    <t>Meadows-Oliver, Mikki; Yearwood, Edilma L.</t>
  </si>
  <si>
    <t>Child and adolescent behavioral health: A resource for advanced practice psychiatric and primary care practitioners in nursing., 2nd ed.</t>
  </si>
  <si>
    <t>2021-48391-012</t>
  </si>
  <si>
    <t>10.1002/9781119487593.ch12</t>
  </si>
  <si>
    <t>Affective Disorders; Mental Health; Mental Health Services; Nurses; Pediatrics; Bipolar Disorder; Etiology; Major Depression; Primary Health Care; Self-Injurious Behavior; Disruptive Mood Dysregulation Disorder; Childhood (birth-12 yrs); Adolescence (13-17 yrs)</t>
  </si>
  <si>
    <t>When mood dysregulation disorders first occur in childhood or adolescence, they can have a long-term impact on quality of life, relationships, academic achievements, self-esteem, and emotional and psychological integrity. This chapter describes the symptoms, etiology, and management of mood dysregulation in children and adolescents with a focus on depression, disruptive mood dysregulation disorder, persistent depressive disorder, and pediatric bipolar disorder. The chapter also acknowledges the unique opportunity for pediatric primary care advanced practice registered nurses to become even more pivotal in the screening, early case finding, and referral process for children in need of mental health treatment. All too often there has been a time frame of 2-4 years between onset of symptoms, diagnosis, and initiation of treatment. During that gap, mood symptoms can interfere with normal development, relationships, academic performance, self-esteem, and the safety of the child who is at risk for engaging in self-injurious behaviors. Advanced practice registered nurses who have a sound knowledge base regarding recognizing pediatric mood dysregulation and when to refer to mental health providers will improve the mental healthcare that children and adolescents receive when they access the primary care system. (PsycInfo Database Record (c) 2021 APA, all rights reserved)</t>
  </si>
  <si>
    <t>https://search.ebscohost.com/login.aspx?direct=true&amp;db=psyh&amp;AN=2021-48391-012&amp;site=ehost-live</t>
  </si>
  <si>
    <t>Ncbrf-2: Revisited and revised.</t>
  </si>
  <si>
    <t>Bush, Kelsey Lynn</t>
  </si>
  <si>
    <t>6-B</t>
  </si>
  <si>
    <t>2021-08069-285</t>
  </si>
  <si>
    <t>Adolescent Development; Childhood Development; Developmental Disabilities; Intellectual Development Disorder; Adolescent Psychopathology; Behavior Problems; Psychopathology; Chronological Age</t>
  </si>
  <si>
    <t>Children and adolescents with intellectual and developmental disabilities (IDD) experience higher rates of psychopathology and problem behavior compared to typically developing children (de Ruiter, Dekker, Verhulst, &amp; Koot, 2007; Einfeld, Ellis, &amp; Emerson, 2011). Clinical practice and research depend on being able to adequately describe and quantify these constructs. While there are several well-established tools to measure psychopathology and problem behavior in a typically developing population, only a few have been developed for children and adolescents with IDD. One of these tools is the Nisonger Child Behavior Rating Form (NCBRF; Aman, Tasse, Rojahn, &amp; Hammer, 1996; Tasse, Aman, Hammer, &amp; Rojahn, 1996), which is a popular rating scale among the limited number of assessments developed for children and adolescents with IDD. Psychometric research on the NCBRF has indicated that the factor structure may not perform as well as it was shown to in the original normative sample (Lecavalier, Aman, Hammer, Stoica, &amp; Matthews, 2004; Norris &amp; Lecavallier, 2011; Rojahn et al., 2010). The current study aimed to update the NCBRF to increase the clinical applicability and improve the psychometric properties. To increase clinical applicability, the updated NCBRF was aligned with current theory on prevalent childhood psychopathology according to the Diagnostic and Statistical Manual of Mental Disorders (DSM-5; American Psychiatric Association, 2013). The most prevalent disorders in children and adolescents with IDD include attention-deficit/hyperactivity disorder (ADHD), anxiety disorder, depressive disorders, oppositional defiant disorder, and conduct disorder (Dekker &amp; Koot, 2003; Emerson &amp; Hatton, 2007; Strømme &amp; Diseth, 2000). In addition to these four diagnostic categories, self-injury and aggression are commonly seen in this population (Kanne &amp; Mazurek, 2011; MacLean, Tervo, Hoch, Tervo, &amp; Symons, 2010; McClintock, Hall, &amp; Oliver, 2003). To align items and subscales with these psychopathology and problem behavior categories, an expert panel process using the Delphi method was employed. Upon completion of the expert panel review, new items were gathered to form the updated version of the NCBRF (NCBRF-2). This updated version was completed by 401 parents or caregivers of children ages 3 to 18 who were seen for an interdisciplinary developmental assessment or a comprehensive psychological evaluation at Nationwide Children's Hospital's Child Development Center. The sample was predominantly children diagnosed with autism spectrum disorder. Confirmatory factor analysis was used to test the theory-driven model of the NCBRF-2. The factor structure showed good fit and internal consistency. Subscales were compared with regards to sex and chronological age. While no differences were observed with regards to sex. Chronological age, as expected, showed several differences among the NCBRF-2 subscales. Normative data are presented for chronological age divided into four groups (i.e., children 3 and 4, children 5 and 6, children 7 to 10, and children 11 to 18 years old). Finally, concurrent and discriminant validity were tested by correlating the NCBRF-2 subscales with other child behavior rating measures and results supported emerging validity evidence. The NCBRF-2 has improved clinical applicability and psychometric properties compared to the original version and adds to the field of clinical practice and research for children and adolescents with IDD. (PsycInfo Database Record (c) 2021 APA, all rights reserved)</t>
  </si>
  <si>
    <t>https://search.ebscohost.com/login.aspx?direct=true&amp;db=psyh&amp;AN=2021-08069-285&amp;site=ehost-live</t>
  </si>
  <si>
    <t>Negative life events and nonsuicidal self‐injury in prisoners: The mediating role of hopelessness and moderating role of belief in a just world.</t>
  </si>
  <si>
    <t>Gu, Honglei; Lu, Yujie; Cheng, Yufang</t>
  </si>
  <si>
    <t>2020-48965-001</t>
  </si>
  <si>
    <t>10.1002/jclp.23015</t>
  </si>
  <si>
    <t>Hopelessness; Prisoners; Risk Factors; Role Perception; Self-Injurious Behavior; Interviews; Prevention; Questionnaires; Adulthood (18 yrs &amp; older); Young Adulthood (18-29 yrs); Thirties (30-39 yrs); Middle Age (40-64 yrs); Aged (65 yrs &amp; older); Male</t>
  </si>
  <si>
    <t>Objectives: The rate of nonsuicidal self‐injury (NSSI) among prisoners is higher than that in the general population. However, less is known about correlates and risk factors during imprisonment. Based on Dear's model of NSSI in prison, our study tested the mediation effect of hopelessness and the moderation effect of belief in a just world in the association between negative life events and NSSI. Methods: A total of 1,042 Chinese male prisoners completed questionnaires concerning negative life events, hopelessness, and belief in a just world. Their NSSI was assessed in structured interviews. Results: The results showed that negative life events were positively associated with prisoners' hopelessness, which in turn was positively associated with their NSSI. Belief in a just world weakened the mediation effect. Conclusions: These findings highlight the need to consider environmental and personal factors simultaneously when evaluating risks associated with prisoners' NSSI, and they have important implications for prevention and intervention. (PsycInfo Database Record (c) 2021 APA, all rights reserved)</t>
  </si>
  <si>
    <t>https://search.ebscohost.com/login.aspx?direct=true&amp;db=psyh&amp;AN=2020-48965-001&amp;site=ehost-live</t>
  </si>
  <si>
    <t>Prevalence and psychosocial risk factors of nonsuicidal self-injury among adolescents during the covid-19 outbreak.</t>
  </si>
  <si>
    <t>Tang, Wen-Ching; Lin, Min-Pei; You, Jianing; Wu, Jo Yung-Wei; Chen, Kuan-Chu</t>
  </si>
  <si>
    <t>2021-52738-001</t>
  </si>
  <si>
    <t>10.1007/s12144-021-01931-0</t>
  </si>
  <si>
    <t>The research investigated the prevalence of nonsuicidal self-injury (NSSI) during the COVID-19 outbreak and identified the psychosocial risk factors among junior high school students in Taiwan. Cross-sectional design was applied and 1,060 participants (Mage = 14.66, SD = 0.86 years) were recruited into the study. The prevalence of NSSI was found to be 40.9% (95% confidence interval, 37.9%-43.9%) during the COVID-19 outbreak. The results suggested that the self-injurers group were mostly female, and scored significantly higher in neuroticism, depression, impulsivity, alexithymia, virtual social support, dissatisfaction with academic performance, and lower in subjective wellbeing, self-esteem, actual social support, and family function than the non-injurers group. In addition, high neuroticism, low self-esteem, high virtual social support, high impulsivity, and high alexithymia were independently predictive in the logistic regression analysis. The principal results of this study suggested that NSSI was extremely prevalent among adolescents during the COVID-19 outbreak, and in particularly, personality and virtual environment risk factors and enhancing self-esteem should be the focus of NSSI preventive strategies when targeting this age population. Our results provide a reference towards designing NSSI prevention programs geared toward the high school population during the COVID-19 pandemic. (PsycInfo Database Record (c) 2021 APA, all rights reserved)</t>
  </si>
  <si>
    <t>https://search.ebscohost.com/login.aspx?direct=true&amp;db=psyh&amp;AN=2021-52738-001&amp;site=ehost-live</t>
  </si>
  <si>
    <t>Understanding perceptions of nonsuicidal self-injury: Descriptive and injunctive norms.</t>
  </si>
  <si>
    <t>Min, Jiwon; Lopez, Susanna V.; Dunn, Delaney S.; Leffingwell, Thad R.; Mullins-Sweatt, Stephanie N.</t>
  </si>
  <si>
    <t>2021-61136-001</t>
  </si>
  <si>
    <t>Nonsuicidal self-injury (NSSI) is a major public health concern. Web-based personalized feedback interventions (PFIs) may be a cost-effective and efficient way to treat NSSI. In order to develop a PFI, it is imperative to assess descriptive and injunctive norms. The current study examines descriptive and injunctive norms of NSSI within college students and adults in the community, comparing how perceived norms may differ for those who do or do not engage in NSSI. Study 1 calculated percentages of NSSI behavior within the student sample. Study 2 then examined perceived descriptive and injunctive norms between those with and without history of NSSI in both samples. Study 1 indicated that 19% of undergraduate students had histories of NSSI. Additionally, there was a general tendency to overestimate the percentage of people who engage in NSSI and the number of times a typical person engages in NSSI. Finally, those who engaged in NSSI believed that most people do not understand why individuals engage in NSSI; comparatively, the majority of people without history of NSSI still indicated that they understand why others would engage in NSSI. These research findings may be utilized in a PFI to reduce shame and NSSI behavior. (PsycInfo Database Record (c) 2021 APA, all rights reserved)</t>
  </si>
  <si>
    <t>https://search.ebscohost.com/login.aspx?direct=true&amp;db=psyh&amp;AN=2021-61136-001&amp;site=ehost-live</t>
  </si>
  <si>
    <t>PSYCINFO 14</t>
  </si>
  <si>
    <t>Empirical matching, matching theory, and an evolutionary theory of behavior dynamics in clinical application.</t>
  </si>
  <si>
    <t>McDowell, J. J</t>
  </si>
  <si>
    <t>Perspectives on Behavior Science</t>
  </si>
  <si>
    <t>2021-50824-001</t>
  </si>
  <si>
    <t>10.1007/s40614-021-00296-w</t>
  </si>
  <si>
    <t>Attention Deficit Disorder with Hyperactivity; Bipolar Disorder; Theory of Evolution; Intellectual Development Disorder; Pedophilia; Self-Injurious Behavior; Simulation; Syndromes</t>
  </si>
  <si>
    <t>This article provides an overview of highlights from 60 years of basic research on choice that are relevant to the assessment and treatment of clinical problems. The quantitative relations developed in this research provide useful information about a variety of clinical problems including aggressive, antisocial, and delinquent behavior, attention-deficit/hyperactivity disorder (ADHD), bipolar disorder, chronic pain syndrome, intellectual disabilities, pedophilia, and self-injurious behavior. A recent development in this field is an evolutionary theory of behavior dynamics that is used to animate artificial organisms (AOs). The behavior of AOs animated by the theory has been shown to conform to the quantitative relations that have been developed in the choice literature over the years, which means that the theory generates these relations as emergent outcomes, and therefore provides a theoretical basis for them. The theory has also been used to create AOs that exhibit specific psychopathological behavior, the assessment and treatment of which has been studied virtually. This modeling of psychopathological behavior has contributed to our understanding of the nature and treatment of the problems in humans. (PsycInfo Database Record (c) 2022 APA, all rights reserved)</t>
  </si>
  <si>
    <t>https://search.ebscohost.com/login.aspx?direct=true&amp;db=psyh&amp;AN=2021-50824-001&amp;site=ehost-live</t>
  </si>
  <si>
    <t>PSYCINFO 18</t>
  </si>
  <si>
    <t>PSYCINFO 20</t>
  </si>
  <si>
    <t>A fejlődési krízisek destruktív folyamatának szomatopszichoterápiás megközelítése.</t>
  </si>
  <si>
    <t>Emese, Molnár</t>
  </si>
  <si>
    <t>Pszichoterápia</t>
  </si>
  <si>
    <t>2021-21577-003</t>
  </si>
  <si>
    <t>MentalPort ltd.</t>
  </si>
  <si>
    <t>Adolescent Development; Adolescent Psychotherapy; Psychotherapeutic Processes; Self-Destructive Behavior; Somatization; Aggressive Behavior; Crises; Myths; Rites (Nonreligious); Adolescence (13-17 yrs)</t>
  </si>
  <si>
    <t>The article is about the relationship between adolescence and destruction. The first part reviews the importance of the bodily experiences of developmental crises, especially the pubescent crisis, the parallels of emotional and bodily experiences and their possible involvement in the therapeutic process. It studies the natural transformation and the 'neither here, nor there' state, which is an extremely sensitive and perhaps unique period, where possibilities of injury and illness, as well as development and upbuilding abound. The article invokes myths and rituals for a deeper understanding of this state. The second part deals with the inevitable aggression and destruction in development and change (showing their differences), in particular its adolescent characteristics and significance. Points out that in this process, destruction can be seen as a natural and creative solution to help the adolescent create and define himself. Finally, the article reviews the possibilities of somato-psychotherapeutic processing of destructive processes in adolescence with the help of some case details. (PsycInfo Database Record (c) 2021 APA, all rights reserved)</t>
  </si>
  <si>
    <t>https://search.ebscohost.com/login.aspx?direct=true&amp;db=psyh&amp;AN=2021-21577-003&amp;site=ehost-live</t>
  </si>
  <si>
    <t>Symptom structure of posttraumatic stress disorder after parental bereavement—A network analysis of Chinese parents who have lost their only child.</t>
  </si>
  <si>
    <t>2021-99102-086</t>
  </si>
  <si>
    <t>Bereavement; Only Children; Posttraumatic Stress Disorder; Severity (Disorders); Symptoms; Intervention; Nightmares; Parents; Urban Environments; Adulthood (18 yrs &amp; older); Middle Age (40-64 yrs); Aged (65 yrs &amp; older); Male; Female</t>
  </si>
  <si>
    <t>Background: The death of a child is a highly traumatic event and often leads to mental health problems, including posttraumatic stress disorder (PTSD). Previous studies have focused on overall PTSD after the loss of an only child; however, little attention has been given to PTSD at the symptom level. This study aims to identify the network structure of PTSD symptoms in bereaved parents who have lost their only child, known as Shidu parents in Chinese society. Methods: A cross-sectional study enrolled 385 bereaved individuals who had lost an only child across 10 cities in China from November 2016 to July 2017. PTSD symptoms were measured by the PTSD Checklist for DSM-5 (PCL-5). Network analysis was implemented by using the R packages qgraph and bootnet. Results: The PTSD network revealed that diminished interest, exaggerated startle, irritability/anger, and nightmares were the most central symptoms. The strongest connections emerged between the symptoms of recurrent thoughts and nightmares, irritability/anger and reckless/self-destructive behavior, and hypervigilance and exaggerated startle. Limitations: We utilized cross-sectional data, and it is therefore not possible to infer the evolution of the symptom network over time. In addition, participants were limited to parents who had lost an only child, and the findings of this study must be interpreted with caution. Conclusions: The current study provides further clarity regarding how PTSD symptoms relate to each other in bereaved parents who have lost an only child. Symptoms with high centrality and connectedness may be viable targets for intervention in bereaved parents who have lost an only child. (PsycInfo Database Record (c) 2022 APA, all rights reserved)</t>
  </si>
  <si>
    <t>https://search.ebscohost.com/login.aspx?direct=true&amp;db=psyh&amp;AN=2021-99102-086&amp;site=ehost-live</t>
  </si>
  <si>
    <t>Understanding at-risk youths: Average PAI-A scores and their associations with impulsivity-related constructs.</t>
  </si>
  <si>
    <t>Charles, Nora E.; Bullerjahn, Margaret R.; Barry, Christopher T.</t>
  </si>
  <si>
    <t>2019-77553-001</t>
  </si>
  <si>
    <t>Adolescent Psychology; Impulsiveness; Personality Measures; Psychometrics; Self-Report; Childhood (birth-12 yrs); School Age (6-12 yrs); Adolescence (13-17 yrs); Adulthood (18 yrs &amp; older); Young Adulthood (18-29 yrs); Male; Female</t>
  </si>
  <si>
    <t>The purpose of this study was to extend research on the Personality Assessment Inventory-Adolescent (PAI-A; Morey, 2007) to include an examination of mean PAI-A results and associations between the PAI-A and indicators of impulsivity in a large sample of at-risk adolescents (Mage = 16.75; 79% male; 64% Caucasian) in a military-style residential program. Included in this study are archival records for a diverse sample of 497 youths who participated in the program during a 2-year period. Average T scores on PAI-A scales ranged from 44.67 to 65.41. Moderate to large positive associations (rs = .30–.65) were found between relevant PAI-A scales and both UPPS-P scales and self-reported substance use. There were smaller effects (r = .17) for associations between the PAI-A and program disciplinary infractions. Small to large group differences (ds = .19–.93) on PAI-A scales differentiated youths who had experience with arrests or NSSI from those who did not. This study provides information about the under-studied but vulnerable youths occupying the space between the normative population and youths with identified clinical or legal problems. It also clarifies how impulsivity and impulsivity-related behaviors may be represented on the PAI-A. (PsycInfo Database Record (c) 2021 APA, all rights reserved)</t>
  </si>
  <si>
    <t>https://search.ebscohost.com/login.aspx?direct=true&amp;db=psyh&amp;AN=2019-77553-001&amp;site=ehost-live</t>
  </si>
  <si>
    <t>PSYCINFO 26</t>
  </si>
  <si>
    <t>PSYCINFO 30</t>
  </si>
  <si>
    <t>Profiles of intended responses to requests for assisted dying: A cross-sectional study</t>
  </si>
  <si>
    <t>Wilson M, Ostroff C, Wilson ME, Wiechula R, Cusack L.</t>
  </si>
  <si>
    <t>Int J Nurs Stud. 2021 Dec;124:104069. doi: 10.1016/j.ijnurstu.2021.104069. Epub 2021 Aug 21.</t>
  </si>
  <si>
    <t>Wilson M</t>
  </si>
  <si>
    <t>Int J Nurs Stud</t>
  </si>
  <si>
    <t>Batisse A, Leger S, Vicaut E, Gerbaud L, Djezzar S.</t>
  </si>
  <si>
    <t>Public Health. 2021 May;194:75-78. doi: 10.1016/j.puhe.2021.02.036. Epub 2021 Apr 14.</t>
  </si>
  <si>
    <t>Batisse A</t>
  </si>
  <si>
    <t>"We Don't Fear HIV. We Just Fear Walking around Pregnant.": A Qualitative Analysis of Adolescent Sexuality and Pregnancy Stigma in Informal Settlements in Kisumu, Kenya</t>
  </si>
  <si>
    <t>Miller LE, Zamudio-Haas S, Otieno B, Amboka S, Odeny D, Agot I, Kadede K, Odhiambo H, Auerswald C, Cohen CR, Bukusi EA, Truong HM.</t>
  </si>
  <si>
    <t>Stud Fam Plann. 2021 Dec;52(4):557-570. doi: 10.1111/sifp.12178. Epub 2021 Nov 11.</t>
  </si>
  <si>
    <t>Miller LE</t>
  </si>
  <si>
    <t>Stud Fam Plann</t>
  </si>
  <si>
    <t>PMC8932675</t>
  </si>
  <si>
    <t>NIHMS1743349</t>
  </si>
  <si>
    <t>Exposure to Self-Directed Violence: Understanding Intention to Help and Helping Behaviors among Adolescents and Emerging Adults</t>
  </si>
  <si>
    <t>Banyard V, Mitchell KJ, Ybarra ML.</t>
  </si>
  <si>
    <t>Int J Environ Res Public Health. 2021 Aug 14;18(16):8606. doi: 10.3390/ijerph18168606.</t>
  </si>
  <si>
    <t>Banyard V</t>
  </si>
  <si>
    <t>Int J Environ Res Public Health</t>
  </si>
  <si>
    <t>PMC8391527</t>
  </si>
  <si>
    <t>10.3390/ijerph18168606</t>
  </si>
  <si>
    <t>Greater gender diversity among autistic children by self-report and parent-report</t>
  </si>
  <si>
    <t>Corbett BA, Muscatello RA, Klemencic ME, West M, Kim A, Strang JF.</t>
  </si>
  <si>
    <t>Autism. 2022 Apr 1:13623613221085337. doi: 10.1177/13623613221085337. Online ahead of print.</t>
  </si>
  <si>
    <t>Corbett BA</t>
  </si>
  <si>
    <t>Autism</t>
  </si>
  <si>
    <t>10.1177/13623613221085337</t>
  </si>
  <si>
    <t>PUBMED 1</t>
  </si>
  <si>
    <t>CAR T-cell therapy for multiple myeloma: state of the art and prospects</t>
  </si>
  <si>
    <t>van de Donk NWCJ, Usmani SZ, Yong K.</t>
  </si>
  <si>
    <t>Lancet Haematol. 2021 Jun;8(6):e446-e461. doi: 10.1016/S2352-3026(21)00057-0.</t>
  </si>
  <si>
    <t>van de Donk NWCJ</t>
  </si>
  <si>
    <t>Lancet Haematol</t>
  </si>
  <si>
    <t>10.1016/S2352-3026(21)00057-0</t>
  </si>
  <si>
    <t>Suicidal Ideation</t>
  </si>
  <si>
    <t>Harmer B, Lee S, Duong TVH, Saadabadi A.</t>
  </si>
  <si>
    <t>2022 May 2. In: StatPearls [Internet]. Treasure Island (FL): StatPearls Publishing; 2022 Jan–.</t>
  </si>
  <si>
    <t>Harmer BLee SDuong TVHSaadabadi A</t>
  </si>
  <si>
    <t>StatPearls</t>
  </si>
  <si>
    <t>Gender Dysphoria</t>
  </si>
  <si>
    <t>Garg G, Elshimy G, Marwaha R.</t>
  </si>
  <si>
    <t>2022 May 5. In: StatPearls [Internet]. Treasure Island (FL): StatPearls Publishing; 2022 Jan–.</t>
  </si>
  <si>
    <t>Garg GElshimy GMarwaha R</t>
  </si>
  <si>
    <t>Saha K, Torous J, Caine ED, De Choudhury M.</t>
  </si>
  <si>
    <t>J Med Internet Res. 2020 Nov 24;22(11):e22600. doi: 10.2196/22600.</t>
  </si>
  <si>
    <t>Saha K</t>
  </si>
  <si>
    <t>J Med Internet Res</t>
  </si>
  <si>
    <t>PMC7690250</t>
  </si>
  <si>
    <t>Agitation</t>
  </si>
  <si>
    <t>Siddiqui W, Gupta V, Huecker MR.</t>
  </si>
  <si>
    <t>2022 Mar 7. In: StatPearls [Internet]. Treasure Island (FL): StatPearls Publishing; 2022 Jan–.</t>
  </si>
  <si>
    <t>Siddiqui WGupta VHuecker MR</t>
  </si>
  <si>
    <t>Florida Controlled Substance Prescribing</t>
  </si>
  <si>
    <t>Dydyk AM, Sizemore DC, Fariba KA, Sanghavi D, Porter BR.</t>
  </si>
  <si>
    <t>2022 Feb 26. In: StatPearls [Internet]. Treasure Island (FL): StatPearls Publishing; 2022 Jan–.</t>
  </si>
  <si>
    <t>Dydyk AMSizemore DCFariba KASanghavi DPorter BR</t>
  </si>
  <si>
    <t>Use of Physiological Data From a Wearable Device to Identify SARS-CoV-2 Infection and Symptoms and Predict COVID-19 Diagnosis: Observational Study</t>
  </si>
  <si>
    <t>Hirten RP, Danieletto M, Tomalin L, Choi KH, Zweig M, Golden E, Kaur S, Helmus D, Biello A, Pyzik R, Charney A, Miotto R, Glicksberg BS, Levin M, Nabeel I, Aberg J, Reich D, Charney D, Bottinger EP, Keefer L, Suarez-Farinas M, Nadkarni GN, Fayad ZA.</t>
  </si>
  <si>
    <t>J Med Internet Res. 2021 Feb 22;23(2):e26107. doi: 10.2196/26107.</t>
  </si>
  <si>
    <t>Hirten RP</t>
  </si>
  <si>
    <t>PMC7901594</t>
  </si>
  <si>
    <t>10.2196/26107</t>
  </si>
  <si>
    <t>Gastro-esophageal pharmacobezoar</t>
  </si>
  <si>
    <t>Byard RW, Grabowski M.</t>
  </si>
  <si>
    <t>Forensic Sci Med Pathol. 2021 Dec;17(4):738-741. doi: 10.1007/s12024-021-00404-x. Epub 2021 Jul 29.</t>
  </si>
  <si>
    <t>Byard RW</t>
  </si>
  <si>
    <t>Forensic Sci Med Pathol</t>
  </si>
  <si>
    <t>10.1007/s12024-021-00404-x</t>
  </si>
  <si>
    <t>Dissecting the Shared Genetic Architecture of Suicide Attempt, Psychiatric Disorders, and Known Risk Factors</t>
  </si>
  <si>
    <t>Mullins N, Kang J, Campos AI, Coleman JRI, Edwards AC, Galfalvy H, Levey DF, Lori A, Shabalin A, Starnawska A, Su MH, Watson HJ, Adams M, Awasthi S, Gandal M, Hafferty JD, Hishimoto A, Kim M, Okazaki S, Otsuka I, Ripke S, Ware EB, Bergen AW, Berrettini WH, Bohus M, Brandt H, Chang X, Chen WJ, Chen HC, Crawford S, Crow S, DiBlasi E, Duriez P, Fernández-Aranda F, Fichter MM, Gallinger S, Glatt SJ, Gorwood P, Guo Y, Hakonarson H, Halmi KA, Hwu HG, Jain S, Jamain S, Jiménez-Murcia S, Johnson C, Kaplan AS, Kaye WH, Keel PK, Kennedy JL, Klump KL, Li D, Liao SC, Lieb K, Lilenfeld L, Liu CM, Magistretti PJ, Marshall CR, Mitchell JE, Monson ET, Myers RM, Pinto D, Powers A, Ramoz N, Roepke S, Rozanov V, Scherer SW, Schmahl C, Sokolowski M, Strober M, Thornton LM, Treasure J, Tsuang MT, Witt SH, Woodside DB, Yilmaz Z, Zillich L, Adolfsson R, Agartz I, Air TM, Alda M, Alfredsson L, Andreassen OA, Anjorin A, Appadurai V, Soler Artigas M, Van der Auwera S, Azevedo MH, Bass N, Bau CHD, Baune BT, Bellivier F, Berger K, Biernacka JM, Bigdeli TB, Binder EB, Boehnke M, Boks MP, Bosch R, Braff DL, et al.</t>
  </si>
  <si>
    <t>Biol Psychiatry. 2022 Feb 1;91(3):313-327. doi: 10.1016/j.biopsych.2021.05.029. Epub 2021 Sep 9.</t>
  </si>
  <si>
    <t>Mullins N</t>
  </si>
  <si>
    <t>Biol Psychiatry</t>
  </si>
  <si>
    <t>PMC8851871</t>
  </si>
  <si>
    <t>NIHMS1760998</t>
  </si>
  <si>
    <t>10.1016/j.biopsych.2021.05.029</t>
  </si>
  <si>
    <t>Effects of copy number variations on brain structure and risk for psychiatric illness: Large-scale studies from the ENIGMA working groups on CNVs</t>
  </si>
  <si>
    <t>Sønderby IE, Ching CRK, Thomopoulos SI, van der Meer D, Sun D, Villalon-Reina JE, Agartz I, Amunts K, Arango C, Armstrong NJ, Ayesa-Arriola R, Bakker G, Bassett AS, Boomsma DI, Bülow R, Butcher NJ, Calhoun VD, Caspers S, Chow EWC, Cichon S, Ciufolini S, Craig MC, Crespo-Facorro B, Cunningham AC, Dale AM, Dazzan P, de Zubicaray GI, Djurovic S, Doherty JL, Donohoe G, Draganski B, Durdle CA, Ehrlich S, Emanuel BS, Espeseth T, Fisher SE, Ge T, Glahn DC, Grabe HJ, Gur RE, Gutman BA, Haavik J, Håberg AK, Hansen LA, Hashimoto R, Hibar DP, Holmes AJ, Hottenga JJ, Hulshoff Pol HE, Jalbrzikowski M, Knowles EEM, Kushan L, Linden DEJ, Liu J, Lundervold AJ, Martin-Brevet S, Martínez K, Mather KA, Mathias SR, McDonald-McGinn DM, McRae AF, Medland SE, Moberget T, Modenato C, Monereo Sánchez J, Moreau CA, Mühleisen TW, Paus T, Pausova Z, Prieto C, Ragothaman A, Reinbold CS, Reis Marques T, Repetto GM, Reymond A, Roalf DR, Rodriguez-Herreros B, Rucker JJ, Sachdev PS, Schmitt JE, Schofield PR, Silva AI, Stefansson H, Stein DJ, Tamnes CK, Tordesillas-Gutiérrez D, Ulfarsson MO, Vajdi A, van 't Ent D, van den Bree MBM, Vassos E, Vázquez-Bourgon J, Vila-Rodriguez F, Walters GB, Wen W, Westlye LT, Wittfeld K, Zackai EH, Stefánsson K, Jacquemont S, et al.</t>
  </si>
  <si>
    <t>Hum Brain Mapp. 2022 Jan;43(1):300-328. doi: 10.1002/hbm.25354. Epub 2021 Feb 21.</t>
  </si>
  <si>
    <t>Sønderby IE</t>
  </si>
  <si>
    <t>Hum Brain Mapp</t>
  </si>
  <si>
    <t>PMC8675420</t>
  </si>
  <si>
    <t>10.1002/hbm.25354</t>
  </si>
  <si>
    <t>NP Safe Prescribing Of Controlled Substances While Avoiding Drug Diversion</t>
  </si>
  <si>
    <t>Dydyk AM, Sizemore DC, Haddad LM, Lindsay L, Porter BR.</t>
  </si>
  <si>
    <t>2022 Apr 14. In: StatPearls [Internet]. Treasure Island (FL): StatPearls Publishing; 2022 Jan–.</t>
  </si>
  <si>
    <t>Dydyk AMSizemore DCHaddad LMLindsay LPorter BR</t>
  </si>
  <si>
    <t>Self-injury recovery: A person-centered framework</t>
  </si>
  <si>
    <t>Lewis SP, Hasking PA.</t>
  </si>
  <si>
    <t>J Clin Psychol. 2021 Apr;77(4):884-895. doi: 10.1002/jclp.23094. Epub 2020 Dec 9.</t>
  </si>
  <si>
    <t>Lewis SP</t>
  </si>
  <si>
    <t>J Clin Psychol</t>
  </si>
  <si>
    <t>A case of intoxication with tea made from Digitalis purpurea</t>
  </si>
  <si>
    <t>Lehmann A, Späni S, Harings-Kaim A, Probst C, Christ A, Leuppi-Taegtmeyer AB.</t>
  </si>
  <si>
    <t>Glob Cardiol Sci Pract. 2021 Apr 30;2021(1):e202102. doi: 10.21542/gcsp.2021.2.</t>
  </si>
  <si>
    <t>Lehmann A</t>
  </si>
  <si>
    <t>Glob Cardiol Sci Pract</t>
  </si>
  <si>
    <t>PMC8133789</t>
  </si>
  <si>
    <t>10.21542/gcsp.2021.2</t>
  </si>
  <si>
    <t>Efficacy and limitations of senolysis in atherosclerosis</t>
  </si>
  <si>
    <t>Garrido AM, Kaistha A, Uryga AK, Oc S, Foote K, Shah A, Finigan A, Figg N, Dobnikar L, Jørgensen H, Bennett M.</t>
  </si>
  <si>
    <t>Cardiovasc Res. 2021 Jun 17:cvab208. doi: 10.1093/cvr/cvab208. Online ahead of print.</t>
  </si>
  <si>
    <t>Garrido AM</t>
  </si>
  <si>
    <t>Cardiovasc Res</t>
  </si>
  <si>
    <t>10.1093/cvr/cvab208</t>
  </si>
  <si>
    <t>Quality of Life After Caustic Ingestion</t>
  </si>
  <si>
    <t>Faron M, Corte H, Poghosyan T, Bruzzi M, Voron T, Sarfati E, Cattan P, Chirica M.</t>
  </si>
  <si>
    <t>Ann Surg. 2021 Dec 1;274(6):e529-e534. doi: 10.1097/SLA.0000000000003774.</t>
  </si>
  <si>
    <t>Faron M</t>
  </si>
  <si>
    <t>Ann Surg</t>
  </si>
  <si>
    <t>10.1097/SLA.0000000000003774</t>
  </si>
  <si>
    <t>Biochemical predictors in presentations to the emergency department after a suicide attemp</t>
  </si>
  <si>
    <t>Yagci I, Avci S.</t>
  </si>
  <si>
    <t>Bratisl Lek Listy. 2021;122(3):224-229. doi: 10.4149/BLL_2021_012.</t>
  </si>
  <si>
    <t>Yagci I</t>
  </si>
  <si>
    <t>Bratisl Lek Listy</t>
  </si>
  <si>
    <t>10.4149/BLL_2021_012</t>
  </si>
  <si>
    <t>Covid-19, Lockdown and Self-Isolation: Evaluation of Deliberate Self-Harm Admissions</t>
  </si>
  <si>
    <t>Shields C, Bernard J, Mirza OI, Reeves D, Wells A, Heagerty A.</t>
  </si>
  <si>
    <t>Front Psychiatry. 2021 May 17;12:662885. doi: 10.3389/fpsyt.2021.662885. eCollection 2021.</t>
  </si>
  <si>
    <t>Shields C</t>
  </si>
  <si>
    <t>Front Psychiatry</t>
  </si>
  <si>
    <t>PMC8165941</t>
  </si>
  <si>
    <t>10.3389/fpsyt.2021.662885</t>
  </si>
  <si>
    <t>Coping and Suicide in College Students</t>
  </si>
  <si>
    <t>Yi S, Chang EC, Chang OD, Seward NJ, McAvoy LB, Krause ER, Schaffer MR, Novak CJ, Ip K, Hirsch JK.</t>
  </si>
  <si>
    <t>Crisis. 2021 Jan;42(1):5-12. doi: 10.1027/0227-5910/a000662. Epub 2020 Apr 2.</t>
  </si>
  <si>
    <t>Yi S</t>
  </si>
  <si>
    <t>Crisis</t>
  </si>
  <si>
    <t>Characterisation of age and polarity at onset in bipolar disorder</t>
  </si>
  <si>
    <t>Kalman JL, Olde Loohuis LM, Vreeker A, McQuillin A, Stahl EA, Ruderfer D, Grigoroiu-Serbanescu M, Panagiotaropoulou G, Ripke S, Bigdeli TB, Stein F, Meller T, Meinert S, Pelin H, Streit F, Papiol S, Adams MJ, Adolfsson R, Adorjan K, Agartz I, Aminoff SR, Anderson-Schmidt H, Andreassen OA, Ardau R, Aubry JM, Balaban C, Bass N, Baune BT, Bellivier F, Benabarre A, Bengesser S, Berrettini WH, Boks MP, Bromet EJ, Brosch K, Budde M, Byerley W, Cervantes P, Chillotti C, Cichon S, Clark SR, Comes AL, Corvin A, Coryell W, Craddock N, Craig DW, Croarkin PE, Cruceanu C, Czerski PM, Dalkner N, Dannlowski U, Degenhardt F, Del Zompo M, DePaulo JR, Djurovic S, Edenberg HJ, Eissa MA, Elvsåshagen T, Etain B, Fanous AH, Fellendorf F, Fiorentino A, Forstner AJ, Frye MA, Fullerton JM, Gade K, Garnham J, Gershon E, Gill M, Goes FS, Gordon-Smith K, Grof P, Guzman-Parra J, Hahn T, Hasler R, Heilbronner M, Heilbronner U, Jamain S, Jimenez E, Jones I, Jones L, Jonsson L, Kahn RS, Kelsoe JR, Kennedy JL, Kircher T, Kirov G, Kittel-Schneider S, Klöhn-Saghatolislam F, Knowles JA, Kranz TM, Lagerberg TV, Landen M, Lawson WB, Leboyer M, Li QS, Maj M, Malaspina D, Manchia M, Mayoral F, et al.</t>
  </si>
  <si>
    <t>Br J Psychiatry. 2021 Dec;219(6):659-669. doi: 10.1192/bjp.2021.102.</t>
  </si>
  <si>
    <t>Kalman JL</t>
  </si>
  <si>
    <t>Br J Psychiatry</t>
  </si>
  <si>
    <t>PMC8636611</t>
  </si>
  <si>
    <t>Forensic Autopsy</t>
  </si>
  <si>
    <t>Menezes RG, Monteiro FN.</t>
  </si>
  <si>
    <t>2021 Sep 8. In: StatPearls [Internet]. Treasure Island (FL): StatPearls Publishing; 2022 Jan–.</t>
  </si>
  <si>
    <t>Menezes RGMonteiro FN</t>
  </si>
  <si>
    <t>[Quality of life after gender reassignment surgery: an overview]</t>
  </si>
  <si>
    <t>Meier AC, Papadopulos N.</t>
  </si>
  <si>
    <t>Handchir Mikrochir Plast Chir. 2021 Dec;53(6):556-563. doi: 10.1055/a-1487-6415. Epub 2021 Jun 16.</t>
  </si>
  <si>
    <t>Meier AC</t>
  </si>
  <si>
    <t>Handchir Mikrochir Plast Chir</t>
  </si>
  <si>
    <t>10.1055/a-1487-6415</t>
  </si>
  <si>
    <t>Communication about Suicide, Perceived Social Support, and Suicidal Intention in Korean Adults</t>
  </si>
  <si>
    <t>Shin Y, Lee CJ, Kim K.</t>
  </si>
  <si>
    <t>J Health Commun. 2021 Jul 3;26(7):480-490. doi: 10.1080/10810730.2021.1962435. Epub 2021 Aug 17.</t>
  </si>
  <si>
    <t>Shin Y</t>
  </si>
  <si>
    <t>J Health Commun</t>
  </si>
  <si>
    <t>["Heavy mental" psychopathology in classical music]</t>
  </si>
  <si>
    <t>Janka Z.</t>
  </si>
  <si>
    <t>Psychiatr Hung. 2021;36(3):303-335.</t>
  </si>
  <si>
    <t>Janka Z</t>
  </si>
  <si>
    <t>Psychiatr Hung</t>
  </si>
  <si>
    <t>Interpretation of Frequency Channel-Based CNN on Depression Identification</t>
  </si>
  <si>
    <t>Ke H, Cai C, Wang F, Hu F, Tang J, Shi Y.</t>
  </si>
  <si>
    <t>Front Comput Neurosci. 2021 Dec 27;15:773147. doi: 10.3389/fncom.2021.773147. eCollection 2021.</t>
  </si>
  <si>
    <t>Ke H</t>
  </si>
  <si>
    <t>Front Comput Neurosci</t>
  </si>
  <si>
    <t>PMC8750060</t>
  </si>
  <si>
    <t>10.3389/fncom.2021.773147</t>
  </si>
  <si>
    <t>Prevalence and Trends in Suicidal Behavior Among US Military Veterans During the COVID-19 Pandemic</t>
  </si>
  <si>
    <t>Nichter B, Hill ML, Na PJ, Kline AC, Norman SB, Krystal JH, Southwick SM, Pietrzak RH.</t>
  </si>
  <si>
    <t>JAMA Psychiatry. 2021 Nov 1;78(11):1218-1227. doi: 10.1001/jamapsychiatry.2021.2332.</t>
  </si>
  <si>
    <t>Nichter B</t>
  </si>
  <si>
    <t>PMC8387942</t>
  </si>
  <si>
    <t>Humanitarian Aid Workers: The Forgotten First Responders</t>
  </si>
  <si>
    <t>Macpherson RIS, Burkle FM.</t>
  </si>
  <si>
    <t>Prehosp Disaster Med. 2021 Feb;36(1):111-114. doi: 10.1017/S1049023X20001326. Epub 2020 Nov 3.</t>
  </si>
  <si>
    <t>Macpherson RIS</t>
  </si>
  <si>
    <t>Prehosp Disaster Med</t>
  </si>
  <si>
    <t>Furnes D, Gjestad R, Mehlum L, Hodgekins J, Kroken RA, Oedegaard K, Mellesdal L.</t>
  </si>
  <si>
    <t>J Pers Disord. 2021 Aug;35(4):481-493. doi: 10.1521/pedi_2019_33_459. Epub 2019 Nov 4.</t>
  </si>
  <si>
    <t>Furnes D</t>
  </si>
  <si>
    <t>J Pers Disord</t>
  </si>
  <si>
    <t>Thyroid axis activity and dopamine function in depression</t>
  </si>
  <si>
    <t>Duval F, Mokrani MC, Erb A, Danila V, Lopera FG, Foucher JR, Jeanjean LC.</t>
  </si>
  <si>
    <t>Psychoneuroendocrinology. 2021 Jun;128:105219. doi: 10.1016/j.psyneuen.2021.105219. Epub 2021 Apr 3.</t>
  </si>
  <si>
    <t>Duval F</t>
  </si>
  <si>
    <t>Spanish regulation of euthanasia and physician-assisted suicide</t>
  </si>
  <si>
    <t>Velasco Sanz TR, Pinto Pastor P, Moreno-Milán B, Mower Hanlon LF, Herreros B.</t>
  </si>
  <si>
    <t>J Med Ethics. 2021 Jul 30:medethics-2021-107523. doi: 10.1136/medethics-2021-107523. Online ahead of print.</t>
  </si>
  <si>
    <t>Velasco Sanz TR</t>
  </si>
  <si>
    <t>J Med Ethics</t>
  </si>
  <si>
    <t>10.1136/medethics-2021-107523</t>
  </si>
  <si>
    <t>Differentiating Depression From Demoralization in Organ Transplantation Recipients</t>
  </si>
  <si>
    <t>Rzeszut M, Assael R.</t>
  </si>
  <si>
    <t>Prog Transplant. 2021 Mar;31(1):88-90. doi: 10.1177/1526924820978602. Epub 2020 Dec 21.</t>
  </si>
  <si>
    <t>Rzeszut M</t>
  </si>
  <si>
    <t>Prog Transplant</t>
  </si>
  <si>
    <t>Current Approaches for Glioma Gene Therapy and Virotherapy</t>
  </si>
  <si>
    <t>Banerjee K, Núñez FJ, Haase S, McClellan BL, Faisal SM, Carney SV, Yu J, Alghamri MS, Asad AS, Candia AJN, Varela ML, Candolfi M, Lowenstein PR, Castro MG.</t>
  </si>
  <si>
    <t>Front Mol Neurosci. 2021 Mar 11;14:621831. doi: 10.3389/fnmol.2021.621831. eCollection 2021.</t>
  </si>
  <si>
    <t>Banerjee K</t>
  </si>
  <si>
    <t>Front Mol Neurosci</t>
  </si>
  <si>
    <t>PMC8006286</t>
  </si>
  <si>
    <t>10.3389/fnmol.2021.621831</t>
  </si>
  <si>
    <t>Attachment Patterns in Children and Adolescents With Gender Dysphoria</t>
  </si>
  <si>
    <t>Kozlowska K, Chudleigh C, McClure G, Maguire AM, Ambler GR.</t>
  </si>
  <si>
    <t>Front Psychol. 2021 Jan 12;11:582688. doi: 10.3389/fpsyg.2020.582688. eCollection 2020.</t>
  </si>
  <si>
    <t>Kozlowska K</t>
  </si>
  <si>
    <t>Front Psychol</t>
  </si>
  <si>
    <t>PMC7835132</t>
  </si>
  <si>
    <t>10.3389/fpsyg.2020.582688</t>
  </si>
  <si>
    <t>Paroxetine overdose during pregnancy</t>
  </si>
  <si>
    <t>Acar S, Erol H, Arslan EK, Uysal N, Karadaş B, Temiz TK, Cem Kaplan Y.</t>
  </si>
  <si>
    <t>Forensic Sci Res. 2021 Sep 28;6(3):237-239. doi: 10.1080/20961790.2021.1938802. eCollection 2021.</t>
  </si>
  <si>
    <t>Acar S</t>
  </si>
  <si>
    <t>Forensic Sci Res</t>
  </si>
  <si>
    <t>PMC8635663</t>
  </si>
  <si>
    <t>10.1080/20961790.2021.1938802</t>
  </si>
  <si>
    <t>Sleep disturbance predicts suicidal ideation during COVID-19 pandemic: A two-wave longitudinal survey</t>
  </si>
  <si>
    <t>Wang D, Ross B, Zhou X, Meng D, Zhu Z, Zhao J, Fan F, Liu X.</t>
  </si>
  <si>
    <t>J Psychiatr Res. 2021 Nov;143:350-356. doi: 10.1016/j.jpsychires.2021.09.038. Epub 2021 Sep 23.</t>
  </si>
  <si>
    <t>Wang D</t>
  </si>
  <si>
    <t>J Psychiatr Res</t>
  </si>
  <si>
    <t>PMC8460177</t>
  </si>
  <si>
    <t>10.1016/j.jpsychires.2021.09.038</t>
  </si>
  <si>
    <t>Thrombosis Risk in Transgender Adolescents Receiving Gender-Affirming Hormone Therapy</t>
  </si>
  <si>
    <t>Mullins ES, Geer R, Metcalf M, Piccola J, Lane A, Conard LAE, Mullins TLK.</t>
  </si>
  <si>
    <t>Pediatrics. 2021 Apr;147(4):e2020023549. doi: 10.1542/peds.2020-023549. Epub 2021 Mar 22.</t>
  </si>
  <si>
    <t>Mullins ES</t>
  </si>
  <si>
    <t>Affective Temperaments, Panic Disorder and Their Bipolar Connections</t>
  </si>
  <si>
    <t>Belteczki Z, Rihmer Z, Rozsa S, Ujvari J, Pompili M, Gonda X, Dome P.</t>
  </si>
  <si>
    <t>Medicina (Kaunas). 2021 Mar 19;57(3):289. doi: 10.3390/medicina57030289.</t>
  </si>
  <si>
    <t>Belteczki Z</t>
  </si>
  <si>
    <t>Medicina (Kaunas)</t>
  </si>
  <si>
    <t>PMC8003512</t>
  </si>
  <si>
    <t>10.3390/medicina57030289</t>
  </si>
  <si>
    <t>Segmenting or Summing the Parts? A Scoping Review of Male Suicide Research in Canada</t>
  </si>
  <si>
    <t>Oliffe JL, Kelly MT, Montaner GG, Links PS, Kealy D, Ogrodniczuk JS.</t>
  </si>
  <si>
    <t>Can J Psychiatry. 2021 May;66(5):433-445. doi: 10.1177/07067437211000631. Epub 2021 Mar 15.</t>
  </si>
  <si>
    <t>Oliffe JL</t>
  </si>
  <si>
    <t>Can J Psychiatry</t>
  </si>
  <si>
    <t>PMC8107953</t>
  </si>
  <si>
    <t>Deep learning based classification of facial dermatological disorders</t>
  </si>
  <si>
    <t>Goceri E.</t>
  </si>
  <si>
    <t>Comput Biol Med. 2021 Jan;128:104118. doi: 10.1016/j.compbiomed.2020.104118. Epub 2020 Nov 13.</t>
  </si>
  <si>
    <t>Goceri E</t>
  </si>
  <si>
    <t>Comput Biol Med</t>
  </si>
  <si>
    <t>10.1016/j.compbiomed.2020.104118</t>
  </si>
  <si>
    <t>The COVID-19 disaster and mental health-assessing, responding and recovering</t>
  </si>
  <si>
    <t>Lindert J, Jakubauskiene M, Bilsen J.</t>
  </si>
  <si>
    <t>Eur J Public Health. 2021 Nov 9;31(Supplement_4):iv31-iv35. doi: 10.1093/eurpub/ckab153.</t>
  </si>
  <si>
    <t>Lindert J</t>
  </si>
  <si>
    <t>Eur J Public Health</t>
  </si>
  <si>
    <t>PMC8576295</t>
  </si>
  <si>
    <t>Firearms storage safety discussions in VA primary care: Staff perspectives</t>
  </si>
  <si>
    <t>Clark KD, Newell S, Kenyon EA, Karras E, Simonetti JA, Gerrity M, Dobscha SK.</t>
  </si>
  <si>
    <t>Gen Hosp Psychiatry. 2021 Sep-Oct;72:96-101. doi: 10.1016/j.genhosppsych.2021.07.007. Epub 2021 Jul 22.</t>
  </si>
  <si>
    <t>Clark KD</t>
  </si>
  <si>
    <t>Gen Hosp Psychiatry</t>
  </si>
  <si>
    <t>Ocular Neuropathic Pain</t>
  </si>
  <si>
    <t>Moshirfar M, Benstead EE, Sorrentino PM, Tripathy K.</t>
  </si>
  <si>
    <t>2022 May 8. In: StatPearls [Internet]. Treasure Island (FL): StatPearls Publishing; 2022 Jan–.</t>
  </si>
  <si>
    <t>Moshirfar MBenstead EESorrentino PMTripathy K</t>
  </si>
  <si>
    <t>Depression In Children</t>
  </si>
  <si>
    <t>Alsaad AJ, Azhar Y, Al Nasser Y.</t>
  </si>
  <si>
    <t>2022 May 1. In: StatPearls [Internet]. Treasure Island (FL): StatPearls Publishing; 2022 Jan–.</t>
  </si>
  <si>
    <t>Alsaad AJAzhar YAl Nasser Y</t>
  </si>
  <si>
    <t>Murderous Racism as Normal Psychosis: The Case of Dylann Roof</t>
  </si>
  <si>
    <t>Bass A.</t>
  </si>
  <si>
    <t>J Am Psychoanal Assoc. 2021 Apr;69(2):291-313. doi: 10.1177/00030651211013539.</t>
  </si>
  <si>
    <t>Bass A</t>
  </si>
  <si>
    <t>J Am Psychoanal Assoc</t>
  </si>
  <si>
    <t>Food Attention Bias: appetite comes with eating</t>
  </si>
  <si>
    <t>Lev-Ari L, Kreiner H, Avni O.</t>
  </si>
  <si>
    <t>J Eat Disord. 2021 Oct 19;9(1):133. doi: 10.1186/s40337-021-00489-3.</t>
  </si>
  <si>
    <t>Lev-Ari L</t>
  </si>
  <si>
    <t>J Eat Disord</t>
  </si>
  <si>
    <t>PMC8527609</t>
  </si>
  <si>
    <t>10.1186/s40337-021-00489-3</t>
  </si>
  <si>
    <t>Atraumatic shoulder instability: patient characteristics, comorbidities, and disability</t>
  </si>
  <si>
    <t>Lebe M, Burns SA, Falworth M, Higgs DS, Rudge WB, Majed A.</t>
  </si>
  <si>
    <t>JSES Int. 2021 Sep 17;5(6):955-959. doi: 10.1016/j.jseint.2021.08.001. eCollection 2021 Nov.</t>
  </si>
  <si>
    <t>Lebe M</t>
  </si>
  <si>
    <t>JSES Int</t>
  </si>
  <si>
    <t>PMC8570950</t>
  </si>
  <si>
    <t>10.1016/j.jseint.2021.08.001</t>
  </si>
  <si>
    <t>Association of Combat Experiences With Suicide Attempts Among Active-Duty US Service Members</t>
  </si>
  <si>
    <t>LeardMann CA, Matsuno RK, Boyko EJ, Powell TM, Reger MA, Hoge CW; Millennium Cohort Study.</t>
  </si>
  <si>
    <t>JAMA Netw Open. 2021 Feb 1;4(2):e2036065. doi: 10.1001/jamanetworkopen.2020.36065.</t>
  </si>
  <si>
    <t>LeardMann CA</t>
  </si>
  <si>
    <t>JAMA Netw Open</t>
  </si>
  <si>
    <t>PMC7856539</t>
  </si>
  <si>
    <t>Alteration of single-subject gray matter networks in major depressed patients with suicidality</t>
  </si>
  <si>
    <t>Li H, Yang J, Yin L, Zhang H, Zhang F, Chen Z, Jia Z, Gong Q.</t>
  </si>
  <si>
    <t>J Magn Reson Imaging. 2021 Jul;54(1):215-224. doi: 10.1002/jmri.27499. Epub 2020 Dec 31.</t>
  </si>
  <si>
    <t>Li H</t>
  </si>
  <si>
    <t>J Magn Reson Imaging</t>
  </si>
  <si>
    <t>10.1002/jmri.27499</t>
  </si>
  <si>
    <t>Coping With COVID-19: Mindfulness-Based Approaches for Mitigating Mental Health Crisis</t>
  </si>
  <si>
    <t>Antonova E, Schlosser K, Pandey R, Kumari V.</t>
  </si>
  <si>
    <t>Front Psychiatry. 2021 Mar 23;12:563417. doi: 10.3389/fpsyt.2021.563417. eCollection 2021.</t>
  </si>
  <si>
    <t>Antonova E</t>
  </si>
  <si>
    <t>PMC8021723</t>
  </si>
  <si>
    <t>10.3389/fpsyt.2021.563417</t>
  </si>
  <si>
    <t>Hangings attended by emergency medical services: a scoping review</t>
  </si>
  <si>
    <t>Shaw G, Thompson L, McClelland G.</t>
  </si>
  <si>
    <t>Br Paramed J. 2021 Mar 1;5(4):40-48. doi: 10.29045/14784726.2021.3.5.4.40.</t>
  </si>
  <si>
    <t>Shaw G</t>
  </si>
  <si>
    <t>Br Paramed J</t>
  </si>
  <si>
    <t>PMC8341058</t>
  </si>
  <si>
    <t>Network structure of depression and anxiety symptoms in Chinese female nursing students</t>
  </si>
  <si>
    <t>Ren L, Wang Y, Wu L, Wei Z, Cui LB, Wei X, Hu X, Peng J, Jin Y, Li F, Yang Q, Liu X.</t>
  </si>
  <si>
    <t>BMC Psychiatry. 2021 May 31;21(1):279. doi: 10.1186/s12888-021-03276-1.</t>
  </si>
  <si>
    <t>Ren L</t>
  </si>
  <si>
    <t>PMC8168020</t>
  </si>
  <si>
    <t>Conditional ablation of vasopressin-synthesizing neurons in transgenic rats</t>
  </si>
  <si>
    <t>Watanabe J, Takayanagi Y, Yoshida M, Hattori T, Saito M, Kohno K, Kobayashi E, Onaka T.</t>
  </si>
  <si>
    <t>J Neuroendocrinol. 2021 Dec;33(12):e13057. doi: 10.1111/jne.13057. Epub 2021 Nov 8.</t>
  </si>
  <si>
    <t>Watanabe J</t>
  </si>
  <si>
    <t>J Neuroendocrinol</t>
  </si>
  <si>
    <t>10.1111/jne.13057</t>
  </si>
  <si>
    <t>Cerebrotendinous Xanthomatosis</t>
  </si>
  <si>
    <t>Federico A, Gallus GN.</t>
  </si>
  <si>
    <t>2003 Jul 16 [updated 2022 Mar 17]. In: Adam MP, Ardinger HH, Pagon RA, Wallace SE, Bean LJH, Gripp KW, Mirzaa GM, Amemiya A, editors. GeneReviews(®) [Internet]. Seattle (WA): University of Washington, Seattle; 1993–2022.</t>
  </si>
  <si>
    <t>Federico A</t>
  </si>
  <si>
    <t>GeneReviews(®)</t>
  </si>
  <si>
    <t>Depressive symptoms are associated with immunological failure among HIV-positive patients in Vietnam</t>
  </si>
  <si>
    <t>Bui TM, Chiu R, Chiu RG, Nguyen QN, Nguyen LH, Nguyen HLT, Vu LG, Vu GT, Van Ngo T, Vu TMT, Tran BX, Latkin CA, Ho CSH, Ho RCM.</t>
  </si>
  <si>
    <t>Psychol Health Med. 2021 Nov 17:1-7. doi: 10.1080/13548506.2021.2005808. Online ahead of print.</t>
  </si>
  <si>
    <t>Bui TM</t>
  </si>
  <si>
    <t>Psychol Health Med</t>
  </si>
  <si>
    <t>Parent's psychopathological profiles and adolescent offspring's substance use disorders</t>
  </si>
  <si>
    <t>Essau CA, de la Torre-Luque A.</t>
  </si>
  <si>
    <t>Addict Behav. 2021 Jan;112:106611. doi: 10.1016/j.addbeh.2020.106611. Epub 2020 Sep 5.</t>
  </si>
  <si>
    <t>Essau CA</t>
  </si>
  <si>
    <t>Addict Behav</t>
  </si>
  <si>
    <t>PMC7572638</t>
  </si>
  <si>
    <t>NIHMS1627415</t>
  </si>
  <si>
    <t>Aggression and Non-Suicidal Self-Injury among Depressed Youths: The Mediating Effect of Resilience</t>
  </si>
  <si>
    <t>Zhang L, Chen M, Yao B, Zhang Y.</t>
  </si>
  <si>
    <t>Iran J Public Health. 2021 Feb;50(2):288-296. doi: 10.18502/ijph.v50i2.5342.</t>
  </si>
  <si>
    <t>Zhang L</t>
  </si>
  <si>
    <t>Iran J Public Health</t>
  </si>
  <si>
    <t>PMC7956094</t>
  </si>
  <si>
    <t>10.18502/ijph.v50i2.5342</t>
  </si>
  <si>
    <t>The mental health issues of eunuchs in the context of social exclusion</t>
  </si>
  <si>
    <t>Bibi R, Kazmi SF, Pervaiz T, Bashir R.</t>
  </si>
  <si>
    <t>J Pak Med Assoc. 2021 Feb;71(2(B)):578-584. doi: 10.47391/JPMA.887.</t>
  </si>
  <si>
    <t>Bibi R</t>
  </si>
  <si>
    <t>J Pak Med Assoc</t>
  </si>
  <si>
    <t>10.47391/JPMA.887</t>
  </si>
  <si>
    <t>[Juvenile myoclonic epilepsy and associated neurocognitive and executive dysfunctions]</t>
  </si>
  <si>
    <t>Campanille V, Sierra N, Calle A, Bernater R, Thomson A, O'Neill S.</t>
  </si>
  <si>
    <t>Medicina (B Aires). 2021;81(6):965-971.</t>
  </si>
  <si>
    <t>Campanille V</t>
  </si>
  <si>
    <t>Medicina (B Aires)</t>
  </si>
  <si>
    <t>Dysregulation, Catastrophic Reactions, and the Anxiety Disorders</t>
  </si>
  <si>
    <t>Walkup JT, Friedland SJ, Peris TS, Strawn JR.</t>
  </si>
  <si>
    <t>Child Adolesc Psychiatr Clin N Am. 2021 Apr;30(2):431-444. doi: 10.1016/j.chc.2020.10.011.</t>
  </si>
  <si>
    <t>Walkup JT</t>
  </si>
  <si>
    <t>Child Adolesc Psychiatr Clin N Am</t>
  </si>
  <si>
    <t>Deaths related to nitrogen inhalation: Analytical challenges</t>
  </si>
  <si>
    <t>Giorgetti A, Pelletti G, Barone R, Garagnani M, Rossi F, Guadagnini G, Fais P, Pelotti S.</t>
  </si>
  <si>
    <t>Forensic Sci Int. 2020 Dec;317:110548. doi: 10.1016/j.forsciint.2020.110548. Epub 2020 Oct 18.</t>
  </si>
  <si>
    <t>Giorgetti A</t>
  </si>
  <si>
    <t>Forensic Sci Int</t>
  </si>
  <si>
    <t>Case Report: Adolescent With Autism and Gender Dysphoria</t>
  </si>
  <si>
    <t>Zupanič S, Kruljac I, Šoštarič Zvonar M, Drobnič Radobuljac M.</t>
  </si>
  <si>
    <t>Front Psychiatry. 2021 May 26;12:671448. doi: 10.3389/fpsyt.2021.671448. eCollection 2021.</t>
  </si>
  <si>
    <t>Zupanič S</t>
  </si>
  <si>
    <t>PMC8187799</t>
  </si>
  <si>
    <t>10.3389/fpsyt.2021.671448</t>
  </si>
  <si>
    <t>Dystonia and Tremor: A Cross-Sectional Study of the Dystonia Coalition Cohort</t>
  </si>
  <si>
    <t>Shaikh AG, Beylergil SB, Scorr L, Kilic-Berkmen G, Freeman A, Klein C, Junker J, Loens S, Brüggemann N, Münchau A, Bäumer T, Vidailhet M, Roze E, Bonnet C, Jankovic J, Jimenez-Shahed J, Patel N, Marsh L, Comella C, Barbano RL, Berman BD, Malaty I, Wagle Shukla A, Reich SG, Ledoux MS, Berardelli A, Ferrazzano G, Stover N, Ondo W, Pirio Richardson S, Saunders-Pullman R, Mari Z, Agarwal P, Adler C, Chouinard S, Fox SH, Brashear A, Truong D, Suchowersky O, Frank S, Factor S, Perlmutter J, Jinnah HA.</t>
  </si>
  <si>
    <t>Neurology. 2021 Jan 26;96(4):e563-e574. doi: 10.1212/WNL.0000000000011049. Epub 2020 Oct 12.</t>
  </si>
  <si>
    <t>Shaikh AG</t>
  </si>
  <si>
    <t>Neurology</t>
  </si>
  <si>
    <t>PMC7905789</t>
  </si>
  <si>
    <t>10.1212/WNL.0000000000011049</t>
  </si>
  <si>
    <t>Ketamine modulates fronto-striatal circuitry in depressed and healthy individuals</t>
  </si>
  <si>
    <t>Mkrtchian A, Evans JW, Kraus C, Yuan P, Kadriu B, Nugent AC, Roiser JP, Zarate CA Jr.</t>
  </si>
  <si>
    <t>Mol Psychiatry. 2021 Jul;26(7):3292-3301. doi: 10.1038/s41380-020-00878-1. Epub 2020 Sep 14.</t>
  </si>
  <si>
    <t>Mkrtchian A</t>
  </si>
  <si>
    <t>Mol Psychiatry</t>
  </si>
  <si>
    <t>PMC8462973</t>
  </si>
  <si>
    <t>NIHMS1626127</t>
  </si>
  <si>
    <t>10.1038/s41380-020-00878-1</t>
  </si>
  <si>
    <t>Perceived Suicide Stigma and Associated Factors in Chinese College Students: Translation and Validation of the Stigma of Suicide Attempt Scale and the Stigma of Suicide and Suicide Survivors Scale</t>
  </si>
  <si>
    <t>Wu Y, Chen Z, Batterham PJ, Han J.</t>
  </si>
  <si>
    <t>Int J Environ Res Public Health. 2021 Mar 25;18(7):3400. doi: 10.3390/ijerph18073400.</t>
  </si>
  <si>
    <t>Wu Y</t>
  </si>
  <si>
    <t>PMC8036857</t>
  </si>
  <si>
    <t>10.3390/ijerph18073400</t>
  </si>
  <si>
    <t>Assessment of Quality of Life Among Health Professionals During COVID-19: Review</t>
  </si>
  <si>
    <t>Kandula UR, Wake AD.</t>
  </si>
  <si>
    <t>J Multidiscip Healthc. 2021 Dec 30;14:3571-3585. doi: 10.2147/JMDH.S344055. eCollection 2021.</t>
  </si>
  <si>
    <t>Kandula UR</t>
  </si>
  <si>
    <t>J Multidiscip Healthc</t>
  </si>
  <si>
    <t>PMC8722681</t>
  </si>
  <si>
    <t>10.2147/JMDH.S344055</t>
  </si>
  <si>
    <t>A Large Sample Survey of Suicide Risk among University Students in China</t>
  </si>
  <si>
    <t>Wu R, Zhu H, Wang ZJ, Jiang CL.</t>
  </si>
  <si>
    <t>BMC Psychiatry. 2021 Sep 28;21(1):474. doi: 10.1186/s12888-021-03480-z.</t>
  </si>
  <si>
    <t>Wu R</t>
  </si>
  <si>
    <t>PMC8477567</t>
  </si>
  <si>
    <t>Psychosocial factors associated with pharmacists' end-of-life medication counseling and dispensing</t>
  </si>
  <si>
    <t>Gavaza P, Pinder J.</t>
  </si>
  <si>
    <t>J Am Pharm Assoc (2003). 2021 May-Jun;61(3):308-315. doi: 10.1016/j.japh.2021.01.020. Epub 2021 Feb 7.</t>
  </si>
  <si>
    <t>Gavaza P</t>
  </si>
  <si>
    <t>J Am Pharm Assoc (2003)</t>
  </si>
  <si>
    <t>Cannabidiol normalizes resting-state functional connectivity in treatment-resistant epilepsy</t>
  </si>
  <si>
    <t>Nenert R, Allendorfer JB, Bebin EM, Gaston TE, Grayson LE, Houston JT, Szaflarski JP.</t>
  </si>
  <si>
    <t>Epilepsy Behav. 2020 Nov;112:107297. doi: 10.1016/j.yebeh.2020.107297. Epub 2020 Jul 31.</t>
  </si>
  <si>
    <t>Nenert R</t>
  </si>
  <si>
    <t>Epilepsy Behav</t>
  </si>
  <si>
    <t>Suicide Ideation and Its Correlates Among University Undergraduates in South Western Nigeria</t>
  </si>
  <si>
    <t>Ajibola AO, Agunbiade OM.</t>
  </si>
  <si>
    <t>Int Q Community Health Educ. 2021 Mar 31:272684X211004929. doi: 10.1177/0272684X211004929. Online ahead of print.</t>
  </si>
  <si>
    <t>Ajibola AO</t>
  </si>
  <si>
    <t>Int Q Community Health Educ</t>
  </si>
  <si>
    <t>10.1177/0272684X211004929</t>
  </si>
  <si>
    <t>Methods of attempted suicide and risk factors in LGBTQ+ youth</t>
  </si>
  <si>
    <t>Wang Y, Feng Y, Han M, Duan Z, Wilson A, Fish J, Sun S, Chen R.</t>
  </si>
  <si>
    <t>Child Abuse Negl. 2021 Dec;122:105352. doi: 10.1016/j.chiabu.2021.105352. Epub 2021 Oct 13.</t>
  </si>
  <si>
    <t>Wang Y</t>
  </si>
  <si>
    <t>Child Abuse Negl</t>
  </si>
  <si>
    <t>10.1016/j.chiabu.2021.105352</t>
  </si>
  <si>
    <t>Suicide knowledge and intention to intervene: college students</t>
  </si>
  <si>
    <t>Aldrich RS, Cerel J, Drapeau CW.</t>
  </si>
  <si>
    <t>J Am Coll Health. 2021 Mar 24:1-8. doi: 10.1080/07448481.2021.1885413. Online ahead of print.</t>
  </si>
  <si>
    <t>Aldrich RS</t>
  </si>
  <si>
    <t>J Am Coll Health</t>
  </si>
  <si>
    <t>Suicidal and violent ideation in acute psychiatric inpatients: prevalence, co-occurrence, and associated characteristics</t>
  </si>
  <si>
    <t>Furnes D, Gjestad R, Rypdal K, Mehlum L, Hart S, Oedegaard KJ, Mellesdal L.</t>
  </si>
  <si>
    <t>Suicide Life Threat Behav. 2021 Jun;51(3):528-539. doi: 10.1111/sltb.12726. Epub 2020 Dec 26.</t>
  </si>
  <si>
    <t>Suicide Life Threat Behav</t>
  </si>
  <si>
    <t>Report of a Case of Paraquat Poisoning and Mediastinal Involvement</t>
  </si>
  <si>
    <t>Samsamshariat S, Vedaei A, Jahangiri S, Gavarti MB, Sami R, Taheri A, Dorooshi G.</t>
  </si>
  <si>
    <t>Adv Biomed Res. 2021 Jan 27;10:5. doi: 10.4103/abr.abr_95_20. eCollection 2021.</t>
  </si>
  <si>
    <t>Samsamshariat S</t>
  </si>
  <si>
    <t>Adv Biomed Res</t>
  </si>
  <si>
    <t>PMC8095252</t>
  </si>
  <si>
    <t>10.4103/abr.abr_95_20</t>
  </si>
  <si>
    <t>A Narrative Evaluation of a Grief Support Camp for Families Affected by a Parent's Suicide</t>
  </si>
  <si>
    <t>Silvén Hagström A.</t>
  </si>
  <si>
    <t>Front Psychiatry. 2021 Nov 30;12:783066. doi: 10.3389/fpsyt.2021.783066. eCollection 2021.</t>
  </si>
  <si>
    <t>Silvén Hagström A</t>
  </si>
  <si>
    <t>PMC8686190</t>
  </si>
  <si>
    <t>10.3389/fpsyt.2021.783066</t>
  </si>
  <si>
    <t>Mental health status of students pursuing professional training: A questionnaire-based study</t>
  </si>
  <si>
    <t>Behera S, Paluri SSSL, Mishra A.</t>
  </si>
  <si>
    <t>J Educ Health Promot. 2021 Oct 29;10:399. doi: 10.4103/jehp.jehp_1340_20. eCollection 2021.</t>
  </si>
  <si>
    <t>Behera S</t>
  </si>
  <si>
    <t>J Educ Health Promot</t>
  </si>
  <si>
    <t>PMC8641754</t>
  </si>
  <si>
    <t>10.4103/jehp.jehp_1340_20</t>
  </si>
  <si>
    <t>Telephone counselling in coping with the COVID-19 lockdown consequences: preliminary data</t>
  </si>
  <si>
    <t>Macchiarulo E, Branca F, Mallardi A, Costanza A, Amerio A, Aguglia A, Serafini G, Amore M, Merli R.</t>
  </si>
  <si>
    <t>Acta Biomed. 2021 Oct 19;92(S6):e2021441. doi: 10.23750/abm.v92iS6.12236.</t>
  </si>
  <si>
    <t>Macchiarulo E</t>
  </si>
  <si>
    <t>Acta Biomed</t>
  </si>
  <si>
    <t>PMC8851011</t>
  </si>
  <si>
    <t>10.23750/abm.v92iS6.12236</t>
  </si>
  <si>
    <t>Narrative review of mental illness in cricket with recommendations for mental health support</t>
  </si>
  <si>
    <t>McCabe T, Peirce N, Gorczynski P, Heron N.</t>
  </si>
  <si>
    <t>BMJ Open Sport Exerc Med. 2021 Jan 29;7(1):e000910. doi: 10.1136/bmjsem-2020-000910. eCollection 2021.</t>
  </si>
  <si>
    <t>McCabe T</t>
  </si>
  <si>
    <t>BMJ Open Sport Exerc Med</t>
  </si>
  <si>
    <t>PMC7849879</t>
  </si>
  <si>
    <t>10.1136/bmjsem-2020-000910</t>
  </si>
  <si>
    <t>Insomnia in Emotional Labor: Its Role in Autonomic Nervous System Regulation</t>
  </si>
  <si>
    <t>Chae B, Kang J, Shin C, Ko YH, Yoon HK.</t>
  </si>
  <si>
    <t>Psychiatry Investig. 2021 Sep;18(9):889-894. doi: 10.30773/pi.2021.0117. Epub 2021 Sep 14.</t>
  </si>
  <si>
    <t>Chae B</t>
  </si>
  <si>
    <t>Psychiatry Investig</t>
  </si>
  <si>
    <t>PMC8473861</t>
  </si>
  <si>
    <t>10.30773/pi.2021.0117</t>
  </si>
  <si>
    <t>Mental Disorder and Suicide: What's the Connection?</t>
  </si>
  <si>
    <t>Maung HH.</t>
  </si>
  <si>
    <t>J Med Philos. 2021 Aug 9:jhab015. doi: 10.1093/jmp/jhab015. Online ahead of print.</t>
  </si>
  <si>
    <t>Maung HH</t>
  </si>
  <si>
    <t>J Med Philos</t>
  </si>
  <si>
    <t>10.1093/jmp/jhab015</t>
  </si>
  <si>
    <t>Long-Term Comorbid Neuropsychiatric Sequelae of Hypoxia at Birth</t>
  </si>
  <si>
    <t>Mercogliano C, Poddar K.</t>
  </si>
  <si>
    <t>Cureus. 2021 Jan 13;13(1):e12687. doi: 10.7759/cureus.12687.</t>
  </si>
  <si>
    <t>Mercogliano C</t>
  </si>
  <si>
    <t>Cureus</t>
  </si>
  <si>
    <t>PMC7880857</t>
  </si>
  <si>
    <t>10.7759/cureus.12687</t>
  </si>
  <si>
    <t>Health Justice for LGBT Youths: Combining Public Health and Human Rights</t>
  </si>
  <si>
    <t>Adelson SL, Reid G, Miller AM, Sandfort TGM.</t>
  </si>
  <si>
    <t>J Am Acad Child Adolesc Psychiatry. 2021 Jul;60(7):804-807. doi: 10.1016/j.jaac.2021.02.021. Epub 2021 Mar 9.</t>
  </si>
  <si>
    <t>Adelson SL</t>
  </si>
  <si>
    <t>J Am Acad Child Adolesc Psychiatry</t>
  </si>
  <si>
    <t>Bereavement is different: A multinational bereavement symptom model validation</t>
  </si>
  <si>
    <t>McCabe PJ, Bor W.</t>
  </si>
  <si>
    <t>Psychiatry Res. 2021 Jun;300:113926. doi: 10.1016/j.psychres.2021.113926. Epub 2021 Apr 8.</t>
  </si>
  <si>
    <t>McCabe PJ</t>
  </si>
  <si>
    <t>Psychiatry Res</t>
  </si>
  <si>
    <t>10.1016/j.psychres.2021.113926</t>
  </si>
  <si>
    <t>Anhedonia as a central factor in depression: Neural mechanisms revealed from preclinical to clinical evidence</t>
  </si>
  <si>
    <t>Wang S, Leri F, Rizvi SJ.</t>
  </si>
  <si>
    <t>Prog Neuropsychopharmacol Biol Psychiatry. 2021 Aug 30;110:110289. doi: 10.1016/j.pnpbp.2021.110289. Epub 2021 Feb 23.</t>
  </si>
  <si>
    <t>Wang S</t>
  </si>
  <si>
    <t>Prog Neuropsychopharmacol Biol Psychiatry</t>
  </si>
  <si>
    <t>Canetto SS, Antonelli P, Ciccotti A, Dettore D, Lamis DA.</t>
  </si>
  <si>
    <t>Crisis. 2021 Jul;42(4):292-300. doi: 10.1027/0227-5910/a000730. Epub 2020 Nov 5.</t>
  </si>
  <si>
    <t>Canetto SS</t>
  </si>
  <si>
    <t>Prevalence of suicidal ideation and planning in patients with major depressive disorder: A meta-analysis of observation studies</t>
  </si>
  <si>
    <t>Cai H, Jin Y, Liu S, Zhang Q, Zhang L, Cheung T, Balbuena L, Xiang YT.</t>
  </si>
  <si>
    <t>J Affect Disord. 2021 Oct 1;293:148-158. doi: 10.1016/j.jad.2021.05.115. Epub 2021 Jun 27.</t>
  </si>
  <si>
    <t>Cai H</t>
  </si>
  <si>
    <t>J Affect Disord</t>
  </si>
  <si>
    <t>Gastric caustic injury after organophosphate poisoning</t>
  </si>
  <si>
    <t>Mascarenhas Saraiva M, Ribeiro TF, Vilas Boas F, Macedo G.</t>
  </si>
  <si>
    <t>Rev Esp Enferm Dig. 2021 Jul;113(7):551. doi: 10.17235/reed.2020.7540/2020.</t>
  </si>
  <si>
    <t>Mascarenhas Saraiva M</t>
  </si>
  <si>
    <t>Rev Esp Enferm Dig</t>
  </si>
  <si>
    <t>10.17235/reed.2020.7540/2020</t>
  </si>
  <si>
    <t>Moral injury and suicidal behavior among US combat veterans: Results from the 2019-2020 National Health and Resilience in Veterans Study</t>
  </si>
  <si>
    <t>Nichter B, Norman SB, Maguen S, Pietrzak RH.</t>
  </si>
  <si>
    <t>Depress Anxiety. 2021 Jun;38(6):606-614. doi: 10.1002/da.23145. Epub 2021 Mar 5.</t>
  </si>
  <si>
    <t>Depress Anxiety</t>
  </si>
  <si>
    <t>Mental health crisis in healthcare providers in the COVID-19 pandemic: a cross-sectional facility-based survey</t>
  </si>
  <si>
    <t>Sung CW, Chen CH, Fan CY, Chang JH, Hung CC, Fu CM, Wong LP, Huang EP, Lee TS.</t>
  </si>
  <si>
    <t>BMJ Open. 2021 Jul 28;11(7):e052184. doi: 10.1136/bmjopen-2021-052184.</t>
  </si>
  <si>
    <t>Sung CW</t>
  </si>
  <si>
    <t>BMJ Open</t>
  </si>
  <si>
    <t>PMC8322020</t>
  </si>
  <si>
    <t>10.1136/bmjopen-2021-052184</t>
  </si>
  <si>
    <t>Vascular biotransformation of organic nitrates is independent of cytochrome P450 monooxygenases</t>
  </si>
  <si>
    <t>Lopez M, Malacarne PF, Gajos-Draus A, Ding X, Daiber A, Lundberg JO, Offermanns S, Brandes RP, Rezende F.</t>
  </si>
  <si>
    <t>Br J Pharmacol. 2021 Apr;178(7):1495-1506. doi: 10.1111/bph.15362. Epub 2021 Feb 18.</t>
  </si>
  <si>
    <t>Lopez M</t>
  </si>
  <si>
    <t>Br J Pharmacol</t>
  </si>
  <si>
    <t>Pharmacokinetics of loxoprofen in a self-administered overdose in a Japanese patient admitted to hospital</t>
  </si>
  <si>
    <t>Adachi K, Sugitani Y, Unita R, Yoshida K, Beppu S, Terashima M, Fujii M, Shimizu M, Yamazaki H.</t>
  </si>
  <si>
    <t>J Pharm Health Care Sci. 2021 Sep 7;7(1):33. doi: 10.1186/s40780-021-00216-9.</t>
  </si>
  <si>
    <t>Adachi K</t>
  </si>
  <si>
    <t>J Pharm Health Care Sci</t>
  </si>
  <si>
    <t>PMC8422741</t>
  </si>
  <si>
    <t>10.1186/s40780-021-00216-9</t>
  </si>
  <si>
    <t>Functional Decoupling of Emotion Coping Network Subsides Automatic Emotion Regulation by Implementation Intention</t>
  </si>
  <si>
    <t>Chen S, Ding N, Wang F, Li Z, Qin S, Biswal BB, Yuan J.</t>
  </si>
  <si>
    <t>Neural Plast. 2021 Jan 5;2021:6639739. doi: 10.1155/2021/6639739. eCollection 2021.</t>
  </si>
  <si>
    <t>Chen S</t>
  </si>
  <si>
    <t>Neural Plast</t>
  </si>
  <si>
    <t>PMC7803421</t>
  </si>
  <si>
    <t>Sulpiride intoxication: Case report of a rare intoxication</t>
  </si>
  <si>
    <t>Zonneveld S, Gawi A, Wilms EB, van Vliet P, Westerman EM.</t>
  </si>
  <si>
    <t>Basic Clin Pharmacol Toxicol. 2021 Apr;128(4):628-631. doi: 10.1111/bcpt.13526. Epub 2020 Nov 12.</t>
  </si>
  <si>
    <t>Zonneveld S</t>
  </si>
  <si>
    <t>Basic Clin Pharmacol Toxicol</t>
  </si>
  <si>
    <t>10.1111/bcpt.13526</t>
  </si>
  <si>
    <t>Impact of Web-Based Sharing and Viewing of Self-Harm-Related Videos and Photographs on Young People: Systematic Review</t>
  </si>
  <si>
    <t>Marchant A, Hawton K, Burns L, Stewart A, John A.</t>
  </si>
  <si>
    <t>J Med Internet Res. 2021 Mar 19;23(3):e18048. doi: 10.2196/18048.</t>
  </si>
  <si>
    <t>Marchant A</t>
  </si>
  <si>
    <t>PMC8074996</t>
  </si>
  <si>
    <t>Treatment in Psychiatry in a New Classification Attire in the Shadow of Silence and Unprocessed Traumas from the Past. The Imperative of Perfectionism in the Present and Shame and Discomfort in the Future</t>
  </si>
  <si>
    <t>Sutović A.</t>
  </si>
  <si>
    <t>Psychiatr Danub. 2021 Spring-Summer;33(Suppl 4):1091-1098.</t>
  </si>
  <si>
    <t>Sutović A</t>
  </si>
  <si>
    <t>Psychiatr Danub</t>
  </si>
  <si>
    <t>Antisuicidal efficacy of ketamine infusion in suicidal patients of depressive disorder</t>
  </si>
  <si>
    <t>Pathak U, Ahuja SK, Dwivedi R, Mishra N, Kumar P, Mishra DK, Singh R.</t>
  </si>
  <si>
    <t>Indian J Psychiatry. 2021 Sep-Oct;63(5):483-489. doi: 10.4103/indianjpsychiatry.indianjpsychiatry_80_21. Epub 2021 Oct 12.</t>
  </si>
  <si>
    <t>Pathak U</t>
  </si>
  <si>
    <t>Indian J Psychiatry</t>
  </si>
  <si>
    <t>PMC8522611</t>
  </si>
  <si>
    <t>Pharmacokinetics of caffeine self-administered in overdose in a Japanese patient admitted to hospital</t>
  </si>
  <si>
    <t>Adachi K, Beppu S, Terashima M, Fukuda T, Tomizawa J, Shimizu M, Yamazaki H.</t>
  </si>
  <si>
    <t>J Pharm Health Care Sci. 2021 Oct 4;7(1):36. doi: 10.1186/s40780-021-00220-z.</t>
  </si>
  <si>
    <t>PMC8489039</t>
  </si>
  <si>
    <t>10.1186/s40780-021-00220-z</t>
  </si>
  <si>
    <t>Catalpol Weakens Depressive-like Behavior in Mice with Streptozotocin-induced Hyperglycemia via PI3K/AKT/Nrf2/HO-1 Signaling Pathway</t>
  </si>
  <si>
    <t>Wu X, Wang J, Song L, Guan Y, Cao C, Cui Y, Zhang Y, Liu C.</t>
  </si>
  <si>
    <t>Neuroscience. 2021 Oct 1;473:102-118. doi: 10.1016/j.neuroscience.2021.07.029. Epub 2021 Aug 3.</t>
  </si>
  <si>
    <t>Wu X</t>
  </si>
  <si>
    <t>Neuroscience</t>
  </si>
  <si>
    <t>10.1016/j.neuroscience.2021.07.029</t>
  </si>
  <si>
    <t>Diabetes, prediabetes, and suicide deaths in a Japanese working population</t>
  </si>
  <si>
    <t>Fukunaga A, Hu H, Inoue Y, Nakagawa T, Honda T, Yamamoto S, Miyamoto T, Okazaki H, Shimizu M, Eguchi M, Kochi T, Yamamoto M, Ogasawara T, Sasaki N, Uehara A, Imai T, Nishihara A, Hori A, Nagahama S, Tomita K, Konishi M, Kabe I, Mizoue T, Dohi S; Japan Epidemiology Collaboration on Occupational Health Study Group.</t>
  </si>
  <si>
    <t>J Psychosom Res. 2020 Nov;138:110246. doi: 10.1016/j.jpsychores.2020.110246. Epub 2020 Sep 11.</t>
  </si>
  <si>
    <t>Fukunaga A</t>
  </si>
  <si>
    <t>J Psychosom Res</t>
  </si>
  <si>
    <t>Assessment of Disrupted Brain Structural Connectome in Depressive Patients With Suicidal Ideation Using Generalized Q-Sampling MRI</t>
  </si>
  <si>
    <t>Chen VC, Kao CJ, Tsai YH, Cheok MT, McIntyre RS, Weng JC.</t>
  </si>
  <si>
    <t>Front Hum Neurosci. 2021 Aug 27;15:711731. doi: 10.3389/fnhum.2021.711731. eCollection 2021.</t>
  </si>
  <si>
    <t>Chen VC</t>
  </si>
  <si>
    <t>Front Hum Neurosci</t>
  </si>
  <si>
    <t>PMC8430248</t>
  </si>
  <si>
    <t>The Effects of Cannabinoids on Sleep</t>
  </si>
  <si>
    <t>Kolla BP, Hayes L, Cox C, Eatwell L, Deyo-Svendsen M, Mansukhani MP.</t>
  </si>
  <si>
    <t>J Prim Care Community Health. 2022 Jan-Dec;13:21501319221081277. doi: 10.1177/21501319221081277.</t>
  </si>
  <si>
    <t>Kolla BP</t>
  </si>
  <si>
    <t>J Prim Care Community Health</t>
  </si>
  <si>
    <t>PMC9036386</t>
  </si>
  <si>
    <t>The German Alliance Against Depression and suicide rates: A retrospective analysis</t>
  </si>
  <si>
    <t>Köhler J, Heinz I, Mergl R, Elsner A, Hegerl U.</t>
  </si>
  <si>
    <t>PLoS One. 2021 Jul 1;16(7):e0254133. doi: 10.1371/journal.pone.0254133. eCollection 2021.</t>
  </si>
  <si>
    <t>Köhler J</t>
  </si>
  <si>
    <t>PLoS One</t>
  </si>
  <si>
    <t>PMC8248967</t>
  </si>
  <si>
    <t>The Relationship Between Cybervictimization and Non-suicidal Self-Injury in Chinese Adolescents: A Moderated-Mediation Model</t>
  </si>
  <si>
    <t>Wang Y, Chen A, Ni H.</t>
  </si>
  <si>
    <t>Front Psychol. 2021 Feb 15;11:572100. doi: 10.3389/fpsyg.2020.572100. eCollection 2020.</t>
  </si>
  <si>
    <t>PMC7917066</t>
  </si>
  <si>
    <t>10.3389/fpsyg.2020.572100</t>
  </si>
  <si>
    <t>[Towards freedom to claim the right to die]</t>
  </si>
  <si>
    <t>Chastang F, Gerard P, Omnes C, Vedrinne J, Walter M.</t>
  </si>
  <si>
    <t>Soins Psychiatr. 2021 May-Jun;42(334):28-31. doi: 10.1016/j.spsy.2021.04.009. Epub 2021 Apr 21.</t>
  </si>
  <si>
    <t>Chastang F</t>
  </si>
  <si>
    <t>Soins Psychiatr</t>
  </si>
  <si>
    <t>10.1016/j.spsy.2021.04.009</t>
  </si>
  <si>
    <t>Characteristics of Intrinsic Brain Functional Connectivity Alterations in Major Depressive Disorder Patients With Suicide Behavior</t>
  </si>
  <si>
    <t>Chen Z, Xia M, Zhao Y, Kuang W, Jia Z, Gong Q.</t>
  </si>
  <si>
    <t>J Magn Reson Imaging. 2021 Dec;54(6):1867-1875. doi: 10.1002/jmri.27784. Epub 2021 Jun 16.</t>
  </si>
  <si>
    <t>Chen Z</t>
  </si>
  <si>
    <t>Strategies for Targeting Gene Therapy in Cancer Cells With Tumor-Specific Promoters</t>
  </si>
  <si>
    <t>Montaño-Samaniego M, Bravo-Estupiñan DM, Méndez-Guerrero O, Alarcón-Hernández E, Ibáñez-Hernández M.</t>
  </si>
  <si>
    <t>Front Oncol. 2020 Dec 14;10:605380. doi: 10.3389/fonc.2020.605380. eCollection 2020.</t>
  </si>
  <si>
    <t>Montaño-Samaniego M</t>
  </si>
  <si>
    <t>Front Oncol</t>
  </si>
  <si>
    <t>PMC7768042</t>
  </si>
  <si>
    <t>10.3389/fonc.2020.605380</t>
  </si>
  <si>
    <t>Network analysis of depressive symptoms in Hong Kong residents during the COVID-19 pandemic</t>
  </si>
  <si>
    <t>Cheung T, Jin Y, Lam S, Su Z, Hall BJ, Xiang YT; International Research Collaboration on COVID-19.</t>
  </si>
  <si>
    <t>Transl Psychiatry. 2021 Sep 6;11(1):460. doi: 10.1038/s41398-021-01543-z.</t>
  </si>
  <si>
    <t>Cheung T</t>
  </si>
  <si>
    <t>Transl Psychiatry</t>
  </si>
  <si>
    <t>PMC8419676</t>
  </si>
  <si>
    <t>10.1038/s41398-021-01543-z</t>
  </si>
  <si>
    <t>Navigating medical assistance in dying from Bill C-14 to Bill C-7: a qualitative study</t>
  </si>
  <si>
    <t>Pesut B, Thorne S, Wright DK, Schiller C, Huggins M, Puurveen G, Chambaere K.</t>
  </si>
  <si>
    <t>BMC Health Serv Res. 2021 Nov 4;21(1):1195. doi: 10.1186/s12913-021-07222-5.</t>
  </si>
  <si>
    <t>Pesut B</t>
  </si>
  <si>
    <t>BMC Health Serv Res</t>
  </si>
  <si>
    <t>PMC8567982</t>
  </si>
  <si>
    <t>Prevalence, Correlates, and Treatment of Suicidal Behavior in US Military Veterans: Results From the 2019-2020 National Health and Resilience in Veterans Study</t>
  </si>
  <si>
    <t>Nichter B, Stein MB, Norman SB, Hill ML, Straus E, Haller M, Pietrzak RH.</t>
  </si>
  <si>
    <t>J Clin Psychiatry. 2021 Aug 10;82(5):20m13714. doi: 10.4088/JCP.20m13714.</t>
  </si>
  <si>
    <t>J Clin Psychiatry</t>
  </si>
  <si>
    <t>10.4088/JCP.20m13714</t>
  </si>
  <si>
    <t>Troubling Neurobiological Vulnerability: Psychiatric Risk and the Adverse Milieu in Environmental Epigenetics Research</t>
  </si>
  <si>
    <t>Filipe AM, Lloyd S, Larivée A.</t>
  </si>
  <si>
    <t>Front Sociol. 2021 Apr 12;6:635986. doi: 10.3389/fsoc.2021.635986. eCollection 2021.</t>
  </si>
  <si>
    <t>Filipe AM</t>
  </si>
  <si>
    <t>Front Sociol</t>
  </si>
  <si>
    <t>PMC8072338</t>
  </si>
  <si>
    <t>10.3389/fsoc.2021.635986</t>
  </si>
  <si>
    <t>Clinical discussion of Medical Aid-in-Dying: minimizing harms and ensuring informed choice</t>
  </si>
  <si>
    <t>Brassfield ER, Buchbinder M.</t>
  </si>
  <si>
    <t>Patient Educ Couns. 2021 Mar;104(3):671-674. doi: 10.1016/j.pec.2020.08.029. Epub 2020 Aug 29.</t>
  </si>
  <si>
    <t>Brassfield ER</t>
  </si>
  <si>
    <t>Patient Educ Couns</t>
  </si>
  <si>
    <t>Role of attitude in nurses' responses to requests for assisted dying</t>
  </si>
  <si>
    <t>Wilson M, Wilson M, Edwards S, Cusack L, Wiechula R.</t>
  </si>
  <si>
    <t>Nurs Ethics. 2021 Aug;28(5):670-686. doi: 10.1177/0969733020966777. Epub 2020 Dec 3.</t>
  </si>
  <si>
    <t>Nurs Ethics</t>
  </si>
  <si>
    <t>Telomeres are shorter and associated with number of suicide attempts in affective disorders</t>
  </si>
  <si>
    <t>Birkenæs V, Elvsåshagen T, Westlye LT, Høegh MC, Haram M, Werner MCF, Quintana DS, Lunding SH, Martin-Ruiz C, Agartz I, Djurovic S, Steen NE, Andreassen OA, Aas M.</t>
  </si>
  <si>
    <t>J Affect Disord. 2021 Dec 1;295:1032-1039. doi: 10.1016/j.jad.2021.08.135. Epub 2021 Sep 2.</t>
  </si>
  <si>
    <t>Birkenæs V</t>
  </si>
  <si>
    <t>Quality of life in patients of corrosive esophageal stricture treated with endoscopic dilatation</t>
  </si>
  <si>
    <t>Anand N, Sharma A, Shah J, Kochhar R, Singh SM.</t>
  </si>
  <si>
    <t>JGH Open. 2021 Jan 12;5(2):301-306. doi: 10.1002/jgh3.12490. eCollection 2021 Feb.</t>
  </si>
  <si>
    <t>Anand N</t>
  </si>
  <si>
    <t>JGH Open</t>
  </si>
  <si>
    <t>PMC7857296</t>
  </si>
  <si>
    <t>10.1002/jgh3.12490</t>
  </si>
  <si>
    <t>Cardiac complications of malnutrition in adolescent patients: A narrative review of contemporary literature</t>
  </si>
  <si>
    <t>Burns J, Shank C, Ganigara M, Saldanha N, Dhar A.</t>
  </si>
  <si>
    <t>Ann Pediatr Cardiol. 2021 Oct-Dec;14(4):501-506. doi: 10.4103/apc.apc_258_20. Epub 2022 Mar 25.</t>
  </si>
  <si>
    <t>Burns J</t>
  </si>
  <si>
    <t>Ann Pediatr Cardiol</t>
  </si>
  <si>
    <t>PMC9075577</t>
  </si>
  <si>
    <t>The relationship between self-harm and alexithymia: A systematic review and meta-analysis</t>
  </si>
  <si>
    <t>Norman H, Oskis A, Marzano L, Coulson M.</t>
  </si>
  <si>
    <t>Scand J Psychol. 2020 Dec;61(6):855-876. doi: 10.1111/sjop.12668. Epub 2020 Jul 24.</t>
  </si>
  <si>
    <t>Norman H</t>
  </si>
  <si>
    <t>Scand J Psychol</t>
  </si>
  <si>
    <t>Self-harm and the COVID-19 pandemic: A study of factors contributing to self-harm during lockdown restrictions</t>
  </si>
  <si>
    <t>Hawton K, Lascelles K, Brand F, Casey D, Bale L, Ness J, Kelly S, Waters K.</t>
  </si>
  <si>
    <t>J Psychiatr Res. 2021 May;137:437-443. doi: 10.1016/j.jpsychires.2021.03.028. Epub 2021 Mar 18.</t>
  </si>
  <si>
    <t>Hawton K</t>
  </si>
  <si>
    <t>PMC8561648</t>
  </si>
  <si>
    <t>Severity of substance use as an indicator of suicide risk among U.S. military veterans</t>
  </si>
  <si>
    <t>Na PJ, Nichter B, Hill ML, Kim B, Norman SB, Pietrzak RH.</t>
  </si>
  <si>
    <t>Addict Behav. 2021 Nov;122:107035. doi: 10.1016/j.addbeh.2021.107035. Epub 2021 Jul 2.</t>
  </si>
  <si>
    <t>Na PJ</t>
  </si>
  <si>
    <t>Prevalences of and correlations between childhood trauma and depressive symptoms, anxiety symptoms, and suicidal behavior among institutionalized adolescents in Vietnam</t>
  </si>
  <si>
    <t>Pham TS, Qi H, Chen D, Chen H, Fan F.</t>
  </si>
  <si>
    <t>Child Abuse Negl. 2021 May;115:105022. doi: 10.1016/j.chiabu.2021.105022. Epub 2021 Mar 4.</t>
  </si>
  <si>
    <t>Pham TS</t>
  </si>
  <si>
    <t>Prevalence of cannabis use, disorder, and medical card possession in U.S. military veterans: Results from the 2019-2020 National Health and Resilience in Veterans Study</t>
  </si>
  <si>
    <t>Hill ML, Loflin M, Nichter B, Norman SB, Pietrzak RH.</t>
  </si>
  <si>
    <t>Addict Behav. 2021 Sep;120:106963. doi: 10.1016/j.addbeh.2021.106963. Epub 2021 Apr 27.</t>
  </si>
  <si>
    <t>Hill ML</t>
  </si>
  <si>
    <t>In or out of the game? Counter-stereotype paradoxes and Asian-identified student-athlete mental health</t>
  </si>
  <si>
    <t>Tran AGTT.</t>
  </si>
  <si>
    <t>Cultur Divers Ethnic Minor Psychol. 2021 Oct;27(4):579-592. doi: 10.1037/cdp0000387. Epub 2021 Jul 22.</t>
  </si>
  <si>
    <t>Tran AGTT</t>
  </si>
  <si>
    <t>Cultur Divers Ethnic Minor Psychol</t>
  </si>
  <si>
    <t>Patient and Provider Insights into the Impact of Multiple Sclerosis on Mental Health: A Narrative Review</t>
  </si>
  <si>
    <t>Davis BE, Lakin L, Binns CC, Currie KM, Rensel MR.</t>
  </si>
  <si>
    <t>Neurol Ther. 2021 Jun;10(1):99-119. doi: 10.1007/s40120-021-00240-9. Epub 2021 Apr 20.</t>
  </si>
  <si>
    <t>Davis BE</t>
  </si>
  <si>
    <t>Neurol Ther</t>
  </si>
  <si>
    <t>PMC8056993</t>
  </si>
  <si>
    <t>10.1007/s40120-021-00240-9</t>
  </si>
  <si>
    <t>Simplified All-In-One CRISPR-Cas9 Construction for Efficient Genome Editing in Cryptococcus Species</t>
  </si>
  <si>
    <t>Zhang P, Wang Y, Li C, Ma X, Ma L, Zhu X.</t>
  </si>
  <si>
    <t>J Fungi (Basel). 2021 Jun 24;7(7):505. doi: 10.3390/jof7070505.</t>
  </si>
  <si>
    <t>Zhang P</t>
  </si>
  <si>
    <t>J Fungi (Basel)</t>
  </si>
  <si>
    <t>PMC8303259</t>
  </si>
  <si>
    <t>10.3390/jof7070505</t>
  </si>
  <si>
    <t>Suicidality and gambling among young adults in Great Britain: results from a cross-sectional online survey</t>
  </si>
  <si>
    <t>Wardle H, McManus S.</t>
  </si>
  <si>
    <t>Lancet Public Health. 2021 Jan;6(1):e39-e49. doi: 10.1016/S2468-2667(20)30232-2.</t>
  </si>
  <si>
    <t>Wardle H</t>
  </si>
  <si>
    <t>Lancet Public Health</t>
  </si>
  <si>
    <t>PMC7788474</t>
  </si>
  <si>
    <t>10.1016/S2468-2667(20)30232-2</t>
  </si>
  <si>
    <t>"A country boy can survive:" Rural culture and male-targeted suicide prevention messaging</t>
  </si>
  <si>
    <t>Ewert R.</t>
  </si>
  <si>
    <t>Soc Sci Med. 2021 Nov;289:114439. doi: 10.1016/j.socscimed.2021.114439. Epub 2021 Sep 27.</t>
  </si>
  <si>
    <t>Ewert R</t>
  </si>
  <si>
    <t>Soc Sci Med</t>
  </si>
  <si>
    <t>Suicide and Accidental Death for Australia's Farming Families: How Context Influences Individual Response</t>
  </si>
  <si>
    <t>Kennedy AJ, Maple M, McKay K, Brumby S.</t>
  </si>
  <si>
    <t>Omega (Westport). 2021 Aug;83(3):407-425. doi: 10.1177/0030222819854920. Epub 2019 Jun 11.</t>
  </si>
  <si>
    <t>Kennedy AJ</t>
  </si>
  <si>
    <t>Omega (Westport)</t>
  </si>
  <si>
    <t>Self-harm behaviour, psychopathological distress and suicidal ideation in normal and deliberate self-harm outpatient's adults</t>
  </si>
  <si>
    <t>Aqeel M, Nisar HH, Rehna T, Ahmed A.</t>
  </si>
  <si>
    <t>J Pak Med Assoc. 2021 Sep;71(9):2143-2147. doi: 10.47391/JPMA.03-379.</t>
  </si>
  <si>
    <t>Aqeel M</t>
  </si>
  <si>
    <t>10.47391/JPMA.03-379</t>
  </si>
  <si>
    <t>Suicide literacy and suicide stigma - results of a population survey from Germany</t>
  </si>
  <si>
    <t>Ludwig J, Dreier M, Liebherz S, Härter M, von dem Knesebeck O.</t>
  </si>
  <si>
    <t>J Ment Health. 2021 Feb 1:1-7. doi: 10.1080/09638237.2021.1875421. Online ahead of print.</t>
  </si>
  <si>
    <t>Ludwig J</t>
  </si>
  <si>
    <t>J Ment Health</t>
  </si>
  <si>
    <t>10.1080/09638237.2021.1875421</t>
  </si>
  <si>
    <t>Lived experiences of Ugandan women who had recovered from a clinical diagnosis of postpartum depression: a phenomenological study</t>
  </si>
  <si>
    <t>Atuhaire C, Rukundo GZ, Brennaman L, Cumber SN, Nambozi G.</t>
  </si>
  <si>
    <t>BMC Pregnancy Childbirth. 2021 Dec 13;21(1):826. doi: 10.1186/s12884-021-04287-2.</t>
  </si>
  <si>
    <t>Atuhaire C</t>
  </si>
  <si>
    <t>BMC Pregnancy Childbirth</t>
  </si>
  <si>
    <t>PMC8666838</t>
  </si>
  <si>
    <t>Social and Biological Parameters Involved in Suicide Ideation During the COVID-19 Pandemic: A Narrative Review</t>
  </si>
  <si>
    <t>Dhrisya C, Prasathkumar M, Becky R, Anisha S, Sadhasivam S, Essa MM, Chidambaram SB, Al-Balushi B, Guillemin GJ, Qoronfleh MW.</t>
  </si>
  <si>
    <t>Int J Tryptophan Res. 2020 Dec 21;13:1178646920978243. doi: 10.1177/1178646920978243. eCollection 2020.</t>
  </si>
  <si>
    <t>Dhrisya C</t>
  </si>
  <si>
    <t>Int J Tryptophan Res</t>
  </si>
  <si>
    <t>PMC8851148</t>
  </si>
  <si>
    <t>10.1177/1178646920978243</t>
  </si>
  <si>
    <t>Pharmacokinetic modeling of over-the-counter drug diphenhydramine self-administered in overdoses in Japanese patients admitted to hospital</t>
  </si>
  <si>
    <t>Adachi K, Beppu S, Terashima M, Kobari W, Shimizu M, Yamazaki H.</t>
  </si>
  <si>
    <t>J Pharm Health Care Sci. 2021 Aug 2;7(1):32. doi: 10.1186/s40780-021-00215-w.</t>
  </si>
  <si>
    <t>PMC8327444</t>
  </si>
  <si>
    <t>10.1186/s40780-021-00215-w</t>
  </si>
  <si>
    <t>PAs' attitudes about adolescent suicide screening: The Theory of Planned Behavior</t>
  </si>
  <si>
    <t>Gillette C, Bodner G, Grant J, Aldrich R, Mospan C, Ip EH, Daniel S, Crandall S.</t>
  </si>
  <si>
    <t>JAAPA. 2021 Nov 1;34(11):38-45. doi: 10.1097/01.JAA.0000794968.09686.b3.</t>
  </si>
  <si>
    <t>Gillette C</t>
  </si>
  <si>
    <t>JAAPA</t>
  </si>
  <si>
    <t>Vest NA, Rossi FS, Ilgen M, Humphreys K, Timko C.</t>
  </si>
  <si>
    <t>J Stud Alcohol Drugs. 2021 Nov;82(6):792-800. doi: 10.15288/jsad.2021.82.792.</t>
  </si>
  <si>
    <t>Vest NA</t>
  </si>
  <si>
    <t>J Stud Alcohol Drugs</t>
  </si>
  <si>
    <t>PMC8819620</t>
  </si>
  <si>
    <t>How Can I Feel Safe at Home? Adolescents' Experiences of Family Violence in Ghana</t>
  </si>
  <si>
    <t>Addae EA, Tang L.</t>
  </si>
  <si>
    <t>Front Public Health. 2021 Jul 8;9:672061. doi: 10.3389/fpubh.2021.672061. eCollection 2021.</t>
  </si>
  <si>
    <t>Addae EA</t>
  </si>
  <si>
    <t>Front Public Health</t>
  </si>
  <si>
    <t>PMC8295647</t>
  </si>
  <si>
    <t>10.3389/fpubh.2021.672061</t>
  </si>
  <si>
    <t>Convolutional Neural Network-Based Deep Learning Model for Predicting Differential Suicidality in Depressive Patients Using Brain Generalized q-Sampling Imaging</t>
  </si>
  <si>
    <t>Chen VC, Wong FT, Tsai YH, Cheok MT, Chang YE, McIntyre RS, Weng JC.</t>
  </si>
  <si>
    <t>J Clin Psychiatry. 2021 Feb 23;82(2):19m13225. doi: 10.4088/JCP.19m13225.</t>
  </si>
  <si>
    <t>10.4088/JCP.19m13225</t>
  </si>
  <si>
    <t>Existential hope and humanism in COVID-19 suicide interventions</t>
  </si>
  <si>
    <t>Egargo FJ, Kahambing JG.</t>
  </si>
  <si>
    <t>J Public Health (Oxf). 2021 Jun 7;43(2):e246-e247. doi: 10.1093/pubmed/fdaa171.</t>
  </si>
  <si>
    <t>Egargo FJ</t>
  </si>
  <si>
    <t>J Public Health (Oxf)</t>
  </si>
  <si>
    <t>PMC7543443</t>
  </si>
  <si>
    <t>Dysregulation of Protein Kinase C in Adult Depression and Suicide: Evidence From Postmortem Brain Studies</t>
  </si>
  <si>
    <t>Pandey GN, Sharma A, Rizavi HS, Ren X.</t>
  </si>
  <si>
    <t>Int J Neuropsychopharmacol. 2021 May 18;24(5):400-408. doi: 10.1093/ijnp/pyab003.</t>
  </si>
  <si>
    <t>Pandey GN</t>
  </si>
  <si>
    <t>Int J Neuropsychopharmacol</t>
  </si>
  <si>
    <t>PMC8130206</t>
  </si>
  <si>
    <t>A high-need, high-impact educational session on firearms and death by suicide</t>
  </si>
  <si>
    <t>Bryan JL, Chen RL, Moon A, Asghar-Ali AA.</t>
  </si>
  <si>
    <t>Suicide Life Threat Behav. 2021 Oct;51(5):955-960. doi: 10.1111/sltb.12779. Epub 2021 Jul 1.</t>
  </si>
  <si>
    <t>Bryan JL</t>
  </si>
  <si>
    <t>Validation of the Chinese Version of the Gender Identity/Gender Dysphoria Questionnaire for Adolescents and Adults</t>
  </si>
  <si>
    <t>Wang Y, Feng Y, Su D, Wilson A, Pan B, Liu Y, Wang N, Guo B, Han M, Zucker KJ, Chen R.</t>
  </si>
  <si>
    <t>J Sex Med. 2021 Sep;18(9):1632-1640. doi: 10.1016/j.jsxm.2021.05.007. Epub 2021 Jul 8.</t>
  </si>
  <si>
    <t>J Sex Med</t>
  </si>
  <si>
    <t>10.1016/j.jsxm.2021.05.007</t>
  </si>
  <si>
    <t>Asking about suicide and self-harm: moving beyond clinician discomfort</t>
  </si>
  <si>
    <t>Norman C.</t>
  </si>
  <si>
    <t>Br J Gen Pract. 2021 Apr 29;71(706):217. doi: 10.3399/bjgp21X715793. Print 2021 May.</t>
  </si>
  <si>
    <t>Norman C</t>
  </si>
  <si>
    <t>Br J Gen Pract</t>
  </si>
  <si>
    <t>PMC8087293</t>
  </si>
  <si>
    <t>Acute toxic encephalopathy following bromadiolone intoxication: a case report</t>
  </si>
  <si>
    <t>Li Q, Yu W, Qu Y, Wang JQ, Mao N, Kang H.</t>
  </si>
  <si>
    <t>BMC Neurol. 2021 Jan 7;21(1):8. doi: 10.1186/s12883-020-02034-2.</t>
  </si>
  <si>
    <t>Li Q</t>
  </si>
  <si>
    <t>BMC Neurol</t>
  </si>
  <si>
    <t>PMC7789786</t>
  </si>
  <si>
    <t>Factors associated with suicidal ideation in drug addicts based on the theory of planned behavior</t>
  </si>
  <si>
    <t>Khani Jeihooni A, Amirkhani M, Rakhshani T, Hasirini PA, Jormand H.</t>
  </si>
  <si>
    <t>BMC Psychiatry. 2021 Jul 26;21(1):372. doi: 10.1186/s12888-021-03387-9.</t>
  </si>
  <si>
    <t>Khani Jeihooni A</t>
  </si>
  <si>
    <t>PMC8311923</t>
  </si>
  <si>
    <t>Psychiatric symptoms, risk, and protective factors among university students in quarantine during the COVID-19 pandemic in China</t>
  </si>
  <si>
    <t>Sun S, Goldberg SB, Lin D, Qiao S, Operario D.</t>
  </si>
  <si>
    <t>Global Health. 2021 Jan 25;17(1):15. doi: 10.1186/s12992-021-00663-x.</t>
  </si>
  <si>
    <t>Sun S</t>
  </si>
  <si>
    <t>Global Health</t>
  </si>
  <si>
    <t>PMC7829620</t>
  </si>
  <si>
    <t>Pushing them to the edge: Suicide in immigrant detention centers as a product of organizational failure</t>
  </si>
  <si>
    <t>Marquez BA, Marquez-Velarde G, Eason JM, Aldana L.</t>
  </si>
  <si>
    <t>Soc Sci Med. 2021 Aug;283:114177. doi: 10.1016/j.socscimed.2021.114177. Epub 2021 Jun 29.</t>
  </si>
  <si>
    <t>Marquez BA</t>
  </si>
  <si>
    <t>Body mass index, subjective body shape, and suicidal ideation among community-dwelling Korean adults</t>
  </si>
  <si>
    <t>Yong CE, Kim YB, Lyu J.</t>
  </si>
  <si>
    <t>Arch Public Health. 2021 Jun 8;79(1):96. doi: 10.1186/s13690-021-00627-y.</t>
  </si>
  <si>
    <t>Yong CE</t>
  </si>
  <si>
    <t>Arch Public Health</t>
  </si>
  <si>
    <t>PMC8186091</t>
  </si>
  <si>
    <t>Differences in physical, mental, and social functions between males and females in multiple sclerosis: A multicenter cross-sectional study in China</t>
  </si>
  <si>
    <t>Zhao Z, Zhang Y, Du Q, Chen H, Shi Z, Wang J, Qiu Y, Yan C, Zhou H.</t>
  </si>
  <si>
    <t>Mult Scler Relat Disord. 2021 Feb;48:102693. doi: 10.1016/j.msard.2020.102693. Epub 2020 Dec 19.</t>
  </si>
  <si>
    <t>Zhao Z</t>
  </si>
  <si>
    <t>Mult Scler Relat Disord</t>
  </si>
  <si>
    <t>10.1016/j.msard.2020.102693</t>
  </si>
  <si>
    <t>The Influence of Masculinity and the Moderating Role of Religion on the Workplace Well-Being of Factory Workers in China</t>
  </si>
  <si>
    <t>Gao Q, Woods O, Cai X.</t>
  </si>
  <si>
    <t>Int J Environ Res Public Health. 2021 Jun 9;18(12):6250. doi: 10.3390/ijerph18126250.</t>
  </si>
  <si>
    <t>Gao Q</t>
  </si>
  <si>
    <t>PMC8296036</t>
  </si>
  <si>
    <t>10.3390/ijerph18126250</t>
  </si>
  <si>
    <t>[Comparative analysis of the legal framework on mental health and suicide in Mexico]</t>
  </si>
  <si>
    <t>Valdez-Santiago R, Marín-Mendoza E, Torres-Falcón M.</t>
  </si>
  <si>
    <t>Salud Publica Mex. 2021 Jun 18;63(4):554-564. doi: 10.21149/12310.</t>
  </si>
  <si>
    <t>Valdez-Santiago R</t>
  </si>
  <si>
    <t>Salud Publica Mex</t>
  </si>
  <si>
    <t>10.21149/12310</t>
  </si>
  <si>
    <t>Engineering of a bona fide light-operated calcium channel</t>
  </si>
  <si>
    <t>He L, Wang L, Zeng H, Tan P, Ma G, Zheng S, Li Y, Sun L, Dou F, Siwko S, Huang Y, Wang Y, Zhou Y.</t>
  </si>
  <si>
    <t>Nat Commun. 2021 Jan 11;12(1):164. doi: 10.1038/s41467-020-20425-4.</t>
  </si>
  <si>
    <t>He L</t>
  </si>
  <si>
    <t>Nat Commun</t>
  </si>
  <si>
    <t>PMC7801460</t>
  </si>
  <si>
    <t>10.1038/s41467-020-20425-4</t>
  </si>
  <si>
    <t>Professional Stigma of Mental Health Issues: Physicians Are Both the Cause and Solution</t>
  </si>
  <si>
    <t>Brower KJ.</t>
  </si>
  <si>
    <t>Acad Med. 2021 May 1;96(5):635-640. doi: 10.1097/ACM.0000000000003998.</t>
  </si>
  <si>
    <t>Brower KJ</t>
  </si>
  <si>
    <t>Acad Med</t>
  </si>
  <si>
    <t>PMC8078109</t>
  </si>
  <si>
    <t>10.1097/ACM.0000000000003998</t>
  </si>
  <si>
    <t>Mapping Brain Microstructure and Network Alterations in Depressive Patients with Suicide Attempts Using Generalized Q-Sampling MRI</t>
  </si>
  <si>
    <t>Chen VC, Kao CJ, Tsai YH, McIntyre RS, Weng JC.</t>
  </si>
  <si>
    <t>J Pers Med. 2021 Mar 3;11(3):174. doi: 10.3390/jpm11030174.</t>
  </si>
  <si>
    <t>J Pers Med</t>
  </si>
  <si>
    <t>PMC7998726</t>
  </si>
  <si>
    <t>10.3390/jpm11030174</t>
  </si>
  <si>
    <t>Juel A, Berring LL, Hybholt L, Erlangsen A, Larsen ER, Buus N.</t>
  </si>
  <si>
    <t>Int J Nurs Stud. 2021 Jan;113:103793. doi: 10.1016/j.ijnurstu.2020.103793. Epub 2020 Oct 13.</t>
  </si>
  <si>
    <t>Juel A</t>
  </si>
  <si>
    <t>Experiences with a violence and mental health safety protocol for a randomized controlled trial to support youth living with HIV</t>
  </si>
  <si>
    <t>Merrill KG, Mwansa JK, Miti S, Burke VM, Abrams EA, Frimpong C, Decker MR, Campbell JC, Denison JA.</t>
  </si>
  <si>
    <t>Glob Health Res Policy. 2021 Oct 15;6(1):40. doi: 10.1186/s41256-021-00224-0.</t>
  </si>
  <si>
    <t>Merrill KG</t>
  </si>
  <si>
    <t>Glob Health Res Policy</t>
  </si>
  <si>
    <t>PMC8518229</t>
  </si>
  <si>
    <t>10.1186/s41256-021-00224-0</t>
  </si>
  <si>
    <t>Suicidal Ideation Risk and Socio-Cultural Factors in China: A Longitudinal Study on Social Media from 2010 to 2018</t>
  </si>
  <si>
    <t>Li H, Han Y, Xiao Y, Liu X, Li A, Zhu T.</t>
  </si>
  <si>
    <t>Int J Environ Res Public Health. 2021 Jan 26;18(3):1098. doi: 10.3390/ijerph18031098.</t>
  </si>
  <si>
    <t>PMC7908182</t>
  </si>
  <si>
    <t>10.3390/ijerph18031098</t>
  </si>
  <si>
    <t>Bullying Experiences and Nonsuicidal Self-injury among Chinese Adolescents: A Longitudinal Moderated Mediation Model</t>
  </si>
  <si>
    <t>Wu N, Hou Y, Zeng Q, Cai H, You J.</t>
  </si>
  <si>
    <t>J Youth Adolesc. 2021 Apr;50(4):753-766. doi: 10.1007/s10964-020-01380-1. Epub 2021 Jan 11.</t>
  </si>
  <si>
    <t>Wu N</t>
  </si>
  <si>
    <t>J Youth Adolesc</t>
  </si>
  <si>
    <t>Gender and Sexual Orientation Bullying Victimization are Associated with Gun Carrying Among Adolescent Boys</t>
  </si>
  <si>
    <t>Ganson KT, Nagata JM.</t>
  </si>
  <si>
    <t>Child Adolesc Social Work J. 2021;38(6):631-640. doi: 10.1007/s10560-020-00689-x. Epub 2020 Aug 4.</t>
  </si>
  <si>
    <t>Ganson KT</t>
  </si>
  <si>
    <t>Child Adolesc Social Work J</t>
  </si>
  <si>
    <t>PMC7402073</t>
  </si>
  <si>
    <t>10.1007/s10560-020-00689-x</t>
  </si>
  <si>
    <t>Children's history of suicidal ideation and synchrony of facial displays of affect during mother-child interactions</t>
  </si>
  <si>
    <t>James KM, Kudinova AY, Woody ML, Feurer C, Foster CE, Gibb BE.</t>
  </si>
  <si>
    <t>J Child Psychol Psychiatry. 2021 Jan;62(1):40-47. doi: 10.1111/jcpp.13231. Epub 2020 Mar 10.</t>
  </si>
  <si>
    <t>James KM</t>
  </si>
  <si>
    <t>J Child Psychol Psychiatry</t>
  </si>
  <si>
    <t>PMC7483382</t>
  </si>
  <si>
    <t>NIHMS1571466</t>
  </si>
  <si>
    <t>Treatment compliance and risk and protective factors for suicide ideation to completed suicide in adolescents: a systematic review</t>
  </si>
  <si>
    <t>Rufino NC, Fidalgo TM, Dos Santos JP, Tardelli VS, Lima MG, Frick LP, Mirkovic B, da Silveira DX, Cohen D.</t>
  </si>
  <si>
    <t>Braz J Psychiatry. 2021 Sep-Oct;43(5):550-558. doi: 10.1590/1516-4446-2020-1026.</t>
  </si>
  <si>
    <t>Rufino NC</t>
  </si>
  <si>
    <t>Braz J Psychiatry</t>
  </si>
  <si>
    <t>PMC8555635</t>
  </si>
  <si>
    <t>10.1590/1516-4446-2020-1026</t>
  </si>
  <si>
    <t>Factors associated with multiple suicide attempts in a nationally representative study of U.S. military veterans</t>
  </si>
  <si>
    <t>Nichter B, Maguen S, Monteith LL, Kachadourian L, Norman SB, Hill ML, Herzog S, Pietrzak RH.</t>
  </si>
  <si>
    <t>J Psychiatr Res. 2021 Aug;140:295-300. doi: 10.1016/j.jpsychires.2021.06.012. Epub 2021 Jun 7.</t>
  </si>
  <si>
    <t>10.1016/j.jpsychires.2021.06.012</t>
  </si>
  <si>
    <t>Alterations of core structural network connectome associated with suicidal ideation in major depressive disorder patients</t>
  </si>
  <si>
    <t>Liu X, He C, Fan D, Zang F, Zhu Y, Zhang H, Zhang Z, Zhang H, Xie C.</t>
  </si>
  <si>
    <t>Transl Psychiatry. 2021 Apr 24;11(1):243. doi: 10.1038/s41398-021-01353-3.</t>
  </si>
  <si>
    <t>Liu X</t>
  </si>
  <si>
    <t>PMC8068724</t>
  </si>
  <si>
    <t>10.1038/s41398-021-01353-3</t>
  </si>
  <si>
    <t>Longitudinal associations among academic achievement and depressive symptoms and suicidal ideation in elementary schoolchildren: disentangling between- and within-person associations</t>
  </si>
  <si>
    <t>Chen J, Huebner ES, Tian L.</t>
  </si>
  <si>
    <t>Eur Child Adolesc Psychiatry. 2021 Apr 22. doi: 10.1007/s00787-021-01781-y. Online ahead of print.</t>
  </si>
  <si>
    <t>Chen J</t>
  </si>
  <si>
    <t>Eur Child Adolesc Psychiatry</t>
  </si>
  <si>
    <t>Differentiating U.S. military veterans who think about suicide from those who attempt suicide: A population-based study</t>
  </si>
  <si>
    <t>Nichter B, Monteith LL, Norman SB, Maguen S, Hill ML, Herzog S, Pietrzak RH.</t>
  </si>
  <si>
    <t>Gen Hosp Psychiatry. 2021 Sep-Oct;72:117-123. doi: 10.1016/j.genhosppsych.2021.08.007. Epub 2021 Aug 14.</t>
  </si>
  <si>
    <t>Rejection sensitivity and adolescent non-suicidal self-injury: Mediation through depressive symptoms and moderation by fear of self-compassion</t>
  </si>
  <si>
    <t>Jiang Y, Ren Y, Liu T, You J.</t>
  </si>
  <si>
    <t>Psychol Psychother. 2021 Apr;94 Suppl 2:481-496. doi: 10.1111/papt.12293. Epub 2020 Jun 23.</t>
  </si>
  <si>
    <t>Jiang Y</t>
  </si>
  <si>
    <t>Psychol Psychother</t>
  </si>
  <si>
    <t>Comparative associations of problematic alcohol and cannabis use with suicidal behavior in U.S. military veterans: A population-based study</t>
  </si>
  <si>
    <t>Hill ML, Nichter B, Loflin M, Norman SB, Pietrzak RH.</t>
  </si>
  <si>
    <t>J Psychiatr Res. 2021 Mar;135:135-142. doi: 10.1016/j.jpsychires.2021.01.004. Epub 2021 Jan 8.</t>
  </si>
  <si>
    <t>The neuropsychological outcomes of non-fatal strangulation in domestic and sexual violence: A systematic review</t>
  </si>
  <si>
    <t>Bichard H, Byrne C, Saville CWN, Coetzer R.</t>
  </si>
  <si>
    <t>Neuropsychol Rehabil. 2021 Jan 12:1-29. doi: 10.1080/09602011.2020.1868537. Online ahead of print.</t>
  </si>
  <si>
    <t>Bichard H</t>
  </si>
  <si>
    <t>Neuropsychol Rehabil</t>
  </si>
  <si>
    <t>10.1080/09602011.2020.1868537</t>
  </si>
  <si>
    <t>Protective factors and sources of support in the workplace as experienced by UK foundation and junior doctors: a qualitative study</t>
  </si>
  <si>
    <t>Riley R, Kokab F, Buszewicz M, Gopfert A, Van Hove M, Taylor AK, Teoh K, Martin J, Appleby L, Chew-Graham C.</t>
  </si>
  <si>
    <t>BMJ Open. 2021 Jun 23;11(6):e045588. doi: 10.1136/bmjopen-2020-045588.</t>
  </si>
  <si>
    <t>Riley R</t>
  </si>
  <si>
    <t>PMC8231035</t>
  </si>
  <si>
    <t>10.1136/bmjopen-2020-045588</t>
  </si>
  <si>
    <t>Oxytocin reduces romantic rejection-induced pain in online speed-dating as revealed by decreased frontal-midline theta oscillations</t>
  </si>
  <si>
    <t>Zhang X, Li P, Otieno SCSA, Li H, Leppänen PHT.</t>
  </si>
  <si>
    <t>Psychoneuroendocrinology. 2021 Nov;133:105411. doi: 10.1016/j.psyneuen.2021.105411. Epub 2021 Sep 10.</t>
  </si>
  <si>
    <t>Zhang X</t>
  </si>
  <si>
    <t>Burden of cannabis use and disorder in the U.S. veteran population: Psychiatric comorbidity, suicidality, and service utilization</t>
  </si>
  <si>
    <t>Hill ML, Nichter BM, Norman SB, Loflin M, Pietrzak RH.</t>
  </si>
  <si>
    <t>J Affect Disord. 2021 Jan 1;278:528-535. doi: 10.1016/j.jad.2020.09.099. Epub 2020 Sep 29.</t>
  </si>
  <si>
    <t>Mortality and non-use of antipsychotic drugs after acute admission in schizophrenia: A prospective total-cohort study</t>
  </si>
  <si>
    <t>Strømme MF, Mellesdal LS, Bartz-Johannesen C, Kroken RA, Krogenes M, Mehlum L, Johnsen E.</t>
  </si>
  <si>
    <t>Schizophr Res. 2021 Sep;235:29-35. doi: 10.1016/j.schres.2021.07.009. Epub 2021 Jul 21.</t>
  </si>
  <si>
    <t>Strømme MF</t>
  </si>
  <si>
    <t>Schizophr Res</t>
  </si>
  <si>
    <t>Attitude Towards Suicide and Help-Seeking Behavior Among Medical Undergraduates in a Malaysian University</t>
  </si>
  <si>
    <t>Wahab S, Shah NE, Sivachandran S, Shahruddin I, Ismail NNS, Mohan LD, Kamaluddin MR, Nawi AM.</t>
  </si>
  <si>
    <t>Acad Psychiatry. 2021 Dec;45(6):672-680. doi: 10.1007/s40596-021-01513-z. Epub 2021 Aug 3.</t>
  </si>
  <si>
    <t>Wahab S</t>
  </si>
  <si>
    <t>Acad Psychiatry</t>
  </si>
  <si>
    <t>PMC8664790</t>
  </si>
  <si>
    <t>Sleep Duration Is Closely Associated with Suicidal Ideation and Suicide Attempt in Korean Adults: A Nationwide Cross-Sectional Study</t>
  </si>
  <si>
    <t>Ko Y, Moon J, Han S.</t>
  </si>
  <si>
    <t>Int J Environ Res Public Health. 2021 May 24;18(11):5594. doi: 10.3390/ijerph18115594.</t>
  </si>
  <si>
    <t>Ko Y</t>
  </si>
  <si>
    <t>PMC8197181</t>
  </si>
  <si>
    <t>10.3390/ijerph18115594</t>
  </si>
  <si>
    <t>Current measures are not sufficient: an interview-based qualitative assessment of quality of life in cutaneous T-cell lymphoma</t>
  </si>
  <si>
    <t>Bhat TS, Herbosa CM, Rosenberg AR, Sogade O, Jeffe DB, Mehta-Shah N, Semenov YR, Musiek AC.</t>
  </si>
  <si>
    <t>Br J Dermatol. 2021 Feb;184(2):310-318. doi: 10.1111/bjd.19298. Epub 2020 Aug 2.</t>
  </si>
  <si>
    <t>Bhat TS</t>
  </si>
  <si>
    <t>Br J Dermatol</t>
  </si>
  <si>
    <t>PMC7722174</t>
  </si>
  <si>
    <t>NIHMS1637100</t>
  </si>
  <si>
    <t>10.1111/bjd.19298</t>
  </si>
  <si>
    <t>Letter to the Editor: CONVERGENCES AND DIVERGENCES IN THE ICD-11 VS. DSM-5 CLASSIFICATION OF MOOD DISORDERS</t>
  </si>
  <si>
    <t>Cerbo AD.</t>
  </si>
  <si>
    <t>Turk Psikiyatri Derg. 2021;32(4):293-295. doi: 10.5080/u26899.</t>
  </si>
  <si>
    <t>Cerbo AD</t>
  </si>
  <si>
    <t>Turk Psikiyatri Derg</t>
  </si>
  <si>
    <t>10.5080/u26899</t>
  </si>
  <si>
    <t>Clinical predictors of non-response to lithium treatment in the Pharmacogenomics of Bipolar Disorder (PGBD) study</t>
  </si>
  <si>
    <t>Lin Y, Maihofer AX, Stapp E, Ritchey M, Alliey-Rodriguez N, Anand A, Balaraman Y, Berrettini WH, Bertram H, Bhattacharjee A, Calkin CV, Conroy C, Coryell W, D'Arcangelo N, DeModena A, Biernacka JM, Fisher C, Frazier N, Frye M, Gao K, Garnham J, Gershon E, Glazer K, Goes FS, Goto T, Karberg E, Harrington G, Jakobsen P, Kamali M, Kelly M, Leckband SG, Lohoff FW, Stautland A, McCarthy MJ, McInnis MG, Mondimore F, Morken G, Nurnberger JI, Oedegaard KJ, Syrstad VEG, Ryan K, Schinagle M, Schoeyen H, Andreassen OA, Shaw M, Shilling PD, Slaney C, Tarwater B, Calabrese JR, Alda M, Nievergelt CM, Zandi PP, Kelsoe JR.</t>
  </si>
  <si>
    <t>Bipolar Disord. 2021 Dec;23(8):821-831. doi: 10.1111/bdi.13078. Epub 2021 May 5.</t>
  </si>
  <si>
    <t>Lin Y</t>
  </si>
  <si>
    <t>Bipolar Disord</t>
  </si>
  <si>
    <t>10.1111/bdi.13078</t>
  </si>
  <si>
    <t>Predictors of Hospitalization for Manic Episode in Alzheimer's Dementia: Inputs From an Inpatient Case-Control Study</t>
  </si>
  <si>
    <t>Nandwana V, Kaur J, Singh R, Jaka S, Kaur G, Rawal E, Mathialagan K, Amuk Williams OC.</t>
  </si>
  <si>
    <t>Cureus. 2021 Aug 20;13(8):e17333. doi: 10.7759/cureus.17333. eCollection 2021 Aug.</t>
  </si>
  <si>
    <t>Nandwana V</t>
  </si>
  <si>
    <t>PMC8451530</t>
  </si>
  <si>
    <t>10.7759/cureus.17333</t>
  </si>
  <si>
    <t>Acknowledging bereavement, strengthening communities: Introducing an online compassionate community initiative for the recognition of pandemic grief</t>
  </si>
  <si>
    <t>Ummel D, Vachon M, Guité-Verret A.</t>
  </si>
  <si>
    <t>Am J Community Psychol. 2021 Dec 22. doi: 10.1002/ajcp.12576. Online ahead of print.</t>
  </si>
  <si>
    <t>Ummel D</t>
  </si>
  <si>
    <t>Am J Community Psychol</t>
  </si>
  <si>
    <t>10.1002/ajcp.12576</t>
  </si>
  <si>
    <t>Anxiety symptoms mediates the influence of cybervictimization on adolescent non-suicidal self-injury: The moderating effect of self-control</t>
  </si>
  <si>
    <t>Zhu J, Chen Y, Su B, Zhang W.</t>
  </si>
  <si>
    <t>J Affect Disord. 2021 Apr 15;285:144-151. doi: 10.1016/j.jad.2021.01.004. Epub 2021 Jan 8.</t>
  </si>
  <si>
    <t>Zhu J</t>
  </si>
  <si>
    <t>Create Solidarity Networks: Dialogs in Reddit to Overcome Depression and Suicidal Ideation among Males</t>
  </si>
  <si>
    <t>Redondo-Sama G, Morlà-Folch T, Burgués A, Amador J, Magaraggia S.</t>
  </si>
  <si>
    <t>Int J Environ Res Public Health. 2021 Nov 13;18(22):11927. doi: 10.3390/ijerph182211927.</t>
  </si>
  <si>
    <t>Redondo-Sama G</t>
  </si>
  <si>
    <t>PMC8620618</t>
  </si>
  <si>
    <t>10.3390/ijerph182211927</t>
  </si>
  <si>
    <t>Promoting Healthier Masculinities as a Suicide Prevention Intervention in a Regional Australian Community: A Qualitative Study of Stakeholder Perspectives</t>
  </si>
  <si>
    <t>Trail K, Oliffe JL, Patel D, Robinson J, King K, Armstrong G, Seidler Z, Walton CC, Wilson MJ, Rice SM.</t>
  </si>
  <si>
    <t>Front Sociol. 2021 Dec 8;6:728170. doi: 10.3389/fsoc.2021.728170. eCollection 2021.</t>
  </si>
  <si>
    <t>Trail K</t>
  </si>
  <si>
    <t>PMC8692245</t>
  </si>
  <si>
    <t>10.3389/fsoc.2021.728170</t>
  </si>
  <si>
    <t>The Psychological and Behavioral Patterns of Online Psychological Help-Seekers before and during COVID-19 Pandemic: A Text Mining-Based Longitudinal Ecological Study</t>
  </si>
  <si>
    <t>Huang Y, Liu H, Zhang L, Li S, Wang W, Ren Z, Zhou Z, Ma X.</t>
  </si>
  <si>
    <t>Int J Environ Res Public Health. 2021 Nov 2;18(21):11525. doi: 10.3390/ijerph182111525.</t>
  </si>
  <si>
    <t>Huang Y</t>
  </si>
  <si>
    <t>PMC8582697</t>
  </si>
  <si>
    <t>10.3390/ijerph182111525</t>
  </si>
  <si>
    <t>Veteran Perspectives of Barriers and Facilitators to Campaigns Promoting Help Seeking During Crisis</t>
  </si>
  <si>
    <t>Karras E, Arriola N, McCarten JM, Britton PC, Besterman-Dahan K, Stecker TA.</t>
  </si>
  <si>
    <t>Community Ment Health J. 2021 Aug;57(6):1045-1051. doi: 10.1007/s10597-020-00729-x. Epub 2020 Oct 23.</t>
  </si>
  <si>
    <t>Karras E</t>
  </si>
  <si>
    <t>Community Ment Health J</t>
  </si>
  <si>
    <t>Mokken Scale Analysis of Lifetime Responses on the Columbia Suicide Severity Rating Scale's Severity of Ideation Subscale</t>
  </si>
  <si>
    <t>Tabares JV, Butner JE, Bryan CJ, A Harris J.</t>
  </si>
  <si>
    <t>Assessment. 2021 Sep;28(6):1624-1634. doi: 10.1177/1073191120913626. Epub 2020 Apr 21.</t>
  </si>
  <si>
    <t>Tabares JV</t>
  </si>
  <si>
    <t>Targeted suicide gene therapy for liver cancer based on ribozyme-mediated RNA replacement through post-transcriptional regulation</t>
  </si>
  <si>
    <t>Han SR, Lee CH, Im JY, Kim JH, Kim JH, Kim SJ, Cho YW, Kim E, Kim Y, Ryu JH, Ju MH, Jeong JS, Lee SW.</t>
  </si>
  <si>
    <t>Mol Ther Nucleic Acids. 2020 Oct 31;23:154-168. doi: 10.1016/j.omtn.2020.10.036. eCollection 2021 Mar 5.</t>
  </si>
  <si>
    <t>Han SR</t>
  </si>
  <si>
    <t>Mol Ther Nucleic Acids</t>
  </si>
  <si>
    <t>PMC7732968</t>
  </si>
  <si>
    <t>10.1016/j.omtn.2020.10.036</t>
  </si>
  <si>
    <t>Quality of life in patients with human immunodeficiency virus (HIV)/acquired immunodeficiency syndrome in a HIV WeChat account and self-assessment of physical and mental health</t>
  </si>
  <si>
    <t>Yu Y, Chang Z, Li H, Liu X, Lu Y.</t>
  </si>
  <si>
    <t>Zhong Nan Da Xue Xue Bao Yi Xue Ban. 2021 Sept 28;46(9):1024-1030. doi: 10.11817/j.issn.1672-7347.2021.200343.</t>
  </si>
  <si>
    <t>Yu Y</t>
  </si>
  <si>
    <t>Zhong Nan Da Xue Xue Bao Yi Xue Ban</t>
  </si>
  <si>
    <t>10.11817/j.issn.1672-7347.2021.200343</t>
  </si>
  <si>
    <t>Kirchhoffer DG, Lui CW.</t>
  </si>
  <si>
    <t>Bioethics. 2021 Jan;35(1):105-116. doi: 10.1111/bioe.12777. Epub 2020 Aug 19.</t>
  </si>
  <si>
    <t>Kirchhoffer DG</t>
  </si>
  <si>
    <t>PMC7818170</t>
  </si>
  <si>
    <t>Chen D, Abrams M, Clark L, Ehrensaft D, Tishelman AC, Chan YM, Garofalo R, Olson-Kennedy J, Rosenthal SM, Hidalgo MA.</t>
  </si>
  <si>
    <t>J Adolesc Health. 2021 Jun;68(6):1104-1111. doi: 10.1016/j.jadohealth.2020.07.033. Epub 2020 Aug 21.</t>
  </si>
  <si>
    <t>Chen D</t>
  </si>
  <si>
    <t>J Adolesc Health</t>
  </si>
  <si>
    <t>PMC7897328</t>
  </si>
  <si>
    <t>NIHMS1616464</t>
  </si>
  <si>
    <t>An implementation evaluation of "Zero Suicide" using normalization process theory to support high-quality care for patients at risk of suicide</t>
  </si>
  <si>
    <t>Richards JE, Simon GE, Boggs JM, Beidas R, Yarborough BJH, Coleman KJ, Sterling SA, Beck A, Flores JP, Bruschke C, Grumet JG, Stewart CC, Schoenbaum M, Westphal J, Ahmedani BK.</t>
  </si>
  <si>
    <t>Implement Res Pract. 2021 Jan 1;2:10.1177/26334895211011769. doi: 10.1177/26334895211011769. Epub 2021 May 24.</t>
  </si>
  <si>
    <t>Richards JE</t>
  </si>
  <si>
    <t>Implement Res Pract</t>
  </si>
  <si>
    <t>PMC8384258</t>
  </si>
  <si>
    <t>NIHMS1708690</t>
  </si>
  <si>
    <t>10.1177/26334895211011769</t>
  </si>
  <si>
    <t>[PEDOPHILIA AS A CAUSE OF CHILD SEXUAL ABUSE: A MEDICAL AND LEGAL PROBLEM]</t>
  </si>
  <si>
    <t>Kulik A, Lubenets I, Kulakova N, Zelenyak P, Lisnychenko L.</t>
  </si>
  <si>
    <t>Georgian Med News. 2021 Mar;(312):172-180.</t>
  </si>
  <si>
    <t>Kulik A</t>
  </si>
  <si>
    <t>Georgian Med News</t>
  </si>
  <si>
    <t>Variations in seasonal solar insolation are associated with a history of suicide attempts in bipolar I disorder</t>
  </si>
  <si>
    <t>Bauer M, Glenn T, Achtyes ED, Alda M, Agaoglu E, Altınbaş K, Andreassen OA, Angelopoulos E, Ardau R, Vares EA, Aydin M, Ayhan Y, Baethge C, Bauer R, Baune BT, Balaban C, Becerra-Palars C, Behere AP, Behere PB, Belete H, Belete T, Belizario GO, Bellivier F, Belmaker RH, Benedetti F, Berk M, Bersudsky Y, Bicakci Ş, Birabwa-Oketcho H, Bjella TD, Brady C, Cabrera J, Cappucciati M, Castro AMP, Chen WL, Cheung EYW, Chiesa S, Crowe M, Cuomo A, Dallaspezia S, Del Zompo M, Desai P, Dodd S, Donix M, Etain B, Fagiolini A, Fellendorf FT, Ferensztajn-Rochowiak E, Fiedorowicz JG, Fountoulakis KN, Frye MA, Geoffroy PA, Gonzalez-Pinto A, Gottlieb JF, Grof P, Haarman BCM, Harima H, Hasse-Sousa M, Henry C, Høffding L, Houenou J, Imbesi M, Isometsä ET, Ivkovic M, Janno S, Johnsen S, Kapczinski F, Karakatsoulis GN, Kardell M, Kessing LV, Kim SJ, König B, Kot TL, Koval M, Kunz M, Lafer B, Landén M, Larsen ER, Lenger M, Lewitzka U, Licht RW, Lopez-Jaramillo C, MacKenzie A, Madsen HØ, Madsen SAKA, Mahadevan J, Mahardika A, Manchia M, Marsh W, Martinez-Cengotitabengoa M, Martiny K, Mashima Y, McLoughlin DM, Meesters Y, Melle I, Meza-Urzúa F, Ming MY, Monteith S, Moorthy M, Morken G, et al.</t>
  </si>
  <si>
    <t>Int J Bipolar Disord. 2021 Sep 1;9(1):26. doi: 10.1186/s40345-021-00231-7.</t>
  </si>
  <si>
    <t>Bauer M</t>
  </si>
  <si>
    <t>Int J Bipolar Disord</t>
  </si>
  <si>
    <t>PMC8408297</t>
  </si>
  <si>
    <t>Coordination between frontolimbic resting state connectivity and hypothalamic-pituitary-adrenal axis functioning in adolescents with and without depression</t>
  </si>
  <si>
    <t>Thai M, Schreiner MW, Mueller BA, Cullen KR, Klimes-Dougan B.</t>
  </si>
  <si>
    <t>Psychoneuroendocrinology. 2021 Mar;125:105123. doi: 10.1016/j.psyneuen.2020.105123. Epub 2020 Dec 28.</t>
  </si>
  <si>
    <t>Thai M</t>
  </si>
  <si>
    <t>PMC8443322</t>
  </si>
  <si>
    <t>NIHMS1664072</t>
  </si>
  <si>
    <t>Ketamine-Assisted and Culturally Attuned Trauma Informed Psychotherapy as Adjunct to Traditional Indigenous Healing: Effecting Cultural Collaboration in Canadian Mental Health Care</t>
  </si>
  <si>
    <t>Muscat SA, Wright GD, Bergeron K, Morin KW, Crouch CR, Hartelius G.</t>
  </si>
  <si>
    <t>Behav Sci (Basel). 2021 Aug 31;11(9):118. doi: 10.3390/bs11090118.</t>
  </si>
  <si>
    <t>Muscat SA</t>
  </si>
  <si>
    <t>Behav Sci (Basel)</t>
  </si>
  <si>
    <t>PMC8468330</t>
  </si>
  <si>
    <t>10.3390/bs11090118</t>
  </si>
  <si>
    <t>Risk factors associated with suicide in adolescents and young adults (AYA) with cancer</t>
  </si>
  <si>
    <t>Heynemann S, Thompson K, Moncur D, Silva S, Jayawardana M, Lewin J.</t>
  </si>
  <si>
    <t>Cancer Med. 2021 Oct;10(20):7339-7346. doi: 10.1002/cam4.4246. Epub 2021 Sep 29.</t>
  </si>
  <si>
    <t>Heynemann S</t>
  </si>
  <si>
    <t>Cancer Med</t>
  </si>
  <si>
    <t>PMC8525084</t>
  </si>
  <si>
    <t>10.1002/cam4.4246</t>
  </si>
  <si>
    <t>Chemokines gene expression in the prefrontal cortex of depressed suicide victims and normal control subjects</t>
  </si>
  <si>
    <t>Pandey GN, Rizavi HS, Bhaumik R, Zhang H.</t>
  </si>
  <si>
    <t>Brain Behav Immun. 2021 May;94:266-273. doi: 10.1016/j.bbi.2021.01.033. Epub 2021 Feb 9.</t>
  </si>
  <si>
    <t>Brain Behav Immun</t>
  </si>
  <si>
    <t>PMC8231709</t>
  </si>
  <si>
    <t>NIHMS1680422</t>
  </si>
  <si>
    <t>Classification of normal and depressed EEG signals based on centered correntropy of rhythms in empirical wavelet transform domain</t>
  </si>
  <si>
    <t>Akbari H, Sadiq MT, Rehman AU.</t>
  </si>
  <si>
    <t>Health Inf Sci Syst. 2021 Feb 6;9(1):9. doi: 10.1007/s13755-021-00139-7. eCollection 2021 Dec.</t>
  </si>
  <si>
    <t>Akbari H</t>
  </si>
  <si>
    <t>Health Inf Sci Syst</t>
  </si>
  <si>
    <t>PMC7867675</t>
  </si>
  <si>
    <t>10.1007/s13755-021-00139-7</t>
  </si>
  <si>
    <t>Functional Connectivity in Antipsychotic-Treated and Antipsychotic-Naive Patients With First-Episode Psychosis and Low Risk of Self-harm or Aggression: A Secondary Analysis of a Randomized Clinical Trial</t>
  </si>
  <si>
    <t>Chopra S, Francey SM, O'Donoghue B, Sabaroedin K, Arnatkeviciute A, Cropley V, Nelson B, Graham J, Baldwin L, Tahtalian S, Yuen HP, Allott K, Alvarez-Jimenez M, Harrigan S, Pantelis C, Wood SJ, McGorry P, Fornito A.</t>
  </si>
  <si>
    <t>JAMA Psychiatry. 2021 Sep 1;78(9):994-1004. doi: 10.1001/jamapsychiatry.2021.1422.</t>
  </si>
  <si>
    <t>Chopra S</t>
  </si>
  <si>
    <t>PMC8223142</t>
  </si>
  <si>
    <t>Executive dysfunction and risk of suicide in older adults: a population-based prospective cohort study</t>
  </si>
  <si>
    <t>Oh DJ, Han JW, Bae JB, Kim TH, Kwak KP, Kim BJ, Kim SG, Kim JL, Moon SW, Park JH, Ryu SH, Youn JC, Lee DY, Lee DW, Lee SB, Lee JJ, Jhoo JH, Kim KW.</t>
  </si>
  <si>
    <t>J Neurol Neurosurg Psychiatry. 2021 May;92(5):528-533. doi: 10.1136/jnnp-2020-324390. Epub 2021 Feb 9.</t>
  </si>
  <si>
    <t>Oh DJ</t>
  </si>
  <si>
    <t>J Neurol Neurosurg Psychiatry</t>
  </si>
  <si>
    <t>The association between sibling bullying and psychotic-like experiences among children age 11-16 years in China</t>
  </si>
  <si>
    <t>Liu X, Wolloh Ii MG, Lin X, Qiu X, Qing Z, Wang W, Liu F, Wu W, Yang X, Otake Y, Luo X, Wang Z, Lu D.</t>
  </si>
  <si>
    <t>J Affect Disord. 2021 Apr 1;284:31-37. doi: 10.1016/j.jad.2021.01.073. Epub 2021 Feb 4.</t>
  </si>
  <si>
    <t>Bou Khalil R, Atallah E, Dirani E, Kallab M, Kassab A, Mourad M, El Khoury R.</t>
  </si>
  <si>
    <t>Med Hypotheses. 2020 Nov;144:110047. doi: 10.1016/j.mehy.2020.110047. Epub 2020 Jun 29.</t>
  </si>
  <si>
    <t>Bou Khalil R</t>
  </si>
  <si>
    <t>Med Hypotheses</t>
  </si>
  <si>
    <t>Peripheral body temperature rhythm is associated with suicide risk in major depressive disorder: a case-control study</t>
  </si>
  <si>
    <t>Ma X, Cao J, Zheng H, Mei X, Wang M, Wang H, Shuai Y, Shen Y.</t>
  </si>
  <si>
    <t>Gen Psychiatr. 2021 Feb 4;34(1):e100219. doi: 10.1136/gpsych-2020-100219. eCollection 2021.</t>
  </si>
  <si>
    <t>Ma X</t>
  </si>
  <si>
    <t>Gen Psychiatr</t>
  </si>
  <si>
    <t>PMC7871238</t>
  </si>
  <si>
    <t>Lithium: Perspectives of nutritional beneficence, dietary intake, biogeochemistry, and biofortification of vegetables and mushrooms</t>
  </si>
  <si>
    <t>Naeem A, Aslam M, Saifullah, Mühling KH.</t>
  </si>
  <si>
    <t>Sci Total Environ. 2021 Dec 1;798:149249. doi: 10.1016/j.scitotenv.2021.149249. Epub 2021 Jul 24.</t>
  </si>
  <si>
    <t>Naeem A</t>
  </si>
  <si>
    <t>Sci Total Environ</t>
  </si>
  <si>
    <t>10.1016/j.scitotenv.2021.149249</t>
  </si>
  <si>
    <t>Wright S, Thompson N, Yadrich D, Bruce A, Bonar JRM, Spaulding R, Smith CE.</t>
  </si>
  <si>
    <t>Res Nurs Health. 2021 Feb;44(1):129-137. doi: 10.1002/nur.22089. Epub 2020 Dec 11.</t>
  </si>
  <si>
    <t>Wright S</t>
  </si>
  <si>
    <t>Res Nurs Health</t>
  </si>
  <si>
    <t>PMC8211113</t>
  </si>
  <si>
    <t>NIHMS1659141</t>
  </si>
  <si>
    <t>Bullying and Attitudes Toward Masculinity in Croatian Schools: Behavioral and Emotional Characteristics of Students Who Bully Others</t>
  </si>
  <si>
    <t>Gereš N, Orpinas P, Rodin U, Štimac-Grbić D, Mujkić A.</t>
  </si>
  <si>
    <t>J Interpers Violence. 2021 Apr;36(7-8):3496-3513. doi: 10.1177/0886260518777011. Epub 2018 May 20.</t>
  </si>
  <si>
    <t>Gereš N</t>
  </si>
  <si>
    <t>J Interpers Violence</t>
  </si>
  <si>
    <t>Rationale, design, and methods of a two-site randomized controlled trial: Comparative effectiveness of two treatments for posttraumatic stress disorder in veterans</t>
  </si>
  <si>
    <t>Shea MT, Krupnick JL, Sautter FJ, Mete M, Finley SL, Norman SB, Green BL.</t>
  </si>
  <si>
    <t>Contemp Clin Trials. 2021 Jun;105:106408. doi: 10.1016/j.cct.2021.106408. Epub 2021 Apr 17.</t>
  </si>
  <si>
    <t>Shea MT</t>
  </si>
  <si>
    <t>Contemp Clin Trials</t>
  </si>
  <si>
    <t>10.1016/j.cct.2021.106408</t>
  </si>
  <si>
    <t>Identified needs of peripartum adolescents in Sub-Saharan Africa from 2013 to 2021: a mapping of domains for strengthening psychosocial interventions</t>
  </si>
  <si>
    <t>Kumar M, Chu W, Gellatly R, Wambua GN, Becker KD, Chorpita BF.</t>
  </si>
  <si>
    <t>Curr Opin Psychol. 2021 Dec 15;45:101291. doi: 10.1016/j.copsyc.2021.12.003. Online ahead of print.</t>
  </si>
  <si>
    <t>Kumar M</t>
  </si>
  <si>
    <t>Curr Opin Psychol</t>
  </si>
  <si>
    <t>10.1016/j.copsyc.2021.12.003</t>
  </si>
  <si>
    <t>The Correlation of Reduced Fractional Anisotropy in the Cingulum With Suicide Risk in Bipolar Disorder</t>
  </si>
  <si>
    <t>Tian F, Wang X, Long X, Roberts N, Feng C, Yue S, Jia Z.</t>
  </si>
  <si>
    <t>Front Psychiatry. 2021 Nov 3;12:707622. doi: 10.3389/fpsyt.2021.707622. eCollection 2021.</t>
  </si>
  <si>
    <t>Tian F</t>
  </si>
  <si>
    <t>PMC8595246</t>
  </si>
  <si>
    <t>10.3389/fpsyt.2021.707622</t>
  </si>
  <si>
    <t>Assessing risk of self-harm in acute paediatric settings: a multicentre exploratory evaluation of the CYP-MH SAPhE instrument</t>
  </si>
  <si>
    <t>Manning JC, Carter T, Walker G, Coad J, Aubeeluck A; CYP-MH SAT Study Group.</t>
  </si>
  <si>
    <t>BMJ Open. 2021 May 28;11(5):e043762. doi: 10.1136/bmjopen-2020-043762.</t>
  </si>
  <si>
    <t>Manning JC</t>
  </si>
  <si>
    <t>PMC8166599</t>
  </si>
  <si>
    <t>10.1136/bmjopen-2020-043762</t>
  </si>
  <si>
    <t>DNA repair, recombination, and damage signaling</t>
  </si>
  <si>
    <t>Gartner A, Engebrecht J.</t>
  </si>
  <si>
    <t>Genetics. 2022 Feb 4;220(2):iyab178. doi: 10.1093/genetics/iyab178.</t>
  </si>
  <si>
    <t>Gartner A</t>
  </si>
  <si>
    <t>Genetics</t>
  </si>
  <si>
    <t>PMC9097270</t>
  </si>
  <si>
    <t>10.1093/genetics/iyab178</t>
  </si>
  <si>
    <t>The Aftermath: Post-pandemic Psychiatric Implications of the COVID-19 Pandemic, a South Korean Perspective</t>
  </si>
  <si>
    <t>Min S, Jeong YH, Kim J, Koo JW, Ahn YM.</t>
  </si>
  <si>
    <t>Front Psychiatry. 2021 Oct 21;12:671722. doi: 10.3389/fpsyt.2021.671722. eCollection 2021.</t>
  </si>
  <si>
    <t>Min S</t>
  </si>
  <si>
    <t>PMC8566744</t>
  </si>
  <si>
    <t>10.3389/fpsyt.2021.671722</t>
  </si>
  <si>
    <t>Perceived Chronic Social Adversity and Suicidal Ideation Among Chinese College Students: The Moderating Role of Hope</t>
  </si>
  <si>
    <t>Jin T, Lei Z, Zhang L, Wu Y.</t>
  </si>
  <si>
    <t>Omega (Westport). 2021 Oct 4:302228211048960. doi: 10.1177/00302228211048960. Online ahead of print.</t>
  </si>
  <si>
    <t>Jin T</t>
  </si>
  <si>
    <t>10.1177/00302228211048960</t>
  </si>
  <si>
    <t>Association of Olfactory and Pulmonary Function in Middle-Aged and Older Adults: The Korea National Health and Nutrition Examination Survey</t>
  </si>
  <si>
    <t>Kim JS, Park JO, Lee DH, Chang KH, Kim BG.</t>
  </si>
  <si>
    <t>J Clin Med. 2021 Apr 6;10(7):1535. doi: 10.3390/jcm10071535.</t>
  </si>
  <si>
    <t>Kim JS</t>
  </si>
  <si>
    <t>J Clin Med</t>
  </si>
  <si>
    <t>PMC8038763</t>
  </si>
  <si>
    <t>10.3390/jcm10071535</t>
  </si>
  <si>
    <t>From motivation, decision-making to action: An fMRI study on suicidal behavior in patients with major depressive disorder</t>
  </si>
  <si>
    <t>Ji X, Zhao J, Li H, Pizzagalli DA, Law S, Lin P, Fan L, Zhang P, Fang S, Wang X, Yao S, Wang X.</t>
  </si>
  <si>
    <t>J Psychiatr Res. 2021 Jul;139:14-24. doi: 10.1016/j.jpsychires.2021.05.007. Epub 2021 May 8.</t>
  </si>
  <si>
    <t>Ji X</t>
  </si>
  <si>
    <t>Are we still uncertain about the latent structure of intolerance of uncertainty: Results from factor mixture modeling in a Serbian sample</t>
  </si>
  <si>
    <t>Volarov M, Saulnier KG, Allan NP, Shapiro MO, Mihić L.</t>
  </si>
  <si>
    <t>J Affect Disord. 2021 Nov 1;294:505-512. doi: 10.1016/j.jad.2021.07.081. Epub 2021 Jul 22.</t>
  </si>
  <si>
    <t>Volarov M</t>
  </si>
  <si>
    <t>MDD-TSVM: A novel semisupervised-based method for major depressive disorder detection using electroencephalogram signals</t>
  </si>
  <si>
    <t>Lin H, Jian C, Cao Y, Ma X, Wang H, Miao F, Fan X, Yang J, Zhao G, Zhou H.</t>
  </si>
  <si>
    <t>Comput Biol Med. 2021 Nov 25;140:105039. doi: 10.1016/j.compbiomed.2021.105039. Online ahead of print.</t>
  </si>
  <si>
    <t>Lin H</t>
  </si>
  <si>
    <t>10.1016/j.compbiomed.2021.105039</t>
  </si>
  <si>
    <t>The Association of Anxiety Severity With Health Risk Behaviors in a Large Representative Sample of Korean Adolescents</t>
  </si>
  <si>
    <t>Woo KS, Ji Y, Lee HJ, Choi TY.</t>
  </si>
  <si>
    <t>Soa Chongsonyon Chongsin Uihak. 2021 Oct 1;32(4):144-153. doi: 10.5765/jkacap.210017.</t>
  </si>
  <si>
    <t>Woo KS</t>
  </si>
  <si>
    <t>Soa Chongsonyon Chongsin Uihak</t>
  </si>
  <si>
    <t>PMC8499041</t>
  </si>
  <si>
    <t>10.5765/jkacap.210017</t>
  </si>
  <si>
    <t>Non-suicidal self-injury in US military veterans: Results from the National Health and Resilience in Veterans Study</t>
  </si>
  <si>
    <t>Kachadourian LK, Nichter B, Herzog S, Norman SB, Sullivan T, Pietrzak RH.</t>
  </si>
  <si>
    <t>Clin Psychol Psychother. 2021 Oct 1. doi: 10.1002/cpp.2673. Online ahead of print.</t>
  </si>
  <si>
    <t>Kachadourian LK</t>
  </si>
  <si>
    <t>Clin Psychol Psychother</t>
  </si>
  <si>
    <t>Identification of Risk Factors to Predict the Occurrences of Relapses in Individuals with Schizophrenia Spectrum Disorder in Iran</t>
  </si>
  <si>
    <t>Davarinejad O, Mohammadi Majd T, Golmohammadi F, Mohammadi P, Radmehr F, Alikhani M, Motaei T, Moradinazar M, Brühl A, Sadeghi Bahmani D, Brand S.</t>
  </si>
  <si>
    <t>Int J Environ Res Public Health. 2021 Jan 11;18(2):546. doi: 10.3390/ijerph18020546.</t>
  </si>
  <si>
    <t>Davarinejad O</t>
  </si>
  <si>
    <t>PMC7827717</t>
  </si>
  <si>
    <t>10.3390/ijerph18020546</t>
  </si>
  <si>
    <t>Investigating Viewership of Season 3 of "13 Reasons Why" and the Mental Wellness of Adolescents: Partially Randomized Preference Trial</t>
  </si>
  <si>
    <t>Uhls YT, Felt L, Wartella E, Sanders A.</t>
  </si>
  <si>
    <t>JMIR Ment Health. 2021 Sep 15;8(9):e25782. doi: 10.2196/25782.</t>
  </si>
  <si>
    <t>Uhls YT</t>
  </si>
  <si>
    <t>JMIR Ment Health</t>
  </si>
  <si>
    <t>PMC8482170</t>
  </si>
  <si>
    <t>10.2196/25782</t>
  </si>
  <si>
    <t>The Effectiveness of Electroconvulsive Therapy on Catatonia in a Case of Anti-N-Methyl-D-Aspartate (Anti-NMDA) Receptor Encephalitis</t>
  </si>
  <si>
    <t>Olaleye KT, Oladunjoye AO, Otuada D, Anugwom GO, Basiru TO, Udeogu JE, Opaleye-Enakhimion T, Espiridion ED.</t>
  </si>
  <si>
    <t>Cureus. 2021 Jun 17;13(6):e15706. doi: 10.7759/cureus.15706. eCollection 2021 Jun.</t>
  </si>
  <si>
    <t>Olaleye KT</t>
  </si>
  <si>
    <t>PMC8285755</t>
  </si>
  <si>
    <t>10.7759/cureus.15706</t>
  </si>
  <si>
    <t>Eating Disorders and Suicidal Behaviors in Adolescents with Major Depression: Insights from the US Hospitals</t>
  </si>
  <si>
    <t>Patel RS, Machado T, Tankersley WE.</t>
  </si>
  <si>
    <t>Behav Sci (Basel). 2021 May 19;11(5):78. doi: 10.3390/bs11050078.</t>
  </si>
  <si>
    <t>Patel RS</t>
  </si>
  <si>
    <t>PMC8159103</t>
  </si>
  <si>
    <t>10.3390/bs11050078</t>
  </si>
  <si>
    <t>Psychopathological symptom network structure in transgender and gender queer youth reporting parental psychological abuse: a network analysis</t>
  </si>
  <si>
    <t>Wang Y, Ma Z, Wilson A, Hu Z, Ying X, Han M, Cui Z, Chen R.</t>
  </si>
  <si>
    <t>BMC Med. 2021 Sep 22;19(1):215. doi: 10.1186/s12916-021-02091-5.</t>
  </si>
  <si>
    <t>BMC Med</t>
  </si>
  <si>
    <t>PMC8456702</t>
  </si>
  <si>
    <t>Men building better relationships: A scoping review</t>
  </si>
  <si>
    <t>Oliffe JL, Kelly MT, Gonzalez Montaner G, Seidler ZE, Maher B, Rice SM.</t>
  </si>
  <si>
    <t>Health Promot J Austr. 2022 Jan;33(1):126-137. doi: 10.1002/hpja.463. Epub 2021 Mar 4.</t>
  </si>
  <si>
    <t>Health Promot J Austr</t>
  </si>
  <si>
    <t>10.1002/hpja.463</t>
  </si>
  <si>
    <t>Hatching Induction of Cyst Nematodes in Bare Soils Drenched With Root Exudates Under Controlled Conditions</t>
  </si>
  <si>
    <t>Ngala B, Mariette N, Ianszen M, Dewaegeneire P, Denis MC, Porte C, Piriou C, Robilliard E, Couetil A, Nguema-Ona E, Yvin JC, Gobert V, Beury A, Le Roux AC, Montarry J, Fournet S.</t>
  </si>
  <si>
    <t>Front Plant Sci. 2021 Jan 8;11:602825. doi: 10.3389/fpls.2020.602825. eCollection 2020.</t>
  </si>
  <si>
    <t>Ngala B</t>
  </si>
  <si>
    <t>Front Plant Sci</t>
  </si>
  <si>
    <t>PMC7820344</t>
  </si>
  <si>
    <t>10.3389/fpls.2020.602825</t>
  </si>
  <si>
    <t>Suicidal Ideation of Men with Alcohol Use Disorder in South Korea: A Structural Equation Modeling Analysis</t>
  </si>
  <si>
    <t>Hong HJ, Shin SH.</t>
  </si>
  <si>
    <t>Int J Environ Res Public Health. 2021 Mar 24;18(7):3353. doi: 10.3390/ijerph18073353.</t>
  </si>
  <si>
    <t>Hong HJ</t>
  </si>
  <si>
    <t>PMC8036592</t>
  </si>
  <si>
    <t>10.3390/ijerph18073353</t>
  </si>
  <si>
    <t>Negative affect and life satisfaction mediate the association between negative life events and suicidal ideation in college students</t>
  </si>
  <si>
    <t>Yang Y, Liu Y, Jiang Z, Mo J, Wang C, Yang Y, Jia X, Lin L.</t>
  </si>
  <si>
    <t>Psychol Health Med. 2021 Jul;26(6):692-700. doi: 10.1080/13548506.2020.1861637. Epub 2020 Dec 14.</t>
  </si>
  <si>
    <t>Yang Y</t>
  </si>
  <si>
    <t>Lifestyle Behaviors and Suicide-Related Behaviors in Adolescents: Cross-Sectional Study Using the 2019 YRBS Data</t>
  </si>
  <si>
    <t>Li X, Chi G, Taylor A, Chen ST, Memon AR, Zhang Y, Song Y, Li J, Luo X, Zou L.</t>
  </si>
  <si>
    <t>Front Public Health. 2021 Nov 19;9:766972. doi: 10.3389/fpubh.2021.766972. eCollection 2021.</t>
  </si>
  <si>
    <t>Li X</t>
  </si>
  <si>
    <t>PMC8678606</t>
  </si>
  <si>
    <t>10.3389/fpubh.2021.766972</t>
  </si>
  <si>
    <t>Structural brain differences in recovering and weight-recovered adult outpatient women with anorexia nervosa</t>
  </si>
  <si>
    <t>Brodrick BB, Adler-Neal AL, Palka JM, Mishra V, Aslan S, McAdams CJ.</t>
  </si>
  <si>
    <t>J Eat Disord. 2021 Sep 3;9(1):108. doi: 10.1186/s40337-021-00466-w.</t>
  </si>
  <si>
    <t>Brodrick BB</t>
  </si>
  <si>
    <t>PMC8414694</t>
  </si>
  <si>
    <t>10.1186/s40337-021-00466-w</t>
  </si>
  <si>
    <t>Two to Tango? The Dance of Maternal Authority and Feeding Practices with Child Eating Behavior</t>
  </si>
  <si>
    <t>Zohar AH, Lev-Ari L, Bachner-Melman R.</t>
  </si>
  <si>
    <t>Int J Environ Res Public Health. 2021 Feb 9;18(4):1650. doi: 10.3390/ijerph18041650.</t>
  </si>
  <si>
    <t>Zohar AH</t>
  </si>
  <si>
    <t>PMC7915551</t>
  </si>
  <si>
    <t>10.3390/ijerph18041650</t>
  </si>
  <si>
    <t>DHA and Its Elaborated Modulation of Antioxidant Defenses of the Brain: Implications in Aging and AD Neurodegeneration</t>
  </si>
  <si>
    <t>Díaz M, Mesa-Herrera F, Marín R.</t>
  </si>
  <si>
    <t>Antioxidants (Basel). 2021 Jun 3;10(6):907. doi: 10.3390/antiox10060907.</t>
  </si>
  <si>
    <t>Díaz M</t>
  </si>
  <si>
    <t>Antioxidants (Basel)</t>
  </si>
  <si>
    <t>PMC8228037</t>
  </si>
  <si>
    <t>10.3390/antiox10060907</t>
  </si>
  <si>
    <t>Clozapine-Induced Constipation: A Case Report and Review of Current Management Guidelines</t>
  </si>
  <si>
    <t>Patel RS, Veluri N, Suchorab A, Shah K, Verma G.</t>
  </si>
  <si>
    <t>Cureus. 2021 May 4;13(5):e14846. doi: 10.7759/cureus.14846.</t>
  </si>
  <si>
    <t>PMC8191852</t>
  </si>
  <si>
    <t>10.7759/cureus.14846</t>
  </si>
  <si>
    <t>Prevalence of suicidality, depression, post-traumatic stress disorder, and anxiety among female sex workers: a systematic review and meta-analysis</t>
  </si>
  <si>
    <t>Millan-Alanis JM, Carranza-Navarro F, de León-Gutiérrez H, Leyva-Camacho PC, Guerrero-Medrano AF, Barrera FJ, Garza Lopez LE, Saucedo-Uribe E.</t>
  </si>
  <si>
    <t>Arch Womens Ment Health. 2021 Dec;24(6):867-879. doi: 10.1007/s00737-021-01144-1. Epub 2021 Jun 10.</t>
  </si>
  <si>
    <t>Millan-Alanis JM</t>
  </si>
  <si>
    <t>Arch Womens Ment Health</t>
  </si>
  <si>
    <t>The role of hopelessness and gratitude in the association between brooding and Chinese college students' suicidal ideation: a moderated mediation model</t>
  </si>
  <si>
    <t>Liu Y, Yang Y, Jia X, Wang C, Mo J, Jiang Z, Lin L.</t>
  </si>
  <si>
    <t>Psychol Health Med. 2021 Jul;26(6):764-770. doi: 10.1080/13548506.2020.1800053. Epub 2020 Jul 30.</t>
  </si>
  <si>
    <t>Liu Y</t>
  </si>
  <si>
    <t>Young people with a variation in sex characteristics in Aotearoa/New Zealand: identity, activism and healthcare decision-making</t>
  </si>
  <si>
    <t>Steers DM, Andrews GL, Wiltshire EJ, Ballantyne AJ, Collings SC, Stubbe MH.</t>
  </si>
  <si>
    <t>Cult Health Sex. 2021 Apr;23(4):457-471. doi: 10.1080/13691058.2020.1863472. Epub 2020 Dec 24.</t>
  </si>
  <si>
    <t>Steers DM</t>
  </si>
  <si>
    <t>Cult Health Sex</t>
  </si>
  <si>
    <t>10.1080/13691058.2020.1863472</t>
  </si>
  <si>
    <t>The factor structure and psychometric properties of the Chinese version of the Positive and Negative Suicide Ideation Inventory (PANSI-C) in a non-clinical sample of Chinese adolescents</t>
  </si>
  <si>
    <t>Chen W, Yang T, Gao R, Zhang G.</t>
  </si>
  <si>
    <t>Ann Gen Psychiatry. 2021 Sep 28;20(1):47. doi: 10.1186/s12991-021-00366-y.</t>
  </si>
  <si>
    <t>Chen W</t>
  </si>
  <si>
    <t>Ann Gen Psychiatry</t>
  </si>
  <si>
    <t>PMC8479888</t>
  </si>
  <si>
    <t>Alterations in resting-state global brain connectivity in bipolar I disorder patients with prior suicide attempt</t>
  </si>
  <si>
    <t>Cheng X, Chen J, Zhang X, Zhang Y, Wu Q, Ma Q, Sun J, Zou W, Lin T, Zhong L, Deng W, Sun X, Cui L, Cheng X, Chen Y, Cai Y, Zheng C, Cheng D, Yang C, Ye B, Zhang X, Wei X, Cao L.</t>
  </si>
  <si>
    <t>Bipolar Disord. 2021 Aug;23(5):474-486. doi: 10.1111/bdi.13012. Epub 2020 Oct 11.</t>
  </si>
  <si>
    <t>Cheng X</t>
  </si>
  <si>
    <t>10.1111/bdi.13012</t>
  </si>
  <si>
    <t>Recent progress in the research of suicide gene therapy for malignant glioma</t>
  </si>
  <si>
    <t>Tamura R, Miyoshi H, Yoshida K, Okano H, Toda M.</t>
  </si>
  <si>
    <t>Neurosurg Rev. 2021 Feb;44(1):29-49. doi: 10.1007/s10143-019-01203-3. Epub 2019 Nov 28.</t>
  </si>
  <si>
    <t>Tamura R</t>
  </si>
  <si>
    <t>Neurosurg Rev</t>
  </si>
  <si>
    <t>10.1007/s10143-019-01203-3</t>
  </si>
  <si>
    <t>Inter-Parental Conflict's Persistent Effects on Adolescent Psychological Distress, Adjustment Issues, and Suicidal Ideation During the COVID-19 Lockdown</t>
  </si>
  <si>
    <t>Mushtaque I, Rizwan M, Abbas M, Khan AA, Fatima SM, Jaffri QA, Mushtaq R, Hussain S, Shabbir SW, Naz R, Muneer K.</t>
  </si>
  <si>
    <t>Omega (Westport). 2021 Dec 6:302228211054316. doi: 10.1177/00302228211054316. Online ahead of print.</t>
  </si>
  <si>
    <t>Mushtaque I</t>
  </si>
  <si>
    <t>10.1177/00302228211054316</t>
  </si>
  <si>
    <t>Speech Characteristics and Oromyofunctional Outcomes in Two Bimaxillary Face Transplantation Patients in Helsinki</t>
  </si>
  <si>
    <t>Manninen AA, Oksanen LM, Alaluusua S, Geneid A, Lindford AJ, Vuola P, Rousselle R, Lassus P.</t>
  </si>
  <si>
    <t>Laryngoscope. 2021 Oct;131(10):E2643-E2649. doi: 10.1002/lary.29601. Epub 2021 May 4.</t>
  </si>
  <si>
    <t>Manninen AA</t>
  </si>
  <si>
    <t>Laryngoscope</t>
  </si>
  <si>
    <t>10.1002/lary.29601</t>
  </si>
  <si>
    <t>How does Medical Assistance in Dying affect end-of-life care planning discussions? Experiences of Canadian multidisciplinary palliative care providers</t>
  </si>
  <si>
    <t>Ho A, Norman JS, Joolaee S, Serota K, Twells L, William L.</t>
  </si>
  <si>
    <t>Palliat Care Soc Pract. 2021 Sep 20;15:26323524211045996. doi: 10.1177/26323524211045996. eCollection 2021.</t>
  </si>
  <si>
    <t>Ho A</t>
  </si>
  <si>
    <t>Palliat Care Soc Pract</t>
  </si>
  <si>
    <t>PMC8458666</t>
  </si>
  <si>
    <t>Profound repolarization abnormalities after cylindrical battery ingestion: a case report</t>
  </si>
  <si>
    <t>Huttelmaier MT, Lengenfelder B, Bauer WR, Fischer TH.</t>
  </si>
  <si>
    <t>Eur Heart J Case Rep. 2021 Feb 4;5(2):ytab004. doi: 10.1093/ehjcr/ytab004. eCollection 2021 Feb.</t>
  </si>
  <si>
    <t>Huttelmaier MT</t>
  </si>
  <si>
    <t>Eur Heart J Case Rep</t>
  </si>
  <si>
    <t>PMC7859598</t>
  </si>
  <si>
    <t>10.1093/ehjcr/ytab004</t>
  </si>
  <si>
    <t>Network Analysis of Depressive Symptoms Among Residents of Wuhan in the Later Stage of the COVID-19 Pandemic</t>
  </si>
  <si>
    <t>Zhao N, Li W, Zhang SF, Yang BX, Sha S, Cheung T, Jackson T, Zang YF, Xiang YT.</t>
  </si>
  <si>
    <t>Front Psychiatry. 2021 Sep 30;12:735973. doi: 10.3389/fpsyt.2021.735973. eCollection 2021.</t>
  </si>
  <si>
    <t>Zhao N</t>
  </si>
  <si>
    <t>PMC8514718</t>
  </si>
  <si>
    <t>10.3389/fpsyt.2021.735973</t>
  </si>
  <si>
    <t>Silence is Deadly: A controlled trial of a public health intervention to promote help-seeking in adolescent males</t>
  </si>
  <si>
    <t>Calear AL, Morse AR, Batterham PJ, Forbes O, Banfield M.</t>
  </si>
  <si>
    <t>Suicide Life Threat Behav. 2021 Apr;51(2):274-288. doi: 10.1111/sltb.12703.</t>
  </si>
  <si>
    <t>Calear AL</t>
  </si>
  <si>
    <t>Domains of the autism phenotype, cognitive control, and rumination as transdiagnostic predictors of DSM-5 suicide risk</t>
  </si>
  <si>
    <t>Hedley D, Uljarević M, Cai RY, Bury SM, Stokes MA, Evans DW.</t>
  </si>
  <si>
    <t>PLoS One. 2021 Jan 22;16(1):e0245562. doi: 10.1371/journal.pone.0245562. eCollection 2021.</t>
  </si>
  <si>
    <t>Hedley D</t>
  </si>
  <si>
    <t>PMC7822649</t>
  </si>
  <si>
    <t>Neuroprotective role of camphor against ciprofloxacin induced depression in rats: modulation of Nrf-2 and TLR4</t>
  </si>
  <si>
    <t>Salama A, Mahmoud HA, Kandeil MA, Khalaf MM.</t>
  </si>
  <si>
    <t>Immunopharmacol Immunotoxicol. 2021 Jun;43(3):309-318. doi: 10.1080/08923973.2021.1905658. Epub 2021 May 25.</t>
  </si>
  <si>
    <t>Salama A</t>
  </si>
  <si>
    <t>Immunopharmacol Immunotoxicol</t>
  </si>
  <si>
    <t>10.1080/08923973.2021.1905658</t>
  </si>
  <si>
    <t>Prospective Interpersonal and Intrapersonal Predictors of Initiation and Cessation of Non-Suicidal Self-Injury among Chinese Adolescents</t>
  </si>
  <si>
    <t>Wang H, Wang Q, Liu X, Gao Y, Chen Z.</t>
  </si>
  <si>
    <t>Int J Environ Res Public Health. 2020 Dec 17;17(24):9454. doi: 10.3390/ijerph17249454.</t>
  </si>
  <si>
    <t>Wang H</t>
  </si>
  <si>
    <t>PMC7766568</t>
  </si>
  <si>
    <t>10.3390/ijerph17249454</t>
  </si>
  <si>
    <t>A Network Analysis of Post-traumatic Stress Disorder Symptoms and Correlates During the COVID-19 Pandemic</t>
  </si>
  <si>
    <t>Jiang W, Ren Z, Yu L, Tan Y, Shi C.</t>
  </si>
  <si>
    <t>Front Psychiatry. 2020 Nov 10;11:568037. doi: 10.3389/fpsyt.2020.568037. eCollection 2020.</t>
  </si>
  <si>
    <t>Jiang W</t>
  </si>
  <si>
    <t>PMC7683419</t>
  </si>
  <si>
    <t>10.3389/fpsyt.2020.568037</t>
  </si>
  <si>
    <t>Prevalence, risk and protective factors associated with suicidal ideation during the COVID-19 pandemic in U.S. military veterans with pre-existing psychiatric conditions</t>
  </si>
  <si>
    <t>Na PJ, Tsai J, Hill ML, Nichter B, Norman SB, Southwick SM, Pietrzak RH.</t>
  </si>
  <si>
    <t>J Psychiatr Res. 2021 May;137:351-359. doi: 10.1016/j.jpsychires.2021.03.021. Epub 2021 Mar 16.</t>
  </si>
  <si>
    <t>PMC8545743</t>
  </si>
  <si>
    <t>Adolescent girls' stress responses as prospective predictors of self-injurious thoughts and behaviors: A person-centered, multilevel study</t>
  </si>
  <si>
    <t>Bendezú JJ, Calhoun CD, Patterson MW, Findley A, Rudolph KD, Hastings P, Nock MK, Prinstein MJ.</t>
  </si>
  <si>
    <t>Dev Psychopathol. 2021 Mar 25:1-21. doi: 10.1017/S0954579420002229. Online ahead of print.</t>
  </si>
  <si>
    <t>Bendezú JJ</t>
  </si>
  <si>
    <t>Dev Psychopathol</t>
  </si>
  <si>
    <t>PMC8463639</t>
  </si>
  <si>
    <t>NIHMS1654692</t>
  </si>
  <si>
    <t>Assessment of Association between NINJ2 Polymorphisms and Suicide Attempts in an Iranian Population</t>
  </si>
  <si>
    <t>Safa A, Omrani MD, Nicknafs F, Oskooei VK, Taheri M, Ghafouri-Fard S.</t>
  </si>
  <si>
    <t>J Mol Neurosci. 2020 Nov;70(11):1880-1886. doi: 10.1007/s12031-020-01584-x. Epub 2020 May 21.</t>
  </si>
  <si>
    <t>Safa A</t>
  </si>
  <si>
    <t>J Mol Neurosci</t>
  </si>
  <si>
    <t>10.1007/s12031-020-01584-x</t>
  </si>
  <si>
    <t>Deviant Peer Affiliation and Non-Suicidal Self-Injury among Chinese Adolescents: Depression as a Mediator and Sensation Seeking as a Moderator</t>
  </si>
  <si>
    <t>Wei C, Li J, Yu C, Chen Y, Zhen S, Zhang W.</t>
  </si>
  <si>
    <t>Int J Environ Res Public Health. 2021 Aug 6;18(16):8355. doi: 10.3390/ijerph18168355.</t>
  </si>
  <si>
    <t>Wei C</t>
  </si>
  <si>
    <t>PMC8391377</t>
  </si>
  <si>
    <t>10.3390/ijerph18168355</t>
  </si>
  <si>
    <t>The prospective associations between different types of sleep disturbance and suicidal behavior in a large sample of chinese college students</t>
  </si>
  <si>
    <t>Shi X, Zhu Y, Wang S, Wang A, Chen X, Li Y, Jiang L.</t>
  </si>
  <si>
    <t>J Affect Disord. 2021 Jan 15;279:380-387. doi: 10.1016/j.jad.2020.10.019. Epub 2020 Oct 12.</t>
  </si>
  <si>
    <t>Shi X</t>
  </si>
  <si>
    <t>Online Suicide Identification in the Framework of Rhetorical Structure Theory (RST)</t>
  </si>
  <si>
    <t>Liu X, Liu X.</t>
  </si>
  <si>
    <t>Healthcare (Basel). 2021 Jul 5;9(7):847. doi: 10.3390/healthcare9070847.</t>
  </si>
  <si>
    <t>Healthcare (Basel)</t>
  </si>
  <si>
    <t>PMC8307041</t>
  </si>
  <si>
    <t>10.3390/healthcare9070847</t>
  </si>
  <si>
    <t>Extremes in water availability and suicide: Evidence from a nationally representative sample of rural Indian adults</t>
  </si>
  <si>
    <t>Richardson RA, Harper S, Weichenthal S, Nandi A, Mishra V, Jha P.</t>
  </si>
  <si>
    <t>Environ Res. 2020 Nov;190:109969. doi: 10.1016/j.envres.2020.109969. Epub 2020 Jul 30.</t>
  </si>
  <si>
    <t>Richardson RA</t>
  </si>
  <si>
    <t>Environ Res</t>
  </si>
  <si>
    <t>PMC7530027</t>
  </si>
  <si>
    <t>NIHMS1617332</t>
  </si>
  <si>
    <t>10.1016/j.envres.2020.109969</t>
  </si>
  <si>
    <t>My Future: Psychodrama and Meditation to Improve Well-Being Through the Elaboration of Traumatic Loss Among Italian High School Students</t>
  </si>
  <si>
    <t>Testoni I, Ronconi L, Biancalani G, Zottino A, Wieser MA.</t>
  </si>
  <si>
    <t>Front Psychol. 2021 Jan 18;11:544661. doi: 10.3389/fpsyg.2020.544661. eCollection 2020.</t>
  </si>
  <si>
    <t>Testoni I</t>
  </si>
  <si>
    <t>PMC7849317</t>
  </si>
  <si>
    <t>10.3389/fpsyg.2020.544661</t>
  </si>
  <si>
    <t>Deliberate self-harm and associated risk factors in young adults: the importance of education attainment and sick leave</t>
  </si>
  <si>
    <t>Lunde KB, Mehlum L, Melle I, Qin P.</t>
  </si>
  <si>
    <t>Soc Psychiatry Psychiatr Epidemiol. 2021 Jan;56(1):153-164. doi: 10.1007/s00127-020-01893-x. Epub 2020 Jun 16.</t>
  </si>
  <si>
    <t>Lunde KB</t>
  </si>
  <si>
    <t>Soc Psychiatry Psychiatr Epidemiol</t>
  </si>
  <si>
    <t>PMC7847451</t>
  </si>
  <si>
    <t>How Are Consensual, Non-Consensual, and Pressured Sexting Linked to Depression and Self-Harm? The Moderating Effects of Demographic Variables</t>
  </si>
  <si>
    <t>Wachs S, Wright MF, Gámez-Guadix M, Döring N.</t>
  </si>
  <si>
    <t>Int J Environ Res Public Health. 2021 Mar 5;18(5):2597. doi: 10.3390/ijerph18052597.</t>
  </si>
  <si>
    <t>Wachs S</t>
  </si>
  <si>
    <t>PMC7967514</t>
  </si>
  <si>
    <t>10.3390/ijerph18052597</t>
  </si>
  <si>
    <t>Akt1 and dCIZ1 promote cell survival from apoptotic caspase activation during regeneration and oncogenic overgrowth</t>
  </si>
  <si>
    <t>Sun G, Ding XA, Argaw Y, Guo X, Montell DJ.</t>
  </si>
  <si>
    <t>Nat Commun. 2020 Nov 12;11(1):5726. doi: 10.1038/s41467-020-19068-2.</t>
  </si>
  <si>
    <t>Sun G</t>
  </si>
  <si>
    <t>PMC7664998</t>
  </si>
  <si>
    <t>10.1038/s41467-020-19068-2</t>
  </si>
  <si>
    <t>A Case of Cushing's Disease Presenting with Isolated Suicidal Attempt</t>
  </si>
  <si>
    <t>Al-Harbi SD, Mashi AH, AlJohani NJ.</t>
  </si>
  <si>
    <t>Clin Med Insights Case Rep. 2021 Sep 29;14:11795476211027668. doi: 10.1177/11795476211027668. eCollection 2021.</t>
  </si>
  <si>
    <t>Al-Harbi SD</t>
  </si>
  <si>
    <t>Clin Med Insights Case Rep</t>
  </si>
  <si>
    <t>PMC8485263</t>
  </si>
  <si>
    <t>Impact of initial COVID-19 restrictions on psychiatry presentations to the emergency department of a large academic teaching hospital</t>
  </si>
  <si>
    <t>McAndrew J, O'Leary J, Cotter D, Cannon M, MacHale S, Murphy KC, Barry H.</t>
  </si>
  <si>
    <t>Ir J Psychol Med. 2021 Jun;38(2):108-115. doi: 10.1017/ipm.2020.115. Epub 2020 Sep 30.</t>
  </si>
  <si>
    <t>McAndrew J</t>
  </si>
  <si>
    <t>Ir J Psychol Med</t>
  </si>
  <si>
    <t>PMC7711497</t>
  </si>
  <si>
    <t>How men step back - and recover - from suicide attempts: A relational and gendered account</t>
  </si>
  <si>
    <t>Ridge D, Smith H, Fixsen A, Broom A, Oliffe J.</t>
  </si>
  <si>
    <t>Sociol Health Illn. 2021 Jan;43(1):238-252. doi: 10.1111/1467-9566.13216. Epub 2020 Nov 5.</t>
  </si>
  <si>
    <t>Ridge D</t>
  </si>
  <si>
    <t>Sociol Health Illn</t>
  </si>
  <si>
    <t>Depressed Older Patients with Death Wishes: Experimental Evidence for Psychotherapists' Age and Health Bias</t>
  </si>
  <si>
    <t>Kessler EM, Grünewald L, Schäfer T.</t>
  </si>
  <si>
    <t>Clin Gerontol. 2021 Mar-Apr;44(2):154-159. doi: 10.1080/07317115.2020.1856265. Epub 2020 Dec 4.</t>
  </si>
  <si>
    <t>Kessler EM</t>
  </si>
  <si>
    <t>Clin Gerontol</t>
  </si>
  <si>
    <t>Wiser Reasoning and Less Disgust Have the Potential to Better Achieve Suicide Prevention</t>
  </si>
  <si>
    <t>Hu CS, Ji J, Huang J, Feng Z, Xie D, Li M, Liang Z, Wei Z.</t>
  </si>
  <si>
    <t>Crisis. 2021 May;42(3):202-209. doi: 10.1027/0227-5910/a000709. Epub 2020 Aug 12.</t>
  </si>
  <si>
    <t>Hu CS</t>
  </si>
  <si>
    <t>Altered levels of interleukins and neurotrophic growth factors in mood disorders and suicidality: an analysis from periphery to central nervous system</t>
  </si>
  <si>
    <t>Gadad BS, Vargas-Medrano J, Ramos EI, Najera K, Fagan M, Forero A, Thompson PM.</t>
  </si>
  <si>
    <t>Transl Psychiatry. 2021 Jun 2;11(1):341. doi: 10.1038/s41398-021-01452-1.</t>
  </si>
  <si>
    <t>Gadad BS</t>
  </si>
  <si>
    <t>PMC8171230</t>
  </si>
  <si>
    <t>10.1038/s41398-021-01452-1</t>
  </si>
  <si>
    <t>Cadaverine reverse transporter (CadB protein) contributes to the virulence of Aeromonas veronii TH0426</t>
  </si>
  <si>
    <t>Tao L, Kang Y, Zhang L, Shi Q, Li Y, Wu T, Qian A, Sun W, Shan X.</t>
  </si>
  <si>
    <t>Int Microbiol. 2020 Nov;23(4):489-499. doi: 10.1007/s10123-020-00120-6. Epub 2020 Jan 16.</t>
  </si>
  <si>
    <t>Tao L</t>
  </si>
  <si>
    <t>Int Microbiol</t>
  </si>
  <si>
    <t>10.1007/s10123-020-00120-6</t>
  </si>
  <si>
    <t>Assessment of Psychological Distress and Peer Relations among Trans Adolescents-An Examination of the Use of Gender Norms and Parent-Child Congruence of the YSR-R/CBCL-R among a Treatment-Seeking Sample</t>
  </si>
  <si>
    <t>Brecht A, Bos S, Ries L, Winter SM, Calvano C.</t>
  </si>
  <si>
    <t>Children (Basel). 2021 Sep 28;8(10):864. doi: 10.3390/children8100864.</t>
  </si>
  <si>
    <t>Brecht A</t>
  </si>
  <si>
    <t>Children (Basel)</t>
  </si>
  <si>
    <t>PMC8535001</t>
  </si>
  <si>
    <t>Vasopressin for persistent hypotension due to amlodipine and olmesartan overdose: A case report</t>
  </si>
  <si>
    <t>Matsushime S, Kuriyama A.</t>
  </si>
  <si>
    <t>Ann Med Surg (Lond). 2021 Apr 15;65:102292. doi: 10.1016/j.amsu.2021.102292. eCollection 2021 May.</t>
  </si>
  <si>
    <t>Matsushime S</t>
  </si>
  <si>
    <t>Ann Med Surg (Lond)</t>
  </si>
  <si>
    <t>PMC8082198</t>
  </si>
  <si>
    <t>10.1016/j.amsu.2021.102292</t>
  </si>
  <si>
    <t>Vassilopoulos A, L Poulopoulos N, Ibeziako P.</t>
  </si>
  <si>
    <t>Clin Child Psychol Psychiatry. 2021 Apr;26(2):342-354. doi: 10.1177/1359104520978462. Epub 2020 Dec 7.</t>
  </si>
  <si>
    <t>Vassilopoulos A</t>
  </si>
  <si>
    <t>Clin Child Psychol Psychiatry</t>
  </si>
  <si>
    <t>Sleep complaints are associated with increased suicide risk independently of psychiatric disorders: results from a national 3-year prospective study</t>
  </si>
  <si>
    <t>Geoffroy PA, Oquendo MA, Courtet P, Blanco C, Olfson M, Peyre H, Lejoyeux M, Limosin F, Hoertel N.</t>
  </si>
  <si>
    <t>Mol Psychiatry. 2021 Jun;26(6):2126-2136. doi: 10.1038/s41380-020-0735-3. Epub 2020 Apr 30.</t>
  </si>
  <si>
    <t>Geoffroy PA</t>
  </si>
  <si>
    <t>The clinical effectiveness and safety of traditional Chinese medicine uremic clearance granule combined with high-flux hemodialysis in the treatment of uremic pruritus: A protocol for systematic review and meta analysis</t>
  </si>
  <si>
    <t>Bai YF, Wang CL, Xu MZ, Pan MJ, Sun QY, Chen RM.</t>
  </si>
  <si>
    <t>Medicine (Baltimore). 2021 Jun 25;100(25):e26423. doi: 10.1097/MD.0000000000026423.</t>
  </si>
  <si>
    <t>Bai YF</t>
  </si>
  <si>
    <t>Medicine (Baltimore)</t>
  </si>
  <si>
    <t>PMC8238327</t>
  </si>
  <si>
    <t>[Elderly people with a death wish? Don't forget to take a psychiatrist's point of view]</t>
  </si>
  <si>
    <t>Tijdink JK, Naarding P.</t>
  </si>
  <si>
    <t>Ned Tijdschr Geneeskd. 2021 Jun 3;165:D6156.</t>
  </si>
  <si>
    <t>Tijdink JK</t>
  </si>
  <si>
    <t>Ned Tijdschr Geneeskd</t>
  </si>
  <si>
    <t>Against Ulysses contracts for patients with borderline personality disorder</t>
  </si>
  <si>
    <t>Lundahl A, Helgesson G, Juth N.</t>
  </si>
  <si>
    <t>Med Health Care Philos. 2020 Dec;23(4):695-703. doi: 10.1007/s11019-020-09967-y.</t>
  </si>
  <si>
    <t>Lundahl A</t>
  </si>
  <si>
    <t>Med Health Care Philos</t>
  </si>
  <si>
    <t>PMC7538402</t>
  </si>
  <si>
    <t>10.1007/s11019-020-09967-y</t>
  </si>
  <si>
    <t>Interaction of dopamine transporter and metabolite ratios underpinning the cognitive dysfunction in patients with carbon monoxide poisoning: A combined SPECT and MRS study</t>
  </si>
  <si>
    <t>Yang KC, Yang BH, Lirng JF, Liu MN, Hu LY, Liou YJ, Chan LA, Chou YH.</t>
  </si>
  <si>
    <t>Neurotoxicology. 2021 Jan;82:26-34. doi: 10.1016/j.neuro.2020.11.002. Epub 2020 Nov 7.</t>
  </si>
  <si>
    <t>Yang KC</t>
  </si>
  <si>
    <t>Neurotoxicology</t>
  </si>
  <si>
    <t>10.1016/j.neuro.2020.11.002</t>
  </si>
  <si>
    <t>Borderline personality disorder and adolescent suicide attempt: the mediating role of emotional dysregulation</t>
  </si>
  <si>
    <t>Mirkovic B, Delvenne V, Robin M, Pham-Scottez A, Corcos M, Speranza M.</t>
  </si>
  <si>
    <t>BMC Psychiatry. 2021 Aug 9;21(1):393. doi: 10.1186/s12888-021-03377-x.</t>
  </si>
  <si>
    <t>Mirkovic B</t>
  </si>
  <si>
    <t>PMC8351432</t>
  </si>
  <si>
    <t>10.1186/s12888-021-03377-x</t>
  </si>
  <si>
    <t>The Effects of Childhood Maltreatment on Non-Suicidal Self-Injury in Male Adolescents: The Moderating Roles of the Monoamine Oxidase A (MAOA) Gene and the Catechol-O-Methyltransferase (COMT) Gene</t>
  </si>
  <si>
    <t>Gao Y, Xiong Y, Liu X, Wang H.</t>
  </si>
  <si>
    <t>Int J Environ Res Public Health. 2021 Mar 5;18(5):2598. doi: 10.3390/ijerph18052598.</t>
  </si>
  <si>
    <t>Gao Y</t>
  </si>
  <si>
    <t>PMC7967505</t>
  </si>
  <si>
    <t>10.3390/ijerph18052598</t>
  </si>
  <si>
    <t>Aberrant Temporal Variability in Brain Regions during Risk Decision Making in Patients with Bipolar I Disorder: A Dynamic Effective Connectivity Study</t>
  </si>
  <si>
    <t>Ji S, Ma H, Yao M, Guo M, Li S, Chen N, Liu X, Shao X, Yao Z, Hu B.</t>
  </si>
  <si>
    <t>Neuroscience. 2021 Aug 10;469:68-78. doi: 10.1016/j.neuroscience.2021.06.024. Epub 2021 Jun 19.</t>
  </si>
  <si>
    <t>Ji S</t>
  </si>
  <si>
    <t>10.1016/j.neuroscience.2021.06.024</t>
  </si>
  <si>
    <t>Suicidal ideation after acute traumatic brain injury: A longitudinal actor-partner interdependence model of patients and caregivers in Latin America</t>
  </si>
  <si>
    <t>McKee GB, Perrin PB, Rodriguez-Agudelo Y, Plaza SLO, Quijano-Martinez MC, Kuzu D, Ohayagha C, Pugh M, Arango-Lasprilla JC.</t>
  </si>
  <si>
    <t>Rehabil Psychol. 2021 Nov;66(4):433-441. doi: 10.1037/rep0000395. Epub 2021 Oct 4.</t>
  </si>
  <si>
    <t>McKee GB</t>
  </si>
  <si>
    <t>Rehabil Psychol</t>
  </si>
  <si>
    <t>PMC8649199</t>
  </si>
  <si>
    <t>NIHMS1733379</t>
  </si>
  <si>
    <t>Physostigmine in Anticholinergic Poisoning: An Old Antidote With Resurgence</t>
  </si>
  <si>
    <t>Blackstone NG, Olson A, Ainapurapu B.</t>
  </si>
  <si>
    <t>Cureus. 2020 Nov 28;12(11):e11739. doi: 10.7759/cureus.11739.</t>
  </si>
  <si>
    <t>Blackstone NG</t>
  </si>
  <si>
    <t>PMC7773307</t>
  </si>
  <si>
    <t>10.7759/cureus.11739</t>
  </si>
  <si>
    <t>COVID-19 Pandemic and Mental Health of Vulnerable Two Groups: Developmental Trauma of the Child-Adolescents and Work Disaster of Health Care Workers</t>
  </si>
  <si>
    <t>Nam SH, Yang JC.</t>
  </si>
  <si>
    <t>Chonnam Med J. 2021 Jan;57(1):7-12. doi: 10.4068/cmj.2021.57.1.7. Epub 2021 Jan 25.</t>
  </si>
  <si>
    <t>Nam SH</t>
  </si>
  <si>
    <t>Chonnam Med J</t>
  </si>
  <si>
    <t>PMC7840344</t>
  </si>
  <si>
    <t>10.4068/cmj.2021.57.1.7</t>
  </si>
  <si>
    <t>Effects at 3 months of a large-scale simulation-based training for first year medical residents on the knowledge of suicide</t>
  </si>
  <si>
    <t>Taverne A, Wathelet M, Dezetree A, Notredame CE, Lebuffe G, Jourdain M, Vaiva G, Amad A.</t>
  </si>
  <si>
    <t>Encephale. 2021 Sep 24:S0013-7006(21)00168-8. doi: 10.1016/j.encep.2021.05.004. Online ahead of print.</t>
  </si>
  <si>
    <t>Taverne A</t>
  </si>
  <si>
    <t>Encephale</t>
  </si>
  <si>
    <t>10.1016/j.encep.2021.05.004</t>
  </si>
  <si>
    <t>Are they ready yet?: A theory-driven evaluation of suicide risk assessment trainings in psychology graduate programs</t>
  </si>
  <si>
    <t>Monahan MF, Karver MS.</t>
  </si>
  <si>
    <t>J Clin Psychol. 2021 Jul;77(7):1614-1628. doi: 10.1002/jclp.23171. Epub 2021 May 18.</t>
  </si>
  <si>
    <t>Monahan MF</t>
  </si>
  <si>
    <t>Comparison of Psychometric Characteristics for Five Versions of the Interpersonal Needs Questionnaire in Teenagers Sample</t>
  </si>
  <si>
    <t>Quan J, Yu X, Cai Y, Tu D.</t>
  </si>
  <si>
    <t>Front Psychol. 2021 May 28;12:676361. doi: 10.3389/fpsyg.2021.676361. eCollection 2021.</t>
  </si>
  <si>
    <t>Quan J</t>
  </si>
  <si>
    <t>PMC8193059</t>
  </si>
  <si>
    <t>Australian adolescent population norms for the child health utility index 9D-results from the young minds matter survey</t>
  </si>
  <si>
    <t>Le LK, Richards-Jones S, Chatterton ML, Engel L, Lawrence D, Stevenson C, Pepin G, Ratcliffe J, Sawyer M, Mihalopoulos C.</t>
  </si>
  <si>
    <t>Qual Life Res. 2021 Oct;30(10):2895-2906. doi: 10.1007/s11136-021-02864-8. Epub 2021 May 17.</t>
  </si>
  <si>
    <t>Le LK</t>
  </si>
  <si>
    <t>Qual Life Res</t>
  </si>
  <si>
    <t>PMC8126511</t>
  </si>
  <si>
    <t>Serum 3-Hydroxybutyrate in Patients with Psychogenic Somatoform Symptoms May Be a Predictor of the Effectiveness of Sertraline and Venlafaxine</t>
  </si>
  <si>
    <t>Saito N, Itoga M, Minakawa S, Kayaba H.</t>
  </si>
  <si>
    <t>Int J Gen Med. 2021 May 10;14:1785-1795. doi: 10.2147/IJGM.S300517. eCollection 2021.</t>
  </si>
  <si>
    <t>Saito N</t>
  </si>
  <si>
    <t>Int J Gen Med</t>
  </si>
  <si>
    <t>PMC8121269</t>
  </si>
  <si>
    <t>10.2147/IJGM.S300517</t>
  </si>
  <si>
    <t>Suppressing visual hallucinations in an adolescent by occipital transcranial magnetic stimulation: A single-case experimental research design</t>
  </si>
  <si>
    <t>Bodén R, Nilsson J, Walles I, Larsson E, Kristiansen I, Fällmar D, Persson J.</t>
  </si>
  <si>
    <t>Neuropsychol Rehabil. 2021 Dec 24:1-10. doi: 10.1080/09602011.2021.2017303. Online ahead of print.</t>
  </si>
  <si>
    <t>Bodén R</t>
  </si>
  <si>
    <t>A sociological autopsy lens on older adult suicide in rural Australia: Addressing health, psychosocial factors and care practices at the intersection of policies and institutions</t>
  </si>
  <si>
    <t>Fitzpatrick SJ, Read D, Brew BK, Perkins D.</t>
  </si>
  <si>
    <t>Soc Sci Med. 2021 Sep;284:114196. doi: 10.1016/j.socscimed.2021.114196. Epub 2021 Jul 2.</t>
  </si>
  <si>
    <t>Fitzpatrick SJ</t>
  </si>
  <si>
    <t>A descriptive, retrospective case series of patients with factitious disorder imposed on self</t>
  </si>
  <si>
    <t>Bérar A, Bouzillé G, Jego P, Allain JS.</t>
  </si>
  <si>
    <t>BMC Psychiatry. 2021 Nov 23;21(1):588. doi: 10.1186/s12888-021-03582-8.</t>
  </si>
  <si>
    <t>Bérar A</t>
  </si>
  <si>
    <t>PMC8609835</t>
  </si>
  <si>
    <t>N-Propargylglycine: a unique suicide inhibitor of proline dehydrogenase with anticancer activity and brain-enhancing mitohormesis properties</t>
  </si>
  <si>
    <t>Scott GK, Mahoney S, Scott M, Loureiro A, Lopez-Ramirez A, Tanner JJ, Ellerby LM, Benz CC.</t>
  </si>
  <si>
    <t>Amino Acids. 2021 Dec;53(12):1927-1939. doi: 10.1007/s00726-021-03012-9. Epub 2021 Jun 5.</t>
  </si>
  <si>
    <t>Scott GK</t>
  </si>
  <si>
    <t>Amino Acids</t>
  </si>
  <si>
    <t>PMC8643368</t>
  </si>
  <si>
    <t>NIHMS1718284</t>
  </si>
  <si>
    <t>10.1007/s00726-021-03012-9</t>
  </si>
  <si>
    <t>Graded response item response theory in scaling suicidal thoughts and behaviors among trauma-exposed women with substance use disorders</t>
  </si>
  <si>
    <t>Fitzpatrick SS, Morgan-López AA, Saraiya TC, Back SE, Killeen TK, Norman SB, López-Castro T, Ruglass LM, Saavedra LM, Hien DA.</t>
  </si>
  <si>
    <t>Psychol Addict Behav. 2021 Jun 17:10.1037/adb0000757. doi: 10.1037/adb0000757. Online ahead of print.</t>
  </si>
  <si>
    <t>Fitzpatrick SS</t>
  </si>
  <si>
    <t>Psychol Addict Behav</t>
  </si>
  <si>
    <t>PMC8678388</t>
  </si>
  <si>
    <t>NIHMS1697922</t>
  </si>
  <si>
    <t>Cortical expression of the RAPGEF1 gene in schizophrenia: investigating regional differences and suicide</t>
  </si>
  <si>
    <t>Gogos A, Sun J, Udawela M, Gibbons A, van den Buuse M, Scarr E, Dean B.</t>
  </si>
  <si>
    <t>Psychiatry Res. 2021 Apr;298:113818. doi: 10.1016/j.psychres.2021.113818. Epub 2021 Feb 18.</t>
  </si>
  <si>
    <t>Gogos A</t>
  </si>
  <si>
    <t>10.1016/j.psychres.2021.113818</t>
  </si>
  <si>
    <t>Hypersensitivity to negative feedback during dynamic risky-decision making in major depressive disorder: An event-related potential study</t>
  </si>
  <si>
    <t>Fan L, Kong X, Zhang P, Lin P, Zhao J, Ji X, Fang S, Wang X, Yao S, Li H, Wang X.</t>
  </si>
  <si>
    <t>J Affect Disord. 2021 Dec 1;295:1421-1431. doi: 10.1016/j.jad.2021.09.019. Epub 2021 Sep 17.</t>
  </si>
  <si>
    <t>Fan L</t>
  </si>
  <si>
    <t>Bridging skin, brain, and behavior to understand pleasurable social touch</t>
  </si>
  <si>
    <t>Elias LJ, Abdus-Saboor I.</t>
  </si>
  <si>
    <t>Curr Opin Neurobiol. 2022 Apr 19;73:102527. doi: 10.1016/j.conb.2022.102527. Online ahead of print.</t>
  </si>
  <si>
    <t>Elias LJ</t>
  </si>
  <si>
    <t>Curr Opin Neurobiol</t>
  </si>
  <si>
    <t>10.1016/j.conb.2022.102527</t>
  </si>
  <si>
    <t>Association between suicide risk and traumatic brain injury in adults: a population based cohort study</t>
  </si>
  <si>
    <t>Lu YC, Wu MK, Zhang L, Zhang CL, Lu YY, Wu CH.</t>
  </si>
  <si>
    <t>Postgrad Med J. 2020 Dec;96(1142):747-752. doi: 10.1136/postgradmedj-2019-136860. Epub 2020 Feb 3.</t>
  </si>
  <si>
    <t>Lu YC</t>
  </si>
  <si>
    <t>Postgrad Med J</t>
  </si>
  <si>
    <t>PMC7788485</t>
  </si>
  <si>
    <t>10.1136/postgradmedj-2019-136860</t>
  </si>
  <si>
    <t>Classification trees identify shared and distinct correlates of nonsuicidal self-injury and suicidal ideation across gender identities in emerging adults</t>
  </si>
  <si>
    <t>Wallace GT, Conner BT, Shillington AM.</t>
  </si>
  <si>
    <t>Clin Psychol Psychother. 2021 May;28(3):682-693. doi: 10.1002/cpp.2530. Epub 2020 Nov 15.</t>
  </si>
  <si>
    <t>Wallace GT</t>
  </si>
  <si>
    <t>"It was like nobody cared about what I said?" Iranian women committed self-immolation: a qualitative study</t>
  </si>
  <si>
    <t>Aghakhani N, Lopez V, Parizad N, Baghaei R.</t>
  </si>
  <si>
    <t>BMC Womens Health. 2021 Feb 19;21(1):75. doi: 10.1186/s12905-021-01221-8.</t>
  </si>
  <si>
    <t>Aghakhani N</t>
  </si>
  <si>
    <t>BMC Womens Health</t>
  </si>
  <si>
    <t>PMC7893762</t>
  </si>
  <si>
    <t>Dopamine Function and Hypothalamic-Pituitary-Thyroid Axis Activity in Major Depressed Patients with Suicidal Behavior</t>
  </si>
  <si>
    <t>Duval F, Mokrani MC, Danila V, Erb A, Gonzalez Lopera F, Tomsa M.</t>
  </si>
  <si>
    <t>Brain Sci. 2022 May 10;12(5):621. doi: 10.3390/brainsci12050621.</t>
  </si>
  <si>
    <t>Brain Sci</t>
  </si>
  <si>
    <t>PMC9139537</t>
  </si>
  <si>
    <t>10.3390/brainsci12050621</t>
  </si>
  <si>
    <t>Treatment-Resistant Depression in Portugal: Perspective From Psychiatry Experts</t>
  </si>
  <si>
    <t>Bessa JM, Carvalho S, Cunha IB, Fernandes M, Matos-Pires A, Neves R, Oliveira-Maia AJ, Santos S, Santos V.</t>
  </si>
  <si>
    <t>Front Psychiatry. 2022 Mar 30;13:824919. doi: 10.3389/fpsyt.2022.824919. eCollection 2022.</t>
  </si>
  <si>
    <t>Bessa JM</t>
  </si>
  <si>
    <t>PMC9005774</t>
  </si>
  <si>
    <t>10.3389/fpsyt.2022.824919</t>
  </si>
  <si>
    <t>Trauma Informed Guilt Reduction (TrIGR) therapy for guilt, shame, and moral injury resulting from trauma: Rationale, design, and methodology of a two-site randomized controlled trial</t>
  </si>
  <si>
    <t>Capone C, Norman SB, Haller M, Davis B, Shea MT, Browne K, Lang AJ, Schnurr PP, Golshan S, Afari N, Pittman J, Allard CB, Westendorf L.</t>
  </si>
  <si>
    <t>Contemp Clin Trials. 2021 Feb;101:106251. doi: 10.1016/j.cct.2020.106251. Epub 2020 Dec 14.</t>
  </si>
  <si>
    <t>Capone C</t>
  </si>
  <si>
    <t>10.1016/j.cct.2020.106251</t>
  </si>
  <si>
    <t>Silver J, Bufferd SJ, Dougherty LR, Goldstein BL, Carlson GA, Klein DN.</t>
  </si>
  <si>
    <t>Eur Child Adolesc Psychiatry. 2022 May 6. doi: 10.1007/s00787-022-01995-8. Online ahead of print.</t>
  </si>
  <si>
    <t>Silver J</t>
  </si>
  <si>
    <t>The bounds of suicide talk: Implications for qualitative suicide research</t>
  </si>
  <si>
    <t>Ranahan P, Keefe V.</t>
  </si>
  <si>
    <t>Health (London). 2022 Jan;26(1):81-99. doi: 10.1177/13634593211060767. Epub 2021 Nov 27.</t>
  </si>
  <si>
    <t>Ranahan P</t>
  </si>
  <si>
    <t>Health (London)</t>
  </si>
  <si>
    <t>PMC8674790</t>
  </si>
  <si>
    <t>A clinical approach to treatment resistance in depressed patients: What to do when the usual treatments don't work well enough?</t>
  </si>
  <si>
    <t>Dodd S, Bauer M, Carvalho AF, Eyre H, Fava M, Kasper S, Kennedy SH, Khoo JP, Lopez Jaramillo C, Malhi GS, McIntyre RS, Mitchell PB, Castro AMP, Ratheesh A, Severus E, Suppes T, Trivedi MH, Thase ME, Yatham LN, Young AH, Berk M.</t>
  </si>
  <si>
    <t>World J Biol Psychiatry. 2021 Sep;22(7):483-494. doi: 10.1080/15622975.2020.1851052. Epub 2020 Dec 8.</t>
  </si>
  <si>
    <t>Dodd S</t>
  </si>
  <si>
    <t>World J Biol Psychiatry</t>
  </si>
  <si>
    <t>10.1080/15622975.2020.1851052</t>
  </si>
  <si>
    <t>Help-seeking intentions in the U.S. population during the COVID-19 pandemic: Examining the role of COVID-19 financial hardship, suicide risk, and stigma</t>
  </si>
  <si>
    <t>Lueck JA.</t>
  </si>
  <si>
    <t>Psychiatry Res. 2021 Sep;303:114069. doi: 10.1016/j.psychres.2021.114069. Epub 2021 Jun 20.</t>
  </si>
  <si>
    <t>Lueck JA</t>
  </si>
  <si>
    <t>PMC8525542</t>
  </si>
  <si>
    <t>Antiviral and immunomodulatory interferon-beta in high-risk COVID-19 patients: a structured summary of a study protocol for a randomised controlled trial</t>
  </si>
  <si>
    <t>Aricò E, Castiello L, Bracci L, Urbani F, Lombardo F, Bacigalupo I, Ancidoni A, Vanacore N, Falcione A, Reggiani C, Dutti GM, Maglie MG, Papa O, Bartoletti PL, Ozzella G, Bevilacqua N, Nicastri E, Belardelli F, Sconocchia G.</t>
  </si>
  <si>
    <t>Trials. 2021 Sep 3;22(1):584. doi: 10.1186/s13063-021-05367-6.</t>
  </si>
  <si>
    <t>Aricò E</t>
  </si>
  <si>
    <t>PMC8413691</t>
  </si>
  <si>
    <t>Saving Grace? Religious ecology and deaths of despair</t>
  </si>
  <si>
    <t>Seto C.</t>
  </si>
  <si>
    <t>Soc Sci Med. 2022 Jan;293:114642. doi: 10.1016/j.socscimed.2021.114642. Epub 2021 Dec 9.</t>
  </si>
  <si>
    <t>Seto C</t>
  </si>
  <si>
    <t>Influence Factors for Decision-Making Performance of Suicide Attempters and Suicide Ideators: The Roles of Somatic Markers and Explicit Knowledge</t>
  </si>
  <si>
    <t>Wang L, Li J, Liu H, Wang Z, Yang L, An L.</t>
  </si>
  <si>
    <t>Front Psychol. 2021 Sep 14;12:693879. doi: 10.3389/fpsyg.2021.693879. eCollection 2021.</t>
  </si>
  <si>
    <t>Wang L</t>
  </si>
  <si>
    <t>PMC8476741</t>
  </si>
  <si>
    <t>10.3389/fpsyg.2021.693879</t>
  </si>
  <si>
    <t>Harsh parenting and non-suicidal self-injury in adolescence: the mediating effect of depressive symptoms and the moderating effect of the COMT Val158Met polymorphism</t>
  </si>
  <si>
    <t>Liu J, Liu X, Wang H, Gao Y.</t>
  </si>
  <si>
    <t>Child Adolesc Psychiatry Ment Health. 2021 Nov 23;15(1):70. doi: 10.1186/s13034-021-00423-0.</t>
  </si>
  <si>
    <t>Liu J</t>
  </si>
  <si>
    <t>Child Adolesc Psychiatry Ment Health</t>
  </si>
  <si>
    <t>PMC8611980</t>
  </si>
  <si>
    <t>10.1186/s13034-021-00423-0</t>
  </si>
  <si>
    <t>Establishing a Theory-Based Multi-Level Approach for Primary Prevention of Mental Disorders in Young People</t>
  </si>
  <si>
    <t>Lo Moro G, Soneson E, Jones PB, Galante J.</t>
  </si>
  <si>
    <t>Int J Environ Res Public Health. 2020 Dec 16;17(24):9445. doi: 10.3390/ijerph17249445.</t>
  </si>
  <si>
    <t>Lo Moro G</t>
  </si>
  <si>
    <t>PMC7766147</t>
  </si>
  <si>
    <t>10.3390/ijerph17249445</t>
  </si>
  <si>
    <t>Trends in suicidal ideation over the first three months of COVID-19 lockdowns</t>
  </si>
  <si>
    <t>Killgore WDS, Cloonan SA, Taylor EC, Allbright MC, Dailey NS.</t>
  </si>
  <si>
    <t>Psychiatry Res. 2020 Nov;293:113390. doi: 10.1016/j.psychres.2020.113390. Epub 2020 Aug 17.</t>
  </si>
  <si>
    <t>Killgore WDS</t>
  </si>
  <si>
    <t>PMC7430225</t>
  </si>
  <si>
    <t>Electrophysiological and neuroimaging findings in a patient who developed visual loss after attempted suicide by hanging</t>
  </si>
  <si>
    <t>Kohli P, Jayasri KN, Rupa A, Kumar M, Kowsalya A.</t>
  </si>
  <si>
    <t>Doc Ophthalmol. 2021 Dec;143(3):331-337. doi: 10.1007/s10633-021-09846-8. Epub 2021 Jul 6.</t>
  </si>
  <si>
    <t>Kohli P</t>
  </si>
  <si>
    <t>Doc Ophthalmol</t>
  </si>
  <si>
    <t>10.1007/s10633-021-09846-8</t>
  </si>
  <si>
    <t>Marsh I, Winter R, Marzano L.</t>
  </si>
  <si>
    <t>Health (London). 2022 Jan;26(1):10-26. doi: 10.1177/13634593211046843. Epub 2021 Sep 20.</t>
  </si>
  <si>
    <t>Marsh I</t>
  </si>
  <si>
    <t>PMC8674799</t>
  </si>
  <si>
    <t>Suicide Risk Assessments: A Scientific and Ethical Critique</t>
  </si>
  <si>
    <t>Smith M.</t>
  </si>
  <si>
    <t>J Bioeth Inq. 2022 May 23. doi: 10.1007/s11673-022-10189-5. Online ahead of print.</t>
  </si>
  <si>
    <t>Smith M</t>
  </si>
  <si>
    <t>J Bioeth Inq</t>
  </si>
  <si>
    <t>10.1007/s11673-022-10189-5</t>
  </si>
  <si>
    <t>Associations of childhood abuse and combat exposure with suicidal ideation and suicide attempt in U.S. military veterans: a nationally representative study</t>
  </si>
  <si>
    <t>Nichter B, Hill M, Norman S, Haller M, Pietrzak RH.</t>
  </si>
  <si>
    <t>J Affect Disord. 2020 Nov 1;276:1102-1108. doi: 10.1016/j.jad.2020.07.120. Epub 2020 Jul 30.</t>
  </si>
  <si>
    <t>Religion, Psychological Strain, and Suicidality in China: A Preliminary Study</t>
  </si>
  <si>
    <t>Zhang J, Lew B, Liu Y, Chistopolskaya K, Zhao S.</t>
  </si>
  <si>
    <t>Omega (Westport). 2022 Jan 29:302228211072985. doi: 10.1177/00302228211072985. Online ahead of print.</t>
  </si>
  <si>
    <t>Zhang J</t>
  </si>
  <si>
    <t>10.1177/00302228211072985</t>
  </si>
  <si>
    <t>Diquat Poisoning: Care Management and Medico-Legal Implications</t>
  </si>
  <si>
    <t>Basilicata P, Pieri M, Simonelli A, Capasso E, Casella C, Noto T, Policino F, Di Lorenzo P.</t>
  </si>
  <si>
    <t>Toxics. 2022 Mar 30;10(4):166. doi: 10.3390/toxics10040166.</t>
  </si>
  <si>
    <t>Basilicata P</t>
  </si>
  <si>
    <t>Toxics</t>
  </si>
  <si>
    <t>PMC9030962</t>
  </si>
  <si>
    <t>10.3390/toxics10040166</t>
  </si>
  <si>
    <t>Psychopathological and Interactive-Relational Characteristics in Non-Suicidal Self-Injury Adolescent Outpatients</t>
  </si>
  <si>
    <t>Miscioscia M, Angelico C, Raffagnato A, Gatta M.</t>
  </si>
  <si>
    <t>J Clin Med. 2022 Feb 24;11(5):1218. doi: 10.3390/jcm11051218.</t>
  </si>
  <si>
    <t>Miscioscia M</t>
  </si>
  <si>
    <t>PMC8911069</t>
  </si>
  <si>
    <t>10.3390/jcm11051218</t>
  </si>
  <si>
    <t>The transmission of psychological distress and lifestyles from parents to children during COVID-19</t>
  </si>
  <si>
    <t>Zhang Y, Zhan N, Zou J, Xie D, Liu M, Geng F.</t>
  </si>
  <si>
    <t>J Affect Disord. 2022 Apr 15;303:74-81. doi: 10.1016/j.jad.2022.02.007. Epub 2022 Feb 6.</t>
  </si>
  <si>
    <t>Zhang Y</t>
  </si>
  <si>
    <t>PMC8818320</t>
  </si>
  <si>
    <t>Quantitative evaluation and comparison of two prodrug-activating suicide gene therapies on oral squamous cell carcinoma</t>
  </si>
  <si>
    <t>Xu N, Tian H, Fung CP, Lin Y, Zhu G, Shen Y, Yang H.</t>
  </si>
  <si>
    <t>Am J Cancer Res. 2021 Apr 15;11(4):1672-1682. eCollection 2021.</t>
  </si>
  <si>
    <t>Xu N</t>
  </si>
  <si>
    <t>Am J Cancer Res</t>
  </si>
  <si>
    <t>PMC8085848</t>
  </si>
  <si>
    <t>Sociodemographic Factors, Health Behaviors, and Biological Indicators Associated With Suicide Mortality Among Young Adults in South Korea: A Nationwide Cohort Study Among 15 Million Men and Women</t>
  </si>
  <si>
    <t>Cho Y, Choi S, Kim K, Park SM.</t>
  </si>
  <si>
    <t>J Clin Psychiatry. 2020 Dec 29;82(1):19m13037. doi: 10.4088/JCP.19m13037.</t>
  </si>
  <si>
    <t>Cho Y</t>
  </si>
  <si>
    <t>10.4088/JCP.19m13037</t>
  </si>
  <si>
    <t>A Qualitative Analysis of Motivators to Participation in Suicide-Focused Research from a Community-Based Australian Sample</t>
  </si>
  <si>
    <t>Rheinberger D, Shand F, Mok K, McGillivray L, Maple M, Burnett A, Sharwood LN, Chen NA, Torok M.</t>
  </si>
  <si>
    <t>Int J Environ Res Public Health. 2021 Apr 28;18(9):4705. doi: 10.3390/ijerph18094705.</t>
  </si>
  <si>
    <t>Rheinberger D</t>
  </si>
  <si>
    <t>PMC8125291</t>
  </si>
  <si>
    <t>10.3390/ijerph18094705</t>
  </si>
  <si>
    <t>Dolutegravir derivative inhibits proliferation and induces apoptosis of non-small cell lung cancer cells via calcium signaling pathway</t>
  </si>
  <si>
    <t>Wang WJ, Mao LF, Lai HL, Wang YW, Jiang ZB, Li W, Huang JM, Xie YJ, Xu C, Liu P, Li YM, Leung ELH, Yao XJ.</t>
  </si>
  <si>
    <t>Pharmacol Res. 2020 Nov;161:105129. doi: 10.1016/j.phrs.2020.105129. Epub 2020 Aug 9.</t>
  </si>
  <si>
    <t>Wang WJ</t>
  </si>
  <si>
    <t>Pharmacol Res</t>
  </si>
  <si>
    <t>10.1016/j.phrs.2020.105129</t>
  </si>
  <si>
    <t>Satisfaction with neighbourhood environment moderates the associations between objective neighbourhood environment and leisure-time physical activity in older adults in Beijing, China</t>
  </si>
  <si>
    <t>Guo Y, Fu Y, Xu Y.</t>
  </si>
  <si>
    <t>Health Soc Care Community. 2021 Jan;29(1):206-214. doi: 10.1111/hsc.13083. Epub 2020 Jul 17.</t>
  </si>
  <si>
    <t>Guo Y</t>
  </si>
  <si>
    <t>Health Soc Care Community</t>
  </si>
  <si>
    <t>Suicide first aid guidelines for Indonesia: a Delphi consensus study</t>
  </si>
  <si>
    <t>Setiyawati D, Jatmika WN, Puspakesuma N, Retnowati S, Colucci E.</t>
  </si>
  <si>
    <t>J Ment Health. 2022 Jun;31(3):410-431. doi: 10.1080/09638237.2021.2022632. Epub 2022 Jan 24.</t>
  </si>
  <si>
    <t>Setiyawati D</t>
  </si>
  <si>
    <t>10.1080/09638237.2021.2022632</t>
  </si>
  <si>
    <t>Gender Differences Related to Spirituality, Coping Skills and Risk Factors of Suicide Attempt: A Cross-Sectional Study of French Adolescent Inpatients</t>
  </si>
  <si>
    <t>Mirkovic B, Belloncle V, Pellerin H, Guilé JM, Gérardin P.</t>
  </si>
  <si>
    <t>Front Psychiatry. 2021 Jun 25;12:537383. doi: 10.3389/fpsyt.2021.537383. eCollection 2021.</t>
  </si>
  <si>
    <t>PMC8267807</t>
  </si>
  <si>
    <t>10.3389/fpsyt.2021.537383</t>
  </si>
  <si>
    <t>Relationship Between Sleep Duration and Suicidal Ideation Among Farmers: Safety for Agricultural Injuries of Farmers Cohort Study of Jeju, Korea</t>
  </si>
  <si>
    <t>Oh JH, Yoo JR, Ko SY, Kang JH, Lee SK, Jeong W, Seong GM, Lee HJ, Song SW.</t>
  </si>
  <si>
    <t>Saf Health Work. 2021 Mar;12(1):102-107. doi: 10.1016/j.shaw.2020.10.004. Epub 2020 Oct 13.</t>
  </si>
  <si>
    <t>Oh JH</t>
  </si>
  <si>
    <t>Saf Health Work</t>
  </si>
  <si>
    <t>PMC7940138</t>
  </si>
  <si>
    <t>10.1016/j.shaw.2020.10.004</t>
  </si>
  <si>
    <t>[The Stigma of Suicide Scale: Psychometric Validation of the German Short Version (SOSS-SF-D)]</t>
  </si>
  <si>
    <t>Ludwig J, Liebherz S, Dreier M, Härter M, von dem Knesebeck O.</t>
  </si>
  <si>
    <t>Psychiatr Prax. 2020 Nov;47(8):433-439. doi: 10.1055/a-1145-3992. Epub 2020 Jun 25.</t>
  </si>
  <si>
    <t>Psychiatr Prax</t>
  </si>
  <si>
    <t>10.1055/a-1145-3992</t>
  </si>
  <si>
    <t>Effects of Sports Massage on the Physiological and Mental Health of College Students Participating in a 7-Week Intermittent Exercises Program</t>
  </si>
  <si>
    <t>Shen CC, Tseng YH, Shen MS, Lin HH.</t>
  </si>
  <si>
    <t>Int J Environ Res Public Health. 2021 May 10;18(9):5013. doi: 10.3390/ijerph18095013.</t>
  </si>
  <si>
    <t>Shen CC</t>
  </si>
  <si>
    <t>PMC8125977</t>
  </si>
  <si>
    <t>10.3390/ijerph18095013</t>
  </si>
  <si>
    <t>Colucci E, Lester D.</t>
  </si>
  <si>
    <t>Int J Soc Psychiatry. 2020 Nov;66(7):700-706. doi: 10.1177/0020764020926551. Epub 2020 Jun 19.</t>
  </si>
  <si>
    <t>Colucci E</t>
  </si>
  <si>
    <t>Int J Soc Psychiatry</t>
  </si>
  <si>
    <t>Factors contributing to honor-endorsing men's suicide capability: Firearm ownership, practical capability, and exposure to painful and provocative events</t>
  </si>
  <si>
    <t>Bock JE, Tucker RP, Brown RP, Harrington EE, Bauer BW, Daruwala SE, Capron DW, Anestis MD.</t>
  </si>
  <si>
    <t>Suicide Life Threat Behav. 2021 Dec;51(6):1247-1258. doi: 10.1111/sltb.12807. Epub 2021 Oct 5.</t>
  </si>
  <si>
    <t>Bock JE</t>
  </si>
  <si>
    <t>We Burn Out, We Break, We Die: Medical Schools Must Change Their Culture to Preserve Medical Student Mental Health</t>
  </si>
  <si>
    <t>Veal CT.</t>
  </si>
  <si>
    <t>Acad Med. 2021 May 1;96(5):629-631. doi: 10.1097/ACM.0000000000003991.</t>
  </si>
  <si>
    <t>Veal CT</t>
  </si>
  <si>
    <t>10.1097/ACM.0000000000003991</t>
  </si>
  <si>
    <t>Military sexual trauma in the United States: Results from a population-based study</t>
  </si>
  <si>
    <t>Nichter B, Holliday R, Monteith LL, Na PJ, Hill ML, Kline AC, Norman SB, Pietrzak RH.</t>
  </si>
  <si>
    <t>J Affect Disord. 2022 Jun 1;306:19-27. doi: 10.1016/j.jad.2022.03.016. Epub 2022 Mar 15.</t>
  </si>
  <si>
    <t>A retrospective examination of the content of violence in headlines of news related to individuals with mental disorders</t>
  </si>
  <si>
    <t>Ciydem E, Aci OS, Bilgin H, Ozaslan Z, Tek S.</t>
  </si>
  <si>
    <t>Arch Psychiatr Nurs. 2020 Dec;34(6):545-556. doi: 10.1016/j.apnu.2020.10.005. Epub 2020 Oct 22.</t>
  </si>
  <si>
    <t>Ciydem E</t>
  </si>
  <si>
    <t>Arch Psychiatr Nurs</t>
  </si>
  <si>
    <t>'I wanted to talk about it, but I couldn't', an H70 focus group study about experiencing depression in early late life</t>
  </si>
  <si>
    <t>Rydberg Sterner T, Dahlin-Ivanoff S, Gudmundsson P, Wiktorsson S, Hed S, Falk H, Skoog I, Waern M.</t>
  </si>
  <si>
    <t>BMC Geriatr. 2020 Dec 7;20(1):528. doi: 10.1186/s12877-020-01908-x.</t>
  </si>
  <si>
    <t>Rydberg Sterner T</t>
  </si>
  <si>
    <t>BMC Geriatr</t>
  </si>
  <si>
    <t>PMC7720563</t>
  </si>
  <si>
    <t>Predictors of home being the preferred place of death among Japanese older people: JAGES cross-sectional study</t>
  </si>
  <si>
    <t>Ishikawa T, Haseda M, Kondo N, Kondo K, Fukui S.</t>
  </si>
  <si>
    <t>Geriatr Gerontol Int. 2021 Apr;21(4):345-352. doi: 10.1111/ggi.14135. Epub 2021 Feb 16.</t>
  </si>
  <si>
    <t>Ishikawa T</t>
  </si>
  <si>
    <t>Geriatr Gerontol Int</t>
  </si>
  <si>
    <t>10.1111/ggi.14135</t>
  </si>
  <si>
    <t>Double-Ring Epimerization in the Biosynthesis of Clavulanic Acid</t>
  </si>
  <si>
    <t>Gómez S, Ramírez-Malule H, Cardona-G W, Osorio E, Restrepo A.</t>
  </si>
  <si>
    <t>J Phys Chem A. 2020 Nov 12;124(45):9413-9426. doi: 10.1021/acs.jpca.0c05427. Epub 2020 Nov 2.</t>
  </si>
  <si>
    <t>Gómez S</t>
  </si>
  <si>
    <t>J Phys Chem A</t>
  </si>
  <si>
    <t>10.1021/acs.jpca.0c05427</t>
  </si>
  <si>
    <t>The Goals of Medicine and Compassion in the Ethical Assessment of Euthanasia and Physician-Assisted Suicide: Relieving Pain and Suffering by Protecting, Promoting, and Maintaining the Person's Well-Being</t>
  </si>
  <si>
    <t>Avci E.</t>
  </si>
  <si>
    <t>J Palliat Care. 2022 Feb 9:8258597221078371. doi: 10.1177/08258597221078371. Online ahead of print.</t>
  </si>
  <si>
    <t>Avci E</t>
  </si>
  <si>
    <t>J Palliat Care</t>
  </si>
  <si>
    <t>10.1177/08258597221078371</t>
  </si>
  <si>
    <t>Reactive Hypoglycemia From Metformin Immediate-Release Monotherapy Resolved by a Switch to Metformin Extended-Release: Conceptualizing Their Concentration-Time Curves</t>
  </si>
  <si>
    <t>Akram A.</t>
  </si>
  <si>
    <t>Cureus. 2021 Jul 2;13(7):e16112. doi: 10.7759/cureus.16112. eCollection 2021 Jul.</t>
  </si>
  <si>
    <t>Akram A</t>
  </si>
  <si>
    <t>PMC8325947</t>
  </si>
  <si>
    <t>10.7759/cureus.16112</t>
  </si>
  <si>
    <t>Interplay between bacterial deubiquitinase and ubiquitin E3 ligase regulates ubiquitin dynamics on Legionella phagosomes</t>
  </si>
  <si>
    <t>Liu S, Luo J, Zhen X, Qiu J, Ouyang S, Luo ZQ.</t>
  </si>
  <si>
    <t>Elife. 2020 Nov 2;9:e58114. doi: 10.7554/eLife.58114.</t>
  </si>
  <si>
    <t>Liu S</t>
  </si>
  <si>
    <t>Elife</t>
  </si>
  <si>
    <t>PMC7669269</t>
  </si>
  <si>
    <t>10.7554/eLife.58114</t>
  </si>
  <si>
    <t>Reasons for Suicide Attempts in South India during the COVID-19 Pandemic</t>
  </si>
  <si>
    <t>Prabhakar K, Aswathanarayana A, Kumar Reddy KH.</t>
  </si>
  <si>
    <t>Clin Med Res. 2022 Mar;20(1):34-39. doi: 10.3121/cmr.2022.1704. Epub 2022 Feb 7.</t>
  </si>
  <si>
    <t>Prabhakar K</t>
  </si>
  <si>
    <t>Clin Med Res</t>
  </si>
  <si>
    <t>Compulsory separation of women prisoners from their babies following childbirth: Uncertainty, loss and disenfranchised grief</t>
  </si>
  <si>
    <t>Abbott L, Scott T, Thomas H.</t>
  </si>
  <si>
    <t>Sociol Health Illn. 2021 Dec 26. doi: 10.1111/1467-9566.13423. Online ahead of print.</t>
  </si>
  <si>
    <t>Abbott L</t>
  </si>
  <si>
    <t>10.1111/1467-9566.13423</t>
  </si>
  <si>
    <t>The effect of rapidly discharging psychiatric inpatients from Mental Health Act section during COVID-19: a cohort study</t>
  </si>
  <si>
    <t>Payne-Gill J, Whitfield C, Beck A.</t>
  </si>
  <si>
    <t>Epidemiol Psychiatr Sci. 2021 Jun 25;30:e54. doi: 10.1017/S2045796021000226.</t>
  </si>
  <si>
    <t>Payne-Gill J</t>
  </si>
  <si>
    <t>Epidemiol Psychiatr Sci</t>
  </si>
  <si>
    <t>PMC8314056</t>
  </si>
  <si>
    <t>Exploring contemporary forms of aid in dying: An ethnography of euthanasia in Belgium and assisted suicide in Switzerland</t>
  </si>
  <si>
    <t>Hamarat N, Pillonel A, Berthod MA, Castelli Dransart DA, Lebeer G.</t>
  </si>
  <si>
    <t>Death Stud. 2021 Jun 7:1-15. doi: 10.1080/07481187.2021.1926635. Online ahead of print.</t>
  </si>
  <si>
    <t>Hamarat N</t>
  </si>
  <si>
    <t>Death Stud</t>
  </si>
  <si>
    <t>Mental health treatment utilization among U.S. military veterans with suicidal ideation: Results from the National Health and Resilience in Veterans Study</t>
  </si>
  <si>
    <t>J Psychiatr Res. 2020 Nov;130:61-67. doi: 10.1016/j.jpsychires.2020.07.004. Epub 2020 Jul 29.</t>
  </si>
  <si>
    <t>Mental Health and Handgrip Strength Among Older Adults: A Nationwide Study</t>
  </si>
  <si>
    <t>Kwak Y, Kim Y.</t>
  </si>
  <si>
    <t>Inquiry. 2022 Jan-Dec;59:469580211067481. doi: 10.1177/00469580211067481.</t>
  </si>
  <si>
    <t>Kwak Y</t>
  </si>
  <si>
    <t>Inquiry</t>
  </si>
  <si>
    <t>PMC8928349</t>
  </si>
  <si>
    <t>Calls to helplines in Australia following media reports of Robin Williams' suicide</t>
  </si>
  <si>
    <t>Pirkis J, Currier D, Too LS, Bryant M, Bartlett S, Sinyor M, Spittal MJ.</t>
  </si>
  <si>
    <t>Suicide Life Threat Behav. 2020 Dec;50(6):1115-1120. doi: 10.1111/sltb.12661. Epub 2020 Jul 24.</t>
  </si>
  <si>
    <t>Pirkis J</t>
  </si>
  <si>
    <t>Increased sympathetic tone is associated with illness burden in bipolar disorder</t>
  </si>
  <si>
    <t>Ortiz A, Bradler K, Moorti P, MacLean S, Ishrat Husain M, Sanches M, Goldstein BI, Alda M, Mulsant BH.</t>
  </si>
  <si>
    <t>J Affect Disord. 2022 Jan 15;297:471-476. doi: 10.1016/j.jad.2021.10.089. Epub 2021 Oct 26.</t>
  </si>
  <si>
    <t>Ortiz A</t>
  </si>
  <si>
    <t>"I don't think I took her fears seriously": Exploring the experiences of family members of individuals at-risk of developing psychosis over 12 months</t>
  </si>
  <si>
    <t>Izon E, Berry K, Law H, Shiers D, French P.</t>
  </si>
  <si>
    <t>Clin Psychol Psychother. 2020 Nov;27(6):965-976. doi: 10.1002/cpp.2483. Epub 2020 Jun 9.</t>
  </si>
  <si>
    <t>Izon E</t>
  </si>
  <si>
    <t>Implementation of the standardized, evidence-based three-stage suicide risk screening: Experience of a large Veterans Affairs medical center</t>
  </si>
  <si>
    <t>Nwangwu H, de Peralta SS, Birman S, Hicks RW.</t>
  </si>
  <si>
    <t>J Am Assoc Nurse Pract. 2021 Jan 27;33(10):838-846. doi: 10.1097/JXX.0000000000000540.</t>
  </si>
  <si>
    <t>Nwangwu H</t>
  </si>
  <si>
    <t>J Am Assoc Nurse Pract</t>
  </si>
  <si>
    <t>Why do patients with psychosis listen to and believe derogatory and threatening voices? 21 reasons given by patients</t>
  </si>
  <si>
    <t>Sheaves B, Johns L, Griffith L, Isham L; McPin Hearing Voices Lived Experience Advisory Panel, Kabir T, Freeman D.</t>
  </si>
  <si>
    <t>Behav Cogn Psychother. 2020 Nov;48(6):631-645. doi: 10.1017/S1352465820000429. Epub 2020 Jul 29.</t>
  </si>
  <si>
    <t>Sheaves B</t>
  </si>
  <si>
    <t>Behav Cogn Psychother</t>
  </si>
  <si>
    <t>A cross-sectional study on associations of physical symptoms, health self-efficacy, and suicidal ideation among Chinese hospitalized cancer patients</t>
  </si>
  <si>
    <t>Xu Q, Jia S, Fukasawa M, Lin L, Na J, Mu Z, Li B, Li N, Zhao T, Ju Z, He M, Yu L, Kawakami N, Li Y, Jiang C.</t>
  </si>
  <si>
    <t>BMC Psychiatry. 2020 Nov 19;20(1):544. doi: 10.1186/s12888-020-02945-x.</t>
  </si>
  <si>
    <t>Xu Q</t>
  </si>
  <si>
    <t>PMC7678141</t>
  </si>
  <si>
    <t>Factors associated with increased suicidality risk following referral for isotretinoin commencement</t>
  </si>
  <si>
    <t>Lappas AS, Edwards Suarez L, Tzanetakou V, Morton S, Schofield C, Christodoulou NG.</t>
  </si>
  <si>
    <t>Australas Psychiatry. 2022 Feb;30(1):44-48. doi: 10.1177/10398562211029955. Epub 2021 Jul 15.</t>
  </si>
  <si>
    <t>Lappas AS</t>
  </si>
  <si>
    <t>Australas Psychiatry</t>
  </si>
  <si>
    <t>10.1177/10398562211029955</t>
  </si>
  <si>
    <t>Male-type depression symptoms in young men with a history of childhood sexual abuse and current hazardous alcohol use</t>
  </si>
  <si>
    <t>Rice SM, Kealy D, Seidler ZE, Walton CC, Oliffe JL, Ogrodniczuk JS.</t>
  </si>
  <si>
    <t>Psychiatry Res. 2021 Oct;304:114110. doi: 10.1016/j.psychres.2021.114110. Epub 2021 Jul 14.</t>
  </si>
  <si>
    <t>Rice SM</t>
  </si>
  <si>
    <t>Correction to: Repeating a suicide attempt during adolescence: risk and protective factors 12 months after hospitalization</t>
  </si>
  <si>
    <t>Mirkovic B, Cohen D, de La Rivière SG, Pellerin H, Guilé JM, Consoli A, Gerardin P.</t>
  </si>
  <si>
    <t>Eur Child Adolesc Psychiatry. 2021 Jul;30(7):1141-1142. doi: 10.1007/s00787-020-01504-9.</t>
  </si>
  <si>
    <t>Removal of baclofen with hemodialysis is negligible compared to intact kidney excretion in a pediatric overdose: a case report</t>
  </si>
  <si>
    <t>Lee VR, Shively RM, Connolly MK, Hoffman RS, Nogar J.</t>
  </si>
  <si>
    <t>Clin Toxicol (Phila). 2021 Mar;59(3):231-234. doi: 10.1080/15563650.2020.1795188. Epub 2020 Jul 31.</t>
  </si>
  <si>
    <t>Lee VR</t>
  </si>
  <si>
    <t>Clin Toxicol (Phila)</t>
  </si>
  <si>
    <t>10.1080/15563650.2020.1795188</t>
  </si>
  <si>
    <t>The Ethics of Dying: Deciphering Pandemic-Resultant Pressures That Influence Elderly Patients' Medical Assistance in Dying (MAiD) Decisions</t>
  </si>
  <si>
    <t>Khawaja M, Khawaja A.</t>
  </si>
  <si>
    <t>Int J Environ Res Public Health. 2021 Aug 21;18(16):8819. doi: 10.3390/ijerph18168819.</t>
  </si>
  <si>
    <t>Khawaja M</t>
  </si>
  <si>
    <t>PMC8394895</t>
  </si>
  <si>
    <t>10.3390/ijerph18168819</t>
  </si>
  <si>
    <t>Cyberbullying Victimization and Non-suicidal Self-Injurious Behavior Among Chinese Adolescents: School Engagement as a Mediator and Sensation Seeking as a Moderator</t>
  </si>
  <si>
    <t>Yu C, Xie Q, Lin S, Liang Y, Wang G, Nie Y, Wang J, Longobardi C.</t>
  </si>
  <si>
    <t>Front Psychol. 2020 Nov 5;11:572521. doi: 10.3389/fpsyg.2020.572521. eCollection 2020.</t>
  </si>
  <si>
    <t>Yu C</t>
  </si>
  <si>
    <t>PMC7674837</t>
  </si>
  <si>
    <t>The relationship between obesity and suicide ideation among young adults in the United States</t>
  </si>
  <si>
    <t>Graham C, Frisco M.</t>
  </si>
  <si>
    <t>SSM Popul Health. 2022 Apr 27;18:101106. doi: 10.1016/j.ssmph.2022.101106. eCollection 2022 Jun.</t>
  </si>
  <si>
    <t>Graham C</t>
  </si>
  <si>
    <t>SSM Popul Health</t>
  </si>
  <si>
    <t>PMC9079098</t>
  </si>
  <si>
    <t>10.1016/j.ssmph.2022.101106</t>
  </si>
  <si>
    <t>Impact of specific combat experiences on suicidal ideation and suicide attempt in U.S. military veterans: Results from the National Health and Resilience in Veterans Study</t>
  </si>
  <si>
    <t>J Psychiatr Res. 2020 Nov;130:231-239. doi: 10.1016/j.jpsychires.2020.07.041. Epub 2020 Aug 8.</t>
  </si>
  <si>
    <t>Development of CAR T Cells Expressing a Suicide Gene Plus a Chimeric Antigen Receptor Targeting Signaling Lymphocytic-Activation Molecule F7</t>
  </si>
  <si>
    <t>Amatya C, Pegues MA, Lam N, Vanasse D, Geldres C, Choi S, Hewitt SM, Feldman SA, Kochenderfer JN.</t>
  </si>
  <si>
    <t>Mol Ther. 2021 Feb 3;29(2):702-717. doi: 10.1016/j.ymthe.2020.10.008. Epub 2020 Oct 14.</t>
  </si>
  <si>
    <t>Amatya C</t>
  </si>
  <si>
    <t>Mol Ther</t>
  </si>
  <si>
    <t>PMC7854354</t>
  </si>
  <si>
    <t>10.1016/j.ymthe.2020.10.008</t>
  </si>
  <si>
    <t>Factors contributing to filicide-suicide: Differences between male and female perpetrators</t>
  </si>
  <si>
    <t>Murfree L, DeMaria AL, Schwab-Reese LM.</t>
  </si>
  <si>
    <t>Child Abuse Negl. 2022 May 3;129:105637. doi: 10.1016/j.chiabu.2022.105637. Online ahead of print.</t>
  </si>
  <si>
    <t>Murfree L</t>
  </si>
  <si>
    <t>10.1016/j.chiabu.2022.105637</t>
  </si>
  <si>
    <t>Hope as a Process in Understanding Positive Mood and Suicide Protection</t>
  </si>
  <si>
    <t>Chang EC, Jiang X, Tian W, Yi S, Liu J, Liang P, Liang Y, Lai S, Shi X, Li M, Chang OD, Hirsch JK.</t>
  </si>
  <si>
    <t>Crisis. 2022 Mar;43(2):90-97. doi: 10.1027/0227-5910/a000755. Epub 2021 Jan 21.</t>
  </si>
  <si>
    <t>Chang EC</t>
  </si>
  <si>
    <t>Re-imagining mental health services for American Indian communities: Centering Indigenous perspectives</t>
  </si>
  <si>
    <t>Gone JP.</t>
  </si>
  <si>
    <t>Am J Community Psychol. 2022 Mar 1. doi: 10.1002/ajcp.12591. Online ahead of print.</t>
  </si>
  <si>
    <t>Gone JP</t>
  </si>
  <si>
    <t>Elevated Mood States in Patients With Parkinson's Disease Treated With Deep Brain Stimulation: Diagnosis and Management Strategies</t>
  </si>
  <si>
    <t>Seritan AL, Spiegel LL, Weinstein JL, Racine CA, Brown EG, Volz M, de Hemptinne C, Starr PA, Ostrem JL.</t>
  </si>
  <si>
    <t>J Neuropsychiatry Clin Neurosci. 2021 Fall;33(4):314-320. doi: 10.1176/appi.neuropsych.20080205. Epub 2021 Jul 2.</t>
  </si>
  <si>
    <t>Seritan AL</t>
  </si>
  <si>
    <t>J Neuropsychiatry Clin Neurosci</t>
  </si>
  <si>
    <t>Stigmatizing Attitudes Across Cybersuicides and Offline Suicides: Content Analysis of Sina Weibo</t>
  </si>
  <si>
    <t>Li A, Jiao D, Zhu T.</t>
  </si>
  <si>
    <t>J Med Internet Res. 2022 Apr 8;24(4):e36489. doi: 10.2196/36489.</t>
  </si>
  <si>
    <t>Li A</t>
  </si>
  <si>
    <t>PMC9034432</t>
  </si>
  <si>
    <t>Profiling Behavioral and Psychological Symptoms in Children Undergoing Treatment for Spondyloarthritis and Polyarthritis</t>
  </si>
  <si>
    <t>McHugh A, Chan A, Herrera C, Park JM, Balboni I, Gerstbacher D, Hsu JJ, Lee T, Thienemann M, Frankovich J.</t>
  </si>
  <si>
    <t>J Rheumatol. 2022 May;49(5):489-496. doi: 10.3899/jrheum.210489. Epub 2022 Feb 1.</t>
  </si>
  <si>
    <t>McHugh A</t>
  </si>
  <si>
    <t>J Rheumatol</t>
  </si>
  <si>
    <t>10.3899/jrheum.210489</t>
  </si>
  <si>
    <t>Identification of putative genetic variants in major depressive disorder patients in Pakistan</t>
  </si>
  <si>
    <t>Qazi SR, Irfan M, Ramzan Z, Jahanzaib M, Khan MZ, Nasir M, Shakeel M, Khan IA.</t>
  </si>
  <si>
    <t>Mol Biol Rep. 2022 Mar;49(3):2283-2292. doi: 10.1007/s11033-021-07050-0. Epub 2022 Jan 18.</t>
  </si>
  <si>
    <t>Qazi SR</t>
  </si>
  <si>
    <t>Mol Biol Rep</t>
  </si>
  <si>
    <t>10.1007/s11033-021-07050-0</t>
  </si>
  <si>
    <t>Refractory Shock from Amlodipine Overdose Overcomed with Hyperinsulinemia</t>
  </si>
  <si>
    <t>Koliastasis L, Lampadakis I, Milkas A, Strempelas P, Sourides V, Kakava K, Tsioufis P, Papaioannou S.</t>
  </si>
  <si>
    <t>Cardiovasc Toxicol. 2022 Jan;22(1):63-66. doi: 10.1007/s12012-021-09699-2. Epub 2021 Oct 13.</t>
  </si>
  <si>
    <t>Koliastasis L</t>
  </si>
  <si>
    <t>Cardiovasc Toxicol</t>
  </si>
  <si>
    <t>PMC8511611</t>
  </si>
  <si>
    <t>10.1007/s12012-021-09699-2</t>
  </si>
  <si>
    <t>Prevalence and associated factors of suicidal ideation among college students during the COVID-19 pandemic in China: a 3-wave repeated survey</t>
  </si>
  <si>
    <t>Liang SW, Liu LL, Peng XD, Chen JB, Huang AD, Wang XY, Zhao JB, Fan F, Liu XC.</t>
  </si>
  <si>
    <t>BMC Psychiatry. 2022 May 15;22(1):336. doi: 10.1186/s12888-022-03968-2.</t>
  </si>
  <si>
    <t>Liang SW</t>
  </si>
  <si>
    <t>PMC9107580</t>
  </si>
  <si>
    <t>10.1186/s12888-022-03968-2</t>
  </si>
  <si>
    <t>Body mass index and the risk of suicidal ideation and suicide attempt among youth in 45 low-and middle-income countries</t>
  </si>
  <si>
    <t>Zhang MZ, Tang R, Rao WM, Wang MH, Liu MW, Yu HJ, He QQ.</t>
  </si>
  <si>
    <t>J Affect Disord. 2022 Feb 1;298(Pt A):357-363. doi: 10.1016/j.jad.2021.11.018. Epub 2021 Nov 10.</t>
  </si>
  <si>
    <t>Zhang MZ</t>
  </si>
  <si>
    <t>Hypospadias and Increased Risk for Psychiatric Symptoms in Both Childhood and Adolescence: A Literature Review</t>
  </si>
  <si>
    <t>Jin T, Wu W, Shen M, Feng H, Wang Y, Liu S, Li X, Zhao S.</t>
  </si>
  <si>
    <t>Front Psychiatry. 2022 Feb 23;13:799335. doi: 10.3389/fpsyt.2022.799335. eCollection 2022.</t>
  </si>
  <si>
    <t>PMC8904899</t>
  </si>
  <si>
    <t>10.3389/fpsyt.2022.799335</t>
  </si>
  <si>
    <t>Epidemiology of out-of-hospital cardiac arrests that occur secondary to chemical asphyxiants: A retrospective series</t>
  </si>
  <si>
    <t>Schultz BV, Rolley A, Doan TN, Isoardi K.</t>
  </si>
  <si>
    <t>Resuscitation. 2022 Jun;175:113-119. doi: 10.1016/j.resuscitation.2022.03.019. Epub 2022 Mar 21.</t>
  </si>
  <si>
    <t>Schultz BV</t>
  </si>
  <si>
    <t>Resuscitation</t>
  </si>
  <si>
    <t>10.1016/j.resuscitation.2022.03.019</t>
  </si>
  <si>
    <t>Self-invalidation in borderline personality disorder: A content analysis of patients' verbalizations</t>
  </si>
  <si>
    <t>Koivisto M, Melartin T, Lindeman S.</t>
  </si>
  <si>
    <t>Psychother Res. 2022 Jan 12:1-14. doi: 10.1080/10503307.2022.2025627. Online ahead of print.</t>
  </si>
  <si>
    <t>Koivisto M</t>
  </si>
  <si>
    <t>Psychother Res</t>
  </si>
  <si>
    <t>Effects of metabolic syndrome and obesity on suicidality in individuals with bipolar disorder</t>
  </si>
  <si>
    <t>Stenzel C, Dalkner N, Unterrainer HF, Birner A, Bengesser SA, Fellendorf FT, Fink A, Fleischmann E, Lenger M, Maget A, Platzer M, Queissner R, Schönthaler E, Tmava-Berisha A, Reininghaus EZ.</t>
  </si>
  <si>
    <t>J Affect Disord. 2022 May 14;311:1-7. doi: 10.1016/j.jad.2022.05.062. Online ahead of print.</t>
  </si>
  <si>
    <t>Stenzel C</t>
  </si>
  <si>
    <t>10.1016/j.jad.2022.05.062</t>
  </si>
  <si>
    <t>Image-Based Sexual Abuse in a Culturally Conservative Nigerian Society: Female Victims' Narratives of Psychosocial Costs</t>
  </si>
  <si>
    <t>Aborisade RA.</t>
  </si>
  <si>
    <t>Sex Res Social Policy. 2022;19(1):220-232. doi: 10.1007/s13178-021-00536-3. Epub 2021 Jan 23.</t>
  </si>
  <si>
    <t>Aborisade RA</t>
  </si>
  <si>
    <t>Sex Res Social Policy</t>
  </si>
  <si>
    <t>PMC7826150</t>
  </si>
  <si>
    <t>Neural mechanisms underlying the processing of emotional stimuli in individuals with depression: An ALE meta-analysis study</t>
  </si>
  <si>
    <t>Zhang Z, Huang P, Li S, Liu Z, Zhang J, Li Y, Liu Z.</t>
  </si>
  <si>
    <t>Psychiatry Res. 2022 May 8;313:114598. doi: 10.1016/j.psychres.2022.114598. Online ahead of print.</t>
  </si>
  <si>
    <t>Zhang Z</t>
  </si>
  <si>
    <t>10.1016/j.psychres.2022.114598</t>
  </si>
  <si>
    <t>The therapeutic potential of attenuated diphtheria toxin delivered by an adenovirus vector with survivin promoter on human lung cancer cells</t>
  </si>
  <si>
    <t>Dai L, Yu X, Huang S, Peng Y, Liu J, Chen T, Wang X, Liu Q, Zhu Y, Chen D, Li X, Ou Y, Zou Y, Pan Q, Cao K.</t>
  </si>
  <si>
    <t>Cancer Biol Ther. 2021 Jan 2;22(1):79-87. doi: 10.1080/15384047.2020.1859870. Epub 2020 Dec 30.</t>
  </si>
  <si>
    <t>Dai L</t>
  </si>
  <si>
    <t>Cancer Biol Ther</t>
  </si>
  <si>
    <t>PMC7833756</t>
  </si>
  <si>
    <t>10.1080/15384047.2020.1859870</t>
  </si>
  <si>
    <t>The impact of COVID-19 and control measures on public health in Thailand, 2020</t>
  </si>
  <si>
    <t>Yorsaeng R, Suntronwong N, Thongpan I, Chuchaona W, Lestari FB, Pasittungkul S, Puenpa J, Atsawawaranunt K, Sharma C, Sudhinaraset N, Mungaomklang A, Kitphati R, Wanlapakorn N, Poovorawan Y.</t>
  </si>
  <si>
    <t>PeerJ. 2022 Feb 16;10:e12960. doi: 10.7717/peerj.12960. eCollection 2022.</t>
  </si>
  <si>
    <t>Yorsaeng R</t>
  </si>
  <si>
    <t>PeerJ</t>
  </si>
  <si>
    <t>PMC8857899</t>
  </si>
  <si>
    <t>10.7717/peerj.12960</t>
  </si>
  <si>
    <t>Nightmare distress as a mediator between frequent nightmares and depressive symptoms in Chinese adolescents</t>
  </si>
  <si>
    <t>Yang XF, Liu ZZ, Liu SJ, Jia CX, Liu X.</t>
  </si>
  <si>
    <t>J Affect Disord. 2022 Jan 1;296:363-369. doi: 10.1016/j.jad.2021.09.072. Epub 2021 Sep 28.</t>
  </si>
  <si>
    <t>Yang XF</t>
  </si>
  <si>
    <t>Oral ketamine reduces the experience of stress in people with chronic suicidality</t>
  </si>
  <si>
    <t>Dutton M, Can AT, Beaudequin D, Jensen E, Jones M, Gallay CC, Schwenn PE, Scherman JK, Yang C, Forsyth G, Lagopoulos J, Hermens DF.</t>
  </si>
  <si>
    <t>J Affect Disord. 2022 Mar 1;300:410-417. doi: 10.1016/j.jad.2022.01.018. Epub 2022 Jan 10.</t>
  </si>
  <si>
    <t>Dutton M</t>
  </si>
  <si>
    <t>Akathisia and atypical antipsychotics: relation to suicidality, agitation and depression in a clinical trial</t>
  </si>
  <si>
    <t>Bjarke J, Gjerde HN, Jørgensen HA, Kroken RA, Løberg EM, Johnsen E.</t>
  </si>
  <si>
    <t>Acta Neuropsychiatr. 2022 Mar 9:1-7. doi: 10.1017/neu.2022.9. Online ahead of print.</t>
  </si>
  <si>
    <t>Bjarke J</t>
  </si>
  <si>
    <t>Acta Neuropsychiatr</t>
  </si>
  <si>
    <t>10.1017/neu.2022.9</t>
  </si>
  <si>
    <t>ATP Purinergic Receptor P2X1-Dependent Suicidal NETosis Induced by Cryptosporidium parvum under Physioxia Conditions</t>
  </si>
  <si>
    <t>Hasheminasab SS, Conejeros I, D Velásquez Z, Borggrefe T, Gärtner U, Kamena F, Taubert A, Hermosilla C.</t>
  </si>
  <si>
    <t>Biology (Basel). 2022 Mar 14;11(3):442. doi: 10.3390/biology11030442.</t>
  </si>
  <si>
    <t>Hasheminasab SS</t>
  </si>
  <si>
    <t>Biology (Basel)</t>
  </si>
  <si>
    <t>PMC8945010</t>
  </si>
  <si>
    <t>10.3390/biology11030442</t>
  </si>
  <si>
    <t>Microbe-Immune Crosstalk: Evidence That T Cells Influence the Development of the Brain Metabolome</t>
  </si>
  <si>
    <t>Caspani G, Green M, Swann JR, Foster JA.</t>
  </si>
  <si>
    <t>Int J Mol Sci. 2022 Mar 17;23(6):3259. doi: 10.3390/ijms23063259.</t>
  </si>
  <si>
    <t>Caspani G</t>
  </si>
  <si>
    <t>Int J Mol Sci</t>
  </si>
  <si>
    <t>PMC8952415</t>
  </si>
  <si>
    <t>10.3390/ijms23063259</t>
  </si>
  <si>
    <t>Case Report: Bow Hunter Syndrome-One Reason to Add Non-gravity Dependent Positional Nystagmus Testing to Your Clinical Neuro-Otologic Exam</t>
  </si>
  <si>
    <t>Schubert MC, Carter N, Lo SL.</t>
  </si>
  <si>
    <t>Front Neurol. 2021 Dec 20;12:814998. doi: 10.3389/fneur.2021.814998. eCollection 2021.</t>
  </si>
  <si>
    <t>Schubert MC</t>
  </si>
  <si>
    <t>Front Neurol</t>
  </si>
  <si>
    <t>PMC8720997</t>
  </si>
  <si>
    <t>10.3389/fneur.2021.814998</t>
  </si>
  <si>
    <t>A comprehensive model of predictors of suicide attempt in individuals with panic disorder: Results from a national 3-year prospective study</t>
  </si>
  <si>
    <t>Scheer V, Blanco C, Olfson M, Lemogne C, Airagnes G, Peyre H, Limosin F, Hoertel N.</t>
  </si>
  <si>
    <t>Gen Hosp Psychiatry. 2020 Nov-Dec;67:127-135. doi: 10.1016/j.genhosppsych.2020.09.006. Epub 2020 Oct 13.</t>
  </si>
  <si>
    <t>Scheer V</t>
  </si>
  <si>
    <t>Geospatial identification of high youth suicide risk areas via electronic health records: Avenues for research and prevention efforts</t>
  </si>
  <si>
    <t>Hill RM, Gushanas KL, Alvis L, Dodd CG, Kurian S, Saxena J, Saxena K, Kaplow JB, Rufino K, Williams L.</t>
  </si>
  <si>
    <t>Suicide Life Threat Behav. 2021 Apr;51(2):255-262. doi: 10.1111/sltb.12701.</t>
  </si>
  <si>
    <t>Hill RM</t>
  </si>
  <si>
    <t>Patient Safety Strategies in Psychiatry and How They Construct the Notion of Preventable Harm: A Scoping Review</t>
  </si>
  <si>
    <t>Svensson J.</t>
  </si>
  <si>
    <t>J Patient Saf. 2022 Apr 1;18(3):245-252. doi: 10.1097/PTS.0000000000000885.</t>
  </si>
  <si>
    <t>Svensson J</t>
  </si>
  <si>
    <t>J Patient Saf</t>
  </si>
  <si>
    <t>Engagement With Personalized Feedback for Emotional Distress Among College Students at Elevated Suicide Risk</t>
  </si>
  <si>
    <t>Horwitz AG, Hong V, Eisenberg D, Zheng K, Albucher R, Coryell W, Pistorello J, Favorite T, King CA.</t>
  </si>
  <si>
    <t>Behav Ther. 2022 Mar;53(2):365-375. doi: 10.1016/j.beth.2021.10.001. Epub 2021 Oct 18.</t>
  </si>
  <si>
    <t>Horwitz AG</t>
  </si>
  <si>
    <t>Behav Ther</t>
  </si>
  <si>
    <t>PMC8894794</t>
  </si>
  <si>
    <t>NIHMS1749124</t>
  </si>
  <si>
    <t>Objects in Mirror Are Closer Than They Appear: Symptoms of Depression and Suicidality in Orthopaedic Surgeons</t>
  </si>
  <si>
    <t>Stein MK, Fryhofer GW, Blumenthal S, Huang V, Donegan DJ, Mehta S; Behavior in Orthopaedics Over Mental Health (BOOM) Group.</t>
  </si>
  <si>
    <t>J Bone Joint Surg Am. 2022 Mar 25. doi: 10.2106/JBJS.21.00666. Online ahead of print.</t>
  </si>
  <si>
    <t>Stein MK</t>
  </si>
  <si>
    <t>J Bone Joint Surg Am</t>
  </si>
  <si>
    <t>10.2106/JBJS.21.00666</t>
  </si>
  <si>
    <t>Acute poisoning among patients attended to in an emergency department: from the pre-pandemic period to the new normality</t>
  </si>
  <si>
    <t>Caballero-Bermejo AF, Ortega-Pérez J, Frontera-Juan G, Homar-Amengual C, Barceló-Martín B, Puiguriguer-Ferrando J.</t>
  </si>
  <si>
    <t>Rev Clin Esp (Barc). 2022 May 12:S2254-8874(22)00038-8. doi: 10.1016/j.rceng.2022.02.004. Online ahead of print.</t>
  </si>
  <si>
    <t>Caballero-Bermejo AF</t>
  </si>
  <si>
    <t>Rev Clin Esp (Barc)</t>
  </si>
  <si>
    <t>10.1016/j.rceng.2022.02.004</t>
  </si>
  <si>
    <t>Reduced-Rank Tensor-on-Tensor Regression and Tensor-variate Analysis of Variance</t>
  </si>
  <si>
    <t>Llosa C, Maitra R.</t>
  </si>
  <si>
    <t>IEEE Trans Pattern Anal Mach Intell. 2022 Apr 5;PP. doi: 10.1109/TPAMI.2022.3164836. Online ahead of print.</t>
  </si>
  <si>
    <t>Llosa C</t>
  </si>
  <si>
    <t>IEEE Trans Pattern Anal Mach Intell</t>
  </si>
  <si>
    <t>10.1109/TPAMI.2022.3164836</t>
  </si>
  <si>
    <t>Classification of Bioinformatics EEG Data Signals to Identify Depressed Brain State Using CNN Model</t>
  </si>
  <si>
    <t>Thakare A, Bhende M, Deb N, Degadwala S, Pant B, Kumar YP.</t>
  </si>
  <si>
    <t>Biomed Res Int. 2022 Apr 13;2022:5214195. doi: 10.1155/2022/5214195. eCollection 2022.</t>
  </si>
  <si>
    <t>Thakare A</t>
  </si>
  <si>
    <t>Biomed Res Int</t>
  </si>
  <si>
    <t>PMC9020967</t>
  </si>
  <si>
    <t>Suicidal Ideation and Mental Health Help-Seeking Behaviors Among Older Chinese Adults During the COVID-19 Pandemic</t>
  </si>
  <si>
    <t>Liang YJ, Deng F, Liang P, Zhong BL.</t>
  </si>
  <si>
    <t>J Geriatr Psychiatry Neurol. 2022 Mar;35(2):245-251. doi: 10.1177/08919887221078568. Epub 2022 Feb 10.</t>
  </si>
  <si>
    <t>Liang YJ</t>
  </si>
  <si>
    <t>J Geriatr Psychiatry Neurol</t>
  </si>
  <si>
    <t>PMC8844439</t>
  </si>
  <si>
    <t>Bradyarrhythmia due to mirtazapine overdose: A case of serious adverse event in a suicidal patient</t>
  </si>
  <si>
    <t>Kaya FB, Kuas C, Ozakin E, Karakilic ME, Kaya S.</t>
  </si>
  <si>
    <t>Indian J Pharmacol. 2020 Nov-Dec;52(6):520-523. doi: 10.4103/ijp.IJP_82_19.</t>
  </si>
  <si>
    <t>Kaya FB</t>
  </si>
  <si>
    <t>Indian J Pharmacol</t>
  </si>
  <si>
    <t>PMC8092174</t>
  </si>
  <si>
    <t>10.4103/ijp.IJP_82_19</t>
  </si>
  <si>
    <t>Pharmacological strategies for sexual recovery in men undergoing antipsychotic treatment</t>
  </si>
  <si>
    <t>Jannini TB, Sansone A, Rossi R, Di Lorenzo G, Toscano M, Siracusano A, Jannini EA.</t>
  </si>
  <si>
    <t>Expert Opin Pharmacother. 2022 May 1:1-16. doi: 10.1080/14656566.2022.2071124. Online ahead of print.</t>
  </si>
  <si>
    <t>Jannini TB</t>
  </si>
  <si>
    <t>Expert Opin Pharmacother</t>
  </si>
  <si>
    <t>10.1080/14656566.2022.2071124</t>
  </si>
  <si>
    <t>Health Status and Association With Interpersonal Relationships Among Chinese Children From Urban Migrant to Rural Left-Behind</t>
  </si>
  <si>
    <t>Zhao G, Wang M, Xu J, Lu J, Akezhuoli H, Wang F.</t>
  </si>
  <si>
    <t>Front Public Health. 2022 Mar 29;10:862219. doi: 10.3389/fpubh.2022.862219. eCollection 2022.</t>
  </si>
  <si>
    <t>Zhao G</t>
  </si>
  <si>
    <t>PMC9002312</t>
  </si>
  <si>
    <t>10.3389/fpubh.2022.862219</t>
  </si>
  <si>
    <t>Magnitude and Factors Affecting Parental Stress and Effective Stress Management Strategies Among Family Members During COVID-19</t>
  </si>
  <si>
    <t>Psychol Res Behav Manag. 2022 Jan 7;15:83-93. doi: 10.2147/PRBM.S341299. eCollection 2022.</t>
  </si>
  <si>
    <t>Psychol Res Behav Manag</t>
  </si>
  <si>
    <t>PMC8752870</t>
  </si>
  <si>
    <t>10.2147/PRBM.S341299</t>
  </si>
  <si>
    <t>Precision Nomothetic Medicine in Depression Research: A New Depression Model, and New Endophenotype Classes and Pathway Phenotypes, and A Digital Self</t>
  </si>
  <si>
    <t>Maes M.</t>
  </si>
  <si>
    <t>J Pers Med. 2022 Mar 5;12(3):403. doi: 10.3390/jpm12030403.</t>
  </si>
  <si>
    <t>Maes M</t>
  </si>
  <si>
    <t>PMC8955533</t>
  </si>
  <si>
    <t>10.3390/jpm12030403</t>
  </si>
  <si>
    <t>Friend support buffers the relationship between maltreatment and nonsuicidal self-injury in adolescence</t>
  </si>
  <si>
    <t>Suicide Life Threat Behav. 2022 Mar 30. doi: 10.1111/sltb.12864. Online ahead of print.</t>
  </si>
  <si>
    <t>Is being gender nonconforming distressing? It depends where you live: gender equality across 15 nations predicts how much gender nonconformity is related to self-esteem</t>
  </si>
  <si>
    <t>Zentner M, von Aufsess C.</t>
  </si>
  <si>
    <t>Psychol Med. 2020 Nov 16:1-9. doi: 10.1017/S0033291720003645. Online ahead of print.</t>
  </si>
  <si>
    <t>Zentner M</t>
  </si>
  <si>
    <t>Psychol Med</t>
  </si>
  <si>
    <t>Long-term complications after gastric bypass and sleeve gastrectomy: What information to give to patients and practitioners, and why?</t>
  </si>
  <si>
    <t>Auge M, Menahem B, Savey V, Lee Bion A, Alves A.</t>
  </si>
  <si>
    <t>J Visc Surg. 2022 Mar 15:S1878-7886(22)00039-X. doi: 10.1016/j.jviscsurg.2022.02.004. Online ahead of print.</t>
  </si>
  <si>
    <t>Auge M</t>
  </si>
  <si>
    <t>J Visc Surg</t>
  </si>
  <si>
    <t>10.1016/j.jviscsurg.2022.02.004</t>
  </si>
  <si>
    <t>The COVID-19 pandemic impact on wellbeing and mental health in people with psychotic and bipolar disorders</t>
  </si>
  <si>
    <t>Barrett EA, Simonsen C, Aminoff SR, Hegelstad WTV, Lagerberg TV, Melle I, Mork E, Romm KL.</t>
  </si>
  <si>
    <t>Brain Behav. 2022 May;12(5):e2559. doi: 10.1002/brb3.2559. Epub 2022 Apr 6.</t>
  </si>
  <si>
    <t>Barrett EA</t>
  </si>
  <si>
    <t>Brain Behav</t>
  </si>
  <si>
    <t>PMC9110908</t>
  </si>
  <si>
    <t>10.1002/brb3.2559</t>
  </si>
  <si>
    <t>Neuroanatomical markers of psychotic experiences in adolescents: A machine-learning approach in a longitudinal population-based sample</t>
  </si>
  <si>
    <t>Kenney JPM, Milena Rueda-Delgado L, Hanlon EO, Jollans L, Kelleher I, Healy C, Dooley N, McCandless C, Frodl T, Leemans A, Lebel C, Whelan R, Cannon M.</t>
  </si>
  <si>
    <t>Neuroimage Clin. 2022;34:102983. doi: 10.1016/j.nicl.2022.102983. Epub 2022 Mar 4.</t>
  </si>
  <si>
    <t>Kenney JPM</t>
  </si>
  <si>
    <t>Neuroimage Clin</t>
  </si>
  <si>
    <t>PMC8920932</t>
  </si>
  <si>
    <t>10.1016/j.nicl.2022.102983</t>
  </si>
  <si>
    <t>Tinnitus and Its Association With Mental Health and Health-Related Quality of Life in an Older Population: A Nationwide Cross-Sectional Study</t>
  </si>
  <si>
    <t>Park HM, Jung J, Kim JK, Lee YJ.</t>
  </si>
  <si>
    <t>J Appl Gerontol. 2022 Jan;41(1):181-186. doi: 10.1177/0733464820966512. Epub 2020 Oct 22.</t>
  </si>
  <si>
    <t>Park HM</t>
  </si>
  <si>
    <t>J Appl Gerontol</t>
  </si>
  <si>
    <t>[Acute poisoning among patients attended to in an emergency department: From the pre-pandemic period to the new normality]</t>
  </si>
  <si>
    <t>Rev Clin Esp. 2022 Feb 22. doi: 10.1016/j.rce.2022.02.003. Online ahead of print.</t>
  </si>
  <si>
    <t>Rev Clin Esp</t>
  </si>
  <si>
    <t>PMC8860707</t>
  </si>
  <si>
    <t>10.1016/j.rce.2022.02.003</t>
  </si>
  <si>
    <t>Assessing College Students' Perceptions of and Intentions to Use a Mobile App for Mental Health</t>
  </si>
  <si>
    <t>Mitchell KM, Holtz BE, McCarroll AM.</t>
  </si>
  <si>
    <t>Telemed J E Health. 2022 Apr;28(4):566-574. doi: 10.1089/tmj.2021.0106. Epub 2021 Jun 24.</t>
  </si>
  <si>
    <t>Mitchell KM</t>
  </si>
  <si>
    <t>Telemed J E Health</t>
  </si>
  <si>
    <t>10.1089/tmj.2021.0106</t>
  </si>
  <si>
    <t>Mental Health Disclosure Questions on Medical Licensure Applications: Implications for Medical Students, Residents, and Physicians</t>
  </si>
  <si>
    <t>Taylor NW, Porter C, Rivera-Rodriguez M, Miller ISK, Desmarais N.</t>
  </si>
  <si>
    <t>Acad Med. 2022 Mar 29. doi: 10.1097/ACM.0000000000004682. Online ahead of print.</t>
  </si>
  <si>
    <t>Taylor NW</t>
  </si>
  <si>
    <t>10.1097/ACM.0000000000004682</t>
  </si>
  <si>
    <t>Effect of depression and suicidal behavior on neuropeptide Y (NPY) and its receptors in the adult human brain: A postmortem study</t>
  </si>
  <si>
    <t>Sharma A, Ren X, Zhang H, Pandey GN.</t>
  </si>
  <si>
    <t>Prog Neuropsychopharmacol Biol Psychiatry. 2022 Jan 10;112:110428. doi: 10.1016/j.pnpbp.2021.110428. Epub 2021 Aug 17.</t>
  </si>
  <si>
    <t>Sharma A</t>
  </si>
  <si>
    <t>PMC8489679</t>
  </si>
  <si>
    <t>NIHMS1736010</t>
  </si>
  <si>
    <t>Kink-Oriented People and Exogenous Oppressions: Understanding Mental Health and Related Service Use in a Rural Context</t>
  </si>
  <si>
    <t>Reynish TD, Hoang H, Bridgman H, Easpaig BNG.</t>
  </si>
  <si>
    <t>J Homosex. 2022 Feb 3:1-24. doi: 10.1080/00918369.2022.2036531. Online ahead of print.</t>
  </si>
  <si>
    <t>Reynish TD</t>
  </si>
  <si>
    <t>J Homosex</t>
  </si>
  <si>
    <t>Fatal suicidal injury of a radiocephalic arteriovenous fistula</t>
  </si>
  <si>
    <t>Simon G, Heckmann V.</t>
  </si>
  <si>
    <t>J Forensic Sci. 2022 Jan;67(1):391-394. doi: 10.1111/1556-4029.14895. Epub 2021 Oct 4.</t>
  </si>
  <si>
    <t>Simon G</t>
  </si>
  <si>
    <t>J Forensic Sci</t>
  </si>
  <si>
    <t>10.1111/1556-4029.14895</t>
  </si>
  <si>
    <t>Does Body Mass Index Confer Risk for Future Suicidal Thoughts and Behaviors? A Meta-analysis of Longitudinal Studies</t>
  </si>
  <si>
    <t>Harris LM, Broshek CE, Ribeiro JD.</t>
  </si>
  <si>
    <t>Curr Obes Rep. 2022 Feb 16. doi: 10.1007/s13679-022-00468-y. Online ahead of print.</t>
  </si>
  <si>
    <t>Harris LM</t>
  </si>
  <si>
    <t>Curr Obes Rep</t>
  </si>
  <si>
    <t>10.1007/s13679-022-00468-y</t>
  </si>
  <si>
    <t>Buspirone, a 5-HT1A agonist attenuates social isolation-induced behavior deficits in rats: a comparative study with fluoxetine</t>
  </si>
  <si>
    <t>Aswar U, Shende H, Aswar M.</t>
  </si>
  <si>
    <t>Behav Pharmacol. 2022 Apr 12. doi: 10.1097/FBP.0000000000000679. Online ahead of print.</t>
  </si>
  <si>
    <t>Aswar U</t>
  </si>
  <si>
    <t>Behav Pharmacol</t>
  </si>
  <si>
    <t>10.1097/FBP.0000000000000679</t>
  </si>
  <si>
    <t>Wingman-Connect Program increases social integration for Air Force personnel at elevated suicide risk: Social network analysis of a cluster RCT</t>
  </si>
  <si>
    <t>Wyman PA, Pickering TA, Pisani AR, Cero I, Yates B, Schmeelk-Cone K, Hendricks Brown C, Gibbons RD, Simonson J, Pflanz SE.</t>
  </si>
  <si>
    <t>Soc Sci Med. 2022 Mar;296:114737. doi: 10.1016/j.socscimed.2022.114737. Epub 2022 Jan 22.</t>
  </si>
  <si>
    <t>Wyman PA</t>
  </si>
  <si>
    <t>Phase 3b Multicenter, Prospective, Open-label Trial to Evaluate the Effects of a Digital Medicine System on Inpatient Psychiatric Hospitalization Rates for Adults With Schizophrenia</t>
  </si>
  <si>
    <t>Cohen EA, Skubiak T, Hadzi Boskovic D, Norman K, Knights J, Fang H, Coppin-Renz A, Peters-Strickland T, Lindenmayer JP, Reuteman-Fowler JC.</t>
  </si>
  <si>
    <t>J Clin Psychiatry. 2022 Apr 11;83(3):21m14132. doi: 10.4088/JCP.21m14132.</t>
  </si>
  <si>
    <t>Cohen EA</t>
  </si>
  <si>
    <t>10.4088/JCP.21m14132</t>
  </si>
  <si>
    <t>Neuronal miR-29a protects from obesity in adult mice</t>
  </si>
  <si>
    <t>Ma Y, Murgia N, Liu Y, Li Z, Sirakawin C, Konovalov R, Kovzel N, Xu Y, Kang X, Tiwari A, Mwangi PM, Sun D, Erfle H, Konopka W, Lai Q, Najam SS, Vinnikov IA.</t>
  </si>
  <si>
    <t>Mol Metab. 2022 Apr 29;61:101507. doi: 10.1016/j.molmet.2022.101507. Online ahead of print.</t>
  </si>
  <si>
    <t>Ma Y</t>
  </si>
  <si>
    <t>Mol Metab</t>
  </si>
  <si>
    <t>PMC9114687</t>
  </si>
  <si>
    <t>10.1016/j.molmet.2022.101507</t>
  </si>
  <si>
    <t>Factors associated with remission of suicidal thoughts and behaviors in U.S. military veterans with a history of suicide attempt</t>
  </si>
  <si>
    <t>Herzog S, Nichter B, Hill ML, Norman SB, Pietrzak RH.</t>
  </si>
  <si>
    <t>J Psychiatr Res. 2022 May;149:62-67. doi: 10.1016/j.jpsychires.2022.02.021. Epub 2022 Mar 2.</t>
  </si>
  <si>
    <t>Herzog S</t>
  </si>
  <si>
    <t>10.1016/j.jpsychires.2022.02.021</t>
  </si>
  <si>
    <t>Utilizing Big Data From Google Trends to Map Population Depression in the United States: Exploratory Infodemiology Study</t>
  </si>
  <si>
    <t>Wang A, McCarron R, Azzam D, Stehli A, Xiong G, DeMartini J.</t>
  </si>
  <si>
    <t>JMIR Ment Health. 2022 Mar 31;9(3):e35253. doi: 10.2196/35253.</t>
  </si>
  <si>
    <t>Wang A</t>
  </si>
  <si>
    <t>PMC9015761</t>
  </si>
  <si>
    <t>10.2196/35253</t>
  </si>
  <si>
    <t>Estimating the symptom structure of bipolar disorder via network analysis: Energy dysregulation as a central symptom</t>
  </si>
  <si>
    <t>McNally RJ, Robinaugh DJ, Deckersbach T, Sylvia LG, Nierenberg AA.</t>
  </si>
  <si>
    <t>J Psychopathol Clin Sci. 2022 Jan;131(1):86-97. doi: 10.1037/abn0000715. Epub 2021 Dec 6.</t>
  </si>
  <si>
    <t>McNally RJ</t>
  </si>
  <si>
    <t>J Psychopathol Clin Sci</t>
  </si>
  <si>
    <t>Impacts of the psychological stress response on nonsuicidal self-injury behavior in students during the COVID-19 epidemic in China: the mediating role of sleep disorders</t>
  </si>
  <si>
    <t>Xiao J, Wang R, Hu Y, He T, Ruan Z, Chen Q, Peng Z.</t>
  </si>
  <si>
    <t>BMC Psychol. 2022 Apr 4;10(1):87. doi: 10.1186/s40359-022-00789-6.</t>
  </si>
  <si>
    <t>Xiao J</t>
  </si>
  <si>
    <t>BMC Psychol</t>
  </si>
  <si>
    <t>PMC8978161</t>
  </si>
  <si>
    <t>10.1186/s40359-022-00789-6</t>
  </si>
  <si>
    <t>An insight through various models being used for Assessment of depression and its management at primary level in current scenario</t>
  </si>
  <si>
    <t>Bee R, Ahmad M, Verma S.</t>
  </si>
  <si>
    <t>CNS Neurol Disord Drug Targets. 2022 May 16. doi: 10.2174/1871527321666220516105907. Online ahead of print.</t>
  </si>
  <si>
    <t>Bee R</t>
  </si>
  <si>
    <t>CNS Neurol Disord Drug Targets</t>
  </si>
  <si>
    <t>10.2174/1871527321666220516105907</t>
  </si>
  <si>
    <t>Validation of the Patient Health Questionnaire-9 for Screening Depressive Disorders among Korean Employees: A Longitudinal Study of the National Health Examination Data</t>
  </si>
  <si>
    <t>Lee J, Lee KE, Park S, Jun KY.</t>
  </si>
  <si>
    <t>Int J Environ Res Public Health. 2022 Mar 22;19(7):3780. doi: 10.3390/ijerph19073780.</t>
  </si>
  <si>
    <t>Lee J</t>
  </si>
  <si>
    <t>PMC8997400</t>
  </si>
  <si>
    <t>10.3390/ijerph19073780</t>
  </si>
  <si>
    <t>Use of the French national health insurance information system for research in the field of mental health: Systematic review and perspectives</t>
  </si>
  <si>
    <t>Revet A, Moulis G, Raynaud JP, Bui E, Lapeyre-Mestre M.</t>
  </si>
  <si>
    <t>Fundam Clin Pharmacol. 2022 Feb;36(1):16-34. doi: 10.1111/fcp.12696. Epub 2021 Jun 9.</t>
  </si>
  <si>
    <t>Revet A</t>
  </si>
  <si>
    <t>Fundam Clin Pharmacol</t>
  </si>
  <si>
    <t>10.1111/fcp.12696</t>
  </si>
  <si>
    <t>Association Between Migraine Comorbidity and Psychiatric Symptoms Among People With Newly Diagnosed Focal Epilepsy</t>
  </si>
  <si>
    <t>Begasse De Dhaem O, Aldana SI, Kanner AM, Sperling M, French J, Nadkarni SS, Hope OA, O'Brien T, Morrison C, Winawer M, Minen MT.</t>
  </si>
  <si>
    <t>J Neuropsychiatry Clin Neurosci. 2022 Spring;34(2):182-187. doi: 10.1176/appi.neuropsych.21050124. Epub 2021 Dec 28.</t>
  </si>
  <si>
    <t>Begasse De Dhaem O</t>
  </si>
  <si>
    <t>10.1176/appi.neuropsych.21050124</t>
  </si>
  <si>
    <t>Effects of Stellera chamaejasme on microvascular density and apoptosis of cancer cells in a rat bladder tumor model</t>
  </si>
  <si>
    <t>Huang Y, Zhang J, Zhang B, Chen S, Qiang Z, Ren H, Chen G, Ren C.</t>
  </si>
  <si>
    <t>Transl Androl Urol. 2022 Mar;11(3):293-303. doi: 10.21037/tau-22-32.</t>
  </si>
  <si>
    <t>Transl Androl Urol</t>
  </si>
  <si>
    <t>PMC8984973</t>
  </si>
  <si>
    <t>10.21037/tau-22-32</t>
  </si>
  <si>
    <t>Behavioral Epidemic of Loneliness in Older U.S. Military Veterans: Results From the 2019-2020 National Health and Resilience in Veterans Study</t>
  </si>
  <si>
    <t>Straus E, Norman SB, Tripp JC, Tsai J, Sippel LM, Jeste DV, Southwick SM, Pietrzak RH.</t>
  </si>
  <si>
    <t>Am J Geriatr Psychiatry. 2022 Mar;30(3):297-310. doi: 10.1016/j.jagp.2021.07.006. Epub 2021 Jul 24.</t>
  </si>
  <si>
    <t>Straus E</t>
  </si>
  <si>
    <t>Am J Geriatr Psychiatry</t>
  </si>
  <si>
    <t>Regulatory emotional self-efficacy and psychological distress among medical students: multiple mediating roles of interpersonal adaptation and self-acceptance</t>
  </si>
  <si>
    <t>Zhang X, Yue H, Sun J, Liu M, Li C, Bao H.</t>
  </si>
  <si>
    <t>BMC Med Educ. 2022 Apr 15;22(1):283. doi: 10.1186/s12909-022-03338-2.</t>
  </si>
  <si>
    <t>BMC Med Educ</t>
  </si>
  <si>
    <t>PMC9011952</t>
  </si>
  <si>
    <t>10.1186/s12909-022-03338-2</t>
  </si>
  <si>
    <t>Legal Challenges to Restrictions on Assistance in Suicide in Italy, Germany and Austria: An Ethico-Legal Analysis</t>
  </si>
  <si>
    <t>Jones DA, Palazzani L, Bormann FJ, Hofmann S.</t>
  </si>
  <si>
    <t>Eur J Health Law. 2022 May 18:1-25. doi: 10.1163/15718093-bja10086. Online ahead of print.</t>
  </si>
  <si>
    <t>Jones DA</t>
  </si>
  <si>
    <t>Eur J Health Law</t>
  </si>
  <si>
    <t>10.1163/15718093-bja10086</t>
  </si>
  <si>
    <t>The relevance of the interpersonal theory of suicide for predicting past-year and lifetime suicidality in autistic adults</t>
  </si>
  <si>
    <t>Moseley RL, Gregory NJ, Smith P, Allison C, Cassidy S, Baron-Cohen S.</t>
  </si>
  <si>
    <t>Mol Autism. 2022 Mar 21;13(1):14. doi: 10.1186/s13229-022-00495-5.</t>
  </si>
  <si>
    <t>Moseley RL</t>
  </si>
  <si>
    <t>Mol Autism</t>
  </si>
  <si>
    <t>PMC8935684</t>
  </si>
  <si>
    <t>10.1186/s13229-022-00495-5</t>
  </si>
  <si>
    <t>Safety and Tolerability of APOE Genotyping and Disclosure in Cognitively Normal Volunteers From the Butler Alzheimer's Prevention Registry</t>
  </si>
  <si>
    <t>Alber J, Popescu D, Thompson LI, Tonini GM, Arthur E, Oh H, Correia S, Salloway SP, Lee AK.</t>
  </si>
  <si>
    <t>J Geriatr Psychiatry Neurol. 2022 May;35(3):293-301. doi: 10.1177/0891988721993575. Epub 2021 Feb 8.</t>
  </si>
  <si>
    <t>Alber J</t>
  </si>
  <si>
    <t>A Case Report of Flecainide Toxicity With Review of Literature</t>
  </si>
  <si>
    <t>Khatiwada P, Clark L, Khunger A, Rijal BB, Ritter J.</t>
  </si>
  <si>
    <t>Cureus. 2022 Feb 15;14(2):e22261. doi: 10.7759/cureus.22261. eCollection 2022 Feb.</t>
  </si>
  <si>
    <t>Khatiwada P</t>
  </si>
  <si>
    <t>PMC8933271</t>
  </si>
  <si>
    <t>10.7759/cureus.22261</t>
  </si>
  <si>
    <t>Yang XY, Song XT, Zhang Y.</t>
  </si>
  <si>
    <t>JAMA Intern Med. 2020 Dec 1;180(12):1682-1684. doi: 10.1001/jamainternmed.2020.4759.</t>
  </si>
  <si>
    <t>Yang XY</t>
  </si>
  <si>
    <t>JAMA Intern Med</t>
  </si>
  <si>
    <t>[Case of refractory cardiogenic shock due to venlafaxine overdose : illustration of the support with veno-arterial extracorporeal membrane oxygenation]</t>
  </si>
  <si>
    <t>Born B, Hoffer E, Fraipont V, Joachim S, Gougnard T, Minon JM.</t>
  </si>
  <si>
    <t>Rev Med Liege. 2020 Nov;75(11):699-702.</t>
  </si>
  <si>
    <t>Born B</t>
  </si>
  <si>
    <t>Rev Med Liege</t>
  </si>
  <si>
    <t>A longitudinal study of mental health in at-risk adolescents before and during the COVID-19 pandemic</t>
  </si>
  <si>
    <t>Bouter DC, Zarchev M, de Neve-Enthoven NGM, Ravensbergen SJ, Kamperman AM, Hoogendijk WJG, Grootendorst-van Mil NH.</t>
  </si>
  <si>
    <t>Eur Child Adolesc Psychiatry. 2022 Feb 17:1-9. doi: 10.1007/s00787-021-01935-y. Online ahead of print.</t>
  </si>
  <si>
    <t>Bouter DC</t>
  </si>
  <si>
    <t>PMC8853424</t>
  </si>
  <si>
    <t>Epidemiology of DSM-5 alcohol use disorder in U.S. military veterans: Results from the National Health and Resilience in Veterans Study</t>
  </si>
  <si>
    <t>Panza KE, Kline AC, Na PJ, Potenza MN, Norman SB, Pietrzak RH.</t>
  </si>
  <si>
    <t>Drug Alcohol Depend. 2022 Feb 1;231:109240. doi: 10.1016/j.drugalcdep.2021.109240. Epub 2021 Dec 27.</t>
  </si>
  <si>
    <t>Panza KE</t>
  </si>
  <si>
    <t>Drug Alcohol Depend</t>
  </si>
  <si>
    <t>Joint trajectories of loneliness, depressive symptoms, and social anxiety from middle childhood to early adolescence: associations with suicidal ideation</t>
  </si>
  <si>
    <t>Liang Y, Huebner ES, Tian L.</t>
  </si>
  <si>
    <t>Eur Child Adolesc Psychiatry. 2022 Apr 26. doi: 10.1007/s00787-022-01993-w. Online ahead of print.</t>
  </si>
  <si>
    <t>Liang Y</t>
  </si>
  <si>
    <t>Highlighting psychological pain avoidance and decision-making bias as key predictors of suicide attempt in major depressive disorder-A novel investigative approach using machine learning</t>
  </si>
  <si>
    <t>Ji X, Zhao J, Fan L, Li H, Lin P, Zhang P, Fang S, Law S, Yao S, Wang X.</t>
  </si>
  <si>
    <t>J Clin Psychol. 2022 Apr;78(4):671-691. doi: 10.1002/jclp.23246. Epub 2021 Sep 20.</t>
  </si>
  <si>
    <t>Comparison of Characteristics of Suicide Attempts Registered in Urban and Rural Areas in China</t>
  </si>
  <si>
    <t>Li L, Liu C, Tong Y, Wu J, Zhou W, Yin Y, Wu M, Tong R, An J.</t>
  </si>
  <si>
    <t>Front Psychiatry. 2022 Jan 5;12:805324. doi: 10.3389/fpsyt.2021.805324. eCollection 2021.</t>
  </si>
  <si>
    <t>Li L</t>
  </si>
  <si>
    <t>PMC8766737</t>
  </si>
  <si>
    <t>Mental health conditions and receipt of mental health care by illicit lysergic acid diethylamide (LSD) use status among young adults in the United States</t>
  </si>
  <si>
    <t>Han B, Blanco C, Einstein EB, Compton WM.</t>
  </si>
  <si>
    <t>Addiction. 2022 Jun;117(6):1794-1800. doi: 10.1111/add.15789. Epub 2022 Feb 15.</t>
  </si>
  <si>
    <t>Han B</t>
  </si>
  <si>
    <t>The relationship between childhood trauma and suicidal ideation, the mediating role of identification of all humanity, indifference and loneliness</t>
  </si>
  <si>
    <t>Wang Y, Warmenhoven H, Feng Y, Wilson A, Guo D, Chen R.</t>
  </si>
  <si>
    <t>J Affect Disord. 2022 Feb 15;299:658-665. doi: 10.1016/j.jad.2021.12.052. Epub 2021 Dec 21.</t>
  </si>
  <si>
    <t>"Am I really alive?": Understanding the role of homophobia, biphobia and transphobia in young LGBT+ people's suicidal distress</t>
  </si>
  <si>
    <t>Marzetti H, McDaid L, O'Connor R.</t>
  </si>
  <si>
    <t>Soc Sci Med. 2022 Apr;298:114860. doi: 10.1016/j.socscimed.2022.114860. Epub 2022 Feb 24.</t>
  </si>
  <si>
    <t>Marzetti H</t>
  </si>
  <si>
    <t>"How deep do I have to cut?": Non-suicidal self-injury and imagined communities of practice on Tumblr</t>
  </si>
  <si>
    <t>Guccini F, McKinley G.</t>
  </si>
  <si>
    <t>Soc Sci Med. 2022 Mar;296:114760. doi: 10.1016/j.socscimed.2022.114760. Epub 2022 Jan 29.</t>
  </si>
  <si>
    <t>Guccini F</t>
  </si>
  <si>
    <t>Epidemiology of Childhood Witnessing Domestic Violence and Exploration of Its Relationships With Affective Lability and Suicide Attempts in Chinese Young Adults</t>
  </si>
  <si>
    <t>Gong J, Zhou L, Zhao L, Zhang S, Chen Z, Liu J.</t>
  </si>
  <si>
    <t>J Interpers Violence. 2022 Mar 1:8862605211072221. doi: 10.1177/08862605211072221. Online ahead of print.</t>
  </si>
  <si>
    <t>Gong J</t>
  </si>
  <si>
    <t>10.1177/08862605211072221</t>
  </si>
  <si>
    <t>Association of Psychiatric Services Referral and Attendance Following Treatment for Deliberate Self-harm With Prospective Mortality in Norwegian Patients</t>
  </si>
  <si>
    <t>Qin P, Stanley B, Melle I, Mehlum L.</t>
  </si>
  <si>
    <t>JAMA Psychiatry. 2022 May 18. doi: 10.1001/jamapsychiatry.2022.1124. Online ahead of print.</t>
  </si>
  <si>
    <t>Qin P</t>
  </si>
  <si>
    <t>10.1001/jamapsychiatry.2022.1124</t>
  </si>
  <si>
    <t>Dysfunction of goal-directed control in patients with depression and nonsuicidal self-injury</t>
  </si>
  <si>
    <t>Chen Q, Liu M, Wen R, Xu C, Wei Z, Zhang W, Seger CA, Peng Z.</t>
  </si>
  <si>
    <t>Brain Behav. 2022 May 19:e2607. doi: 10.1002/brb3.2607. Online ahead of print.</t>
  </si>
  <si>
    <t>Chen Q</t>
  </si>
  <si>
    <t>10.1002/brb3.2607</t>
  </si>
  <si>
    <t>Relations between parental response to children's negative emotions and suicidal ideation in chinese adolescents: Internalizing problems, emotion regulation, and perceived relationship quality with parents as mediators</t>
  </si>
  <si>
    <t>Ding R, Wu N, Tang S, Liu T, Li W, Ni S.</t>
  </si>
  <si>
    <t>J Affect Disord. 2022 Mar 15;301:205-216. doi: 10.1016/j.jad.2022.01.043. Epub 2022 Jan 13.</t>
  </si>
  <si>
    <t>Ding R</t>
  </si>
  <si>
    <t>Longitudinal relationships between guilt and suicide risk among adolescents in a postdisaster context: Mediating roles of rumination and posttraumatic stress disorder</t>
  </si>
  <si>
    <t>Wang W, Li N, Yuan Y, Wu X, Lan X.</t>
  </si>
  <si>
    <t>Suicide Life Threat Behav. 2022 Mar 31. doi: 10.1111/sltb.12861. Online ahead of print.</t>
  </si>
  <si>
    <t>Wang W</t>
  </si>
  <si>
    <t>Who is @ease? Visitors' characteristics and working method of professionally supported peer-to-peer youth walk-in centres, anonymous and free of charge</t>
  </si>
  <si>
    <t>Leijdesdorff SMJ, Rosema S, Klaassen RMC, Popma A, van Amelsvoort T.</t>
  </si>
  <si>
    <t>Early Interv Psychiatry. 2022 Mar 27. doi: 10.1111/eip.13294. Online ahead of print.</t>
  </si>
  <si>
    <t>Leijdesdorff SMJ</t>
  </si>
  <si>
    <t>Early Interv Psychiatry</t>
  </si>
  <si>
    <t>10.1111/eip.13294</t>
  </si>
  <si>
    <t>Integrating the Interpersonal Theory of Suicide Into the Relations Between Cyber-Victimization and Suicidality Among Adolescents: A Short-Term Prospective Study</t>
  </si>
  <si>
    <t>Meng F, Zhu X, Gao Q, Li X, Chen J, Sa Q.</t>
  </si>
  <si>
    <t>J Interpers Violence. 2022 Apr 19:8862605221086638. doi: 10.1177/08862605221086638. Online ahead of print.</t>
  </si>
  <si>
    <t>Meng F</t>
  </si>
  <si>
    <t>10.1177/08862605221086638</t>
  </si>
  <si>
    <t>Feasibility, acceptability and evaluation of meditation to augment Yoga practice among persons diagnosed with schizophrenia</t>
  </si>
  <si>
    <t>Bhatia T, Kumari N, Yadav A, Beniwal RP, Shah G, Wood J, Jones JR, Iyenger S, Nimgaonkar VL, Deshpande SN.</t>
  </si>
  <si>
    <t>Acta Neuropsychiatr. 2022 May 19:1-37. doi: 10.1017/neu.2022.14. Online ahead of print.</t>
  </si>
  <si>
    <t>Bhatia T</t>
  </si>
  <si>
    <t>10.1017/neu.2022.14</t>
  </si>
  <si>
    <t>Developmental Relations Between Bullying Victimization and Suicidal Ideation in Middle Adolescence and Emerging Adulthood: Do Internalizing Problems and Substance Use Mediate Their Links?</t>
  </si>
  <si>
    <t>Zhu X, Griffiths H, Eisner M, Hepp U, Ribeaud D, Murray AL.</t>
  </si>
  <si>
    <t>J Youth Adolesc. 2022 May 14. doi: 10.1007/s10964-022-01630-4. Online ahead of print.</t>
  </si>
  <si>
    <t>Zhu X</t>
  </si>
  <si>
    <t>Role of Bupropion and Naltrexone in Managing Depression With Polycystic Ovary Syndrome: A Case Report and Literature Review</t>
  </si>
  <si>
    <t>Shah K, Kulkarni R, Singh R, Pannu HS, Kamrai D.</t>
  </si>
  <si>
    <t>Cureus. 2020 Nov 5;12(11):e11343. doi: 10.7759/cureus.11343.</t>
  </si>
  <si>
    <t>Shah K</t>
  </si>
  <si>
    <t>PMC7719465</t>
  </si>
  <si>
    <t>10.7759/cureus.11343</t>
  </si>
  <si>
    <t>Identifying opioid-related electronic health record phenotypes for emergency care research and surveillance: An expert consensus driven concept mapping process</t>
  </si>
  <si>
    <t>Taylor RA, Fiellin D, D'Onofrio G, Venkatesh A.</t>
  </si>
  <si>
    <t>Subst Abus. 2022;43(1):841-847. doi: 10.1080/08897077.2021.1975864.</t>
  </si>
  <si>
    <t>Taylor RA</t>
  </si>
  <si>
    <t>Subst Abus</t>
  </si>
  <si>
    <t>10.1080/08897077.2021.1975864</t>
  </si>
  <si>
    <t>A chromosome-level genome of Antechinus flavipes provides a reference for an Australian marsupial genus with male death after mating</t>
  </si>
  <si>
    <t>Tian R, Han K, Geng Y, Yang C, Shi C, Thomas PB, Pearce C, Moffatt K, Ma S, Xu S, Yang G, Zhou X, Gladyshev VN, Liu X, Fisher DO, Chopin LK, Leiner NO, Baker AM, Fan G, Seim I.</t>
  </si>
  <si>
    <t>Mol Ecol Resour. 2022 Feb;22(2):740-754. doi: 10.1111/1755-0998.13501. Epub 2021 Sep 21.</t>
  </si>
  <si>
    <t>Tian R</t>
  </si>
  <si>
    <t>Mol Ecol Resour</t>
  </si>
  <si>
    <t>10.1111/1755-0998.13501</t>
  </si>
  <si>
    <t>Perceived rather than objective weight status is associated with suicidal behaviors among Chinese adolescents: a school-based study</t>
  </si>
  <si>
    <t>Zu P, Xu SJ, Shi CY, Zhao YQ, Huang ZH, Tao FB.</t>
  </si>
  <si>
    <t>J Public Health (Oxf). 2022 Feb 28:fdac015. doi: 10.1093/pubmed/fdac015. Online ahead of print.</t>
  </si>
  <si>
    <t>Zu P</t>
  </si>
  <si>
    <t>10.1093/pubmed/fdac015</t>
  </si>
  <si>
    <t>Dispositional gratitude predicts the development of psychopathology and suicidal behaviors: Results from a 7-year population-based study of U.S. military veterans</t>
  </si>
  <si>
    <t>McGuire AP, Fagan JG, Tsai J, Merians AN, Nichter B, Norman SB, Southwick SM, Pietrzak RH.</t>
  </si>
  <si>
    <t>J Psychiatr Res. 2022 May;149:168-176. doi: 10.1016/j.jpsychires.2022.02.028. Epub 2022 Mar 2.</t>
  </si>
  <si>
    <t>McGuire AP</t>
  </si>
  <si>
    <t>PMC9017955</t>
  </si>
  <si>
    <t>NIHMS1787800</t>
  </si>
  <si>
    <t>10.1016/j.jpsychires.2022.02.028</t>
  </si>
  <si>
    <t>Sharing is Caring: A Realist Evaluation of a Social Support Group for Individuals Who Have Been Bereaved by Suicide</t>
  </si>
  <si>
    <t>Adshead C, Runacres J.</t>
  </si>
  <si>
    <t>Omega (Westport). 2022 Jan 31:302228211070152. doi: 10.1177/00302228211070152. Online ahead of print.</t>
  </si>
  <si>
    <t>Adshead C</t>
  </si>
  <si>
    <t>10.1177/00302228211070152</t>
  </si>
  <si>
    <t>Markers of elevated oxidative stress in oligodendrocytes captured from the brainstem and occipital cortex in major depressive disorder and suicide</t>
  </si>
  <si>
    <t>Chandley MJ, Szebeni A, Szebeni K, Wang-Heaton H, Garst J, Stockmeier CA, Lewis NH, Ordway GA.</t>
  </si>
  <si>
    <t>Prog Neuropsychopharmacol Biol Psychiatry. 2022 Jul 13;117:110559. doi: 10.1016/j.pnpbp.2022.110559. Epub 2022 Apr 19.</t>
  </si>
  <si>
    <t>Chandley MJ</t>
  </si>
  <si>
    <t>10.1016/j.pnpbp.2022.110559</t>
  </si>
  <si>
    <t>Longitudinal associations between multiple mental health problems and suicidal ideation among university students during the COVID-19 pandemic</t>
  </si>
  <si>
    <t>Ma Z, Wang D, Zhao J, Zhu Y, Zhang Y, Chen Z, Jiang J, Pan Y, Yang Z, Zhu Z, Liu X, Fan F.</t>
  </si>
  <si>
    <t>J Affect Disord. 2022 May 18;311:425-431. doi: 10.1016/j.jad.2022.05.093. Online ahead of print.</t>
  </si>
  <si>
    <t>Ma Z</t>
  </si>
  <si>
    <t>PMC9116974</t>
  </si>
  <si>
    <t>10.1016/j.jad.2022.05.093</t>
  </si>
  <si>
    <t>Hospice Care Provider Perspectives of Medical Assistance in Dying in a Canadian Hospice That Does Not Provide Medical Assistance in Dying</t>
  </si>
  <si>
    <t>Ward V, Freeman S, Banner D.</t>
  </si>
  <si>
    <t>Can J Nurs Res. 2022 Mar;54(1):3-14. doi: 10.1177/0844562120985995. Epub 2021 Jan 12.</t>
  </si>
  <si>
    <t>Ward V</t>
  </si>
  <si>
    <t>Can J Nurs Res</t>
  </si>
  <si>
    <t>Prevalence of Anxiety Symptoms and Associated Clinical and Sociodemographic Factors in Mexican Adults Seeking Psychological Support for Grief During the COVID-19 Pandemic: A Cross-Sectional Study</t>
  </si>
  <si>
    <t>Dominguez-Rodriguez A, Herdoiza-Arroyo PE, Martínez Arriaga RJ, Bautista Valerio E, Mateu Mollá J, de la Rosa-Gómez A, Farfallini L, Hernández Jiménez MJ, Esquivel Santoveña EE, Ramírez-Martínez FR, Castellanos Vargas RO, Arzola-Sánchez CA, Arenas-Landgrave P, Martínez-Luna SC.</t>
  </si>
  <si>
    <t>Front Psychiatry. 2022 Mar 14;13:749236. doi: 10.3389/fpsyt.2022.749236. eCollection 2022.</t>
  </si>
  <si>
    <t>Dominguez-Rodriguez A</t>
  </si>
  <si>
    <t>PMC8964437</t>
  </si>
  <si>
    <t>10.3389/fpsyt.2022.749236</t>
  </si>
  <si>
    <t>Exploring the Psychometric Properties of the Stigma of Suicide Scale Using a Sample of Adults Bereaved by Suicide and Suicide Attempt Survivors</t>
  </si>
  <si>
    <t>Kheibari A, Szechy K, Cerel J, Fruhbauerova M.</t>
  </si>
  <si>
    <t>Omega (Westport). 2022 Apr 27:302228221097828. doi: 10.1177/00302228221097828. Online ahead of print.</t>
  </si>
  <si>
    <t>Kheibari A</t>
  </si>
  <si>
    <t>10.1177/00302228221097828</t>
  </si>
  <si>
    <t>Bullying victimization and suicidal ideation among adolescents: The mediating role of psychological suzhi and the moderating role of perceived school climate</t>
  </si>
  <si>
    <t>Cao G, Zhang L, Deng J, Yin H.</t>
  </si>
  <si>
    <t>Curr Psychol. 2022 Jan 7:1-11. doi: 10.1007/s12144-021-02589-4. Online ahead of print.</t>
  </si>
  <si>
    <t>Cao G</t>
  </si>
  <si>
    <t>Curr Psychol</t>
  </si>
  <si>
    <t>PMC8736311</t>
  </si>
  <si>
    <t>Maladaptive perfectionism and adolescent NSSI: A moderated mediation model of psychological distress and mindfulness</t>
  </si>
  <si>
    <t>Gu H, Hu C, Wang L.</t>
  </si>
  <si>
    <t>J Clin Psychol. 2022 Jun;78(6):1137-1150. doi: 10.1002/jclp.23304. Epub 2022 Jan 7.</t>
  </si>
  <si>
    <t>Gu H</t>
  </si>
  <si>
    <t>The effects of peer bullying and poverty on suicidality in Chinese left behind adolescents: The mediating role of psychotic-like experiences</t>
  </si>
  <si>
    <t>Li B, Hu T, Tang W.</t>
  </si>
  <si>
    <t>Early Interv Psychiatry. 2022 Feb 22. doi: 10.1111/eip.13271. Online ahead of print.</t>
  </si>
  <si>
    <t>Li B</t>
  </si>
  <si>
    <t>You Hurt Me, so I Hurt Myself and Others: How Does Childhood Emotional Maltreatment Affect Adolescent Violent Behavior and Suicidal Ideation?</t>
  </si>
  <si>
    <t>Wang X, Xie R, Ding W, Jiang M, Kayani S, Li W.</t>
  </si>
  <si>
    <t>J Interpers Violence. 2022 Feb 8:8862605211072177. doi: 10.1177/08862605211072177. Online ahead of print.</t>
  </si>
  <si>
    <t>Wang X</t>
  </si>
  <si>
    <t>10.1177/08862605211072177</t>
  </si>
  <si>
    <t>Effect of suicidal loss on bereaved individuals' suicidal ideation: Structural equation model using attitudes towards suicide scale and moderation effect of interest in news media</t>
  </si>
  <si>
    <t>Lee H, Kim MJ, Hong M, Rhee SJ, Shin D, Park JI, Lee HJ, Jung HY, Ahn YM.</t>
  </si>
  <si>
    <t>J Affect Disord. 2022 Feb 1;298(Pt A):51-57. doi: 10.1016/j.jad.2021.10.085. Epub 2021 Oct 30.</t>
  </si>
  <si>
    <t>Lee H</t>
  </si>
  <si>
    <t>Suicidal Ideation and Suicide-Attempt-Related Hospitalizations among People with Alzheimer's Disease (AD) and AD-Related Dementias in the United States during 2016-2018</t>
  </si>
  <si>
    <t>Alipour-Haris G, Armstrong MJ, Sullivan JL, Suryadevara U, Rouhizadeh M, Brown JD.</t>
  </si>
  <si>
    <t>J Clin Med. 2022 Feb 11;11(4):943. doi: 10.3390/jcm11040943.</t>
  </si>
  <si>
    <t>Alipour-Haris G</t>
  </si>
  <si>
    <t>PMC8878214</t>
  </si>
  <si>
    <t>10.3390/jcm11040943</t>
  </si>
  <si>
    <t>How to improve the long-term quality of life, insomnia, and depression of survivors 10 years after the Wenchuan earthquake? A network analysis</t>
  </si>
  <si>
    <t>Ma Z, Chen XY, Tao Y, Huang S, Yang Z, Chen J, Bu L, Wang C, Fan F.</t>
  </si>
  <si>
    <t>Asian J Psychiatr. 2022 Apr 26;73:103137. doi: 10.1016/j.ajp.2022.103137. Online ahead of print.</t>
  </si>
  <si>
    <t>Asian J Psychiatr</t>
  </si>
  <si>
    <t>10.1016/j.ajp.2022.103137</t>
  </si>
  <si>
    <t>Child Abuse and Non-Suicidal Self-Injury among Chinese Migrant Adolescents: The Moderating Roles of Beliefs About Adversity and Family Socioeconomic Status</t>
  </si>
  <si>
    <t>Wang Q, Liu X.</t>
  </si>
  <si>
    <t>J Interpers Violence. 2022 May 26:8862605221104537. doi: 10.1177/08862605221104537. Online ahead of print.</t>
  </si>
  <si>
    <t>Wang Q</t>
  </si>
  <si>
    <t>10.1177/08862605221104537</t>
  </si>
  <si>
    <t>Conditional Process Modeling of the Relationship Among Self-Reliance, Loneliness, and Depressive Symptoms, and the Moderating Effect of Feeling Understood</t>
  </si>
  <si>
    <t>Ogrodniczuk JS, Oliffe JL, Kealy D, Seidler ZE, Black N, Rice SM.</t>
  </si>
  <si>
    <t>J Nerv Ment Dis. 2022 Jan 1;210(1):32-36. doi: 10.1097/NMD.0000000000001407.</t>
  </si>
  <si>
    <t>Ogrodniczuk JS</t>
  </si>
  <si>
    <t>J Nerv Ment Dis</t>
  </si>
  <si>
    <t>Cannabis use among U.S. military veterans with subthreshold or threshold posttraumatic stress disorder: Psychiatric comorbidities, functioning, and strategies for coping with posttraumatic stress symptoms</t>
  </si>
  <si>
    <t>Hill ML, Loflin M, Nichter B, Na PJ, Herzog S, Norman SB, Pietrzak RH.</t>
  </si>
  <si>
    <t>J Trauma Stress. 2022 Mar 11. doi: 10.1002/jts.22823. Online ahead of print.</t>
  </si>
  <si>
    <t>J Trauma Stress</t>
  </si>
  <si>
    <t>Hypoxia-directed tumor targeting of CRISPR-Cas9 and HSV-TK suicide gene therapy using lipid nanoparticles</t>
  </si>
  <si>
    <t>Davis A, Morris KV, Shevchenko G.</t>
  </si>
  <si>
    <t>Mol Ther Methods Clin Dev. 2022 Mar 16;25:158-169. doi: 10.1016/j.omtm.2022.03.008. eCollection 2022 Jun 9.</t>
  </si>
  <si>
    <t>Davis A</t>
  </si>
  <si>
    <t>Mol Ther Methods Clin Dev</t>
  </si>
  <si>
    <t>PMC8971340</t>
  </si>
  <si>
    <t>10.1016/j.omtm.2022.03.008</t>
  </si>
  <si>
    <t>Self-reported mental health in adolescents attending school and its association with later school dropout: A prospective 2.5-year follow-up study</t>
  </si>
  <si>
    <t>Lindhardt L, Lindholdt L, Lund T, Mortensen OS.</t>
  </si>
  <si>
    <t>Scand J Public Health. 2022 Apr 20:14034948221089112. doi: 10.1177/14034948221089112. Online ahead of print.</t>
  </si>
  <si>
    <t>Lindhardt L</t>
  </si>
  <si>
    <t>Scand J Public Health</t>
  </si>
  <si>
    <t>10.1177/14034948221089112</t>
  </si>
  <si>
    <t>Child abuse associates with increased recruitment of perineuronal nets in the ventromedial prefrontal cortex: a possible implication of oligodendrocyte progenitor cells</t>
  </si>
  <si>
    <t>Tanti A, Belliveau C, Nagy C, Maitra M, Denux F, Perlman K, Chen F, Mpai R, Canonne C, Théberge S, McFarquhar A, Davoli MA, Belzung C, Turecki G, Mechawar N.</t>
  </si>
  <si>
    <t>Mol Psychiatry. 2022 Mar;27(3):1552-1561. doi: 10.1038/s41380-021-01372-y. Epub 2021 Nov 19.</t>
  </si>
  <si>
    <t>Tanti A</t>
  </si>
  <si>
    <t>PMC9095471</t>
  </si>
  <si>
    <t>Expressions of anger during advising on life dilemmas predict suicide risk among college students</t>
  </si>
  <si>
    <t>Hu CS, Huang J, Huang C, Munroe M, Xie D, Li M.</t>
  </si>
  <si>
    <t>Psych J. 2022 Feb 22. doi: 10.1002/pchj.529. Online ahead of print.</t>
  </si>
  <si>
    <t>Psych J</t>
  </si>
  <si>
    <t>RNA-Seq is not required to determine stable reference genes for qPCR normalization</t>
  </si>
  <si>
    <t>Sampathkumar NK, Sundaram VK, Danthi PS, Barakat R, Solomon S, Mondal M, Carre I, El Jalkh T, Padilla-Ferrer A, Grenier J, Massaad C, Mitchell JC.</t>
  </si>
  <si>
    <t>PLoS Comput Biol. 2022 Feb 28;18(2):e1009868. doi: 10.1371/journal.pcbi.1009868. eCollection 2022 Feb.</t>
  </si>
  <si>
    <t>Sampathkumar NK</t>
  </si>
  <si>
    <t>PLoS Comput Biol</t>
  </si>
  <si>
    <t>PMC8912902</t>
  </si>
  <si>
    <t>10.1371/journal.pcbi.1009868</t>
  </si>
  <si>
    <t>Latent profile analysis to identify subgroups of Chinese sexual minority adolescents at risk of suicidality</t>
  </si>
  <si>
    <t>Wang Y, Zhang Y, Wang G, Duan Z, Wilson A, Yang Y, Sun S, Chen R.</t>
  </si>
  <si>
    <t>Prev Med. 2022 Apr;157:107007. doi: 10.1016/j.ypmed.2022.107007. Epub 2022 Mar 3.</t>
  </si>
  <si>
    <t>Prev Med</t>
  </si>
  <si>
    <t>10.1016/j.ypmed.2022.107007</t>
  </si>
  <si>
    <t>Increased Asymmetric Perfusion of the Cerebral Cortices and Thalamus Indicates Individuals at Risk for Bipolar Disorder: A Family Cohort Single Photon Emission Computed Tomography Neuroimaging Study</t>
  </si>
  <si>
    <t>McLean M, Henderson TA, Pavel DG, Cohen P.</t>
  </si>
  <si>
    <t>Front Psychiatry. 2022 May 10;13:829561. doi: 10.3389/fpsyt.2022.829561. eCollection 2022.</t>
  </si>
  <si>
    <t>McLean M</t>
  </si>
  <si>
    <t>PMC9127269</t>
  </si>
  <si>
    <t>10.3389/fpsyt.2022.829561</t>
  </si>
  <si>
    <t>Association of participation in the Northern Finland Birth Cohort 1986 with mental disorders and suicidal behaviour</t>
  </si>
  <si>
    <t>Kerkelä M, Gissler M, Veijola J.</t>
  </si>
  <si>
    <t>Epidemiol Health. 2022;44:e2022005. doi: 10.4178/epih.e2022005. Epub 2022 Jan 3.</t>
  </si>
  <si>
    <t>Kerkelä M</t>
  </si>
  <si>
    <t>Epidemiol Health</t>
  </si>
  <si>
    <t>PMC9016388</t>
  </si>
  <si>
    <t>10.4178/epih.e2022005</t>
  </si>
  <si>
    <t>Evaluating a Targeted Cancer Therapy Approach Mediated by RNA trans-Splicing In Vitro and in a Xenograft Model for Epidermolysis Bullosa-Associated Skin Cancer</t>
  </si>
  <si>
    <t>Woess K, Sun Y, Morio H, Stierschneider A, Kaufmann A, Hainzl S, Trattner L, Kocher T, Tockner B, Leb-Reichl V, Steiner M, Brachtl G, South AP, Bauer JW, Reichelt J, Furihata T, Wally V, Koller U, Piñón Hofbauer J, Guttmann-Gruber C.</t>
  </si>
  <si>
    <t>Int J Mol Sci. 2022 Jan 5;23(1):575. doi: 10.3390/ijms23010575.</t>
  </si>
  <si>
    <t>Woess K</t>
  </si>
  <si>
    <t>PMC8745581</t>
  </si>
  <si>
    <t>10.3390/ijms23010575</t>
  </si>
  <si>
    <t>Parents' right strategy on preventing youngsters' recent suicidal ideation: a 13-year prospective cohort study</t>
  </si>
  <si>
    <t>Chiang YC, Lin YJ, Li X, Lee CY, Zhang S, Lee TS, Chang HY, Wu CC, Yang HJ.</t>
  </si>
  <si>
    <t>J Ment Health. 2022 Jun;31(3):374-382. doi: 10.1080/09638237.2021.1979490. Epub 2021 Sep 24.</t>
  </si>
  <si>
    <t>Chiang YC</t>
  </si>
  <si>
    <t>10.1080/09638237.2021.1979490</t>
  </si>
  <si>
    <t>When Cotard's syndrome fits the sociocultural context: The singular case of Per "Dead" Ohlin and the Norwegian black metal music scene</t>
  </si>
  <si>
    <t>Sanches H, Villaverde Buback Ferreira L, Gonçalves Pacheco JP, Schenberg LC, Sampaio Meireles M.</t>
  </si>
  <si>
    <t>Transcult Psychiatry. 2022 Apr;59(2):225-232. doi: 10.1177/13634615211041205. Epub 2021 Oct 19.</t>
  </si>
  <si>
    <t>Sanches H</t>
  </si>
  <si>
    <t>Transcult Psychiatry</t>
  </si>
  <si>
    <t>Does body mass index predict response to intravenous ketamine treatment in adults with major depressive and bipolar disorder? Results from the Canadian Rapid Treatment Center of Excellence</t>
  </si>
  <si>
    <t>Lipsitz O, McIntyre RS, Rodrigues NB, Lee Y, Gill H, Subramaniapillai M, Kratiuk K, Nasri F, Mansur RB, Rosenblat JD.</t>
  </si>
  <si>
    <t>CNS Spectr. 2022 Jun;27(3):322-330. doi: 10.1017/S1092852920002102. Epub 2020 Dec 3.</t>
  </si>
  <si>
    <t>Lipsitz O</t>
  </si>
  <si>
    <t>CNS Spectr</t>
  </si>
  <si>
    <t>10.1017/S1092852920002102</t>
  </si>
  <si>
    <t>Feeling like the sky is falling down: Experiences of parents of adolescents diagnosed with cancer in one-child families in China - A qualitative study</t>
  </si>
  <si>
    <t>Chen H, He Q, Zeng Y, Wang L, Yu H, Yin W, Jiang Y, Liu L.</t>
  </si>
  <si>
    <t>J Clin Nurs. 2022 Mar;31(5-6):733-743. doi: 10.1111/jocn.15913. Epub 2021 Jul 13.</t>
  </si>
  <si>
    <t>Chen H</t>
  </si>
  <si>
    <t>J Clin Nurs</t>
  </si>
  <si>
    <t>Psychiatric admissions after hospital presented deliberate self-harm in the young: A national study</t>
  </si>
  <si>
    <t>J Psychiatr Res. 2022 May 23;151:575-582. doi: 10.1016/j.jpsychires.2022.05.020. Online ahead of print.</t>
  </si>
  <si>
    <t>10.1016/j.jpsychires.2022.05.020</t>
  </si>
  <si>
    <t>Nursing Care in Dermatologic Oncology: a Qualitative Study</t>
  </si>
  <si>
    <t>Sibeoni J, Marc M, Lagaude M, Orri M, Verneuil L, Revah-Levy A.</t>
  </si>
  <si>
    <t>J Cancer Educ. 2020 Dec;35(6):1149-1157. doi: 10.1007/s13187-019-01573-8.</t>
  </si>
  <si>
    <t>Sibeoni J</t>
  </si>
  <si>
    <t>J Cancer Educ</t>
  </si>
  <si>
    <t>Risk factors for suicide attempts among U.S. military veterans: A 7-year population-based, longitudinal cohort study</t>
  </si>
  <si>
    <t>Nichter B, Stein MB, Monteith LL, Herzog S, Holliday R, Hill ML, Norman SB, Krystal JH, Pietrzak RH.</t>
  </si>
  <si>
    <t>Suicide Life Threat Behav. 2022 Apr;52(2):303-316. doi: 10.1111/sltb.12822. Epub 2021 Dec 6.</t>
  </si>
  <si>
    <t>Tripp JC, Haller M, Trim RS, Straus E, Bryan CJ, Davis BC, Lyons R, Hamblen JL, Norman SB.</t>
  </si>
  <si>
    <t>Psychol Trauma. 2021 Nov;13(8):920-928. doi: 10.1037/tra0000634. Epub 2020 Jul 16.</t>
  </si>
  <si>
    <t>Tripp JC</t>
  </si>
  <si>
    <t>Psychol Trauma</t>
  </si>
  <si>
    <t>PMC8454212</t>
  </si>
  <si>
    <t>NIHMS1738378</t>
  </si>
  <si>
    <t>Wilchek-Aviad Y, Cohen-Louck K.</t>
  </si>
  <si>
    <t>Omega (Westport). 2022 Mar;84(4):1081-1099. doi: 10.1177/0030222820919186. Epub 2020 May 27.</t>
  </si>
  <si>
    <t>Wilchek-Aviad Y</t>
  </si>
  <si>
    <t>The network structure of core depressive symptom-domains in major depressive disorder following antidepressant treatment: a randomized clinical trial</t>
  </si>
  <si>
    <t>Berlim MT, Richard-Devantoy S, Dos Santos NR, Turecki G.</t>
  </si>
  <si>
    <t>Psychol Med. 2021 Oct;51(14):2399-2413. doi: 10.1017/S0033291720001002. Epub 2020 Apr 21.</t>
  </si>
  <si>
    <t>Berlim MT</t>
  </si>
  <si>
    <t>10.1017/S0033291720001002</t>
  </si>
  <si>
    <t>Repeating a suicide attempt during adolescence: risk and protective factors 12 months after hospitalization</t>
  </si>
  <si>
    <t>Mirkovic B, Cohen D, Garny de la Rivière S, Pellerin H, Guilé JM, Consoli A, Gerardin P.</t>
  </si>
  <si>
    <t>Eur Child Adolesc Psychiatry. 2020 Dec;29(12):1729-1740. doi: 10.1007/s00787-020-01491-x. Epub 2020 Feb 12.</t>
  </si>
  <si>
    <t>Personality and risk for serious mental illness</t>
  </si>
  <si>
    <t>Santesteban-Echarri O, MacQueen G, Goldstein BI, Wang J, Kennedy SH, Bray S, Lebel C, Addington J.</t>
  </si>
  <si>
    <t>Early Interv Psychiatry. 2021 Feb;15(1):133-139. doi: 10.1111/eip.12921. Epub 2020 Jan 7.</t>
  </si>
  <si>
    <t>Santesteban-Echarri O</t>
  </si>
  <si>
    <t>10.1111/eip.12921</t>
  </si>
  <si>
    <t>PUBMED 2</t>
  </si>
  <si>
    <t>PUBMED 4</t>
  </si>
  <si>
    <t>PUBMED 5</t>
  </si>
  <si>
    <t>Serpins in cartilage and osteoarthritis: what do we know?</t>
  </si>
  <si>
    <t>Wilkinson DJ.</t>
  </si>
  <si>
    <t>Biochem Soc Trans. 2021 Apr 30;49(2):1013-1026. doi: 10.1042/BST20201231.</t>
  </si>
  <si>
    <t>Wilkinson DJ</t>
  </si>
  <si>
    <t>Biochem Soc Trans</t>
  </si>
  <si>
    <t>PMC8106492</t>
  </si>
  <si>
    <t>10.1042/BST20201231</t>
  </si>
  <si>
    <t>My Lie by Omission</t>
  </si>
  <si>
    <t>Termini KA.</t>
  </si>
  <si>
    <t>JAMA. 2021 Jul 13;326(2):133-134. doi: 10.1001/jama.2021.10383.</t>
  </si>
  <si>
    <t>Termini KA</t>
  </si>
  <si>
    <t>JAMA</t>
  </si>
  <si>
    <t>Recognizing Alcohol and Drug Impairment in the Workplace in Florida</t>
  </si>
  <si>
    <t>Toney-Butler TJ, Siela D.</t>
  </si>
  <si>
    <t>2022 Jan 4. In: StatPearls [Internet]. Treasure Island (FL): StatPearls Publishing; 2022 Jan–.</t>
  </si>
  <si>
    <t>Toney-Butler TJSiela D</t>
  </si>
  <si>
    <t>Crisis response among essential workers and their children during the COVID-19 pandemic</t>
  </si>
  <si>
    <t>Sugg MM, Runkle JD, Andersen L, Weiser J, Michael KD.</t>
  </si>
  <si>
    <t>Prev Med. 2021 Dec;153:106852. doi: 10.1016/j.ypmed.2021.106852. Epub 2021 Oct 19.</t>
  </si>
  <si>
    <t>Sugg MM</t>
  </si>
  <si>
    <t>PMC8524246</t>
  </si>
  <si>
    <t>Pain and transition: evaluating fibromyalgia in transgender individuals</t>
  </si>
  <si>
    <t>Levit D, Yaish I, Shtrozberg S, Aloush V, Greenman Y, Ablin JN.</t>
  </si>
  <si>
    <t>Clin Exp Rheumatol. 2021 May-Jun;39 Suppl 130(3):27-32. doi: 10.55563/clinexprheumatol/pq0qp6. Epub 2021 Jan 13.</t>
  </si>
  <si>
    <t>Levit D</t>
  </si>
  <si>
    <t>Clin Exp Rheumatol</t>
  </si>
  <si>
    <t>10.55563/clinexprheumatol/pq0qp6</t>
  </si>
  <si>
    <t>Barnase-Barstar Pair: Contemporary Application in Cancer Research and Nanotechnology</t>
  </si>
  <si>
    <t>Shilova O, Kotelnikova P, Proshkina G, Shramova E, Deyev S.</t>
  </si>
  <si>
    <t>Molecules. 2021 Nov 10;26(22):6785. doi: 10.3390/molecules26226785.</t>
  </si>
  <si>
    <t>Shilova O</t>
  </si>
  <si>
    <t>Molecules</t>
  </si>
  <si>
    <t>PMC8625414</t>
  </si>
  <si>
    <t>10.3390/molecules26226785</t>
  </si>
  <si>
    <t>Associations between social contagion, group conformity characteristics, and non-suicidal self-injury</t>
  </si>
  <si>
    <t>Conigliaro A, Ward-Ciesielski E.</t>
  </si>
  <si>
    <t>J Am Coll Health. 2021 Sep 29:1-9. doi: 10.1080/07448481.2021.1928141. Online ahead of print.</t>
  </si>
  <si>
    <t>Conigliaro A</t>
  </si>
  <si>
    <t>The mental health of transgender and gender non-conforming people in China: a systematic review</t>
  </si>
  <si>
    <t>Lin Y, Xie H, Huang Z, Zhang Q, Wilson A, Hou J, Zhao X, Wang Y, Pan B, Liu Y, Han M, Chen R.</t>
  </si>
  <si>
    <t>Lancet Public Health. 2021 Dec;6(12):e954-e969. doi: 10.1016/S2468-2667(21)00236-X.</t>
  </si>
  <si>
    <t>10.1016/S2468-2667(21)00236-X</t>
  </si>
  <si>
    <t>Surace T, Fusar-Poli L, Vozza L, Cavone V, Arcidiacono C, Mammano R, Basile L, Rodolico A, Bisicchia P, Caponnetto P, Signorelli MS, Aguglia E.</t>
  </si>
  <si>
    <t>Eur Child Adolesc Psychiatry. 2021 Aug;30(8):1147-1161. doi: 10.1007/s00787-020-01508-5. Epub 2020 Mar 13.</t>
  </si>
  <si>
    <t>Surace T</t>
  </si>
  <si>
    <t>Khan RQ, Khan AM.</t>
  </si>
  <si>
    <t>BJPsych Int. 2021 Nov;18(4):94-96. doi: 10.1192/bji.2020.30.</t>
  </si>
  <si>
    <t>Khan RQ</t>
  </si>
  <si>
    <t>BJPsych Int</t>
  </si>
  <si>
    <t>PMC8554968</t>
  </si>
  <si>
    <t>An advanced method for the small-scale production of high-quality minicircle DNA</t>
  </si>
  <si>
    <t>Mitdank H, Sama S, Tröger M, Testa MF, Ferrarese M, Balestra D, Pinotti M, Weng A.</t>
  </si>
  <si>
    <t>Int J Pharm. 2021 Aug 10;605:120830. doi: 10.1016/j.ijpharm.2021.120830. Epub 2021 Jun 30.</t>
  </si>
  <si>
    <t>Mitdank H</t>
  </si>
  <si>
    <t>Int J Pharm</t>
  </si>
  <si>
    <t>10.1016/j.ijpharm.2021.120830</t>
  </si>
  <si>
    <t>The Serpin Superfamily and Their Role in the Regulation and Dysfunction of Serine Protease Activity in COPD and Other Chronic Lung Diseases</t>
  </si>
  <si>
    <t>Kelly-Robinson GA, Reihill JA, Lundy FT, McGarvey LP, Lockhart JC, Litherland GJ, Thornbury KD, Martin SL.</t>
  </si>
  <si>
    <t>Int J Mol Sci. 2021 Jun 14;22(12):6351. doi: 10.3390/ijms22126351.</t>
  </si>
  <si>
    <t>Kelly-Robinson GA</t>
  </si>
  <si>
    <t>PMC8231800</t>
  </si>
  <si>
    <t>10.3390/ijms22126351</t>
  </si>
  <si>
    <t>Early modification of cytochrome c by hydrogen peroxide triggers its fast degradation</t>
  </si>
  <si>
    <t>Tomášková N, Novák P, Kožár T, Petrenčáková M, Jancura D, Yassaghi G, Man P, Sedlák E.</t>
  </si>
  <si>
    <t>Int J Biol Macromol. 2021 Mar 31;174:413-423. doi: 10.1016/j.ijbiomac.2021.01.189. Epub 2021 Jan 30.</t>
  </si>
  <si>
    <t>Tomášková N</t>
  </si>
  <si>
    <t>Int J Biol Macromol</t>
  </si>
  <si>
    <t>10.1016/j.ijbiomac.2021.01.189</t>
  </si>
  <si>
    <t>Insights into Ubiquitin Product Release in Hydrolysis Catalyzed by the Bacterial Deubiquitinase SdeA</t>
  </si>
  <si>
    <t>Sheedlo MJ, Kenny S, Podkorytov IS, Brown K, Ma J, Iyer S, Hewitt CS, Arbough T, Mikhailovskii O, Flaherty DP, Wilson MA, Skrynnikov NR, Das C.</t>
  </si>
  <si>
    <t>Biochemistry. 2021 Mar 2;60(8):584-596. doi: 10.1021/acs.biochem.0c00760. Epub 2021 Feb 14.</t>
  </si>
  <si>
    <t>Sheedlo MJ</t>
  </si>
  <si>
    <t>Biochemistry</t>
  </si>
  <si>
    <t>PMC8607817</t>
  </si>
  <si>
    <t>NIHMS1756417</t>
  </si>
  <si>
    <t>10.1021/acs.biochem.0c00760</t>
  </si>
  <si>
    <t>Exploring protein stabilized multiple emulsion with permeation enhancer for oral delivery of insulin</t>
  </si>
  <si>
    <t>Kaur I, Nallamothu B, Kuche K, Katiyar SS, Chaudhari D, Jain S.</t>
  </si>
  <si>
    <t>Int J Biol Macromol. 2021 Jan 15;167:491-501. doi: 10.1016/j.ijbiomac.2020.11.190. Epub 2020 Dec 3.</t>
  </si>
  <si>
    <t>Kaur I</t>
  </si>
  <si>
    <t>10.1016/j.ijbiomac.2020.11.190</t>
  </si>
  <si>
    <t>[The physician, the clinical practice, and the institution: the suicidal patient]</t>
  </si>
  <si>
    <t>Michaud L, Bourquin C, Stiefel F, Saraga M.</t>
  </si>
  <si>
    <t>Rev Med Suisse. 2021 Feb 10;17(725):286-288.</t>
  </si>
  <si>
    <t>Michaud L</t>
  </si>
  <si>
    <t>Rev Med Suisse</t>
  </si>
  <si>
    <t>Characteristics of Transgender Patient Cases Managed by a Toxicologist: an Analysis of the Toxicology Investigator's Consortium (ToxIC) Registry: January 2017-June 2019</t>
  </si>
  <si>
    <t>Surmaitis RM, Greenberg MR, Ebeling-Koning NE, Grenz PM, McWhirter CR, Careyva BA, Sabino JN, Cook MD, Cannon RD, Koons AL, Katz KD, Kincaid H, Laubach LT, Beauchamp GA; toxicology investigator’s consortium (ToxIC).</t>
  </si>
  <si>
    <t>J Med Toxicol. 2021 Jan;17(1):16-26. doi: 10.1007/s13181-020-00789-1. Epub 2020 Jun 17.</t>
  </si>
  <si>
    <t>Surmaitis RM</t>
  </si>
  <si>
    <t>J Med Toxicol</t>
  </si>
  <si>
    <t>PMC7785623</t>
  </si>
  <si>
    <t>10.1007/s13181-020-00789-1</t>
  </si>
  <si>
    <t>Efficacy of direct hemoperfusion for the removal of phenobarbital through blood concentration analysis</t>
  </si>
  <si>
    <t>Mizushima S, Hirose Y, Yuzawa H, Kimura T, Oguchi M, Morito T, Sadahiro T.</t>
  </si>
  <si>
    <t>Acute Med Surg. 2020 Nov 17;7(1):e601. doi: 10.1002/ams2.601. eCollection 2020 Jan-Dec.</t>
  </si>
  <si>
    <t>Mizushima S</t>
  </si>
  <si>
    <t>Acute Med Surg</t>
  </si>
  <si>
    <t>PMC7671091</t>
  </si>
  <si>
    <t>10.1002/ams2.601</t>
  </si>
  <si>
    <t>National patterns of injury and outcomes of gunshot wounds to the penis: A Trauma Quality Programs retrospective cohort analysis</t>
  </si>
  <si>
    <t>Maxwell BG, Chouhan JD, Lundeberg MR, Liu JJ.</t>
  </si>
  <si>
    <t>Acute Med Surg. 2021 Mar 16;8(1):e636. doi: 10.1002/ams2.636. eCollection 2021 Jan-Dec.</t>
  </si>
  <si>
    <t>Maxwell BG</t>
  </si>
  <si>
    <t>PMC7962619</t>
  </si>
  <si>
    <t>10.1002/ams2.636</t>
  </si>
  <si>
    <t>The relationship between minority stress factors and suicidal ideation and behaviours amongst transgender and gender non-conforming adults: A systematic review</t>
  </si>
  <si>
    <t>Gosling H, Pratt D, Montgomery H, Lea J.</t>
  </si>
  <si>
    <t>J Affect Disord. 2022 Apr 15;303:31-51. doi: 10.1016/j.jad.2021.12.091. Epub 2021 Dec 25.</t>
  </si>
  <si>
    <t>Gosling H</t>
  </si>
  <si>
    <t>Natural product 1,2,3,4,6-penta-O-galloyl-β-D-glucopyranose is a reversible inhibitor of glyceraldehyde 3-phosphate dehydrogenase</t>
  </si>
  <si>
    <t>Li W, Liao LP, Song N, Liu YJ, Ding YL, Zhang YY, Zhou XR, Sun ZY, Xiao SH, Wang HB, Lu J, Zhang NX, Jiang HL, Chen KX, Liu CP, Zheng J, Zhao KH, Luo C.</t>
  </si>
  <si>
    <t>Acta Pharmacol Sin. 2022 Feb;43(2):470-482. doi: 10.1038/s41401-021-00653-0. Epub 2021 Apr 13.</t>
  </si>
  <si>
    <t>Li W</t>
  </si>
  <si>
    <t>Acta Pharmacol Sin</t>
  </si>
  <si>
    <t>PMC8792024</t>
  </si>
  <si>
    <t>10.1038/s41401-021-00653-0</t>
  </si>
  <si>
    <t>Coverage of Robin Williams' Suicide in Australian Newspapers</t>
  </si>
  <si>
    <t>Pirkis J, Currier D, Bryant M, Bartlett S, Sinyor M, Spittal MJ.</t>
  </si>
  <si>
    <t>Crisis. 2022 Mar;43(2):83-89. doi: 10.1027/0227-5910/a000748. Epub 2020 Dec 4.</t>
  </si>
  <si>
    <t>Social stigma of suicide in South Korea: A cultural perspective</t>
  </si>
  <si>
    <t>An S, Lee H, Lee J, Kang S.</t>
  </si>
  <si>
    <t>Death Stud. 2022 Mar 25:1-9. doi: 10.1080/07481187.2022.2051096. Online ahead of print.</t>
  </si>
  <si>
    <t>An S</t>
  </si>
  <si>
    <t>Cryo-EM structures show the mechanistic basis of pan-peptidase inhibition by human α(2)-macroglobulin</t>
  </si>
  <si>
    <t>Luque D, Goulas T, Mata CP, Mendes SR, Gomis-Rüth FX, Castón JR.</t>
  </si>
  <si>
    <t>Proc Natl Acad Sci U S A. 2022 May 10;119(19):e2200102119. doi: 10.1073/pnas.2200102119. Epub 2022 May 2.</t>
  </si>
  <si>
    <t>Luque D</t>
  </si>
  <si>
    <t>Proc Natl Acad Sci U S A</t>
  </si>
  <si>
    <t>10.1073/pnas.2200102119</t>
  </si>
  <si>
    <t>The Management of Substance Use Disorders: Synopsis of the 2021 U.S. Department of Veterans Affairs and U.S. Department of Defense Clinical Practice Guideline</t>
  </si>
  <si>
    <t>Perry C, Liberto J, Milliken C, Burden J, Hagedorn H, Atkinson T, McKay JR, Mooney L, Sall J, Sasson C, Saxon A, Spevak C, Gordon AJ; VA/DoD Guideline Development Group*; VA/DoD Guideline Development Group.</t>
  </si>
  <si>
    <t>Ann Intern Med. 2022 May;175(5):720-731. doi: 10.7326/M21-4011. Epub 2022 Mar 22.</t>
  </si>
  <si>
    <t>Perry C</t>
  </si>
  <si>
    <t>Ann Intern Med</t>
  </si>
  <si>
    <t>PUBMED 6</t>
  </si>
  <si>
    <t>Socio-demographic development and burden of mental, substance use disorders, and self-harm: An ecological analysis using the Global Burden of Disease study 2019</t>
  </si>
  <si>
    <t>Barbalat G, Liu S.</t>
  </si>
  <si>
    <t>Aust N Z J Psychiatry. 2021 Dec 28:48674211066764. doi: 10.1177/00048674211066764. Online ahead of print.</t>
  </si>
  <si>
    <t>Barbalat G</t>
  </si>
  <si>
    <t>Aust N Z J Psychiatry</t>
  </si>
  <si>
    <t>10.1177/00048674211066764</t>
  </si>
  <si>
    <t>Self-harm and Aggression in Chinese Early Adolescents: Their Co-occurrence and the Role of Bullying Victimization</t>
  </si>
  <si>
    <t>Xiong Y, Wei Y, Wang Y, Zhang H, Yang L, Ren P.</t>
  </si>
  <si>
    <t>J Youth Adolesc. 2022 May 3. doi: 10.1007/s10964-022-01620-6. Online ahead of print.</t>
  </si>
  <si>
    <t>Xiong Y</t>
  </si>
  <si>
    <t>Window dressing: possibilities and limitations of incremental changes in solitary confinement</t>
  </si>
  <si>
    <t>Augustine D, Barragan M, Chesnut K, Pifer NA, Reiter K, Strong JD.</t>
  </si>
  <si>
    <t>Health Justice. 2021 Jul 31;9(1):21. doi: 10.1186/s40352-021-00145-7.</t>
  </si>
  <si>
    <t>Augustine D</t>
  </si>
  <si>
    <t>Health Justice</t>
  </si>
  <si>
    <t>PMC8325829</t>
  </si>
  <si>
    <t>10.1186/s40352-021-00145-7</t>
  </si>
  <si>
    <t>Evaluation of the One Love Escalation Workshop for Dating Abuse Prevention: a Randomized Controlled Trial Pilot Study with a Sample of US Navy Sailors</t>
  </si>
  <si>
    <t>Rothman EF, Campbell JK, Quinn E, Smith S, Xuan Z.</t>
  </si>
  <si>
    <t>Prev Sci. 2021 Nov;22(8):1060-1070. doi: 10.1007/s11121-021-01240-9. Epub 2021 Apr 14.</t>
  </si>
  <si>
    <t>Rothman EF</t>
  </si>
  <si>
    <t>Prev Sci</t>
  </si>
  <si>
    <t>Short-term outcomes of pubertal suppression in a selected cohort of 12 to 15 year old young people with persistent gender dysphoria in the UK</t>
  </si>
  <si>
    <t>Carmichael P, Butler G, Masic U, Cole TJ, De Stavola BL, Davidson S, Skageberg EM, Khadr S, Viner RM.</t>
  </si>
  <si>
    <t>PLoS One. 2021 Feb 2;16(2):e0243894. doi: 10.1371/journal.pone.0243894. eCollection 2021.</t>
  </si>
  <si>
    <t>Carmichael P</t>
  </si>
  <si>
    <t>PMC7853497</t>
  </si>
  <si>
    <t>Short report and initial evaluation of the factor structure of the Lancaster and Northgate Trauma Scales (LANTS)</t>
  </si>
  <si>
    <t>Wigham S, Hatton C, Taylor JL.</t>
  </si>
  <si>
    <t>Res Dev Disabil. 2021 May;112:103914. doi: 10.1016/j.ridd.2021.103914. Epub 2021 Feb 22.</t>
  </si>
  <si>
    <t>Wigham S</t>
  </si>
  <si>
    <t>Res Dev Disabil</t>
  </si>
  <si>
    <t>Young Sexual Minority Adolescent Experiences of Self-expression and Isolation on Social Media: Cross-sectional Survey Study</t>
  </si>
  <si>
    <t>Charmaraman L, Hodes R, Richer AM.</t>
  </si>
  <si>
    <t>JMIR Ment Health. 2021 Sep 15;8(9):e26207. doi: 10.2196/26207.</t>
  </si>
  <si>
    <t>Charmaraman L</t>
  </si>
  <si>
    <t>PMC8482247</t>
  </si>
  <si>
    <t>10.2196/26207</t>
  </si>
  <si>
    <t>Transient global amnesia following deliberate self-harm by hanging: Case report and review</t>
  </si>
  <si>
    <t>Prakash J, Ali T, Chaudhury S, Srivastava K.</t>
  </si>
  <si>
    <t>Ind Psychiatry J. 2021 Oct;30(Suppl 1):S328-S330. doi: 10.4103/0972-6748.328844. Epub 2021 Oct 22.</t>
  </si>
  <si>
    <t>Prakash J</t>
  </si>
  <si>
    <t>Ind Psychiatry J</t>
  </si>
  <si>
    <t>PMC8611530</t>
  </si>
  <si>
    <t>10.4103/0972-6748.328844</t>
  </si>
  <si>
    <t>Addressing Emotional Issues in an Adolescent with Vitiligo and Early Child Sexual Abuse-Therapeutic Challenges</t>
  </si>
  <si>
    <t>Manohar H, Madegowda RK, Seshadri SP.</t>
  </si>
  <si>
    <t>Indian J Psychol Med. 2021 Sep;43(5):442-445. doi: 10.1177/02537176211000772. Epub 2021 Apr 19.</t>
  </si>
  <si>
    <t>Manohar H</t>
  </si>
  <si>
    <t>Indian J Psychol Med</t>
  </si>
  <si>
    <t>PMC8450727</t>
  </si>
  <si>
    <t>10.1177/02537176211000772</t>
  </si>
  <si>
    <t>The Association between Maternal Body Mass Index and the Risk of Perinatal Depression</t>
  </si>
  <si>
    <t>de Los Reyes S, Dude A, Adams M, Castille D, Ouyang DW, Plunkett BA.</t>
  </si>
  <si>
    <t>Am J Perinatol. 2021 May 4. doi: 10.1055/s-0041-1728822. Online ahead of print.</t>
  </si>
  <si>
    <t>de Los Reyes S</t>
  </si>
  <si>
    <t>Am J Perinatol</t>
  </si>
  <si>
    <t>10.1055/s-0041-1728822</t>
  </si>
  <si>
    <t>Adolescent Peer Victimization and Deliberate Self-Harm: A Three-Wave Moderated Mediation Model</t>
  </si>
  <si>
    <t>Wei Y, Ren P, Qin X, Zhang Y, Luo F, Chen C.</t>
  </si>
  <si>
    <t>J Interpers Violence. 2022 Mar 31:8862605221082740. doi: 10.1177/08862605221082740. Online ahead of print.</t>
  </si>
  <si>
    <t>Wei Y</t>
  </si>
  <si>
    <t>10.1177/08862605221082740</t>
  </si>
  <si>
    <t>The Experience of Maltreatment in Young Children Whose Mothers Have Borderline Personality Disorder: Reflections in Their Narrative Representations</t>
  </si>
  <si>
    <t>Macfie J, Kurdziel G.</t>
  </si>
  <si>
    <t>J Pers Disord. 2020 Dec;34(6):750-763. doi: 10.1521/pedi_2019_33_407. Epub 2019 Feb 11.</t>
  </si>
  <si>
    <t>Macfie J</t>
  </si>
  <si>
    <t>Association of Genetic and Phenotypic Assessments With Onset of Disordered Eating Behaviors and Comorbid Mental Health Problems Among Adolescents</t>
  </si>
  <si>
    <t>Robinson L, Zhang Z, Jia T, Bobou M, Roach A, Campbell I, Irish M, Quinlan EB, Tay N, Barker ED, Banaschewski T, Bokde ALW, Grigis A, Garavan H, Heinz A, Ittermann B, Martinot JL, Stringaris A, Penttilä J, van Noort B, Grimmer Y, Martinot MP, Insensee C, Becker A, Nees F, Orfanos DP, Paus T, Poustka L, Hohmann S, Fröhner JH, Smolka MN, Walter H, Whelan R, Schumann G, Schmidt U, Desrivières S; IMAGEN Consortium.</t>
  </si>
  <si>
    <t>JAMA Netw Open. 2020 Dec 1;3(12):e2026874. doi: 10.1001/jamanetworkopen.2020.26874.</t>
  </si>
  <si>
    <t>Robinson L</t>
  </si>
  <si>
    <t>PMC7711322</t>
  </si>
  <si>
    <t>Description of the Molecular and Phenotypic Spectrum of Lesch-Nyhan Disease in Eight Chinese Patients</t>
  </si>
  <si>
    <t>Li L, Qiao X, Liu F, Wang J, Shen H, Fu H, Mao JH.</t>
  </si>
  <si>
    <t>Front Genet. 2022 Apr 26;13:868942. doi: 10.3389/fgene.2022.868942. eCollection 2022.</t>
  </si>
  <si>
    <t>Front Genet</t>
  </si>
  <si>
    <t>PMC9086273</t>
  </si>
  <si>
    <t>10.3389/fgene.2022.868942</t>
  </si>
  <si>
    <t>The Medium-Term Impact of COVID-19 Lockdown on Referrals to Secondary Care Mental Health Services: A Controlled Interrupted Time Series Study</t>
  </si>
  <si>
    <t>Chen S, She R, Qin P, Kershenbaum A, Fernandez-Egea E, Nelder JR, Ma C, Lewis J, Wang C, Cardinal RN.</t>
  </si>
  <si>
    <t>Front Psychiatry. 2020 Nov 26;11:585915. doi: 10.3389/fpsyt.2020.585915. eCollection 2020.</t>
  </si>
  <si>
    <t>PMC7726266</t>
  </si>
  <si>
    <t>10.3389/fpsyt.2020.585915</t>
  </si>
  <si>
    <t>Osmolal and anion gaps after acute self-poisoning with agricultural formulations of the organophosphorus insecticides profenofos and diazinon: A pilot study</t>
  </si>
  <si>
    <t>Dhanarisi J, Tzotzolaki TM, Vasileva AD, Kjellberg MA, Hakulinen H, Vanninen P, Gawarammana I, Mohamed F, Hovda KE, Eddleston M.</t>
  </si>
  <si>
    <t>Basic Clin Pharmacol Toxicol. 2022 Feb;130(2):320-327. doi: 10.1111/bcpt.13686. Epub 2021 Dec 3.</t>
  </si>
  <si>
    <t>Dhanarisi J</t>
  </si>
  <si>
    <t>10.1111/bcpt.13686</t>
  </si>
  <si>
    <t>Patient aggression in intensive care: A qualitative study of staff experiences</t>
  </si>
  <si>
    <t>Patterson S, Flaws D, Latu J, Doo I, Tronstad O.</t>
  </si>
  <si>
    <t>Aust Crit Care. 2022 Apr 12:S1036-7314(22)00032-7. doi: 10.1016/j.aucc.2022.02.006. Online ahead of print.</t>
  </si>
  <si>
    <t>Patterson S</t>
  </si>
  <si>
    <t>Aust Crit Care</t>
  </si>
  <si>
    <t>10.1016/j.aucc.2022.02.006</t>
  </si>
  <si>
    <t>Brain functional connectivities that mediate the association between childhood traumatic events, and adult mental health and cognition</t>
  </si>
  <si>
    <t>Wan Z, Rolls ET, Feng J, Cheng W.</t>
  </si>
  <si>
    <t>EBioMedicine. 2022 May;79:104002. doi: 10.1016/j.ebiom.2022.104002. Epub 2022 Apr 23.</t>
  </si>
  <si>
    <t>Wan Z</t>
  </si>
  <si>
    <t>EBioMedicine</t>
  </si>
  <si>
    <t>PMC9058958</t>
  </si>
  <si>
    <t>10.1016/j.ebiom.2022.104002</t>
  </si>
  <si>
    <t>Stepped Care Model for Developing Pathways of Screening, Referral, and Brief Intervention for Depression in Pregnancy: A Mixed-Method Study from Development Phase</t>
  </si>
  <si>
    <t>Kukreti P, Ransing R, Raghuveer P, Mahdevaiah M, Deshpande SN, Kataria D, Puri M, Vallamkonda OR, Rana S, Pemde HK, Yadav R, Nain S, Prasad S, Garg B.</t>
  </si>
  <si>
    <t>Indian J Soc Psychiatry. 2022 Jan-Mar;38(1):12-20. Epub 2022 Mar 30.</t>
  </si>
  <si>
    <t>Kukreti P</t>
  </si>
  <si>
    <t>Indian J Soc Psychiatry</t>
  </si>
  <si>
    <t>PMC9005084</t>
  </si>
  <si>
    <t>NIHMS1794159</t>
  </si>
  <si>
    <t>Erratum: Myocardial Infarction by Percutaneous Embolization Coil Deployment in a Swine Model</t>
  </si>
  <si>
    <t>J Vis Exp. 2022 May 26;(183). doi: 10.3791/6502.</t>
  </si>
  <si>
    <t>J Vis Exp</t>
  </si>
  <si>
    <t>10.3791/6502</t>
  </si>
  <si>
    <t>The impact of the COVID-19 pandemic on the number of presentations of penetrating injuries to a UK major trauma centre</t>
  </si>
  <si>
    <t>Hickland MM, Massouh P, Sutthakorn RE, Greenslade C, Jennings C, Cantle F, Bew D.</t>
  </si>
  <si>
    <t>J Public Health (Oxf). 2022 Mar 7;44(1):e126-e132. doi: 10.1093/pubmed/fdab333.</t>
  </si>
  <si>
    <t>Hickland MM</t>
  </si>
  <si>
    <t>PMC8499749</t>
  </si>
  <si>
    <t>PUBMED 8</t>
  </si>
  <si>
    <t>Self-Resistance in the Biosynthesis of Fungal Macrolides Involving Cycles of Extracellular Oxidative Activation and Intracellular Reductive Inactivation</t>
  </si>
  <si>
    <t>Zhang Y, Bai J, Zhang L, Zhang C, Liu B, Hu Y.</t>
  </si>
  <si>
    <t>Angew Chem Int Ed Engl. 2021 Mar 15;60(12):6639-6645. doi: 10.1002/anie.202015442. Epub 2021 Feb 2.</t>
  </si>
  <si>
    <t>Angew Chem Int Ed Engl</t>
  </si>
  <si>
    <t>10.1002/anie.202015442</t>
  </si>
  <si>
    <t>PUBMED 12</t>
  </si>
  <si>
    <t>PUBMED 14</t>
  </si>
  <si>
    <t>Min J, Lopez SV, Dunn DS, Leffingwell TR, Mullins-Sweatt SN.</t>
  </si>
  <si>
    <t>Psychiatr Q. 2021 Dec;92(4):1657-1671. doi: 10.1007/s11126-021-09933-8. Epub 2021 Jun 24.</t>
  </si>
  <si>
    <t>Min J</t>
  </si>
  <si>
    <t>Psychiatr Q</t>
  </si>
  <si>
    <t>Prevalence and psychosocial risk factors of nonsuicidal self-injury among adolescents during the COVID-19 outbreak</t>
  </si>
  <si>
    <t>Tang WC, Lin MP, You J, Wu JY, Chen KC.</t>
  </si>
  <si>
    <t>Curr Psychol. 2021 Jun 1:1-10. doi: 10.1007/s12144-021-01931-0. Online ahead of print.</t>
  </si>
  <si>
    <t>Tang WC</t>
  </si>
  <si>
    <t>PMC8167308</t>
  </si>
  <si>
    <t>17q12 Recurrent Duplication</t>
  </si>
  <si>
    <t>Mefford H.</t>
  </si>
  <si>
    <t>2016 Feb 25 [updated 2022 Jan 13]. In: Adam MP, Ardinger HH, Pagon RA, Wallace SE, Bean LJH, Gripp KW, Mirzaa GM, Amemiya A, editors. GeneReviews(®) [Internet]. Seattle (WA): University of Washington, Seattle; 1993–2022.</t>
  </si>
  <si>
    <t>Mefford H</t>
  </si>
  <si>
    <t>Efficacy of phentolamine mesylate in reducing the duration of various local anesthetics</t>
  </si>
  <si>
    <t>Gago-García A, Barrilero-Martin C, Alobera-Gracia MÁ, Del Canto-Pingarrón M, Seco-Calvo J.</t>
  </si>
  <si>
    <t>J Dent Anesth Pain Med. 2021 Feb;21(1):49-59. doi: 10.17245/jdapm.2021.21.1.49. Epub 2021 Jan 29.</t>
  </si>
  <si>
    <t>Gago-García A</t>
  </si>
  <si>
    <t>J Dent Anesth Pain Med</t>
  </si>
  <si>
    <t>PMC7871185</t>
  </si>
  <si>
    <t>10.17245/jdapm.2021.21.1.49</t>
  </si>
  <si>
    <t>Personality traits and body image in adults with oral piercing: a questionnaire analysis</t>
  </si>
  <si>
    <t>Schnabl D, Kapferer-Seebacher I, Angermann Z, Steiner R, Guenther V, Stuerz K.</t>
  </si>
  <si>
    <t>Quintessence Int. 2021 Jul 20;52(8):720-726. doi: 10.3290/j.qi.b1244417.</t>
  </si>
  <si>
    <t>Schnabl D</t>
  </si>
  <si>
    <t>Quintessence Int</t>
  </si>
  <si>
    <t>Peer Victimization and Nonsuicidal Self-Injury Among Chinese Left-Behind Children: The Moderating Roles of Subjective Socioeconomic Status and Social Support</t>
  </si>
  <si>
    <t>J Interpers Violence. 2021 Dec;36(23-24):11165-11187. doi: 10.1177/0886260519897346. Epub 2020 Jan 9.</t>
  </si>
  <si>
    <t>The relations between childhood experience of negative parenting practices and nonsuicidal self-injury in Chinese adolescents: The mediating roles of maladaptive perfectionism and rumination</t>
  </si>
  <si>
    <t>Ying J, You J, Liu S, Wu R.</t>
  </si>
  <si>
    <t>Child Abuse Negl. 2021 May;115:104992. doi: 10.1016/j.chiabu.2021.104992. Epub 2021 Feb 19.</t>
  </si>
  <si>
    <t>Ying J</t>
  </si>
  <si>
    <t>Negative life events and nonsuicidal self-injury in prisoners: The mediating role of hopelessness and moderating role of belief in a just world</t>
  </si>
  <si>
    <t>Gu H, Lu Y, Cheng Y.</t>
  </si>
  <si>
    <t>J Clin Psychol. 2021 Jan;77(1):145-155. doi: 10.1002/jclp.23015. Epub 2020 Jul 2.</t>
  </si>
  <si>
    <t>Biochemical and Clinical Effects of Vitamin E Supplementation in Hungarian Smith-Lemli-Opitz Syndrome Patients</t>
  </si>
  <si>
    <t>Koczok K, Horváth L, Korade Z, Mezei ZA, Szabó GP, Porter NA, Kovács E, Mirnics K, Balogh I.</t>
  </si>
  <si>
    <t>Biomolecules. 2021 Aug 17;11(8):1228. doi: 10.3390/biom11081228.</t>
  </si>
  <si>
    <t>Koczok K</t>
  </si>
  <si>
    <t>Biomolecules</t>
  </si>
  <si>
    <t>PMC8393612</t>
  </si>
  <si>
    <t>10.3390/biom11081228</t>
  </si>
  <si>
    <t>Images: Rhythmic movement disorder in a normal developing child with obstructive sleep apnea</t>
  </si>
  <si>
    <t>Bishara J, Mitacek R.</t>
  </si>
  <si>
    <t>J Clin Sleep Med. 2021 Oct 1;17(10):2137-2139. doi: 10.5664/jcsm.9428.</t>
  </si>
  <si>
    <t>Bishara J</t>
  </si>
  <si>
    <t>J Clin Sleep Med</t>
  </si>
  <si>
    <t>PMC8494084</t>
  </si>
  <si>
    <t>10.5664/jcsm.9428</t>
  </si>
  <si>
    <t>Characterization of an unbalanced translocation causing 3q28qter duplication and 10q26.2qter deletion in a patient with global developmental delay and self-injury</t>
  </si>
  <si>
    <t>Osei-Owusu IA, Norris AL, Joynt AT, Thorpe J, Cho S, Tierney E, Schmidt J, Hagopian L, Harris J, Pevsner J.</t>
  </si>
  <si>
    <t>Cold Spring Harb Mol Case Stud. 2020 Dec 17;6(6):a005884. doi: 10.1101/mcs.a005884. Print 2020 Dec.</t>
  </si>
  <si>
    <t>Osei-Owusu IA</t>
  </si>
  <si>
    <t>Cold Spring Harb Mol Case Stud</t>
  </si>
  <si>
    <t>PMC7784495</t>
  </si>
  <si>
    <t>10.1101/mcs.a005884</t>
  </si>
  <si>
    <t>Different profiles with multiple risk factors of nonsuicidal self-injury and their transitions during adolescence: A person-centered analysis</t>
  </si>
  <si>
    <t>Gao Q, Guo J, Wu H, Huang J, Wu N, You J.</t>
  </si>
  <si>
    <t>J Affect Disord. 2021 Dec 1;295:63-71. doi: 10.1016/j.jad.2021.08.004. Epub 2021 Aug 8.</t>
  </si>
  <si>
    <t>Longitudinal Changes After Amygdala Surgery for Intractable Aggressive Behavior: Clinical, Imaging Genetics, and Deformation-Based Morphometry Study-A Case Series</t>
  </si>
  <si>
    <t>Gouveia FV, Germann J, de Morais R, Fonoff ET, Hamani C, Alho EJ, Brentani H, Martins AP, Devenyi G, Patel R, Steele C, Gramer R, Chakravarty M, Martinez RCR.</t>
  </si>
  <si>
    <t>Neurosurgery. 2021 Jan 13;88(2):E158-E169. doi: 10.1093/neuros/nyaa378.</t>
  </si>
  <si>
    <t>Gouveia FV</t>
  </si>
  <si>
    <t>Neurosurgery</t>
  </si>
  <si>
    <t>10.1093/neuros/nyaa378</t>
  </si>
  <si>
    <t>Elucidation of the Central Serotonin Metabolism Pathway in Rhesus Macaques (Macaca mulatta) with Self-injurious Behavior</t>
  </si>
  <si>
    <t>Cohen RL, Drewes JL, Queen SE, Freeman ZT, Pate KM, Adams RJ, Graham DR, Hutchinson EK.</t>
  </si>
  <si>
    <t>Comp Med. 2021 Dec 1;71(6):466-473. doi: 10.30802/AALAS-CM-21-000020. Epub 2021 Nov 18.</t>
  </si>
  <si>
    <t>Cohen RL</t>
  </si>
  <si>
    <t>Comp Med</t>
  </si>
  <si>
    <t>PMC8715763</t>
  </si>
  <si>
    <t>10.30802/AALAS-CM-21-000020</t>
  </si>
  <si>
    <t>Internet addiction and nonsuicidal self-injury in adolescence: Associations with offline and online social support</t>
  </si>
  <si>
    <t>Liu S, Lin MP, Lee YT, Wu JY, Hu WH, You J.</t>
  </si>
  <si>
    <t>J Clin Psychol. 2022 May;78(5):971-982. doi: 10.1002/jclp.23264. Epub 2021 Oct 16.</t>
  </si>
  <si>
    <t>'I'm just ringing to get a repeat prescription for my contraceptive pill, doctor': developing authentic simulated telephone consultations for medical students</t>
  </si>
  <si>
    <t>Beddows J, Abdalla M, Blanchard D, Hammond E, Hay F, Webb M, Protheroe J.</t>
  </si>
  <si>
    <t>Educ Prim Care. 2021 Sep;32(5):303-307. doi: 10.1080/14739879.2021.1915708. Epub 2021 Apr 23.</t>
  </si>
  <si>
    <t>Beddows J</t>
  </si>
  <si>
    <t>Educ Prim Care</t>
  </si>
  <si>
    <t>10.1080/14739879.2021.1915708</t>
  </si>
  <si>
    <t>Cognitive, Behavioral, and Sensory Profile of Pallister-Killian Syndrome: A Prospective Study of 22 Individuals</t>
  </si>
  <si>
    <t>Fetta A, Soliani L, Trevisan A, Pugliano R, Ricci E, Di Pisa V, Pignataro V, Angotti M, Rocca A, Salce B, Mancardi MM, Giordano L, Pruna D, Parmeggiani A, Cordelli DM.</t>
  </si>
  <si>
    <t>Genes (Basel). 2022 Feb 16;13(2):356. doi: 10.3390/genes13020356.</t>
  </si>
  <si>
    <t>Fetta A</t>
  </si>
  <si>
    <t>Genes (Basel)</t>
  </si>
  <si>
    <t>PMC8872298</t>
  </si>
  <si>
    <t>10.3390/genes13020356</t>
  </si>
  <si>
    <t>Cyberbullying victimization and nonsuicidal self-injury in adolescents: Testing a moderated mediating model of emotion reactivity and dispositional mindfulness</t>
  </si>
  <si>
    <t>Zhao H, Gong X, Huebner ES, Yang X, Zhou J.</t>
  </si>
  <si>
    <t>J Affect Disord. 2022 Feb 15;299:256-263. doi: 10.1016/j.jad.2021.11.070. Epub 2021 Dec 8.</t>
  </si>
  <si>
    <t>Zhao H</t>
  </si>
  <si>
    <t>Emotional Reactivity and Inhibitory Control in Nonsuicidal Self-Injury Adolescence: Divergence Between Positive and Negative Emotions</t>
  </si>
  <si>
    <t>Liu J, Gao Y, Wang H, Liu X.</t>
  </si>
  <si>
    <t>J Youth Adolesc. 2022 May 6. doi: 10.1007/s10964-022-01618-0. Online ahead of print.</t>
  </si>
  <si>
    <t>Age of Autism Spectrum Disorder Diagnosis and Comorbidity in Children and Adolescents with Autism Spectrum Disorder</t>
  </si>
  <si>
    <t>Leader G, Hogan A, Chen JL, Maher L, Naughton K, O'Rourke N, Casburn M, Mannion A.</t>
  </si>
  <si>
    <t>Dev Neurorehabil. 2022 Jan;25(1):29-37. doi: 10.1080/17518423.2021.1917717. Epub 2021 May 1.</t>
  </si>
  <si>
    <t>Leader G</t>
  </si>
  <si>
    <t>Dev Neurorehabil</t>
  </si>
  <si>
    <t>Deep brain stimulation for extreme behaviors associated with autism spectrum disorder converges on a common pathway: a systematic review and connectomic analysis</t>
  </si>
  <si>
    <t>Yan H, Elkaim LM, Venetucci Gouveia F, Huber JF, Germann J, Loh A, Benedetti-Isaac JC, Doshi PK, Torres CV, Segar DJ, Elias GJB, Boutet A, Cosgrove GR, Fasano A, Lozano AM, Kulkarni AV, Ibrahim GM.</t>
  </si>
  <si>
    <t>J Neurosurg. 2022 Jan 21:1-10. doi: 10.3171/2021.11.JNS21928. Online ahead of print.</t>
  </si>
  <si>
    <t>Yan H</t>
  </si>
  <si>
    <t>J Neurosurg</t>
  </si>
  <si>
    <t>10.3171/2021.11.JNS21928</t>
  </si>
  <si>
    <t>Empirical Matching, Matching Theory, and an Evolutionary Theory of Behavior Dynamics in Clinical Application</t>
  </si>
  <si>
    <t>McDowell JJ.</t>
  </si>
  <si>
    <t>Perspect Behav Sci. 2021 May 26;44(4):561-580. doi: 10.1007/s40614-021-00296-w. eCollection 2021 Dec.</t>
  </si>
  <si>
    <t>McDowell JJ</t>
  </si>
  <si>
    <t>Perspect Behav Sci</t>
  </si>
  <si>
    <t>PMC8738809</t>
  </si>
  <si>
    <t>Clinical and molecular findings in a Turkish family with an ultra-rare condition, ELP2-related neurodevelopmental disorder</t>
  </si>
  <si>
    <t>Dogan M, Teralı K, Eroz R, Demirci H, Kocabay K.</t>
  </si>
  <si>
    <t>Mol Biol Rep. 2021 Jan;48(1):701-708. doi: 10.1007/s11033-020-06097-9. Epub 2021 Jan 3.</t>
  </si>
  <si>
    <t>Dogan M</t>
  </si>
  <si>
    <t>10.1007/s11033-020-06097-9</t>
  </si>
  <si>
    <t>PUBMED 18</t>
  </si>
  <si>
    <t>Symptom structure of posttraumatic stress disorder after parental bereavement - a network analysis of Chinese parents who have lost their only child</t>
  </si>
  <si>
    <t>Eli B, Liang Y, Chen Y, Huang X, Liu Z.</t>
  </si>
  <si>
    <t>J Affect Disord. 2021 Dec 1;295:673-680. doi: 10.1016/j.jad.2021.08.123. Epub 2021 Sep 2.</t>
  </si>
  <si>
    <t>Eli B</t>
  </si>
  <si>
    <t>PUBMED 20</t>
  </si>
  <si>
    <t>Charles NE, Bullerjahn MR, Barry CT.</t>
  </si>
  <si>
    <t>J Pers Assess. 2021 Jan-Feb;103(1):33-47. doi: 10.1080/00223891.2019.1692855. Epub 2019 Dec 9.</t>
  </si>
  <si>
    <t>Charles NE</t>
  </si>
  <si>
    <t>J Pers Assess</t>
  </si>
  <si>
    <t>Preparation of carbon dots-hematite quantum dots-loaded hydroxypropyl cellulose-chitosan nanocomposites for drug delivery, sunlight catalytic and antimicrobial application</t>
  </si>
  <si>
    <t>Chen Y, Cheng H, Wang W, Jin Z, Liu Q, Yang H, Cao Y, Li W, Fakhri A, Gupta VK.</t>
  </si>
  <si>
    <t>J Photochem Photobiol B. 2021 Jun;219:112201. doi: 10.1016/j.jphotobiol.2021.112201. Epub 2021 Apr 24.</t>
  </si>
  <si>
    <t>Chen Y</t>
  </si>
  <si>
    <t>J Photochem Photobiol B</t>
  </si>
  <si>
    <t>10.1016/j.jphotobiol.2021.112201</t>
  </si>
  <si>
    <t>PUBMED 26</t>
  </si>
  <si>
    <t>PUBMED 30</t>
  </si>
  <si>
    <t>Guccini, F., McKinley, G.</t>
  </si>
  <si>
    <t>“How deep do I have to cut?“: Non-suicidal self-injury and imagined communities of practice on Tumblr</t>
  </si>
  <si>
    <t>Social Science and Medicine</t>
  </si>
  <si>
    <t>https://www.scopus.com/inward/record.uri?eid=2-s2.0-85123882491&amp;doi=10.1016%2fj.socscimed.2022.114760&amp;partnerID=40&amp;md5=d9fdd8609c531fdcb6e71051e6be0cee</t>
  </si>
  <si>
    <t>Final</t>
  </si>
  <si>
    <t>Scopus</t>
  </si>
  <si>
    <t>2-s2.0-85123882491</t>
  </si>
  <si>
    <t>Kirmayer, L.J.</t>
  </si>
  <si>
    <t>Suicide in cultural context: An ecosocial approach</t>
  </si>
  <si>
    <t>10.1177/13634615221076424</t>
  </si>
  <si>
    <t>https://www.scopus.com/inward/record.uri?eid=2-s2.0-85124775805&amp;doi=10.1177%2f13634615221076424&amp;partnerID=40&amp;md5=b5ba477521d46ba06006689e32ecf5e8</t>
  </si>
  <si>
    <t>Editorial</t>
  </si>
  <si>
    <t>All Open Access, Bronze</t>
  </si>
  <si>
    <t>2-s2.0-85124775805</t>
  </si>
  <si>
    <t>Schuck, A., Gryglewicz, K., Bender, A., Nam, E., McNeil, M., Cosare, M., Rosler, M., Karver, M.</t>
  </si>
  <si>
    <t>Examining the effectiveness of a family-focused training to prevent youth suicide</t>
  </si>
  <si>
    <t>Family Relations</t>
  </si>
  <si>
    <t>https://www.scopus.com/inward/record.uri?eid=2-s2.0-85130215260&amp;doi=10.1111%2ffare.12700&amp;partnerID=40&amp;md5=831254bda27d9d864c6de4dc6a3e78b5</t>
  </si>
  <si>
    <t>Article in Press</t>
  </si>
  <si>
    <t>2-s2.0-85130215260</t>
  </si>
  <si>
    <t>Corbett, B.A., Muscatello, R.A., Klemencic, M.E., West, M., Kim, A., Strang, J.F.</t>
  </si>
  <si>
    <t>https://www.scopus.com/inward/record.uri?eid=2-s2.0-85129040335&amp;doi=10.1177%2f13623613221085337&amp;partnerID=40&amp;md5=2a1b0bbce53303430379a465ef392ae7</t>
  </si>
  <si>
    <t>2-s2.0-85129040335</t>
  </si>
  <si>
    <t>Ramšak, M.</t>
  </si>
  <si>
    <t>Social Media, Alcohol, and Young People</t>
  </si>
  <si>
    <t>Contributions to Management Science</t>
  </si>
  <si>
    <t>10.1007/978-3-030-89224-1_8</t>
  </si>
  <si>
    <t>https://www.scopus.com/inward/record.uri?eid=2-s2.0-85123620209&amp;doi=10.1007%2f978-3-030-89224-1_8&amp;partnerID=40&amp;md5=bee01e780008957daed10e094b7ca2cb</t>
  </si>
  <si>
    <t>Book Chapter</t>
  </si>
  <si>
    <t>2-s2.0-85123620209</t>
  </si>
  <si>
    <t>Miller, L.E., Zamudio-Haas, S., Otieno, B., Amboka, S., Odeny, D., Agot, I., Kadede, K., Odhiambo, H., Auerswald, C., Cohen, C.R., Bukusi, E.A., Truong, H.-H.M.</t>
  </si>
  <si>
    <t>https://www.scopus.com/inward/record.uri?eid=2-s2.0-85119115767&amp;doi=10.1111%2fsifp.12178&amp;partnerID=40&amp;md5=49917e827e0b1fec918605934028a9bb</t>
  </si>
  <si>
    <t>2-s2.0-85119115767</t>
  </si>
  <si>
    <t>Redinger, M.</t>
  </si>
  <si>
    <t>Physician-assisted suicide and euthanasia in India: A call for Asian wisdom</t>
  </si>
  <si>
    <t>10.1016/j.ajp.2021.102848</t>
  </si>
  <si>
    <t>https://www.scopus.com/inward/record.uri?eid=2-s2.0-85115027960&amp;doi=10.1016%2fj.ajp.2021.102848&amp;partnerID=40&amp;md5=1d3b8c9d59bb275979876f326b91a206</t>
  </si>
  <si>
    <t>2-s2.0-85115027960</t>
  </si>
  <si>
    <t>Guetter, C.R., Nosanov, L.B., Henry, M.C.W., Oropallo, A.</t>
  </si>
  <si>
    <t>The impact of COVID-19 on women surgeons and trainees: The transformation of medical students, surgical residents, and attending surgeons</t>
  </si>
  <si>
    <t>American Journal of Surgery</t>
  </si>
  <si>
    <t>10.1016/j.amjsurg.2021.04.003</t>
  </si>
  <si>
    <t>https://www.scopus.com/inward/record.uri?eid=2-s2.0-85104609302&amp;doi=10.1016%2fj.amjsurg.2021.04.003&amp;partnerID=40&amp;md5=165dc6b18f7e1476fc731ef2c4ad67d1</t>
  </si>
  <si>
    <t>All Open Access, Bronze, Green</t>
  </si>
  <si>
    <t>2-s2.0-85104609302</t>
  </si>
  <si>
    <t>Lueck, J.A.</t>
  </si>
  <si>
    <t>https://www.scopus.com/inward/record.uri?eid=2-s2.0-85108662505&amp;doi=10.1016%2fj.psychres.2021.114069&amp;partnerID=40&amp;md5=1733b694e4b27348ed6ae12760e5e69e</t>
  </si>
  <si>
    <t>2-s2.0-85108662505</t>
  </si>
  <si>
    <t>Banyard, V., Mitchell, K.J., Ybarra, M.L.</t>
  </si>
  <si>
    <t>Exposure to self‐directed violence: understanding intention to help and helping behaviors among adolescents and emerging adults</t>
  </si>
  <si>
    <t>International Journal of Environmental Research and Public Health</t>
  </si>
  <si>
    <t>https://www.scopus.com/inward/record.uri?eid=2-s2.0-85112371251&amp;doi=10.3390%2fijerph18168606&amp;partnerID=40&amp;md5=451bf80a0998c27a352bd9964aad8978</t>
  </si>
  <si>
    <t>All Open Access, Gold, Green</t>
  </si>
  <si>
    <t>2-s2.0-85112371251</t>
  </si>
  <si>
    <t>Rice, S., Oliffe, J., Seidler, Z., Borschmann, R., Pirkis, J., Reavley, N., Patton, G.</t>
  </si>
  <si>
    <t>Gender norms and the mental health of boys and young men</t>
  </si>
  <si>
    <t>The Lancet Public Health</t>
  </si>
  <si>
    <t>e541</t>
  </si>
  <si>
    <t>e542</t>
  </si>
  <si>
    <t>10.1016/S2468-2667(21)00138-9</t>
  </si>
  <si>
    <t>https://www.scopus.com/inward/record.uri?eid=2-s2.0-85111283810&amp;doi=10.1016%2fS2468-2667%2821%2900138-9&amp;partnerID=40&amp;md5=9ff61a96593a46067e9f524b0c08d7ce</t>
  </si>
  <si>
    <t>Note</t>
  </si>
  <si>
    <t>2-s2.0-85111283810</t>
  </si>
  <si>
    <t>Borasio, G.D., Jox, R., Taupitz, J., Wiesing, U.</t>
  </si>
  <si>
    <t>Yes, This Is the Society in Which We Want to Live</t>
  </si>
  <si>
    <t>Journal of Palliative Medicine</t>
  </si>
  <si>
    <t>10.1089/jpm.2021.0098</t>
  </si>
  <si>
    <t>https://www.scopus.com/inward/record.uri?eid=2-s2.0-85105473437&amp;doi=10.1089%2fjpm.2021.0098&amp;partnerID=40&amp;md5=ad1e31beeeedba5f48a01358f87c0038</t>
  </si>
  <si>
    <t>2-s2.0-85105473437</t>
  </si>
  <si>
    <t>Batisse, A., Leger, S., Vicaut, E., Gerbaud, L., Djezzar, S.</t>
  </si>
  <si>
    <t>https://www.scopus.com/inward/record.uri?eid=2-s2.0-85104158783&amp;doi=10.1016%2fj.puhe.2021.02.036&amp;partnerID=40&amp;md5=6127ed08461eb80a49af7212e831b416</t>
  </si>
  <si>
    <t>2-s2.0-85104158783</t>
  </si>
  <si>
    <t>Radbruch, L., Jaspers, B.</t>
  </si>
  <si>
    <t>Is This the Society in Which We Want to Live?</t>
  </si>
  <si>
    <t>10.1089/jpm.2020.0768</t>
  </si>
  <si>
    <t>https://www.scopus.com/inward/record.uri?eid=2-s2.0-85100340743&amp;doi=10.1089%2fjpm.2020.0768&amp;partnerID=40&amp;md5=b8013da6a8e86db4087e5989e6481242</t>
  </si>
  <si>
    <t>2-s2.0-85100340743</t>
  </si>
  <si>
    <t>Shidhaye, R.</t>
  </si>
  <si>
    <t>Parenting and adolescent suicidal behavior</t>
  </si>
  <si>
    <t>EClinicalMedicine</t>
  </si>
  <si>
    <t>10.1016/j.eclinm.2021.100728</t>
  </si>
  <si>
    <t>https://www.scopus.com/inward/record.uri?eid=2-s2.0-85099845973&amp;doi=10.1016%2fj.eclinm.2021.100728&amp;partnerID=40&amp;md5=5195564fabc4782120496f2542b87d47</t>
  </si>
  <si>
    <t>2-s2.0-85099845973</t>
  </si>
  <si>
    <t>Sajan, M., Kakar, K., Majid, U.</t>
  </si>
  <si>
    <t>Social Interactions While Grieving Suicide Loss: A Qualitative Review of 58 Studies</t>
  </si>
  <si>
    <t>Family Journal</t>
  </si>
  <si>
    <t>10.1177/10664807211052492</t>
  </si>
  <si>
    <t>https://www.scopus.com/inward/record.uri?eid=2-s2.0-85120486074&amp;doi=10.1177%2f10664807211052492&amp;partnerID=40&amp;md5=49a89cf70984ffe4c26ec07b21b8f437</t>
  </si>
  <si>
    <t>Review</t>
  </si>
  <si>
    <t>All Open Access, Hybrid Gold</t>
  </si>
  <si>
    <t>2-s2.0-85120486074</t>
  </si>
  <si>
    <t>Górak, A.G.</t>
  </si>
  <si>
    <t>Sex, lies and career. Piquant motifs of the lives of Russian dignitaries [Секс, ложь и карьера. Пикантные мотивы из жизни российских сановников]</t>
  </si>
  <si>
    <t>Vestnik Sankt-Peterburgskogo Universiteta, Istoriya</t>
  </si>
  <si>
    <t>10.21638/11701/SPBU02.2021.305</t>
  </si>
  <si>
    <t>https://www.scopus.com/inward/record.uri?eid=2-s2.0-85120086044&amp;doi=10.21638%2f11701%2fSPBU02.2021.305&amp;partnerID=40&amp;md5=f1aab274c4397e869877ac0e9073e3fc</t>
  </si>
  <si>
    <t>2-s2.0-85120086044</t>
  </si>
  <si>
    <t>Shelef, L.</t>
  </si>
  <si>
    <t>The gender paradox: Do men differ from women in suicidal behavior?</t>
  </si>
  <si>
    <t>Journal of Men's Health</t>
  </si>
  <si>
    <t>10.31083/jomh.2021.099</t>
  </si>
  <si>
    <t>https://www.scopus.com/inward/record.uri?eid=2-s2.0-85116832597&amp;doi=10.31083%2fjomh.2021.099&amp;partnerID=40&amp;md5=d0d880e630ca505050d72444fb819612</t>
  </si>
  <si>
    <t>2-s2.0-85116832597</t>
  </si>
  <si>
    <t>Lueck, J.A., Poe, M.</t>
  </si>
  <si>
    <t>Bypassing the waitlist: examining barriers and facilitators of help-line utilization among college students with depression symptoms</t>
  </si>
  <si>
    <t>Journal of Mental Health</t>
  </si>
  <si>
    <t>10.1080/09638237.2020.1760225</t>
  </si>
  <si>
    <t>https://www.scopus.com/inward/record.uri?eid=2-s2.0-85084863360&amp;doi=10.1080%2f09638237.2020.1760225&amp;partnerID=40&amp;md5=378dea1634614df0d0a301bd1614f3d5</t>
  </si>
  <si>
    <t>2-s2.0-85084863360</t>
  </si>
  <si>
    <t>SCOPUS 1</t>
  </si>
  <si>
    <t>Min, J., Lopez, S.V., Dunn, D.S., Leffingwell, T.R., Mullins-Sweatt, S.N.</t>
  </si>
  <si>
    <t>https://www.scopus.com/inward/record.uri?eid=2-s2.0-85108610007&amp;doi=10.1007%2fs11126-021-09933-8&amp;partnerID=40&amp;md5=2cb14aa8d68e93d09bb94aecc95fb117</t>
  </si>
  <si>
    <t>2-s2.0-85108610007</t>
  </si>
  <si>
    <t>Carter, M.C., Cingel, D.P., Lauricella, A.R., Wartella, E.</t>
  </si>
  <si>
    <t>13 Reasons Why, Perceived Norms, and Reports of Mental Health-Related Behavior Change among Adolescent and Young Adult Viewers in Four Global Regions</t>
  </si>
  <si>
    <t>Communication Research</t>
  </si>
  <si>
    <t>10.1177/0093650220930462</t>
  </si>
  <si>
    <t>https://www.scopus.com/inward/record.uri?eid=2-s2.0-85086320042&amp;doi=10.1177%2f0093650220930462&amp;partnerID=40&amp;md5=32ef59b9e2df86210973f5ba916c9a69</t>
  </si>
  <si>
    <t>2-s2.0-85086320042</t>
  </si>
  <si>
    <t>Shin, Y., Lee, C.-J., Kim, K.</t>
  </si>
  <si>
    <t>https://www.scopus.com/inward/record.uri?eid=2-s2.0-85112692115&amp;doi=10.1080%2f10810730.2021.1962435&amp;partnerID=40&amp;md5=1f2829e37ff4bca5f6aab6ad67e1eabb</t>
  </si>
  <si>
    <t>2-s2.0-85112692115</t>
  </si>
  <si>
    <t>SCOPUS 4</t>
  </si>
  <si>
    <t>SCOPUS 5</t>
  </si>
  <si>
    <t>Luque, D., Goulas, T., Mata, C.P., Mendes, S.R., Gomis-Rüth, F.X., Castón, J.R.</t>
  </si>
  <si>
    <t>Cryo-EM structures show the mechanistic basis of pan-peptidase inhibition by human α2-macroglobulin</t>
  </si>
  <si>
    <t>Proceedings of the National Academy of Sciences of the United States of America</t>
  </si>
  <si>
    <t>https://www.scopus.com/inward/record.uri?eid=2-s2.0-85129781794&amp;doi=10.1073%2fpnas.2200102119&amp;partnerID=40&amp;md5=bafcf53a9f5af138fb2f9c3e8c449a48</t>
  </si>
  <si>
    <t>2-s2.0-85129781794</t>
  </si>
  <si>
    <t>Lee, K.M., Junkins, E.J., Clancy, K.B.</t>
  </si>
  <si>
    <t>Menstrual experiences after COVID-19 vaccination in a non-menstruating gender diverse sample</t>
  </si>
  <si>
    <t>FASEB journal : official publication of the Federation of American Societies for Experimental Biology</t>
  </si>
  <si>
    <t>10.1096/fasebj.2022.36.S1.R5912</t>
  </si>
  <si>
    <t>https://www.scopus.com/inward/record.uri?eid=2-s2.0-85130073541&amp;doi=10.1096%2ffasebj.2022.36.S1.R5912&amp;partnerID=40&amp;md5=904c2a38f866a6f6900985d997bf726d</t>
  </si>
  <si>
    <t>2-s2.0-85130073541</t>
  </si>
  <si>
    <t>Gosling, H., Pratt, D., Montgomery, H., Lea, J.</t>
  </si>
  <si>
    <t>https://www.scopus.com/inward/record.uri?eid=2-s2.0-85124238569&amp;doi=10.1016%2fj.jad.2021.12.091&amp;partnerID=40&amp;md5=5feb72c0d5b22eb26864110dc3e8884f</t>
  </si>
  <si>
    <t>2-s2.0-85124238569</t>
  </si>
  <si>
    <t>Marzetti, H., McDaid, L., O'Connor, R.</t>
  </si>
  <si>
    <t>“Am I really alive?”: Understanding the role of homophobia, biphobia and transphobia in young LGBT+ people's suicidal distress</t>
  </si>
  <si>
    <t>https://www.scopus.com/inward/record.uri?eid=2-s2.0-85125231516&amp;doi=10.1016%2fj.socscimed.2022.114860&amp;partnerID=40&amp;md5=b66645bf49eb53ab5c31cd3cff813f3a</t>
  </si>
  <si>
    <t>All Open Access, Green</t>
  </si>
  <si>
    <t>2-s2.0-85125231516</t>
  </si>
  <si>
    <t>Pirkis, J., Currier, D., Bryant, M., Bartlett, S., Sinyor, M., Spittal, M.J.</t>
  </si>
  <si>
    <t>https://www.scopus.com/inward/record.uri?eid=2-s2.0-85097421411&amp;doi=10.1027%2f0227-5910%2fa000748&amp;partnerID=40&amp;md5=ec5406ac29a8eef45aed9cc6c911e635</t>
  </si>
  <si>
    <t>2-s2.0-85097421411</t>
  </si>
  <si>
    <t>Li, W., Liao, L.-P., Song, N., Liu, Y.-J., Ding, Y.-L., Zhang, Y.-Y., Zhou, X.-R., Sun, Z.-Y., Xiao, S.-H., Wang, H.-B., Lu, J., Zhang, N.-X., Jiang, H.-L., Chen, K.-X., Liu, C.-P., Zheng, J., Zhao, K.-H., Luo, C.</t>
  </si>
  <si>
    <t>Acta Pharmacologica Sinica</t>
  </si>
  <si>
    <t>https://www.scopus.com/inward/record.uri?eid=2-s2.0-85104255380&amp;doi=10.1038%2fs41401-021-00653-0&amp;partnerID=40&amp;md5=a9a956d8e382833436acd1a301557bb2</t>
  </si>
  <si>
    <t>2-s2.0-85104255380</t>
  </si>
  <si>
    <t>Jun, H.H., Wang, K.T., Suh, H.N., Yeung, J.G.</t>
  </si>
  <si>
    <t>Family Profiles of Maladaptive Perfectionists among Asian International Students</t>
  </si>
  <si>
    <t>Counseling Psychologist</t>
  </si>
  <si>
    <t>10.1177/00110000221089643</t>
  </si>
  <si>
    <t>https://www.scopus.com/inward/record.uri?eid=2-s2.0-85130064968&amp;doi=10.1177%2f00110000221089643&amp;partnerID=40&amp;md5=1bf1673fba95243eb0e78c054ba1e91d</t>
  </si>
  <si>
    <t>2-s2.0-85130064968</t>
  </si>
  <si>
    <t>Leveau, C.M.</t>
  </si>
  <si>
    <t>Socio-spatial differences between homicide and suicide in Argentina, 1994-2014 [Diferenças socioespaciais entre homicídios e suicídios na Argentina, 1994-2014]</t>
  </si>
  <si>
    <t>Revista Brasileira de Estudos de Populacao</t>
  </si>
  <si>
    <t>e0190</t>
  </si>
  <si>
    <t>10.20947/S0102-3098a0190</t>
  </si>
  <si>
    <t>https://www.scopus.com/inward/record.uri?eid=2-s2.0-85129922290&amp;doi=10.20947%2fS0102-3098a0190&amp;partnerID=40&amp;md5=4af4a100785717000271e267ed8ad4d7</t>
  </si>
  <si>
    <t>2-s2.0-85129922290</t>
  </si>
  <si>
    <t>An, S., Lee, H., Lee, J., Kang, S.</t>
  </si>
  <si>
    <t>https://www.scopus.com/inward/record.uri?eid=2-s2.0-85127253524&amp;doi=10.1080%2f07481187.2022.2051096&amp;partnerID=40&amp;md5=c0fdc5c5d71ff794791f2958f6a3177e</t>
  </si>
  <si>
    <t>2-s2.0-85127253524</t>
  </si>
  <si>
    <t>Toribio-Caballero, S., Cardenal, V., Ávila, A., Ovejero, M.</t>
  </si>
  <si>
    <t>Gender roles and women’s mental health: their influence on the demand for psychological care [Roles de género y salud mental en las mujeres: su influencia en la demanda de atención psicológica]</t>
  </si>
  <si>
    <t>Anales de Psicologia</t>
  </si>
  <si>
    <t>10.6018/ANALESPS.450331</t>
  </si>
  <si>
    <t>https://www.scopus.com/inward/record.uri?eid=2-s2.0-85125860501&amp;doi=10.6018%2fANALESPS.450331&amp;partnerID=40&amp;md5=4fe819d92e8405ae5dac87bd6e18c958</t>
  </si>
  <si>
    <t>All Open Access, Gold</t>
  </si>
  <si>
    <t>2-s2.0-85125860501</t>
  </si>
  <si>
    <t>Knaani, A., Laur, L.T.</t>
  </si>
  <si>
    <t>Differences in suicidal behavior in sexual and gender minority populations</t>
  </si>
  <si>
    <t>10.31083/JOMH.2021.118</t>
  </si>
  <si>
    <t>https://www.scopus.com/inward/record.uri?eid=2-s2.0-85125644214&amp;doi=10.31083%2fJOMH.2021.118&amp;partnerID=40&amp;md5=990263dff0b131b9dee81cbf180f0378</t>
  </si>
  <si>
    <t>2-s2.0-85125644214</t>
  </si>
  <si>
    <t>McCabe, P.C.</t>
  </si>
  <si>
    <t>https://www.scopus.com/inward/record.uri?eid=2-s2.0-85101884494&amp;doi=10.1002%2fpits.22502&amp;partnerID=40&amp;md5=5bac95fc998af3cd3a5d68d525be1330</t>
  </si>
  <si>
    <t>2-s2.0-85101884494</t>
  </si>
  <si>
    <t>Lin, Y., Xie, H., Huang, Z., Zhang, Q., Wilson, A., Hou, J., Zhao, X., Wang, Y., Pan, B., Liu, Y., Han, M., Chen, R.</t>
  </si>
  <si>
    <t>e954</t>
  </si>
  <si>
    <t>e969</t>
  </si>
  <si>
    <t>https://www.scopus.com/inward/record.uri?eid=2-s2.0-85119903652&amp;doi=10.1016%2fS2468-2667%2821%2900236-X&amp;partnerID=40&amp;md5=162c3ceb0ae2d66f40dc0e0a509e768b</t>
  </si>
  <si>
    <t>2-s2.0-85119903652</t>
  </si>
  <si>
    <t>Sugg, M.M., Runkle, J.D., Andersen, L., Weiser, J., Michael, K.D.</t>
  </si>
  <si>
    <t>https://www.scopus.com/inward/record.uri?eid=2-s2.0-85117840381&amp;doi=10.1016%2fj.ypmed.2021.106852&amp;partnerID=40&amp;md5=68b6cb755e33fef7166c2bd07a199100</t>
  </si>
  <si>
    <t>2-s2.0-85117840381</t>
  </si>
  <si>
    <t>He, L., Wang, L., Zeng, H., Tan, P., Ma, G., Zheng, S., Li, Y., Sun, L., Dou, F., Siwko, S., Huang, Y., Wang, Y., Zhou, Y.</t>
  </si>
  <si>
    <t>Nature Communications</t>
  </si>
  <si>
    <t>https://www.scopus.com/inward/record.uri?eid=2-s2.0-85099228200&amp;doi=10.1038%2fs41467-020-20425-4&amp;partnerID=40&amp;md5=b5884d22596b17aa4ceb586f3f6ae3dd</t>
  </si>
  <si>
    <t>2-s2.0-85099228200</t>
  </si>
  <si>
    <t>Khan, R.Q., Khan, A.M.</t>
  </si>
  <si>
    <t>https://www.scopus.com/inward/record.uri?eid=2-s2.0-85118374553&amp;doi=10.1192%2fbji.2020.30&amp;partnerID=40&amp;md5=d85ddec08b4ed480f9ae4ffcb1ab44a0</t>
  </si>
  <si>
    <t>2-s2.0-85118374553</t>
  </si>
  <si>
    <t>Shilova, O., Kotelnikova, P., Proshkina, G., Shramova, E., Deyev, S.</t>
  </si>
  <si>
    <t>Barnase-barstar pair: Contemporary application in cancer research and nanotechnology</t>
  </si>
  <si>
    <t>https://www.scopus.com/inward/record.uri?eid=2-s2.0-85119608894&amp;doi=10.3390%2fmolecules26226785&amp;partnerID=40&amp;md5=07a5b4141df7458fe0804d78e40cdeb1</t>
  </si>
  <si>
    <t>2-s2.0-85119608894</t>
  </si>
  <si>
    <t>Moksony, F., Hegedűs, R.</t>
  </si>
  <si>
    <t>Religion and the stigma of suicide: A quantitative analysis using nationwide survey data from hungary</t>
  </si>
  <si>
    <t>Religions</t>
  </si>
  <si>
    <t>10.3390/rel12110908</t>
  </si>
  <si>
    <t>https://www.scopus.com/inward/record.uri?eid=2-s2.0-85116093852&amp;doi=10.3390%2frel12110908&amp;partnerID=40&amp;md5=765f3bb04b159281314f606d1571f78e</t>
  </si>
  <si>
    <t>2-s2.0-85116093852</t>
  </si>
  <si>
    <t>Mitdank, H., Sama, S., Tröger, M., Testa, M.F., Ferrarese, M., Balestra, D., Pinotti, M., Weng, A.</t>
  </si>
  <si>
    <t>International Journal of Pharmaceutics</t>
  </si>
  <si>
    <t>https://www.scopus.com/inward/record.uri?eid=2-s2.0-85109166328&amp;doi=10.1016%2fj.ijpharm.2021.120830&amp;partnerID=40&amp;md5=cb256a04577e71190f145532db830da9</t>
  </si>
  <si>
    <t>2-s2.0-85109166328</t>
  </si>
  <si>
    <t>Surace, T., Fusar-Poli, L., Vozza, L., Cavone, V., Arcidiacono, C., Mammano, R., Basile, L., Rodolico, A., Bisicchia, P., Caponnetto, P., Signorelli, M.S., Aguglia, E.</t>
  </si>
  <si>
    <t>European Child and Adolescent Psychiatry</t>
  </si>
  <si>
    <t>https://www.scopus.com/inward/record.uri?eid=2-s2.0-85082063674&amp;doi=10.1007%2fs00787-020-01508-5&amp;partnerID=40&amp;md5=b6ce89891dab8b901aaee5f2f1005418</t>
  </si>
  <si>
    <t>2-s2.0-85082063674</t>
  </si>
  <si>
    <t>Termini, K.A.</t>
  </si>
  <si>
    <t>JAMA - Journal of the American Medical Association</t>
  </si>
  <si>
    <t>https://www.scopus.com/inward/record.uri?eid=2-s2.0-85110667774&amp;doi=10.1001%2fjama.2021.10383&amp;partnerID=40&amp;md5=81d212123bef0d1f35035ad0db57c558</t>
  </si>
  <si>
    <t>2-s2.0-85110667774</t>
  </si>
  <si>
    <t>Kelly‐robinson, G.A., Reihill, J.A., Lundy, F.T., McGarvey, L.P., Lockhart, J.C., Litherland, G.J., Thornbury, K.D., Martin, S.L.</t>
  </si>
  <si>
    <t>The serpin superfamily and their role in the regulation and dysfunction of serine protease activity in copd and other chronic lung diseases</t>
  </si>
  <si>
    <t>International Journal of Molecular Sciences</t>
  </si>
  <si>
    <t>https://www.scopus.com/inward/record.uri?eid=2-s2.0-85107723536&amp;doi=10.3390%2fijms22126351&amp;partnerID=40&amp;md5=bb018d2a91b8e06b2e7d7dae40a96bd7</t>
  </si>
  <si>
    <t>2-s2.0-85107723536</t>
  </si>
  <si>
    <t>Wilkinson, D.J.</t>
  </si>
  <si>
    <t>Biochemical Society Transactions</t>
  </si>
  <si>
    <t>https://www.scopus.com/inward/record.uri?eid=2-s2.0-85105629899&amp;doi=10.1042%2fBST20201231&amp;partnerID=40&amp;md5=8eca84280b57861ec3c1fc7631226f1c</t>
  </si>
  <si>
    <t>2-s2.0-85105629899</t>
  </si>
  <si>
    <t>Tomášková, N., Novák, P., Kožár, T., Petrenčáková, M., Jancura, D., Yassaghi, G., Man, P., Sedlák, E.</t>
  </si>
  <si>
    <t>International Journal of Biological Macromolecules</t>
  </si>
  <si>
    <t>https://www.scopus.com/inward/record.uri?eid=2-s2.0-85100412708&amp;doi=10.1016%2fj.ijbiomac.2021.01.189&amp;partnerID=40&amp;md5=23f745036d1f15e8260fa607e5876840</t>
  </si>
  <si>
    <t>2-s2.0-85100412708</t>
  </si>
  <si>
    <t>Sheedlo, M.J., Kenny, S., Podkorytov, I.S., Brown, K., Ma, J., Iyer, S., Hewitt, C.S., Arbough, T., Mikhailovskii, O., Flaherty, D.P., Wilson, M.A., Skrynnikov, N.R., Das, C.</t>
  </si>
  <si>
    <t>https://www.scopus.com/inward/record.uri?eid=2-s2.0-85101593643&amp;doi=10.1021%2facs.biochem.0c00760&amp;partnerID=40&amp;md5=97a61e89d701be794387053a8fdf0750</t>
  </si>
  <si>
    <t>2-s2.0-85101593643</t>
  </si>
  <si>
    <t>Sutović, A.</t>
  </si>
  <si>
    <t>https://www.scopus.com/inward/record.uri?eid=2-s2.0-85127295295&amp;partnerID=40&amp;md5=a6b95fc540cd8f18f813e66342a55d73</t>
  </si>
  <si>
    <t>2-s2.0-85127295295</t>
  </si>
  <si>
    <t>Michaud, L., Bourquin, C., Stiefel, F., Saraga, M.</t>
  </si>
  <si>
    <t>The physician, the clinical practice, and the institution: The suicidal patient [Le médecin, sa clinique et l’institution: Le cas du patient suicidaire]</t>
  </si>
  <si>
    <t>Revue Medicale Suisse</t>
  </si>
  <si>
    <t>https://www.scopus.com/inward/record.uri?eid=2-s2.0-85102211749&amp;partnerID=40&amp;md5=0b7d2473b24e191d154bd21b70ca08ce</t>
  </si>
  <si>
    <t>2-s2.0-85102211749</t>
  </si>
  <si>
    <t>Markham, A.</t>
  </si>
  <si>
    <t>Setmelanotide: First Approval</t>
  </si>
  <si>
    <t>Drugs</t>
  </si>
  <si>
    <t>10.1007/s40265-021-01470-9</t>
  </si>
  <si>
    <t>https://www.scopus.com/inward/record.uri?eid=2-s2.0-85101798546&amp;doi=10.1007%2fs40265-021-01470-9&amp;partnerID=40&amp;md5=7ec2ca8af861e359641daa5db77b553b</t>
  </si>
  <si>
    <t>2-s2.0-85101798546</t>
  </si>
  <si>
    <t>Kaur, I., Nallamothu, B., Kuche, K., Katiyar, S.S., Chaudhari, D., Jain, S.</t>
  </si>
  <si>
    <t>https://www.scopus.com/inward/record.uri?eid=2-s2.0-85097479612&amp;doi=10.1016%2fj.ijbiomac.2020.11.190&amp;partnerID=40&amp;md5=58ff0f9c546217b2f1d1299302cf3241</t>
  </si>
  <si>
    <t>2-s2.0-85097479612</t>
  </si>
  <si>
    <t>Levet, L., Guineberteau, C., Plotton, C., Fayolle, A.-V., Gocko, X.</t>
  </si>
  <si>
    <t>Continuous deep sedation until death and shared decision-making [Sédation profonde et continue jusqu'au décès et décision partagée]</t>
  </si>
  <si>
    <t>Medecine Palliative</t>
  </si>
  <si>
    <t>10.1016/j.medpal.2021.09.001</t>
  </si>
  <si>
    <t>https://www.scopus.com/inward/record.uri?eid=2-s2.0-85122193368&amp;doi=10.1016%2fj.medpal.2021.09.001&amp;partnerID=40&amp;md5=25c2393c980ba27c7018e6875a7c1daa</t>
  </si>
  <si>
    <t>Short Survey</t>
  </si>
  <si>
    <t>2-s2.0-85122193368</t>
  </si>
  <si>
    <t>Tran, A.G.T.T.</t>
  </si>
  <si>
    <t>In or Out of the Game? Counter-Stereotype Paradoxes and Asian-Identified Student-Athlete Mental Health</t>
  </si>
  <si>
    <t>https://www.scopus.com/inward/record.uri?eid=2-s2.0-85118283354&amp;doi=10.1037%2fcdp0000387&amp;partnerID=40&amp;md5=0dd4ed4a93d03e71cb1313a38f3b23d6</t>
  </si>
  <si>
    <t>2-s2.0-85118283354</t>
  </si>
  <si>
    <t>Conigliaro, A., Ward-Ciesielski, E.</t>
  </si>
  <si>
    <t>https://www.scopus.com/inward/record.uri?eid=2-s2.0-85116030250&amp;doi=10.1080%2f07448481.2021.1928141&amp;partnerID=40&amp;md5=e285cf75077890f27fbdac164fc9f77a</t>
  </si>
  <si>
    <t>2-s2.0-85116030250</t>
  </si>
  <si>
    <t>Pongprayoon, P., Kaewhom, P., Kaewmongkol, S., Suwan, E., Stich, R.W., Wiriya, B., Jittapalapong, S.</t>
  </si>
  <si>
    <t>Structural dynamics of Rhipicephalus microplus serpin-3</t>
  </si>
  <si>
    <t>Molecular Simulation</t>
  </si>
  <si>
    <t>10.1080/08927022.2021.1962011</t>
  </si>
  <si>
    <t>https://www.scopus.com/inward/record.uri?eid=2-s2.0-85111807675&amp;doi=10.1080%2f08927022.2021.1962011&amp;partnerID=40&amp;md5=bae9fb428e7c4576b1d3cdf7af5e4978</t>
  </si>
  <si>
    <t>2-s2.0-85111807675</t>
  </si>
  <si>
    <t>McDermott, R.C., Brasil, K.M., Barinas, J.L., Borgogna, N.C.</t>
  </si>
  <si>
    <t>Psychology of Men and Masculinity</t>
  </si>
  <si>
    <t>https://www.scopus.com/inward/record.uri?eid=2-s2.0-85108443318&amp;doi=10.1037%2fmen0000341&amp;partnerID=40&amp;md5=c22343d43436cacd3ff8d0990abd4763</t>
  </si>
  <si>
    <t>2-s2.0-85108443318</t>
  </si>
  <si>
    <t>Hazarika, P.</t>
  </si>
  <si>
    <t>Examining the nuances of trauma through a survivor's testimony: A study of a gift of goddess lakshmi: A candid biography of india's first transgender principal by manobi bandyopadhyay with jhimli mukherjee pandey</t>
  </si>
  <si>
    <t>Rupkatha Journal on Interdisciplinary Studies in Humanities</t>
  </si>
  <si>
    <t>10.21659/RUPKATHA.V13N1.20</t>
  </si>
  <si>
    <t>https://www.scopus.com/inward/record.uri?eid=2-s2.0-85104354154&amp;doi=10.21659%2fRUPKATHA.V13N1.20&amp;partnerID=40&amp;md5=1e742fd6a3bb82c7e9ea39a82b6bb509</t>
  </si>
  <si>
    <t>2-s2.0-85104354154</t>
  </si>
  <si>
    <t>Kokou-Kpolou, C.K., Iorfa, S.K., Park, S., Chinweuba, D.C., Cénat, J.M., Chukwuorji, J.B.C.</t>
  </si>
  <si>
    <t>The Center for Epidemiologic Studies Depression Scale–Revised (CESD-20-R): factorial validity and gender invariance among Nigerian young adults</t>
  </si>
  <si>
    <t>Current Psychology</t>
  </si>
  <si>
    <t>https://www.scopus.com/inward/record.uri?eid=2-s2.0-85098988011&amp;doi=10.1007%2fs12144-020-01231-z&amp;partnerID=40&amp;md5=093d952c86de5547f4989d9eb0d31660</t>
  </si>
  <si>
    <t>2-s2.0-85098988011</t>
  </si>
  <si>
    <t>Surmaitis, R.M., Greenberg, M.R., Ebeling-Koning, N.E., Grenz, P.M., McWhirter, C.R., Careyva, B.A., Sabino, J.N., Cook, M.D., Cannon, R.D., Koons, A.L., Katz, K.D., Kincaid, H., Laubach, L.T., Beauchamp, G.A.</t>
  </si>
  <si>
    <t>Characteristics of Transgender Patient Cases Managed by a Toxicologist: an Analysis of the Toxicology Investigator’s Consortium (ToxIC) Registry: January 2017–June 2019</t>
  </si>
  <si>
    <t>Journal of Medical Toxicology</t>
  </si>
  <si>
    <t>https://www.scopus.com/inward/record.uri?eid=2-s2.0-85086719992&amp;doi=10.1007%2fs13181-020-00789-1&amp;partnerID=40&amp;md5=6fad920068dec211a15f22fa751db755</t>
  </si>
  <si>
    <t>2-s2.0-85086719992</t>
  </si>
  <si>
    <t>SCOPUS 6</t>
  </si>
  <si>
    <t>SCOPUS 7</t>
  </si>
  <si>
    <t>[No author name available]</t>
  </si>
  <si>
    <t>Journal of visualized experiments : JoVE</t>
  </si>
  <si>
    <t>https://www.scopus.com/inward/record.uri?eid=2-s2.0-85130944558&amp;doi=10.3791%2f6502&amp;partnerID=40&amp;md5=bf6111e014114311ee1dc11d46a511f3</t>
  </si>
  <si>
    <t>2-s2.0-85130944558</t>
  </si>
  <si>
    <t>McHugh, A., Chan, A., Herrera, C., Park, J.M., Balboni, I., Gerstbacher, D., Hsu, J.J., Lee, T., Thienemann, M., Frankovich, J.</t>
  </si>
  <si>
    <t>Journal of Rheumatology</t>
  </si>
  <si>
    <t>https://www.scopus.com/inward/record.uri?eid=2-s2.0-85129393136&amp;doi=10.3899%2fjrheum.210489&amp;partnerID=40&amp;md5=edc80b7bab106084b1475f975decf553</t>
  </si>
  <si>
    <t>2-s2.0-85129393136</t>
  </si>
  <si>
    <t>Li, L., Qiao, X., Liu, F., Wang, J., Shen, H., Fu, H., Mao, J.-H.</t>
  </si>
  <si>
    <t>Frontiers in Genetics</t>
  </si>
  <si>
    <t>https://www.scopus.com/inward/record.uri?eid=2-s2.0-85130041652&amp;doi=10.3389%2ffgene.2022.868942&amp;partnerID=40&amp;md5=75d0bea09fc02256899bf514ed7c84a0</t>
  </si>
  <si>
    <t>2-s2.0-85130041652</t>
  </si>
  <si>
    <t>Svensson, J.</t>
  </si>
  <si>
    <t>https://www.scopus.com/inward/record.uri?eid=2-s2.0-85128001703&amp;doi=10.1097%2fPTS.0000000000000885&amp;partnerID=40&amp;md5=44b1af9d90afcebc225dea38271824eb</t>
  </si>
  <si>
    <t>2-s2.0-85128001703</t>
  </si>
  <si>
    <t>Lee, J., Lee, K.-E., Park, S., Jun, K.Y.</t>
  </si>
  <si>
    <t>https://www.scopus.com/inward/record.uri?eid=2-s2.0-85126899900&amp;doi=10.3390%2fijerph19073780&amp;partnerID=40&amp;md5=e008d881085388da645ac1c9e3f8a756</t>
  </si>
  <si>
    <t>2-s2.0-85126899900</t>
  </si>
  <si>
    <t>Hickland, M.M., Massouh, P., Sutthakorn, R.E., Greenslade, C., Jennings, C., Cantle, F., Bew, D.</t>
  </si>
  <si>
    <t>Journal of Public Health (United Kingdom)</t>
  </si>
  <si>
    <t>E126</t>
  </si>
  <si>
    <t>E132</t>
  </si>
  <si>
    <t>https://www.scopus.com/inward/record.uri?eid=2-s2.0-85126072353&amp;doi=10.1093%2fpubmed%2ffdab333&amp;partnerID=40&amp;md5=3c3befe6e831065e99c9247ed6ec7574</t>
  </si>
  <si>
    <t>All Open Access, Hybrid Gold, Green</t>
  </si>
  <si>
    <t>2-s2.0-85126072353</t>
  </si>
  <si>
    <t>Dhanarisi, J., Tzotzolaki, T.M., Vasileva, A.-M.D., Kjellberg, M.A., Hakulinen, H., Vanninen, P., Gawarammana, I., Mohamed, F., Hovda, K.E., Eddleston, M.</t>
  </si>
  <si>
    <t>Basic and Clinical Pharmacology and Toxicology</t>
  </si>
  <si>
    <t>https://www.scopus.com/inward/record.uri?eid=2-s2.0-85120413943&amp;doi=10.1111%2fbcpt.13686&amp;partnerID=40&amp;md5=9707c40c88b423e9e4427caa77d1b767</t>
  </si>
  <si>
    <t>2-s2.0-85120413943</t>
  </si>
  <si>
    <t>Lappas, A.S., Edwards Suarez, L., Tzanetakou, V., Morton, S., Schofield, C., Christodoulou, N.G.</t>
  </si>
  <si>
    <t>https://www.scopus.com/inward/record.uri?eid=2-s2.0-85110268648&amp;doi=10.1177%2f10398562211029955&amp;partnerID=40&amp;md5=1037f6c355d856c5e7b1b5fddda82482</t>
  </si>
  <si>
    <t>2-s2.0-85110268648</t>
  </si>
  <si>
    <t>Tripathi, P., Dwivedi, P.S., Sharma, S.</t>
  </si>
  <si>
    <t>Psychological impact of domestic violence on women in India due to COVID-19</t>
  </si>
  <si>
    <t>International Journal of Human Rights in Healthcare</t>
  </si>
  <si>
    <t>10.1108/IJHRH-12-2021-0208</t>
  </si>
  <si>
    <t>https://www.scopus.com/inward/record.uri?eid=2-s2.0-85129199178&amp;doi=10.1108%2fIJHRH-12-2021-0208&amp;partnerID=40&amp;md5=5fcc932ff2a343a548e1a8978f6a3e09</t>
  </si>
  <si>
    <t>2-s2.0-85129199178</t>
  </si>
  <si>
    <t>Patterson, S., Flaws, D., Latu, J., Doo, I., Tronstad, O.</t>
  </si>
  <si>
    <t>Australian Critical Care</t>
  </si>
  <si>
    <t>https://www.scopus.com/inward/record.uri?eid=2-s2.0-85128222115&amp;doi=10.1016%2fj.aucc.2022.02.006&amp;partnerID=40&amp;md5=9e231c8e20139aea00e78efe40992bfb</t>
  </si>
  <si>
    <t>2-s2.0-85128222115</t>
  </si>
  <si>
    <t>Hemanandhini, I.G., Padmavathy, C.</t>
  </si>
  <si>
    <t>Mental Health Prediction Using Data Mining</t>
  </si>
  <si>
    <t>Lecture Notes in Networks and Systems</t>
  </si>
  <si>
    <t>10.1007/978-981-16-6723-7_52</t>
  </si>
  <si>
    <t>https://www.scopus.com/inward/record.uri?eid=2-s2.0-85124121891&amp;doi=10.1007%2f978-981-16-6723-7_52&amp;partnerID=40&amp;md5=c1b78653bf5acaae456f36e09c2ba89c</t>
  </si>
  <si>
    <t>Conference Paper</t>
  </si>
  <si>
    <t>2-s2.0-85124121891</t>
  </si>
  <si>
    <t>Akbari, H., Sadiq, M.T., Rehman, A.U.</t>
  </si>
  <si>
    <t>Health Information Science and Systems</t>
  </si>
  <si>
    <t>https://www.scopus.com/inward/record.uri?eid=2-s2.0-85122192697&amp;doi=10.1007%2fs13755-021-00139-7&amp;partnerID=40&amp;md5=a9f91b6dd63504208f18ce4f902e7362</t>
  </si>
  <si>
    <t>2-s2.0-85122192697</t>
  </si>
  <si>
    <t>Atuhaire, C., Rukundo, G.Z., Brennaman, L., Cumber, S.N., Nambozi, G.</t>
  </si>
  <si>
    <t>BMC Pregnancy and Childbirth</t>
  </si>
  <si>
    <t>https://www.scopus.com/inward/record.uri?eid=2-s2.0-85121303882&amp;doi=10.1186%2fs12884-021-04287-2&amp;partnerID=40&amp;md5=2221ca97b4d34605a0cb86eb4279ca7b</t>
  </si>
  <si>
    <t>2-s2.0-85121303882</t>
  </si>
  <si>
    <t>Augustine, D., Barragan, M., Chesnut, K., Pifer, N.A., Reiter, K., Strong, J.D.</t>
  </si>
  <si>
    <t>Health and Justice</t>
  </si>
  <si>
    <t>https://www.scopus.com/inward/record.uri?eid=2-s2.0-85111588830&amp;doi=10.1186%2fs40352-021-00145-7&amp;partnerID=40&amp;md5=acca85b940bd931a30a12985b39f56e9</t>
  </si>
  <si>
    <t>2-s2.0-85111588830</t>
  </si>
  <si>
    <t>Khoweiled, A.A., Gaafar, Y., El Makawi, S.M., Kamel, R.M., Ayoub, D.R.</t>
  </si>
  <si>
    <t>Neurological soft signs correlation with symptom severity in borderline personality disorder</t>
  </si>
  <si>
    <t>Middle East Current Psychiatry</t>
  </si>
  <si>
    <t>10.1186/s43045-020-00078-1</t>
  </si>
  <si>
    <t>https://www.scopus.com/inward/record.uri?eid=2-s2.0-85098655560&amp;doi=10.1186%2fs43045-020-00078-1&amp;partnerID=40&amp;md5=97df050cba16f61dfb2c8b3004e11bb9</t>
  </si>
  <si>
    <t>2-s2.0-85098655560</t>
  </si>
  <si>
    <t>van Keymeulen, L., Tegura, S., Graux, E., Hollemaert, S.</t>
  </si>
  <si>
    <t>Diagnosis and management of systemic lupus erythematosus during pregnancy: case report [Diagnostic et prise en charge d'un lupus érythémateux disséminé durant la grossesse: un cas clinique]</t>
  </si>
  <si>
    <t>Revue Medicale de Bruxelles</t>
  </si>
  <si>
    <t>10.30637/2021.19-085</t>
  </si>
  <si>
    <t>https://www.scopus.com/inward/record.uri?eid=2-s2.0-85127562627&amp;doi=10.30637%2f2021.19-085&amp;partnerID=40&amp;md5=7903a2fc00099d989200c04d94f5a9d5</t>
  </si>
  <si>
    <t>2-s2.0-85127562627</t>
  </si>
  <si>
    <t>Rothman, E.F., Campbell, J.K., Quinn, E., Smith, S., Xuan, Z.</t>
  </si>
  <si>
    <t>https://www.scopus.com/inward/record.uri?eid=2-s2.0-85104649952&amp;doi=10.1007%2fs11121-021-01240-9&amp;partnerID=40&amp;md5=3f8f6fa96a0389afabdd99695fa8b9fd</t>
  </si>
  <si>
    <t>2-s2.0-85104649952</t>
  </si>
  <si>
    <t>Brecht, A., Bos, S., Ries, L., Winter, S.M., Calvano, C.</t>
  </si>
  <si>
    <t>Assessment of psychological distress and peer relations among trans adolescents—an examination of the use of gender norms and parent–child congruence of the ysr-r/cbcl-r among a treatment-seeking sample</t>
  </si>
  <si>
    <t>https://www.scopus.com/inward/record.uri?eid=2-s2.0-85117571868&amp;doi=10.3390%2fchildren8100864&amp;partnerID=40&amp;md5=37d1c0b02e4e759fb3d163017ceaee3e</t>
  </si>
  <si>
    <t>2-s2.0-85117571868</t>
  </si>
  <si>
    <t>Kabunga, A., Okalo, P.</t>
  </si>
  <si>
    <t>Prevalence and predictors of burnout among nurses during COVID-19: A cross-sectional study in hospitals in central Uganda</t>
  </si>
  <si>
    <t>e054284</t>
  </si>
  <si>
    <t>10.1136/bmjopen-2021-054284</t>
  </si>
  <si>
    <t>https://www.scopus.com/inward/record.uri?eid=2-s2.0-85116717922&amp;doi=10.1136%2fbmjopen-2021-054284&amp;partnerID=40&amp;md5=4cb0c4f461539ffc9544e4df61476a78</t>
  </si>
  <si>
    <t>2-s2.0-85116717922</t>
  </si>
  <si>
    <t>Charmaraman, L., Hodes, R., Richer, A.M.</t>
  </si>
  <si>
    <t>Young sexual minority adolescent experiences of self-expression and isolation on social media: Cross-sectional survey study</t>
  </si>
  <si>
    <t>JMIR Mental Health</t>
  </si>
  <si>
    <t>e26207</t>
  </si>
  <si>
    <t>https://www.scopus.com/inward/record.uri?eid=2-s2.0-85115330453&amp;doi=10.2196%2f26207&amp;partnerID=40&amp;md5=c11a7c47646c4e69eab2bbe56f0d0103</t>
  </si>
  <si>
    <t>2-s2.0-85115330453</t>
  </si>
  <si>
    <t>Aqeel, M., Nisar, H.H., Rehna, T., Ahmed, A.</t>
  </si>
  <si>
    <t>Journal of the Pakistan Medical Association</t>
  </si>
  <si>
    <t>https://www.scopus.com/inward/record.uri?eid=2-s2.0-85112459369&amp;doi=10.47391%2fJPMA.03-379&amp;partnerID=40&amp;md5=92856aa594e3fb229aa8a45afef78193</t>
  </si>
  <si>
    <t>2-s2.0-85112459369</t>
  </si>
  <si>
    <t>Chopra, S., Francey, S.M., O'Donoghue, B., Sabaroedin, K., Arnatkeviciute, A., Cropley, V., Nelson, B., Graham, J., Baldwin, L., Tahtalian, S., Yuen, H.P., Allott, K., Alvarez-Jimenez, M., Harrigan, S., Pantelis, C., Wood, S.J., McGorry, P., Fornito, A.</t>
  </si>
  <si>
    <t>Functional Connectivity in Antipsychotic-Treated and Antipsychotic-Naive Patients with First-Episode Psychosis and Low Risk of Self-harm or Aggression: A Secondary Analysis of a Randomized Clinical Trial</t>
  </si>
  <si>
    <t>https://www.scopus.com/inward/record.uri?eid=2-s2.0-85108873263&amp;doi=10.1001%2fjamapsychiatry.2021.1422&amp;partnerID=40&amp;md5=a251d560e72e12f075a47dec600d1f1c</t>
  </si>
  <si>
    <t>2-s2.0-85108873263</t>
  </si>
  <si>
    <t>Manohar, H., Madegowda, R.K., Seshadri, S.P.</t>
  </si>
  <si>
    <t>Addressing Emotional Issues in an Adolescent with Vitiligo and Early Child Sexual Abuse—Therapeutic Challenges</t>
  </si>
  <si>
    <t>Indian Journal of Psychological Medicine</t>
  </si>
  <si>
    <t>https://www.scopus.com/inward/record.uri?eid=2-s2.0-85104800716&amp;doi=10.1177%2f02537176211000772&amp;partnerID=40&amp;md5=b92b47390bb5f5b26938925bcef3b26a</t>
  </si>
  <si>
    <t>2-s2.0-85104800716</t>
  </si>
  <si>
    <t>Akbari, H., Sadiq, M.T., Ur Rehman, A., Ghazvini, M., Naqvi, R.A., Payan, M., Bagheri, H., Bagheri, H.</t>
  </si>
  <si>
    <t>Depression recognition based on the reconstruction of phase space of EEG signals and geometrical features</t>
  </si>
  <si>
    <t>Applied Acoustics</t>
  </si>
  <si>
    <t>10.1016/j.apacoust.2021.108078</t>
  </si>
  <si>
    <t>https://www.scopus.com/inward/record.uri?eid=2-s2.0-85103934720&amp;doi=10.1016%2fj.apacoust.2021.108078&amp;partnerID=40&amp;md5=489ccb57f60a6fbc3574c9ad000fe772</t>
  </si>
  <si>
    <t>2-s2.0-85103934720</t>
  </si>
  <si>
    <t>Riley, R., Kokab, F., Buszewicz, M., Gopfert, A., Van Hove, M., Taylor, A.K., Teoh, K., Martin, J., Appleby, L., Chew-Graham, C.</t>
  </si>
  <si>
    <t>Protective factors and sources of support in the workplace as experienced by UK foundation and junior doctors: A qualitative study</t>
  </si>
  <si>
    <t>e045588</t>
  </si>
  <si>
    <t>https://www.scopus.com/inward/record.uri?eid=2-s2.0-85108587971&amp;doi=10.1136%2fbmjopen-2020-045588&amp;partnerID=40&amp;md5=f29f954a85dd6d9c5dcae8d9587ed5fe</t>
  </si>
  <si>
    <t>2-s2.0-85108587971</t>
  </si>
  <si>
    <t>Singh, A., Bains, K., Kaur, H.</t>
  </si>
  <si>
    <t>Progression of anorexia nervosa: An insight into neurological and biological mechanisms influencing the personality patterns of anorexics</t>
  </si>
  <si>
    <t>Journal of Applied and Natural Science</t>
  </si>
  <si>
    <t>10.31018/JANS.V13I2.2495</t>
  </si>
  <si>
    <t>https://www.scopus.com/inward/record.uri?eid=2-s2.0-85109892183&amp;doi=10.31018%2fJANS.V13I2.2495&amp;partnerID=40&amp;md5=7d92833dbbc01a50806c97028a4cda62</t>
  </si>
  <si>
    <t>2-s2.0-85109892183</t>
  </si>
  <si>
    <t>McAndrew, J., O'Leary, J., Cotter, D., Cannon, M., MacHale, S., Murphy, K.C., Barry, H.</t>
  </si>
  <si>
    <t>https://www.scopus.com/inward/record.uri?eid=2-s2.0-85095744301&amp;doi=10.1017%2fipm.2020.115&amp;partnerID=40&amp;md5=77f72e05a67f77f8ad961a3951f73a0c</t>
  </si>
  <si>
    <t>2-s2.0-85095744301</t>
  </si>
  <si>
    <t>Barkauskienė, R., Skabeikytė, G., Gervinskaitė-Paulaitienė, L.</t>
  </si>
  <si>
    <t>Child and Youth Care Forum</t>
  </si>
  <si>
    <t>https://www.scopus.com/inward/record.uri?eid=2-s2.0-85092616330&amp;doi=10.1007%2fs10566-020-09581-2&amp;partnerID=40&amp;md5=5b25ca4a34ec138d84619324e142da16</t>
  </si>
  <si>
    <t>2-s2.0-85092616330</t>
  </si>
  <si>
    <t>Manning, J.C., Carter, T., Walker, G., Coad, J., Aubeeluck, A.</t>
  </si>
  <si>
    <t>Assessing risk of self-harm in acute paediatric settings: A multicentre exploratory evaluation of the CYP-MH SAPhE instrument</t>
  </si>
  <si>
    <t>e043762</t>
  </si>
  <si>
    <t>https://www.scopus.com/inward/record.uri?eid=2-s2.0-85107229635&amp;doi=10.1136%2fbmjopen-2020-043762&amp;partnerID=40&amp;md5=fef2befe434d9a17e0795b0ec5706dd5</t>
  </si>
  <si>
    <t>2-s2.0-85107229635</t>
  </si>
  <si>
    <t>Shields, C., Bernard, J., Mirza, O.I., Reeves, D., Wells, A., Heagerty, A.</t>
  </si>
  <si>
    <t>https://www.scopus.com/inward/record.uri?eid=2-s2.0-85107049130&amp;doi=10.3389%2ffpsyt.2021.662885&amp;partnerID=40&amp;md5=92953a4b56f8dfbdcd53928183349cd0</t>
  </si>
  <si>
    <t>2-s2.0-85107049130</t>
  </si>
  <si>
    <t>Hawton, K., Lascelles, K., Brand, F., Casey, D., Bale, L., Ness, J., Kelly, S., Waters, K.</t>
  </si>
  <si>
    <t>https://www.scopus.com/inward/record.uri?eid=2-s2.0-85103139997&amp;doi=10.1016%2fj.jpsychires.2021.03.028&amp;partnerID=40&amp;md5=d76bd1ef436dec0f8c7022f203e98f02</t>
  </si>
  <si>
    <t>2-s2.0-85103139997</t>
  </si>
  <si>
    <t>Wigham, S., Hatton, C., Taylor, J.L.</t>
  </si>
  <si>
    <t>https://www.scopus.com/inward/record.uri?eid=2-s2.0-85101110100&amp;doi=10.1016%2fj.ridd.2021.103914&amp;partnerID=40&amp;md5=89e87c8eb21753e09c1d69bf5f2a1505</t>
  </si>
  <si>
    <t>2-s2.0-85101110100</t>
  </si>
  <si>
    <t>Rusiana, E., Keliat, B.A.</t>
  </si>
  <si>
    <t>Relationship between emotional and behavioral problems with self-injury in adolescents</t>
  </si>
  <si>
    <t>Enfermeria Clinica</t>
  </si>
  <si>
    <t>S175</t>
  </si>
  <si>
    <t>S179</t>
  </si>
  <si>
    <t>10.1016/j.enfcli.2020.12.017</t>
  </si>
  <si>
    <t>https://www.scopus.com/inward/record.uri?eid=2-s2.0-85103796430&amp;doi=10.1016%2fj.enfcli.2020.12.017&amp;partnerID=40&amp;md5=b2446b6525666a7341c6694670b3eff0</t>
  </si>
  <si>
    <t>2-s2.0-85103796430</t>
  </si>
  <si>
    <t>Lewis, S.P., Hasking, P.A.</t>
  </si>
  <si>
    <t>https://www.scopus.com/inward/record.uri?eid=2-s2.0-85097276878&amp;doi=10.1002%2fjclp.23094&amp;partnerID=40&amp;md5=da1c36b321f75decda98674fd972cb6b</t>
  </si>
  <si>
    <t>2-s2.0-85097276878</t>
  </si>
  <si>
    <t>del Carpio, L., Rasmussen, S., Paul, S.</t>
  </si>
  <si>
    <t>Corrigendum: A Theory-Based Longitudinal Investigation Examining Predictors of Self-Harm in Adolescents With and Without Bereavement Experiences (Front. Psychol, (2020), 11, (1153), 10.3389/fpsyg.2020.01153)</t>
  </si>
  <si>
    <t>10.3389/fpsyg.2021.655774</t>
  </si>
  <si>
    <t>https://www.scopus.com/inward/record.uri?eid=2-s2.0-85102941910&amp;doi=10.3389%2ffpsyg.2021.655774&amp;partnerID=40&amp;md5=68e5883f32e8457b608b5db99959d873</t>
  </si>
  <si>
    <t>Erratum</t>
  </si>
  <si>
    <t>2-s2.0-85102941910</t>
  </si>
  <si>
    <t>Miglani, M., Chavan, B., Gupta, N.</t>
  </si>
  <si>
    <t>Pain threshold and pain tolerance as a predictor of deliberate self-harm among adolescents and young adults</t>
  </si>
  <si>
    <t>10.4103/psychiatry.IndianJPsychiatry_348_19</t>
  </si>
  <si>
    <t>https://www.scopus.com/inward/record.uri?eid=2-s2.0-85104521001&amp;doi=10.4103%2fpsychiatry.IndianJPsychiatry_348_19&amp;partnerID=40&amp;md5=8caf1f0c4fe4386cbb6f5ade67593d4b</t>
  </si>
  <si>
    <t>2-s2.0-85104521001</t>
  </si>
  <si>
    <t>Marchant, A., Hawton, K., Burns, L., Stewart, A., John, A.</t>
  </si>
  <si>
    <t>Impact of Web-based sharing and viewing of self-harm-related videos and photographs on young people: Systematic review</t>
  </si>
  <si>
    <t>e18048</t>
  </si>
  <si>
    <t>https://www.scopus.com/inward/record.uri?eid=2-s2.0-85103231574&amp;doi=10.2196%2f18048&amp;partnerID=40&amp;md5=c373d85eaaa582aa4e46617b52c91640</t>
  </si>
  <si>
    <t>2-s2.0-85103231574</t>
  </si>
  <si>
    <t>Wachs, S., Wright, M.F., Gámez-Guadix, M., Döring, N.</t>
  </si>
  <si>
    <t>How are consensual, non-consensual, and pressured sexting linked to depression and self-harm? The moderating effects of demographic variables</t>
  </si>
  <si>
    <t>https://www.scopus.com/inward/record.uri?eid=2-s2.0-85101990541&amp;doi=10.3390%2fijerph18052597&amp;partnerID=40&amp;md5=286baf65b2e802259663d1b45ceb0f36</t>
  </si>
  <si>
    <t>2-s2.0-85101990541</t>
  </si>
  <si>
    <t>Carmichael, P., Butler, G., Masic, U., Cole, T.J., de Stavola, B.L., Davidson, S., Skageberg, E.M., Khadr, S., Viner, R.M.</t>
  </si>
  <si>
    <t>e0243894</t>
  </si>
  <si>
    <t>https://www.scopus.com/inward/record.uri?eid=2-s2.0-85100545829&amp;doi=10.1371%2fjournal.pone.0243894&amp;partnerID=40&amp;md5=d14d4f8515482f7da8f760f27a7c4ecd</t>
  </si>
  <si>
    <t>2-s2.0-85100545829</t>
  </si>
  <si>
    <t>Milavetz, Z., Pritzl, K., Muentner, L., Poehlmann-Tynan, J.</t>
  </si>
  <si>
    <t>Unmet Mental Health Needs of Jailed Parents With Young Children</t>
  </si>
  <si>
    <t>https://www.scopus.com/inward/record.uri?eid=2-s2.0-85097555547&amp;doi=10.1111%2ffare.12525&amp;partnerID=40&amp;md5=8d12b1bb02c1b06478a65fa621537213</t>
  </si>
  <si>
    <t>2-s2.0-85097555547</t>
  </si>
  <si>
    <t>Kozlowska, K., Chudleigh, C., McClure, G., Maguire, A.M., Ambler, G.R.</t>
  </si>
  <si>
    <t>https://www.scopus.com/inward/record.uri?eid=2-s2.0-85099979364&amp;doi=10.3389%2ffpsyg.2020.582688&amp;partnerID=40&amp;md5=f67fa9ba4cf8ff375f5be56536d84609</t>
  </si>
  <si>
    <t>2-s2.0-85099979364</t>
  </si>
  <si>
    <t>Barbalat, G., Liu, S.</t>
  </si>
  <si>
    <t>Australian and New Zealand Journal of Psychiatry</t>
  </si>
  <si>
    <t>https://www.scopus.com/inward/record.uri?eid=2-s2.0-85122101326&amp;doi=10.1177%2f00048674211066764&amp;partnerID=40&amp;md5=1129a73e0154a211741a7a7157ab3bb9</t>
  </si>
  <si>
    <t>2-s2.0-85122101326</t>
  </si>
  <si>
    <t>Abbott, L., Scott, T., Thomas, H.</t>
  </si>
  <si>
    <t>Sociology of Health and Illness</t>
  </si>
  <si>
    <t>https://www.scopus.com/inward/record.uri?eid=2-s2.0-85121685484&amp;doi=10.1111%2f1467-9566.13423&amp;partnerID=40&amp;md5=2346c0721921f94dfc0e559d84bb2ea7</t>
  </si>
  <si>
    <t>2-s2.0-85121685484</t>
  </si>
  <si>
    <t>Jones, T., Powers, J., Rollander, A.H., Despott, N., Carman, M., Jones, T.W., Anderson, J., Bourne, A.</t>
  </si>
  <si>
    <t>Religious Conversion Practices and LGBTQA + Youth</t>
  </si>
  <si>
    <t>Sexuality Research and Social Policy</t>
  </si>
  <si>
    <t>https://www.scopus.com/inward/record.uri?eid=2-s2.0-85109271207&amp;doi=10.1007%2fs13178-021-00615-5&amp;partnerID=40&amp;md5=5f01a1399c9aec2b286cfb18b4c203a0</t>
  </si>
  <si>
    <t>2-s2.0-85109271207</t>
  </si>
  <si>
    <t>Payne-Gill, J., Whitfield, C., Beck, A.</t>
  </si>
  <si>
    <t>The effect of rapidly discharging psychiatric inpatients from Mental Health Act section during COVID-19: A cohort study</t>
  </si>
  <si>
    <t>https://www.scopus.com/inward/record.uri?eid=2-s2.0-85108800598&amp;doi=10.1017%2fS2045796021000226&amp;partnerID=40&amp;md5=2a847966b8ee22bc64a6aa31bc0c4209</t>
  </si>
  <si>
    <t>2-s2.0-85108800598</t>
  </si>
  <si>
    <t>Moss, J.L.</t>
  </si>
  <si>
    <t>Cutting to the Punch: Graphic stunt comedy and the emergence of crisis slapstick</t>
  </si>
  <si>
    <t>Studies in American Humor</t>
  </si>
  <si>
    <t>10.5325/studamerhumor.7.1.0011</t>
  </si>
  <si>
    <t>https://www.scopus.com/inward/record.uri?eid=2-s2.0-85106557994&amp;doi=10.5325%2fstudamerhumor.7.1.0011&amp;partnerID=40&amp;md5=addf363cb8fb026d724cacf875399e2e</t>
  </si>
  <si>
    <t>2-s2.0-85106557994</t>
  </si>
  <si>
    <t>De Los Reyes, S., Dude, A., Adams, M., Castille, D., Ouyang, D.W., Plunkett, B.A.</t>
  </si>
  <si>
    <t>American Journal of Perinatology</t>
  </si>
  <si>
    <t>https://www.scopus.com/inward/record.uri?eid=2-s2.0-85105885169&amp;doi=10.1055%2fs-0041-1728822&amp;partnerID=40&amp;md5=e8f0b4195f781b3d00e9e885545e2d88</t>
  </si>
  <si>
    <t>2-s2.0-85105885169</t>
  </si>
  <si>
    <t>Joseph, C.H., Alika, H.I., Genevieve, A.I., Thobejane, T.D.</t>
  </si>
  <si>
    <t>COVID-19, Norms, and Discrimination against Female Gender in Nigeria: Focus on Implications for Mental Health Counselling</t>
  </si>
  <si>
    <t>Journal of Intellectual Disability - Diagnosis and Treatment</t>
  </si>
  <si>
    <t>10.6000/2292-2598.2021.09.01.3</t>
  </si>
  <si>
    <t>https://www.scopus.com/inward/record.uri?eid=2-s2.0-85103339561&amp;doi=10.6000%2f2292-2598.2021.09.01.3&amp;partnerID=40&amp;md5=3029b018c1db98c98f753aca6f98186c</t>
  </si>
  <si>
    <t>2-s2.0-85103339561</t>
  </si>
  <si>
    <t>Jaspal, R., Lopes, B., Wignall, L., Bloxsom, C.</t>
  </si>
  <si>
    <t>Predicting Sexual Risk Behavior in British and European Union University Students in the United Kingdom</t>
  </si>
  <si>
    <t>https://www.scopus.com/inward/record.uri?eid=2-s2.0-85099602946&amp;doi=10.1080%2f15546128.2020.1869129&amp;partnerID=40&amp;md5=315d6f1c8a8dfcaf0a16603006148bf0</t>
  </si>
  <si>
    <t>2-s2.0-85099602946</t>
  </si>
  <si>
    <t>Bibi, H., Kazmi, S.F.</t>
  </si>
  <si>
    <t>Urdu Translation and Validation of 11-Item Measure to Assess Borderline Personality Features in Pakistani Adolescents</t>
  </si>
  <si>
    <t>SAGE Open</t>
  </si>
  <si>
    <t>10.1177/2158244020986157</t>
  </si>
  <si>
    <t>https://www.scopus.com/inward/record.uri?eid=2-s2.0-85098853814&amp;doi=10.1177%2f2158244020986157&amp;partnerID=40&amp;md5=6d7dd66fee298efebf297c7f7722aa68</t>
  </si>
  <si>
    <t>2-s2.0-85098853814</t>
  </si>
  <si>
    <t>Gillespie, S.M., Garofalo, C., Centifanti, L.C.M.</t>
  </si>
  <si>
    <t>https://www.scopus.com/inward/record.uri?eid=2-s2.0-85092536883&amp;doi=10.1016%2fj.jcrimjus.2020.101748&amp;partnerID=40&amp;md5=de783dc672d147db9ba9438a3c3245cc</t>
  </si>
  <si>
    <t>2-s2.0-85092536883</t>
  </si>
  <si>
    <t>SCOPUS 8</t>
  </si>
  <si>
    <t>SCOPUS 10</t>
  </si>
  <si>
    <t>Zhang, Y., Bai, J., Zhang, L., Zhang, C., Liu, B., Hu, Y.</t>
  </si>
  <si>
    <t>Angewandte Chemie - International Edition</t>
  </si>
  <si>
    <t>https://www.scopus.com/inward/record.uri?eid=2-s2.0-85100305982&amp;doi=10.1002%2fanie.202015442&amp;partnerID=40&amp;md5=165ad6dcf12b23b47683d79cc4e278c9</t>
  </si>
  <si>
    <t>2-s2.0-85100305982</t>
  </si>
  <si>
    <t>SCOPUS 12</t>
  </si>
  <si>
    <t>SCOPUS 13</t>
  </si>
  <si>
    <t>Seko, Y., Kikuchi, M.</t>
  </si>
  <si>
    <t>Mentally Ill and Cute as Hell: Menhera Girls and Portrayals of Self-Injury in Japanese Popular Culture</t>
  </si>
  <si>
    <t>Frontiers in Communication</t>
  </si>
  <si>
    <t>10.3389/fcomm.2022.737761</t>
  </si>
  <si>
    <t>https://www.scopus.com/inward/record.uri?eid=2-s2.0-85127603187&amp;doi=10.3389%2ffcomm.2022.737761&amp;partnerID=40&amp;md5=f46964feda7a0e68d447a4577807e1aa</t>
  </si>
  <si>
    <t>2-s2.0-85127603187</t>
  </si>
  <si>
    <t>Miscioscia, M., Angelico, C., Raffagnato, A., Gatta, M.</t>
  </si>
  <si>
    <t>Journal of Clinical Medicine</t>
  </si>
  <si>
    <t>https://www.scopus.com/inward/record.uri?eid=2-s2.0-85125104496&amp;doi=10.3390%2fjcm11051218&amp;partnerID=40&amp;md5=76de5ac33fa53c187c62a51d7831ab0a</t>
  </si>
  <si>
    <t>2-s2.0-85125104496</t>
  </si>
  <si>
    <t>Fetta, A., Soliani, L., Trevisan, A., Pugliano, R., Ricci, E., Di Pisa, V., Pignataro, V., Angotti, M., Rocca, A., Salce, B., Mancardi, M.M., Giordano, L., Pruna, D., Parmeggiani, A., Cordelli, D.M.</t>
  </si>
  <si>
    <t>Cognitive, Behavioral, and Sensory Profile of Pallister–Killian Syndrome: A Prospective Study of 22 Individuals</t>
  </si>
  <si>
    <t>Genes</t>
  </si>
  <si>
    <t>https://www.scopus.com/inward/record.uri?eid=2-s2.0-85125078248&amp;doi=10.3390%2fgenes13020356&amp;partnerID=40&amp;md5=febd62ca800b80eb68b642be8ecabc8f</t>
  </si>
  <si>
    <t>2-s2.0-85125078248</t>
  </si>
  <si>
    <t>Wall, I., Johnsdotter, S.</t>
  </si>
  <si>
    <t>Sex as self-injury: The appearance of a new diagnostic category in Sweden</t>
  </si>
  <si>
    <t>Sexualities</t>
  </si>
  <si>
    <t>10.1177/13634607221077554</t>
  </si>
  <si>
    <t>https://www.scopus.com/inward/record.uri?eid=2-s2.0-85129210652&amp;doi=10.1177%2f13634607221077554&amp;partnerID=40&amp;md5=c3219180db9c36ac885787c384ef005c</t>
  </si>
  <si>
    <t>2-s2.0-85129210652</t>
  </si>
  <si>
    <t>Burke, T.A., Shao, S., Jacobucci, R., Kautz, M., Alloy, L.B., Ammerman, B.A.</t>
  </si>
  <si>
    <t>Examining momentary associations between behavioral approach system indices and nonsuicidal self-injury urges</t>
  </si>
  <si>
    <t>10.1016/j.jad.2021.09.029</t>
  </si>
  <si>
    <t>https://www.scopus.com/inward/record.uri?eid=2-s2.0-85116338810&amp;doi=10.1016%2fj.jad.2021.09.029&amp;partnerID=40&amp;md5=90af85031d5d0855b635adbcf6a3552a</t>
  </si>
  <si>
    <t>2-s2.0-85116338810</t>
  </si>
  <si>
    <t>Cohen, R.L., Drewes, J.L., Queen, S.E., Freeman, Z.T., Pate, K.M., Adams, R.J., Graham, D.R., Hutchinson, E.K.</t>
  </si>
  <si>
    <t>Comparative Medicine</t>
  </si>
  <si>
    <t>https://www.scopus.com/inward/record.uri?eid=2-s2.0-85122842640&amp;doi=10.30802%2fAALAS-CM-21-000020&amp;partnerID=40&amp;md5=32be81a1954ea89a5c40cc7408c21cbb</t>
  </si>
  <si>
    <t>2-s2.0-85122842640</t>
  </si>
  <si>
    <t>Bishara, J., Mitacek, R.</t>
  </si>
  <si>
    <t>IMAGES: Rhythmic movement disorder in a normal developing child with obstructive sleep apnea</t>
  </si>
  <si>
    <t>Journal of Clinical Sleep Medicine</t>
  </si>
  <si>
    <t>https://www.scopus.com/inward/record.uri?eid=2-s2.0-85116196625&amp;doi=10.5664%2fjcsm.9428&amp;partnerID=40&amp;md5=bc9ff6a7429a7abfc7f3c454b68f5df0</t>
  </si>
  <si>
    <t>2-s2.0-85116196625</t>
  </si>
  <si>
    <t>Wang, L., Zheng, D., Liu, L., Zhong, G., Bi, X., Hu, S., Wang, M., Qiao, D.</t>
  </si>
  <si>
    <t>Relationship between SIRT1 gene and adolescent depressive disorder with nonsuicidal self-injury behavior: Based on gene methylation and mRNA expression</t>
  </si>
  <si>
    <t>e26747</t>
  </si>
  <si>
    <t>10.1097/MD.0000000000026747</t>
  </si>
  <si>
    <t>https://www.scopus.com/inward/record.uri?eid=2-s2.0-85114522025&amp;doi=10.1097%2fMD.0000000000026747&amp;partnerID=40&amp;md5=d2d38a9a56e8c10dac93e01713f17edb</t>
  </si>
  <si>
    <t>2-s2.0-85114522025</t>
  </si>
  <si>
    <t>Koczok, K., Horváth, L., Korade, Z., Mezei, Z.A., Szabó, G.P., Porter, N.A., Kovács, E., Mirnics, K., Balogh, I.</t>
  </si>
  <si>
    <t>Biochemical and clinical effects of vitamin e supplementation in hungarian smith‐lemli‐opitz syndrome patients</t>
  </si>
  <si>
    <t>https://www.scopus.com/inward/record.uri?eid=2-s2.0-85112555088&amp;doi=10.3390%2fbiom11081228&amp;partnerID=40&amp;md5=d34092be07c0026cf00dfb8fdc4ecfa4</t>
  </si>
  <si>
    <t>2-s2.0-85112555088</t>
  </si>
  <si>
    <t>Schnabl, D., Kapferer-Seebacher, I., Angermann, Z., Guenther, V., Stuerz, K.</t>
  </si>
  <si>
    <t>https://www.scopus.com/inward/record.uri?eid=2-s2.0-85112126984&amp;doi=10.3290%2fj.qi.b1244417&amp;partnerID=40&amp;md5=923e4842e58ada2ed4742e604db67b07</t>
  </si>
  <si>
    <t>2-s2.0-85112126984</t>
  </si>
  <si>
    <t>Zupanič, S., Kruljac, I., Šoštarič Zvonar, M., Drobnič Radobuljac, M.</t>
  </si>
  <si>
    <t>https://www.scopus.com/inward/record.uri?eid=2-s2.0-85107611653&amp;doi=10.3389%2ffpsyt.2021.671448&amp;partnerID=40&amp;md5=4e63445c4c451d54f59c7240a81cf5f7</t>
  </si>
  <si>
    <t>2-s2.0-85107611653</t>
  </si>
  <si>
    <t>Wallace, G.T., Conner, B.T., Shillington, A.M.</t>
  </si>
  <si>
    <t>Clinical Psychology and Psychotherapy</t>
  </si>
  <si>
    <t>https://www.scopus.com/inward/record.uri?eid=2-s2.0-85096677802&amp;doi=10.1002%2fcpp.2530&amp;partnerID=40&amp;md5=d0d2a658cc1cbfaa2b4547351b0a30c6</t>
  </si>
  <si>
    <t>2-s2.0-85096677802</t>
  </si>
  <si>
    <t>Presson, B., Barnes, B., Rambo, C., Author, X.</t>
  </si>
  <si>
    <t>Traces and shards of self-injury: Strange accounting with “Author X”</t>
  </si>
  <si>
    <t>Advances in Autoethnography and Narrative Inquiry: Reflections on the Legacy of Carolyn Ellis and Arthur Bochner</t>
  </si>
  <si>
    <t>10.4324/9781003035763-14</t>
  </si>
  <si>
    <t>https://www.scopus.com/inward/record.uri?eid=2-s2.0-85105194184&amp;doi=10.4324%2f9781003035763-14&amp;partnerID=40&amp;md5=7c9d12b1dcf2ee9c0c91f3ac0d9b0bf2</t>
  </si>
  <si>
    <t>2-s2.0-85105194184</t>
  </si>
  <si>
    <t>Braun, C., Graw, M., Peschel, O.</t>
  </si>
  <si>
    <t>Whodunit? A reconstruction study in a case of one-handed strangulation</t>
  </si>
  <si>
    <t>10.1016/j.forsciint.2021.110708</t>
  </si>
  <si>
    <t>https://www.scopus.com/inward/record.uri?eid=2-s2.0-85100245259&amp;doi=10.1016%2fj.forsciint.2021.110708&amp;partnerID=40&amp;md5=4bfa01469527388921d4bc7432e6c502</t>
  </si>
  <si>
    <t>2-s2.0-85100245259</t>
  </si>
  <si>
    <t>Thai, M., Schreiner, M.W., Mueller, B.A., Cullen, K.R., Klimes-Dougan, B.</t>
  </si>
  <si>
    <t>Coordination between frontolimbic resting state connectivity and hypothalamic–pituitary–adrenal axis functioning in adolescents with and without depression</t>
  </si>
  <si>
    <t>https://www.scopus.com/inward/record.uri?eid=2-s2.0-85099465458&amp;doi=10.1016%2fj.psyneuen.2020.105123&amp;partnerID=40&amp;md5=abd9c4c7ad8434fa96919c5ba9eac10b</t>
  </si>
  <si>
    <t>2-s2.0-85099465458</t>
  </si>
  <si>
    <t>Gouveia, F.V., Germann, J., De Morais, R., Fonoff, E.T., Hamani, C., Alho, E.J., Brentani, H., Martins, A.P., Devenyi, G., Patel, R., Steele, C., Gramer, R., Chakravarty, M., Martinez, R.C.R.</t>
  </si>
  <si>
    <t>Longitudinal Changes after Amygdala Surgery for Intractable Aggressive Behavior: Clinical, Imaging Genetics, and Deformation-Based Morphometry Study - A Case Series</t>
  </si>
  <si>
    <t>E158</t>
  </si>
  <si>
    <t>E169</t>
  </si>
  <si>
    <t>https://www.scopus.com/inward/record.uri?eid=2-s2.0-85100069870&amp;doi=10.1093%2fneuros%2fnyaa378&amp;partnerID=40&amp;md5=9a861a5d6bd8d748b4ceab5185bec800</t>
  </si>
  <si>
    <t>2-s2.0-85100069870</t>
  </si>
  <si>
    <t>Wang, S.B., Fox, K.R., Boccagno, C., Hooley, J.M., Mair, P., Nock, M.K., Haynos, A.F.</t>
  </si>
  <si>
    <t>Functional Assessment of Restrictive Eating: A Three-Study Clinically Heterogeneous and Transdiagnostic Investigation</t>
  </si>
  <si>
    <t>Journal of Abnormal Psychology</t>
  </si>
  <si>
    <t>10.1037/abn0000700</t>
  </si>
  <si>
    <t>https://www.scopus.com/inward/record.uri?eid=2-s2.0-85119579312&amp;doi=10.1037%2fabn0000700&amp;partnerID=40&amp;md5=27b094fc1ec43434f9fc9e9f860ddf20</t>
  </si>
  <si>
    <t>2-s2.0-85119579312</t>
  </si>
  <si>
    <t>Gunnarsson, N.V., Lönnberg, M.</t>
  </si>
  <si>
    <t>The “good” and the “bad” subject position in self-injury autobiographies</t>
  </si>
  <si>
    <t>Qualitative Social Work</t>
  </si>
  <si>
    <t>10.1177/14733250211043933</t>
  </si>
  <si>
    <t>https://www.scopus.com/inward/record.uri?eid=2-s2.0-85114042849&amp;doi=10.1177%2f14733250211043933&amp;partnerID=40&amp;md5=32986cc98a9afbc79c1531303ea416a6</t>
  </si>
  <si>
    <t>2-s2.0-85114042849</t>
  </si>
  <si>
    <t>Kiani, A., Ramezani, S., Ghorbani, E., Gorji, Z., Honarmand, P.</t>
  </si>
  <si>
    <t>Adverse Childhood Experiences, Depression, Exposure to Suicide, Self-injury, Defeat, and Entrapment among Suicide Attempters and Non-suicidal People</t>
  </si>
  <si>
    <t>International Journal of High Risk Behaviors and Addiction</t>
  </si>
  <si>
    <t>10.5812/ijhrba.105622</t>
  </si>
  <si>
    <t>https://www.scopus.com/inward/record.uri?eid=2-s2.0-85106577988&amp;doi=10.5812%2fijhrba.105622&amp;partnerID=40&amp;md5=510a385fd299e4e94ea81dc707e165b7</t>
  </si>
  <si>
    <t>2-s2.0-85106577988</t>
  </si>
  <si>
    <t>Kurokami, T., Ogura, K.</t>
  </si>
  <si>
    <t>Understanding and consideration when sedating children with autism spectrum disorder (ASD)</t>
  </si>
  <si>
    <t>No To Hattatsu</t>
  </si>
  <si>
    <t>10.11251/ojjscn.53.105</t>
  </si>
  <si>
    <t>https://www.scopus.com/inward/record.uri?eid=2-s2.0-85105815384&amp;doi=10.11251%2fojjscn.53.105&amp;partnerID=40&amp;md5=f3e1f5d94358a7af3215c7c25cf83e71</t>
  </si>
  <si>
    <t>2-s2.0-85105815384</t>
  </si>
  <si>
    <t>Beddows, J., Abdalla, M., Blanchard, D., Hammond, E., Hay, F., Webb, M., Protheroe, J.</t>
  </si>
  <si>
    <t>‘I’m just ringing to get a repeat prescription for my contraceptive pill, doctor’: developing authentic simulated telephone consultations for medical students</t>
  </si>
  <si>
    <t>Education for Primary Care</t>
  </si>
  <si>
    <t>https://www.scopus.com/inward/record.uri?eid=2-s2.0-85105209966&amp;doi=10.1080%2f14739879.2021.1915708&amp;partnerID=40&amp;md5=0cfd8fbc5fbeaac3ade37aee8ebd11c3</t>
  </si>
  <si>
    <t>2-s2.0-85105209966</t>
  </si>
  <si>
    <t>Bendezú, J.J., Calhoun, C.D., Patterson, M.W., Findley, A., Rudolph, K.D., Hastings, P., Nock, M.K., Prinstein, M.J.</t>
  </si>
  <si>
    <t>https://www.scopus.com/inward/record.uri?eid=2-s2.0-85103149875&amp;doi=10.1017%2fS0954579420002229&amp;partnerID=40&amp;md5=6d11829ca631929f8bcb2c30ca5b9d2b</t>
  </si>
  <si>
    <t>2-s2.0-85103149875</t>
  </si>
  <si>
    <t>Juel, A., Berring, L.L., Hybholt, L., Erlangsen, A., Larsen, E.R., Buus, N.</t>
  </si>
  <si>
    <t>Relatives’ experiences of providing care for individuals with suicidal behaviour conceptualized as a moral career: A meta-ethnographic study</t>
  </si>
  <si>
    <t>https://www.scopus.com/inward/record.uri?eid=2-s2.0-85095423315&amp;doi=10.1016%2fj.ijnurstu.2020.103793&amp;partnerID=40&amp;md5=ef591593f00d8eec8ddad4bf3ef6712a</t>
  </si>
  <si>
    <t>2-s2.0-85095423315</t>
  </si>
  <si>
    <t>SCOPUS 14</t>
  </si>
  <si>
    <t>SCOPUS 16</t>
  </si>
  <si>
    <t>SCOPUS 17</t>
  </si>
  <si>
    <t>McDowell, J.J.</t>
  </si>
  <si>
    <t>https://www.scopus.com/inward/record.uri?eid=2-s2.0-85106487090&amp;doi=10.1007%2fs40614-021-00296-w&amp;partnerID=40&amp;md5=b2d5f17e64a04f92bbb05a619b72ded9</t>
  </si>
  <si>
    <t>2-s2.0-85106487090</t>
  </si>
  <si>
    <t>Dogan, M., Teralı, K., Eroz, R., Demirci, H., Kocabay, K.</t>
  </si>
  <si>
    <t>Molecular Biology Reports</t>
  </si>
  <si>
    <t>https://www.scopus.com/inward/record.uri?eid=2-s2.0-85098669622&amp;doi=10.1007%2fs11033-020-06097-9&amp;partnerID=40&amp;md5=8404fec9fab5e9bee50064c124044747</t>
  </si>
  <si>
    <t>2-s2.0-85098669622</t>
  </si>
  <si>
    <t>SCOPUS 18</t>
  </si>
  <si>
    <t>SCOPUS 20</t>
  </si>
  <si>
    <t>Risaldar, P.B., Raut, A., Sahu, A., Naqvi, W.M.</t>
  </si>
  <si>
    <t>Eating attitudes test students using eat-26 questionnaire among physiotherapy undergraduate students</t>
  </si>
  <si>
    <t>Indian Journal of Forensic Medicine and Toxicology</t>
  </si>
  <si>
    <t>10.37506/ijfmt.v15i1.13412</t>
  </si>
  <si>
    <t>https://www.scopus.com/inward/record.uri?eid=2-s2.0-85099918959&amp;doi=10.37506%2fijfmt.v15i1.13412&amp;partnerID=40&amp;md5=4db2924d5cf5edffcf8a932632b02a18</t>
  </si>
  <si>
    <t>2-s2.0-85099918959</t>
  </si>
  <si>
    <t>SCOPUS 25</t>
  </si>
  <si>
    <t>Ghosh, A., Singh, A.K., Kumar, S., Manna, M.C., Jha, P., Bhattacharyya, R., Sannagoudar, M.S., Singh, R., Chaudhari, S.K., Kumar, R.V.</t>
  </si>
  <si>
    <t>Do moisture conservation practices influence stability of soil organic carbon and structure?</t>
  </si>
  <si>
    <t>Catena</t>
  </si>
  <si>
    <t>10.1016/j.catena.2020.105127</t>
  </si>
  <si>
    <t>https://www.scopus.com/inward/record.uri?eid=2-s2.0-85098977167&amp;doi=10.1016%2fj.catena.2020.105127&amp;partnerID=40&amp;md5=dd2547abd3430f0a8c805d2b85327b8d</t>
  </si>
  <si>
    <t>2-s2.0-85098977167</t>
  </si>
  <si>
    <t>Charles, N.E., Bullerjahn, M.R., Barry, C.T.</t>
  </si>
  <si>
    <t>https://www.scopus.com/inward/record.uri?eid=2-s2.0-85076399909&amp;doi=10.1080%2f00223891.2019.1692855&amp;partnerID=40&amp;md5=4af29cb2e73aeac12629fae703990012</t>
  </si>
  <si>
    <t>2-s2.0-85076399909</t>
  </si>
  <si>
    <t>SCOPUS 26</t>
  </si>
  <si>
    <t>SCOPUS 28</t>
  </si>
  <si>
    <t>SCOPUS 29</t>
  </si>
  <si>
    <t>SCOPUS 30</t>
  </si>
  <si>
    <t>Banyard, V; Mitchell, KJ; Ybarra, ML</t>
  </si>
  <si>
    <t/>
  </si>
  <si>
    <t>INTERNATIONAL JOURNAL OF ENVIRONMENTAL RESEARCH AND PUBLIC HEALTH</t>
  </si>
  <si>
    <t>Banyard, Victoria/0000-0002-9645-5055</t>
  </si>
  <si>
    <t>1660-4601</t>
  </si>
  <si>
    <t>AUG</t>
  </si>
  <si>
    <t>WOS:000689310000001</t>
  </si>
  <si>
    <t>Schuck, A; Gryglewicz, K; Bender, A; Nam, E; McNeil, M; Cosare, M; Rosler, M; Karver, M</t>
  </si>
  <si>
    <t>FAMILY RELATIONS</t>
  </si>
  <si>
    <t>0197-6664</t>
  </si>
  <si>
    <t>1741-3729</t>
  </si>
  <si>
    <t>MAY 2022</t>
  </si>
  <si>
    <t>WOS:000796857300001</t>
  </si>
  <si>
    <t>Sumarno, D; Yulindrasari, H; Ginintasasi, R</t>
  </si>
  <si>
    <t>Preliminary Study of Hope in Adolescents Who Experience Unwanted Pregnancies</t>
  </si>
  <si>
    <t>PROCEEDINGS OF THE INTERNATIONAL CONFERENCE ON EDUCATIONAL PSYCHOLOGY AND PEDAGOGY: DIVERSITY IN EDUCATION (ICEPP 2019)</t>
  </si>
  <si>
    <t>Yulindrasari, Hani/AAL-1656-2021</t>
  </si>
  <si>
    <t>Yulindrasari, Hani/0000-0002-6448-6041</t>
  </si>
  <si>
    <t>2352-5398</t>
  </si>
  <si>
    <t>978-94-6252-896-3</t>
  </si>
  <si>
    <t>WOS:000620328600011</t>
  </si>
  <si>
    <t>Wood, M; Griffiths, J; Paltoglou, AE</t>
  </si>
  <si>
    <t>Exploring Difficulties in Men's Experience of Self and Agency During Antidepressant Use</t>
  </si>
  <si>
    <t>PSYCHOLOGY OF MEN &amp; MASCULINITIES</t>
  </si>
  <si>
    <t>Paltoglou, Aspa/0000-0003-1888-5137</t>
  </si>
  <si>
    <t>1939-151X</t>
  </si>
  <si>
    <t>APR</t>
  </si>
  <si>
    <t>10.1037/men0000330</t>
  </si>
  <si>
    <t>WOS:000643551800008</t>
  </si>
  <si>
    <t>Miller, LE; Zamudio-Haas, S; Otieno, B; Amboka, S; Odeny, D; Agot, I; Kadede, K; Odhiambo, H; Auerswald, C; Cohen, CR; Bukusi, EA; Truong, HH</t>
  </si>
  <si>
    <t>We Don't Fear HIV. We Just Fear Walking around Pregnant.: A Qualitative Analysis of Adolescent Sexuality and Pregnancy Stigma in Informal Settlements in Kisumu, Kenya</t>
  </si>
  <si>
    <t>STUDIES IN FAMILY PLANNING</t>
  </si>
  <si>
    <t>Miller, Lara/0000-0001-8406-5159</t>
  </si>
  <si>
    <t>1728-4465</t>
  </si>
  <si>
    <t>DEC</t>
  </si>
  <si>
    <t>NOV 2021</t>
  </si>
  <si>
    <t>WOS:000717322000001</t>
  </si>
  <si>
    <t>Sajan, M; Kakar, K; Majid, U</t>
  </si>
  <si>
    <t>FAMILY JOURNAL</t>
  </si>
  <si>
    <t>Majid, Umair/0000-0002-4581-7714</t>
  </si>
  <si>
    <t>1066-4807</t>
  </si>
  <si>
    <t>1552-3950</t>
  </si>
  <si>
    <t>WOS:000725607500001</t>
  </si>
  <si>
    <t>Rozhkov, AY</t>
  </si>
  <si>
    <t>(DE)CONSTRUCTING LETTERS TO LEADERS: ANALYSIS OF STUDENTS' APPEALS TO THE AUTHORITIES IN THE 1920s</t>
  </si>
  <si>
    <t>VESTNIK PERMSKOGO UNIVERSITETA-ISTORIYA-PERM UNIVERSITY HERALD-HISTORY</t>
  </si>
  <si>
    <t>Rozhkov, Alexander/AAF-8008-2020</t>
  </si>
  <si>
    <t>Rozhkov, Alexander/0000-0002-3064-2915</t>
  </si>
  <si>
    <t>2219-3111</t>
  </si>
  <si>
    <t>10.17072/2219-3111-2020-3-163-174</t>
  </si>
  <si>
    <t>WOS:000591510800015</t>
  </si>
  <si>
    <t>Chodkiewicz, J; Wydrzynski, M; Talarowska, M</t>
  </si>
  <si>
    <t>J. Young's Early Maladaptive Schemas and Symptoms of Male Depression</t>
  </si>
  <si>
    <t>LIFE-BASEL</t>
  </si>
  <si>
    <t>2075-1729</t>
  </si>
  <si>
    <t>FEB</t>
  </si>
  <si>
    <t>10.3390/life12020167</t>
  </si>
  <si>
    <t>WOS:000763451600001</t>
  </si>
  <si>
    <t>Govender, D; Naidoo, S; Taylor, M</t>
  </si>
  <si>
    <t>I have to provide for another life emotionally, physically and financially: understanding pregnancy, motherhood and the future aspirations of adolescent mothers in KwaZulu-Natal South, Africa</t>
  </si>
  <si>
    <t>BMC PREGNANCY AND CHILDBIRTH</t>
  </si>
  <si>
    <t>Govender, Desiree/0000-0001-5594-4218</t>
  </si>
  <si>
    <t>1471-2393</t>
  </si>
  <si>
    <t>OCT 14</t>
  </si>
  <si>
    <t>10.1186/s12884-020-03319-7</t>
  </si>
  <si>
    <t>WOS:000581357000003</t>
  </si>
  <si>
    <t>Gorak, AG</t>
  </si>
  <si>
    <t>Sex, Lies and Career. Piquant Motifs of the Lives of Russian Dignitaries</t>
  </si>
  <si>
    <t>VESTNIK SANKT-PETERBURGSKOGO UNIVERSITETA-ISTORIYA</t>
  </si>
  <si>
    <t>1812-9323</t>
  </si>
  <si>
    <t>10.21638/11701/spbu02.2021.305</t>
  </si>
  <si>
    <t>WOS:000712434400005</t>
  </si>
  <si>
    <t>Batisse, A; Leger, S; Vicaut, E; Gerbaud, L; Djezzar, S</t>
  </si>
  <si>
    <t>PUBLIC HEALTH</t>
  </si>
  <si>
    <t>GERBAUD, Laurent/ABY-4952-2022</t>
  </si>
  <si>
    <t>Djezzar, Samira/0000-0003-2413-230X</t>
  </si>
  <si>
    <t>1476-5616</t>
  </si>
  <si>
    <t>MAY</t>
  </si>
  <si>
    <t>APR 2021</t>
  </si>
  <si>
    <t>WOS:000661809200015</t>
  </si>
  <si>
    <t>Corbett, BA; Muscatello, RA; Klemencic, ME; West, M; Kim, A; Strang, JF</t>
  </si>
  <si>
    <t>AUTISM</t>
  </si>
  <si>
    <t>Klemencic, Mark/0000-0002-8722-6808; West, Millicent/0000-0003-2417-6775</t>
  </si>
  <si>
    <t>1362-3613</t>
  </si>
  <si>
    <t>1461-7005</t>
  </si>
  <si>
    <t>APR 2022</t>
  </si>
  <si>
    <t>WOS:000777595300001</t>
  </si>
  <si>
    <t>WoS 1</t>
  </si>
  <si>
    <t>Taylor, RA; Fiellin, D; D'Onofrio, G; Venkatesh, A</t>
  </si>
  <si>
    <t>SUBSTANCE ABUSE</t>
  </si>
  <si>
    <t>Background: Case identification for many areas of opioid research and surveillance in the emergency department (ED) is challenging as patients are often undifferentiated with nonspecific symptoms and diagnostic codes have proven to be inaccurate. Opioid-related phenotypes based on combinations of electronic health record data are a promising method to address this gap but lack a consensus-based conceptual framework to aid organization and prioritization. Methods: To achieve consensus around opioid-related phenotype topics in the ED, we used a hybrid scheme that employed modified Delphi and conceptual mapping methods. The combined iterative process used three rounds of electronic meetings and questionnaires to generate consensus recommendations and concept mappings based on the opinions and feedback of the 9 member Delphi panel. Mean importance and feasibility scores based on 5-point Likert scales (1 = relatively unimportant (infeasible) to 5 = extremely important (feasible)) for each statement/phenotype were calculated. We used multidimensional scaling to produce a point map of the phenotype concepts and hierarchical cluster analysis to generate concept maps. Results: After the first round, 120 initial phenotype concepts were proposed which were reduced to 73 concepts after normalization by the research team. Opioid overdose (9.54, SD = 0.9) had the highest combined importance and feasibility score. A final labeled 12-cluster solution was determined to be the most parsimonious description of the content by the research team. Three key groups emerged: opioid overdose, other opioid-specific phenotypes (opioid use disorder, opioid misuse, and opioid withdrawal) with significant concept overlap and opioid use-related phenotypes (homelessness, falls, infections, and suicidality). Conclusions: Using an expert consensus driven concept mapping process we identified specific opioid phenotype concepts within an overlapping schema that carry high priority for development and validation to advance emergency care opioid-related research and surveillance.</t>
  </si>
  <si>
    <t>/0000-0002-9082-6644</t>
  </si>
  <si>
    <t>0889-7077</t>
  </si>
  <si>
    <t>1547-0164</t>
  </si>
  <si>
    <t>DEC 1</t>
  </si>
  <si>
    <t>WOS:000754843400001</t>
  </si>
  <si>
    <t>Davis, A; Morris, KV; Shevchenko, G</t>
  </si>
  <si>
    <t>MOLECULAR THERAPY-METHODS &amp; CLINICAL DEVELOPMENT</t>
  </si>
  <si>
    <t>Hypoxia is a characteristic feature of solid tumors that contributes to tumor aggressiveness and is associated with resistance to cancer therapy. The hypoxia inducible factor-1 (HIF-1) transcription factor complex mediates hypoxia-specific gene expression by binding to hypoxia-responsive element (HRE) sequences within the promoter of target genes. HRE-driven expression of therapeutic cargo has been widely explored as a strategy to achieve cancer-specific gene expression. By utilizing this system, we achieve hypoxia-specific expression of two therapeutically relevant cargo elements: the herpes simplex virus thymidine kinase (HSV-tk) suicide gene and the CRISPR-Cas9 nuclease. Using an expression vector containing five copies of the HRE derived from the vascular endothelial growth factor gene, we are able to show high transgene expression in cells in a hypoxic environment, similar to levels achieved using the cytomegalovirus (CMV) and CBh promoters. Furthermore, we are able to deliver our therapeutic cargo to tumor cells with high efficiency using plasmid-packaged lipid nanoparticles (LNPs) to achieve specific killing of tumor cells in hypoxic conditions while maintaining tight regulation with no significant changes to cell viability in normoxia.</t>
  </si>
  <si>
    <t>2329-0501</t>
  </si>
  <si>
    <t>JUN 9</t>
  </si>
  <si>
    <t>WOS:000787780400016</t>
  </si>
  <si>
    <t>Kumar, M; Chu, W; Gellatly, R; Wambua, GN; Becker, KD; Chorpita, BF</t>
  </si>
  <si>
    <t>CURRENT OPINION IN PSYCHOLOGY</t>
  </si>
  <si>
    <t>Adolescent pregnancy and early motherhood pose significant socioeconomic and health risks in Sub-Saharan Africa, leading to considerable morbidity and mortality. To learn more about the needs of this population, we reviewed 24 articles featuring 21 samples covering 12,490 adolescents from 14 countries. Our coding revealed that adolescent mothers were studied more (85.7% of samples) than pregnant adolescents (61.9%). We summarized needs as per six categories. Resource needs were most prevalent, reported by 100% of samples, followed by ecology (85.7%), mental health (76.2%), medical (61.9%), other (61.9%), and education (33.3%). The most frequently reported resource needs were low income and unemployment. Low social support, low family functioning, and exposure to negative cultural norms were ecological needs prevalent in most samples. Among mental health concerns, depression was the most commonly reported problem, whereas other problems, such as anxiety, substance use, and suicidality, were reported much less frequently. HIV-positive status was the most frequently reported medical concern. Intervention developers should consider the range of challenges when designing psychosocial services for this population.</t>
  </si>
  <si>
    <t>Becker, Kimberly/0000-0003-2381-8588; Chu, Wendy/0000-0001-6596-5987</t>
  </si>
  <si>
    <t>2352-250X</t>
  </si>
  <si>
    <t>2352-2518</t>
  </si>
  <si>
    <t>JUN</t>
  </si>
  <si>
    <t>WOS:000746381400010</t>
  </si>
  <si>
    <t>Lipsitz, O; McIntyre, RS; Rodrigues, NB; Lee, Y; Gill, H; Subramaniapillai, M; Kratiuk, K; Nasri, F; Mansur, RB; Rosenblat, JD</t>
  </si>
  <si>
    <t>CNS SPECTRUMS</t>
  </si>
  <si>
    <t>Background Higher body mass index (BMI) has been found to predict greater antidepressant response to intravenous (IV) ketamine treatment. We evaluated the association between BMI and response to repeat-dose IV ketamine in patients with treatment-resistant depression (TRD). Methods Adults (N = 230) with TRD received four infusions of IV ketamine at a community-based clinic. Changes in symptoms of depression (ie, Quick Inventory for Depressive Symptomatology-Self-Report 16; QIDS-SR16), suicidal ideation (SI; ie, QIDS-SR16 SI item), anxiety (ie, Generalized Anxiety Disorder-7 Scale), anhedonic severity (ie, Snaith-Hamilton Pleasure Scale), and functioning (ie, Sheehan Disability Scale) following infusions were evaluated. Participants were stratified by BMI as normal (18.0-24.9 kg/m(2); n = 72), overweight (25-29.9 kg/m(2); n = 76), obese I (30-34.9 kg/m(2); n = 47), or obese II (&gt;= 35.0 kg/m(2); n = 35). Results Similar antidepressant effects with repeat-dose ketamine were reported between BMI groups (P = .261). In addition, categorical partial response (P = .149), response (P = .526), and remission (P = .232) rates were similar between the four BMI groups. Conclusions The findings are limited by the observational, open-label design of this retrospective analysis. Pretreatment BMI did not predict response to IV ketamine, which was effective regardless of BMI.</t>
  </si>
  <si>
    <t>Lipsitz, Orly/0000-0001-9110-7951</t>
  </si>
  <si>
    <t>1092-8529</t>
  </si>
  <si>
    <t>2165-6509</t>
  </si>
  <si>
    <t>PII S1092852920002102</t>
  </si>
  <si>
    <t>WOS:000798857500014</t>
  </si>
  <si>
    <t>Objective The present study investigates the effectiveness of a novel, consumer-informed, family training for youth suicide prevention. Background Research suggests family members play a key role in reducing suicide risk for their children. However, family members often do not possess the necessary knowledge, confidence, and skills needed to intervene with a suicidal youth. Method Family members (N = 582) participated in the It's Time to Talk About It: Family Training for Youth Suicide Prevention (ITT-FT) and completed pretest and posttest measures. Additionally, 158 family members completed a 6-month follow-up evaluation. Results Results indicated significant improvements in knowledge, effective attitudes, perceived behavioral control, social norms, and intentions immediately after the training. Knowledge and perceived behavioral control were sustained at follow-up. Participants identifying as Hispanic/Latinx exhibited greater decreases in stigma related to help-seeking. Those who had a family history of mental health treatment experienced a greater increase in social norms related to other families seeking help. Conclusion Findings underline the importance of implementing a family-focused program aimed at improving training outcomes such as knowledge, confidence, and intentions-key constructs associated with behavior change. Implications Improvement in several domains following the training highlight the critical role family members can play in reducing youth suicide risk.</t>
  </si>
  <si>
    <t>Anselmo, A; Lucifora, C; Rusconi, P; Martino, G; Craparo, G; Salehinejad, MA; Vicario, CM</t>
  </si>
  <si>
    <t>Can we rewire criminal mind via non-invasive brain stimulation of prefrontal cortex? Insights from clinical, forensic and social cognition studies</t>
  </si>
  <si>
    <t>CURRENT PSYCHOLOGY</t>
  </si>
  <si>
    <t>Non-compliance with social and legal norms and regulations represents a high burden for society. Social cognition deficits are frequently called into question to explain criminal violence and rule violations in individuals diagnosed with antisocial personality disorder (APD), borderline personality disorder (BPD), and psychopathy. In this article, we proposed to consider the potential benefits of non-invasive brain stimulation (NIBS) to rehabilitate forensic population. We focused on the effects of NIBS of the prefrontal cortex, which is central in social cognition, in modulating aggression and impulsivity in clinical disorders, as well as in forensic population. We also addressed the effect of NIBS on empathy, and theory of mind in non-clinical and/or prison population. The reviewed data provide promising evidence on the beneficial effect of NIBS on aggression/impulsivity dyscontrol and social cognitive functions, suggesting its relevance in promoting reintegration of criminals into society.</t>
  </si>
  <si>
    <t>1046-1310</t>
  </si>
  <si>
    <t>1936-4733</t>
  </si>
  <si>
    <t>10.1007/s12144-022-03210-y</t>
  </si>
  <si>
    <t>WOS:000795752700001</t>
  </si>
  <si>
    <t>Liang, SW; Liu, LL; Peng, XD; Chen, JB; Huang, AD; Wang, XY; Zhao, JB; Fan, F; Liu, XC</t>
  </si>
  <si>
    <t>BMC PSYCHIATRY</t>
  </si>
  <si>
    <t>Objective The coronavirus disease 2019 (COVID-19) pandemic, a major public health crisis, harms individuals' mental health. This 3-wave repeated survey aimed to examine the prevalence and correlates of suicidal ideation at different stages of the COVID-19 pandemic in a large sample of college students in China. Methods Using a repeated cross-sectional survey design, we conducted 3 online surveys of college students during the COVID-19 pandemic at 22 universities in Guandong, China. The 3 surveys were conducted during the outbreak period (T1: 3 February to 10 February 2020, N = 164,101), remission period (T2: 24 March to 3 April 2020, N = 148,384), and normalized prevention and control period (T3: 1 June to 15 June 2020, N = 159,187). Suicidal ideation was measured by the ninth item of the Patient Health Questionnaire-9. A range of suicide-related factors was assessed, including sociodemographic characteristics, depression, anxiety, insomnia, pre-existing mental health problems, and COVID-19-related factors. Results The prevalence of suicidal ideation was 8.5%, 11.0% and 12.6% at T1, T2, and T3, respectively. Male sex (aOR: 1.35-1.44, Ps &lt; 0.001), poor self-perceived mental health (aOR: 2.25-2.81, Ps &lt; 0.001), mental diseases (aOR: 1.52-2.09, P &lt; 0.001), prior psychological counseling (aOR: 1.23-1.37, Ps &lt; 0.01), negative perception of the risk of the COVID-19 epidemic (aOR: 1.14-1.36, Ps &lt; 0.001), depressive symptoms (aOR: 2.51-303, Ps &lt; 0.001) and anxiety symptoms (aOR: 1.62-101.11, Ps &lt; 0.001) were associated with an increased risk of suicidal ideation. Conclusion Suicidal ideation appeared to increase during the COVID-19 pandemic remission period among college students in China. Multiple factors, especially mental health problems, are associated with suicidal ideation. Psychosocial interventions should be implemented during and after the COVID-19 pandemic to reduce suicide risk among college students.</t>
  </si>
  <si>
    <t>1471-244X</t>
  </si>
  <si>
    <t>MAY 15</t>
  </si>
  <si>
    <t>WOS:000795860100003</t>
  </si>
  <si>
    <t>Zhu, XX; Griffiths, H; Eisner, M; Hepp, U; Ribeaud, D; Murray, AL</t>
  </si>
  <si>
    <t>JOURNAL OF YOUTH AND ADOLESCENCE</t>
  </si>
  <si>
    <t>Previous research has suggested that bullying victimization is associated with higher suicidal risk among young people; however, the mechanisms underlying this relation have not been well examined. The current study aimed to illuminate the developmental links between bullying victimization and suicidal ideation by examining the mediating roles of depressive symptoms, anxiety symptoms, and substance use. The study sample consisted of n = 1465 participants (51.7% male) from the normative z-proso study. Using random intercept cross-lagged panel models and three waves of longitudinal data (ages 15, 17, and 20), the hypothesized mediation effects at the within-person level were tested while partialling out between-person confounds. The results suggested that, at the within-person level, bullying victimization did not predict subsequent suicidal ideation via depressive symptoms, anxiety symptoms, or substance use. However, age 15 bullying victimization predicted within-person increases in age 17 depressive symptoms and suicidal ideation. In addition, depressive symptoms at age 15 and tobacco and cannabis use at age 17 were associated with within-person increases in bullying victimization at ages 17 and 20, respectively. The results also indicated that cannabis use and suicidal ideation were positively and reciprocally related over time. Future studies collecting data at multiple timescales are needed to understand proximal and longer-term mechanisms underlying the relation between bullying victimization and suicidality.</t>
  </si>
  <si>
    <t>Ribeaud, Denis/0000-0002-1668-8319</t>
  </si>
  <si>
    <t>0047-2891</t>
  </si>
  <si>
    <t>1573-6601</t>
  </si>
  <si>
    <t>WOS:000795644000001</t>
  </si>
  <si>
    <t>Fang, C; Tanaka, M</t>
  </si>
  <si>
    <t>An exploration of person-centred approach in end-of-life care policies in England and Japan</t>
  </si>
  <si>
    <t>BMC PALLIATIVE CARE</t>
  </si>
  <si>
    <t>Background Increasing evidence has suggested that a person-centred approach (PCA) is beneficial not only for improving care outcomes but also for mitigating the pressure on public health systems. However, policy implementation gaps have prevented the translation of this complex framework into useful practical, ethical and moral stances for end-of-life care (EOLC). This article aims to explore the meaning and implications of person-centredness in EOLC policy discourses. Methods By perceiving policy documents as a medium embodied with socio-political and cultural norms, we analysed how PCA in EOLC is constructed within specific socio-cultural contexts and the implications of these contexts on resultant care. Focusing on England and Japan, we conducted a critical policy analysis to examine and compare key policy and legal documents released between 2000 and 2019 in these two post-industrial and socio-culturally distinctive countries. Results Our analysis found that the PCA is mobilised in policy discourses primarily through three interconnected dimensions: individual, relational and existential. While acknowledging that both countries have developed varied policy and legal mechanisms to emphasise holistic and integrated care with respect to these three dimensions, we also identified significant gaps in the pol icies both within and between England and Japan. They include ambiguity in defining patients' best interests, fragmented support for social and family care and the neglect of existential needs. Conclusions This cross-cultural analysis has revealed the complex nature of discourses around PCA in English and Japanese EOLC policies, which often concentrate on the multifaceted aspects of experiences as one approaches the end of life. Despite this, we argue that a more holistic construction of PCA is needed in EOLC policies not only in England and Japan but also more broadly, to encapsulate the richness of end-of-life experiences.</t>
  </si>
  <si>
    <t>Fang, Chao/0000-0002-7072-6072; Tanaka, Miho/0000-0003-4230-9391</t>
  </si>
  <si>
    <t>1472-684X</t>
  </si>
  <si>
    <t>MAY 11</t>
  </si>
  <si>
    <t>10.1186/s12904-022-00965-w</t>
  </si>
  <si>
    <t>WOS:000793153300001</t>
  </si>
  <si>
    <t>Zhu, T; Zhang, H; Li, SJ; Wu, KF; Yin, YB; Zhang, XM</t>
  </si>
  <si>
    <t>Detoxified pneumolysin derivative Delta A146Ply inhibits autophagy and induces apoptosis in acute myeloid leukemia cells by activating mTOR signaling</t>
  </si>
  <si>
    <t>EXPERIMENTAL AND MOLECULAR MEDICINE</t>
  </si>
  <si>
    <t>Leukemia is caused by the malignant clonal expansion of hematopoietic stem cells, and in adults, the most common type of leukemia is acute myeloid leukemia (AML). Autophagy inhibitors are often used in preclinical and clinical models in leukemia therapy. However, clinically available autophagy inhibitors and their efficacy are very limited. More effective and safer autophagy inhibitors are urgently needed for leukemia therapy. In a previous study, we showed that Delta A146Ply, a mutant of pneumolysin that lacks hemolytic activity, inhibited autophagy of triple-negative breast cancer cells by activating mannose receptor (MR) and toll-like receptor 4 (TLR4) and that tumor-bearing mice tolerated Delta A146Ply well. Whether this agent affects AML cells expressing TLR4 and MR and the related mechanisms remain to be determined. In this study, we found that Delta A146Ply inhibited autophagy and induced apoptosis in AML cells. A mechanistic study showed that Delta A146Ply inhibited autophagy by activating mammalian target of rapamycin signaling and induced apoptosis by inhibiting autophagy. Delta A146Ply also inhibited autophagy and induced apoptosis in a mouse model of AML. Furthermore, the combination of Delta A146Ply and chloroquine synergistically inhibited autophagy and induced apoptosis in vitro and in vivo. Overall, this study provides an alternative effective autophagy inhibitor that may be used for leukemia therapy. Leukemia: A new combination to kill cancer cells A mutated form of the bacterial protein pneumolysin offers a new approach to treating acute myeloid leukemia (AML), due to its ability to stimulate cancer cells to undergo a form of cell suicide called apoptosis. Researchers in China led by Xuemei Zhang at Chongquing Medical University studied the effects of a pneumolysin derivative on cultured human and mouse AML cells. They identified the mechanism by which this derivative activates a known molecular signaling system to inhibit the process of autophagy, in which cells routinely 'clean up' degraded or unnecessary components during normal maintenance. This inhibition of autophagy then induced the apoptosis that killed cancer cells. The effect became more pronounced when the pneumolysin derivative was combined with the existing autophagy-inhibiting drug chloroquine. The new combination could be safer and more effective than using chloroquine alone.</t>
  </si>
  <si>
    <t>1226-3613</t>
  </si>
  <si>
    <t>2092-6413</t>
  </si>
  <si>
    <t>10.1038/s12276-022-00771-7</t>
  </si>
  <si>
    <t>WOS:000793002300001</t>
  </si>
  <si>
    <t>Silver, J; Bufferd, SJ; Dougherty, LR; Goldstein, BL; Carlson, GA; Klein, DN</t>
  </si>
  <si>
    <t>EUROPEAN CHILD &amp; ADOLESCENT PSYCHIATRY</t>
  </si>
  <si>
    <t>Irritability encompasses both normative misbehavior in early childhood and clinically significant problems across development. Recent studies have distinguished between tonic (i.e., persistently angry or grumpy mood) and phasic (i.e., temper tantrums or outbursts) forms of irritability and shown that they have different implications for psychopathology and functioning. However, data on this distinction in young (i.e., preschool aged) children are nonexistent. We utilized data from a longitudinal study of a community sample of 462 3-year-olds followed to age 15. We conducted confirmatory factor analysis (CFA) using items from a diagnostic interview and several parent-report inventories and examined concurrent and prospective associations with clinically relevant variables. The CFA identified dimensions consistent with tonic and phasic irritability. Tonic irritability was independently associated with concurrent parent-reported temperamental negative affectivity and surgency, and depressive and oppositional defiant (ODD) disorders, and predicted higher rates of disruptive behavior disorders (DBD) and suicidal behavior in later childhood and adolescence. Phasic irritability was independently associated with concurrent laboratory observations of child impulsivity, parent-reported temperamental negative affectivity, surgency, and low effortful control, maladaptive parenting, and generalized anxiety disorder (GAD), attention-deficit hyperactivity disorder (ADHD), and ODD, but it did not predict later psychopathology. Tonic and phasic irritability are separable in 3-year-old children, but their correlates and outcomes are not as distinct as in older youth. This may reflect the greater difficulty characterizing normative and pathological irritability in the preschool period.</t>
  </si>
  <si>
    <t>1435-165X</t>
  </si>
  <si>
    <t>WOS:000791629100001</t>
  </si>
  <si>
    <t>Jannini, TB; Sansone, A; Rossi, R; Di Lorenzo, G; Toscano, M; Siracusano, A; Jannini, EA</t>
  </si>
  <si>
    <t>EXPERT OPINION ON PHARMACOTHERAPY</t>
  </si>
  <si>
    <t>Introduction First- and second-generation antipsychotics are highly accountable for causing a plethora of medical side effects, ranging from metabolic imbalances to sexual dysfunction (SD), that frequently undermine patient-doctor relationships. Nevertheless, to date antipsychotics are one of the best treatment options for dealing with numerous either acute or chronic conditions like agitation, suicidality, depression, dementia, and of course psychosis. For these reasons, clinicians need to handle them wisely to preserve patients' sexual health, avoid poor therapeutic adherence and prevent high rates of therapy drop-out. Areas covered This article reviews the literature on pharmacologic approaches for management strategies in men who are administered with antipsychotics and developed SD. The etiology of antipsychotic-induced SD is also discussed. Expert opinion Clinicians must consider sexual life as a major health domain. To do so, a first step would be to measure and monitor sexual function by means of psychometric tools. Secondly, primary prevention should be conducted when choosing antipsychotics, i.e. picking sex-sparing compounds like aripiprazole or brexpiprazole. Thirdly, if sexolytic compounds cannot be dismissed, such as first-generation antipsychotics, risperidone, paliperidone, or amisulpride, then aripiprazole 5-20 mg/day adjunctive therapy has proven to be most effective in normalizing prolactin levels and consequently treating antipsychotic-induced SD.</t>
  </si>
  <si>
    <t>; Sansone, Andrea/H-6451-2016; Di Lorenzo, Giorgio/B-1308-2013</t>
  </si>
  <si>
    <t>SIRACUSANO, ALBERTO/0000-0001-8406-093X; Sansone, Andrea/0000-0002-1210-2843; Jannini, Tommaso B./0000-0003-2936-4150; Jannini, Emmanuele A./0000-0002-5874-039X; Rossi, Rodolfo/0000-0002-6857-898X; Di Lorenzo, Giorgio/0000-0002-0576-4064</t>
  </si>
  <si>
    <t>1465-6566</t>
  </si>
  <si>
    <t>1744-7666</t>
  </si>
  <si>
    <t>WOS:000789811900001</t>
  </si>
  <si>
    <t>Ansari, SK; Khan, SY; Jabeen, F; Riaz, A; Cheema, AH</t>
  </si>
  <si>
    <t>Unmediated connection of mental health decline and suicide among medical and nonmedical undergraduates during the pandemic of COVID-19: A cross-sectional comparative study</t>
  </si>
  <si>
    <t>PAKISTAN JOURNAL OF MEDICAL SCIENCES</t>
  </si>
  <si>
    <t>Background and Objectives: All medicine and healthcare undergraduates were encountered with terminations and delays of professional examinations. These alterations were on topmost of other tasks the COVID-19 pandemic carried out for instance not roaming, covered faces with masks and specifically segregation. This interruption of normal life was a major cause of mental health disaster and it is no surprise that medicine and healthcare undergraduate has had high rates of psychological effects including hopelessness, stress and suicidal thoughts. This study aimed to investigate the unmediated connection of anxiety and stress related mental health decline and suicide among medical and nonmedical undergraduates during the pandemic of covid-19. Methods: A multidiscipline online cross-sectional comparative study design was chosen for this study conducted from November 2020 to January 2021 with a pre-validated questionnaire to collect responses from sample size 1290. SPSS- 21 used for descriptive analysis of means, S.D, ANOVA and spearman's correlations. Forward step-wise model of linear regression applies for true significant bivariate relationship (p&lt;.001) Results: The result shows that all three cohorts were affected. Among the non-medical cohorts, B-Pharmacy students had the high level (p&lt;.001) of anxiety with suicide ideation response (n=200; 39.2%), along with lowest level of envisions care (19.5%; p&lt;.001) in pandemic. Control and independent variable had a strong negative effects on B-Pharmacy and medical students with p&lt;.000. Conclusions: This study offered more data that the concerns, anxieties and uncertainties caused by pandemic COVID-19, don't roll out alone but remain as long-lasting problems demanding ongoing attention.</t>
  </si>
  <si>
    <t>1682-024X</t>
  </si>
  <si>
    <t>1681-715X</t>
  </si>
  <si>
    <t>MAY-JUN</t>
  </si>
  <si>
    <t>10.12669/pjms.38.5.5686</t>
  </si>
  <si>
    <t>WOS:000793954500010</t>
  </si>
  <si>
    <t>Bielefeldt, HCH; Clauss, K; Gall-Kayser, C; Hack, C; Klein, C; Klinger, M; Korn-Clicque, R; Mackensen, A; Ulrich, HG; Wittern-Sterzel, R</t>
  </si>
  <si>
    <t>Dying by Prescription? - Against the Normalization of Suicide Assistance Position Paper of the Erlangen Discussion Group on Fundamental Questions of medical Ethics</t>
  </si>
  <si>
    <t>ZEITSCHRIFT FUR PALLIATIVMEDIZIN</t>
  </si>
  <si>
    <t>Zum Hintergrund: Die vorliegende Stellungnahme zur Suizidassistenz ist von einem medizinethischen Gesprachskreis verfasst worden, der im Sommer 2020 im Umfeld des Erlanger Universitatsklinikums und der Friedrich-Alexander-Universitat Erlangen-Nurnberg entstanden ist. In ihm wirken Personen aus unterschiedlichen Praxisfeldern (Pflege, Arzteschaft, Patientenvertreterinnen) und aus verschiedenen Wissenschaftsdisziplinen (Ethik, Medizin, Medizingeschichte, Philosophie, Psychologie und Theologie) mit. Das Papier pladiert fur eine kritische Grundlagenreflexion zum Umgang mit etwaigen Wunschen nach Suizidassistenz, und zwar im Blick auf relevante Praxisbereiche. Es sollte als Anregung zu weiteren Diskussionen und Klarungen gelesen werden, die nach dem einschlagigen Urteil des Bundesverfassungsgerichts vordringlich sind.</t>
  </si>
  <si>
    <t>1615-2921</t>
  </si>
  <si>
    <t>1615-293X</t>
  </si>
  <si>
    <t>10.1055/a-1804-4644</t>
  </si>
  <si>
    <t>WOS:000789980300004</t>
  </si>
  <si>
    <t>Jordan, A; Sherazi, A; Flewelling, AJ; Northrup, V; Naseemuddin, A; Shea, JL</t>
  </si>
  <si>
    <t>Identification of cannabinoids in post-mortem blood samples from the province of New Brunswick before and after recreational cannabis</t>
  </si>
  <si>
    <t>INTERNATIONAL JOURNAL OF DRUG POLICY</t>
  </si>
  <si>
    <t>Introduction: Since recreational legalization of cannabis in Canada in 2018, self-reported use in New Brunswick (NB) has increased from 15.1% to 20.3%, the largest increase of any province. Current literature on the impact of recreational cannabis legislation in other jurisdictions is conflicting, though retail availability has often been delayed on enactment. Given the immediate availability of cannabis in NB after legalization, we sought to establish the effect this had on post-mortem cannabinoid detection. Furthermore, we wanted to investigate the impact that age, sex, and manner of death had on cannabis use. We also established if there were any increases in commonly detected drugs over the study period.&amp; nbsp;Methods: A retrospective chart review was conducted on all adult Coroner's cases with toxicology analysis in NB between January 2014 and May 2020 ( n = 3060). Differences in the proportion of cannabinoid-positive samples pre-versus post-legalization in the overall cohort as well as within each demographic parameter were assessed using chi-square tests. The effects of demographic parameters on cannabis presence were further assessed by logistic regression. Lastly, chi-square tests for trend were performed to identify increasing trends in cannabis detection, as well as cocaine, ethanol, opiates/opioids, benzodiazepines, and amphetamines over the study period.&amp; nbsp;Results: After controlling for age, sex, and manner of death, participants that died after recreational legalization had higher odds of having cannabis present post-mortem than those that died pre-legalization. In addition, de-mographic sub-analysis identified a greater proportion of cannabinoid-positive samples post-legalization in 25 -to 44-year-olds and in deaths classified as either suicide or accidental compared to pre-legalization. We also ob-served a significant increase in the presence of cocaine and amphetamines in post-mortem samples over the study period.&amp; nbsp;Conclusion: This study demonstrates that cannabis use has increased post-legalization in NB, particularly within young adults and those dying by suicide or accidental means. It also highlights the need for future research into the impact that legalization has on cannabis use in other jurisdictions.</t>
  </si>
  <si>
    <t>Shea, Jennifer/0000-0002-6586-2061; Jordan, Alexander/0000-0002-7948-2422; Flewelling, Andrew/0000-0002-2739-8595</t>
  </si>
  <si>
    <t>0955-3959</t>
  </si>
  <si>
    <t>1873-4758</t>
  </si>
  <si>
    <t>10.1016/j.drugpo.2022.103629</t>
  </si>
  <si>
    <t>WOS:000782657200003</t>
  </si>
  <si>
    <t>Madan, S; Zimmer, FJ; Balabin, H; Schaaf, S; Frohlich, H; Fluck, J; Neuner, I; Mathiak, K; Hofmann-Apitius, M; Sarkheil, P</t>
  </si>
  <si>
    <t>Deep Learning-based detection of psychiatric attributes from German mental health records</t>
  </si>
  <si>
    <t>INTERNATIONAL JOURNAL OF MEDICAL INFORMATICS</t>
  </si>
  <si>
    <t>Background: Health care records provide large amounts of data with real-world and longitudinal aspects, which is advantageous for predictive analyses and improvements in personalized medicine. Text-based records are a main source of information in mental health. Therefore, application of text mining to the electronic health records - especially mental state examination - is a key approach for detection of psychiatric disease phenotypes that relate to treatment outcomes.Methods: We focused on the mental state examination (MSE) in the patients' discharge summaries as the key part of the psychiatric records. We prepared a sample of 150 text documents that we manually annotated for psychiatric attributes and symptoms. These documents were further divided into training and test sets. We designed and implemented a system to detect the psychiatric attributes automatically and linked the pathologically assessed attributes to AMDP terminology. This workflow uses a pre-trained neural network model, which is fine-tuned on the training set, and validated on the independent test set. Furthermore, a traditional NLP and rule-based component linked the recognized mentions to AMDP terminology. In a further step, we applied the system on a larger clinical dataset of 510 patients to extract their symptoms.Results: The system identified the psychiatric attributes as well as their assessment (normal and pathological) and linked these entities to the AMDP terminology with an F-1-score of 86% and 91% on an independent test set, respectively.Conclusion: The development of the current text mining system and the results highlight the feasibility of text mining methods applied to MSE in electronic mental health care reports. Our findings pave the way for the secondary use of routine data in the field of mental health, facilitating further clinical data analyses.</t>
  </si>
  <si>
    <t>Fluck, Juliane/0000-0003-1379-7023</t>
  </si>
  <si>
    <t>1386-5056</t>
  </si>
  <si>
    <t>1872-8243</t>
  </si>
  <si>
    <t>10.1016/j.ijmedinf.2022.104724</t>
  </si>
  <si>
    <t>WOS:000790935000007</t>
  </si>
  <si>
    <t>Schendel, M</t>
  </si>
  <si>
    <t>10.1055/a-1804-4670</t>
  </si>
  <si>
    <t>WOS:000789980300005</t>
  </si>
  <si>
    <t>Kheibari, A; Szechy, K; Cerel, J; Fruhbauerova, M</t>
  </si>
  <si>
    <t>OMEGA-JOURNAL OF DEATH AND DYING</t>
  </si>
  <si>
    <t>The Stigma of Suicide Scale (SOSS) is a measure of public attitudes toward suicide decedents, which makes it unique from other scales that measure more general attitudes toward suicide. The aim of this study was to further replicate and extend the reliability and factor structure of the SOSS (both long- and short form) in a sample of individuals directly impacted by suicide. This study also sought to identify factors that impact suicide attitudes unique to this sample. The sample included 312 participants who had personal experience with suicide. Results provided support for the oblique three-factor structure of the SOSS (stigma, isolation/depression, and glorification/normalization), with a superior model fit for the 16-item short form version. Correlates of suicide attitudes among individuals exposed to suicide included perceived relationship closeness to a suicide decedent, experience with both loss and attempt, and the sex of the suicide decedent.</t>
  </si>
  <si>
    <t>1541-3764</t>
  </si>
  <si>
    <t>WOS:000788505500001</t>
  </si>
  <si>
    <t>Hazan, H; Romberg, R</t>
  </si>
  <si>
    <t>The Location of Suicide: Cultural Parameters of a Public Health Territory</t>
  </si>
  <si>
    <t>SOCIAL EPISTEMOLOGY</t>
  </si>
  <si>
    <t>The impetus driving this article is the uncritical uses of 'culture' as an explanatory variable in public health research of 'suicide', regarding its conceptualization and operationalization as a mentally riddled phenomenon clamped in nomothetic and epidemiological nomenclature. This reduction of suicide to its presumed 'evidence based' figures and graphs under the guise of the lingo of culture requires and yields not only 'thin' understandings but also non-committal conclusions. Thus, 'culture' merely appears as a 'thing' made of shared norms and values that arguably can be measured, computed, and even predicted in relation to tables of suicide rates. With the aim of critically un-disciplining and unleashing these two intersecting fuzzy concepts from the straits of their epistemological habitus, we set an alternative scene of relations between them that contribute to the re-conceptualization of both. 'Suicide cultures', a term we coined for highlighting temporal, agentive, performative, and social justice questions of suicide and culture, place the preoccupation with mortality and terminality at its core. This turn in the analysis of public health sheds a non-perfunctory light on the cultural parameters of counting of and accounting for the incidence of suicide in different social settings.</t>
  </si>
  <si>
    <t>0269-1728</t>
  </si>
  <si>
    <t>1464-5297</t>
  </si>
  <si>
    <t>10.1080/02691728.2022.2042422</t>
  </si>
  <si>
    <t>WOS:000784100600001</t>
  </si>
  <si>
    <t>Lindhardt, L; Lindholdt, L; Lund, T; Mortensen, OS</t>
  </si>
  <si>
    <t>SCANDINAVIAN JOURNAL OF PUBLIC HEALTH</t>
  </si>
  <si>
    <t>Aims: Mental health problems in young people are associated with educational outcomes. There are persistent difficulties in screening for these problems and mapping the trajectories of mental health in relation to academic and work outcomes. We investigated whether Strength and Difficulties Questionnaire (SDQ) scores in adolescents attending school were associated with school dropout in upper secondary school, both in adolescents with already recognised mental disorders and adolescents without known mental disorders. Methods: The data consisted of a questionnaire targeting 13,100 adolescents attending the final year of compulsory school combined with data derived from a national register. SDQ scores were divided into normal, borderline and abnormal scores. School dropout in upper secondary school was identified during a 2.5-years follow-up period. We stratified the data by recognised mental disorders. Logistic regression was performed to examine the association between SDQ scores and later school dropout with adjustment for parents' mental disorders, parents' educational level, sex, suicidal thoughts, school absence and negative childhood events. Results: During follow-up, 18.5% of adolescents experienced school dropout. Adolescents with abnormally high SDQ scores and borderline SDQ scores had higher odds for school dropout than adolescents with SDQ scores in the normal range. The association remained in the adjusted analysis, although more covariates showed independent contributions in association with school dropout. Conclusions: Self-reported SDQ scores in adolescents attending school were associated with later school dropout irrespective of recognised mental disorders, indicating that markers such as the SDQ might contribute to the identification of vulnerable adolescent groups, although the findings of multifactorial contributions suggest we should consider more indicators in a risk assessment for school dropout.</t>
  </si>
  <si>
    <t>Lindhardt, Line/0000-0001-6797-0341; Lund, Thomas/0000-0002-7732-4850; Lindholdt, Louise/0000-0002-5878-2135</t>
  </si>
  <si>
    <t>1403-4948</t>
  </si>
  <si>
    <t>1651-1905</t>
  </si>
  <si>
    <t>WOS:000786660600001</t>
  </si>
  <si>
    <t>Selloni, A; Bhatia, G; Ranganathan, M; De Aquino, JP</t>
  </si>
  <si>
    <t>Multimodal Correlates of Cannabis Use among US Veterans with Bipolar Disorder: An Integrated Study of Clinical, Cognitive, and Functional Outcomes</t>
  </si>
  <si>
    <t>JOURNAL OF DUAL DIAGNOSIS</t>
  </si>
  <si>
    <t>Objective: Cannabis use (CU) is common among persons with bipolar disorder (BD). Evidence suggests that CU is associated with poorer outcomes among persons with BD; however, these findings remain inconsistent. The present exploratory study aims to examine clinical, functional, and cognitive correlates of CU among persons with BD. Methods: U.S. veterans with BD type I who participated in a large-scale, nationwide study were categorized into four groups: current CU, past CU, past other drug use, and no drug use. Bivariate analyses, univariate analyses of covariance, and Levene's Test for Equality of Variance were used to compare groups on clinical, cognitive, and functional measures. Results: Of 254 (84.6% male) veterans with BD type I included in the analyses, 13 (5.1%) had current CU, 37 (14.5%) past CU, 77 (30.3%) past other drug use, and 127 (50%) reported no drug use. BD with CU was associated with post-traumatic stress disorder (PTSD) and experiencing lifetime suicidal ideation. Notably, current CU was associated with higher working memory performance, compared to both past CU and no drug use. Likewise, current CU was associated with higher functional capacity, compared to past CU as well as no drug use. Conclusions: These findings contribute to the growing literature on the complex effects of cannabis on BD. As the commercialization and legalization of cannabis increases, further research in this area is warranted to quantify posed risks to this population, and thereby guide clinical decision-making.</t>
  </si>
  <si>
    <t>De Aquino, Joao/0000-0001-7357-8215</t>
  </si>
  <si>
    <t>1550-4263</t>
  </si>
  <si>
    <t>1550-4271</t>
  </si>
  <si>
    <t>APR 3</t>
  </si>
  <si>
    <t>10.1080/15504263.2022.2053264</t>
  </si>
  <si>
    <t>WOS:000783029200001</t>
  </si>
  <si>
    <t>Thakare, A; Bhende, M; Deb, N; Degadwala, S; Pant, B; Kumar, YP</t>
  </si>
  <si>
    <t>BIOMED RESEARCH INTERNATIONAL</t>
  </si>
  <si>
    <t>Deb, Nabamita/AAA-8622-2022</t>
  </si>
  <si>
    <t>Deb, Nabamita/0000-0002-1860-5548</t>
  </si>
  <si>
    <t>2314-6133</t>
  </si>
  <si>
    <t>2314-6141</t>
  </si>
  <si>
    <t>APR 13</t>
  </si>
  <si>
    <t>WOS:000795141300002</t>
  </si>
  <si>
    <t>Kim, D; Lee, WJ; Lee, HW; Kim, BS; Woo, SH; Yoon, HJ</t>
  </si>
  <si>
    <t>Application of F-18-FDG brain PET for survival prediction in a rat model of hanging-induced hypoxic brain injury</t>
  </si>
  <si>
    <t>ANNALS OF NUCLEAR MEDICINE</t>
  </si>
  <si>
    <t>Background Accurate prediction of survival outcomes after hanging is a crucial and challenging issue in comatose survivors. In this preclinical study, we evaluated the potential utility of using brain glucose metabolism as measured by fluorine-18-fluorodeoxyglucose (F-18-FDG) positron emission tomography (PET) for survival prediction in a rat model of hanging-induced hypoxic brain injury (HBI). Methods HBI was induced by mechanical hanging using Sprague Dawley rats. F-18-FDG brain PET images were acquired in 26 HBI rats three hours post-injury (3 h post-injury) and 4 controls. During the 1 month follow-up period, HBI rats were further classified as survivors (n = 15) and nonsurvivors (n = 11). Between-group regional (standardized uptake values normalized to the reference whole brain = SUVRWB, cerebellum = SUVRCB, and pons = SUVRpons) and voxel-based analyses were performed. The prognostic value of the SUVR was tested for overall survival (OS). In addition, diffusion-weighted imaging (DWI) was performed in 2 controls and 5 HBI rats (3 survivors, 2 nonsurvivors, 3 h post), and an apparent diffusion coefficient (ADC) map was generated. Results The nonsurvivor group showed a significantly lower SUVRWB, SUVRCB, and SUVRpons of the cerebral cortices than the survivor group (all p &lt; 0.001). Voxel-based comparison also demonstrated significant reduction in the nonsurvivor group compared with the survivor group (family-wise error-corrected p &lt; 0.05). However, there was no significant difference between controls and survivors. Of 3 reference regions, the SUVRpons demonstrated the largest difference between the survivor and nonsurvivor groups. With an optimal cutoff value of 1.12 (AUC 0.952, p &lt; 0.001), the SUVRpons predicted survival outcomes with a sensitivity of 81.8% and specificity of 100%. The OS of the low SUVRpons group was significantly shorter than that the high SUVRpons group (p &lt; 0.001). The mean ADC values of each brain region showed no significant difference according to survival outcomes. Conclusions These results suggest the potential utility of F-18-FDG brain PET for predicting survival in hanging-induced HBI.</t>
  </si>
  <si>
    <t>0914-7187</t>
  </si>
  <si>
    <t>1864-6433</t>
  </si>
  <si>
    <t>10.1007/s12149-022-01738-4</t>
  </si>
  <si>
    <t>WOS:000779032200001</t>
  </si>
  <si>
    <t>Bach, JR; Pham, H</t>
  </si>
  <si>
    <t>Amyotrophic Lateral Sclerosis and Noninvasive Positive Pressure Ventilatory Support Nasal Noninvasive Ventilation or Noninvasive Ventilatory Support?</t>
  </si>
  <si>
    <t>AMERICAN JOURNAL OF PHYSICAL MEDICINE &amp; REHABILITATION</t>
  </si>
  <si>
    <t>Many studies suggest a brief statistical benefit on survival and quality of life by using nasal noninvasive ventilation for patients with amyotrophic lateral sclerosis and other neuromuscular conditions. Indeed, nasal noninvasive ventilation has become synonymous with continuous positive airway pressure and lo-span bilevel positive airway pressure. Nasal noninvasive ventilation, however, may not normalize CO2 levels and continuous positive airway pressure and O-2 exacerbate hypercapnia and often lead to CO2 narcosis, intubation, and ultimately tracheostomy or palliative care death. However, a third option can be to offer up to continuous noninvasive ventilatory support and extubation to it. Noninvasive ventilatory support can be effective for full, definitive ventilatory support, even for people with no measurable vital capacity, and has maintained classic amyotrophic lateral sclerosis patients for up to 12 yrs without resort to tracheotomies. Nineteen centers have reported 335 amyotrophic lateral sclerosis patients using continuous noninvasive ventilatory support instead of tracheostomy mechanical ventilation for an average of 14 mos (6 mos to 14 yrs). The noninvasive ventilatory support must also be used in conjunction with mechanical insufflation-exsufflation to clear airway debris and normalize or renormalize ambient air oxyhemoglobin saturation, both to avoid intubation and to facilitate extubation. People with amyotrophic lateral sclerosis satisfying specific criteria, even when continuously dependent on tracheostomy mechanical ventilation, can be decannulated and placed on continuous noninvasive ventilatory support with mechanical insufflation-exsufflation.</t>
  </si>
  <si>
    <t>Pham, Hoa/0000-0002-7518-3863</t>
  </si>
  <si>
    <t>0894-9115</t>
  </si>
  <si>
    <t>1537-7385</t>
  </si>
  <si>
    <t>10.1097/PHM.0000000000001905</t>
  </si>
  <si>
    <t>WOS:000770374700020</t>
  </si>
  <si>
    <t>Basilicata, P; Pieri, M; Simonelli, A; Capasso, E; Casella, C; Noto, T; Policino, F; Di Lorenzo, P</t>
  </si>
  <si>
    <t>TOXICS</t>
  </si>
  <si>
    <t>Acute chemical intoxication represents one of the major causes of Emergency Room admittance, and possible errors in diagnosis are extremely frequent, especially when patients present generic and non-specific symptoms. Diquat, a bipyridyl class of herbicides, exerts high intrinsic toxicity as a consequence of free oxygen radicals, leading to cellular death and organ dysfunctions. Following ingestion, with the major source of absorption for suicidal purposes, the chemical induces local irritating effects; systemic symptoms appear later, while specific symptoms can occur in the following 48 h. A smoker and hypertensive 50-year-old man arrives at the E.R., reporting that an episode of herbicide inhalation occurred few hours earlier. Physical examination evidenced alkalosis with hypoxemia, leucocytosis, mild hyperglycaemia and moderate increase in creatine kinase and myoglobin. Despite blood creatine kinase and myoglobin values that were higher than normal, he was prescribed with hydration and anti-pain therapy. During the night, the man left the hospital; he returned the next morning at 8:45 a.m., with cardiorespiratory arrest, medium fixed non-reactive mydriasis, diffused cyanosis of the skin and of the mucous membranes, as well as imperceptible pulse and peripheral pressure. Despite resuscitation attempts, the patient died at 9:30 a.m.; the body was immediately transferred to the morgue. Autopsy and toxicological analyses were carried out nine days later, evidencing paraquat ingestion for suicidal purposes. GC/MS analyses to verify the presence of diquat were performed on body fluids and gastric and colon contents; all specimens resulted positive, thus confirming the cause of death as herbicide ingestion (blood diquat concentration of 1.2 mg/L; more than twice the minimum to observe a systemic poisoning). The procedure followed for patient management resulted to be not in line with the provisions of both guidelines and good clinical practices. Staff did not perform clinical-diagnostical monitoring of the patient's condition or ask for more specific analyses (i.e., serum creatine phosphokinase monitoring). This misconduct led to a decrease in the patient's chances to survive.</t>
  </si>
  <si>
    <t>pieri, maria/0000-0002-4184-5718; DI LORENZO, Pierpaolo/0000-0002-8688-6257</t>
  </si>
  <si>
    <t>2305-6304</t>
  </si>
  <si>
    <t>WOS:000786950300001</t>
  </si>
  <si>
    <t>Emerging research suggests overrepresentation of gender diversity among autistic youth. Previous gender diversity research with autistic children has relied on parent-report based on a single question. The Gender Diversity Screening Questionnaire-Self-Report and Parent-Report assessed gender diversity experiences from 244 children (140 autism spectrum disorder and 104 typically developing), between 10 and 13 years, and their parents. Parent-report Child Behavior Checklist Item-110, Wishes to be the opposite sex, was also collected. Autistic children endorsed higher Gender Diversity Screening Questionnaire-Self-Report Binary Gender Diversity, t(223.21) = -2.83, adjusted p = 0.02, d = -0.35, and Nonbinary Gender Diversity, t(191.15) = -3.79, adjusted p = 0.001, d = -0.46, than typically developing children. Similarly, for Gender Diversity Screening Questionnaire-Parent-Report, there was a significant gender-body incongruence difference between the groups, t(189.59) = -2.28, adjusted p = 0.05, d = -0.30. Within-group analyses revealed that parents of autistic females-assigned-at-birth reported significantly more gender-body incongruence than males-assigned-at-birth, t(32.91) = -3.78, p &lt; 0.001, d = -1.11. Moreover, distinct within-group profiles of gender experiences and internalizing symptoms were revealed, showing associations between gender profiles and symptoms of anxiety, depression, and suicidality. Results extend reports showing increased rates of gender diversity in autistic children based on both self-report and parent-report, underscoring the need to better understand and support the unique and complex needs of autistic children who experience gender diversity. Lay abstract Gender diversity broadly refers to the way in which an individual experiences (expressions and/or identities) their gender distinctly to that which would be expected based upon social norms for their gender assigned at birth. Recent research has shown a higher representation of gender diversity among autistic youth. Previous research in this area has relied on parent-report based on a single question from the Child Behavior Checklist Item-110, asking whether their child Wishes to be the opposite sex. The Gender Diversity Screening Questionnaire Self-Report and Parent-Report were used to assess the experience of gender diversity in 244 children (140 autism spectrum disorder and 104 typically developing) between 10 and 13 years. The Item-110 was also collected. Results showed that autistic children endorsed much higher rates of Binary Gender Diversity (less identification with their designated sex and more with the other binary sex) and Nonbinary Gender Diversity (identification as neither male nor female) than typically developing children. Similarly, parents of autistic children reported significantly more gender-body incongruence experienced by their child than parents of typically developing children. Specifically, parents of autistic females-assigned-at-birth reported significantly more gender-body incongruence than autistic males-assigned-at-birth. Parent- and self-report measures were largely related. Moreover, statistical comparisons between and within the groups revealed associations between gender profiles and symptoms of anxiety, depression, and suicidality. Results extend previous reports showing increased rates of gender diversity in autistic children, now based on both self-report and parent-report, and highlight the need to better understand and support the unique and complex needs of autistic children who experience gender diversity.</t>
  </si>
  <si>
    <t>Elias, LJ; Abdus-Saboor, I</t>
  </si>
  <si>
    <t>CURRENT OPINION IN NEUROBIOLOGY</t>
  </si>
  <si>
    <t>Social touch-the affiliative skin-to-skin contact between individuals-can rapidly evoke emotions of comfort, pleasure, or calm, and is essential for mental and physical well-being. Physical isolation from social support can be devastating. During the COVID-19 pandemic, we observed a global increase in suicidal ideation, anxiety, domestic violence, and worsening of pre-existing physical conditions, alerting society to our need to understand the neurobiology of social touch and how it promotes normal health. Gaining a mechanistic understanding of how sensory neuron stimulation induces pleasure, calm, and analgesia may reveal untapped therapeutic targets in the periphery for treatment of anxiety and depression, as well as social disorders and traumas in which social touch becomes aversive. Bridging the gap between stimulation in the skin and positive affect in the brain-especially during naturally occurring social touch behaviors-remains a challenge to the field. However, with advances in mouse genetics, behavioral quantification, and brain imaging approaches to measure neuronal firing and neurochemical release, completing this mechanistic picture may be on the horizon. Here, we summarize some exciting new findings about social touch in mammals, emphasizing both the peripheral and central nervous systems, with attempts to bridge the gap between external stimulation and internal representations in the brain.</t>
  </si>
  <si>
    <t>Elias, Leah J./0000-0002-8613-7977</t>
  </si>
  <si>
    <t>0959-4388</t>
  </si>
  <si>
    <t>1873-6882</t>
  </si>
  <si>
    <t>WOS:000793520600005</t>
  </si>
  <si>
    <t>Kolla, BP; Hayes, L; Cox, C; Eatwell, L; Deyo-Svendsen, M; Mansukhani, MP</t>
  </si>
  <si>
    <t>JOURNAL OF PRIMARY CARE AND COMMUNITY HEALTH</t>
  </si>
  <si>
    <t>2150-1319</t>
  </si>
  <si>
    <t>2150-1327</t>
  </si>
  <si>
    <t>WOS:000787096800001</t>
  </si>
  <si>
    <t>Lee, J; Lee, KE; Park, S; Jun, KY</t>
  </si>
  <si>
    <t>This nationwide longitudinal study examined the screening utility of the Patient Health Questionnaire-9 (PHQ-9) for Korean workers (aged 20, 30, 40, 50, 60, and 70 years) who completed the questionnaire in 2018. Data on disease names and health-related behaviors were collected from the National Health Insurance Service (NHIS). Follow-up began on 1 January 2018, and the primary endpoint was the hospitalization date for depression, self-harm, or suicide or 31 December 2019. Of the 766,351 participants, 741,423 received depression screening. Those screened were classified into normal (n = 716,760) and high-risk groups (n = 24,663) based on PHQ-9 scores. The incidence of hospital admissions for depression, self-harm, or suicide in the non-screened, normal, and high-risk groups was analyzed, and the PHQ-9 ' s validity was examined. There were more females in the high-risk group than in the normal group, and the income distribution differed. The two-year cumulative incidence was highest for the high-risk group (4.21%), followed by the normal (0.89%) and non-screened groups (0.80%). The PHQ-9 ' s sensitivity was low (males: 14.2%; females: 13.8%). Its specificity for males and females was 97.1% and 96.3%, respectively. Our findings may help develop a system to prevent suicides and hospitalizations attributed to workplace depression.</t>
  </si>
  <si>
    <t>Lee, Jihye/0000-0003-0484-6698</t>
  </si>
  <si>
    <t>WOS:000780543200001</t>
  </si>
  <si>
    <t>MacKenzie, M; Wegner, N</t>
  </si>
  <si>
    <t>War Myths and the Normalization of PTSD and Military Suicide: The Military Suicide Equation</t>
  </si>
  <si>
    <t>INTERNATIONAL POLITICAL SOCIOLOGY</t>
  </si>
  <si>
    <t>Military suicide is an increasing concern for Western militaries. In this article, using a qualitative media analysis, we introduce the military suicide equation as a metanarrative and analytic tool for understanding discourse on military suicides. This metanarrative-overseas service + post-traumatic stress disorder (PTSD) = suicide-positions military suicide as the consequences of PTSD acquired during overseas military deployment and positions increased military funding as the simplistic solution to what is often described as a military suicide epidemic. The military suicide equation operates to both normalize evidence of widespread mental health issues within militaries and sustain support for military institutions and war deployments by directing public attention to the problem-solution cycle identified in the equation. We assess the political consequences of this simplistic representation, namely the reproduction of preexisting myths about the unknowability of war, civilian responsibilities to Support the Troops, and the exceptional nature of military service and combat deployment.</t>
  </si>
  <si>
    <t>1749-5679</t>
  </si>
  <si>
    <t>1749-5687</t>
  </si>
  <si>
    <t>10.1093/ips/olab033</t>
  </si>
  <si>
    <t>WOS:000784688100001</t>
  </si>
  <si>
    <t>Svensson, J</t>
  </si>
  <si>
    <t>JOURNAL OF PATIENT SAFETY</t>
  </si>
  <si>
    <t>Objectives The literature on patient safety in psychiatry has not been explored systematically in terms of what interventions are used, how they are used, and what type of (preventable) harm is targeted. The aims of this scoping review are to explore patient safety strategies used in psychiatry and determine how they construct the notion of preventable harm. Method A scoping review of literature on patient safety in psychiatry published in English between 2000 and 2019 was conducted using Scopus, MEDLINE, PsycInfo, and CINAHL. Keywords of patient safety strategies and possible outcomes were coded from the results, discussion, or conclusion. Patient safety strategies were inductively categorized into themes according to the focus of the strategy. Results The review introduces 7 focus areas of patient safety strategies identified within the psychiatric literature: risk management, healthcare practitioners, patient observation, patient involvement, computerized methods, admission and discharge, and security. The result shows that patient safety strategies mainly aim to reduce suicide, self-harm, violence, and falls and present a large diversity of measures, often aimed at reducing variability while increasing standardization. Conclusions The strategies that are supported in the literature to achieve safer psychiatry mainly arise from linear cause-effect models and rely on staff performance, competence, and compliance. Contemporary safety science acknowledges the performance variability of everyday normal work and sees risk as the dynamic migration of these daily activities. The field of psychiatry has not yet included this view of safety in the strategic actions to reduce preventable harm.</t>
  </si>
  <si>
    <t>Svensson, Jakob/0000-0003-3405-4712</t>
  </si>
  <si>
    <t>1549-8417</t>
  </si>
  <si>
    <t>1549-8425</t>
  </si>
  <si>
    <t>WOS:000773668500013</t>
  </si>
  <si>
    <t>Sjodin, C</t>
  </si>
  <si>
    <t>Reflections on dying patients, hospices, assisted suicide, and euthanasia</t>
  </si>
  <si>
    <t>INTERNATIONAL FORUM OF PSYCHOANALYSIS</t>
  </si>
  <si>
    <t>My parents' death struggle, my clinical work with dying patients, the euthanasia of Freud, and a fear of dementia form the background to my reflections on dying patients, hospices, assisted suicide, and euthanasia. The change in public opinion has resulted in a displacement from Nazi crimes to the present focus on the right to self-determination. Consequently, a law allowing assisted suicide or euthanasia has been adopted in several locations, such as Oregon in the USA, the Benelux countries, Switzerland, and Canada. The fear of suffering, hopelessness, and inability are strong arguments to allow euthanasia and aided suicide. A compelling case against it is its negative social consequences, the infringement into the private sphere when the sick person and their family must decide if they are willing to accept assisted suicide or euthanasia. Although the right to death provides freedom to some, for others it is a forced choice that interferes with the dying process. I conclude by highlighting the palliative model, wherein death is perceived as a part of an individual's life and as a normal process, although this task is hard for the family to contain, especially when the dying person is in pain and agony. Dying is not merely an individual process. It affects the whole family as well as the future generations' views on reciprocity and responsibility.</t>
  </si>
  <si>
    <t>0803-706X</t>
  </si>
  <si>
    <t>1651-2324</t>
  </si>
  <si>
    <t>MAR 2022</t>
  </si>
  <si>
    <t>WOS:000778919800001</t>
  </si>
  <si>
    <t>White, A; Ball, H; LaBelle, S</t>
  </si>
  <si>
    <t>Student intentions to engage instructors in mental health-related conversations: An application of the theory of planned behavior</t>
  </si>
  <si>
    <t>JOURNAL OF AMERICAN COLLEGE HEALTH</t>
  </si>
  <si>
    <t>Objective Considering that college students experience mental health issues and college counseling centers are overwhelmed, this study identifies instructors as a potential mental health resource for students. This study utilizes the theory of planned behavior to investigate the relationship between students' attitudes, injunctive and descriptive norms, perceived behavioral control, and their intentions to engage their instructors in mental health conversations. Participants Participants were 311 undergraduate students at a small, private university in Southern California. Methods Participants were recruited through a Communication subject pool and completed an online survey about engaging instructors in these conversations. Results Results of a regression analysis indicate that all theoretical constructs positively predict students' intentions to discuss mental health with an instructor. Conclusions By providing insight into students' intentions to utilize instructors as mental health resources on campus, these findings yield practical implications for better preparing universities and their faculty to engage in students' mental health.</t>
  </si>
  <si>
    <t>0744-8481</t>
  </si>
  <si>
    <t>1940-3208</t>
  </si>
  <si>
    <t>10.1080/07448481.2022.2060710</t>
  </si>
  <si>
    <t>WOS:000779112100001</t>
  </si>
  <si>
    <t>Leijdesdorff, SMJ; Rosema, S; Klaassen, RMC; Popma, A; van Amelsvoort, T</t>
  </si>
  <si>
    <t>EARLY INTERVENTION IN PSYCHIATRY</t>
  </si>
  <si>
    <t>Aim Although mental disorders often emerge early in life, only a minority of young people receive timely and appropriate mental health care. A worldwide youth mental health movement aims to prevent development and persistence of psychiatric disorders. As part of this movement, the first four @ease centres were opened in the Netherlands. @ease is a youth driven, professionally supported initiative, providing peer-to-peer counselling, anonymous and free of charge, for people aged 12-25. Methods Data consist of a detailed description of the working method of @ease, combined with characteristics of all young people accessing the services between its inception (January 2018) and July 2020. Results Young-adult peers, including experts by experience, served as counsellors after training in listening, motivational interviewing and solution-focused strategies. They were supervised by a diverse group of healthcare professionals. A total of 291 visitors, aged 21 on average, were satisfied to very satisfied with @ease's services. Psychosocial distress, social functioning and quality of life measures at first visit showed moderate to severe levels of impairment, and almost half of all visitors reported skipping classes. One third reported parental mental illness, 28% suicidal ideations, and 11% had made specific plans. Less than a third of visitors had received mental health care in the 3 months prior to their visit. Conclusion This study showed the need for and feasibility of a youth driven, professionally supported organization offering peer-to-peer counselling in the Netherlands. Its flexible and individualized working method enables @ease to normalize problems when possible and intervene when necessary.</t>
  </si>
  <si>
    <t>Leijdesdorff, Sophie/0000-0001-9930-3391</t>
  </si>
  <si>
    <t>1751-7885</t>
  </si>
  <si>
    <t>1751-7893</t>
  </si>
  <si>
    <t>WOS:000773388700001</t>
  </si>
  <si>
    <t>Hatfield, JE</t>
  </si>
  <si>
    <t>Moments of shame in the figural history of trans suicide</t>
  </si>
  <si>
    <t>CULTURAL STUDIES</t>
  </si>
  <si>
    <t>This is an article about trans suicide - a longstanding consequence of a necropolitical order that perpetuates the disposability of trans life as a strategy of social subjugation and institutional maintenance. Although having become a more widely publicized crisis in recent years, trans suicide is not a new problem. Evidence of trans suicide dates to the early twentieth century, verifying its status as a malady that victimizes both youth and adults, stretches beyond American borders, and populates a range of discourses since well before the popularization of more contemporary identity categories, such as 'transsexual' or 'transgender.' In this article, I trace the historical circulation of trans suicide, with a primary focus on its movement across U.S. public culture. I show how trans people have long shaped meanings of trans suicide using a variety of communication channels. I argue that recurrent public renderings of trans suicide accrue force as potent articulations of trans shame, which arise directly from embodied experiences of gender dysphoria and other often hidden intersecting systems of oppression that make trans lives less livable. Thus, the figural history of trans suicide is a multi-generational structure of feeling constituted by an ongoing series of moments of shame that have shifted in tandem with evolutions in media culture and changing norms of trans visibility. These moments of shame open possibilities for challenging transnormative logics of representation and dismantling the necropolitical foundations of anti-trans death worlds.</t>
  </si>
  <si>
    <t>Hatfield, Joe/0000-0002-3429-4743</t>
  </si>
  <si>
    <t>0950-2386</t>
  </si>
  <si>
    <t>1466-4348</t>
  </si>
  <si>
    <t>10.1080/09502386.2022.2055096</t>
  </si>
  <si>
    <t>WOS:000774686500001</t>
  </si>
  <si>
    <t>Hope, DA; Holt, NR; Woodruff, N; Mocarski, R; Meyer, HM; Puckett, JA; Eyer, J; Craig, S; Feldman, J; Irwin, J; Pachankis, J; Rawson, KJ; Sevelius, J; Butler, S</t>
  </si>
  <si>
    <t>Bridging the Gap Between Practice Guidelines and the Therapy Room: Community-Derived Practice Adaptations for Psychological Services With Transgender and Gender Diverse Adults in the Central United States</t>
  </si>
  <si>
    <t>PROFESSIONAL PSYCHOLOGY-RESEARCH AND PRACTICE</t>
  </si>
  <si>
    <t>Public Significance Statement This paper provides several recommendations for mental health clinicians to adapt their therapeutic approach for affirming services with transgender and gender diverse (TGD) adult clients. The adaptations are accompanied by practical guidance for clinicians about how to work with TGD clients in the therapy room. The recommendations are particularly applicable for clinicians working in geographic locations with limited resources for TGD communities. Individuals who identify as transgender and gender diverse (TGD) are presenting at mental health clinicians' offices with increasing frequency. Many TGD clients are seeking care related to affirming their gender identity but also may present with anxiety, depression, trauma, substance abuse, or other problems for which a clinician may commonly provide services. Some clinicians may hesitate to accept TGD clients into their practice if they have little specialized training to work with this population in an affirming manner, especially in more underserved areas where a generalist practice is the norm. Numerous professional associations and experts have developed guidelines for affirmative behavioral health care for TGD people. However, what is needed are community-informed recommendations to bridge from the official guidelines to clinicians' in-session activities. The Trans Collaborations Practice Adaptations for Psychological Interventions for Transgender and Gender Diverse Adults are derived from iterative interviews with TGD community members and affirming mental health clinicians in the Central United States. The 12 practice adaptations are intended to guide clinicians to adapt their usual treatment approach to be TGD affirming, especially in underserved and rural areas. The practice adaptations cover numerous aspects of practice including the office setting and paperwork, understanding gender identity and incorporating it into the case conceptualization, therapist's self-awareness, and referrals. The Trans Collaborations Practice Adaptations will help clinicians work confidently and competently with adult TGD clients, regardless of the presenting problem, to ensure TGD communities receive the best interventions for their behavioral health concerns.</t>
  </si>
  <si>
    <t>Hope, Debra/0000-0003-3685-9821; Feldman, Jamie/0000-0003-1059-1441; Holt, Natalie/0000-0002-1581-4555; Craig, Shelley/0000-0002-7991-7764</t>
  </si>
  <si>
    <t>0735-7028</t>
  </si>
  <si>
    <t>1939-1323</t>
  </si>
  <si>
    <t>10.1037/pro0000448</t>
  </si>
  <si>
    <t>WOS:000772156500001</t>
  </si>
  <si>
    <t>Moseley, RL; Gregory, NJ; Smith, P; Allison, C; Cassidy, S; Baron-Cohen, S</t>
  </si>
  <si>
    <t>MOLECULAR AUTISM</t>
  </si>
  <si>
    <t>Background While there are known risk factors for suicidality in autistic adults, these are often unconnected from theoretical frameworks that might explain why risk is elevated and guide clinical interventions. The present study investigated the relevance of constructs from the Interpersonal Theory of Suicide (ITS), including perceived burdensomeness, thwarted belongingness and acquired capability for suicide, and explored mechanisms through which certain risk factors (relationship status, age at diagnosis) might elevate suicide risk. Methods Autistic adults (n = 314) completed an online study including measures of depression, anxiety and constructs from the ITS. Linear and multinomial regression analysis disentangled contributions of ITS variables from effects of depression and anxiety for past-year suicide ideation, past-year and lifetime suicide attempts. Mediation analyses examined associations between risk factors and these suicide outcomes via mechanisms proposed by the ITS. Results Past-year suicide ideation was associated with burdensomeness, mental rehearsal of suicide plans (a facet of acquired capability), and depression. Greater feelings of burdensomeness, and reduced fear of death, marked out participants who had attempted suicide in comparison to those who had experienced suicide ideation in the past year. Relationship status was indirectly associated with past-year suicide ideation via the mediators of depression and burdensomeness, and was associated with past-year attempts via its effect on ideation. Age at diagnosis was unrelated to any variables. Limitations Cross-sectional research is insensitive to causality and temporal dynamics, which is likely why interaction hypotheses from the ITS were unsupported. Normative measures may be invalid in autistic samples. There was no control group. The autistic sample was unrepresentative of the whole population, particularly autistic people with intellectual disabilities, ethnic/racial minorities, and gender minorities. Conclusions Perceived burdensomeness and acquired capability appear potentially important to suicide in autistic people, and may mediate the effects of some risk factors. Future research should explore the temporal dynamics of suicide trajectories in longitudinal, prospective designs.</t>
  </si>
  <si>
    <t>2040-2392</t>
  </si>
  <si>
    <t>MAR 21</t>
  </si>
  <si>
    <t>WOS:000771459900001</t>
  </si>
  <si>
    <t>Damiens, J; Schnor, C</t>
  </si>
  <si>
    <t>Do tenants suffer from status syndrome? Homeownership, norms, and suicide in Belgium</t>
  </si>
  <si>
    <t>DEMOGRAPHIC RESEARCH</t>
  </si>
  <si>
    <t>BACKGROUND Death by suicide is particularly high for the middle-aged and for single and/or childless individuals. At the same time, the risk of suicide is higher for tenants than for homeowners. The literature linking housing tenure and suicide according to age, gender, and family configuration is scarce. OBJECTIVE This study examines the varying association between housing tenure and suicide risk according to sex, age (for adults), and household composition. METHODS We used data from Belgium's National Register linked to 2001 census data and death certificates. We conducted multinomial logit regression to estimate the mortality relative risk ratios by suicide and by other causes in the population aged 25 to 69 years in 2002, separately by sex. RESULTS We find that homeownership was negatively associated with suicide risk for both men and women, before and after controlling for age, housing quality, and demographic and socioeconomic characteristics. Interacting age and housing tenure, we find that renting is associated with a higher risk of suicide among adults in their 40s and 50s, but not among younger and older adults. Among marital and parental statuses, married men and single women with no children at home present a higher risk of suicide in mid-life when renting, compared to owning. CONCLUSIONS Homeownership is associated with a lower suicide risk for middle-aged populations, more specifically for married men, unpartnered women, and individuals living without children. CONTRIBUTION Our research provides a better understanding of the role of gender and family norms in the association between housing tenure and suicide mortality.</t>
  </si>
  <si>
    <t>1435-9871</t>
  </si>
  <si>
    <t>MAR 18</t>
  </si>
  <si>
    <t>10.4054/DemRes.2022.46.16</t>
  </si>
  <si>
    <t>WOS:000773343600001</t>
  </si>
  <si>
    <t>Wang, A; McCarron, R; Azzam, D; Stehli, A; Xiong, G; DeMartini, J</t>
  </si>
  <si>
    <t>JMIR MENTAL HEALTH</t>
  </si>
  <si>
    <t>Background: The epidemiology of mental health disorders has important theoretical and practical implications for health care service and planning. The recent increase in big data storage and subsequent development of analytical tools suggest that mining search databases may yield important trends on mental health, which can be used to support existing population health studies. Objective: This study aimed to map depression search intent in the United States based on internet-based mental health queries. Methods: Weekly data on mental health searches were extracted from Google Trends for an 11-year period (2010-2021) and separated by US state for the following terms: feeling sad, depressed, depression, empty, insomnia, fatigue, guilty, feeling guilty, and suicide. Multivariable regression models were created based on geographic and environmental factors and normalized to the following control terms: sports, news, google, youtube, facebook, and netflix. Heat maps of population depression were generated based on search intent. Results: Depression search intent grew 67% from January 2010 to March 2021. Depression search intent showed significant seasonal patterns with peak intensity during winter (adjusted P&lt;.001) and early spring months (adjusted P&lt;.001), relative to summer months. Geographic location correlated with depression search intent with states in the Northeast (adjusted P=.01) having higher search intent than states in the South. Conclusions: The trends extrapolated from Google Trends successfully correlate with known risk factors for depression, such as seasonality and increasing latitude. These findings suggest that Google Trends may be a valid novel epidemiological tool to map depression prevalence in the United States.</t>
  </si>
  <si>
    <t>Xiong, Glen/0000-0002-8258-6767; DeMartini, Jeremy/0000-0003-1333-7166; Wang, Alex/0000-0003-3653-9756; Azzam, Daniel/0000-0002-6145-8416</t>
  </si>
  <si>
    <t>2368-7959</t>
  </si>
  <si>
    <t>MAR 16</t>
  </si>
  <si>
    <t>e35253</t>
  </si>
  <si>
    <t>WOS:000787096500001</t>
  </si>
  <si>
    <t>Dominguez-Rodriguez, A; Herdoiza-Arroyo, PE; Arriaga, RJM; Valerio, EB; Molla, JM; de la Rosa-Gomez, A; Farfallini, L; Jimenez, MJH; Santovena, EEE; Ramirez-Martinez, FR; Vargas, ROC; Arzola-Sanchez, CA; Arenas-Landgrave, P; Martinez-Luna, SC</t>
  </si>
  <si>
    <t>FRONTIERS IN PSYCHIATRY</t>
  </si>
  <si>
    <t>The COVID-19 pandemic is one of the greatest challenges in modern history, with more than four million confirmed deaths worldwide. To date, evidence regarding the psychological impact of the COVID-19 pandemic on grievers is scarce for developing countries such as Mexico. This study aimed to assess the levels of anxiety and associated concerns in a sample of Mexican adults bereaved during the COVID-19 outbreak. A cross-sectional study was conducted through the Duelo COVID (COVID Grief) platform, which is a self-guided online treatment. A total of 5,224 participants reported their anxiety, depression, sleep quality, avoidance, and arousal, prolonged grief symptoms, and medication consumption. Independent sample Mann-Whitney U-tests, chi-square tests, and Kruskal-Wallis tests, as well as multinomial logistic regression, were conducted. Results indicated that 90.4% of the participants reported clinical levels of anxiety, depression, and sleep affectations. The people who lost someone during the last 5 months scored higher in normal grief symptoms compared to the people whose loss was 6 months ago or more, and 9.8% of individuals reported the use of prescription medication, with anxiolytics and antidepressants being the most common. Females, younger respondents, unemployed people with a lower educational level, and participants who disclosed a recent suicide attempt were among those who reported medication consumption. Sleep problems were more frequent in older participants.</t>
  </si>
  <si>
    <t>DE LA ROSA GOMEZ, ANABEL/M-8633-2017</t>
  </si>
  <si>
    <t>DE LA ROSA GOMEZ, ANABEL/0000-0002-3527-1500; Dominguez Rodriguez, Alejandro/0000-0003-3547-8824; Herdoiza-Arroyo, Paulina Erika/0000-0002-2287-816X</t>
  </si>
  <si>
    <t>1664-0640</t>
  </si>
  <si>
    <t>MAR 14</t>
  </si>
  <si>
    <t>WOS:000778633600001</t>
  </si>
  <si>
    <t>Nielsen, C; Elander, A; Staalesen, T; Al Nouh, M; Olsen, MF</t>
  </si>
  <si>
    <t>Depressive symptoms before and after abdominoplasty among post-bariatric patients - a cohort study</t>
  </si>
  <si>
    <t>JOURNAL OF PLASTIC SURGERY AND HAND SURGERY</t>
  </si>
  <si>
    <t>The majority of post-bariatric patients suffer from excess skin after weight loss, impairing physical, psychosocial and mental health. The abdomen is the most common location for excess skin, and abdominoplasty is the most commonly required reconstructive procedure. Abdominoplasty removes excess abdominal skin and attenuates related symptoms, but knowledge regarding mental health-related effects is scarce. Here, we aimed to evaluate the symptoms and severity of depression before and after abdominoplasty in post-bariatric patients and to analyse the relationships between depressive symptoms, quality of life (QoL) and experience of excess skin. We enrolled 110 former obese patients undergoing abdominoplasty. Three questionnaires evaluating the symptoms of depression (Beck Depression Inventory (BDI-II)), experience of excess skin (Sahlgrenska Excess Skin Questionnaire (SESQ)) and QoL (36-item Short-Form Health Survey (SF-36)) were completed preoperatively and 1 year postoperatively. After abdominoplasty, symptoms of depression (BDI sum score) significantly decreased (5.8 vs. 3.0, p = .037). Scores on three BDI questions improved (p &lt; .05), and the SESQ score normalised (p &lt; .001), while the SF-36 score was unaffected. The BDI sum score was moderately correlated with the SF-36 mental composite score (preoperatively, r(s) = -0.69; postoperatively, r(s) = -0.66) and fairly correlated with the SF-36 physical composite score (r(s) = 0.32, r(s) = 0.26). The correlation between the BDI sum and SESQ scores was poor preoperatively (r(s) = -0.106) and fair postoperatively (r(s) = 0.232). The results indicate that abdominoplasty may reduce symptoms of depression in post-bariatric patients. However, the procedure did not affect SF-36 scores. Further studies are required to validate these results.</t>
  </si>
  <si>
    <t>2000-656X</t>
  </si>
  <si>
    <t>2000-6764</t>
  </si>
  <si>
    <t>10.1080/2000656X.2022.2050251</t>
  </si>
  <si>
    <t>WOS:000769892400001</t>
  </si>
  <si>
    <t>Sukhera, J; Poleksic, J; Zaheer, J; Pack, R</t>
  </si>
  <si>
    <t>Normalising disclosure or reinforcing heroism? An exploratory critical discourse analysis of mental health stigma in medical education</t>
  </si>
  <si>
    <t>MEDICAL EDUCATION</t>
  </si>
  <si>
    <t>Introduction There has been a proliferation of initiatives targeted towards improving psychological wellbeing among medical learners. Yet many learners do not seek assistance due to stigma against help seeking. Understanding the prevailing discourses on the effects of mental health stigma in the context of medical education will improve insight on how to address stigma and improve wellbeing. In this study, the authors sought to explore discourses on stigma in medical education through a Foucauldian Critical Discourse Analysis. Methods The authors assembled several sets of texts related to stigma in medical education. The initial archive consisted of social media discourse and was expanded to include digital news media. Next, the authors conducted semi-structured qualitative interviews with medical students, residents and faculty. Using principles of Critical Discourse Analysis informed by the writings of Michel Foucault, the authors analysed the archive to identify truth statements, representative statements and discursive effects. Results Analysis revealed an emancipatory discourse of disclosure that normalised help-seeking, which conflicted with a discourse of performance. Results suggested that public disclosure remains challenging in private contexts due to a medical culture that rewards perfectionism and lauds heroism. Discourses on performance positioned disclosure as disruptive to the system's need to maintain its own hegemony. Overall, stigma was perceived as rooted within the structural power of the medical education system and society at large. Conclusion Discourses on stigma in medical education hold implications for the teaching, learning and overall wellbeing of medical learners. The tensions between discourses on disclosure and performance have the potential to perpetuate further distress for learners and worsen asymmetries in power. Interventions to address stigma would benefit from understanding and addressing the role of power and hierarchy in maintaining and dismantling stigma.</t>
  </si>
  <si>
    <t>0308-0110</t>
  </si>
  <si>
    <t>1365-2923</t>
  </si>
  <si>
    <t>10.1111/medu.14790</t>
  </si>
  <si>
    <t>WOS:000767944500001</t>
  </si>
  <si>
    <t>Lee, YJ; Park, K</t>
  </si>
  <si>
    <t>Health, Income, and Suicidal Ideation Among Older Adults in South Korea: A Gender Comparison</t>
  </si>
  <si>
    <t>JOURNAL OF POPULATION AGEING</t>
  </si>
  <si>
    <t>The levels of suicide and suicidal ideation are relatively high at older ages across the world, and many researchers have explored the risk factors. Most studies view suicidal ideation as a mental health issue related to depression, which is caused largely by age-related reduction of status and loss of control. This paper takes a sociological perspective and postulates the relevance of societal normative pressures to analyses. We assume that the strong norms of gendered roles in South Korea (prescribing men to be breadwinners and women, homemakers) will moderate the way income and health affect suicidal ideation and predict that the associations will differ by gender. We used a random-intercept logit model on data from three waves of the Korean Welfare Panel Survey (KOWEPS) conducted between 2012 and 2014. Results broadly confirm the prediction, showing that both low income and poor health increase the probability of suicidal ideation for both men and women, but the effect of income is salient for the former. Among men with low incomes, the probability of suicidal ideation is relatively high even when their health status is good. Among women, it is the confluence of low income and poor health that most increases suicidal ideation. These findings remain the same after controlling for social support variables. As mediators linking income and health to suicidal ideation, self-esteem is notable for men and depression for women. The implication of this study is sociological, where at older ages, people's perceived failures to fulfill their own social roles are risk factors for suicidal ideation.</t>
  </si>
  <si>
    <t>1874-7884</t>
  </si>
  <si>
    <t>1874-7876</t>
  </si>
  <si>
    <t>10.1007/s12062-022-09360-y</t>
  </si>
  <si>
    <t>WOS:000767700200001</t>
  </si>
  <si>
    <t>Kwak, Y; Kim, Y</t>
  </si>
  <si>
    <t>INQUIRY-THE JOURNAL OF HEALTH CARE ORGANIZATION PROVISION AND FINANCING</t>
  </si>
  <si>
    <t>Handgrip strength is used as an important indicator of health in older adults. We aimed to explore the association between stress, depression, and suicidal ideation and handgrip strength among older adults. We conducted this cross-sectional study involving 1254 individuals (aged &gt;= 65 years), using data from the 2015 Korean National Health and Nutrition Examination Survey VI. We used logistic regression analysis to examine associations between handgrip strength and mental health. Among mental health factors, a significant difference was noted between stress and handgrip strength among the older adults. After adjusting for confounding factors, the odd ratio (OR) of stress among older adults with low handgrip strength was statistically significant in Models 1 (1.61 (95% CI: 1.01-2.57)) and 2 (1.59 (95% CI: 1.01-2.52)) but not in Model 3 (1.52 (95% CI: .96-2.43)). No significant association was found between depression or suicidal ideation and handgrip strength. The risk of stress was 1.59-1.61 times higher in older adults with low handgrip strength, compared to that in older adults with normal handgrip strength. It is necessary to develop strategies aimed at managing stress among older adults with low handgrip strength and educating them about the importance of handgrip strength and exercises that increase handgrip strength.</t>
  </si>
  <si>
    <t>0046-9580</t>
  </si>
  <si>
    <t>1945-7243</t>
  </si>
  <si>
    <t>MAR 3</t>
  </si>
  <si>
    <t>WOS:000772691700001</t>
  </si>
  <si>
    <t>Currin-McCulloch, J; Kaushik, S; Jones, B</t>
  </si>
  <si>
    <t>When Will I Feel Normal? Disorienting Grief Responses Among Young Adults With Advanced Cancer</t>
  </si>
  <si>
    <t>CANCER NURSING</t>
  </si>
  <si>
    <t>Background The diagnosis of an advanced cancer during young adulthood frequently entails the loss of confidence in physical function, as well as the certainty of achieving future social, vocational, and existential aspirations. These losses leave young adults with tenuous holds on facets of their life that foster hope and meaning. Objective The aim of this study was to explore the unique physical and psychosocial-spiritual losses and patterns of grief responses among young adults living with advanced cancer. Interventions/Methods Theoretical sampling led to the recruitment of 13 young adults, ages 23 to 38 years, diagnosed with stage III or IV cancer. Participants completed 1 semistructured interview, a timeline of pivotal moments throughout their illness, and a sociodemographic survey. Glaser's grounded theory methods informed the study design and analysis. Results Young adults displayed patterns of disorienting grief, which left them bereft of almost all familiar facets of their pretrauma lives and identities. Disorienting physical and psychosocial-spiritual losses presented in the following subcategories: disorientation to all aspects of former life, lost identity, and isolation. Conclusions Findings from this study reveal a novel framework from which to interpret grief experiences among young adults living with advanced cancer. Implications for Nursing Practice The implementation of grief assessments and interventions during pivotal stages in young adults' cancer treatment and recovery may ameliorate psychological distress and normalize perceptions of life disruptions. Nursing education before treatment initiation and termination can reduce young adults' fears surrounding unfamiliar symptoms and prepare them for the physical and emotional uncertainties that often accompany remission or end-of-life.</t>
  </si>
  <si>
    <t>0162-220X</t>
  </si>
  <si>
    <t>1538-9804</t>
  </si>
  <si>
    <t>MAR-APR</t>
  </si>
  <si>
    <t>E355</t>
  </si>
  <si>
    <t>E363</t>
  </si>
  <si>
    <t>10.1097/NCC.0000000000000977</t>
  </si>
  <si>
    <t>WOS:000755949200016</t>
  </si>
  <si>
    <t>De Dhaem, OB; Aldana, SI; Kanner, AM; Sperling, M; French, J; Nadkarni, SS; Hope, OA; O'Brien, T; Morrison, C; Winawer, M; Minen, MT</t>
  </si>
  <si>
    <t>JOURNAL OF NEUROPSYCHIATRY AND CLINICAL NEUROSCIENCES</t>
  </si>
  <si>
    <t>Objective: Little is known about psychiatric symptoms among patients with migraine and newly diagnosed focal epilepsy. The investigators compared symptoms of depression, anxiety, and suicidality among people with newly diagnosed focal epilepsy with migraine versus without migraine. Methods: The Human Epilepsy Project is a prospective multicenter study of patients with newly diagnosed focal epilepsy. Depression (measured with the Center for Epidemiologic Studies Depression Scale), anxiety (measured with the 7-item Generalized Anxiety Disorder scale), and suicidality scores (measured with the Columbia-Suicide Severity Rating Scale [C-SSRS]) were compared between participants with versus without migraine. Data analysis was performed with the Kolmogorov-Smirnov test for normality assessment, the Mann-Whitney U test, chi-square test, and linear regression. Results: Of 349 patients with new-onset focal epilepsy, 74 (21.2%) had migraine. There were no differences between the patients without migraine versus those with migraine in terms of age, race, and level of education. There were more women in the group with migraine than in the group without migraine (75.7% vs. 55.6%, p=0.0018). The patients with epilepsy and comorbid migraine had more depressive symptoms than the patients with epilepsy without migraine (35.2% vs. 22.7%, p=0.031). Patients with epilepsy with comorbid migraine had more anxiety symptoms than patients with epilepsy without migraine, but this relation was mediated by age in logistic regression, with younger age being associated with anxiety. Comorbid migraine was not associated with C-SSRS ideation or behavior. Conclusions: Among a sample of patients with newly diagnosed focal epilepsy, 21.2% had migraine. Migraine comorbidity was associated with higher incidence of depressive symptoms. Future studies should be performed to better assess these relationships and possible treatment implications.</t>
  </si>
  <si>
    <t>India Aldana, Sandra/0000-0003-3754-6691</t>
  </si>
  <si>
    <t>0895-0172</t>
  </si>
  <si>
    <t>1545-7222</t>
  </si>
  <si>
    <t>SPR</t>
  </si>
  <si>
    <t>WOS:000797842700011</t>
  </si>
  <si>
    <t>Dutton, M; Can, AT; Beaudequin, D; Jensen, E; Jones, M; Gallay, CC; Schwenn, PE; Scherman, JK; Yang, CA; Forsyth, G; Lagopoulos, J; Hermens, DF</t>
  </si>
  <si>
    <t>JOURNAL OF AFFECTIVE DISORDERS</t>
  </si>
  <si>
    <t>Background: Stress is prevalent in people experiencing suicidality and is a major contributor to the development of mental disorders. Evidence suggests ketamine shows capacity to reverse stress-induced brain changes. Though stress and ketamine have been explored individually for suicidality, this study is the first to examine ketamine treatment for self-reported stress in adults with chronic suicidality, building on pre-clinical evidence of ket-amine's capacity to normalize stress-induced responses and contributing to our understanding of oral ketamine in clinical populations. Methods: Thirty two adult participants (22-72 years; 17 female) with chronic suicidality completed 6 weeks of active treatment, receiving low (0.5 mg/kg - 3.0 mg/kg) doses of oral ketamine once per week, with a 4-week follow-up phase, to assess the effect of ketamine on their perceived stress. Stress was measured via self-report utilizing the Depression Anxiety Stress Scale-21(DASS-21), and analysed at pre-treatment (week 0), post-treatment (week 6) and at follow-up (week 10). Results: Repeated measures ANOVA showed a significant reduction in stress (p&lt;.001) post-treatment and Reliable Change Index calculations confirmed this to be clinically significant. Furthermore, those classified as 'prolonged responders' demonstrated a sustained reduction in stress at follow-up (i.e. after 4 weeks of nil ketamine). Limitations: Small sample size, open label design, expectancy, secondary analysis Conclusions: Ketamine showed the capacity to produce a robust and sustained improvement in stress symptoms, in people with chronic suicidality. Future larger, controlled studies examining treatment suitability in a range of stress related disorders are warranted.</t>
  </si>
  <si>
    <t>0165-0327</t>
  </si>
  <si>
    <t>1573-2517</t>
  </si>
  <si>
    <t>MAR 1</t>
  </si>
  <si>
    <t>WOS:000742844700029</t>
  </si>
  <si>
    <t>Gone, JP</t>
  </si>
  <si>
    <t>AMERICAN JOURNAL OF COMMUNITY PSYCHOLOGY</t>
  </si>
  <si>
    <t>The Indigenous peoples of North America are heirs to the shattering legacy of European colonization. These brutal histories of land dispossession, military conquest, forced settlement, religious repression, and coercive assimilation have robbed American Indian communities of their economies, lifeways, and sources of meaning and significance in the world. The predictable consequence has been an epidemic of mental health problems such as demoralization, substance abuse, violence, and suicide within these communities. One apparent solution would seem to be the initiation or expansion of mental health services to better reach American Indian clients. And yet, conventional mental health services such as counseling and psychotherapy depend on assumptions and aspirations that may not fit well with American Indian cultural sensibilities. For example, counseling practices draw on the presumed value for clients of introspective and expressive self talk, whereas Indigenous community norms may emphasize communicative caution outside of interactions with intimate kin, leading to marked reticence rather than candid disclosure. Moreover, given community sensitivities to salient histories of colonization, such differences have the potential to further alienate American Indian community members from the very services and providers designated to help them. In this article, I review a postcolonial predicament that bedevils American Indian community mental health services and trace a program of research that has sought to harness American Indian cultural and spiritual traditions for reimagining helping services in a manner that truly centers Indigenous perspectives.</t>
  </si>
  <si>
    <t>Gone, Joseph/0000-0002-0572-1179</t>
  </si>
  <si>
    <t>0091-0562</t>
  </si>
  <si>
    <t>1573-2770</t>
  </si>
  <si>
    <t>WOS:000762373500001</t>
  </si>
  <si>
    <t>Hasheminasab, SS; Conejeros, I; Velasquez, ZD; Borggrefe, T; Gartner, U; Kamena, F; Taubert, A; Hermosilla, C</t>
  </si>
  <si>
    <t>BIOLOGY-BASEL</t>
  </si>
  <si>
    <t>Simple Summary Cryptosporidium parvum, a zoonotic apicomplexan, is one of the leading causes of severe diarrheal disease worldwide and a major contributor to early infant and neonatal mortality. In vivo, sporozoites of C. parvum must invade enterocytes where they develop in a unique intracellular extracytoplasmic niche. Polymorphonuclear neutrophils (PMN) are the most common leukocytes in the immune defense system of the host, the first to be transferred to C. parvum-infected gut mucosa, and are increasingly recognized as important cells in the fight against other intestinal parasites. We investigated the role of ATP purinergic receptor P2X1, glycolysis, plasma membrane monocarboxylate transporters (MCTs) of lactate, extracellular acidification rates (ECAR), and mitochondrial oxygen consumption rates (OCR), as well as Notch signaling in C. parvum-triggered NETs formation in exposed bovine PMN under intestinal physioxic (5% O-2) as well as hyperoxic (21% O-2) conditions. Both C. parvum stages, i.e., sporozoites and oocysts, strongly induce suicidal NETosis in a P2X1-dependent manner, suggesting anti-cryptosporidial effects not only through firm sporozoite entrapment and hampered sporozoite excystation, but also probably through direct exposure to NETs-derived toxic molecules. Cryptosporidiosis is a zoonotic intestinal disease that affects humans, wildlife, and neonatal cattle, caused by Cryptosporidium parvum. Neutrophil extracellular traps (NETs), also known as suicidal NETosis, are a powerful and ancient innate effector mechanism by which polymorphonuclear neutrophils (PMN) battle parasitic organisms like protozoa and helminths. Here, C. parvum oocysts and live sporozoites were utilized to examine suicidal NETosis in exposed bovine PMN under both 5% O-2 (physiological conditions within small intestinal tract) and 21% O-2 (normal hyperoxic conditions in research facilities). Both sporozoites and oocysts induced suicidal NETosis in exposed PMN under physioxia (5% O-2) and hyperoxia (21% O-2). Besides, C. parvum-induced suicidal NETosis was affirmed by total break of PMN, co-localization of extracellular DNA decorated with pan-histones (H1A, H2A/H2B, H3, H4) and neutrophil elastase (NE) by means of confocal- and immunofluorescence microscopy investigations. C. parvum-triggered NETs entrapped sporozoites and impeded sporozoite egress from oocysts covered by released NETs, according to scanning electron microscopy (SEM) examination. Live cell 3D-holotomographic microscopy analysis visualized early parasite-induced PMN morphological changes, such as the formation of membrane protrusions towards C. parvum while undergoing NETosis. Significant reduction of C. parvum-induced suicidal NETosis was measured after PMN treatments with purinergic receptor P2X1 inhibitor NF449, under both oxygen circumstances, this receptor was found to play a critical role in the induction of NETs, indicating its importance. Similarly, inhibition of PMN glycolysis via 2-deoxy glucose treatments resulted in a reduction of C. parvum-triggered suicidal NETosis but not significantly. Extracellular acidification rates (ECAR) and oxygen consumption rates (OCR) were not increased in C. parvum-exposed cells, according to measurements of PMN energetic state. Treatments with inhibitors of plasma membrane monocarboxylate transporters (MCTs) of lactate failed to significantly reduce C. parvum-mediated NET extrusion. Concerning Notch signaling, no significant reduction was detected after PMN treatments with two specific Notch inhibitors, i.e., DAPT and compound E. Overall, we here describe for the first time the pivotal role of ATP purinergic receptor P2X1 in C. parvum-mediated suicidal NETosis under physioxia (5% O-2) and its anti-cryptosporidial properties.</t>
  </si>
  <si>
    <t>Conejeros, Ivan/0000-0002-9995-4757; Velasquez, Zahady/0000-0002-1360-2209; hasheminasab, seyed sajjad/0000-0001-8869-9263; Borggrefe, Tilman/0000-0003-4325-5452</t>
  </si>
  <si>
    <t>2079-7737</t>
  </si>
  <si>
    <t>MAR</t>
  </si>
  <si>
    <t>WOS:000775920900001</t>
  </si>
  <si>
    <t>Horwitz, AG; Hong, V; Eisenberg, D; Zheng, K; Albucher, R; Coryell, W; Pistorello, J; Favorite, T; King, CA</t>
  </si>
  <si>
    <t>&lt;p&gt;Engagement With Personalized Feedback for Emotional Distress Among College Students at Elevated Suicide Risk&lt;/p&gt;</t>
  </si>
  <si>
    <t>BEHAVIOR THERAPY</t>
  </si>
  <si>
    <t>Depression and suicidal ideation have substantially increased among college students, yet many students with clinically significant symptoms do not perceive their dis-tress as warranting mental health services. Personalized feedback (PF) interventions deliver objective data, often electronically, comparing an individual's reported symp-toms or behaviors to a group norm. Several studies have shown promise for PF interventions in the context of mood and depression, yet little is known regarding how, and for whom, mood-focused PF interventions might be best deployed. The primary aim of this study was to examine the sociodemographic, clinical, and treatment-seeking fac-tors associated with reviewing PF reports on emotional dis-tress among college students (N = 1,673) screening positive for elevated suicide risk and not receiving mental health treatment. Results indicated that PF engagement was great -est among those with higher depression scores, and those reporting privacy/stigma concerns as barriers to treatment. Sexual minority students were more likely to review their PF than heterosexual students. Taken together, PF interventions may be a useful tool for engaging those with greater clinical acuity, and those hesitant to seek in person care. Further research is warranted to examine the circumstances in which PF interventions might be used in isolation, or as part of a multitiered intervention strategy.</t>
  </si>
  <si>
    <t>coryell, william/0000-0003-3989-7276; Horwitz, Adam/0000-0002-6087-7950; Albucher, Ronald/0000-0003-3889-3839</t>
  </si>
  <si>
    <t>0005-7894</t>
  </si>
  <si>
    <t>1878-1888</t>
  </si>
  <si>
    <t>WOS:000790302800016</t>
  </si>
  <si>
    <t>Huang, YD; Zhang, J; Zhang, BL; Chen, S; Qiang, ZY; Ren, HL; Chen, GJ; Ren, CD</t>
  </si>
  <si>
    <t>TRANSLATIONAL ANDROLOGY AND UROLOGY</t>
  </si>
  <si>
    <t>Background: Investigate the effects of Stellera chamaejasme on microvascular density and apoptosis of cancer cells in rat bladder tumor models. Methods: The bladder tumor model of 75 specific pathogen-free (SPF)-grade Sprague-Dawley (SD) rats aged 5-6 weeks was established by n-methyl-N-nitrosourea (MNU) bladder perfusion induction, and the model rats were randomly divided into model group, low-dose (L-dose) group, medium-dose (M-dose) group, high-dose (H-dose) group, and positive drug (HCPT) group. L-dose group, M-Dose group, and H-dose group were treated with 5 g/kg, 10 g/kg, and 20 g/kg, respectively. The HCPT group was treated with 2 mg/kg hydroxycamptothecin at 1 mL/kg once a week and the model group were treated with the same amount of normal saline for 4 weeks. The quality of bladder cancer tissues in each group was measured. The pathological changes and microvascular density of bladder tissues were observed, and the apoptosis rate of vascular endothelial growth factor (VEGF), tumor tissue and the protein expression levels of factor associated suicide (Fas), factor associated suicide ligand (FasL) and Caspase3 in bladder tissues were detected. Results: Bladder cancer was induced 14 weeks after initial bladder perfusion with MNU. In the model group, epithelial cells of bladder tissue showed atypically hyperplasia with various sizes and disorders. After treatment with Stellera chamaejasme, the hematoxylin-eosin (HE) scores, bladder weight, microvascular density, and VEGF were significantly decreased, and the tumor inhibition rate, cell apoptosis, and the expression of apoptosis-related proteins Fas, FasL, and Caspase3 were significantly increased in the bladder tissue. The above changes were dose-dependent with Stellera chamaejasme. Conclusions: MNU can be used to prepare a rat bladder cancer model. Stellera chamaejasme has a good therapeutic effect on rat bladder cancer, which may inhibit the progression of bladder cancer by inhibiting micro-angiogenesis and inducing the apoptosis of bladder tumor cells.</t>
  </si>
  <si>
    <t>2223-4683</t>
  </si>
  <si>
    <t>2223-4691</t>
  </si>
  <si>
    <t>WOS:000771564600001</t>
  </si>
  <si>
    <t>Jovanovic, BK; Smrdu, M; Holnthaner, R; Kajtna, T</t>
  </si>
  <si>
    <t>Elite Sport and Sustainable Psychological Well-Being</t>
  </si>
  <si>
    <t>SUSTAINABILITY</t>
  </si>
  <si>
    <t>There is conflicting evidence that sport plays a protective role in the development of psychopathological disorders and contributes to the sustainability of mental health. The aim of the present study was to determine the prevalence of mental disorders among elite Slovenian athletes. We were interested in the prevalence of depression, anxiety, suicide risk, substance abuse, and eating disorders among athletes of both sexes and among athletes of individual and team sports aged 18 years or older. A total of 97 elite athletes participated in the study. We used PAI and EDI-3 questionnaires, and the study also included a control group of 90 non-athletes, matched in gender and age to the target group of elite athletes. Testing was conducted in 2020 and 2021. The comparison between elite athletes and the normative group showed a similar expression of depressive and anxious symptomatology. The athletes have a more pronounced drive for thinness and are more expansive, self-confident, and confident of their abilities compared to the control group. A total of 14% of the athletes show self-confidence to the point of self-grandiosity. Male athletes are more likely to use alcohol and other psychoactive substances and are also more impulsive and risk-taking, while female athletes are at higher risk of developing eating disorders. The study suggests that the prevalence of mental disorders in elite athletes is as high as in the general population. There is an urgent need to sustainably ensure the psychological well-being of athletes.</t>
  </si>
  <si>
    <t>2071-1050</t>
  </si>
  <si>
    <t>10.3390/su14052705</t>
  </si>
  <si>
    <t>WOS:000769142300001</t>
  </si>
  <si>
    <t>Leonelli, BR; Kuhn, T; Sanborn, V; Gunstad, J</t>
  </si>
  <si>
    <t>Feasibility of Predicting In-Season Mental Health Problems in College Student-Athletes From Pre-season Assessment</t>
  </si>
  <si>
    <t>CLINICAL JOURNAL OF SPORT MEDICINE</t>
  </si>
  <si>
    <t>Objective: To examine whether pre-season assessment using a validated assessment tool, the Minnesota Multiphasic Personality Inventory-2-Restructured Form (MMPI-2-RF), could predict college student-athletes identified as experiencing in-season mental health (MH) problems. Design: A prospective study of athletes who completed a pre-season evaluation in August 2018. Setting and Participants: A total of 195 National Collegiate Athletic Association Division 1 student-athletes from a large midwestern university in northeast Ohio. Independent Variable: The MMPI-2-RF, a 338-item self-report measure of constructs relevant to the assessment of psychopathology and personality. Main Outcome Measure: Mental health problems of student-athletes tracked throughout the competitive season (August 2018-May 2019) by a team of athletic department personnel who met weekly with a licensed clinical psychologist. Results: In pre-season assessment, 71.8% of athletes clinically elevated at least one MMPI-2-RF scale and underreporting was higher in student-athletes than normative controls. Pre-season levels of internalizing psychopathology, diffuse physical symptoms, and unusual thoughts predicted increased likelihood of experiencing MH problems during the competitive season. Conclusions: The current findings suggest that the MMPI-2-RF may be a promising tool for identifying student-athletes at risk for MH concerns.</t>
  </si>
  <si>
    <t>1050-642X</t>
  </si>
  <si>
    <t>1536-3724</t>
  </si>
  <si>
    <t>E139</t>
  </si>
  <si>
    <t>E144</t>
  </si>
  <si>
    <t>10.1097/JSM.0000000000000899</t>
  </si>
  <si>
    <t>WOS:000762970200017</t>
  </si>
  <si>
    <t>Maes, M</t>
  </si>
  <si>
    <t>JOURNAL OF PERSONALIZED MEDICINE</t>
  </si>
  <si>
    <t>Machine learning approaches, such as soft independent modeling of class analogy (SIMCA) and pathway analysis, were introduced in depression research in the 1990s (Maes et al.) to construct neuroimmune endophenotype classes. The goal of this paper is to examine the promise of precision psychiatry to use information about a depressed person's own pan-omics, environmental, and lifestyle data, or to tailor preventative measures and medical treatments to endophenotype subgroups of depressed patients in order to achieve the best clinical outcome for each individual. Three steps are emerging in precision medicine: (1) the optimization and refining of classical models and constructing digital twins; (2) the use of precision medicine to construct endophenotype classes and pathway phenotypes, and (3) constructing a digital self of each patient. The root cause of why precision psychiatry cannot develop into true sciences is that there is no correct (cross-validated and reliable) model of clinical depression as a serious medical disorder discriminating it from a normal emotional distress response including sadness, grief and demoralization. Here, we explain how we used (un)supervised machine learning such as partial least squares path analysis, SIMCA and factor analysis to construct (a) a new precision depression model; (b) a new endophenotype class, namely major dysmood disorder (MDMD), which is a nosological class defined by severe symptoms and neuro-oxidative toxicity; and a new pathway phenotype, namely the reoccurrence of illness (ROI) index, which is a latent vector extracted from staging characteristics (number of depression and manic episodes and suicide attempts), and (c) an ideocratic profile with personalized scores based on all MDMD features.</t>
  </si>
  <si>
    <t>Maes, Michael/B-8546-2011</t>
  </si>
  <si>
    <t>Maes, Michael/0000-0002-2012-871X</t>
  </si>
  <si>
    <t>2075-4426</t>
  </si>
  <si>
    <t>WOS:000774968600001</t>
  </si>
  <si>
    <t>Miscioscia, M; Angelico, C; Raffagnato, A; Gatta, M</t>
  </si>
  <si>
    <t>JOURNAL OF CLINICAL MEDICINE</t>
  </si>
  <si>
    <t>Non-suicidal self-injury (NSSI) is described as behaviors that directly and intentionally inflict damage to body tissue without suicidal intent and for reasons not linked to cultural expectations or norms. Literature has confirmed several specific risk factors related to NSSI behaviors; emotional reactivity, internalizing problems, alexithymia traits, and maladaptive family functioning can predispose an individual to intrapersonal and interpersonal vulnerabilities related to difficulties in regulating one's own cognitive-emotional experience. The present study aims to analyze and define the psychopathological and family interactive-relational characteristics of adolescents with NSSI through a case-control study. Thirty-one patients with NSSI and thirty-one patients without NSSI paired for sex, age, and psychiatric diagnosis (ICD-10) were recruited in Padua among two Child Neuropsychiatry Units before the COVID-19 pandemic. Results show a higher prevalence of internalizing problems, alexithymia trait related to difficulty identifying feelings, and lower quality of family functioning related to inclusion of partners, child involvement, and child self-regulation. These results carry significant implications for the clinical management and therapeutic care of non-suicidal self-injury patients and further confirm the need for an in-depth investigation of internalizing problems, alexithymia, and quality of family interactions.</t>
  </si>
  <si>
    <t>Miscioscia, Marina/0000-0003-4218-1068</t>
  </si>
  <si>
    <t>2077-0383</t>
  </si>
  <si>
    <t>WOS:000768917900001</t>
  </si>
  <si>
    <t>Prabhakar, K; Aswathanarayana, A; Reddy, KHK</t>
  </si>
  <si>
    <t>CLINICAL MEDICINE &amp; RESEARCH</t>
  </si>
  <si>
    <t>Objective: By increasing the risk of isolation, fear, stigma, abuse, and economic fallout, COVID-19 has led to an increase in the risk of psychiatric disorders, chronic trauma, and stress. These factors eventually increase suicidality and suicidal behavior. This study intends to evaluate the reasons for suicide attempts due to the COVID-19 pandemic in the south Indian population. Design: Cross-sectional study Setting: The study was conducted in R. L. Jalappa Hospital and Research Centre, Kolar. Participants: This study was conducted on 91 patients admitted to the general medicine department for a suicide attempt because of the COVID 19 pandemic. Methods: A single examiner conducted a structured interview with a pretested questionnaire with each participant. Participants were asked to indicate the primary reason or motivation for their suicide attempt. Patients answered a set of questions regarding personal and family concerns (marginalization, fear and uncertainty, domestic abuse, loneliness, grief over loss of loved one) and work-related concerns (economic fallout, high-risk environment, shortage of personnel and personal protective equipment [PPE]). We employed mean and standard deviation to descriptively analyze quantitative variables. Categorical variables were expressed in terms of frequency and proportion. For non-normally-distributed quantitative parameters, medians and interquartile range (IQR) were compared across study groups using the Kruskal-Wallis test (&gt; 2 groups). Data was analyzed using coGuide software,V.1.03. Results: The mean age of participants was 29.47 +/- 1 1.06 years, the majority (43.63%) of which were aged between 21 to 40 years of age. The majority (72.53%) of participants reported personal and family concerns as reasons/motivation for suicide, whereas only 17.58% reported work-related concerns.There was a statistically significant difference across reason or motivation for suicide with age (in years) and gender (P value &lt; 0.001). Conclusion: The study concluded that more than half of the patients indicated personal and family concerns as the major reason for suicide attempts during the pandemic. It is vital to emphasize the mental health well-being of the population and take proactive steps to minimize its detrimental effects during the COVID-19 pandemic.</t>
  </si>
  <si>
    <t>1539-4182</t>
  </si>
  <si>
    <t>1554-6179</t>
  </si>
  <si>
    <t>WOS:000789375100005</t>
  </si>
  <si>
    <t>Skuban, T; Orzechowski, M; Steger, F</t>
  </si>
  <si>
    <t>Restriction of Access to Healthcare and Discrimination of Individuals of Sexual and Gender Minority: An Analysis of Judgments of the European Court of Human Rights from an Ethical Perspective</t>
  </si>
  <si>
    <t>Individuals of sexual and gender minority (SGM) form a vulnerable group with specific healthcare needs that might be prone to experience discrimination and restrictions regarding their access to healthcare. As the judgments of the European Court of Human Rights (ECtHR) offer a normative perspective on these issues, we analyzed them systematically (1) to identify whether and in what manner ECtHR's judgments concern restriction of access to healthcare for SGM individuals and (2) to identify and categorize the ways of discrimination to which SGM individuals are exposed. We conducted a systematic search of the database of the ECtHR's judgments with the use of specified search terms. Descriptive statistics were performed on the identified judgments. Subsequently, we analyzed the judgments with the use of a qualitative method of thematic analysis. We identified n = 73 cases relevant for our study. In n = 7 (9.59%) of judgments, we found limitations of access to healthcare for SGM individuals, e.g., in cases of restrictions for transsexual individuals to receive hormone or surgical therapy. We regard this as a specific form of discrimination. Furthermore, we identified five other categories of discrimination: restriction of parental rights, failure to respect one's gender identity/sexual orientation, discrimination by jurisdiction, prohibition of promotion, and verbal/physical attacks. The ECtHR proves to have a balanced view on the sensitive topic of sexual self-determination condemning any form of discrimination or restriction of access to healthcare. However, there is a need for further research on discriminatory acts by other individuals, e.g., healthcare providers, rather than by public authorities.</t>
  </si>
  <si>
    <t>Steger, Florian/0000-0001-8108-1591; Orzechowski, Marcin/0000-0003-4244-7989; Skuban-Eiseler, Tobias/0000-0002-7754-6904</t>
  </si>
  <si>
    <t>10.3390/ijerph19052650</t>
  </si>
  <si>
    <t>WOS:000771286300001</t>
  </si>
  <si>
    <t>Wang, AY; Feinstein, BA</t>
  </si>
  <si>
    <t>The Perks of Being Bi plus : Positive Sexual Orientation-Related Experiences Among Bisexual, Pansexual, and Queer Male Youth</t>
  </si>
  <si>
    <t>PSYCHOLOGY OF SEXUAL ORIENTATION AND GENDER DIVERSITY</t>
  </si>
  <si>
    <t>Public Significance Statement This study advances our understanding of the range of positive experiences that bisexual, pansexual, and queer (bi+) male youth have related to their sexual orientation. In addition, these findings suggest ways to better support bi+ male youth such as affirming their identities and helping to connect them to resources and community. Previous research on sexual minority health has largely focused on negative experiences related to one's sexual orientation, with limited attention to the ways in which being a sexual minority can contribute to positive experiences. This is especially true of bisexual, pansexual, and queer (bi+) male youth, whose experiences have not been represented in the literature. To address these gaps, the goal of the current study was to characterize positive experiences related to one's sexual orientation in a sample of 46 bi+ male youth (ages 14-17) who were interviewed as part of a larger study. Interviews were transcribed and thematically analyzed. Almost all of the participants described at least one positive experience related to their bi+ identity. The positive experiences fell into six categories: (a) experiences with LGBT+ people in general; (b) experiences with other bi+ people; (c) experiences in LGBT+ environments; (d) experiences disclosing bi+ identities; (e) romantic and sexual experiences; and (f) experiences with allies. Participants described eight reasons for these experiences being positive: (a) feeling a sense of belonging in a community; (b) the normalization, acceptance, and visibility of one's identity or community; (c) providing or receiving support; (d) discussing shared experiences; (e) the promotion of authenticity; (f) celebrating one's identity or community; (g) experiencing personal growth; and (h) not feeling limited by gender when it came to romantic and sexual experiences. In sum, bi+ male youth report a range of positive experiences related to their sexual orientation, which may have important implications for promoting resilience and wellbeing.</t>
  </si>
  <si>
    <t>2329-0382</t>
  </si>
  <si>
    <t>2329-0390</t>
  </si>
  <si>
    <t>10.1037/sgd0000459</t>
  </si>
  <si>
    <t>WOS:000776948800010</t>
  </si>
  <si>
    <t>Zu, P; Xu, SJ; Shi, CY; Zhao, YQ; Huang, ZH; Tao, FB</t>
  </si>
  <si>
    <t>JOURNAL OF PUBLIC HEALTH</t>
  </si>
  <si>
    <t>Background We aimed to explore the relationship between body mass index (BMI) and body weight perception (BWP) with suicidal behaviors among mainland Chinese adolescents. Methods A nationally representative sample (N = 10 110) of Chinese adolescents was assessed in this study. Suicidal behaviors (ideation, plan and attempt) were evaluated by four self-reported questions. Generalized linear mixed model was used to estimate the adjusted odds ratios (ORs) for the association between BWP/BMI with suicidal behaviors. Results The prevalence of suicidal ideation, suicidal plan and suicidal attempt was 12, 5 and 2.1%, respectively. After adjusting potential covariates, perceiving oneself as obese was significantly associated with increased risks of suicidal ideation (OR: 2.4, 95% confidence intervals, CI: 1.6-4.0, P = 0.001), suicidal plan (OR: 3.1, 95% CI: 1.5-6.3, P = 0.002) and suicidal attempt (OR: 3.7, 95% CI: 1.5-9.1, P = 0.001) compared with perceiving as normal weight among male adolescents; the effect attenuated to null among female adolescents. Perceiving oneself as underweight and overweight both exhibited significant adverse effect on suicidal behaviors (only suicidal ideation and suicidal plan) compared with perceiving oneself as normal weight among male adolescents, but not among female adolescents. The actual measured BMI was not significantly associated with suicidal behaviors among neither gender. Conclusions Self-perception of their body image rather than actual measured weight may have a gender-specific adverse effect on suicidal behaviors among Chinese adolescents.</t>
  </si>
  <si>
    <t>1741-3842</t>
  </si>
  <si>
    <t>1741-3850</t>
  </si>
  <si>
    <t>FEB 2022</t>
  </si>
  <si>
    <t>WOS:000769579700001</t>
  </si>
  <si>
    <t>Jin, TT; Wu, WZ; Shen, ML; Feng, HY; Wang, Y; Liu, SX; Li, X; Zhao, SK</t>
  </si>
  <si>
    <t>Hypospadias is one of the most common congenital malformations in boys. Due to abnormal appearance in the penis with abnormal urination and erection, patients with hypospadias were vulnerable to suffering from stress and psychiatric difficulties. The present study aims to summarize all the current evidence of the association between hypospadias and the risk of psychiatric disorders by a comprehensive review. Seventeen clinical studies were identified in the four electronic databases. A total of 953,872 participants were involved, while 15,729 of them were hypospadiac patients and the remaining 938,143 were normal controls. The standard age for surgery for hypospadias ranged from 20.4 months to 21.5 years. Eight out of seventeen (8/17, 47%) included studies explicitly showed that patients with hypospadias had a significantly higher risk of psychosocial disorders (all P &lt; 0.05). Specific types of psychiatric disorders included depression, anxiety, shyness, timidness, isolation, fear of ridicule, attention-deficit hyperactivity, autism spectrum, behavioral/emotional disorders, temper tantrums, emotionality, affective, psychosexual problems, and suicidal tendencies. Based on this review, psychiatric illnesses are frequently detected in hypospadiac patients' childhood, thus proper psychiatric guidance and early interventions from physicians, nurses, and parents may help these children to grow into less affected men.</t>
  </si>
  <si>
    <t>FEB 23</t>
  </si>
  <si>
    <t>WOS:000770488500001</t>
  </si>
  <si>
    <t>Bouter, DC; Zarchev, M; de Neve-Enthoven, NGM; Ravensbergen, SJ; Kamperman, AM; Hoogendijk, WJG; Grootendorst-van Mil, NH</t>
  </si>
  <si>
    <t>Although cross-sectional studies have shown that the COVID-19 pandemic has negatively affected the mental health of adolescents, the effect of the pandemic on adolescents with pre-pandemic symptoms is unclear. We, therefore, tested the hypothesis that adolescents had increased emotional and behavioral problems during the lockdowns imposed during the pandemic.This study included three measurements in a prospective cohort of 1022 adolescents who were oversampled based on their high risk of developing psychopathology. Before the pandemic, we assessed depressive, anxiety, stress, oppositional defiant problems, psychotic experiences and suicidality, using the Youth Self-Report; 445 and 333 of these 1,022 adolescents subsequently completed the online questionnaire in the first lockdown (in April 2020) and in the second lockdown (in January 2021), respectively. Multilevel random intercept regression models were used to determine the change in psychiatric symptoms, including an interaction term to assess whether these changes differed based on the severity of symptoms prior to the pandemic. Throughout the pandemic, the majority of the participating adolescents reported having emotional and behavioral symptoms that were within the normal range. Moreover, the mean symptom scores for all six outcomes decreased significantly among adolescents with high clinical severity prior to the pandemic.In contrast to our original hypothesis, the effects of the COVID-19 pandemic may not necessarily be detrimental, at least among a specific subgroup of adolescents with pre-existing mental health problems. Moreover, our finding that most adolescents in this at-risk sample did not report experiencing clinically relevant symptoms during the pandemic reflects their resilience during the pandemic.</t>
  </si>
  <si>
    <t>Zarchev, Milan/AAN-9667-2021</t>
  </si>
  <si>
    <t>Zarchev, Milan/0000-0002-2043-8566</t>
  </si>
  <si>
    <t>WOS:000756183400001</t>
  </si>
  <si>
    <t>Harris, LM; Broshek, CE; Ribeiro, JD</t>
  </si>
  <si>
    <t>CURRENT OBESITY REPORTS</t>
  </si>
  <si>
    <t>Purpose of Review Body mass index (BMI) outside of the normal range is commonly cited as a predictor of adverse health outcomes and has been identified as a potential risk factor for suicidal thoughts and behaviors (STBs). This meta-analysis provides a descriptive and quantitative summary of the literature evaluating the longitudinal relationship between BMI/weight status and STBs. Recent Findings The longitudinal literature examining the relationship between BMI/weight status and STBs is small and methodologically constrained. Within the existing literature, BMI and weight status are generally weak or nonsignificant risk factors for STBs. It is possible that body weight has a complex relationship with physical and mental health, including STBs, which may not be possible to accurately capture with a singular metric such as BMI. Summary BMI and weight status do not appear to robustly predict STBs, at least within the methodological constraints of the existing literature.</t>
  </si>
  <si>
    <t>2162-4968</t>
  </si>
  <si>
    <t>WOS:000756239300001</t>
  </si>
  <si>
    <t>Yorsaeng, R; Suntronwong, N; Thongpan, I; Chuchaona, W; Lestari, FB; Pasittungkul, S; Puenpa, J; Atsawawaranunt, K; Sharma, C; Sudhinaraset, N; Mungaomklang, A; Kitphati, R; Wanlapakorn, N; Poovorawan, Y</t>
  </si>
  <si>
    <t>PEERJ</t>
  </si>
  <si>
    <t>Background. The COVID-19 virus has been an emerging disease causing global outbreaks for over a year. In Thailand, transmission may be controlled by strict measures that could positively and negatively impact physical health and suicidal behavior. Methods. The incidence of COVID-19 was retrieved from the Department of Disease Control (DDC). The impact of viral diseases was retrieved from the open-source of the DDC and King Chulalongkorn Memorial Hospital. The road accidents data were from the Thai Ministry of Transport. The suicidal behavior data were obtained from the Department of Mental Health. We compared data from the year 2019 with the pandemic COVID-19 outbreak period in 2020, before lockdown, during lockdown, easing, and new wave period using unpaired t-test and least-squares linear regression. We compared the impact of the outbreak on various data records in 2020 with corresponding non-outbreak from 2019. Results. There was a significant decline in cases of influenza (p &lt; 0.001) and norovirus (p = 0.01). However, there was no significant difference in RSV cases (p = 0.17). There was a dramatic increase in attempt to suicides and suicides (p &lt; 0.001). There was no impact on roadside accidents and outpatient department visits. Discussion. The extensive intervention measures during lockdown during the first wave positively impacted total cases for each period for acute respiratory and gastrointestinal tract diseases, car accidents, and injuries and negatively impacted indicators of suicidal behavior. The data support government policies that would be effective against the next outbreak by promoting the new normal lifestyle.</t>
  </si>
  <si>
    <t>Yorsaeng, Ritthideach/AAD-3153-2019</t>
  </si>
  <si>
    <t>Yorsaeng, Ritthideach/0000-0001-9391-663X</t>
  </si>
  <si>
    <t>2167-8359</t>
  </si>
  <si>
    <t>FEB 16</t>
  </si>
  <si>
    <t>e12960</t>
  </si>
  <si>
    <t>10.7717/pearj.12960</t>
  </si>
  <si>
    <t>WOS:000756693100002</t>
  </si>
  <si>
    <t>Han, B; Blanco, C; Einstein, EB; Compton, WM</t>
  </si>
  <si>
    <t>ADDICTION</t>
  </si>
  <si>
    <t>Aim To examine prevalence of mental health conditions and receipt of mental health care (MHC) by illicit lysergic acid diethylamide (LSD) use status (past-year; lifetime without-past-year; never) among young adults. Design Cross-sectional, annual survey data from 2015 to 2019 National Surveys on Drug Use and Health (NSDUH). Setting United States. Participants A total of 69 916 NSDUH participants ages 18 to 25. Measurements Outcomes included past-year serious psychological distress (SPD), suicidal ideation, Diagnostic and Statistical Manual of Mental Disorders (DSM)-IV major depressive episode (MDE), any mental illness, serious mental illness, receipt of mental health care (MHC, inpatient/outpatient or receipt of prescription medications), and number of days of being unable to work or attend normal activities because of mental health conditions. Findings Multivariable analyses found that compared with those who never used illicit LSD, adults with past-year illicit LSD use had greater risk of suicidal ideation (adjusted risk ratio [ARR] = 1.2, 95% CI = 1.06-1.41), SPD (ARR = 1.2, 95% CI = 1.04-1.28), MDE (ARR = 1.3, 95% CI = 1.17-1.52), and any/serious mental illness (ARRs = 1.2-1.3, 95% CI = 1.02-1.41) and reported missing more days because of mental health conditions (adjusted incidence rate ratio = 1.6, 95% CI = 1.31-1.86). Lifetime (without past-year) use showed similar, although less consistent, associations. Compared with those never using illicit LSD, adults with past-year use were less likely to receive prescription medications for MHC (ARR = 0.7, 95% CI = 0.60-0.84) and to receive overall MHC (ARR = 0.7, 95% CI= 0.64-0.84). Compared with those using in the past-year, adults with lifetime (without past-year) use were more likely to receive prescription medications for MHC (ARR = 1.2, 95% CI = 1.01-1.46) and receive overall MHC (ARR = 1.2, 95% CI = 1.03-1.45). Conclusions Young adults with past-year illicit lysergic acid diethylamide use have elevated prevalence of mental health conditions and are less likely to receive prescription medications for mental health care and overall mental health care. Regardless of past-year use status, young adults with lifetime illicit lysergic acid diethylamide use may benefit from mental illness prevention and interventions.</t>
  </si>
  <si>
    <t>/0000-0003-3108-5118</t>
  </si>
  <si>
    <t>0965-2140</t>
  </si>
  <si>
    <t>1360-0443</t>
  </si>
  <si>
    <t>WOS:000755368800001</t>
  </si>
  <si>
    <t>Khatiwada, P; Clark, L; Khunger, A; Rijal, BB; Ritter, J</t>
  </si>
  <si>
    <t>CUREUS JOURNAL OF MEDICAL SCIENCE</t>
  </si>
  <si>
    <t>Flecainide is an anti-arrhythmic drug with a narrow therapeutic index. Flecainide toxicity is rare, but the mortality is high. This case demonstrates the use of intravenous fat emulsion therapy in conjunction with intravenous sodium bicarbonate treatment for flecainide toxicity. A 50-year-old male with atrial fibrillation and taking flecainide 75 mg twice daily presented to Emergency Department after ingesting 1125 mg of flecainide, in a suicide attempt. An electrocardiogram (ECG) on arrival showed bradycardia, wide QRS complex, prolonged QTc interval. Treatment for flecainide poisoning with intravenous sodium bicarbonate was initiated. On day two, the patient had a cardiac arrest secondary to ventricular tachycardia. After successful defibrillation, the patient had persistent bradycardia and hypotension. Administration of a 20% lipid emulsion bolus, followed by continuous infusion for three hours, resulted in conversion to normal sinus rhythm. This case illustrates the successful treatment of flecainide toxicity with intravenous fat emulsion therapy. To our knowledge, this is the second case that used fat emulsion without concomitant extracorporeal life support. Due to its low prevalence and the fact the lipid emulsion is often used in conjunction with other treatments, there are no randomized clinical trials on the isolated efficacy of lipid infusion. The best treatment is unknown. Given its high mortality, early detection and treatment are paramount.</t>
  </si>
  <si>
    <t>2168-8184</t>
  </si>
  <si>
    <t>FEB 15</t>
  </si>
  <si>
    <t>WOS:000757915700009</t>
  </si>
  <si>
    <t>Petraroli, I; Baars, R</t>
  </si>
  <si>
    <t>To be a woman in Japan: Disaster vulnerabilities and gendered discourses in disaster preparedness in Japan</t>
  </si>
  <si>
    <t>INTERNATIONAL JOURNAL OF DISASTER RISK REDUCTION</t>
  </si>
  <si>
    <t>In recent years the international community has acknowledged the importance of gender perspectives in Disaster Risk Reduction (DRR), arguing that social constructs of gender lead to structural inequalities, prejudices and biases that articulate people's disaster vulnerabilities and capabilities in all disaster phases. Studies showed that especially women are prone to genderbased disaster risks, and it is the responsibility of national governments not only to identify these vulnerabilities but also to develop disaster education and preparedness strategies to address them. To better understand gender-based disaster vulnerability in Japan, this study identifies factors of disaster vulnerabilities of women within a complex set of social and community norms and values, stressing the impact of public discourses of gender. Then, this paper addresses the questions: What are the disaster vulnerabilities of women in Japan? and What is the impact of discourses of gender on disaster vulnerabilities of women in disaster preparedness Japan?. To address the first question, factors of vulnerability were identified through Grounded Theory based on data collected from participant observations and stakeholder interviews. Then, the impact of discourses around gender was extracted from the literature on gender and DRR using Critical Discourse Analysis. The study results show that the main factors of gendered disaster vulnerability are inadequate disaster education, a lack of protection measures, and cultural issues. Moreover, public discourses of gender are shown to not only shape these factors but to be deeply embedded in Japan's disaster preparedness strategies at large affecting both the quality and quantity of disaster information available.</t>
  </si>
  <si>
    <t>2212-4209</t>
  </si>
  <si>
    <t>10.1016/j.ijdrr.2021.102767</t>
  </si>
  <si>
    <t>WOS:000763909100002</t>
  </si>
  <si>
    <t>Avci, E</t>
  </si>
  <si>
    <t>JOURNAL OF PALLIATIVE CARE</t>
  </si>
  <si>
    <t>Arguments regarding the goals of medicine in end-of-life occupy a prominent place in the debate on life-ending medical interventions. The discussions in favor of euthanasia and physician-assisted suicide focus on relieving patients' intractable pain and suffering to justify the physician's active engagement in killing. Furthermore, the arguments that claim the existence of intractable suffering vindicates euthanasia and physician-assisted suicide are predicated upon compassion in the first instance. The present article concisely studies the goals of medicine and compassion to evaluate their utilization in the ethical justification of life-ending interventions to draw normative conclusions on that basis. The article concludes that relieving a person's unbearable pain and suffering is a crucial goal of medicine, but this goal should be accomplished through morally acceptable means, not euthanasia or physician-assisted suicide. Medicine intends to protect, promote, and maintain the person's physical and psychological wellbeing. Considering euthanasia or physician-assisted suicide an appropriate means to achieve these goals may dramatically impair the therapeutic relationship for patients who regard the physician as a healer. In respect of compassion, the article deduces that even though playing an important role in the patient-physician relationship, compassion does not produce an objective, reliable, and applicable standard to appraise the ethical assessment of euthanasia and physician-assisted suicide because compassion derives from feelings that vary from person to person according to their social, cultural, religious, or political stances and values. The article proposes interpreting the goals of medicine and the concept of compassion in line with giving suffering people adequate and appropriate medical, palliative, spiritual, and emotional care in light of the dedication of medicine to people's health and welfare and the requirement of compassion to help suffering individuals in a constructive course of action.</t>
  </si>
  <si>
    <t>Avci, Ercan/ABB-7822-2020</t>
  </si>
  <si>
    <t>Avci, Ercan/0000-0003-4857-8429</t>
  </si>
  <si>
    <t>0825-8597</t>
  </si>
  <si>
    <t>2369-5293</t>
  </si>
  <si>
    <t>WOS:000758746800001</t>
  </si>
  <si>
    <t>Gartner, A; Engebrecht, J</t>
  </si>
  <si>
    <t>GENETICS</t>
  </si>
  <si>
    <t>DNA must be accurately copied and propagated from one cell division to the next, and from one generation to the next. To ensure the faithful transmission of the genome, a plethora of distinct as well as overlapping DNA repair and recombination pathways have evolved. These pathways repair a large variety of lesions, including alterations to single nucleotides and DNA single and double-strand breaks, that are generated as a consequence of normal cellular function or by external DNA damaging agents. In addition to the proteins that mediate DNA repair, checkpoint pathways have also evolved to monitor the genome and coordinate the action of various repair pathways. Checkpoints facilitate repair by mediating a transient cell cycle arrest, or through initiation of cell suicide if DNA damage has overwhelmed repair capacity. In this chapter, we describe the attributes of Caenorhabditis elegans that facilitate analyses of DNA repair, recombination, and checkpoint signaling in the context of a whole animal. We review the current knowledge of C. elegans DNA repair, recombination, and DNA damage response pathways, and their role during development, growth, and in the germ line. We also discuss how the analysis of mutational signatures in C. elegans is helping to inform cancer mutational signatures in humans.</t>
  </si>
  <si>
    <t>0016-6731</t>
  </si>
  <si>
    <t>1943-2631</t>
  </si>
  <si>
    <t>FEB 4</t>
  </si>
  <si>
    <t>iyab178</t>
  </si>
  <si>
    <t>WOS:000761458000015</t>
  </si>
  <si>
    <t>King, K; Schlichthorst, M; Chondros, P; Rice, S; Clark, A; Le, LKD; Mihalopoulos, C; Pirkis, J</t>
  </si>
  <si>
    <t>Protocol for a cluster randomized control trial of the impact of the Breaking the Man Code workshops on adolescent boys' intentions to seek help</t>
  </si>
  <si>
    <t>TRIALS</t>
  </si>
  <si>
    <t>Background: Males in Australia and many other countries account for three-quarters of all deaths by suicide. School-based programs to support young men's wellbeing have become increasingly common in recent years and show much promise to tackle the issue of male suicide by fostering protective factors and mitigating harmful factors. However, only a few of these programs have been evaluated. This trial seeks to address the lack of knowledge about the potential for school-based gender-transformative programs to have a positive impact on boys. Breaking the Man Code workshops, delivered by Tomorrow Man in Australia, challenge and transform harmful masculinities with young men with a view to ultimately reducing their suicide risk. The trial aims to examine whether adolescent boys who participate in the Breaking the Man Code workshop demonstrate an increase in their likelihood of seeking help for personal or emotional problems compared to boys waiting to take part in the workshop. Methods: A stratified cluster randomized controlled superiority trial with two parallel groups will be conducted. Schools will be randomly allocated 1:1, stratified by location of the schools (rural or urban), state (Victoria, NSW, or WA), and mode of workshop delivery (face-to-face or online), to the intervention group and waitlist control group. Discussion: The Breaking the Man Code workshops show great promise as a school-based prevention intervention. The trial will fill a gap in knowledge that is critically needed to inform future interventions with boys and men. Some methodological challenges have been identified related to the COVID-19 pandemic in Australia, such as delays in ethics approvals and the need for Tomorrow Man to introduce an online delivery option for the workshop. The trial protocol has been designed to mitigate these challenges. The findings from the trial will be used to improve the workshops and will assist others who are designing and implementing suicide prevention interventions for boys and men.</t>
  </si>
  <si>
    <t>King, Kylie/0000-0001-8500-4972</t>
  </si>
  <si>
    <t>1745-6215</t>
  </si>
  <si>
    <t>FEB 3</t>
  </si>
  <si>
    <t>10.1186/s13063-022-06034-0</t>
  </si>
  <si>
    <t>WOS:000750813100001</t>
  </si>
  <si>
    <t>Reynish, TD; Hoang, H; Bridgman, H; Easpaig, BNG</t>
  </si>
  <si>
    <t>JOURNAL OF HOMOSEXUALITY</t>
  </si>
  <si>
    <t>Rural, kink-oriented people experience much exogenous oppression and yet related research is scarce. This study examined the risk and protective factors of kink-oriented rural Tasmanian Australians with preexisting mental health conditions and help-seeking barriers and facilitators. Participants completed either an online survey (n = 42), an interview (n = 10), or both. Thematic analysis and descriptive statistics were used to analyze the qualitative and quantitative data, respectively. Participants aged 18 to 61 were gender and sexually diverse and better educated but had more lifetime suicide attempts than the general public. Despite the increasing normalization of kink, 90.5% of participants have never seen a kink-aware mental health professional (MHP) and nearly 83.0% did not disclose to an MHP for fear of stigma or discrimination. Self-awareness, resilience, social support and kink improved participants' mental health. Tailored support from trained MHP is vital to improve the mental health of kink-oriented people in rural areas.</t>
  </si>
  <si>
    <t>Hoang, Ha/F-4713-2015</t>
  </si>
  <si>
    <t>Hoang, Ha/0000-0001-5116-9947; Nic Giolla Easpaig, Brona/0000-0001-6787-056X; Reynish, Tamara/0000-0003-4490-9729; Bridgman, Heather/0000-0002-1232-952X</t>
  </si>
  <si>
    <t>0091-8369</t>
  </si>
  <si>
    <t>1540-3602</t>
  </si>
  <si>
    <t>WOS:000750769100001</t>
  </si>
  <si>
    <t>Alotaibi, NB; Mukred, M</t>
  </si>
  <si>
    <t>Factors affecting the cyber violence behavior among Saudi youth and its relation with the suiciding: A descriptive study on university students in Riyadh city of KSA</t>
  </si>
  <si>
    <t>TECHNOLOGY IN SOCIETY</t>
  </si>
  <si>
    <t>Cyber violence issues are a dilemma affecting families and society in multiple countries such as Saudi Arabia. One of the most common outcomes of cyber violence in Saudi Arabia is suicidal intentions and suicide attempts. Based on government reports, there has been a considerable increase in this type of violence in the country. In this regard, descriptive studies and findings concerning intentional cyber violence behavior are still scarce, particularly in Saudi Arabia. In this study, the Theory of Planned Behavior (TPB) was used to identify the factors that affect cyber violence behaviors. A total of 862 questionnaire copies were distributed and analyzed using SEM. PLS V3 was to test the proposed model. The fit indices confirmed the acceptability and fitness of the model. The TPB antecedents of attitudes, subjective norms, and perceived behavioral control had a statistically significant and positive relationship with cyber violence behavior. Also, technological awareness, social media influence, and involvement in digital games also had a statistically significant and positive effect on attitudes, subjective norms, and perceived behavioral control. Behavioral intention towards cyber violence and its effect on actual suicides was also confirmed. This study has several implications for theoretical and descriptive studies concerning cyber violence, particularly when it comes to mitigating its effects on social media users.</t>
  </si>
  <si>
    <t>Mukred, Muaadh/0000-0001-6826-8458</t>
  </si>
  <si>
    <t>0160-791X</t>
  </si>
  <si>
    <t>1879-3274</t>
  </si>
  <si>
    <t>10.1016/j.techsoc.2022.101863</t>
  </si>
  <si>
    <t>WOS:000780192800002</t>
  </si>
  <si>
    <t>Asieieva, Y; Sytnik, S; Babchuk, O; Heina, O; Dementieva, K</t>
  </si>
  <si>
    <t>Peculiarities of the mental state of student youth of Ukraine during quarantine restrictions</t>
  </si>
  <si>
    <t>AMAZONIA INVESTIGA</t>
  </si>
  <si>
    <t>The work was intended to generalize both world statistics and our own experimental study aimed at detecting changes in mental states during the introduction of quarantine restrictions caused by the prevalence of COVID-19. During quarantine restrictions we observed a high level of anxiety in almost 45% of young respondents, severe and extreme depression from 2% to 7% of respondents, and moderate from 40% to 50% of respondents. Impressive are also rates of explicit suicidal ideation - 10-13%. Thus, the situation with the mental state of the younger generation requires the intervention of specialists, the development of programs that allow them to provide timely assistance under quarantine restrictions and maintain a normal psychological state of young people. Identifying the peculiarities of mental states of young people provides an opportunity to develop programs of both prevention of suicidal ideation and support for people who are experiencing uncontrolled anxiety or are depressed. It should be noted that quarantine restrictions require special approaches to the provision and implementation of such programs, meaning their transference from real life to cyberspace. Given that programs quality should not suffer, assistance should be provided by expert professionals at a high level.</t>
  </si>
  <si>
    <t>Юлия Асеева, Asieieva Yuliia/AAH-2650-2021</t>
  </si>
  <si>
    <t>Юлия Асеева, Asieieva Yuliia/0000-0003-3086-3993; Babchuk, Olena/0000-0001-5712-909X</t>
  </si>
  <si>
    <t>2322-6307</t>
  </si>
  <si>
    <t>10.34069/AI/2022.50.02.1</t>
  </si>
  <si>
    <t>WOS:000770300400002</t>
  </si>
  <si>
    <t>Aim: There are more non-specific, hence harder to diagnose, symptoms in the picture of male depression. These symptoms are strongly linked to social norms and roles traditionally assigned to men. The aim of this study was to assess the interrelationship of early maladaptive schemas that affect the formation of self-image as a man with indicators of male depression. Materials and methods: The Gender-Sensitive Depression Screening (GSDS-26) by A.M. Moller-Leimkuhler and the Early Maladaptive Schema Questionnaire by J. Young (YSQ-S3-PL) were used. A group of 75 men (aged 18 to 50) were qualified to take part in the research. Results: The total score of the GSDS-26 scale and individual indicators of male depression are strongly positively correlated with the severity of all five domains of the YSQ-S3-PL questionnaire. The highest correlation coefficient value was obtained in the following areas: Disconnection and rejection (0.741), Other-directedness (0.711), and Overvigilance and inhibition (0.711). In case of the GSDS-26 total score and the following indicators-Elevated stress, Aggressiveness, Emotional control, Risky behavior, and Classic symptoms of depression-positive statistically significant associations were confirmed with each of the 18 schemas from the YSQ-S3-PL questionnaire. Multiple regression results revealed that the following domains were significant for symptoms typical of male depression: Disconnection and rejection and Impaired autonomy and performance. The Impaired limits area was found to be statistically significant only for symptoms of classic depression. Conclusions: (1) The GSDS-26 scale scores show positive associations with each domain of the YSQ-S3-PL questionnaire. (2) The following areas seem to be more important for atypical depressive symptoms in men: Disconnection and rejection and Impaired autonomy and performance, while for classic depression: Impaired limits was more important. (3) In therapeutic work with male depressive symptoms, it is useful to focus on dominant maladaptive schemas alongside beliefs about stereotypical male roles.</t>
  </si>
  <si>
    <t>Jazdarehee, A; Huget-Penner, S; Pawlowska, M</t>
  </si>
  <si>
    <t>Pseudo-pheochromocytoma due to obstructive sleep apnea: a case report</t>
  </si>
  <si>
    <t>ENDOCRINOLOGY DIABETES AND METABOLISM CASE REPORTS</t>
  </si>
  <si>
    <t>Obstructive sleep apnea (OSA) is a condition of intermittent nocturnal upper airway obstruction. OSA increases sympathetic drive which may result in clinical and biochemical features suggestive of pheochromocytoma. We present the case of a 65-year-old male with a 2.9-cm left adrenal incidentaloma on CT, hypertension, symptoms of headache, anxiety and diaphoresis, and persistently elevated 24-h urine norepinephrine (initially 818 nmol/day (89-470)) and normetanephrine (initially 11.2 mu mol/day (0.6-2.7)). He was started on prazosin and underwent left adrenalectomy. Pathology revealed an adrenal corticoadenoma with no evidence of pheochromocytoma. Over the next 2 years, urine norepinephrine and normetanephrine remained significantly elevated with no MIBG avid disease. Years later, he was diagnosed with severe OSA and treated with continuous positive airway pressure. Urine testing done once OSA was well controlled revealed complete normalization of urine norepinephrine and normetanephrine with substantial symptom improvement. It was concluded that the patient never had a pheochromocytoma but rather an adrenal adenoma with biochemistry and symptoms suggestive of pheochromocytoma due to untreated severe OSA. Pseudo-pheochromocytoma is a rare presentation of OSA and should be considered on the differential of elevated urine catecholamines and metanephrines in the right clinical setting.&amp; nbsp;</t>
  </si>
  <si>
    <t>Jazdarehee, Aria/0000-0002-6478-6394</t>
  </si>
  <si>
    <t>2052-0573</t>
  </si>
  <si>
    <t>FEB 1</t>
  </si>
  <si>
    <t>10.1530/EDM-21-0100</t>
  </si>
  <si>
    <t>WOS:000779060300001</t>
  </si>
  <si>
    <t>Lee, H; Kim, MJ; Hong, M; Rhee, SJ; Shin, D; Park, JI; Lee, HJ; Jung, HY; Ahn, YM</t>
  </si>
  <si>
    <t>Introduction: Exposure to suicidal death may cause trauma and change the bereaved family/friends' attitudes towards suicide and increase their suicide-related behavior. We aimed to examine the life-time prevalence of loss experience among the general population of South Korea, the relationship between attitudes towards suicide and suicidal intensity, and the moderation effect of interest in news media. Methods: After analyzing 2973 structured interviews, we hypothesized structural equation model and conducted a moderation analysis. Results: A total of 10.1% (n = 301) respondents had experienced the suicide of acquaintances. Acceptive attitudes such as suicide as right and suicide as normal-common were higher in the experienced group. All fit indices of the hypothesized model were satisfied, and experience of suicidal loss was positively associated with both acceptive attitudes and suicidal intensity. Suicide as normal-common positively affected suicidal intensity, but suicide as right was not significant. Interest in news media significantly moderated the relationship between loss experience and suicidal intensity. Limitations: Since our study was cross-sectional design, further longitudinal studies are needed to draw casual inferences between factors. We used the at home interview method, which might have resulted underestimated experience of suicidal loss. Conclusion: Our findings showed that experiencing suicide death of any acquaintances could increase individual's acceptance of suicide and also increase the risk of suicide. Frequent exposure to suicide-related news amplified their risk of suicide. To reduce the suicide risk behavior, targeted intervention with those bereaved by suicide and restriction of media reports on suicide news will be needed as prevention strategies.</t>
  </si>
  <si>
    <t>WOS:000768324700006</t>
  </si>
  <si>
    <t>Adshead, C; Runacres, J</t>
  </si>
  <si>
    <t>Aim To understand the experiences and perceived impact on the wellbeing of individuals attending a suicide bereavement social support group. Design A qualitative study guided by a realist evaluation framework. Methods Data were collected from May-July 2020 using online semistructured individual interviews with participants (N = 6), from the North West of England recruited from a suicide bereavement support group's social media. Data were analysed using thematic analysis informed by the realist framework. Results Effective social support includes the prioritisation of building meaningful connections with like-minded individuals, providing a safe space for authentic self-expression aiding personal relationship maintenance. Contextual factors included: Societal and cultural stigma of suicide, self-stigma and gender norms. Mechanisms influencing support seeking include: Not wanting to burden loved ones due to judgement, and a lack of understanding. Impact Policymakers can reduce demand on healthcare systems by developing tailored support groups to suit individual needs.</t>
  </si>
  <si>
    <t>Adshead, Claire/0000-0003-0889-0020; Runacres, Jessica/0000-0003-3429-4054</t>
  </si>
  <si>
    <t>JAN 2022</t>
  </si>
  <si>
    <t>WOS:000752472700001</t>
  </si>
  <si>
    <t>Zhang, J; Lew, B; Liu, YZ; Chistopolskaya, K; Zhao, SB</t>
  </si>
  <si>
    <t>Background There is a lack of religiosity studies in China especially in relation to mental health and suicidality. In this research, we focus our studies on medical workers of which some studies reported to have higher stress, and to pilot our studies in this adult age-group. Data and Methodology Data were obtained by a questionnaire survey in a large public hospital in a big metropolitan city of China. The final sample consisted of 1012 respondents with 237 (23.4%) being male and 775 (76.6%) being female. The respondents were of three groups: (1) Believers (n = 34; 3.5%); (2) Non-Believers or Atheists (n = 547; 55.8%); and (3) Agnostics or Fence-Sitters (n = 400; 40.8%). Suicidality was measured by the NCS-Suicidality Scale, and standard measures were employed for other major variables. Findings In line with other recent studies in China, the religion rate among the urban adults remained low (3.5%). However, about 40.8% of the respondents chose don't know and could be fence-sitters on the issue of religious belief. Many of them are involved in various folk beliefs which may not be considered as religious. The religious believers were at higher risk of suicidality and depression than the atheists and the fence-sitters. However, the fence-sitters were higher than the believers and atheists on psychological strains, and they were higher on depression compared to the atheists. Conclusion The religious believers and religious fence-sitters have higher psychopathologic risks and suicidal risk than the atheist group. Religion as of low prevalence in Chinese societies is a social value deviant from the norm and its practitioners are likely to be marginalized or stigmatized. The Strain Theory of Suicide is used for detailed explanations.</t>
  </si>
  <si>
    <t>Zhang, Jie/0000-0002-6538-2770</t>
  </si>
  <si>
    <t>WOS:000751881300001</t>
  </si>
  <si>
    <t>Wilkins-Yel, KG; Arnold, A; Bekki, J; Natarajan, M; Bernstein, B; Randall, AK</t>
  </si>
  <si>
    <t>I can't push off my own Mental Health: Chilly STEM Climates, Mental Health, and STEM Persistence among Black, Latina, and White Graduate Women</t>
  </si>
  <si>
    <t>SEX ROLES</t>
  </si>
  <si>
    <t>Drawing on 12 semi-structured interviews with Black, Latina, and white graduate women who either continued or discontinued their STEM doctoral degrees, the present study examined the psychological impact of navigating marginalizing experiences in white male-dominated STEM environments. Using thematic analysis grounded in a social constructivist paradigm, researchers identified three emergent themes: 1) institutional challenges as contextual barriers, 2) impact on wellbeing and STEM persistence, and 3) contextual supports and coping. These findings indicate that challenging STEM encounters within the higher education environment contributed to increased stress, depression, anxiety, and suicidal ideation among graduate women in STEM from diverse racial/ethnic backgrounds. The compound effect of these STEM stressors and their subsequent psychological toll contributed to decreased STEM persistence among participants. Study implications highlight the need for faculty and university administrators to challenge and address institutional norms that operate as contextual barriers, destigmatize discussions surrounding mental health, and adopt a whole person approach to supporting graduate women in STEM.</t>
  </si>
  <si>
    <t>Arnold, Amanda/0000-0003-2184-8943</t>
  </si>
  <si>
    <t>0360-0025</t>
  </si>
  <si>
    <t>1573-2762</t>
  </si>
  <si>
    <t>3-4</t>
  </si>
  <si>
    <t>WOS:000744864400001</t>
  </si>
  <si>
    <t>Setiyawati, D; Jatmika, WN; Puspakesuma, N; Retnowati, S; Colucci, E</t>
  </si>
  <si>
    <t>JOURNAL OF MENTAL HEALTH</t>
  </si>
  <si>
    <t>Background The concept that suicide is preventable is fairly recent in Indonesia. Suicide prevention training is also new for community leaders and laypeople. On the other side, in a collectivistic society like Indonesia, community leaders, neighbours, and friends are essential parts of someone's life. Therefore, guidelines to assist first aiders in preventing suicide is urgently needed. Aim This study aimed to develop guidelines to recognise key warning signs and provide first aid support to Indonesians at potential immediate risk for suicide. Methods The guidelines was developed through three steps: (i) systematic literature review; (ii) focus group discussions and interviews; and (iii) expert consensus using the Delphi approach. These steps were taken to ensure that the final guidelines reflected the cultural beliefs and norms of the Indonesian context. Results Three rounds of Delphi resulted in 460 accepted items out of 539 items generated from the literature search and group and individual interviews. Some key differences with other countries where similar studies were carried out were highlighted. Conclusions This study emphasised the need for gatekeeper training as the ideal way of educating community members on the guidelines.</t>
  </si>
  <si>
    <t>Jatmika, Wulan/0000-0003-3826-0134; Puspakesuma, Nabila/0000-0003-3517-9103; Colucci, Erminia/0000-0001-9714-477X; Setiyawati, Diana/0000-0002-0496-737X</t>
  </si>
  <si>
    <t>0963-8237</t>
  </si>
  <si>
    <t>1360-0567</t>
  </si>
  <si>
    <t>MAY 4</t>
  </si>
  <si>
    <t>WOS:000746402200001</t>
  </si>
  <si>
    <t>Smallwood, N; Harrex, W; Rees, M; Willis, K; Bennett, CM</t>
  </si>
  <si>
    <t>COVID-19 infection and the broader impacts of the pandemic on healthcare workers</t>
  </si>
  <si>
    <t>RESPIROLOGY</t>
  </si>
  <si>
    <t>The severe acute respiratory syndrome coronavirus (SARS-CoV-2) disease or COVID-19 pandemic is associated with more than 230 million cases and has challenged healthcare systems globally. Many healthcare workers (HCWs) have acquired the infection, often through their workplace, with a significant number dying. The epidemiology of COVID-19 infection in HCWs continues to be explored, with manifold exposure risks identified, leading to COVID-19 being recognised as an occupational disease for HCWs. The physical illness due to COVID-19 in HCWs is similar to the general population, with some HCWs experiencing a long-term illness, which may impact their ability to return to work. HCWs have also been affected by the immense workplace and psychosocial disruption caused by the pandemic. The impacts on the psychological well-being of HCWs globally have been profound, with high prevalence estimates for mental health symptoms, including emotional exhaustion. Globally, governments, healthcare organisations and employers have key responsibilities, including: to be better prepared for crises with comprehensive disaster response management plans, and to protect and preserve the health workforce from the physical and psychological impacts of the pandemic. While prioritising HCWs in vaccine rollouts globally has been critical, managing exposures and outbreaks occurring in healthcare settings remains challenging and continues to lead to substantial disruption to the health workforce. Safeguarding healthcare workforces during crises is critical as we move forward on the new path of 'COVID normal'.</t>
  </si>
  <si>
    <t>Bennett, Catherine/0000-0001-9581-1612; Willis, Karen/0000-0001-8036-8814; Rees, Megan/0000-0002-7736-4000</t>
  </si>
  <si>
    <t>1323-7799</t>
  </si>
  <si>
    <t>1440-1843</t>
  </si>
  <si>
    <t>SI</t>
  </si>
  <si>
    <t>10.1111/resp.14208</t>
  </si>
  <si>
    <t>WOS:000744354000001</t>
  </si>
  <si>
    <t>Yeh, CH; Wang, YN; Yeh, FC</t>
  </si>
  <si>
    <t>Query-based-learning mortality-related decoders for the developed island economy</t>
  </si>
  <si>
    <t>SCIENTIFIC REPORTS</t>
  </si>
  <si>
    <t>Search volumes from Google Trends over clear-defined temporal and spatial scales were reported beneficial in predicting influenza or disease outbreak. Recent studies showed Wiener Model shares merits of interpretability, implementation, and adaptation to nonlinear fluctuation in terms of real-time decoding. Previous work reported Google Trends effectively predicts death-related trends for the continent economy, yet whether it applies to the island economy is unclear. To this end, a framework of the mortality-related model for a developed island economy Taiwan was built based on potential death causes from Google Trends, aiming to provide new insights into death-related online search behavior at a population level. Our results showed estimated trends based on the Wiener model significantly correlated to actual trends, outperformed those with multiple linear regression and seasonal autoregressive integrated moving average. Meanwhile, apart from that involved all possible features, two other sets of feature selecting strategies were proposed to optimize pre-trained models, either by weights or waveform periodicity of features, resulting in estimated death-related dynamics along with spectrums of risk factors. In general, high-weight features were beneficial to both die and death, whereas features that possessed clear periodic patterns contributed more to death. Of note, normalization before modeling improved decoding performances.</t>
  </si>
  <si>
    <t>Yeh, Chien-Hung/0000-0002-6886-2964</t>
  </si>
  <si>
    <t>2045-2322</t>
  </si>
  <si>
    <t>JAN 19</t>
  </si>
  <si>
    <t>10.1038/s41598-022-04855-2</t>
  </si>
  <si>
    <t>WOS:000744620600046</t>
  </si>
  <si>
    <t>Abderhalden, FP</t>
  </si>
  <si>
    <t>Challenging Normal Science: An Interdisciplinary Approach to Jailed Individuals Self-Report of Lifetime and in-Jail Suicidal Ideations</t>
  </si>
  <si>
    <t>CRIME &amp; DELINQUENCY</t>
  </si>
  <si>
    <t>Suicidal behaviors are of critical public health concern. These behaviors are even more pervasive in the justice system, in particular in the correctional sector. Yet, the field of criminology has historically shown limited interest in furthering the scientific inquiry behind these behaviors. Interdisciplinary work has routinely been used as a buzz word in academia. This study argues that the intersection of criminology, psychology, and sociology are a beginning step to challenge normal science and progress into a new paradigm of scholarship, in relation to suicidology. The current study details the importance of knowledge building, exchange of theories, measurement, variables, and collaboration. Using real data to illustrate how this approach could work, a test of lifetime suicidal ideations and in-jail suicidal ideation is conducted to demonstrate the interdisciplinary nature of suicide within justice involved populations.</t>
  </si>
  <si>
    <t>0011-1287</t>
  </si>
  <si>
    <t>1552-387X</t>
  </si>
  <si>
    <t>10.1177/00111287211072442</t>
  </si>
  <si>
    <t>WOS:000749389600001</t>
  </si>
  <si>
    <t>Qazi, SR; Irfan, M; Ramzan, Z; Jahanzaib, M; Khan, MZ; Nasir, M; Shakeel, M; Khan, IA</t>
  </si>
  <si>
    <t>MOLECULAR BIOLOGY REPORTS</t>
  </si>
  <si>
    <t>Background Major depressive disorder (MDD) is a polygenic, and highly prevalent disorder affecting 322 million people globally. It results in several psychological changes which adversely affect different dimensions of life and may lead to suicide. Methods Whole exome sequencing of 15 MDD patients, enrolled at the Dr. A. Q. Khan Institute of Behavioral Sciences, Karachi, was performed using NextSeq500. Different bioinformatics tools and databases like ANNOVAR, ALoFT, and GWAS were used to identify both common and rare variants associated with the pathogenesis of MDD. Results A total of 1985 variations were identified in 479 MDD-related genes. Several SNPs including rs1079610, rs11750538, rs1799913, rs1801131, rs2230267, rs2231187, rs3819976, rs4314963, rs56265970, rs587780434, rs6330, rs75111588, rs7596487, and rs9624909 were prioritized due to their deleteriousness and frequency difference between the patients and the South Asian population. A non-synonymous variation rs56265970 (BCR) had 26% frequency in patients and was not found in the South Asian population; a multiallelic UTR-5 ' insertion rs587780434 (RELN) was present with an allelic frequency of 70% in patients whereas 22% in the SAS population. Genetic alterations in PABPC1 genes, a stress-associated gene also had higher allele frequency in the cases than in the normal population. Conclusion This present study identifies both common and rare variants in the genes associated with the pathogenesis of MDD in Pakistani patients. Genetic variations in BCR, RELN, and stress-associated PABPC1 suggest potential roles in the pathogenesis of MDD.</t>
  </si>
  <si>
    <t>Khan, Ishtiaq Ahmad/0000-0003-2421-2625; Shakeel, Muhammad/0000-0003-2472-3222</t>
  </si>
  <si>
    <t>0301-4851</t>
  </si>
  <si>
    <t>1573-4978</t>
  </si>
  <si>
    <t>WOS:000744761100005</t>
  </si>
  <si>
    <t>Koivisto, M; Melartin, T; Lindeman, S</t>
  </si>
  <si>
    <t>PSYCHOTHERAPY RESEARCH</t>
  </si>
  <si>
    <t>Objective The ability to trust one's own perceptions is crucial for psychological well-being and growth. The relevance of its opposite, self-invalidation (SI), to the psychopathology of borderline personality disorder (BPD) is emphasized in many contemporary theories of evidence-based treatments for BPD. Empirical research on this topic remains scarce, however. This study aimed to describe manifestations of SI in individuals with BPD during a 40-session psychoeducational intervention based mainly on schema therapy. Method Transcripts of videotaped group sessions were analyzed inductively using qualitative content analysis. Results SI emerged as a recurrent, ubiquitous phenomenon. The content analysis yielded three core categories of SI: (1) a self-critical and harsh attitude towards the self (subcategories reflected punitive internalizations that could engender fear-based inertia, self-erasing, submissive coping behavior, and temporal fluctuation in SI), (2) a deficient sense of normalcy, and self-doubt, and (3) self-stigma. We also found an association of SI with various dimensions of BPD, including difficulty in the identification of emotions, secondary emotional reactions such as guilt, shame, anger, and resentment, self-related and interpersonal problems, and suicidal urges. Conclusions SI is a detrimental cognitive-emotional process relevant to BPD that merits treatment. Efforts to reduce self-stigma, a pernicious aspect of SI, are imperative.</t>
  </si>
  <si>
    <t>Koivisto, Maaria/0000-0002-7640-412X</t>
  </si>
  <si>
    <t>1050-3307</t>
  </si>
  <si>
    <t>1468-4381</t>
  </si>
  <si>
    <t>WOS:000742315000001</t>
  </si>
  <si>
    <t>Kerkela, M; Gissler, M; Veijola, J</t>
  </si>
  <si>
    <t>EPIDEMIOLOGY AND HEALTH</t>
  </si>
  <si>
    <t>OBJECTIVES: In prospective follow-up studies, participants are normally contacted during the follow-up period. Even though the idea is not to intervene, the studies conducted during follow-up may affect the target population. Our hypotheses were that participation in the prospective Northern Finland Birth Cohort 1986 study (NFBC 1986) increased the use of mental health services and reduced suicidal behaviour due to participation in follow-up studies. METHODS: The NFBC 1986 study covered people with an expected date of birth between July 1985 and June 1986 in northern Finland (n = 9,396). The participants of the NFBC 1986 were followed since the antenatal period with follow-ups including clinical examinations. The comparison cohort comprised people born in the same area in 1987 (n = 8,959), who were not contacted. Registry data on psychiatric treatment, suicide attempts, and suicides were available. Crude risk ratios (RRs) and adjusted (for marital status and education) Mantel-Haenszel RRs were reported. RESULTS: No increase in mental disorders were found in NFBC 1986 compared to comparison cohort. In the crude RR analysis of female participants, a lower risk for suicide attempts was found (RR, 0.67; 95% confidence interval, 0.49 to 0.92; p = 0.011). CONCLUSIONS: The results did not support our first hypothesis regarding the increased use of mental health services in the NFBC 1986 cohort. However, our second hypothesis gained some support as female participants of the NFBC 1986 had a lower risk of suicide attempts, although it was not due to a higher number of participants receiving psychiatric treatment.</t>
  </si>
  <si>
    <t>2092-7193</t>
  </si>
  <si>
    <t>JAN 3</t>
  </si>
  <si>
    <t>e2022005</t>
  </si>
  <si>
    <t>WOS:000766753700001</t>
  </si>
  <si>
    <t>Cao, L; Zhang, HJ; Feng, L</t>
  </si>
  <si>
    <t>Building and Using Personal Knowledge Graph to Improve Suicidal Ideation Detection on Social Media</t>
  </si>
  <si>
    <t>IEEE TRANSACTIONS ON MULTIMEDIA</t>
  </si>
  <si>
    <t>A large number of individuals are suffering from suicidal ideation in the world. There are a number of causes behind why an individual might suffer from suicidal ideation. As the most popular platform for self-expression, emotion release, and personal interaction, individuals may exhibit a number of symptoms of suicidal ideation on social media. Nevertheless, challenges from both data and knowledge aspects remain as obstacles, constraining the social media-based detection performance. Data implicitness and sparsity make it difficult to discover the inner true intentions of individuals based on their posts. Inspired by psychological studies, we build and unify a high-level suicide-oriented knowledge graph with deep neural networks for suicidal ideation detection on social media. We further design a two-layered attention mechanism to explicitly reason and establish key risk factors to individual's suicidal ideation. The performance study on microblog and Reddit shows that: 1) with the constructed personal knowledge graph, the social media-based suicidal ideation detection can achieve over 93% accuracy; and 2) among the six categories of personal factors, post, personality, and experience are the top-3 key indicators. Under these categories, posted text, stress level, stress duration, posted image, and ruminant thinking contribute to one's suicidal ideation detection.</t>
  </si>
  <si>
    <t>1520-9210</t>
  </si>
  <si>
    <t>1941-0077</t>
  </si>
  <si>
    <t>10.1109/TMM.2020.3046867</t>
  </si>
  <si>
    <t>WOS:000745524300007</t>
  </si>
  <si>
    <t>Hemanandhini, IG; Padmavathy, C</t>
  </si>
  <si>
    <t>INVENTIVE COMPUTATION AND INFORMATION TECHNOLOGIES, ICICIT 2021</t>
  </si>
  <si>
    <t>Mental illness is a condition that affects the behaviour, attitude and mannerisms of a person. They are highly common in these days of isolation due to the on-going pandemic. Almost 450 million people worldwide suffer from some kind of mental illness. Mental health problems do not only affect adults, but also it has significant impact on kids and teenagers. It is totally normal and understandable to experience fear during the time of COVID-19 pandemic. Loneliness, isolation, unhealthy alcohol and substance usage, self-harm or suicidal behaviour are all projected to escalate as newpolicies and impacts are implemented, especially quarantine and its effects on many people's usual habits, schedules or livelihoods. Furthermore, psychiatric disorders have become one of the most severe and widespread public health issues. Early diagnosis of mental health issues is critical for further understanding mental health disorders and providing better medical care. Unlike the diagnosis of most health diseases, which is dependent on laboratory testing and measures, psychiatric disorders are usually classified based on a person's self-report of detailed questionnaires intended to identify specific patterns. The projectwould use a person's tweets, a few customized questions and answers, and a few personal data to measure a person'smental well-being ranking. This initiative would be immensely helpful to anyone who uses social media sites on a regular basis in order to live a stress-free life and diagnose mental health problems before they get too serious.</t>
  </si>
  <si>
    <t>, Padmavathy/L-4553-2019</t>
  </si>
  <si>
    <t>, Padmavathy/0000-0001-7551-1081</t>
  </si>
  <si>
    <t>2367-3370</t>
  </si>
  <si>
    <t>2367-3389</t>
  </si>
  <si>
    <t>978-981-16-6723-7; 978-981-16-6722-0</t>
  </si>
  <si>
    <t>WOS:000759283000052</t>
  </si>
  <si>
    <t>Kandula, UR; Wake, AD</t>
  </si>
  <si>
    <t>PSYCHOLOGY RESEARCH AND BEHAVIOR MANAGEMENT</t>
  </si>
  <si>
    <t>The pandemic outbreak, coronavirus disease 2019 (COVID-19) threatens proper family patterns by disrupting normal day-to-day activities, such as working patterns of parents by working from home, online children's education rather than regular school, a dilemma in children's education and health constrained movement by complete or partial home lockdowns to prevent disease spread, anxiety of disease spread, failure of home quarantine due to insufficient home situation and reduced personal protective equipment usage due to the extra financial burden, reduced social communications, increased health burdens than usual along with enormous toil with dependent family members, demands of financial burdens by multiple factors, reduced monthly income during pandemics, lack of employment or job insecurity, deviations in mental health among family members such as fear, anxiety, insomnia, severe depression, hetero aggression, child verbal or physical abuses, increased alcohol consumption and substance abuse or drug addictions, aggressive behavior, self-blaming or injury, unintentional suicidal tendencies, mood disorders, posttraumatic stress disorder and failure to meet health demands due to a lack of health facilities. Many contributing factors are affecting the normal family status than usual circumstances such as reduced hospital equipment or resources which is due to pandemic effects, social isolation due to outside quarantine measures, insecurity of the future and ongoing pandemic situation, fear of vaccination side effects, and so on. Therefore, we hope to raise awareness about the magnitude of parental stress levels and contributing factors. Moreover, these findings would encourage effective stress management to overcome the factors that contribute to parenteral stress and to improve coping skills to face the coming darkness with ease. It supports the preservation of physical, mental, and social well-being in families as well as minimizing or overcoming stressors, maintaining strong familial ties, and improving life expectancy globally during this pandemic.</t>
  </si>
  <si>
    <t>Wake, Addisu Dabi/AAL-2057-2021</t>
  </si>
  <si>
    <t>Wake, Addisu Dabi/0000-0003-1219-0836; Kandula, Usha Rani/0000-0002-1118-9027</t>
  </si>
  <si>
    <t>1179-1578</t>
  </si>
  <si>
    <t>WOS:000742833200004</t>
  </si>
  <si>
    <t>Kenney, JPM; Rueda-Delgado, LM; Hanlon, EO; Jollans, L; Kelleher, I; Healy, C; Dooley, N; McCandless, C; Frodl, T; Leemans, A; Lebel, C; Whelan, R; Cannon, M</t>
  </si>
  <si>
    <t>NEUROIMAGE-CLINICAL</t>
  </si>
  <si>
    <t>It is important to identify accurate markers of psychiatric illness to aid early prediction of disease course. Subclinical psychotic experiences (PEs) are important risk factors for later mental ill-health and suicidal behaviour. This study used machine learning to investigate neuroanatomical markers of PEs in early and later stages of adolescence. Machine learning using logistic regression using Elastic Net regularization was applied to T1-weighted and diffusion MRI data to classify adolescents with subclinical psychotic experiences vs. controls across 3 timepoints (Time 1:11-13 years, n = 77; Time 2:14-16 years, n = 56; Time 3:18-20 years, n = 40). Neuroimaging data classified adolescents aged 11-13 years with current PEs vs. controls returning an AROC of 0.62, significantly better than a null model, p = 1.73e-29. Neuroimaging data also classified those with PEs at 18-20 years (AROC = 0.59;P = 7.19e-10) but performance was at chance level at 14-16 years (AROC = 0.50). Left hemisphere frontal regions were top discriminant classifiers for 11-13 years-old adolescents with PEs, particularly pars opercularis. Those with future PEs at 18-20 years-old were best distinguished from controls based on left frontal regions, right-hemisphere medial lemniscus, cingulum bundle, precuneus and genu of the corpus callosum (CC). Deviations from normal adolescent brain development in young people with PEs included an acceleration in the typical pattern of reduction in left frontal thickness and right parietal curvature, and accelerated progression of microstructural changes in right white matter and corpus callosum. These results emphasise the importance of multi-modal analysis for understanding adolescent PEs and provide important new insights into early phenotypes for psychotic experiences.</t>
  </si>
  <si>
    <t>Rueda-Delgado, Laura/0000-0002-8730-8977; Dooley, Niamh/0000-0003-3161-3996</t>
  </si>
  <si>
    <t>2213-1582</t>
  </si>
  <si>
    <t>WOS:000774661300001</t>
  </si>
  <si>
    <t>Landy, JF; Shah, P</t>
  </si>
  <si>
    <t>What drives opposition to suicide? Two exploratory studies of normative judgments</t>
  </si>
  <si>
    <t>JUDGMENT AND DECISION MAKING</t>
  </si>
  <si>
    <t>The act of suicide is commonly viewed as wrong in some sense, but it is not clear why this is. Based on past empirical research and philosophical theorizing, we test ten different explanations for why suicide is opposed on normative grounds. Using a within-subjects design, Study 1 showed that seven out of ten manipulations had significant effects on normative judgments of suicide: time left to live, lack of close social relationships, a history of prior immoral behavior, the manner in which the suicide is committed, painful, incurable medical issues, impulsive decision-making, and the actor's own moral-religious background. However, in all cases, the act of suicide was still considered wrong, overall. Using a between-subjects design, Study 2 tested the combined effect of the seven significant manipulations from Study 1. In combination, the seven manipulations eliminated opposition to suicide, on average. Implications for moral psychology and suicide prevention are discussed.</t>
  </si>
  <si>
    <t>1930-2975</t>
  </si>
  <si>
    <t>JAN</t>
  </si>
  <si>
    <t>WOS:000754310400002</t>
  </si>
  <si>
    <t>Mat, RC; Long, SC</t>
  </si>
  <si>
    <t>Interactive Art Therapy for Mental Health Using Microsoft Kinect</t>
  </si>
  <si>
    <t>INTELLIGENT TECHNOLOGIES FOR INTERACTIVE ENTERTAINMENT, INTETAIN 2021</t>
  </si>
  <si>
    <t>Nowadays, mental illness also called mental health disorders was becoming the most common illness among people. Many people who suffer from mental illness having difficulties in expressing their feeling and commit suicide because they normally do not or cannot open up in verbal communication such as traditional therapy. Interactive art therapy has the potential to decrease mental health among people. The main objective of this paper is to introduce an interactive art called Interactive Art Therapy (IAT) for people who are suffering from mental health that is needed non-verbal communication. The completed IPT application has been successfully developed by using Microsoft Kinect and Touchdesigner software which utilizing visual and audio elements for their interactivity. Based on the results from the usability testing, most of the respondents are agreed that this application is effective and usable for everyone especially those who are suffering from mental illness.</t>
  </si>
  <si>
    <t>1867-8211</t>
  </si>
  <si>
    <t>1867-822X</t>
  </si>
  <si>
    <t>978-3-030-99188-3; 978-3-030-99187-6</t>
  </si>
  <si>
    <t>10.1007/978-3-030-99188-3_10</t>
  </si>
  <si>
    <t>WOS:000790581500010</t>
  </si>
  <si>
    <t>Ogrodniczuk, JS; Oliffe, JL; Kealy, D; Seidler, ZE; Black, N; Rice, SM</t>
  </si>
  <si>
    <t>JOURNAL OF NERVOUS AND MENTAL DISEASE</t>
  </si>
  <si>
    <t>Self-reliance features as one of the notable male norms espoused by traditional masculine socialization. Strict adherence to a self-reliant attitude has been found to confer risk for depression and suicidality among men. Yet, little research has investigated the factors that may contribute to self-reliance having a negative impact for men. Using data from a large sample of Canadian men (N = 530), the present study examined the association between self-reliance and depression, while also assessing the roles of loneliness and not feeling understood as contributing factors in this process. Findings indicated that the moderated mediation model was significant, pointing to loneliness as a significant mediator in the association between self-reliance and depression. Furthermore, the findings revealed that not feeling understood moderated the relationship between self-reliance and loneliness, indicating that this association applies mainly to those men who do not feel understood by at least one important person in their life.</t>
  </si>
  <si>
    <t>Seidler, Zac/0000-0002-6854-1554</t>
  </si>
  <si>
    <t>0022-3018</t>
  </si>
  <si>
    <t>1539-736X</t>
  </si>
  <si>
    <t>WOS:000738097200005</t>
  </si>
  <si>
    <t>Patterson, J; Kemp, J; Monard, B; Myers, G; de Miguel, E; Hambsch, FJ; Warhurst, P; Rea, R; Dvorak, S; Menzies, K; Vanmunster, T; Roberts, G; Campbell, T; Starkey, D; Ulowetz, J; Rock, J; Seargeant, J; Boardman, J; Lemay, D; Cejudo, D; Knigge, C</t>
  </si>
  <si>
    <t>IM Normae: The Death Spiral of a Cataclysmic Variable?</t>
  </si>
  <si>
    <t>ASTROPHYSICAL JOURNAL</t>
  </si>
  <si>
    <t>We present a study of the orbital light curves of the recurrent nova IM Normae since its 2002 outburst. The broad eclipses recur with a 2.46 hr period, which increases on a timescale of 1.28(16) x 10(6) yr. Under the assumption of conservative mass transfer, this suggests a rate near 10(-7) M (circle dot) yr(-1), and this agrees with the estimated accretion rate of the postnova, based on our estimate of luminosity. IM Nor appears to be a close match to the famous recurrent nova T Pyxidis. Both stars appear to have very high accretion rates, sufficient to drive the recurrent-nova events. Both have quiescent light curves, which suggest strong heating of the low-mass secondary, and very wide orbital minima, which suggest obscuration of a large corona around the primary. And both have very rapid orbital period increases, as expected from a short-period binary with high mass transfer from the low-mass component. These two stars may represent a final stage of nova-and cataclysmic variable-evolution, in which irradiation-driven winds drive a high rate of mass transfer, thereby evaporating the donor star in a paroxysm of nova outbursts.</t>
  </si>
  <si>
    <t>Kemp, Jonathan/0000-0002-8675-8079</t>
  </si>
  <si>
    <t>0004-637X</t>
  </si>
  <si>
    <t>1538-4357</t>
  </si>
  <si>
    <t>JAN 1</t>
  </si>
  <si>
    <t>10.3847/1538-4357/abec87</t>
  </si>
  <si>
    <t>WOS:000739647700001</t>
  </si>
  <si>
    <t>Reed, AR</t>
  </si>
  <si>
    <t>Colorblind Melodrama Tyler Perry's For Colored Girls and the Absorption of Black Feminism</t>
  </si>
  <si>
    <t>FRONTIERS-A JOURNAL OF WOMEN STUDIES</t>
  </si>
  <si>
    <t>Ntozake Shange's for colored girls who have considered suicide/when the rainbow is enuf (1975) has become a site of struggle over the reading and redefinition of racism since its original performance and publication in the 1970s. This article situates Tyler Perry's adaptation of this Black feminist classic within neoliberal multiculturalism's circuits of value. While Shange's pairing of two competing registers-the hopelessness of suicide and hopefulness of the rainbow-underlines the text's complex theorization of collective witnessing, Perry's For Colored Girls (2010) reduces the rainbow to an empty multicultural symbol. Perry's controversial cinematic adaptation can be understood as part of the neoliberal incorporation and sanitization of Black feminism. The film's new narrative arc seemingly offers a righteous critique of the politics of respectability, but does so in order to discipline normatively successful Black women, and overall largely abandons Shangc's vision. Turning up the original's drama and watering down its social impact, Perry's Hollywoodization of Shange's choreopoem capitalizes on the injury, not agency, of Black women, while decontextualizing traumas from the structural conditions that perpetuate them. Moreover, Perry's rainbow expels queerness from its vision of solidarity and cohesiveness. 'I he film indicates a broader cultural investment in centering diverse bodies while emptying out the Black radical epistemologies such representations make possible. The absorption of Black feminism is enabled by colorblind melodrama, or the aesthetics of an official antiracism that offers up narratives of normative exceptionality and spectacularized disposability in order to reaffirm the differential valuation of human life under neoliberal multiculturalism.</t>
  </si>
  <si>
    <t>0160-9009</t>
  </si>
  <si>
    <t>1536-0334</t>
  </si>
  <si>
    <t>WOS:000752811600008</t>
  </si>
  <si>
    <t>Rostami, M; Jalilian, A; Mahdavi, SA; Bagheri, N</t>
  </si>
  <si>
    <t>Spatial heterogeneity in gender and age of fatal suicide in Iran</t>
  </si>
  <si>
    <t>JOURNAL OF RESEARCH IN HEALTH SCIENCES</t>
  </si>
  <si>
    <t>2228-7795</t>
  </si>
  <si>
    <t>2228-7809</t>
  </si>
  <si>
    <t>e00541</t>
  </si>
  <si>
    <t>WOS:000783919800007</t>
  </si>
  <si>
    <t>Seto, C</t>
  </si>
  <si>
    <t>SOCIAL SCIENCE &amp; MEDICINE</t>
  </si>
  <si>
    <t>Since the late 1990s, deaths related to drug and alcohol abuse and suicide have increased substantially in the United States. Religious ecology is an important community attribute with theoretical links to these deaths of despair. This study uses spatial autoregressive models to explore the relationship between religious ecology and deaths of despair, analyzing 2,992 US counties. Analyses focus on the effects of four American religious traditions (Mainline Protestant, Evangelical Protestant, Black Protestant, and Catholic), and how religious ecological effects interact with structural community disadvantage. Mainline Protestantism is protective in communities of low to medium disadvantage, while Black Protestantism is protective at high levels of disadvantage. Catholicism is positively associated with death rate at high levels of disadvantage. These denominational differences are likely linked to social processes of organizational support and norms about alcohol, which vary in efficacy and salience by community disadvantage. Overall, findings highlight the importance of religious ecology to understanding community health and mortality, as well as nuance in where and how religious ecology matters.</t>
  </si>
  <si>
    <t>Seto, Christopher/0000-0002-6020-4684</t>
  </si>
  <si>
    <t>0277-9536</t>
  </si>
  <si>
    <t>1873-5347</t>
  </si>
  <si>
    <t>WOS:000789630900003</t>
  </si>
  <si>
    <t>Shatokhina, AO; Banchenko, AV</t>
  </si>
  <si>
    <t>FYODOR DOSTOEVSKY'S THE GAMBLER IN HUNGARIAN TRANSLATIONS: THE INTERPRETATION OF THE CONCEPT 'PASSION IN LOVE' ('LYUBOVNAYA STRAST')</t>
  </si>
  <si>
    <t>IMAGOLOGIYA I KOMPARATIVISTIKA-IMAGOLOGY AND COMPARATIVE STUDIES</t>
  </si>
  <si>
    <t>The article presents the first attempt to study the Hungarian translations of Fyodor Dostoevsky's The Gambler. The research aims at determining the completeness of the translation of sensemaking elements in the two most popular Hunagarian translations by Endre Szabo (1900) and Erzsebet Guthi Devecserine (1957) to assess the impact of the translation shifts on the preservation of the novel's idea. The method of studying the original and the translations is based on the concept analysis. Studying the original, the authors have revealed that the concept of passion (composed of such concepts as passion in love, passion for gambling, greed, and pride) is one of the sensemaking elements in the novel. The article focuses on passion in love in three episodes of the introduction which verbalise this concept in the image of Alexey Ivanovich, thus establishing his psychological portrait and describing his attitude to Polina. The worldview in Dostoevsky's novels is built upon the orthodox values, which define the dominants of the novel axiology. The Hungarian culture is catholic. The contradictions between the Orthodox and Catholic interpretation of passion in general allow hypothesizing that the reproduction of some features of passion in love in translation may be challenging. The analysis of the translations has revealed that the translators rendered some features of the concept practically without loss (appetence, hatred, murder, jealousy, desire, appetite, agony / excruciation, suicide, disease). Theidentified losses (pleasure, extinction of appetence, loss of control) do not distort the sense of the episodes studied as well as the portrait of the character. The authors believe that it was possible to preserve the concept due to a number of factors. Firstly, the translators focused on the similarities rather that differences in the Orthodox and Catholic interpretations of passion. Secondly, the approach of the Hungarian translators is distinguished by an extremely careful attitude to the original: Szabo adheres to the literal reproduction of the original style and Devecserine aspires after the balance between the original and the Hungarian linguistic norm.</t>
  </si>
  <si>
    <t>2409-9554</t>
  </si>
  <si>
    <t>10.17223/24099554/17/4</t>
  </si>
  <si>
    <t>WOS:000782283100004</t>
  </si>
  <si>
    <t>Toribio-Caballero, S; Cardenal, V; Avila, A; Ovejero, M</t>
  </si>
  <si>
    <t>Gender roles and women's mental health: their influence on the demand for psychological care</t>
  </si>
  <si>
    <t>ANALES DE PSICOLOGIA</t>
  </si>
  <si>
    <t>The prevalence of certain diagnoses, such as eating disorders, depression, anxiety, and borderline personality disorder, is higher among women than among men. When it comes to women's mental health, focusing on social aspects influencing the way women fall ill becomes crucial. Using a sample of 368 women, we studied the classification ability of a number of clinical variables and sociocultural factors (conformity to gender norms) in order to ascertain whether or not women were receiving psychological care and determine the importance of each of the variables when predicting which women were receiving therapy. Our results showed that women were more likely to be receiving psychological treatment when scoring high on certain clinical variables (such as Suicidal Ideation and Borderline Features) and on a number of variables related to conforming to gender norms (Care for Children, Nice in Relationships, and Sexual Fidelity). Therefore, we believe that integrating the gender perspective into educational, health-related, and psychological care programmes is essential so that gender roles can become more diverse and less constricting of people's potential, resulting in improved health.</t>
  </si>
  <si>
    <t>Avila Espada, Alejandro/D-7758-2016</t>
  </si>
  <si>
    <t>Avila Espada, Alejandro/0000-0003-4821-4211; Ovejero Bruna, Maria Mercedes/0000-0003-2290-8266</t>
  </si>
  <si>
    <t>0212-9728</t>
  </si>
  <si>
    <t>1695-2294</t>
  </si>
  <si>
    <t>JAN-APR</t>
  </si>
  <si>
    <t>10.6018/analesps.450331</t>
  </si>
  <si>
    <t>WOS:000744157200002</t>
  </si>
  <si>
    <t>Woess, K; Sun, YC; Morio, H; Stierschneider, A; Kaufmann, A; Hainzl, S; Trattner, L; Kocher, T; Tockner, B; Leb-Reichl, V; Steiner, M; Brachtl, G; South, AP; Bauer, JW; Reichelt, J; Furihata, T; Wally, V; Koller, U; Hofbauer, JP; Guttmann-Gruber, C</t>
  </si>
  <si>
    <t>INTERNATIONAL JOURNAL OF MOLECULAR SCIENCES</t>
  </si>
  <si>
    <t>Conventional anti-cancer therapies based on chemo- and/or radiotherapy represent highly effective means to kill cancer cells but lack tumor specificity and, therefore, result in a wide range of iatrogenic effects. A promising approach to overcome this obstacle is spliceosome-mediated RNA trans-splicing (SMaRT), which can be leveraged to target tumor cells while leaving normal cells unharmed. Notably, a previously established RNA trans-splicing molecule (RTM44) showed efficacy and specificity in exchanging the coding sequence of a cancer target gene (Ct-SLCO1B3) with the suicide gene HSV1-thymidine kinase in a colorectal cancer model, thereby rendering tumor cells sensitive to the prodrug ganciclovir (GCV). In the present work, we expand the application of this approach, using the same RTM44 in aggressive skin cancer arising in the rare genetic skin disease recessive dystrophic epidermolysis bullosa (RDEB). Stable expression of RTM44, but not a splicing-deficient control (NC), in RDEB-SCC cells resulted in expression of the expected fusion product at the mRNA and protein level. Importantly, systemic GCV treatment of mice bearing RTM44-expressing cancer cells resulted in a significant reduction in tumor volume and weight compared with controls. Thus, our results demonstrate the applicability of RTM44-mediated targeting of the cancer gene Ct-SLCO1B3 in a different malignancy.</t>
  </si>
  <si>
    <t>Stierschneider, Anna/0000-0002-6963-8956; Reichl, Victoria/0000-0001-7546-3438; Kocher, Thomas/0000-0002-3424-3049; Brachtl, Gabriele/0000-0002-2688-2940; Woess, Katharina/0000-0001-6189-2733</t>
  </si>
  <si>
    <t>1422-0067</t>
  </si>
  <si>
    <t>WOS:000752573500001</t>
  </si>
  <si>
    <t>Abbott, L; Scott, T; Thomas, H</t>
  </si>
  <si>
    <t>SOCIOLOGY OF HEALTH &amp; ILLNESS</t>
  </si>
  <si>
    <t>There is growing evidence to show increased mental ill health in women compulsorily separated from their babies at birth (Cantwell et al., MBRRACE-UK, 2018:56). For imprisoned women, the risk of self-harm and suicide may be exacerbated. This article draws on in-depth interviews with a sample of 28 imprisoned pregnant women/new mothers, 10 prison staff and observations to discuss the experience of separation from or anticipation of separation of women from their babies. Oakley (Signs, 4:607-631, 1980) reflected on the transition to motherhood with reference to the sociology of loss of identity. Women who have been compulsorily separated from their babies experience subjugated loss out of place with societal norms. The experiences of compulsory separation, in relation to concepts of disenfranchised grief, resonate with Lovell's (Social Science &amp; Medicine, 17:755-761, 1983) research into the altered identities of mothers when loss occurs through late miscarriage or stillbirth. Additionally, this type of complex loss also denies a woman her identity as a 'mother'. This article offers a fresh sociological perspective on the ways loss and grief are experienced by women facing separation from their babies in prison, drawing on concepts of uncertainty, loss and disenfranchised grief.</t>
  </si>
  <si>
    <t>; Abbott, Laura/A-6128-2017</t>
  </si>
  <si>
    <t>Thomas, Hilary/0000-0002-2072-7827; Abbott, Laura/0000-0002-5778-7559</t>
  </si>
  <si>
    <t>0141-9889</t>
  </si>
  <si>
    <t>1467-9566</t>
  </si>
  <si>
    <t>DEC 2021</t>
  </si>
  <si>
    <t>WOS:000734336200001</t>
  </si>
  <si>
    <t>Boden, R; Nilsson, J; Walles, I; Larsson, E; Kristiansen, I; Fallmar, D; Persson, J</t>
  </si>
  <si>
    <t>NEUROPSYCHOLOGICAL REHABILITATION</t>
  </si>
  <si>
    <t>Visual hallucinations after central or peripheral impairment, commonly called Charles Bonnet syndrome, are often highly distressing and with few available treatment options. Here we report a case where an adolescent developed severely distressing visual hallucinations after hypoxic damage to the occipital cortex following a suicide attempt. The patient received active and sham occipital continuous theta-burst stimulation (cTBS) in a single-case experimental research design and a subsequent open phase, to evaluate cTBS as a Charles Bonnet treatment. The visual hallucinations seemed to decrease more during active than sham cTBS in the blind phase, and in the following week of repeated five daily treatments they almost disappeared. A normalization of increased activity in the lateral visual network after cTBS was observed on a functional magnetic resonance imaging resting-state analysis compared with 42 healthy controls. Visual evoked potentials stayed largely unchanged both in the sham-controlled blind phase and the subsequent open phase. During the two weeks after the open phase with repeated cTBS sessions, the visual hallucinations gradually reappeared and almost returned to the baseline level. Our findings suggest that active cTBS over the primary visual cortex can reduce visual hallucinations through modulation of downstream visual regions, though the effect is temporally limited.</t>
  </si>
  <si>
    <t>Fällmar, David/AAB-4775-2021</t>
  </si>
  <si>
    <t>Fällmar, David/0000-0001-5615-2036</t>
  </si>
  <si>
    <t>0960-2011</t>
  </si>
  <si>
    <t>1464-0694</t>
  </si>
  <si>
    <t>WOS:000734002500001</t>
  </si>
  <si>
    <t>Schubert, MC; Carter, N; Lo, SFL</t>
  </si>
  <si>
    <t>FRONTIERS IN NEUROLOGY</t>
  </si>
  <si>
    <t>This case study describes transient downbeat nystagmus with vertigo due to a bilateral Bow Hunters Syndrome that was initially treated for 7 months as a peripheral benign paroxysmal positional vertigo. Normal static angiography and imaging studies (magnetic resonance, computed tomography) contributed to the mis-diagnosis. However, not until positional testing with the patient in upright (non-gravity dependent) was a transient downbeat nystagmus revealed with vertigo. The patient was referred for neurosurgical consult. Unfortunately, surgery was delayed due to suicidal ideation and hospitalization. Eventually, vertigo symptoms resolved following a C4-5 anterior cervical dissection and fusion. This case highlights the critical inclusion of non-gravity dependent position testing as an augment to the positional testing component of the clinical examination as well as the extreme duress that prolonged positional vertigo can cause.</t>
  </si>
  <si>
    <t>1664-2295</t>
  </si>
  <si>
    <t>DEC 20</t>
  </si>
  <si>
    <t>WOS:000738860200001</t>
  </si>
  <si>
    <t>Meadows, A; Barreto, M; Dovidio, JF; Burke, SE; Wittlin, NM; Herrin, J; Ryn, M; Phelan, SM</t>
  </si>
  <si>
    <t>Signaling hostility: The relationship between witnessing weight-based discrimination in medical school and medical student well-being</t>
  </si>
  <si>
    <t>JOURNAL OF APPLIED SOCIAL PSYCHOLOGY</t>
  </si>
  <si>
    <t>Environments that are hostile to one or more marginalized groups are known to have a negative effect on the mental health and well-being of both targets and observers. Anti-fat attitudes have been well documented in medical education, including the use of derogatory humor and discriminatory treatment toward higher-weight patients. However, to date, it is not known what effect observing weight stigma and discrimination during medical school has on medical students' psychological health and wellbeing, sense of belonging, and medical school burnout. The present study surveyed a total of 3994 students enrolled across 49 US medical schools at the start of their first year and at the end of their fourth year. Participants reported the frequency with which they had observed stigmatizing and discriminatory behaviors targeted at both higher-weight patients and higher-weight students during their four years of medical school. Observed weight stigma was prevalent, and was associated with worse psychological and general health, reduced medical school belonging and increased medical school burnout. The indirect effects of observed weight stigma on medical school burnout, via belonging, psychological health, and general health, were statistically significant in the sample as a whole, but were more pronounced in higher-weight students. This effect may be explained, in part, by the relationship between observed stigma and medical school belonging. Higher levels of observed stigma were associated with reduced feelings of belonging in higher-weight but not normative-weight students. Top-down institutional culture change is needed to rectify this situation, which is detrimental to both students and patients.</t>
  </si>
  <si>
    <t>Barreto, Manuela/AAP-2496-2020</t>
  </si>
  <si>
    <t>Barreto, Manuela/0000-0002-6973-7233; van Ryn, Michelle/0000-0002-4258-7319; Meadows, Angela/0000-0002-6273-7564; Herrin, Jeph/0000-0002-3671-3622; Dovidio, John/0000-0002-6110-8344; Wittlin, Natalie/0000-0002-0858-3576</t>
  </si>
  <si>
    <t>0021-9029</t>
  </si>
  <si>
    <t>1559-1816</t>
  </si>
  <si>
    <t>10.1111/jasp.12847</t>
  </si>
  <si>
    <t>WOS:000730638200001</t>
  </si>
  <si>
    <t>Dastjerd, NT; Valibeik, A; Monfared, SR; Goodarzi, G; Sarabi, MM; Hajabdollahi, F; Maniati, M; Amri, J; Tehrani, SS</t>
  </si>
  <si>
    <t>Gene therapy: A promising approach for breast cancer treatment</t>
  </si>
  <si>
    <t>CELL BIOCHEMISTRY AND FUNCTION</t>
  </si>
  <si>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</si>
  <si>
    <t>Samavarchi Tehrani, Sadra/0000-0002-1043-2443</t>
  </si>
  <si>
    <t>0263-6484</t>
  </si>
  <si>
    <t>1099-0844</t>
  </si>
  <si>
    <t>10.1002/cbf.3676</t>
  </si>
  <si>
    <t>WOS:000729835000001</t>
  </si>
  <si>
    <t>Atuhaire, C; Rukundo, GZ; Brennaman, L; Cumber, SN; Nambozi, G</t>
  </si>
  <si>
    <t>Background Postpartum depression affects a significant proportion of women of childbearing age. The birth of a newborn baby is normally considered a joyful event, inhibiting mothers from expressing their depressive feelings. If the condition is not well understood and managed, mothers with postpartum depression are likely to experience suicidal ideation or even commit suicide. This study explored lived experiences of women who had recovered from a clinical diagnosis of postpartum depression in southwestern Uganda. Methods This phenomenological study adopted the explorative approach through in-depth interviews as guided by the biopsychosocial model of depression. It was conducted in Mbarara Regional Referral Hospital, Bwizibwera Health Centre IV and Kinoni Health Centre IV located in Mbarara and Rwampara districts, southwestern Uganda. Data were collected from 30 postpartum mothers who were purposively selected, between 9th December 2019 and 25th September 2020. We analyzed this work using thematic data analysis and this was steered by the Colaizzi's six-step phenomenological approach of inquiry. Results The findings were summarized into five major themes: 1) somatic experiences including insomnia and headache, breast pain, poor breast milk production, weight loss and lack of energy; 2) difficulties in home and family life including overwhelming domestic chores, lack of social support from other family members, fighting at home and financial constraints due to COVID-19 pandemic; 3) negative emotions including anger, self-blame, despondency and feelings of loneliness and regrets of conceiving or marriage; 4) feelings of suicide, homicide and self-harm including suicidal ideation and attempt, homicidal ideations and attempt and feelings of self-harm and 5) coping with postpartum depression including spirituality, termination of or attempt to leave their marital relationships, acceptance, counselling and seeking medical treatment, perseverance. Conclusion and recommendations Suicidal and homicidal thoughts are important parts of the postpartum depression experience, and these may put the lives of the mothers, their spouses and their babies at a great risk. Poor relationship quality, intimate partner violence and lack of financial resources contribute significantly to the negative emotional experiences of mothers with PPD.</t>
  </si>
  <si>
    <t>Brennaman, Laura/Y-7808-2019</t>
  </si>
  <si>
    <t>Brennaman, Laura/0000-0001-5815-0237</t>
  </si>
  <si>
    <t>DEC 13</t>
  </si>
  <si>
    <t>WOS:000729792800001</t>
  </si>
  <si>
    <t>Bettmann, JE; Anderson, I; Makouske, J; Hanley, A</t>
  </si>
  <si>
    <t>Mental Health Outcomes of Peer-led Therapeutic Adventure for Military Veterans</t>
  </si>
  <si>
    <t>JOURNAL OF EXPERIENTIAL EDUCATION</t>
  </si>
  <si>
    <t>Background: Skepticism of therapy and stigma are significant barriers for veterans with mental health issues. Therapeutic adventure shows promise in addressing veterans' mental health needs while circumventing the stigma many veterans face in initiating treatment. Purpose: Given the small group model of therapeutic adventure programs, such programs may be ideal to provide social support for veterans and reduce mental health symptomology. The present study investigated: can a brief peer-led therapeutic adventure program modify veterans' mental health symptoms? Methodology/Approach: The study's sample included 56 participants attending one Sierra Club Military Outdoors trip lasting at least three days and two nights and involving camping. Participants completed study measurements assessing depression, anxiety, stress, Post-Traumatic Stress Disorder symptoms, substance misuse symptoms, and suicidality at pre-trip, post-trip, one-month post trip, six-months post trip, and 12-months post trip. Six-month and 12-month post-trip data was collected during the COVID-19 pandemic. Findings/Conclusions: Results indicated significant reduction in mental health symptomology from pre-trip to post-trip, but showed few longer-term changes in mental health symptomology. Implications: The present study's findings are consistent with research suggesting improvements in overall psychological well-being immediately following a nature-based intervention and suggest the need for on-going, community-based interventions to support optimally military veterans' mental health.</t>
  </si>
  <si>
    <t>1053-8259</t>
  </si>
  <si>
    <t>2169-009X</t>
  </si>
  <si>
    <t>10.1177/10538259211049535</t>
  </si>
  <si>
    <t>WOS:000730694600001</t>
  </si>
  <si>
    <t>Adachi, K; Yada, H; Odachi, R</t>
  </si>
  <si>
    <t>Examination of the Japanese version of the Fear of COVID-19 Scale among Adults Using Classical Test Theory and Item Response Theory(1)(2)</t>
  </si>
  <si>
    <t>JAPANESE PSYCHOLOGICAL RESEARCH</t>
  </si>
  <si>
    <t>Globally, the COVID-19 pandemic has impaired every aspect of life, especially causing much psychological damage-for instance, increasing the risk of suicide. Intense fear and anxiety are considered to play a central role in mental health problems. This study examined the psychological properties of the Japanese version of the Fear of COVID-19 Scale (FCV-19S) using classical test theory (CTT) and item response theory (IRT). Five hundred fifty participants aged 18-69 years and from across Japan completed questionnaires, including the Japanese FCV-19S, the Japanese Depression Anxiety Stress Scales-15 (DASS-15), and the Japanese version of the Kessler 6 (K6). CTT showed that each item of the Japanese FCV-19S had no ceiling and floor effect and was close to the normal distribution, and IRT revealed that each item had an appropriate parameter of discrimination and difficulty. Finally, the Japanese FCV-19S was shown to have an acceptable reliability and moderate good concurrent validity. Consequently, the Japanese FCV-19S has robust psychometric properties and can be useful for early detection of adults impacted by the COVID-19 pandemic.</t>
  </si>
  <si>
    <t>Adachi, Keiichiro/0000-0001-6343-4525</t>
  </si>
  <si>
    <t>0021-5368</t>
  </si>
  <si>
    <t>1468-5884</t>
  </si>
  <si>
    <t>10.1111/jpr.12398</t>
  </si>
  <si>
    <t>WOS:000730345600001</t>
  </si>
  <si>
    <t>Steffen, L</t>
  </si>
  <si>
    <t>Physician Assistance in Dying: An Option for Christians?</t>
  </si>
  <si>
    <t>CHRISTIAN BIOETHICS</t>
  </si>
  <si>
    <t>Opposition to physician-assisted suicide is widespread in Christian ethics. However; on a topic as controversial as physician-assisted suicide, no one can reasonably speak for the Christian perspective. Natural-law and, specifically. just-war thinking are claimed in the Christian tradition, yet the natural-law contribution to a Christian ethical analysis of physician-assisted suicide requires explanation and defense. Natural-law ethical theory affirms the central role of reason in moral thinking and provides a theoretical resource in contemporary ethics to assist in analyzing specific moral issues, problems, and conflicts. This essay seeks to demonstrate how just-war thinking, derived from natural-law tradition, allows movement from the theoretical world of natural-law theory to the practical world of normative ethics. Here the case is made that the just-war model of ethics helps elucidate the moral problematic involved in physician-assisted suicide while clarifying direction on this particularly thorny and controversial problem.</t>
  </si>
  <si>
    <t>1380-3603</t>
  </si>
  <si>
    <t>1744-4195</t>
  </si>
  <si>
    <t>10.1093/cb/cbab012</t>
  </si>
  <si>
    <t>WOS:000733374000002</t>
  </si>
  <si>
    <t>Trail, K; Oliffe, JL; Patel, D; Robinson, J; King, K; Armstrong, G; Seidler, Z; Walton, CC; Wilson, MJ; Rice, SM</t>
  </si>
  <si>
    <t>FRONTIERS IN SOCIOLOGY</t>
  </si>
  <si>
    <t>Regionally-based Australian men have a higher risk of suicide than those in urban centers, with similar trends observed internationally. Adopting a place-based approach to understanding men's suicide and harm prevention provides contextual insights to guide localised opportunities for the development of tailored gender-specific interventions. Men in rural Australia are typically portrayed as embodying idealized masculinity-dominant and tough, upholding strength and stoicism in the face of hardship. Such values can increase suicide risk in men by reducing help-seeking. The Macedon Ranges Shire is an inner regional municipality with a population of approximately 50,000 people spanning across 10 regional towns and surrounding farming areas in Victoria, Australia. Understanding the influence of masculinities on men's wellbeing and help seeking behaviours in a regional context is vital in order to inform effective local suicide prevention efforts. The present research involved in-depth qualitative interviews with 19 community stakeholders (M = 49.89 years, SD = 11.82) predominantly working in healthcare and community services including emergency services and education. Using thematic analysis, interview transcripts were coded and themes inductively derived. Stakeholders identified three key areas for understanding suicide risk and wellbeing for local men; 1) localizing masculinities, 2) belonging in community, and 3) engaging men. Findings illustrate that addressing men's wellbeing in regional areas requires a multifaceted whole-of-community approach. While diverse, local expressions of masculinities were seen as contributors to men's challenges understanding their emotional worlds and reticence for help-seeking. Of vital need is to provide diverse opportunities for men to connect with others in the region, and offer inclusive spaces where men feel accepted, welcomed and able to meaningfully contribute to the community. Not only will this assist by bolstering men's sense of self, identity, and mental wellbeing, it may also provide valuable informal inroads to normalizing healthy communication around mental health and seeking mental health care. These findings offer important suggestions for the promotion of healthier masculinities in regionally-based Australian men, which may help to improve wellbeing of these men and their entire communities.</t>
  </si>
  <si>
    <t>Trail, Katherine/AGU-2565-2022; Armstrong, Gregory/K-1068-2015</t>
  </si>
  <si>
    <t>Trail, Katherine/0000-0003-2482-4138; Armstrong, Gregory/0000-0002-8073-9213; Seidler, Zac/0000-0002-6854-1554</t>
  </si>
  <si>
    <t>2297-7775</t>
  </si>
  <si>
    <t>DEC 8</t>
  </si>
  <si>
    <t>WOS:000732717000001</t>
  </si>
  <si>
    <t>Shahaf-Oren, B; Madan, I; Henderson, C</t>
  </si>
  <si>
    <t>A lot of medical students, their biggest fear is failing at being seen to be a functional human: disclosure and help-seeking decisions by medical students with health problems</t>
  </si>
  <si>
    <t>BMC MEDICAL EDUCATION</t>
  </si>
  <si>
    <t>Background Although medical students have a duty to seek advice for their health conditions, they tend to avoid disclosure and help-seeking behaviours, therefore potentially posing a risk to themselves and their patients. The literature regarding their decisions to seek help or disclose health conditions is limited. The study's purpose was to explore the factors that determine disclosure and help-seeking decision processes by medical students who have health conditions with or without disability. Methods We recruited by purposive sampling and conducted in-depth semi-structured interviews with 11 male and female medical students from a UK medical school, who had physical or mental health disorders. Thematic analysis was used to identify themes. A mix of inductive and deductive techniques was used while using an organising framework proposed by Llewellyn-Thomas (1995). Results The impact of individuals' features, such as personality traits on medical students' disclosure and help-seeking decisions were identified. Different aspects of the condition, such as its type and severity were found to influence these decisions. Participants made an evaluation of the potential receiver of a disclosure, consisting of factors such as the receiver's characteristics and attitudes. The culture of the medical environment, such as role models, had a major impact on their decisions. Finally, systemic factors, such as the lack of clarity of policies influenced students' decisions. Conclusion Medical students' disclosure and help-seeking decision processes are influenced by risk-benefit evaluations and factors in interlinked spheres of their lives. They tend to avoid or postpone disclosure and seeking help, especially when the university is involved, due to a perceived risk to their future. Future research should examine the role of personality traits and the medical culture. Medical schools should encourage earlier help-seeking and disclosure behaviours by clarifying procedures and building trust via online and confidential platforms; interpersonal channels and normalisation processes within the medical education and the profession as a whole.</t>
  </si>
  <si>
    <t>1472-6920</t>
  </si>
  <si>
    <t>DEC 5</t>
  </si>
  <si>
    <t>10.1186/s12909-021-03032-9</t>
  </si>
  <si>
    <t>WOS:000726502200001</t>
  </si>
  <si>
    <t>Du, C; Liu, C; Balamurugan, P; Selvaraj, P</t>
  </si>
  <si>
    <t>Deep Learning-based Mental Health Monitoring Scheme for College Students Using Convolutional Neural Network</t>
  </si>
  <si>
    <t>INTERNATIONAL JOURNAL ON ARTIFICIAL INTELLIGENCE TOOLS</t>
  </si>
  <si>
    <t>Artificial intelligence (AI) in healthcare has recently been promising using deep neural networks. It is indeed even been in clinical trials more and more, with positive outcomes. Deep learning is the process of using algorithms to train a neural network model using huge quantities of data to learn how to execute a given task and then make an accurate classification or prediction. Apart from physical health monitoring, such deep learning models can be used for the mental health evaluation of individuals. This study thus designs a deep learning-based mental health monitoring scheme (DL-MHMS) for college students. This model uses the most efficient convolutional neural network (CNN) to classify the mental health status as positive, negative, and normal using the EEG signals collected from college students. The simulation analysis achieves the highest classification accuracy and F1 scores of 97.54% and 98.35%, less sleeping disorder rate of 21.19%, low depression level of 18.11%, reduced suicide attention level of 28.14%, increasing personality development ratio of 97.52%, enhance self-esteem ratio of 98.42%, compared to existing models.</t>
  </si>
  <si>
    <t>0218-2130</t>
  </si>
  <si>
    <t>1793-6349</t>
  </si>
  <si>
    <t>06N08</t>
  </si>
  <si>
    <t>10.1142/S0218213021400145</t>
  </si>
  <si>
    <t>WOS:000734914600012</t>
  </si>
  <si>
    <t>Lee, SB; Yu, MJ; Yoon, MS</t>
  </si>
  <si>
    <t>A Longitudinal Change Patterns of Depression and Its Relationship with Socioeconomic Deprivation among Middle-Aged Adults in South Korea</t>
  </si>
  <si>
    <t>This study aimed to identify the longitudinal pattern changes of South Koreans' midlife depression and determine the impact of socioeconomic deprivation on the observed change in patterns. In total, 3975 middle-aged individuals were examined by conducting a latent class growth analysis and multinomial logistic regression analysis on seven years of Korea Welfare Panel data (2012-2018) using STATA 16.0 (StataCorp LLC, College Station, TX, USA). The change patterns of midlife depression were classified into normal depression reduction group, mild depression maintenance group, and serious depression increase group. The impact of the experience of socioeconomic deprivation on the classified change patterns was examined using the normal depression reduction group as the reference group. It was found that the higher an individual's nutritional, housing, occupational/economic, and healthcare deprivation, the higher their risk of mild depression maintenance or serious depression increase. The serious depression increase group showed higher relative risk ratios in all domains. Comprehensive and integrated social welfare services, such as stable income, housing welfare, and healthcare services, should be provided along with appropriate clinical interventions for depression alleviation that account for the pattern changes in midlife depression.</t>
  </si>
  <si>
    <t>Lee, SooBi/0000-0002-5835-259X</t>
  </si>
  <si>
    <t>10.3390/ijerph182412957</t>
  </si>
  <si>
    <t>WOS:000739054800001</t>
  </si>
  <si>
    <t>Orr, M</t>
  </si>
  <si>
    <t>The Agency of the Jewess and Her Palestinian Counterpart: Destabilizing Gender and Vulnerability as Resistance in Paradise Now and For My Father</t>
  </si>
  <si>
    <t>SHOFAR-AN INTERDISCIPLINARY JOURNAL OF JEWISH STUDIES</t>
  </si>
  <si>
    <t>In this article I compare two twenty-first-century films that foreground the subversive agency of Israeli and Palestinian women within the military context of the Middle East conflict. Paradise Now (Abu-Assad, 2005) and For My Father (Zahavi, 2008) convey the subject of powerless women living on the fringes of normative society, whose agency averts the maximal effects of a Palestinian suicide bombing. Coming from seemingly opposing perspectives-Palestinian and Israeli-these films' aesthetics nonetheless converge in both a redefinition of their genre and the place of gender and resistance within it. Not only do they collapse the spectacle of terrorism and humanize their bombers, they also destabilize the masculinity of men who self-sacrifice on the altar of the fatherland. In the process, they shift the expected locus of vulnerability as resistance-from men who implode the vulnerable body to women who risk everything to preserve it. The parallel roles of the Jewess and her Palestinian counterpart in these films implies the provocative idea that feminine intervention in the Middle East is not only admirable or natural, but necessary, if there is to be any hope of lasting resolution. Viewing the two films in tandem on the backdrop of contemporaneous literature and film, points to the potential for a shared, feminist zeitgeist in the cultural production of the two nations at this crucial juncture in history.</t>
  </si>
  <si>
    <t>0882-8539</t>
  </si>
  <si>
    <t>1534-5165</t>
  </si>
  <si>
    <t>WIN</t>
  </si>
  <si>
    <t>10.1353/sho.2021.0036</t>
  </si>
  <si>
    <t>WOS:000755155500011</t>
  </si>
  <si>
    <t>Wang, JF; Lv, K; Liu, C; Nie, XL; Gowda, D; Luan, SX</t>
  </si>
  <si>
    <t>Automatic Assessment for Severe Self-Reported Depressive Symptoms Using Speech Cues</t>
  </si>
  <si>
    <t>IEEE TRANSACTIONS ON COGNITIVE AND DEVELOPMENTAL SYSTEMS</t>
  </si>
  <si>
    <t>Patients with severe depressive symptoms are exposed to high suicidal risk. Since assessing depressive symptoms is either implicated by variability among subjects and clinicians or by time-consuming procedures, it is difficult to do objectively and effortlessly. There is a need for automatic approaches to estimate them. Previous investigations on speech-based severity's categorical assignment predominantly focused on distinguishing depressive disorders from healthy. This article presents an automatic assessment system of severe self-reported depressive symptoms (SSDSs) to classify speakers with severe depressive symptoms from normal and not so severe ones. First, modulation-domain spectral centroid mean (MSCM) features characterizing severe depressive symptoms are extracted. Subsequently, aiming at the problems of limited and imbalanced training data, we establish variance-weighted sum-to-H constraint (H is an adjustable parameter) collaborative representation-based classification (VWSC-CRC) method to exploit interclass separability between SSDS and non-SSDS. The proposed system (MSCM-VWSC-CRC) was evaluated on the small and imbalanced data set from AVEC2013 by dominant metrics, such as F1-score and area under the precision-recall curve (AU-PRC), as well as auxiliary indices, including specificity, recall (sensitivity), precision, accuracy, and area under the receiver operating characteristic curve (AU-ROC) as needed. The results exhibit a clear advantage over three important systems in the literature. The gains of this article are likely to lay the substantive groundwork to assist clinicians in automatically screening subjects with severe depressive symptoms so as to facilitate the diagnosis of the corresponding psychological disorders.</t>
  </si>
  <si>
    <t>2379-8920</t>
  </si>
  <si>
    <t>2379-8939</t>
  </si>
  <si>
    <t>10.1109/TCDS.2020.3002512</t>
  </si>
  <si>
    <t>WOS:000728925200016</t>
  </si>
  <si>
    <t>The effects of suicide are both widespread and long-lasting in the lives of those closest to the deceased. According to the World Health Organization (WHO), suicide is the third leading cause of death in adolescents. Some research has shown that families who lose someone to suicide are at a higher risk of complicated grief compared to those bereaving from other types of losses. These risks may be emphasized given the socio-cultural context surrounding suicide that may problematize the grieving process. In this review, we analyzed 58 qualitative studies describing the experiences of family who lost someone to suicide. We discuss how negative social interactions due to cultural views towards suicide impacted their grieving process. We provide an integrative interpretation of the experiences of family who lost someone to suicide across the following themes: social withdrawal, family communication approaches, role change, cultural attitudes, the role of professional support, interactions with health care providers, and interactions with religious institutions. We examine these findings using the Assumptive World Theory which proposes that humans seek preservation of their reality by using their perceptions of the past to establish expectations for the future. We find that suicide loss is an experience that challenges people's assumptive worlds; suicide loss can be an unexpected trauma that can have a shock effect on the assumptive worlds of the bereaved. The assumptive worlds of relatives grieving suicide loss face unique challenges compared to other forms of bereavement because of ambiguity in social norms surrounding suicide that influence interactions.</t>
  </si>
  <si>
    <t>Hagstroem, AS</t>
  </si>
  <si>
    <t>Background: Children of parents who suffer mental ill-health and die by suicide are vulnerable to developing psychological and social problems themselves; they also have a severely elevated risk of dying at a young age - particularly through suicide. This highlights the need to design supportive measures that can counteract such negative developments after a parent's suicide.Aim: This narrative evaluation of a grief support camp for families affected by a parent's suicide arranged by the non-profit organization Children's Rights in Society in Sweden investigates whether children [N = 11] and parents [N = 11] perceived their participation as meaningful and, if so, in what way, and the changes to which the program was said to have contributed.Methods: Family members were invited to reflect on their experiences in narratively structured interviews that took place 18 months after participation. Their narrated experiences were analyzed to examine how the program was integrated into their biographies and with what significance. Narratives of change were identified in particular in order to grasp the self-perceived effects of participation.Results: Both children and parents attributed major significance to their encounters with other suicide bereaved. This led to support exchange and normalization, which countered a perceived suicide stigma in everyday life. Help to narratively construct destigmatizing understandings of suicide was also said to have relieved self-blame and shame. Overall, the participants described changes in the form of a better-informed position in grief, increased manageability and enhanced family communication. The parents also reported improved ability to support their children and a more hopeful view of life ahead.Conclusion: The evaluation showcases how this psychoeducational intervention, at a relatively low cost compared to traditional approaches, has great potential to lessen the negative effects of a suicide in the family by assisting families with psychological processing and de-stigmatization. Parental resources are also strengthened, which can serve as continuing support for the children.</t>
  </si>
  <si>
    <t>farjad, farshad/AGC-9105-2022</t>
  </si>
  <si>
    <t>NOV 30</t>
  </si>
  <si>
    <t>WOS:000731694200001</t>
  </si>
  <si>
    <t>Ranahan, P; Keefe, V</t>
  </si>
  <si>
    <t>HEALTH</t>
  </si>
  <si>
    <t>1363-4593</t>
  </si>
  <si>
    <t>1461-7196</t>
  </si>
  <si>
    <t>WOS:000725569500001</t>
  </si>
  <si>
    <t>Muscat, SA; Hartelius, G; Crouch, CR; Morin, KW</t>
  </si>
  <si>
    <t>An Integrative Approach to Ketamine Therapy May Enhance Multiple Dimensions of Efficacy: Improving Therapeutic Outcomes With Treatment Resistant Depression</t>
  </si>
  <si>
    <t>Research over the last two decades has established ketamine as a safe, effective, fast-acting, and sustained antidepressant that significantly reduces adverse symptoms associated with depression, even in patients who are treatment resistant. Much of this research has evolved within the framework of several independent branches of scientific inquiry: in addition to the study of ketamine is a non-selective NMDAR antagonist with rapid antidepressant effects, it has also been found effective as a psychoplastogen that stimulates synaptogenesis and increases neuroplasticity, as a powerful anti-inflammatory that may improve inflammation-related depressive symptoms, as a substance that induces beneficial high entropy brain states, and as a subjectively impactful psychedelic agent. Each branch of inquiry has generated independent evidence of ketamine's efficacy but has advanced without substantive coordination or communication with other lines of inquiry. Integrative research that considers these branches of research together may lead toward a better understanding of ketamine's effects and improved treatment protocols and clinical outcomes. Such an overview can inform more comprehensive patient care through: (a) informed patient psychoeducation that encompasses all of ketamine's mechanisms of action; (b) calibration of optimal dosage to ensure induction and maintenance of high entropy brain states during each ketamine session utilizing EEG measurement; (c) Improved management of emergence side effects through proper care for set and setting; (d) inclusion of pre-selected appropriate music to enhance the emotional experience; (e) increased monitoring of ketamine effects on cortical activity, inter-hemispheric imbalance, and inflammation-related levels of cytokines to further improvements in ketamine protocols; and (f) appropriate timing of any adjunctive psychotherapy sessions to coincide with peak neurogenesis at 24-48 h post ketamine treatment.</t>
  </si>
  <si>
    <t>Muscat, Sherry-Anne/0000-0003-4822-644X; Hartelius, Glenn/0000-0002-9833-4222</t>
  </si>
  <si>
    <t>NOV 24</t>
  </si>
  <si>
    <t>10.3389/fpsyt.2021.710338</t>
  </si>
  <si>
    <t>WOS:000738750900001</t>
  </si>
  <si>
    <t>Berar, A; Bouzille, G; Jego, P; Allain, JS</t>
  </si>
  <si>
    <t>Background Despite cases of factitious disorder imposed on self being documented in the literature for decades, it appears to remain an under-identified and under-diagnosed problem. The present study aimed to explore factitious disorder imposed on self in a series of French patients. Methods Patients 18 years old and over with factitious disorder imposed on self were retrospectively included by two independent reviewers according to DSM-5 criteria in Rennes University Hospital for the period 1995 to 2019. Patients were identified from a clinical data warehouse. Results 49 patients with factitious disorder imposed on self were included. Among them, 36 (73.5%) were female. The average age at diagnosis was 38.4 years. The 16 patients with a health-related profession were all female. Direct evidence of falsification was found in 20.4% of cases. Falsification was mainly diagnosed on the basis of indirect arguments: history of factitious disorder diagnosed in another hospital (12.2%), extensive use of healthcare services (22.4%), investigations that were normal or inconclusive (69.4%), inconsistent or incomplete anamnesis and/or patient refusal to allow access to outside information sources (20.4%), atypical presentation (59.2%), evocative patient behaviour or comments (32.7%), and/or treatment failure (28.6%). Dermatology and neurology were the most frequently involved specialities (24.5%). Nine patients were hospitalized in intensive care. Some of them received invasive treatments, such as intubations, because of problems that were only reported or feigned. The diagnosis of factitious disorder imposed on self was discussed with the patient in 28 cases (57.1%). None of them admitted to making up the disorder intentionally. Two suicide attempts occurred within 3 months after the discussion of the diagnosis. No deaths were recorded. 44.9% of the patients returned to the same hospital at least once in relation to factitious disorder imposed on self. Conclusions The present study reinforces data in favour of a predominance of females among patients with factitious disorder imposed on self. This diagnosis is difficult and is based on a range of arguments. While induced cases can be of low severity, cases that are only feigned can lead to extreme medical interventions, such as intubation.</t>
  </si>
  <si>
    <t>NOV 23</t>
  </si>
  <si>
    <t>WOS:000721869400002</t>
  </si>
  <si>
    <t>Tanti, A; Belliveau, C; Nagy, C; Maitra, M; Denux, F; Perlman, K; Chen, F; Mpai, R; Canonne, C; Theberge, S; McFarquhar, A; Davoli, MA; Belzung, C; Turecki, G; Mechawar, N</t>
  </si>
  <si>
    <t>MOLECULAR PSYCHIATRY</t>
  </si>
  <si>
    <t>Child abuse (CA) is a strong predictor of psychopathologies and suicide, altering normal trajectories of brain development in areas closely linked to emotional responses such as the prefrontal cortex (PFC). Yet, the cellular underpinnings of these enduring effects are unclear. Childhood and adolescence are marked by the protracted formation of perineuronal nets (PNNs), which orchestrate the closure of developmental windows of cortical plasticity by regulating the functional integration of parvalbumin interneurons into neuronal circuits. Using well-characterized post-mortem brain samples, we show that a history of CA is specifically associated with increased densities and morphological complexity of WFL-labeled PNNs in the ventromedial PFC (BA11/12), possibly suggesting increased recruitment and maturation of PNNs. Through single-nucleus sequencing and fluorescent in situ hybridization, we found that the expression of canonical components of PNNs is enriched in oligodendrocyte progenitor cells (OPCs), and that they are upregulated in CA victims. These correlational findings suggest that early-life adversity may lead to persistent patterns of maladaptive behaviors by reducing the neuroplasticity of cortical circuits through the enhancement of developmental OPC-mediated PNN formation.</t>
  </si>
  <si>
    <t>Belliveau, Claudia/0000-0002-6027-3938</t>
  </si>
  <si>
    <t>1359-4184</t>
  </si>
  <si>
    <t>1476-5578</t>
  </si>
  <si>
    <t>WOS:000720587500001</t>
  </si>
  <si>
    <t>Bui, TM; Chiu, R; Chiu, RG; Nguyen, QN; Nguyen, LH; Nguyen, HLT; Vu, LG; Vu, GT; Ngo, TV; Vu, TMT; Tran, BX; Latkin, CA; Ho, CSH; Ho, RCM</t>
  </si>
  <si>
    <t>PSYCHOLOGY HEALTH &amp; MEDICINE</t>
  </si>
  <si>
    <t>As the lives of people living with HIV (PLWH) become increasingly normalized, more focus is being given to the associated comorbidities of HIV, including those related to mental health such as depression. This study aims to evaluate the correlation between depressive symptoms and HIV outcomes in Vietnam through the measurement of CD4 cell count. A mixed design was utilized, in which both a longitudinal assessment of CD4 cell counts and a cross-sectional survey of depressive symptoms were conducted on 481 patients in the Bach Mai and Ha Dong HIV clinics (Hanoi, Vietnam). CD4 cell count data was extracted from the medical records of participants, and depressive symptoms were screened using the Patient Health Questionnaire (PHQ-9). The results illustrate that the presence of moderately severe to severe depressive symptoms is associated with lower CD4 cell counts, indicating poorer HIV outcomes resulting from comorbid depression. This correlation was especially noticeable in the PHQ-9 items for psychomotor agitation/retardation (p &lt; 0.05) and suicidal ideation (p &lt; 0.05). Future policy and treatment options for HIV in Vietnam should consider the presence of comorbid mental health conditions in order to provide more suitable and effective treatment in the goal of providing a higher quality of life for PLWH.</t>
  </si>
  <si>
    <t>1354-8506</t>
  </si>
  <si>
    <t>1465-3966</t>
  </si>
  <si>
    <t>WOS:000720149800001</t>
  </si>
  <si>
    <t>Sun, J; Zhang, W; Zhao, Y; Liu, J; Wang, F; Han, Y; Jiang, M; Li, SW; Tang, DQ</t>
  </si>
  <si>
    <t>Conditional control of chimeric antigen receptor T-cell activity through a destabilizing domain switch and its chemical ligand</t>
  </si>
  <si>
    <t>CYTOTHERAPY</t>
  </si>
  <si>
    <t>Background aims: Despite the impressive efficacy of chimeric antigen receptor (CAR) T-cell therapy, adverse effects, including cytokine release syndrome and neurotoxicity, impede its therapeutic application, thus making the modulation of CAR T-cell activity a priority. The destabilizing domain mutated from Escherichia coli dihydrofo-late reductase (DHFR) is inherently unstable and degraded by proteasomes unless it is stabilized by its chemical ligand trimethoprim (TMP), a Food and Drug Administration-approved drug. Here the authors reveal a strategy to modulate CAR T-cell activity at the protein level by employing DHFR and TMP as a chemical switch system. Methods: First, the system was demonstrated to work in human primary T cells. To introduce the system to CAR T cells, DHFR was genetically fused to the carboxyl terminal of a third-generation CAR molecule target-ing CD19 (CD19-CAR), constructing the CD19-CAR-DHFR fusion. Results: The CD19-CAR-DHFR molecule level was shown to be modulated by TMP. Importantly, the incorpo-ration of DHFR had no impact on the recognition specificity and normal function of the CAR molecule. Little adverse effect on cell proliferation and apoptosis was detected. It was proved that TMP could regulate cyto-kine secretion and the in vitro cytotoxicity of CD19-CAR-DHFR T cells. Furthermore, the in vivo anti-tumor efficacy was demonstrated to be controllable through the manipulation of TMP administration. The approach to control CD19-CAR also succeeded in 19-BBZ(71), another CD19-targeting CAR with a different structure. Conclusions: The proposed approach based on DHFR and TMP provides a facile strategy to bring CAR T-cell therapy under conditional user control, and the strategy may have the potential to be transplantable. (c) 2021 International Society for Cell &amp; Gene Therapy. Published by Elsevier Inc. All rights reserved.</t>
  </si>
  <si>
    <t>Zhang, Wen/0000-0003-0821-7143</t>
  </si>
  <si>
    <t>1465-3249</t>
  </si>
  <si>
    <t>1477-2566</t>
  </si>
  <si>
    <t>10.1016/j.jcyt.2021.07.014</t>
  </si>
  <si>
    <t>WOS:000722629700006</t>
  </si>
  <si>
    <t>Zhang, MZ; Tang, R; Rao, WM; Wang, MH; Liu, MW; Yu, HJ; He, QQ</t>
  </si>
  <si>
    <t>Background: Suicide has become a severe public health issue worldwide. Body weight has been put forward as a potentially modifiable element for suicide thought and behavior. However, there are discrepancies across previous studies. Furthermore, the relationships of body weight with suicidal ideation and suicide attempt among low- and middle-income countries (LMICs) remain unclear. Therefore, we addressed this issue among 104,907 adolescents of 12-15 years old in 45 LMICs. Methods: The present study used data from the Global School-based Student Health Survey (GSHS). Suicidal ideation and suicide attempt during the last year were self-reported. Participants were classified intro underweight, normal weight, overweight and obesity according to their body mass index classification. Multivariable logistic regression and meta-analyses based on country-wise estimates were conducted. Results: The prevalence of suicidal ideation and suicide attempt were 11.8% and 13.0%, respectively. Country-wide meta-analysis demonstrated that overweight and obesity were significantly associated with increased risks of suicidal ideation (For overweight: OR = 1.10; 95% CI = 1.01-1.20; for obesity: OR=1.17; 95%CI: 1.01-1.35) and suicide attempt (For overweight: OR = 1.12; 95% CI = 1.02-1.23; for obesity: OR=1.12; 95%CI: 1.00-1.25). Subgroup analyses showed that the associations between overweight/obesity and suicide attempt were significant for girls but not for boys. Limitations: The cross-sectional design cannot explore causality; mental health factors were not assessed; suicidal behaviors were self-reported; significant heterogeneity across countries; only students attending school were included. Conclusions: Overweight/obesity was significantly associated with the risk of suicidal ideation and suicide attempt among adolescents in LMICs.</t>
  </si>
  <si>
    <t>A</t>
  </si>
  <si>
    <t>WOS:000728124300012</t>
  </si>
  <si>
    <t>Edgerton, J</t>
  </si>
  <si>
    <t>Suicide bomber mobilization and kin and peer ties</t>
  </si>
  <si>
    <t>SOCIAL NETWORKS</t>
  </si>
  <si>
    <t>Previous research has attributed the motivations of suicide bombers to religious fervor, political engagement, and organizational strategic goals, among others. However, the processes underlying suicide bomber mobilization may also be related to primary and secondary socialization through family and peer network ties. To better understand the association between kin and peer ties and suicide bomber mobilization, I use a data set of 2923 individual fighter-level observations of combatants for the Islamic State. These data include individual demographic data and if a combatant volunteered to be a suicide bomber. Through these data, I assess ideational, material, and the social origins of suicide bomber mobilization. I find that a one unit increase in kin or peer network ties is positively associated with a combatant's odds of volunteering to be a suicide bomber.</t>
  </si>
  <si>
    <t>Edgerton, Jared/0000-0001-6929-6557</t>
  </si>
  <si>
    <t>0378-8733</t>
  </si>
  <si>
    <t>1879-2111</t>
  </si>
  <si>
    <t>JUL</t>
  </si>
  <si>
    <t>10.1016/j.socnet.2021.10.005</t>
  </si>
  <si>
    <t>WOS:000722628400004</t>
  </si>
  <si>
    <t>In Kenya, adolescent pregnancy rates are high, contraception utilization is low, and adolescent sexuality is stigmatized. We describe how perceptions of sexuality and pregnancy stigma influence decision-making among adolescents in the informal settlements of Kisumu. We used purposive sampling to recruit 120 adolescent boys and girls aged 15-19 for focus group discussions. A semistructured interview guide was used to elicit social norms and community attitudes about sexual and reproductive health. We analyzed the data using the Framework Approach. The social stigma of adolescent sexuality and the related fear of pregnancy as an unambiguous marker of sexual activity emerged as main themes. This stigma led adolescents to fear social retribution but did not lead to more frequent contraception use due to additional stigma. The intensity of this fear was most acutely expressed by girls, leading some to seek unsafe, sometimes fatal, abortions, and to contemplate suicide. Fear of pregnancy outweighed fear of contracting HIV that was viewed as both treatable and less stigmatized. Our findings illustrate how fear of pregnancy among these adolescents is driven primarily by fears that their community will discover that they are sexually active. Interventions are urgently needed to address adolescent sexual stigma and to prevent negative outcomes.</t>
  </si>
  <si>
    <t>Poteat, VP; Fish, JN; Watson, RJ</t>
  </si>
  <si>
    <t>Gender-Sexuality Alliances as a moderator of the association between victimization, depressive symptoms, and drinking behavior among LGBTQ plus youth</t>
  </si>
  <si>
    <t>DRUG AND ALCOHOL DEPENDENCE</t>
  </si>
  <si>
    <t>Background: Victimization and depression are major stressors underlying drinking behavior among LGBTQ+ youth. There remains limited attention to setting-level factors that buffer their effects. Gender-Sexuality Alliances (GSAs) are school clubs that could promote the health of LGBTQ+ youth. We consider whether their presence in schools moderates associations between victimization, depressive symptoms, and recent alcohol use and heavy episodic drinking. Methods: LGBTQ+ youth (n = 5776) ages 13-17 in all 50 U.S. states with any prior history of alcohol use reported past 30-day alcohol use and heavy episodic drinking, victimization, depressive symptoms, and covariates including recent mental health counseling, perceived school safety, and demographics. Logistic regression models predicted youth's likelihood of any recent drinking and any heavy episodic drinking, with attention to GSA x victimization and GSA x depressive symptoms interaction effects. Findings: GSA presence moderated the extent to which victimization and depressive symptoms were associated with greater odds of recent heavy episodic drinking. GSA presence did not moderate these associations for lower thresholds of drinking (i.e., any drinking). Conclusion: For LGBTQ+ youth with any lifetime history of alcohol use, GSAs could protect against heavy alcohol use, particularly when they face victimization and depression. GSAs may provide them with social-emotional support or educate school health professionals on ways to support LGBTQ+ youth facing victimization or mental health concerns. GSAs may not protect against all drinking behavior because youth may view some levels as normative. Our findings begin to suggest for whom GSA presence could be most protective.</t>
  </si>
  <si>
    <t>0376-8716</t>
  </si>
  <si>
    <t>1879-0046</t>
  </si>
  <si>
    <t>B</t>
  </si>
  <si>
    <t>10.1016/j.drugalcdep.2021.109140</t>
  </si>
  <si>
    <t>WOS:000739158200002</t>
  </si>
  <si>
    <t>Chen, MH; Wu, HJ; Li, CT; Lin, WC; Tsai, SJ; Hong, CJ; Tu, PC; Bai, YM; Mao, WC; Su, TP</t>
  </si>
  <si>
    <t>Is one or two infusions better in the first week of low-dose ketamine treatment for medication-resistant depression? A post hoc pooled analysis of randomized placebo-controlled and open-label trials</t>
  </si>
  <si>
    <t>JOURNAL OF PSYCHIATRIC RESEARCH</t>
  </si>
  <si>
    <t>Background: Whether a second ketamine infusion in the first week improves the antidepressant, antisuicidal, and anti-inflammatory effects of the first low-dose ketamine infusion remains unclear. Methods: A total of 78 patients with medication-resistant depression were allocated to receive two ketamine infusions (n = 30; days 1 and 4), a single ketamine infusion (n = 24; only day 1), or normal saline placebo infusion (n = 24; only day 1). The Montgomery-Asberg Depression Scale (MADRS) and 17-item Hamilton Rating Scale for Depression (HDRS) were administered before and at 40 min, 240 min, day 2, day 4, day 5, and day 7 after infusion. Serum concentrations of interleukin (IL)-2 and tumor necrosis factor (TNF)-alpha were assessed. Results: Two ketamine infusions improved the overall depressive symptoms (p &lt; 0.001) and melancholic symptoms (p &lt; 0.001) than a single ketamine or placebo infusion. The antisuicidal effect did not differ between the ketamine treatment groups. Two ketamine infusions increased TNF-alpha levels compared with a single ketamine or placebo infusion (p = 0.015). A single ketamine infusion improved the TNF-alpha-to-IL-2 ratio, an index of average anti-inflammatory effect, than two ketamine infusions or a single placebo infusion (p = 0.027). Discussion: Repeated low-dose ketamine infusions improved the antidepressant effect, but not the antisuicidal effect, compared with a single infusion. However, repeated ketamine infusions may exert a lesser antiinflammatory effect than a single infusion.</t>
  </si>
  <si>
    <t>Tsai, Shih-Jen/0000-0002-9987-022X</t>
  </si>
  <si>
    <t>0022-3956</t>
  </si>
  <si>
    <t>1879-1379</t>
  </si>
  <si>
    <t>10.1016/j.jpsychires.2021.11.006</t>
  </si>
  <si>
    <t>WOS:000720825600006</t>
  </si>
  <si>
    <t>Ackert, E; Wikle, JS</t>
  </si>
  <si>
    <t>Familism among Latino/a adolescents: Evidence from time-use data</t>
  </si>
  <si>
    <t>JOURNAL OF MARRIAGE AND FAMILY</t>
  </si>
  <si>
    <t>Objective This study examined differences in time with family among Latino/a, White, and Black youth and variation among Latino/a youth by gender and immigrant household status. Background Familismo and differences in socio-structural characteristics suggest that Latino/a youth will spend more time with family than White and Black peers. Gender socialization norms, especially marianismo, could also promote family time for Latina girls. Finally, theories of immigrant incorporation suggest that Latino/a family time will be highest in immigrant households. Method This study used the nationally representative American Time Use Survey (2003-2019) to analyze household family contact patterns among Latino/a, White, and Black youth (ages 15-18; n = 9501). The study further examined differences by gender and, among Latinos/as, by immigrant household status. Results Latino/a youth spent more time with siblings than White and Black peers due to a higher number of siblings in the household. Latina girls spent substantially more unadjusted and adjusted time with parents and siblings than White and Black girls and Latino boys. There was little variation in family time patterns among Latinos/as by gender-by-immigrant household status. Conclusion Family contact patterns suggest that both familismo and marianismo are salient in the lives of Latino/a youth, which has key implications for these youths' lives and transitions to adulthood.</t>
  </si>
  <si>
    <t>0022-2445</t>
  </si>
  <si>
    <t>1741-3737</t>
  </si>
  <si>
    <t>10.1111/jomf.12809</t>
  </si>
  <si>
    <t>WOS:000714781100001</t>
  </si>
  <si>
    <t>Christoforou, R; Boyes, M; Hasking, P</t>
  </si>
  <si>
    <t>Emotion profiles of university students engaging in non-suicidal self-injury: Association with functions of self-injury and other mental health concerns</t>
  </si>
  <si>
    <t>PSYCHIATRY RESEARCH</t>
  </si>
  <si>
    <t>We investigated emotion profiles among undergraduate students with lived experience of non-suicidal self-injury (NSSI) and their associations with different NSSI functions and other dysregulated behaviors, including risky drinking, symptoms of borderline personality disorder, eating disorders, anxiety, depression, and stress. A sample of 270 undergraduate students (84% female, M-age = 21.5 years) with a history of self-injury completed well-validated measures of self-injury, emotion regulation, alexithymia, coping strategies and of other dysregulated behaviors. A K-means cluster analysis was conducted to extract emotion profiles from the data. Analyses of variance were used to test associations between emotion profiles, demographic factors, functions of NSSI and comorbid dysregulated behaviors. A three-cluster solution was supported. Similar characteristics were presented regarding difficulties in emotion regulation and alexithymia between the considerate emotion difficulties and the passive moderate emotion difficulties groups, although they demonstrated different associations with the functions of NSSI and other dysregulating behaviors. This emphasizes the importance of investigating the type of coping strategies used during functional assessment to inform future treatment. The group reporting no emotion difficulties engaged in more adaptive coping strategies compared to the others. These emotion profiles and their association with NSSI functions could be used to develop more person-centered interventions for NSSI.</t>
  </si>
  <si>
    <t>Hasking, Penelope/0000-0002-0172-9288; Christoforou, Rania/0000-0003-0176-0434</t>
  </si>
  <si>
    <t>0165-1781</t>
  </si>
  <si>
    <t>1872-7123</t>
  </si>
  <si>
    <t>NOV</t>
  </si>
  <si>
    <t>10.1016/j.psychres.2021.114253</t>
  </si>
  <si>
    <t>WOS:000718135900003</t>
  </si>
  <si>
    <t>Keum, BT; Li, X; Cheng, HL; Sappington, RT</t>
  </si>
  <si>
    <t>Substance Use Risk Among Asian American Men: The Role of Gendered Racism, Internalization of Western Muscularity Ideals, Interpersonal and Body Shame, and Drive for Muscularity</t>
  </si>
  <si>
    <t>Public Significance Statement Asian American men (AAM) may engage in risky alcohol use and steroid use to compensate for their experiences of GR that make them seen as less manly and emasculated. GR was found to drive AAM to internalize Western male appearance ideals that in turn increased their preoccupation with muscularity and engagement in alcohol and steroid use to express and align with White hegemonic masculinity norms in the society. Additionally, GR was also found to increase AAM's shame for being treated as falling short of society's expectations and body image ideals, which in turn also increased drive muscularity and compensatory substance use as means to relieve the shameful feelings. We employed a culturally modified objectification framework to examine a culture-specific mechanism of risky compensatory substance use (alcohol, anabolic-androgenic steroids) associated with gendered racism (GR) among Asian American men (AAM). Using data from 424 AAM, structural equation modeling was conducted to examine our proposed model in which GR was hypothesized to predict substance use through three mediators: GR -&gt; internalization of Western muscularity ideals -&gt; shame (body-related and interpersonal) -&gt; drive for muscularity -&gt; substance use. Results suggested partial support of our proposed model. GR indirectly predicted substance use via both internalization- (GR -&gt; internalization -&gt; drive for muscularity -&gt; substance use) and shame-driven (GR -&gt; shame -&gt; drive for muscularity -&gt; substance use) pathways. Multigroup analysis demonstrated that our findings were held for the earlier generation (1st and 1.5 generation) AAM. For later generation (1.75, 2nd generation, and beyond) AAM, shame was not a significant mediator and GR was indirectly associated with substance use only through the internalization and drive for muscularity pathway. Implications for practice and research are discussed.</t>
  </si>
  <si>
    <t>Li, Xu/AEH-0249-2022</t>
  </si>
  <si>
    <t>Li, Xu/0000-0002-9550-8119; Sappington, Ryan/0000-0002-3557-3920</t>
  </si>
  <si>
    <t>10.1037/men0000368</t>
  </si>
  <si>
    <t>WOS:000733323300001</t>
  </si>
  <si>
    <t>Morrow, K</t>
  </si>
  <si>
    <t>Living in hot topics: Interactions of social media and cinema in Glass Children (Rong Guangrong, 2019) and Better Days (Derek Tsang, 2019)</t>
  </si>
  <si>
    <t>JOURNAL OF CHINESE CINEMAS</t>
  </si>
  <si>
    <t>Both the commercial and critical hit Better Days (Derek Tsang, 2019) and the independent essay film Glass Children (Rong Guangrong, 2019) engage with the issue of youth suicide, whether through narrative or documentary frameworks. Beyond the films' shared compassion for vulnerable students and interpellation of viewers as concerned citizens, their depiction of this social issue also offers an opportunity to reflect on cinema's relationship to social media and online discussion of hot topics. This article analyzes the films, as well as related zimeiti (self-published media) articles, to argue that cinema offers a corrective to the pat dismissals and hollow sympathy of online discussion. While Glass Children asks viewers to reconsider such casual cruelty within the film itself, Better Days' access to wide release in the People's Republic of China means it was subject to censorship and required to present an ultimately reassuring message about government action taken to ameliorate issues of bullying and suicide. Yet, when Better Days becomes an online news item in its own right, the normative position of the film text is reopened for further consideration.</t>
  </si>
  <si>
    <t>1750-8061</t>
  </si>
  <si>
    <t>1750-807X</t>
  </si>
  <si>
    <t>SEP 2</t>
  </si>
  <si>
    <t>2-3</t>
  </si>
  <si>
    <t>e2003063</t>
  </si>
  <si>
    <t>10.1080/17508061.2021.2003063</t>
  </si>
  <si>
    <t>WOS:000719206200001</t>
  </si>
  <si>
    <t>Kaysser, M; Wedekind, P</t>
  </si>
  <si>
    <t>From unimpeachable autonomy to self-imposed heteronomy: a liberal and Foucauldian perspective on advance euthanasia directives</t>
  </si>
  <si>
    <t>HUMANITIES &amp; SOCIAL SCIENCES COMMUNICATIONS</t>
  </si>
  <si>
    <t>Based on a controversial case of assisted suicide offered to and eventually enforced on a demented woman vainly resisting the procedure, this article discusses the problems that arise when the human entity is conceptualized as an individual primarily defined by his ability for rational self-expression and autonomous self-rule. To highlight these difficulties, a liberal view on 'autonomy'-a term which serves as an ideal but is yet subject to conditions-is scrutinized. Given that liberal political theory alone is insufficient to fully reflect the changes of personality by which an individual's fight for autonomy bears the potential to turn into unalterable heteronomy, it is complemented by the thought of Michel Foucault. With his attention to societal mechanisms which bring individuals about-a process termed 'individuation' in the following-cases like the aforementioned scenario wherein individuals are forced to divide themselves from themselves can be critically analyzed. Such an approach illustrates that the established notion of the 'individual' can be led ad absurdum, and its validity as both an analytical idea and a normative vision should be challenged. As a result, there is a need for a more clairvoyant concept of the human person to be articulated, capable of conciliating the discontinuous nature of existence.</t>
  </si>
  <si>
    <t>Kaysser, Malte/0000-0001-7987-3952</t>
  </si>
  <si>
    <t>2662-9992</t>
  </si>
  <si>
    <t>NOV 3</t>
  </si>
  <si>
    <t>10.1057/s41599-021-00941-4</t>
  </si>
  <si>
    <t>WOS:000714351500002</t>
  </si>
  <si>
    <t>Tian, FF; Wang, XL; Long, XP; Roberts, N; Feng, C; Yue, SP; Jia, ZY</t>
  </si>
  <si>
    <t>Objective: This study aims to investigate the significant alterations in brain white matter integrity in individuals with bipolar disorder (BD) who had attempted suicide by applying a tract-based spatial statistics (TBSS) approach with tensor-based spatial normalization.Methods: A TBSS approach with novel tensor-based registration was used to compare the white matter fractional anisotropy (FA) between 51 individuals with BD, of whom 19 had attempted suicide, and 43 healthy controls (HC). The suicide attempt was assessed with the Columbia-Suicide Severity Rating Scale (C-SSRS). In addition, we also investigated the correlations of FA values with clinical measures in BD, including illness duration, and the severity of depression and anxiety measured by the Hamilton Depression Rating Scale (HAMD) and Hamilton Anxiety Rating Scale (HAMA), respectively.Results: A significant reduction of FA value in the hippocampal cingulum was observed in BD individuals who had attempted suicide compared with those who had not. For the genu/body of the corpus callosum, inferior fronto-occipital fasciculus, uncinate fasciculus, and anterior thalamic radiation, the reductions in FA values were significantly greater in both BD subgroups who attempted suicide and who did not, compared to HC. The correlation analysis showed that the illness duration of attempters was correlated to the FA value of the genu of the corpus callosum, while the HAMD and HAMA scores of non-attempters were relevant to the FA of the superior longitudinal fasciculus.Conclusion: The observation that white matter integrity was altered in the hippocampal cingulum in BD individuals who attempted suicide suggested that this brain area may be the neurobiological basis of suicide attempts. Our findings also support the involvement of white matter (WM) microstructure of frontal-subcortical circuits in the neurobiological mechanism of BD. In addition, the illness duration of patients with attempted suicide may have an effect on the altered integrity of the corpus callosum.</t>
  </si>
  <si>
    <t>WOS:000719821200001</t>
  </si>
  <si>
    <t>Breeden, KL; Rowe, N</t>
  </si>
  <si>
    <t>Role of Occupational Therapy in Pain Management</t>
  </si>
  <si>
    <t>AMERICAN JOURNAL OF OCCUPATIONAL THERAPY</t>
  </si>
  <si>
    <t>The American Occupational Therapy Association (AOTA) asserts that occupational therapists and occupational therapy assistants, collectively referred to as occupational therapy practitioners (AOTA, 2020b), are distinctly prepared to work independently and to contribute to interprofessional teams in the treatment of pain. Occupational therapy practitioners work to ensure active engagement in meaningful occupations for persons, groups, or populations (i.e., the client) (AOTA, 2020b, p. 1) at risk for and affected by pain. The U.S. Department of Health and Human Services (HHS; 2019) has recognized pain as a public health problem that has significant physical, emotional, and societal costs, estimated at $560 billion to $635 billion annually in the United States. An estimated 50 million U. S. adults and 5% to 38% of children and adolescents are affected by chronic pain (Dahlhamer et al., 2018; HHS, 2019). According to the Institute of Medicine (IOM; 2011),  pain is one of the most common reasons people seek treatment (p. 155). Pain has been found to affect a person's ability to exercise, enjoy normal sleep, perform household chores, attend social activities, drive a car, walk, have sexual relations, maintain relationships, and find enjoyment in life (Dorfman, 2018; World Health Organization [WHO], 2004). Efforts to improve care for people affected by pain have been influenced and, at times, complicated by initiatives to combat the opioid crisis (HHS, 2019). HHS has described the opioid crisis as lying at the intersection of two public health challenges: reducing the burden of suffering from pain and containing the harms resulting from prescription opioid medications. Unfortunately, initiatives to address the potential harms of opioid medications have had unintended consequences for some people with chronic pain, such as limited access to treatment for pain, stigma, and rising suicide rates ( HHS, 2019).</t>
  </si>
  <si>
    <t>0272-9490</t>
  </si>
  <si>
    <t>1943-7676</t>
  </si>
  <si>
    <t>NOV-DEC</t>
  </si>
  <si>
    <t>10.5014/ajot.2021.75S3001</t>
  </si>
  <si>
    <t>WOS:000755710500001</t>
  </si>
  <si>
    <t>Campanille, V; Sierra, N; Calle, A; Bernater, R; Thomson, A; O'Neill, S</t>
  </si>
  <si>
    <t>Juvenile myoclonic epilepsy and associated neurocognitive and executive dysfunctions</t>
  </si>
  <si>
    <t>MEDICINA-BUENOS AIRES</t>
  </si>
  <si>
    <t>Juvenile myoclonic epilepsy (JME) is a benign disorder with a good response to antiepileptic drugs. Neurop-sychological evaluations revealed mild cognitive deficits. The objective of this study is to determine the cognitive profile and mood symptoms in JME compared to normal controls. 30 patients with JME and 29 controls matched for age, gender. and education level were prospectively evaluated. The clinical characteristics were analysed. They were given a complete cognitive battery, a self-administered questionnaire of executive difficulties (DEX), the Neurological Disorders Depression Inventory for Epilepsy (NDDI-E), Beck Depression Inventory (BDI), Generalized Anxiety Disorder Scale (GAD-7) and suicide risk scale (MINI). No significant differences in age and education were observed between JME and controls. Average time of evolution of the disease 18 years, 53% have three types of seizures: myoclonic, absence seizures and tonic-clonic seizures. Significant differences were found with greater failures in attention, executive function, a significantly higher score values in DEX in JME subjects. A higher score was found in the NDDI-E; BDI and GAD-7. No differences were found in the risk of suicide with respect to controls. The study confirms that JME presents greater failures in attentional functioning and executive skills related to flexibility and inhibition, with patients being aware of their difficulties in most cases. Knowing these difficulties would allow a better therapeutic approach to improve symptoms usually dismissed.</t>
  </si>
  <si>
    <t>0025-7680</t>
  </si>
  <si>
    <t>1669-9106</t>
  </si>
  <si>
    <t>WOS:000732598500013</t>
  </si>
  <si>
    <t>Gillette, C; Bodner, G; Grant, J; Aldrich, R; Mospan, C; Ip, EHS; Daniel, S; Crandall, S</t>
  </si>
  <si>
    <t>JAAPA-JOURNAL OF THE AMERICAN ACADEMY OF PHYSICIAN ASSISTANTS</t>
  </si>
  <si>
    <t>1547-1896</t>
  </si>
  <si>
    <t>0893-7400</t>
  </si>
  <si>
    <t>WOS:000711117100009</t>
  </si>
  <si>
    <t>Lindert, J; Jakubauskiene, M; Bilsen, J</t>
  </si>
  <si>
    <t>EUROPEAN JOURNAL OF PUBLIC HEALTH</t>
  </si>
  <si>
    <t>1101-1262</t>
  </si>
  <si>
    <t>1464-360X</t>
  </si>
  <si>
    <t>WOS:000728163900007</t>
  </si>
  <si>
    <t>McKee, GB; Perrin, PB; Rodriguez-Agudelo, Y; Plaza, SLO; Quijano-Martinez, MC; Kuzu, D; Ohayagha, C; Pugh, M; Arango-Lasprilla, JC</t>
  </si>
  <si>
    <t>Suicidal Ideation After Acute Traumatic Brain Injury: A Longitudinal Actor-Partner Interdependence Model of Patients and Caregivers in Latin America</t>
  </si>
  <si>
    <t>REHABILITATION PSYCHOLOGY</t>
  </si>
  <si>
    <t>Impact and Implications The current study highlights the importance of screening for suicidal ideation for both individuals with traumatic brain injury (TBI) and their caregivers, as findings suggest that thoughts of death and/or suicide are relatively common among both patients and caregivers up to a year post-injury. Moreover, patient suicidal ideation at hospitalization is predictive of reported caregiver suicidal ideation at later time points. Clinicians and rehabilitation specialists may wish to expanding practices of assessing suicide risk in patients to include caregivers, particularly caregivers of patients who endorsed suicidal ideation. Given that these findings demonstrate significant interdependence of suicidality between patients and caregivers, interventions for patients with TBI should include their respective caregivers or even incorporate family systems theories and approaches. Purpose/Objective: Traumatic brain injury (TBI) is associated with depression, anxiety, and even suicidality in individuals with TBI and in caregivers. Moreover, emotional functioning in individuals with TBI is linked with caregiver functioning. However, no known studies to date have examined linkages in suicidal ideation in individuals with TBI and family caregivers. This is especially important in Latin America, where TBI rates are high, and where cultural norms influence family caregiving. This study examined associations among self-reported suicidal ideation in individuals with TBI and their primary caregivers over time in Mexico and Colombia. Research Method/Design: A total of 109 individuals and their primary caregivers completed measures during hospitalization for TBI and at 2- and 4-months posthospitalization. The primary outcome was Item 9 from the Spanish version of the Patient Health Questionnaire-9, assessing for thoughts of death or suicide in the previous 2 weeks. Results: Patients and caregivers reported high levels of suicidal ideation (18.3%-22.4% and 12.4%-15.7%, respectively) at each time point, and suicidal ideation at one time point strongly predicted ideation at the next. When patients endorsed suicidal ideation in the hospital, their caregivers tended to endorse suicidal ideation 2 months later. Although unaccounted for variables could be driving these relationships, they may also provide possible evidence of causal preponderance between patient and caregiver suicidal ideation post-TBI. Conclusions/Implications: Clinicians and rehabilitation specialists can use these findings to inform suicide risk assessment by expanding these practices to caregivers of patients who endorsed suicidal ideation. Interventions after TBI should incorporate caregivers given this study showed significant interdependence of suicidality between patients and caregivers.</t>
  </si>
  <si>
    <t>; Perrin, Paul/L-5373-2015</t>
  </si>
  <si>
    <t>McKee, Grace/0000-0001-5823-203X; Perrin, Paul/0000-0003-2070-215X; Kuzu, Duygu/0000-0002-1134-1551</t>
  </si>
  <si>
    <t>0090-5550</t>
  </si>
  <si>
    <t>1939-1544</t>
  </si>
  <si>
    <t>WOS:000725826700015</t>
  </si>
  <si>
    <t>Tsang, EYH</t>
  </si>
  <si>
    <t>Be the Dream Queen: Gender Performativity, Femininity, and Transgender Sex Workers in China</t>
  </si>
  <si>
    <t>An under-researched aspect of transgender sex workers in China pertains to their desires and expressions of femininity. Male-to-Female (MTF) transgender sex workers are a high-risk population prone to depression and stress regarding body image, intimate relationships marked by violence, and social stigma, rendering them vulnerable to hate crimes and discrimination. Ethnographic data from in-depth interviews with 49 MTF transgender sex workers indicate that sex, gender and feminine desire are mutable in the construction of self and subjectivity. This study uses the conceptual framework of gender performativity, that is, gender is performative and distinct from physical bodies and binary classifications. It is not only an individual's normative gender expressions which are based on the sex assigned at birth, but it also reinforces the normative gender performances of the gender binary. This article argues that the 49 MTF transgender sex workers are embodiments of gendered performances, displaying femininity to ameliorate hate crimes and discrimination as well as reinforce the masculinity and sexuality of their clients and intimate sex partners. Embracing their femininity constitutes a self-help program, enabling them to build self-confidence and develop a positive self-image in the face of overwhelming social disapproval.</t>
  </si>
  <si>
    <t>10.3390/ijerph182111168</t>
  </si>
  <si>
    <t>WOS:000721143700001</t>
  </si>
  <si>
    <t>Turan, B; Demirdogen, EY; Almbaidheen, M; Dursun, OB</t>
  </si>
  <si>
    <t>Online challenges that emerge as a public health issue for adolescents: Assessment of psychiatric comorbidity and the importance of parenting</t>
  </si>
  <si>
    <t>ARCHIVES OF CLINICAL PSYCHIATRY</t>
  </si>
  <si>
    <t>Background: Online Challenge is neither an application nor an internet-based game; instead, users receive a link to it via chat groups on social media. Our aim is to identify the potential differences between the normal population and youth drawn to online challenges. These potential differences are the examining the parenting skills of parents of children who participate in the challenges and determining underlying psychopathologies through structured clinical interviews. Method: A questionnaire-based cross-sectional study was used to obtain further in-depth information on the comorbid psychopathology of children who play the BWC and on the parenting skills. The Development and Well Being Assessment and Alabama Parenting Questionnaire was applied to the children and their families in both the control and case groups. Results: Two groups of children and parents were recruited: a clinical sample (case) group (n = 34) and a community sample (control) group (n = 141). Attention-deficit/hyperactivity disorder (ADHD), oppositional defiant disorder (ODD), specific phobia and CD (conduct disorder) were significantly more frequent in the clinical sample than in the community sample. The median scores for the Alabama Parenting Questionnaire (APQ) parental involvement, positive parenting, and poor monitoring/supervision subscales were significantly lower in the clinical sample than in the community sample. Conclusion: As far as we know, this study is the first to examine comorbid psychopathologies of online challenge-style games and parenting skills. We believe that as research into these subject increases, it will assist mental health professionals to develop prevention strategies and to manage cases resulting from the Blue Whale Challenge (BWC) and other online challenges that pose a serious threat to mental health and that have driven many young people to suicide worldwide.</t>
  </si>
  <si>
    <t>Turan, Bahadır/ABC-4182-2021; Turan, Bahadir/AHD-2976-2022</t>
  </si>
  <si>
    <t>Turan, Bahadir/0000-0003-1190-9589</t>
  </si>
  <si>
    <t>0101-6083</t>
  </si>
  <si>
    <t>1806-938X</t>
  </si>
  <si>
    <t>10.15761/0101-60830000000315</t>
  </si>
  <si>
    <t>WOS:000767327800003</t>
  </si>
  <si>
    <t>Vest, NA; Rossi, FS; Ilgen, M; Humphreys, K; Timko, C</t>
  </si>
  <si>
    <t>JOURNAL OF STUDIES ON ALCOHOL AND DRUGS</t>
  </si>
  <si>
    <t>Objective: In this study, we aimed to inform clinical practice by identifying distinct subgroups of U.S. veteran psychiatry inpatients on their alcohol and drug use severity, posttraumatic stress disorder (PTSD) symptoms, and suicidal ideation over time. Method: Participants were 406 patients with co-occurring substance use and mental health disorders. A parallel latent growth trajectory model was used to characterize participants' symptom severity across 15 months posttreatment intake. Results: Four distinct classes were identified: 47% normative improvement, 32% high PTSD, 11% high drug use. and 9% high alcohol use. Eighty percent of the sample had reduced their drinking and drug intake by half from baseline to 3 months, and those levels remained stable from 3 to 15 months. The High PTSD, High Drug Use, and High Alcohol Use classes all reported levels of PTSD symptomatology at baseline consistent with a clinical diagnosis. and symptom levels remained high and stable across all 15 months. The Normative Improvement class showed declining drug and alcohol intake and was the only class exhibiting reductions in PTSD symptomatology over time. High substance use classes showed initial declines in suicidal ideation, then an increase from 9 to 15 months. Conclusions: Ilie reduction in frequency of drinking and drug use for 80% of the sample was substantial and supports the potential efficacy of current treatment approaches. However, the high and stable levels of PTSD for more than 50% of the sample, as well as the reemergence of suicidal ideation in a sizable subgroup. underscore the difficulty in finding and linking patients to effective interventions to decrease symptomatology over time.</t>
  </si>
  <si>
    <t>1938-4114</t>
  </si>
  <si>
    <t>WOS:000752489100012</t>
  </si>
  <si>
    <t>Min, S; Jeong, YH; Kim, J; Koo, JW; Ahn, YM</t>
  </si>
  <si>
    <t>The coronavirus disease 2019 (COVID-19) pandemic has disrupted our everyday life. Along with the fear of getting infected or of having loved ones infected, the lifestyle changes and the socioeconomic consequences of the pandemic have profound impact on mental health of the general population. While numerous studies on immediate psychological responses to COVID-19 are being published, there is a lack of discussion on its possible long-term sequelae. In this study, we systematically reviewed and meta-analyzed longitudinal studies that examined mental health of the general population prior to and during the pandemic. Furthermore, we explored the long-term psychiatric implications of the pandemic with data from South Korea. Our analysis showed that the number of suicidal deaths during the pandemic was lower than the previous years in many countries, which is in contrast with the increased depression, anxiety, and psychological distress in the general population in South Korea as well as in other countries. To explain this phenomenon, we propose a possibility of delayed impacts. The post-traumatic stress, long-term consequences of social restrictions, and maladaptive response to the new normal are discussed in the paper. COVID-19 being an unprecedented global crisis, more research and international collaboration are needed to understand, to treat, and to prevent its long-term effects on our mental health.&lt;/p&gt;</t>
  </si>
  <si>
    <t>Min, Sooyeon/0000-0002-9414-5635</t>
  </si>
  <si>
    <t>OCT 21</t>
  </si>
  <si>
    <t>WOS:000716588000001</t>
  </si>
  <si>
    <t>Sanches, H; Ferreira, LVB; Pacheco, JPG; Schenberg, LC; Meireles, MS</t>
  </si>
  <si>
    <t>When Cotard's syndrome fits the sociocultural context: The singular case of Per Dead Ohlin and the Norwegian black metal music scene</t>
  </si>
  <si>
    <t>TRANSCULTURAL PSYCHIATRY</t>
  </si>
  <si>
    <t>The sociocultural context of psychiatric patients shapes symptoms experience and expression, as well as how patients deal with a disorder and how society appraises its symptoms. Specifically, the context may influence the social appraisal of a behavior as normal or pathological. Therefore, markedly pathological symptoms may not be accordingly recognized by peers when they are in consonance with the sociocultural context. Per Dead Ohlin was a Swedish musician who was a member of the Norwegian black metal band Mayhem from 1988 until his suicide in 1991, at age 22. Black metal is a musical movement characterized by death worshiping and anti-Christianism, and is also associated with church arsons and murders during the 1990s. Even among peculiar personalities such as black metal musicians, Ohlin was considered the personification of the movement ideals due to his eccentric and unparalleled beliefs and behaviors, claiming, for instance, that he was already dead. In this article, we propose that Ohlin's eccentric beliefs and behaviors were symptoms of an unrecognized psychiatric condition, Cotard's syndrome, and discuss the diagnostic dilemma presented by Ohlin's artistic persona and singular context. The compatibility between his symptoms and the sociocultural context of black metal may have obscured his mental disorder. If so, Ohlin's unique case may shed light upon one of the effects of context in a psychopathological process: concealing a psychiatric disorder and reinforcing symptoms that fit a particular environment.</t>
  </si>
  <si>
    <t>Villaverde Buback Ferreira, Leonardo/0000-0002-1382-7440; Sanches, Hugo/0000-0003-1322-505X</t>
  </si>
  <si>
    <t>1363-4615</t>
  </si>
  <si>
    <t>1461-7471</t>
  </si>
  <si>
    <t>OCT 2021</t>
  </si>
  <si>
    <t>WOS:000713131500001</t>
  </si>
  <si>
    <t>Merrill, KG; Mwansa, JK; Miti, S; Burke, VM; Abrams, EA; Frimpong, C; Decker, MR; Campbell, JC; Denison, JA</t>
  </si>
  <si>
    <t>GLOBAL HEALTH RESEARCH AND POLICY</t>
  </si>
  <si>
    <t>Background Safety protocols are an essential component of studies addressing violence and mental health but are rarely described in the published literature from Sub-Saharan Africa. We designed and implemented a safety protocol within Project YES! (Youth Engaging for Success), which enrolled 276 youth living with HIV (ages 15-24 years) in a randomized controlled trial of a peer-mentoring intervention across four HIV clinics in Ndola, Zambia. Methods Youth who reported severe violence and/or suicidal thoughts on research surveys or during meetings with youth peer mentors (YPM) were referred to designated healthcare providers (HCP). We explored experiences with the safety protocol using: a) monitoring data of referrals, and b) in-depth interviews with youth (n = 82), HCP (n = 10), YPM (n = 8), and staff (n = 6). Descriptive statistics were generated and thematic analysis of coded transcripts and written memos performed. Results Nearly half of youth enrolled (48% of females, 41% of males) were referred to a HCP at least once. The first referral was most often for sexual violence (35%) and/or suicidal ideation/depression (29%). All referred youth aged 15-17 years and over 80% of referred youth aged 18 + agreed to see a HCP. HCP referred 15% for additional services outside the clinic. Twenty-nine youth, all HCP, all YPM, and all staff interviewed discussed the safety protocol. Most youth felt encouraged, helped, unburdened, and relieved by their meetings with HCP; some expressed concerns about meeting with HCP. The safety protocol helped HCP recognize the need to integrate care for violence and mental health with medication adherence support. HCP, YPM, and study staff raised implementation challenges, including youth choosing not to open up to HCP, time and resource constraints, deficiencies in HCP training, and stigma and cultural norms inhibiting referrals outside the clinic for emotional trauma and mental health. Conclusions Implementing a safety protocol within an HIV clinic-based research study is possible and beneficial for youth and HCP alike. Implementation challenges underscore that HCP in Zambia work in over-stretched healthcare systems. Innovative strategies must address deficiencies in training and resources within HIV clinics and gaps in coordination across services to meet the overwhelming need for violence and mental health services among youth living with HIV.</t>
  </si>
  <si>
    <t>Merrill, Katherine Gannett/0000-0001-5308-4154</t>
  </si>
  <si>
    <t>2397-0642</t>
  </si>
  <si>
    <t>OCT 15</t>
  </si>
  <si>
    <t>WOS:000707575400001</t>
  </si>
  <si>
    <t>Koliastasis, L; Lampadakis, I; Milkas, A; Strempelas, P; Sourides, V; Kakava, K; Tsioufis, P; Papaioannou, S</t>
  </si>
  <si>
    <t>CARDIOVASCULAR TOXICOLOGY</t>
  </si>
  <si>
    <t>Intoxication from calcium channel blockers exhibits almost 50% mortality rates. Amlodipine is a long-acting dihydropyridine and inappropriate dosage poses a great threat for profound vasodilation, hypotension, and refractory vasopressor-resistant shock. A 72-year-old woman with unremarkable medical history presented to the emergency department due to amlodipine overdose after a suicide attempt attributed to COVID-19 pandemic severe anxiety disorder. Vital signs at presentation: heart rate 82 beats/ min, arterial pressure 72/55 mmHg, and oxygen saturation 98%. Resuscitation was initiated with intravenous infusion of normal saline 0,9%, noradrenaline, and calcium chloride, while activated charcoal was orally administrated; however, blood pressure remained at 70/45 mmHg. Abruptly, she experienced acute pulmonary edema and was finally intubated. We commenced high-dose insulin infusion with Dextrose 10% infusion to maintain euglycemic hyperinsulinemia. Hemodynamic improvement occurred after 30 min, systolic blood pressure raised to 95 mmHg, and decongestion was achieved with intravenous furosemide. Insulin effect was dose-dependent and patient's hemodynamic status improved after insulin uptitration. Eight days later, the patient was weaned from the mechanical ventilation and she was successfully discharged after 14 days. High-dose intravenous infusion of insulin up to 10 units/kg per hour appears as an inotropic agent possibly through alterations in myocardial metabolism of fatty acids and augmentation of insulin secretion and uptake. This regimen possibly exhibits additional vasotropic properties. We conclude that euglycemic hyperinsulinemia is a potentially advantageous treatment in CCB toxicity.</t>
  </si>
  <si>
    <t>Koliastasis, Leonidas/0000-0002-7966-9174</t>
  </si>
  <si>
    <t>1530-7905</t>
  </si>
  <si>
    <t>1559-0259</t>
  </si>
  <si>
    <t>WOS:000706925600001</t>
  </si>
  <si>
    <t>Hu, W; Su, L; Li, DY; Zhou, Y; Zhu, J</t>
  </si>
  <si>
    <t>Risk of First-Episode Schizophrenia in Aged Adults Increased During COVID-19 Outbreak</t>
  </si>
  <si>
    <t>INTERNATIONAL JOURNAL OF MENTAL HEALTH AND ADDICTION</t>
  </si>
  <si>
    <t>We noticed an unusual increase of aged adults in first-episode schizophrenia in January and February 2020 since the outbreak of COVID-19. This retrospective study aims to statistically validate this observation and find potential risk factors, if applicable. The demographics of schizophrenia in outpatients (both first-episode and follow-up) from January to March 2020 (36,624 records) and similar periods of 2017-2019 (114,141 records) were analyzed and compared to minimize seasonal influence. Limited personal information (age, gender, approximate residence) was investigated to find risk factors. After considering seasonal factors such as the Spring festival, the age of the first-episode schizophrenia was significantly increased in January (46.60 +/- 15.14) and February (51.53 +/- 14.74) but went back to normal in March 2020 (38.89 +/- 14.59), compared with similar periods from 2017 to 2019 (Jan., 40.77 +/- 15.26; Feb., 39.69 +/- 15.10; Mar., 42.04 +/- 15.83). Meanwhile, a slight but not significant change was found in the distribution of gender and approximate residence (urban/suburb). Our data supported that risk of first-episode schizophrenia in aged adults increased during the COVID-19 outbreak, which is consistent with the fact that COVID-19 is more lethal to elders. Public healthcare should prepare in advance for potential risks in public mental health, especially for elders.</t>
  </si>
  <si>
    <t>Hu, Wei/V-9758-2018</t>
  </si>
  <si>
    <t>Hu, Wei/0000-0002-6909-0476</t>
  </si>
  <si>
    <t>1557-1874</t>
  </si>
  <si>
    <t>1557-1882</t>
  </si>
  <si>
    <t>10.1007/s11469-021-00671-3</t>
  </si>
  <si>
    <t>WOS:000706622400002</t>
  </si>
  <si>
    <t>Deering, K; Williams, J; Williams, R</t>
  </si>
  <si>
    <t>MENTAL HEALTH AND SOCIAL INCLUSION</t>
  </si>
  <si>
    <t>Purpose The purpose of this paper is to outline several critical risk theories and explore their application to risk concerns in mental health care. This will contribute to the on-going debate about risk management practices and the impact these might have on recovery and social inclusion. Notably, while risks like suicide can be therapeutically addressed, risk management may involve paternalistic practices that exclude the participation needed for recovery. Design/methodology/approach A viewpoint of key risk theories will be presented to provide a critical eye about some clinical risk concerns in mental health care. Implications for recovery and social inclusion will then be discussed alongside direction for practice and research. Findings Clinical concerns seemed to involve difficulties with uncertainty, holding onto expertise, and the othering of patients through risk. These concerns suggest the patient voice might become lost, particularly within the backdrop of clinical fears about blame. Alternatively, a relational approach to risk management could have merit, while patient expertise may develop understanding in how to improve risk management practices. Originality/value Clinical concerns appear more than managing potential harms; it can involve appraising behaviours around societal norms, explaining to an extent why mental illness might be addressed in terms of risks. While the points raised in the paper support existing findings about risk management, the underlying reasons drawing on the critical risk theories are less explored.</t>
  </si>
  <si>
    <t>2042-8316</t>
  </si>
  <si>
    <t>APR 21</t>
  </si>
  <si>
    <t>WOS:000706370800001</t>
  </si>
  <si>
    <t>McLean, E; Singer, J; Laurita, E; Kahler, J; Levin, C; Papa, A</t>
  </si>
  <si>
    <t>Perception of grief responses: Are maladaptive grief responses and the stages of grief considered normal?</t>
  </si>
  <si>
    <t>DEATH STUDIES</t>
  </si>
  <si>
    <t>Literature indicates laypeople hold strong opinions about how persons should grieve. This study examined how individuals perceive normal grief. Participants across two distinct samples (Study 1: N = 510 via MTurk; Study 2: N = 210 via Qualtrics panels) completed the Perception of Grief Scale and Grief Expectations Questionnaire. Findings indicated participants endorsed maladaptive grief responses as normal relative to other responses to loss. Endorsement of maladaptive grief responses as normal predicted endorsement of grief work beliefs. If social expectations deem maladaptive grief to be normal, as this study suggests, bereaved individuals might implicitly push themselves to grieve maladaptively.</t>
  </si>
  <si>
    <t>McLean, Elisabeth/0000-0002-3075-0422; Papa, Anthony/0000-0003-0175-5774</t>
  </si>
  <si>
    <t>0748-1187</t>
  </si>
  <si>
    <t>1091-7683</t>
  </si>
  <si>
    <t>JUL 3</t>
  </si>
  <si>
    <t>10.1080/07481187.2021.1983890</t>
  </si>
  <si>
    <t>WOS:000705138000001</t>
  </si>
  <si>
    <t>Bock, JE; Tucker, RP; Brown, RP; Harrington, EE; Bauer, BW; Daruwala, SE; Capron, DW; Anestis, MD</t>
  </si>
  <si>
    <t>SUICIDE AND LIFE-THREATENING BEHAVIOR</t>
  </si>
  <si>
    <t>Objective White men in U.S. cultures of honor die by suicide at greater rates than other demographic groups. This finding has been attributed to factors such as the prevalence and use of firearms in men's suicide in honor states, as well as motivational risk factors (e.g., thwarted belongingness). Other features of honor cultures (e.g., physical aggression, risk-taking behaviors) suggest that honor-endorsing men may frequently experience painful and provocative events (PPEs), which, in turn, may facilitate practical capability for suicide. The present work tested this hypothesis and honor ideology's relationship to firearm ownership and storage practices. Method In two samples of mostly White U.S. men-one undergraduate sample (N = 472, M-age = 19.76) and one middle- to older adult sample (N = 419, M-age = 65.17)-we assessed honor ideology endorsement, PPEs, practical capability for suicide, and firearm-related outcomes. Results Honor endorsement was greater among firearm owners (particularly self-protective owners), but it was unrelated to storage practices. Honor endorsement was positively associated with PPEs and practical capability. Additionally, the relationship between honor ideology and practical capability was indirectly explained by PPE exposure. Conclusions Results highlight multiple avenues-PPEs, practical capability for suicide, (self-protective) firearm ownership-by which masculine honor norms may place men at risk for suicide.</t>
  </si>
  <si>
    <t>0363-0234</t>
  </si>
  <si>
    <t>1943-278X</t>
  </si>
  <si>
    <t>WOS:000703426400001</t>
  </si>
  <si>
    <t>Ewert, R</t>
  </si>
  <si>
    <t>A country boy can survive: Rural culture and male-targeted suicide prevention messaging</t>
  </si>
  <si>
    <t>The low rate of help-seeking and high rate of suicide completion among men has prompted public health officials to create suicide prevention campaigns that specifically target men. Drawing from data collected as part of a larger study of fire recovery in a rural county in Northern California, this paper utilizes 68 interviews with fire survivors (24 men and 44 women) and 40 interviews with mental health service providers to examine how rural residents interpret this type of campaign. To track patterns of help-seeking over time, I also draw upon 26 followup interviews - 20 with fire survivors (7 men and 13 women) and 6 with service providers - conducted one year after the first wave of interviews. In total, 134 in-depth interviews were conducted. This paper also draws on a secondary data source; I conducted content analysis of an internal Health and Human Services Agency focus group report used in the development of a local male-targeted suicide prevention campaign, Captain Awesome. As I show, male-targeted suicide prevention efforts have little salience in rural communities in which treatment resources are limited and stigma abounds. Perceptions about material conditions - i.e., treatment resources being few and far between - contribute to residents establishing a norm of not seeking help. Rural culture which emphasizes self-sufficiency and independence contributes to a pattern of both men and women repeating a narrative that frames men who seek help as weak. While research has identified women as key drivers for men's physical health maintenance, my research suggests that the same pattern might not hold around mental health maintenance in rural settings. In sum, I argue that male-targeted campaigns have limited resonance and efficacy in rural communities where material conditions and cultural narratives create physical and psychological barriers to accessing to treatment.</t>
  </si>
  <si>
    <t>Ewert, Rebecca/0000-0003-1333-6382</t>
  </si>
  <si>
    <t>WOS:000707305900003</t>
  </si>
  <si>
    <t>Adachi, K; Beppu, S; Terashima, M; Fukuda, T; Tomizawa, J; Shimizu, M; Yamazaki, H</t>
  </si>
  <si>
    <t>JOURNAL OF PHARMACEUTICAL HEALTH CARE AND SCIENCES</t>
  </si>
  <si>
    <t>Background Caffeine (0.1 g) is used as a central nervous system stimulant and as a nontoxic phenotyping probe for cytochrome P450 1A2. However, an increasing number of suicide attempts by caffeine overdose have been recently reported. Case presentation A 25-year-old woman (body weight, 43 kg) who intentionally took an overdose of 5.9 g caffeine as a suicide attempt was emergently admitted to Kyoto Medical Center. The plasma concentrations of caffeine and its primary metabolite, N-demethylated paraxanthine, in the current case were 100 and 7.3 mu g/mL, 81 and 9.9 mu g/mL, 63 and 12 mu g/mL, and 21 and 14 mu g/mL, at 12, 20, 30, and 56 h after oral overdose, respectively. The observed apparent terminal elimination half-life of caffeine during days 1 and 2 of hospitalization was 27 h, which is several times longer than the reported normal value. This finding implied nonlinearity of caffeine pharmacokinetics over such a wide dose range, which could affect the accuracy of values simulated by a simplified physiologically based pharmacokinetic model founded on a normal dose of 100 mg. Low serum potassium levels (2.9 and 3.5 mM) on days 1 and 2 may have been caused by the caffeine overdose in the current case. Conclusions The patient underwent infusion with bicarbonate Ringer's solution and potassium chloride and was discharged on the third day of hospitalization despite taking a potentially lethal dose of caffeine. The virtual plasma exposures of caffeine estimated using the current simplified PBPK model were higher than the measured values. The present results based on drug monitoring data and additional pharmacokinetic predictions could serve as a useful guide in cases of caffeine overdose.</t>
  </si>
  <si>
    <t>Yamazaki, Hiroshi/A-6081-2011</t>
  </si>
  <si>
    <t>Yamazaki, Hiroshi/0000-0002-1068-4261; Koichiro, Adachi/0000-0001-6566-1326</t>
  </si>
  <si>
    <t>2055-0294</t>
  </si>
  <si>
    <t>OCT 4</t>
  </si>
  <si>
    <t>WOS:000702948200001</t>
  </si>
  <si>
    <t>Simon, G; Heckmann, V</t>
  </si>
  <si>
    <t>JOURNAL OF FORENSIC SCIENCES</t>
  </si>
  <si>
    <t>A 59-year-old man was found dead in his living room. His body was covered with blood, but the only injury found was a 31-mm-long, transverse incision on the radial surface of the left forearm. Autopsy revealed that the injured vessel was an enlarged cephalic vein from a radiocephalic arteriovenous fistula (RC-AVF) that had been created 23 years before for hemodialysis. Cephalic vein injury is usually not fatal, but circumstantial evidence, autopsy, and histological findings suggested that hemorrhagic shock and death occurred within a short time after the self-inflicted incised wound. This may be explained by the blood flow rate in the RC-AVF, which can reach 12 ml/s; this is 25 times higher than the normal cephalic vein blood flow.</t>
  </si>
  <si>
    <t>Simon, Gabor/0000-0002-6153-3260</t>
  </si>
  <si>
    <t>0022-1198</t>
  </si>
  <si>
    <t>1556-4029</t>
  </si>
  <si>
    <t>WOS:000703121300001</t>
  </si>
  <si>
    <t>Ahmed, R; Baig, MA; Malik, SUR</t>
  </si>
  <si>
    <t>The Pashtuns use of Suicide Bombing as a Military Operation in Afghanistan and Pakistan</t>
  </si>
  <si>
    <t>OTORITAS-JURNAL ILMU PEMERINTAHAN</t>
  </si>
  <si>
    <t>This paper provided a new framework i.e., fifth-generation literature on suicide bombings. The latter have always been a central debate/value in warfare; however, they have taken a centre stage in asymmetric warfare. The lethality and commitment to the cause makes a suicide attacker a real danger. The Iraqi episode of Al-Qaeda used suicide bombings as a military operation, and it transferred the expertise to Taliban to fight against the US-led Allied Forces in Afghanistan. From there the same tactics proliferated to Pakistani Taliban who used it as a military operation against the security and civil establishments of Islamabad. Apart from the Pashtunwali Code and the strict adherence to the Deobandi School of thought, the Pashtuns of Afghanistan and Pakistan readily accepted to recruit and train suicide attackers and employed suicide bombings as a military operation. This analytical and explanatory study generally banked on secondary data, normally gathered from the academic sources; however, primary data was also used, and an interview of an anonymous security official was conducted as well. This paper is a concentrated effort to probe and investigate the advent of suicide bombings in Afghanistan and Pakistan and to examine that how and why the Pashtuns used it as a military operation to achieve their desired objectives. The article found that the selection and indoctrination of a suicide bomber involves almost eight stages.</t>
  </si>
  <si>
    <t>Baig, Muhammad Ali/0000-0001-9818-2532</t>
  </si>
  <si>
    <t>2088-3706</t>
  </si>
  <si>
    <t>2502-9320</t>
  </si>
  <si>
    <t>OCT</t>
  </si>
  <si>
    <t>10.26618/ojip.v11i2.3469</t>
  </si>
  <si>
    <t>WOS:000774313300003</t>
  </si>
  <si>
    <t>Brecht, A; Bos, S; Ries, L; Winter, SM; Calvano, C</t>
  </si>
  <si>
    <t>CHILDREN-BASEL</t>
  </si>
  <si>
    <t>Among trans adolescents, increased psychological distress is reported in the literature. The goal of this study was to examine psychological distress, associated peer relations and parent report congruence among the treatment-seeking sample of the Gender Identity Special Consultation (GISC) for youth at the Charite Berlin. Further, differences between the instruments' binary gender norms were investigated. Retrospectively, we analyzed clinical data derived from the GISC. By initial interviews and using the Youth Self-Report and Child Behavior Checklist, n = 50 trans adolescents aged 12-18 years (M = 15.5) were examined for psychological problems and peer relations. Congruence between self and parent report was analyzed by correlations. Half of the sample reported suicidality, self-harm and bullying. Trans adolescents showed significantly higher internalizing and total problems than the German norm population. The congruence between self and parent report proved to be moderate to high. The level of congruence and poor peer relations were identified as predictors of internalizing problems. Significant differences between the female vs. male gender norms emerged regarding mean scores and the number of clinically significant cases. Data provide valuable implications for intervention on a peer and family level. There are limitations to the suitability of questionnaires that use binary gender norms, and further research on adequate instruments and assessment is needed.&lt;/p&gt;</t>
  </si>
  <si>
    <t>2227-9067</t>
  </si>
  <si>
    <t>WOS:000712397900001</t>
  </si>
  <si>
    <t>Burns, J; Shank, C; Ganigara, M; Saldanha, N; Dhar, A</t>
  </si>
  <si>
    <t>ANNALS OF PEDIATRIC CARDIOLOGY</t>
  </si>
  <si>
    <t>0974-2069</t>
  </si>
  <si>
    <t>0974-5149</t>
  </si>
  <si>
    <t>OCT-DEC</t>
  </si>
  <si>
    <t>WOS:000788096600009</t>
  </si>
  <si>
    <t>Low-dose ketamine infusion in treatment-resistant double depression: Revisiting the adjunctive ketamine study of Taiwanese patients with treatment-resistant depression</t>
  </si>
  <si>
    <t>HUMAN PSYCHOPHARMACOLOGY-CLINICAL AND EXPERIMENTAL</t>
  </si>
  <si>
    <t>Background Whether a single low-dose ketamine infusion may have rapid antidepressant and antisuicidal effects in patients with treatment-resistant double depression remains unclear. Methods This study enrolled 35 patients with treatment-resistant double depression, 12 of whom received 0.5 mg/kg ketamine, 11 received 0.2 mg/kg ketamine, and 12 received normal saline as a placebo. The patients were assessed using the 17-item Hamilton Rating Scale for Depression (HDRS) prior to the initiation of infusions, at 40 and 240 min post-infusion, and sequentially on Days 2-7 and on Day 14 after ketamine or placebo infusions. Results A single 0.5 mg/kg ketamine infusion had rapid antidepressant (p = 0.031, measured by the HDRS) and antisuicidal (p = 0.033, measured by the HDRS item 3 scores) effects in patients with treatment-resistant double depression. However, 0.2 mg/kg ketamine was insufficient to exert rapid antidepressant and antisuicidal effects in this patient population with severe and chronic illness. Discussion In this patient population, the commonly used dose of 0.5 mg/kg was sufficient. Additional studies are required to investigate whether repeated infusions of low-dose ketamine may also maintain antidepressant and antisuicidal effects in patients with treatment-resistant double depression.</t>
  </si>
  <si>
    <t>Chen, Mu-Hong/0000-0001-6516-1073</t>
  </si>
  <si>
    <t>0885-6222</t>
  </si>
  <si>
    <t>1099-1077</t>
  </si>
  <si>
    <t>e2820</t>
  </si>
  <si>
    <t>10.1002/hup.2820</t>
  </si>
  <si>
    <t>WOS:000702482000001</t>
  </si>
  <si>
    <t>Nwangwu, H; de Peralta, SS; Birman, S; Hicks, RW</t>
  </si>
  <si>
    <t>JOURNAL OF THE AMERICAN ASSOCIATION OF NURSE PRACTITIONERS</t>
  </si>
  <si>
    <t>Suicide is a global public health concern and may be preventable with early identification. The suicide rate among US veterans is increasing. In response to the increase, Veterans Health Administration recommended a new standardized three-step, evidence-based suicide risk screening process across all Veterans Health Administration sites. The purpose of this project was to implement the new three-step suicide screening method and evaluate the rate of provider adherence. The implementation occurred in seven clinical sites in the Veterans Affairs Greater Los Angeles Health care System. Following initial implementation, two Plan-Do-Study-Act (PDSA) evaluated provider adherence to the screening processes. Staff members at each site received suicide prevention education. Staff members had the option of using an embedded template in the course of normal patient care workflow. Plan-Do-Study-Act 1 measured the early results. Staff members achieved a performance adherence rate of 18%, indicating that staff were less likely to proactively screen for risk of suicide. In PDSA-2, the mandatory use of screening replaced the optional use. Staff members achieved a 95% adherence rate after 3 months. Changing the workflow within the electronic health record from optional to mandatory utilization brought forth improvements in suicide prevention screening.</t>
  </si>
  <si>
    <t>2327-6886</t>
  </si>
  <si>
    <t>2327-6924</t>
  </si>
  <si>
    <t>WOS:000711741800014</t>
  </si>
  <si>
    <t>Strumila, R; Lengvenyte, A; Ambrozaityte, L; Balkeliene, D; Utkus, A; Dlugauskas, E</t>
  </si>
  <si>
    <t>CYP2C19 polymorphisms are associated with severity of depression at initial evaluation and after the treatment independently of the prescribed medications: 4 weeks prospective study</t>
  </si>
  <si>
    <t>PSYCHIATRIC GENETICS</t>
  </si>
  <si>
    <t>Background The cytochrome P-450 2C19 (CYP2C19) enzyme is involved in the metabolism of numerous antidepressants. It also metabolises some endogenous substrates, which could also confer to vulnerability. We aimed to establish whether the severity of depression and treatment response are associated with the genetically predicted CYP2C19 phenotype. Methods We assessed the CYP2C19 genotype-predicted metabolic phenotypes (normal, intermediate or ultrarapid, there were no poor metabolisers) in patients with moderate or severe depression. We used the self-rated Beck Depression Inventory-II (BDI-II) scale and the clinician-rated Montgomery-angstrom sberg Depression Rating Scale (MADRS) at baseline, after 2 and 4 weeks of an empirical treatment trial. Patients and clinicians were blind to the genetic testing results. Results Seventy-six patients participated in the present study. At baseline, impaired CYP2C19 metabolisers, compared to normal metabolisers, had higher BDI-II (P = 0.046; eta(2)(p) = 0.08) but not MADRS score. Intermediate metabolisers more often had a diagnosis of severe depression than normal metabolisers (P = 0.003). After 4 weeks of empirical treatment, intermediate metabolisers had significantly higher MADRS and BDI-II scores than normal metabolisers (P = 0.006; eta(2)(p) = 0.131 and P = 0.030; eta(2)(p) = 0.091). These differences were independent of the use of CYP2C19-metabolised medications in the treatment trial, as well as the treatment discrepancy status. Conclusions Intermediate CYP2C19 polymorphism-predicted activity was associated with more severe depression after an empirical treatment trial. The lack of association between the prescription of CYP2C19-metabolised drugs and treatment response calls for a further look into the role of endogenous substrates of CYP2C19.</t>
  </si>
  <si>
    <t>Lengvenyte, Aiste/0000-0001-9715-5145</t>
  </si>
  <si>
    <t>0955-8829</t>
  </si>
  <si>
    <t>1473-5873</t>
  </si>
  <si>
    <t>10.1097/YPG.0000000000000287</t>
  </si>
  <si>
    <t>WOS:000695678400004</t>
  </si>
  <si>
    <t>Tran, AGTT</t>
  </si>
  <si>
    <t>CULTURAL DIVERSITY &amp; ETHNIC MINORITY PSYCHOLOGY</t>
  </si>
  <si>
    <t>Objective: This study examines stressors (i.e., discrimination and stereotypes) and buffers (i.e., exercise) relevant to Asian-identified student-athletes' mental health. The study tests a set of counter-stereotype paradox hypotheses positing that conforming to idealized stereotypes of Asians exacerbates discrimination-mental health links. Method: Data were drawn from the 2015-2019 cohorts of the Healthy Minds Study. Regression-based moderations were used to test counter-stereotype paradox hypotheses and a buffering model of exercise. Results: A-student status was a moderator of the discrimination and lower positive mental health link, and gender and body mass index (BMI) were moderators of the discrimination and anxiety and lower positive mental health links. Consistent with counter-stereotype paradoxes, discrimination and these mental health indicators were significantly correlated for Asian-identified student-athletes who reported being A-students or being underweight/normal-weight women. Results contradicted the counter-stereotype paradox for the discrimination-suicidality relation, which was significant for student-athletes reporting B-grades or lower and not significant for A-students. Exercise appeared to buffer discrimination-mental health associations for depression, anxiety, positive mental health, and disordered eating concerns. Conclusions: Results challenge the oft-celebrated Asian American model minority image and signify how both conforming and failing to conform to stereotypes can have benefits and liabilities for Asian-identified student-athletes.</t>
  </si>
  <si>
    <t>1099-9809</t>
  </si>
  <si>
    <t>1939-0106</t>
  </si>
  <si>
    <t>WOS:000706035300003</t>
  </si>
  <si>
    <t>Estarellas, MJV</t>
  </si>
  <si>
    <t>HUMAN LIFE AND FREEDOM OF CONSCIENCE: A VIEW FROM THE CASE LAW OF THE EUROPEAN COURT OF HUMAN RIGTS</t>
  </si>
  <si>
    <t>REVISTA GENERAL DE DERECHO CANONICO Y DERECHO ECLESIASTICO DEL ESTADO</t>
  </si>
  <si>
    <t>The individual refusal for religious, moral, or ethical reasons to participate in activities that directly or indirectly, even potentially, could result in the termination of a human life, constitutes the most extreme manifestation of the legal phenomenon of conscientious objection. Although capital punishment has been abolished in the Council of Europe, and the exercise of conscientious objection to military service has been normalized in practically all of its Member states, the ongoing liberalization in several European countries of legislation concerning abortion, euthanasia and assisted suicide, has caused a strong resurgence of the concerns of health professionals regarding the real possibility of protecting their consciences through the recourse to conscientious objection. This article analyzes from a critical perspective the activity of the European Court of Human Rights to this date in human life related cases of conscientious objection and offers a number of final observations projected to possible future conflicts that have not been addressed yet by Strasbourg.</t>
  </si>
  <si>
    <t>1696-9669</t>
  </si>
  <si>
    <t>WOS:000713688900116</t>
  </si>
  <si>
    <t>Woo, KS; Ji, Y; Lee, HJ; Choi, TY</t>
  </si>
  <si>
    <t>JOURNAL OF THE KOREAN ACADEMY OF CHILD AND ADOLESCENT PSYCHIATRY</t>
  </si>
  <si>
    <t>Objectives: Anxiety disorders are the most common psychiatric disorders in adolescents and seem to occur the earliest among all forms of psychopathology. The aim of this study was to investigate the association of anxiety severity with health risk behaviors and mental health in adolescents. Methods: Data from the 2020 Korean Youth Risk Behavior Web-Based Survey were analyzed. A total of 54948 adolescents responded to the 7-item Generalized Anxiety Disorder Scale (GAD-7) for the assessment of their anxiety severity as well as to the mental health and health risk behavior survey. Logistic regression analysis, t tests, and variance analysis of a complex sample general linear model were used to examine the association of anxiety severity with health behaviors and mental health. Results: After statistical adjustment for sociodemographic characteristics, the subjects in the severe anxiety group were significantly more likely to be current smokers (odds ratio [OR]: 2.08, 95% confidence interval [CI]: 1.72-2.50), current drinkers (OR: 1.91, 95% CI: 1.67-2.19), experience habitual substance use (OR: 10.89, 95% CI: 8.22-14.42), have sexual intercourse (OR: 2.10, 95% CI: 1.76-2.51), and have unprotected intercourse (OR: 2.21, 95% CI: 1.67-2.92) than those in the normal group. Anxiety severity negatively correlated with sleep satisfaction and happiness, but positively correlated with stress perception, loneliness, depressive symptoms, and suicidality. Conclusion: Adolescent anxiety is associated with health risk behaviors and poor mental health. Thus, early screening and intervention for anxiety in adolescents could contribute to the management and coping of youth health risk behaviors in the community.</t>
  </si>
  <si>
    <t>Woo, Kyung Soo/0000-0001-5295-4787; Choi, Tae Young/0000-0003-2677-9297</t>
  </si>
  <si>
    <t>1225-729X</t>
  </si>
  <si>
    <t>2233-9183</t>
  </si>
  <si>
    <t>WOS:000704444400004</t>
  </si>
  <si>
    <t>Heynemann, S; Thompson, K; Moncur, D; Silva, S; Jayawardana, M; Lewin, J</t>
  </si>
  <si>
    <t>CANCER MEDICINE</t>
  </si>
  <si>
    <t>Background Higher rates of death by suicide are recognized both in individuals of any age with cancer and, separately, among adolescents and young adults (AYA) without cancer. Given this intersection, identifying risk factors associated with suicidal risk among AYA with cancer is critical. Objective To identify characteristics associated with suicide among AYA with cancer. Methods A retrospective analysis of AYA (aged 15-39) during 1975-2016 from the Surveillance, Epidemiology, and End Results database was conducted. Clinical and demographic factors associated with death by suicide among the AYA cancer population were compared to (i) US population normative data (standardized mortality ratios [SMRs]) and (ii) other AYA individuals with cancer (odds ratios). Results In total, 922 suicides were found in 500,366 AYA with cancer (0.18%), observed for 3,198,261 person-years. The SMR for AYA with cancer was 34.1 (95% confidence interval [CI]: 31.4-36.9). Suicide risk was particularly high in females (SMR = 43.4, 95% CI: 37.2-50.4), unmarried persons (SMR = 50.6, 95% CI: 44.7-57.1), those with metastatic disease (SMR = 45.2, 95% CI: 33.1-60.3), or certain histological subtypes (leukemia, central nervous system, and soft tissue sarcoma). Risk generally reduced over time, however remained elevated &gt;= 5 years following a cancer diagnosis (SMR &gt; 5 years = 28.1, 95% CI: 25.4-31.0). When comparing those who died from suicide and those who did not, the following factors demonstrated significant associations: sex (males &gt; females), race (White ethnicity &gt; Black/other ethnicity), relationship status (never married &gt; other), and disease stage (distant &gt; localized). Conclusions Death due to suicide/non-accidental injury is high compared to normative data, requiring increased awareness among health-care providers, suicide risk monitoring in AYA, and appropriately tailored psychosocial interventions.</t>
  </si>
  <si>
    <t>Silva, S. Sandun/AAZ-9810-2021</t>
  </si>
  <si>
    <t>Silva, S. Sandun/0000-0003-4672-981X</t>
  </si>
  <si>
    <t>2045-7634</t>
  </si>
  <si>
    <t>SEP 2021</t>
  </si>
  <si>
    <t>WOS:000700990400001</t>
  </si>
  <si>
    <t>Chen, W; Yang, T; Gao, RF; Zhang, GY</t>
  </si>
  <si>
    <t>ANNALS OF GENERAL PSYCHIATRY</t>
  </si>
  <si>
    <t>Backgrounds The Positive and Negative Suicide Ideation (PANSI) Inventory is a widely used self-report questionnaire which is designed to comprehensively evaluate the protective factors and negative risk factors associated with suicidal behaviors among adolescents. The present study aimed to evaluate the psychometric properties and measurement invariance of the Chinese version of the PANSI in a non-clinical sample of Chinese adolescents. Methods Participants (N = 1198) were Chinese middle school students aged 11-17 years (44.8% boys and 51.9% girls, 3.3% missing values) in Guizhou Province. All participants completed the Chinese version of the Positive and Negative Suicide Ideation Inventory (PANSI-C), the Rosenberg self-esteem scale (RSE), and the suicide probability scale (SPS). Cronbach's alpha coefficients, confirmatory factor analysis, Pearson's correlations, and multigroup confirmatory factor analysis tests were conducted thereafter. Results The results showed that the Cronbach's alpha coefficients for the two subscales of the PANSI-positive suicide ideation and the PANSI-negative suicide ideation were .696 and .915, respectively. The confirmatory factor analysis supported the fit of the two-factor model as the best fitting model [Chi-square goodness of fit = 703.859, p &lt; .001, degrees of freedom = 76, comparative fit index = .919, Tucker-Lewis index = .903, standardized root mean square residual = .047, root mean square error of approximation (90% CI) = .083 (.077, .089)]. Positive suicide ideation had negative correlations with the SPS and positive correlations with the RSE, whereas the negative suicide ideation had positive correlations with the SPS and negative correlations with the RSE. All correlations were statistically significant (p &lt; .001), demonstrating the criterion validity of the PANSI-C. Moreover, the strict measurement invariance of the PANSI-C was supported across gender, single-parent and non-single-parent households groups, and the strong measurement invariance was supported across age. Limitations The feasibility of this study is limited to Chinese normal adolescents and lack of clinical samples. Conclusion Empirical support for the reliability and validity of the PANSI-C was found. The PANSI-C instrument is found to be useful in assessing positive and negative suicide ideation in Chinese normal adolescents.</t>
  </si>
  <si>
    <t>1744-859X</t>
  </si>
  <si>
    <t>SEP 28</t>
  </si>
  <si>
    <t>WOS:000701047400001</t>
  </si>
  <si>
    <t>Chen, Y; Ye, X; Wu, H; Huang, XL; Ke, CR; Chen, YQ; Wu, HH; Wu, XD</t>
  </si>
  <si>
    <t>Association of Postpartum Pain Sensitivity and Postpartum Depression: A Prospective Observational Study</t>
  </si>
  <si>
    <t>PAIN AND THERAPY</t>
  </si>
  <si>
    <t>Introduction Postpartum depression (PPD) is a severe psychiatric disorder that negatively affects postnatal mothers worldwide. The aim of the study is to investigate the association between postpartum pain sensitivity and PPD as well as to identify the other potential risk factors for PPD and their interconnections. Methods The current study was a prospective observational clinical study that enrolled 210 singleton pregnant women in a tertiary referral hospital from January to December 2020. Postpartum pain sensitivity was assessed by the Mandarin Chinese version of the Pain Sensitivity Questionnaire (PSQ), and PSQ-C-total and PSQ-C-minor scores were collected. PPD was screened by self-reporting Edinburgh Postnatal Depression Scale (EPDS), and EPDS total score was recorded. The association between postpartum pain sensitivity and PPD, as well as the risk factors and their interconnections, was analyzed by using a combination of stratified, bivariate, correlation, receiver-operating characteristic (ROC) curve, multivariate logistic regression, and path analysis. Results Overall, 87 of 210 mothers (41.4%) screened positive for PPD. A positive correlation between PSQ-C-total (r = 0.67) or PSQ-C-minor (r = 0.62) and EPDS scores was identified. PSQ-C-total [area under curve (AUC) 0.89, 95% CI 0.84-0.93; P &lt; 0.0001] showed significantly higher diagnostic accuracy compared with PSQ-C-minor (AUC 0.85, 95% CI 0.80-0.90; P &lt; 0.0001) in predicting EPDS scores &gt;= 10 points. Multivariate logistic regression indicated that a high PSQ-C-total score [adjusted odds ratio (OR) 1.12, 95% CI 1.08-1.51; P &lt; 0.001] and gestational diabetes (adjusted OR 2.68, 95% CI 0.96-7.47; P = 0.045) were independent risk factors, while breastfeeding (adjusted OR: 0.34, 95% CI 0.15-0.78; P = 0.007) and normal birth weight (adjusted OR 0.17, 95% CI 0.05-0.61; P = 0.0047) were independently associated with decreasing adjusted ORs for EPDS scores &gt;= 10 points. The path analysis model indicated that PSQ-C-total scores and gestational diabetes showed bidirectional effects, while birth weight and breastfeeding only had a direct impact on EPDS scores &gt;= 10 points. Conclusion Increased postpartum pain sensitivity was closely associated with EPDS scores &gt;= 10 points, and PSQ-C scores could be a reliable predictor. Moreover, gestational diabetes, low occurrence of breastfeeding, and low birth weight were the risk factors for EPDS scores &gt;= 10 points.</t>
  </si>
  <si>
    <t>Wu, Huang-hui/0000-0003-0128-9929</t>
  </si>
  <si>
    <t>2193-8237</t>
  </si>
  <si>
    <t>2193-651X</t>
  </si>
  <si>
    <t>10.1007/s40122-021-00325-1</t>
  </si>
  <si>
    <t>WOS:000700975500001</t>
  </si>
  <si>
    <t>Maslakpak, MH; Ajoudani, F; Lotfi, M; Alinejad, V</t>
  </si>
  <si>
    <t>Society, family, and individual characteristics as double-edged swords in the social reintegration of Iranian female survivors from unintentional severe burns: a qualitative study of enablers and barriers</t>
  </si>
  <si>
    <t>BMC WOMENS HEALTH</t>
  </si>
  <si>
    <t>Background Reintegrating to society is a significant challenge during burn survivors' rehabilitation. Aim This study aims to describe what Iranian female survivors from unintentional severe burns experience as enablers and barriers of social reintegration (SR). Methods Fourteen adult female burn survivors whose burns were unintentional participated in this qualitative study. Data were gathered through semi-structured face-to-face or telephone interviews and analyzed using inductive content analysis. Results Thirteen subcategories and six categories were emerged. Categories and subcategories of enablers content area were as follows: positive impact of society on SR (normal treatment of society, instrumental support), positive impact of family on SR (magnifying personal abilities assets, empathy and emotional support), and positive impact of personal characteristics on SR (coping with others stares, right to have a normal social life). Categories and subcategories of Barriers content area were as follows: negative impact of society on SR (being questioned in public, incorrect judgment about intent of burns, burns as a contagious disease), negative impact of family on SR (embarrassment of appearing in public with the survivor, family mistrust), and negative impact of intra-personal factors on SR (exaggeration of the post-burn changes, being over-sensitive to the others looks). From the deep interpretation of the data two overarching themes were emerged: acceptance of the new normal by the society and the individual and being encompassed by misconceptions and mistreatments. Conclusions Society, family and the individual characteristics have a dual role to play in the success of social reintegration in Iranian female unintentional burn survivors.</t>
  </si>
  <si>
    <t>1472-6874</t>
  </si>
  <si>
    <t>SEP 24</t>
  </si>
  <si>
    <t>10.1186/s12905-021-01481-4</t>
  </si>
  <si>
    <t>WOS:000698941000001</t>
  </si>
  <si>
    <t>Winters, DE; Mikulich, SK; Hopfer, C; Sakai, JT</t>
  </si>
  <si>
    <t>Adolescents in Treatment for Substance Use Disorders: Callous-Unemotional Traits Moderate Associations Between Transdiagnostic Symptoms and Adolescent Suicidality</t>
  </si>
  <si>
    <t>CHILD PSYCHIATRY &amp; HUMAN DEVELOPMENT</t>
  </si>
  <si>
    <t>Suicide, a common cause of death in adolescents, is linked to internalizing and externalizing symptoms. These associations are pronounced amongst adolescents who use substances. But these relationships are complex. For example, sex differences are present in association with internalizing/externalizing symptoms as well as differences in suicidality. A rarely explored factor that may account for this complexity as a moderator is callous-unemotional traits. The present study examines associations of internalizing and externalizing in relation to suicidality in the context of callous-unemotional traits amongst adolescents in substance use treatment. Additionally, sex differences were explored. A sample of 317 adolescents (13-18; 16.05 +/- 1.22) in treatment for substance use completed measures for internalizing, externalizing, and suicidal symptoms. The main result suggested the presence of callous-unemotional (CU) traits attenuated the positive association between internalizing and a latent suicidality factor. This novel result contextualizes the association between transdiagnostic symptoms and suicidality. Assessing CU traits in the presence of internalizing symptoms may be an important component of understanding suicide risk amongst adolescents in treatment for substance use.</t>
  </si>
  <si>
    <t>Winters, Drew/0000-0002-0701-9658</t>
  </si>
  <si>
    <t>0009-398X</t>
  </si>
  <si>
    <t>1573-3327</t>
  </si>
  <si>
    <t>10.1007/s10578-021-01256-w</t>
  </si>
  <si>
    <t>WOS:000698883000002</t>
  </si>
  <si>
    <t>Uhls, YT; Felt, L; Wartella, E; Sanders, A</t>
  </si>
  <si>
    <t>Investigating Viewership of Season 3 of 13 Reasons Why and the Mental Wellness of Adolescents: Partially Randomized Preference Trial</t>
  </si>
  <si>
    <t>Background: A conflicting body of research suggests that additional investigation is needed to understand how globally watched television shows featuring social and mental health issues, such as 13 Reasons Why, might affect adolescents' mental wellness. Objective: This study aims to investigate adolescents' viewership of the third season of the Netflix drama 13 Reasons Why (13RW-3) and their engagement with show-related content, paying special attention to mental health outcomes and conversational partners. Methods: A panel-based research platform operated by the National Opinion Research Center at the University of Chicago recruited 157 adolescents aged 13 to 17 years from its nationally representative pool of participants. Participants answered questions about how they discussed and learned about social and mental health issues portrayed in 13RW-3 (eg, masculine role pressure and sexual assault) and questions about mental wellness (eg, mental health self-efficacy and depression). After the participants completed the survey (T1), they were directed to either watch 13RW-3 as it aired for the first time (intervention group) or not watch 13RW-3 (control group). Approximately one month later (T2), all the participants were asked to complete the postsurvey. Additional survey questions about conversational partners, information seeking because of watching the show, and use of show-related content were included in the intervention postsurvey. Results: Our sample (N=157) was 52.2% (n=82) female and 54.8% (n=86) White, with a mean age of 14.99 (SD 1.4) years. At T2, viewers of 13RW-3 spoke about suicide significantly more frequently than nonviewers (P=.007). From T1 to T2, viewers increasingly discussed issues explored by 13RW-3 (P=.002), especially suicide, mental health, and bullying. Adolescent viewers were most likely to speak with friends, and parents were the second most commonly named. Two variables emerged as consistent moderators of conversational choices-having depressive symptoms and being impacted by sexual assault. There was no association between conversational frequency and information seeking around social and mental health issues, and neither mental health self-efficacy scores nor masculine role pressure scores significantly differed between viewers and nonviewers at T2. Conclusions: Viewing 13RW-3, a globally watched television show featuring social and mental health issues, led to adolescent conversations and information searches about topics explored by the show. Depressive symptoms and the impact of sexual assault moderated several relationships, guiding participants toward engaging with certain issues and seeking out specific conversational partners. As 13RW-3's stories drove conversations-and story-driven conversations can raise awareness, reduce stigma, shift attitudes, normalize certain behaviors, and strengthen supportive relationships-potential wellness implications for television shows featuring social and mental health issues are considerable.</t>
  </si>
  <si>
    <t>, YALDA/0000-0002-5172-5541; Felt, Laurel/0000-0001-8484-5745; Wartella, Ellen/0000-0001-6687-5422</t>
  </si>
  <si>
    <t>SEP 23</t>
  </si>
  <si>
    <t>e25782</t>
  </si>
  <si>
    <t>WOS:000714012600005</t>
  </si>
  <si>
    <t>Agbiboa, DE</t>
  </si>
  <si>
    <t>Out of the Shadows: The Women Countering Insurgency in Nigeria</t>
  </si>
  <si>
    <t>POLITICS &amp; GENDER</t>
  </si>
  <si>
    <t>Moving beyond the focus on violence against women and violence committed by women, this article interrogates violence countered by women. The article sheds new light on the gendered practices of counterinsurgency in northeast Nigeria, with critical attention to why women joined the civilian resistance to the Boko Haram insurgency and their complex role and agency as local security providers. Using the voices and lifeworlds of women who joined the Civilian Joint Task Force (yan gora) in Borno State as well as the Vigilante Group Nigeria and Hunters Association (kungiya marhaba) in Adamawa State, the article underscores the layered and gender-bending role of women as frontline fighters, knowledge brokers, state informants, and producers of vigilante technologies. The article finds that women counterinsurgents mobilized after Boko Haram shifted its strategy toward using female insurgents, especially as suicide bombers. Women joined the war against Boko Haram for complex reasons, including personal loss, revenge, family ties, community attachment, patriotism, and a collective yearning for normalcy.</t>
  </si>
  <si>
    <t>1743-923X</t>
  </si>
  <si>
    <t>1743-9248</t>
  </si>
  <si>
    <t>PII S1743923X21000283</t>
  </si>
  <si>
    <t>10.1017/S1743923X21000283</t>
  </si>
  <si>
    <t>WOS:000779017100001</t>
  </si>
  <si>
    <t>Aqeel, M; Nisar, HH; Rehna, T; Ahmed, A</t>
  </si>
  <si>
    <t>JOURNAL OF THE PAKISTAN MEDICAL ASSOCIATION</t>
  </si>
  <si>
    <t>Objective: To identify the association among suicidal ideation, deliberate self-harm, and psychopathological distress in normal and deliberate self-harm adults. Methods: The cross-sectional study was conducted at the Department of Psychiatry, Military Hospital, Rawalpindi, Pakistan, from January to July 2017, and comprised deliberate self-harm and normal adults aged 18-25 years. Psychiatric evaluation involved a semi-structured interview based on mental status examination. The self-harm tendency was assessed on the basis of self-harm inventory of the fifth edition of the Diagnostic and Statistical Manual of Mental Disorders. Beck scale for suicide ideation and he depression anxiety and stress scale were also used for data collection. Data was analysed using SPSS 22. Results: There were 200 subjects with a mean age of 20.89 +/- 9.06 years; 100(50%) each in deliberate self-harm and normal groups. Deliberate self-harm was significantly positively associated with suicidal ideation and mental health problems, including depression, anxiety and stress (p&lt;0.05). Deliberate self-harm tendency was also positively associated with mental health problems in normal adults (p&lt;0.05). Normal adults had higher level of mental health problems, such as depression and stress, compared to deliberate self-harm adults (p&lt;0.05). Adults having self-harm behaviour were more inclined to have suicidal ideation compared to normal adults behaviour (p&lt;0.05). Conclusion: Deliberate self-harm was found to be strongly related to suicidal behaviour and mental health issues in both normal and deliberate self-harm adults.</t>
  </si>
  <si>
    <t>Aqeel, Muhammad/AAC-4178-2019</t>
  </si>
  <si>
    <t>Aqeel, Muhammad/0000-0001-8007-6723</t>
  </si>
  <si>
    <t>0030-9982</t>
  </si>
  <si>
    <t>SEP 21</t>
  </si>
  <si>
    <t>WOS:000711666000005</t>
  </si>
  <si>
    <t>Marsh, I; Winter, R; Marzano, L</t>
  </si>
  <si>
    <t>Drawing on interview and online ethnographic data from a study of suicide on the railways, this paper describes the ways in which many of the concepts, assumptions and practices of mainstream suicide prevention are challenged in the accounts of those who are planning, or have enacted, a suicide attempt. We reflect on the ethical dilemmas which can arise for researchers (and practitioners) when lived experience accounts diverge - theoretically, morally and in terms of practical implications - from present-day expert ones. In online, 'pro-choice' suicide discussions, people describe beliefs, attitudes, ways of thinking and acting which stand in contrast to existing professional and clinical descriptions of suicide and suicidal behaviour. Most obviously, there is often a rejection of 'pro-life' positions, which are framed as ideological, oppressive and naive. For researchers engaging in online ethnography of 'pro-choice' spaces, dilemmas can arise in relation to the representation of perspectives which fundamentally challenge not only prevailing norms within suicide research and prevention practice but socio-cultural norms more widely. Similar issues can arise when considering how best to represent research participants when their accounts diverge from accepted 'expert' knowledge and beliefs. In-depth qualitative interviews with those who have thought about or attempted to take their own life indicate that existing theories and models of suicide which start from assumptions of deficit and pathology underestimate the extent to which suicide, as the end result of an often-complex series of actions, requires a person to engage in logistical processes of planning, decision-making, imagination and adaptation. The accounts described here, gathered using two different methodological approaches, highlight the ethical issues which can surface when there are competing claims to (expert) knowledge, as well as differences in beliefs, attitudes and moral stance towards life and death. We argue that researchers need to reflect on their own ethical-moral position in relation to suicide, and on the practical consequences of their privileging of some voices at the expense of other, less well represented, ones.</t>
  </si>
  <si>
    <t>Marsh, Ian/0000-0003-3576-4724; Marzano, Lisa/0000-0001-9735-3512</t>
  </si>
  <si>
    <t>WOS:000700353900001</t>
  </si>
  <si>
    <t>Wang, LL; Li, JM; Liu, HL; Wang, ZP; Yang, L; An, L</t>
  </si>
  <si>
    <t>FRONTIERS IN PSYCHOLOGY</t>
  </si>
  <si>
    <t>Impaired decision-making has been observed in suicide attempters during the Iowa Gambling Task (IGT). Decision-making performance is influenced by somatic markers and explicit knowledge, but it is still unclear of the influencing role on decision-making performance in suicidal individuals. We aimed to investigate whether there is a decision-making deficit in suicide attempters, suicide ideators, as well as the distinct roles of somatic markers and explicit knowledge wherein. Thirteen suicide attempters, 23 suicide ideators, and 19 healthy controls performed the IGT. Both somatic markers (by the skin conductance responses, SCRs) and explicit knowledge (by the subjective experience rating and a list of questions) were recorded. No significant differences were found among the three groups on IGT performance, explicit knowledge, and anticipatory SCRs. IGT Performance of suicide attempters was positively correlated with explicit knowledge index while behavior performance was positively associated with the SCRs in healthy controls. These results indicate that the suicide attempters seem to apply a compensatory strategy by mostly utilizing explicit knowledge to perform normally as healthy controls in the IGT.</t>
  </si>
  <si>
    <t>1664-1078</t>
  </si>
  <si>
    <t>SEP 14</t>
  </si>
  <si>
    <t>WOS:000704134800001</t>
  </si>
  <si>
    <t>Wu, XH; Wang, JM; Song, LL; Guan, YC; Cao, C; Cui, Y; Zhang, YY; Liu, C</t>
  </si>
  <si>
    <t>NEUROSCIENCE</t>
  </si>
  <si>
    <t>has huge social risks of high incidence, disability, and suicide. Its prevalence and harm in people with hyperglycemia are 2-3 times higher than in normal people. However, antidepressants with precise curative effects and clear mechanisms for patients with hyperglycemia are currently lacking. Prescriptions containing Radix Rehmannia glutinosa Libosch., a traditional medicinal herb with a wide range of nutritional and medicinal values, are often used as antidepressants in Chinese clinical medicine. Catalpol is one of the main effective compounds of Radix R. glutinosa, with multiple biological activities such as hypoglycemia. Here, the antidepressant effect of catalpol on the pathological state of streptozotocin (STZ)-induced hyperglycemia and the underlying molecular mechanisms were analyzed. Results showed that administering catalpol orally to hyperglycemic mice for 21 consecutive days significantly reversed the abnormalities in tail suspension, forced swimming, and open field tests. Catalpol also reversed the abnormal phosphorylation of phosphoinositide 3-kinase (PI3K) and protein kinase B (AKT) and the abnormal levels of nuclear factor erythroid 2-related factor 2 (Nrf2) protein, heme oxygenase-1 (HO-1), and antioxidants, including superoxide dismutase, glutathione peroxidase, glutathione-s transferase, reduced glutathione, and malondialdehyde in the hippocampus and frontal cortex of STZ-induced hyperglycemic mice. Thus, catalpol attenuates depressive-like behavior in pathological hyperglycemic state, and the antidepressant mechanism could at least be partly attributed to the upregulation of the PI3K/AKT/Nrf2/HO-1 signaling pathway in both brain regions, thus restoring the balance between oxidative and antioxidant damage. These data expanded the scientific understanding of catalpol and provided preclinical experimental evidence for its application. (c) 2021 IBRO. Published by Elsevier Ltd. All rights reserved.</t>
  </si>
  <si>
    <t>0306-4522</t>
  </si>
  <si>
    <t>1873-7544</t>
  </si>
  <si>
    <t>OCT 1</t>
  </si>
  <si>
    <t>WOS:000702665700009</t>
  </si>
  <si>
    <t>Adachi, K; Sugitani, Y; Unita, R; Yoshida, K; Beppu, S; Terashima, M; Fujii, M; Shimizu, M; Yamazaki, H</t>
  </si>
  <si>
    <t>Background Loxoprofen is a propionic acid derivative and is the most widely prescribed non-steroidal anti-inflammatory drug in Japan. Loxoprofen is generally considered to be relatively nontoxic. Case presentation A 33-year-old man (body weight, 55 kg) who intentionally took an overdose of 100 tablets of loxoprofen (6000 mg) as a suicide attempt was emergently admitted to Kyoto Medical Center. On arrival, the patient was suffering disorders of consciousness. His plasma concentrations of loxoprofen and its reduced trans-alcohol metabolite were 52 and 24 mu g/mL, 3.7 and 2.3 mu g/mL, 0.81 and 0.54 mu g/mL, and 0.015 and 0.011 mu g/mL, respectively, at 4, 26, 50, and 121 h after the oral overdose. The observed apparent terminal elimination half-life of loxoprofen during days 1 and 2 of hospitalization was in the range 6-12 h, which is several times longer than the reported normal value. This finding implied nonlinearity of loxoprofen pharmacokinetics over the current 100-fold dose range, which could affect the accuracy of values simulated by a simplified physiologically based pharmacokinetic (PBPK) model founded on data from a normal dose of 60 mg. The reasons for the delayed eliminations from plasma of loxoprofen and its trans-alcohol metabolite in this case are uncertain, but slight renal impairment (low eGFR values) developed on the second and third hospital days and could be a causal factor. Conclusions Because the patient's level of consciousness had gradually improved, he was discharged on the fourth day of hospitalization. The virtual plasma exposures of loxoprofen and its reduced trans-alcohol metabolite estimated using the current simplified PBPK model were lower than the measured values in the overdose case. The present results based on drug monitoring data and pharmacokinetic predictions could serve as a useful guide in cases of loxoprofen overdose.</t>
  </si>
  <si>
    <t>SEP 7</t>
  </si>
  <si>
    <t>WOS:000694216700001</t>
  </si>
  <si>
    <t>Hussain, M; Rashid, H; Katyal, J</t>
  </si>
  <si>
    <t>Response to sertraline and antiepileptic drugs in pentylenetetrazole kindling in rats</t>
  </si>
  <si>
    <t>BRAIN RESEARCH</t>
  </si>
  <si>
    <t>Anti-epileptic drugs (AEDs) are the mainstay of epilepsy treatment but these may be a potential risk factor for behavioral disturbances particularly depression which requires treatment. In this study, the effect of antidepressant sertraline (SRT) in combination with AEDs sodium valproate (SV) and levetiracetam (LEV) on seizures, cognitive impairment and oxidative stress in rats was evaluated. After administration of 24th injection of pentylenetetrazole (PTZ), 77.8% rats were kindled. Administration of SRT showed no protective effect on kindling development while SV was 100% protective. With LEV 42.9% were kindled. On combining SRT with SV or LEV 25% and 20% rats were kindled. A significant increase in latency to reach platform zone in Morris water maze(MWM), and increased transfer latencies in Elevated plus maze(EPM) was observed in PTZ kindled rats as compared to normal control on day 49 and when LEV was combined with SRT. In EPM test, however none of the drug treatments had any effect on transfer latencies except LEV pretreated kindled group. In Passive avoidance (PA) test, kindling was associated with a significant decrease in retention time(p = 0.018) while LEV and SV had no effect. The PTZ kindled rats showed significantly higher malondialdehyde(MDA) levels in brain hippocampus(p = 0.0286) while both SRT and SV were associated with significantly lower MDA levels as compared to kindled control group. In case of glutathione (GSH), kindling had no significant effect. The use of sertraline for depression in persons with epilepsy on AEDs needs to be carefully evaluated and monitored due to likelihood of individual variation.</t>
  </si>
  <si>
    <t>0006-8993</t>
  </si>
  <si>
    <t>1872-6240</t>
  </si>
  <si>
    <t>NOV 15</t>
  </si>
  <si>
    <t>10.1016/j.brainres.2021.147645</t>
  </si>
  <si>
    <t>WOS:000701252600006</t>
  </si>
  <si>
    <t>Brodrick, BB; Adler-Neal, AL; Palka, JM; Mishra, V; Aslan, S; McAdams, CJ</t>
  </si>
  <si>
    <t>JOURNAL OF EATING DISORDERS</t>
  </si>
  <si>
    <t>Plain English summary Anorexia nervosa is a life-threatening mental illness defined in part by an inability to maintain a body weight in the normal range. Malnutrition and low weight are factors typically present in the anorexia nervosa and can affect brain structure. We conducted a detailed analysis of brain structure using Freesurfer, focusing on regional cortical thicknesses, areas, and volumes, in adult outpatient women with anorexia nervosa. The study included both a partially weight-restored cohort with anorexia nervosa, a cohort sustaining a healthy body weight with history of anorexia nervosa, and a healthy comparison cohort. Reduced cortical thicknesses were observed in eight regions, primarily in the frontal lobe and cingulate for the cohort recently with anorexia nervosa but only one frontal region in the weight-maintained cohort. These data emphasize the importance of sustained weight-restoration for adult women with anorexia nervosa. Further, the impacted neural regions have been associated with impulsivity, attention, self-regulation, and social interactions in other clinical cohorts, suggesting that these neuropsychological processes may warrant study in patients recovering from anorexia nervosa. Future work should consider whether these factors have clinical relevance in the outpatient treatment of adults with anorexia nervosa. Background Anorexia nervosa is a complex psychiatric illness that includes severe low body weight with cognitive distortions and altered eating behaviors. Brain structures, including cortical thicknesses in many regions, are reduced in underweight patients who are acutely ill with anorexia nervosa. However, few studies have examined adult outpatients in the process of recovering from anorexia nervosa. Evaluating neurobiological problems at different physiological stages of anorexia nervosa may facilitate our understanding of the recovery process. Methods Magnetic resonance imaging (MRI) images from 37 partially weight-restored women with anorexia nervosa (pwAN), 32 women with a history of anorexia nervosa maintaining weight restoration (wrAN), and 41 healthy control women were analyzed using FreeSurfer. Group differences in brain structure, including cortical thickness, areas, and volumes, were compared using a series of factorial f-tests, including age as a covariate, and correcting for multiple comparisons with the False Discovery Rate method. Results The pwAN and wrAN cohorts differed from each other in body mass index, eating disorder symptoms, and social problem solving orientations, but not depression or self-esteem. Relative to the HC cohort, eight cortical thicknesses were thinner for the pwAN cohort; these regions were predominately right-sided and in the cingulate and frontal lobe. One of these regions, the right pars orbitalis, was also thinner for the wrAN cohort. One region, the right parahippocampal gyrus, was thicker in the pwAN cohort. One volume, the right cerebellar white matter, was reduced in the pwAN cohort. There were no differences in global white matter, gray matter, or subcortical volumes across the cohorts. Conclusions Many regional structural differences were observed in the pwAN cohort with minimal differences in the wrAN cohort. These data support a treatment focus on achieving and sustaining full weight restoration to mitigate possible neurobiological sequela of AN. In addition, the regions showing cortical thinning are similar to structural changes reported elsewhere for suicide attempts, anxiety disorders, and autistic spectrum disorder. Understanding how brain structure and function are related to clinical symptoms expressed during the course of recovering from AN is needed.</t>
  </si>
  <si>
    <t>McAdams, Carrie J./M-6822-2017; Mishra, Virendra R./ABE-1942-2020</t>
  </si>
  <si>
    <t>McAdams, Carrie J./0000-0002-4768-6703; Mishra, Virendra R./0000-0002-0452-6400</t>
  </si>
  <si>
    <t>2050-2974</t>
  </si>
  <si>
    <t>SEP 3</t>
  </si>
  <si>
    <t>WOS:000694231400001</t>
  </si>
  <si>
    <t>Al-Harbi, SD; Mashi, AH; AlJohani, NJ</t>
  </si>
  <si>
    <t>CLINICAL MEDICINE INSIGHTS-CASE REPORTS</t>
  </si>
  <si>
    <t>1179-5476</t>
  </si>
  <si>
    <t>SEP</t>
  </si>
  <si>
    <t>WOS:000703766600001</t>
  </si>
  <si>
    <t>Chae, B; Kang, J; Shin, C; Ko, YH; Yoon, HK</t>
  </si>
  <si>
    <t>PSYCHIATRY INVESTIGATION</t>
  </si>
  <si>
    <t>Objective The relation between female emotional laborers' sleep quality and autonomic nervous system activity was investigated. Methods Thirty-three subjects' heart rate variability (HRV) data and results of self-reported scale on sleep, depression, anxiety and suicidality, were collected. Subjects were classified into good sleeper (GS) and poor sleeper (PS) groups relying on sleep quality. Changes of HRV between working time and resting time in each group were compared. Results The PS group showed significantly lower difference in root mean square of successive differences (RMSSD), percentage of successive normal-to-normal intervals that differ by more than 50 ms (pNN50), and natural logarithm high-frequency (LnHF) when they were working as compared to when they were resting, which means decreased function of the parasympathetic nervous system (PNS). Repeated measures analysis of covariance showed that the group effect was significant only for LnHF, with score of depression scale as a covariate. Conclusion Female emotional laborers who complain of sleep difficulty may have decreased function of the PNS. Therefore, good sleep quality is essential for maintaining and promoting mental and physical health of women engage in emotional labor.</t>
  </si>
  <si>
    <t>Ko, Young-Hoon/0000-0002-5352-2158</t>
  </si>
  <si>
    <t>1738-3684</t>
  </si>
  <si>
    <t>1976-3026</t>
  </si>
  <si>
    <t>WOS:000717092900011</t>
  </si>
  <si>
    <t>Dias, N; Friebert, S; Donelan, J; Schoemann, AM; Morris, A; Guard, K; Grossoehme, DH</t>
  </si>
  <si>
    <t>Bereaved Parents' Health Outcomes Following the Death of Their Child</t>
  </si>
  <si>
    <t>CLINICAL PRACTICE IN PEDIATRIC PSYCHOLOGY</t>
  </si>
  <si>
    <t>Objective: The death of one's child may negatively affect parental health. Existing models exploring parental bereavement do not provide sufficient frameworks to understand the complexities of health outcomes. The purpose of this study was to examine the health status of bereaved parents. Method: Cross-sectional retrospective study of bereaved parents whose children died at this hospital between 2002 and 2019. A study-specific demographic questionnaire, the National Institutes of Health Roadmap Patient-Reported Outcomes Measurement Information System (PROMIS) initiative. Depressive symptoms were assessed using the PROMIS v1.0 Emotional Distress-Depression-Short Form 8a (Pilkonis et al., 2011). PROMIS measures (depressive symptoms, anxiety, applied cognitive functioning, physical functioning, sleep disturbance), and a measure of posttraumatic growth were mailed and included a link to self-enter data via Research Electronic Data Capture (REDCap, n.d.) or return paper copies. Results: One hundred fifty surveys were returned (22% response rate). Mean participant age was 41.6 years (SD = 10.3 years; 83% female). Participants' health history responses show greater prevalence of depressive symptoms, anxiety, and sleep disorders after their child's death. The largest difference on PROMIS measures was poorer physical function in the bereaved cohort than in the general population. There were no differences in PROMIS scores based on participant gender or on the presence of surviving siblings. Among those reporting smoking or alcohol consumption, qualitative data suggest that although some might increase use, such use might decrease over time. Conclusions: Bereaved parents manifest poorer psychological and cognitive functioning, and their physical functioning was substantially power than the general population mean. Bereaved parents may benefit from proactive guidance normalizing potential challenges to health status and behavior, including appropriate psychoeducational resources.</t>
  </si>
  <si>
    <t>; Grossoehme, Daniel/A-9189-2009</t>
  </si>
  <si>
    <t>Guard, Kaitlin/0000-0003-3866-7970; Schoemann, Alexander/0000-0002-8479-8798; Dias, Nancy/0000-0001-5918-1457; Grossoehme, Daniel/0000-0002-5654-0693; Donelan, Jennifer/0000-0003-3409-4984</t>
  </si>
  <si>
    <t>2169-4826</t>
  </si>
  <si>
    <t>2169-4834</t>
  </si>
  <si>
    <t>10.1037/cpp0000414</t>
  </si>
  <si>
    <t>WOS:000708786500006</t>
  </si>
  <si>
    <t>Dolsen, MR; Prather, AA; Lamers, F; Penninx, BWJH</t>
  </si>
  <si>
    <t>PSYCHOLOGICAL MEDICINE</t>
  </si>
  <si>
    <t>Background Sleep disturbance has been consistently identified as an independent contributor to suicide risk. Inflammation has emerged as a potential mechanism linked to both sleep disturbance and suicide risk. This study tested associations between sleep duration, insomnia, and inflammation on suicidal ideation (SI) and history of a suicide attempt (SA). Methods Participants included 2329 adults with current or remitted depression and/or anxiety enrolled in the Netherlands Study of Depression and Anxiety. Sleep duration, insomnia, past week SI, and SA were assessed with self-report measures. Plasma levels of C-reactive protein, interleukin-6, and tumor necrosis factor-alpha were obtained. Results Short sleep duration (&lt;= 6 h) compared to normal sleep duration (7-9 h) was associated with reporting a prior SA, adjusting for covariates [adjusted odds ratio (AOR) 1.68, 95% CI 1.13-2.51]. A higher likelihood of SI during the past week was observed for participants with long sleep duration (&gt; 10 h) compared to normal sleep duration (AOR 2.22, 95% CI 1.02-4.82), more insomnia symptoms (AOR 1.44, 95% CI 1.14-1.83), and higher IL-6 (AOR 1.31, 95% CI 1.02-1.68). Mediation analyses indicated that the association between long sleep duration and SI was partially explained by IL-6 (AOR 1.02, 95% CI 1.00-1.05). Conclusions These findings from a large sample of adults with depression and/or anxiety provide evidence that both short and long sleep duration, insomnia symptoms, and IL-6 are associated with the indicators of suicide risk. Furthermore, the association between long sleep duration and SI may operate through IL-6.</t>
  </si>
  <si>
    <t>Lamers, Femke/G-5161-2012; Penninx, Brenda WJH/S-7627-2017</t>
  </si>
  <si>
    <t>Dolsen, Emily/0000-0002-2770-2796; Penninx, Brenda WJH/0000-0001-7779-9672</t>
  </si>
  <si>
    <t>1469-8978</t>
  </si>
  <si>
    <t>PII S0033291720000860</t>
  </si>
  <si>
    <t>WOS:000692906900016</t>
  </si>
  <si>
    <t>Ea, N; Padikkala, J; Mathew, L</t>
  </si>
  <si>
    <t>Acute and Subacute Studies of Thevetia peruviana Seed Methanol Extracts on Wistar Male Albino Rats</t>
  </si>
  <si>
    <t>INDIAN JOURNAL OF PHARMACEUTICAL SCIENCES</t>
  </si>
  <si>
    <t>Thevetia peruviana seed kernels are widely used for suicide attempts in many countries including India. The aim of the present study was to evaluate the level of toxicity exposure of seed kernels by acute and subacute studies on male Wistar albino rats. Haematological parameters and serum biochemical studies were performed in all treated and control groups. In acute toxicity studies, no mortality was observed in groups treated with 100 and 250 mg/kg animals, but the mortality rate was 100 % in 500 mg/kg category. Lethality (lethal dose 50 %) associated with 70 % methanol extract was calculated as 375 mg/kg, revealed the narrow margin of safety lies in between 250 and 500 mg/kg. Exposure to subacute doses did not make any significant changes (p&gt;0.05) in physical parameters like body weight and feeding habits of all treated groups (25, 50 and 100 mg/kg for consecutive 14 d). All groups recorded a progressive weight gain and normal food consumption and water intake (p&gt;0.05) as compared with control. Total erythrocytes, haemoglobin concentration, lipid profile, serum electrolytes, bicarbonates, liver functioning enzymes, total protein, albumin, bilirubin, renal urea and creatinine levels were recorded normal in acute and subacute groups. From this experiment it is concluded that the level of toxicity and safety margin is very narrow and the seeds really take lives of organisms, whether the intake is accidental or deliberate.</t>
  </si>
  <si>
    <t>0250-474X</t>
  </si>
  <si>
    <t>1998-3743</t>
  </si>
  <si>
    <t>SEP-OCT</t>
  </si>
  <si>
    <t>10.36468/pharmaceutical-sciences.853</t>
  </si>
  <si>
    <t>WOS:000733837900015</t>
  </si>
  <si>
    <t>Muscat, SA; Wright, GD; Bergeron, K; Morin, KW; Crouch, CR; Hartelius, G</t>
  </si>
  <si>
    <t>BEHAVIORAL SCIENCES</t>
  </si>
  <si>
    <t>Ketamine therapy with culturally attuned trauma-informed psychotherapy in a collaborative cross-cultural partnership may provide a critical step in the operationalization and optimization of treatment effectiveness in diverse populations and may provide a foundation for an improved quality of life for Indigenous people. Decolonizing Indigenous health and wellbeing is long overdue, requiring an equal partnership between government and Indigenous communities, built upon an aboriginal culture holistic foundation of balance of mind, body, social and spiritual realms, and within the context of historical and lived experiences of colonialism. Culturally attuned trauma-informed psychotherapy paired with ketamine-a fast-acting antidepressant that typically takes effect within 4 hours, even in cases of acute suicidality-may be uniquely qualified to integrate into an Indigenous based health system, since ketamine's therapeutic effects engage multiple neuropsychological, physiological, biological, and behavioral systems damaged by intergenerational complex developmental trauma. Ketamine holds the potential to serve as a core treatment modality around which culturally engaged treatment approaches might be organized since its brief alteration of normal waking consciousness is already a familiar and intrinsic element of healing culture in many Indigenous societies. There is great need and desire in Indigenous communities for respectful and sacred partnership in fostering more effective mental health outcomes and improved quality of life.</t>
  </si>
  <si>
    <t>2076-328X</t>
  </si>
  <si>
    <t>WOS:000699334900001</t>
  </si>
  <si>
    <t>Pathak, U; Ahuja, SK; Dwivedi, R; Mishra, N; Kumar, P; Mishra, DK; Singh, R</t>
  </si>
  <si>
    <t>INDIAN JOURNAL OF PSYCHIATRY</t>
  </si>
  <si>
    <t>Pathak, Umesh/0000-0002-3410-7389</t>
  </si>
  <si>
    <t>0019-5545</t>
  </si>
  <si>
    <t>1998-3794</t>
  </si>
  <si>
    <t>WOS:000753683300010</t>
  </si>
  <si>
    <t>Sharma, A; Ren, XG; Zhang, H; Pandey, GN</t>
  </si>
  <si>
    <t>PROGRESS IN NEURO-PSYCHOPHARMACOLOGY &amp; BIOLOGICAL PSYCHIATRY</t>
  </si>
  <si>
    <t>Neuropeptides are small proteinaceous molecules (3-100 amino acids) that are secreted by neurons and act on both neuronal and non-neuronal cells. Neuropeptide Y (NPY), a highly conserved and expressed neuropeptide in the central nervous system of mammals, plays a major role in stress response and resilience. Increasing evidence suggests that NPY and its receptors are altered in depression and suicide, pointing to their antidepressant-like nature. The objective of this study was to examine the role of NPY system in depression and suicidal behavior. Expression of NPY and its four receptors, NPY1R, NPY2R, NPY4R, and NPY5R was studied at the transcriptional and translational levels in the prefrontal cortex (PFC) and hippocampus regions of the postmortem brain of normal control (NC) (n = 24) and depressed suicide (DS) (n = 24) subjects. We observed a significant decrease in NPY mRNA and upregulation in NPY1R and NPY2R mRNA in both brain regions of DS subjects compared with NC subjects. We also observed a significant decrease in NPY protein expression in the PFC of subjects with DS. This study provides the first detailed evidence of alterations in the NPY system and the associated stress response in depression and suicidal behavior in humans. The outcomes of this study could be applied in the development of novel NPY system-targeted approaches for the treatment of depression.</t>
  </si>
  <si>
    <t>0278-5846</t>
  </si>
  <si>
    <t>1878-4216</t>
  </si>
  <si>
    <t>JAN 10</t>
  </si>
  <si>
    <t>AUG 2021</t>
  </si>
  <si>
    <t>WOS:000701900900018</t>
  </si>
  <si>
    <t>Chen, VCH; Kao, CJ; Tsai, YH; Cheok, MT; McIntyre, RS; Weng, JC</t>
  </si>
  <si>
    <t>FRONTIERS IN HUMAN NEUROSCIENCE</t>
  </si>
  <si>
    <t>Suicide is one of the leading causes of mortality worldwide. Various factors could lead to suicidal ideation (SI), while depression is the predominant cause among all mental disorders. Studies have shown that alterations in brain structures and networks may be highly associated with suicidality. This study investigated both neurological structural variations and network alterations in depressed patients with suicidal ideation by using generalized q-sampling imaging (GQI) and Graph Theoretical Analysis (GTA). This study recruited 155 participants and divided them into three groups: 44 depressed patients with suicidal ideation (SI+; 20 males and 24 females with mean age = 42, SD = 12), 56 depressed patients without suicidal ideation (Depressed; 24 males and 32 females with mean age = 45, SD = 11) and 55 healthy controls (HC; nine males and 46 females with mean age = 39, SD = 11). Both the generalized fractional anisotropy (GFA) and normalized quantitative anisotropy (NQA) values were evaluated in a voxel-based statistical analysis by GQI. We analyzed different topological parameters in the graph theoretical analysis and the subnetwork interconnections in the Network-based Statistical (NBS) analysis. In the voxel-based statistical analysis, both the GFA and NQA values in the SI+ group were generally lower than those in the Depressed and HC groups in the corpus callosum and cingulate gyrus. Furthermore, we found that the SI+ group demonstrated higher global integration and lower local segregation among the three groups of participants. In the network-based statistical analysis, we discovered that the SI+ group had stronger connections of subnetworks in the frontal lobe than the HC group. We found significant structural differences in depressed patients with suicidal ideation compared to depressed patients without suicidal ideation and healthy controls and we also found several network alterations among these groups of participants, which indicated that white matter integrity and network alterations are associated with patients with depression as well as suicidal ideation.</t>
  </si>
  <si>
    <t>1662-5161</t>
  </si>
  <si>
    <t>AUG 27</t>
  </si>
  <si>
    <t>WOS:000724594400001</t>
  </si>
  <si>
    <t>Marofi, F; Rahman, HS; Al-Obaidi, ZMJ; Jalil, AT; Abdelbasset, WK; Suksatan, W; Dorofeev, AE; Shomali, N; Chartrand, MS; Pathak, Y; Hassanzadeh, A; Baradaran, B; Ahmadi, M; Saeedi, H; Tahmasebi, S; Jarahian, M</t>
  </si>
  <si>
    <t>Novel CAR T therapy is a ray of hope in the treatment of seriously ill AML patients</t>
  </si>
  <si>
    <t>STEM CELL RESEARCH &amp; THERAPY</t>
  </si>
  <si>
    <t>Acute myeloid leukemia (AML) is a serious, life-threatening, and hardly curable hematological malignancy that affects the myeloid cell progenies and challenges patients of all ages but mostly occurs in adults. Although several therapies are available including chemotherapy, allogeneic hematopoietic stem cell transplantation (alloHSCT), and receptor-antagonist drugs, the 5-year survival of patients is quietly disappointing, less than 30%. alloHSCT is the major curative approach for AML with promising results but the treatment has severe adverse effects such as graft-versus-host disease (GVHD). Therefore, as an alternative, more efficient and less harmful immunotherapy-based approaches such as the adoptive transferring T cell therapy are in development for the treatment of AML. As such, chimeric antigen receptor (CAR) T cells are engineered T cells which have been developed in recent years as a breakthrough in cancer therapy. Interestingly, CAR T cells are effective against both solid tumors and hematological cancers such as AML. Gradually, CAR T cell therapy found its way into cancer therapy and was widely used for the treatment of hematologic malignancies with successful results particularly with somewhat better results in hematological cancer in comparison to solid tumors. The AML is generally fatal, therapy-resistant, and sometimes refractory disease with a disappointing low survival rate and weak prognosis. The 5-year survival rate for AML is only about 30%. However, the survival rate seems to be age-dependent. Novel CAR T cell therapy is a light at the end of the tunnel. The CD19 is an important target antigen in AML and lymphoma and the CAR T cells are engineered to target the CD19. In addition, a lot of research goes on the discovery of novel target antigens with therapeutic efficacy and utilizable for generating CAR T cells against various types of cancers. In recent years, many pieces of research on screening and identification of novel AML antigen targets with the goal of generation of effective anti-cancer CAR T cells have led to new therapies with strong cytotoxicity against cancerous cells and impressive clinical outcomes. Also, more recently, an improved version of CAR T cells which were called modified or smartly reprogrammed CAR T cells has been designed with less unwelcome effects, less toxicity against normal cells, more safety, more specificity, longer persistence, and proliferation capability. The purpose of this review is to discuss and explain the most recent advances in CAR T cell-based therapies targeting AML antigens and review the results of preclinical and clinical trials. Moreover, we will criticize the clinical challenges, side effects, and the different strategies for CAR T cell therapy.</t>
  </si>
  <si>
    <t>Baradaran, Behzad/AAQ-5177-2020; Suksatan, Wanich/AAJ-1920-2021; Jalil, Abduladheem Turki/AAD-1741-2021; Al-Obaidi, Zaid Mahdi Jaber/E-9809-2019; Abdelbasset, Walid Kamal/T-8648-2017; Shomali, Navid/AAM-4488-2021; Dorofeev, Aleksei E/R-8939-2018</t>
  </si>
  <si>
    <t>Baradaran, Behzad/0000-0002-8642-6795; Suksatan, Wanich/0000-0003-1797-1260; Jalil, Abduladheem Turki/0000-0001-8403-7465; Al-Obaidi, Zaid Mahdi Jaber/0000-0003-3488-4572; Abdelbasset, Walid Kamal/0000-0003-4703-661X; Shomali, Navid/0000-0003-4679-9658; Dorofeev, Aleksei E/0000-0002-0815-4472</t>
  </si>
  <si>
    <t>1757-6512</t>
  </si>
  <si>
    <t>AUG 20</t>
  </si>
  <si>
    <t>10.1186/s13287-021-02420-8</t>
  </si>
  <si>
    <t>WOS:000686770800001</t>
  </si>
  <si>
    <t>Brown, JM</t>
  </si>
  <si>
    <t>Terrorist Peer Review: Which Autonomous Attacks Does ISIL Accept for Publication?</t>
  </si>
  <si>
    <t>STUDIES IN CONFLICT &amp; TERRORISM</t>
  </si>
  <si>
    <t>The Islamic State of Iraq and the Levant (ISIL) claims some attacks by autonomous jihadists in the West, but not all of them. This article argues that ISIL selectively takes credit for attacks that fit tactical norms laid out in the group's propaganda. These norms include lethality toward the victims and martyrdom for the assailant. Probit regression analyses of a new database of autonomous attacks in the West confirm that lethality and martyrdom increase the probability of ISIL's official propaganda claiming a given incident. The Islamic State's peer review and selective credit-claiming incentivize autonomous jihadists to adopt more lethal and suicidal tactics so that their actions will gain acceptance and they will be recognized as soldiers of the caliphate.</t>
  </si>
  <si>
    <t>1057-610X</t>
  </si>
  <si>
    <t>1521-0731</t>
  </si>
  <si>
    <t>10.1080/1057610X.2021.1970891</t>
  </si>
  <si>
    <t>WOS:000691230100001</t>
  </si>
  <si>
    <t>Clark, KD; Newell, S; Kenyon, EA; Karras, E; Simonetti, JA; Gerrity, M; Dobscha, SK</t>
  </si>
  <si>
    <t>GENERAL HOSPITAL PSYCHIATRY</t>
  </si>
  <si>
    <t>Objective: To describe VHA primary care clinician and staff perspectives on conducting firearms storage safety (FSS) discussions in primary care, and to identify key approaches for primary care teams to facilitate FSS conversations. Method: Qualitative analysis of transcripts and notes from focus groups with VA primary care staff and individual semi-structured interviews with primary care clinicians. One hundred-seven VHA primary care team members participated in one of four focus groups or individual semi-structured interviews (n = 5). Results: FSS discussions are perceived as within the purview of primary care. Primary care staff also outlined five tools and processes needed to meaningfully implement FSS discussions in primary care: training on firearms and firearms culture; examining personal attitudes toward firearms; developing supplemental materials to normalize and support FSS discussions; increasing knowledge of firearms laws and regulations; and providing scripts to facilitate conversations. Conclusions: Conducting FSS discussions in primary care settings is perceived as an acceptable practice, yet care teams identified barriers and suggestions for overcoming implementation challenges.</t>
  </si>
  <si>
    <t>0163-8343</t>
  </si>
  <si>
    <t>1873-7714</t>
  </si>
  <si>
    <t>WOS:000697023500015</t>
  </si>
  <si>
    <t>Darke, S; Duflou, J; Peacock, A; Farrell, M; Lappin, J</t>
  </si>
  <si>
    <t>Characteristics of fatal gabapentinoid-related poisoning in Australia, 2000-2020</t>
  </si>
  <si>
    <t>CLINICAL TOXICOLOGY</t>
  </si>
  <si>
    <t>Introduction Gabapentinoids are centrally active GABA agonists whose use has increased substantially in the past decade. The current study aimed to provide a comprehensive clinical profile of a national case series of fatal poisonings related to gabapentinoids. Methods Retrospective study of all deaths due to drug toxicity in Australia in which gabapentinoids were a contributory mechanism, retrieved from the National Coronial Information System (2000-2020). Information was collected on case characteristics, toxicology and major organ pathology. Results A total of 887 cases were identified, with a mean age of 45.7 years and 55.2% being male. Death was due to accidental toxicity in 81.3% of cases and intentional in 18.7%. Pre-existing disease was co-contributory to drug toxicity in 19.5%. Pregabalin was present in 92.9% of cases, with a median blood concentration of 7.6 mg/L (range 0.1-850.0 mg/L). Gabapentin was present in 7.2%, with a median blood concentration of 9.5 mg/L (range 0.5-1940.0 mg/L). Both pregabalin and gabapentin were present in five cases. No other gabapentinoids were detected. Drugs other than gabapentinoids were present in 99.8%, most frequently opioids (90.1%), hypnosedatives (76.9%) and antidepressants (60.5%). A body mass index in the obese range was seen in 45.4%. Clinically significant pre-existing disease was common, notably cardiomegaly (24.9%), emphysema (20.2%), nephrosclerosis (18.7%) and severe hepatic steatosis (11.7%). Conclusions The concomitant use of other drugs was close to universal, with CNS depressants predominating. Mental health problems, chronic pain and substance misuse were prominent.</t>
  </si>
  <si>
    <t>Farrell, Michael/A-4769-2012</t>
  </si>
  <si>
    <t>Farrell, Michael/0000-0001-7008-8130; Duflou, Johan/0000-0001-5863-635X</t>
  </si>
  <si>
    <t>1556-3650</t>
  </si>
  <si>
    <t>1556-9519</t>
  </si>
  <si>
    <t>MAR 4</t>
  </si>
  <si>
    <t>10.1080/15563650.2021.1965159</t>
  </si>
  <si>
    <t>WOS:000685737000001</t>
  </si>
  <si>
    <t>Shin, Y; Lee, CJ; Kim, K</t>
  </si>
  <si>
    <t>JOURNAL OF HEALTH COMMUNICATION</t>
  </si>
  <si>
    <t>The present study investigates indirect effects of communication about suicide in interpersonal relationships and patient-provider relationships on suicidal intention via attitude, descriptive norm, injunctive norm, and self-efficacy in committing suicide among Korean adults, using longitudinal survey data. Moderation effects of perceived social support are also tested. As a result of path analysis (N = 984), communication about suicide with family, friends, and coworkers is significantly related to pro-suicide descriptive norm and pro-suicide injunctive norm. Positive attitude toward suicide, pro-suicide injunctive norm, and high self-efficacy in committing suicide are significantly related to suicidal intention. Interpersonal communication is positively related to pro-suicide injunctive norm, which in turn links to suicidal intention. Communication about suicide with healthcare professionals, however, did not show significant direct and indirect effects. Moderation effects of perceived social support are detected between interpersonal communication and pro-suicide attitude and pro-suicide injunctive norm, as well as between patient-provider communication and pro-suicide attitude.</t>
  </si>
  <si>
    <t>Lee, Chul-joo/0000-0001-9243-8576</t>
  </si>
  <si>
    <t>1081-0730</t>
  </si>
  <si>
    <t>1087-0415</t>
  </si>
  <si>
    <t>WOS:000685758100001</t>
  </si>
  <si>
    <t>Wei, YF; Kutcher, S; Austen, E; Comfort, A; Gilham, C; MacDougall, C; McKenna, G; McKinnon, M; Thompson, K; Yeo, E; Zhang, M; Baxter, A; Matheson, K</t>
  </si>
  <si>
    <t>The Impact of Transitions, a Mental Health Literacy Intervention With Embedded Life Skills for Postsecondary Students: Preliminary Findings From a Naturalistic Cohort Study L'effet des transitions, une intervention de litteratie en sante mentale avec competences essentielles integrees pour des etudiants du post-secondaire : resultats preliminaires d'une etude de cohorte naturaliste</t>
  </si>
  <si>
    <t>CANADIAN JOURNAL OF PSYCHIATRY-REVUE CANADIENNE DE PSYCHIATRIE</t>
  </si>
  <si>
    <t>Objective Mental illness is a common medical condition to onset during adolescence. Young people who leave for postsecondary life are at an especially challenging period of lifetime when many will leave home and familiar environments for prolonged periods of time. These new circumstances may put young people at risk of developing mental health problems or disorders or exacerbate existing mental disorders. Alternatively, some young people may misinterpret the normal negative emotional states occurring as a result of these new challenges as a mental disorder requiring professional intervention. We conducted a quasiexperimental cohort study to investigate the effectiveness of a mental health literacy intervention Transitions with blended life skills to address these challenges for first-year postsecondary students. Methods Students (n = 2,397) from five Canadian postsecondary institutions were assigned to the intervention or the control group and were administered a survey at baseline, postintervention, and at 2-month follow-up (September 2017 to February 2018). We applied generalized linear mixed effects (PROC Mixed procedure) to test the between-group difference in the post-pre/follow-up-pre and to determine the predicted least-square mean values. Results The findings showed that students who were exposed to the Transitions intervention significantly improved their mental health knowledge, decreased stigma against mental illness, improved help-seeking attitudes and behaviours, and decreased perceived stress when compared to students who had not been exposed to the intervention. However, we did not identify significant changes in general health. This may be due to the relatively short follow-up time (2 months) to determine participants' general health status. Conclusions Transitions delivered to first-year postsecondary students may be a beneficial intervention to help young people adjust to their new postsecondary life and improve their mental health.</t>
  </si>
  <si>
    <t>MacDougall, Christiana/0000-0001-5678-5570; Kutcher, Stan/0000-0002-9646-3063</t>
  </si>
  <si>
    <t>0706-7437</t>
  </si>
  <si>
    <t>1497-0015</t>
  </si>
  <si>
    <t>10.1177/07067437211037131</t>
  </si>
  <si>
    <t>WOS:000684369200001</t>
  </si>
  <si>
    <t>Maung, HH</t>
  </si>
  <si>
    <t>JOURNAL OF MEDICINE AND PHILOSOPHY</t>
  </si>
  <si>
    <t>This paper offers a philosophical analysis of the connection between mental disorder and suicide risk. In contemporary psychiatry, it is commonly suggested that this connection is a causal connection that has been established through empirical discovery. Herein, I examine the extent to which this claim can be sustained. I argue that the connection between mental disorder and increased suicide risk is not wholly causal but is partly conceptual. This in part relates to the way suicidality is built into the definitions of some psychiatric diagnoses. It also relates to the broader normative assumption that suicidal behavior is by definition mentally disordered behavior. The above has significant epistemological implications, which I explore. I propose that the claim that suicide is connected with mental disorder cannot be justified solely by appealing to empirical evidence but also warrants a justification on conceptual and normative grounds.</t>
  </si>
  <si>
    <t>0360-5310</t>
  </si>
  <si>
    <t>1744-5019</t>
  </si>
  <si>
    <t>WOS:000792227700001</t>
  </si>
  <si>
    <t>Cohen, J</t>
  </si>
  <si>
    <t>School safety and violence: Research and clinical understandings, trends, and improvement strategies</t>
  </si>
  <si>
    <t>INTERNATIONAL JOURNAL OF APPLIED PSYCHOANALYTIC STUDIES</t>
  </si>
  <si>
    <t>Feeling and being safe provides an essential foundation for children to learn and develop in healthy ways. I will summarize the current research and clinically based understanding about K-12 school violence and school safety. I summarize prevalence rates that underscore that school violence is tragically common. I then outline the spectrum of experiences that undermine safety in schools: from normal moments of misunderstanding to microaggressions to mental illness to international acts of verbal/cyber cruelty to grey zone sexual-social-emotional experiences, harassment, and rape as well as natural disasters, assault, murder, and suicide. I then summarize research-based policy and practice steps that we can take that will dramatically enhance how safe students feel and are in schools: (1) Supporting prosocial universal K-12 improvement efforts for all students; (2) Supporting coordinated educational, at risk and targeted K-12 interventions; (3) Addressing weapons in schools; and (4) Preventing school shootings. Schools are one of the safest places for children and adolescents to be physically. However, this is often not true psychosocially. Today, there is so much that we do understand about how to promote individual and organizational health as well as prevent school violence and intervene most helpfully when it does occur.</t>
  </si>
  <si>
    <t>1742-3341</t>
  </si>
  <si>
    <t>1556-9187</t>
  </si>
  <si>
    <t>WOS:000680961200001</t>
  </si>
  <si>
    <t>Wahab, S; Shah, NE; Sivachandran, S; Shahruddin, I; Ismail, NNS; Mohan, LD; Kamaluddin, MR; Nawi, AM</t>
  </si>
  <si>
    <t>ACADEMIC PSYCHIATRY</t>
  </si>
  <si>
    <t>Objective The attitude of medical personnel towards suicide may influence the outcome of suicidal-patients management. This study aimed to determine the attitudes of medical undergraduates towards suicide and its association with their help-seeking behavior. Methods A cross-sectional study involving 290 medical undergraduates was conducted in a Malaysian university. The questionnaires on the attitude towards suicide and general help-seeking behavior were used as research instruments. Results The mean age of the participants was 22.4 years. Participants who did psychiatry posting indicated a greater tendency to agree on suicide as a way of communication (p = 0.008) than those who did not. Participants previously diagnosed with a psychiatric illness indicated a greater ability to understand and accept suicide (p &lt; 0.001) as well as a greater tendency to agree on the normality of suicide (p = 0.019) than those without a previous diagnosis. Those who attended a suicide prevention program also indicated a greater tendency to agree that loneliness and avoidance could be triggers to suicide (p = 0.037) than those who did not. No correlation was found between the attitude towards suicide and general help-seeking behavior variable. Conclusion Education programs in suicide prevention and management need to be incorporated early into the undergraduate medical curriculum to cultivate a more positive attitude towards suicide and help-seeking behavior.</t>
  </si>
  <si>
    <t>Kamaluddin, Mohammad Rahim/AAM-9180-2020</t>
  </si>
  <si>
    <t>Wahab, Suzaily/0000-0003-3815-4489</t>
  </si>
  <si>
    <t>1042-9670</t>
  </si>
  <si>
    <t>1545-7230</t>
  </si>
  <si>
    <t>WOS:000680771200001</t>
  </si>
  <si>
    <t>Adachi, K; Beppu, S; Terashima, M; Kobari, W; Shimizu, M; Yamazaki, H</t>
  </si>
  <si>
    <t>BackgroundAlthough the over-the-counter H-1 receptor antagonist diphenhydramine is not a common drug of abuse, it was recently recognized as one of the substances causing acute poisoning in patients attempting suicide that led to admissions to our hospital emergency room.Case presentationTwo patients [women aged 21 and 27years (cases 1 and 2)] were emergently admitted after intentionally taking overdoses of 900 and 1200mg diphenhydramine, respectively. The plasma diphenhydramine concentrations in case 1 were 977 and 425ng/mL at 2.5 and 11.5h after single oral overdose, and those in case 2 were 1320 and 475ng/mL at 3 and 18h after administration, respectively. We set up a simplified physiologically based pharmacokinetic (PBPK) model that was established using the reported pharmacokinetic data for a microdose of diphenhydramine. The two virtual plasma concentrations and the area under the curve (AUC) values extrapolated using the PBPK model were consistent with the observed overdose data. This finding implied linearity of pharmacokinetics over a wide dosage range for diphenhydramine.ConclusionsThe determined plasma concentrations of diphenhydramine of around 1000ng/mL at similar to 3h after orally administered overdoses in cases 1 and 2 may not have been high enough to cause hepatic impairment because levels of aspartate aminotransferase and alanine aminotransferase were normal; however, there was an increase in total bilirubin in case 1. Nonetheless, high virtual liver exposures of diphenhydramine were estimated by the current PBPK model. The present results based on drug monitoring data and pharmacokinetic predictions could serve as a useful guide when setting the duration of treatment in cases of diphenhydramine overdose.</t>
  </si>
  <si>
    <t>AUG 2</t>
  </si>
  <si>
    <t>WOS:000683170500001</t>
  </si>
  <si>
    <t>Exposure to self-directed violence (SDV) is a public health issue. Prevention trains third parties to identify SDV risk and provide help. However, we know little about the range of help provided to those who engage in SDV. The current study used a cross-sectional online survey of 1031 adolescents and emerging adults to learn about their SDV exposure, intent and attempts to help, and barriers to helping. Most participants reported SDV exposure, commonly by a peer, and provided help. Regression analyses showed that intent to help was predicted by social norms and having knowledge of resources, and such knowledge (but not social norms) was also related to actual helping behaviors. Qualitative analysis of short open-ended questions on the survey documented a range of barriers to helping. Findings support but also encourage revision of theoretical models of helping upon which prevention programs are based.</t>
  </si>
  <si>
    <t>Cherry, MJ</t>
  </si>
  <si>
    <t>Christian Bioethics and the Partisan Commitments of Secular Bioethicists: Epistemic Injustice, Moral Distress, Civil Disobedience</t>
  </si>
  <si>
    <t>Secular bioethicists do not speak from a place of distinction, but from within particular culturally, socially, and historically conditioned standpoints. As partisans of moral and ideological agendas, they bring their own biases, prejudices, and worldviews to their roles as ethical consultants, social advocates, and academics, attempting rhetorically to sway others and shift policy to a preferred point of view. Their pronouncements represent just one voice among others, even when delivered with strident rhetoric, in an educated and knowing tone, from within institutional positions of power. This essay argues that, given the hegemony of progressive secular bioethics, traditional Christians routinely face epistemic injustice within medicine. That is, Christian knowledge regarding moral reality is all too often demeaned or dismissed, unless such norms can be translated into and defended within a secular ethos. Given such systemic bias, I argue, Christians also experience significant moral distress: they are fully aware of their moral obligations and what they ought to do, but institutionalized power structures make it nearly impossible to so act. But, Christian physicians are not mere technicians, obliged to provide whatever patients request from the list of legally available treatments. That antireligious critics seek to remove the rights of Christian physicians to limit how they practice medicine, where they do not offer or refer for abortion, euthanasia, physician-assisted suicide, and other inappropriate forms of care, is unjustified and prejudicial, singling out Christians, and other religious groups, for singular treatment. Regardless of what the law requires or institutional policy demands, however, Christians are obliged to submit to God in all things. As a result, they may at times find themselves required to engage in acts of civil disobedience.</t>
  </si>
  <si>
    <t>10.1093/cb/cbab005</t>
  </si>
  <si>
    <t>WOS:000674627500001</t>
  </si>
  <si>
    <t>Kennedy, AJ; Maple, M; McKay, K; Brumby, S</t>
  </si>
  <si>
    <t>This article presents qualitative data to explore the experience of farming family members faced with accidental or suicide death and understand how this is experienced within the farming context. Individual semistructured interviews were conducted with 25 members of Australian farming families bereaved by suicide or accidental death. Qualitative data was thematically analyzed. Three interconnected themes were identified: acceptance of risk, normalization of death, pragmatic behavior patterns and connection to place. Bereavement and reconstruction of meaning following suicide or accidental death for farming families is influenced by the cultural, social, geographical, and psychological contexts of farming families. This article challenges traditional conceptions of suicide and accidental death as necessarily experienced as violent or traumatic, bereavement as experienced similarly across western cultures, and the reaction to suicide or accidental death as one that challenges people's understanding of their world and leaves them struggling to find a reason why the death occurred.</t>
  </si>
  <si>
    <t>Kennedy, Alison/0000-0002-4450-8434</t>
  </si>
  <si>
    <t>WOS:000664210200003</t>
  </si>
  <si>
    <t>Khawaja, M; Khawaja, A</t>
  </si>
  <si>
    <t>The objective of medicine is to provide humans with the best possible health outcomes from the beginning to the end of life. If the continuation of life becomes unbearable, some may evaluate procedures to end their lives prematurely. One such procedure is Medical Assistance in Dying (MAiD), and it is hotly contended in many spheres of society. From legal to personal perspectives, there are strong arguments for its implementation and prohibition. This article intends to add to this rich discourse by exploring MAiD in the context of our current pandemic-ridden society as new pressures from social isolation and guilt threaten the autonomy of vulnerable elderly patients. Although autonomy is of chief importance, variables within our current context undermine otherwise independent decisions. Many older individuals are isolated from their social network, resulting in a decline in their mental health. Individuals in such a state are more likely to request a MAiD outcome. Furthermore, overwhelmed healthcare systems may not adequately address this state, which would normally have prompted a mental health intervention. The future of MAiD is far from settled and careful consideration must be given as new contexts come to light, such as those outlined in this paper.</t>
  </si>
  <si>
    <t>WOS:000690466500001</t>
  </si>
  <si>
    <t>Phelps, JR; Pipitone, OR; Squires, K; Bale, JD</t>
  </si>
  <si>
    <t>Lamotrigine and lithium in primary care psychiatric consultation: adoption and adverse effects</t>
  </si>
  <si>
    <t>FAMILY PRACTICE</t>
  </si>
  <si>
    <t>Background: The Collaborative Care Model of psychiatric consultation in primary care has improved outcomes for unipolar depression, but bipolar depressions are challenging for providers and consultants. Although lamotrigine and lithium are both first line medications for bipolar depression, their use in primary care has been declining over the last decade. Objective: Our project aimed to quantify the frequency of and adoption of recommendations for lamotrigine and lithium, and their adverse effects, in a Collaborative Care program. Methods: Chart review. Results: For 620 depressed adult patients (Public Health Questionnaire, 9-item &gt;= 10), lamotrigine and lithium were recommended by psychiatric consultant for 35% and 26% of patients, respectively; and when recommended, were prescribed by primary care providers 50% and 32% of the time, respectively. Eighty-four percent of lithium dosages were 600 mg or less; average serum level 0.32 mEq/l. In follow-up up to 6 months, lithium was associated with no more weight gain than lamotrigine; but 12% of patients receiving lithium had thyroid stimulating hormone increases exceeding the upper limit of normal, occurring in an average of 32 days after the initial prescription. Conclusions: (i) In a Collaborative Care program of psychiatric consultation, recommendations for lamotrigine and lithium were very frequent. (ii) Adoption of these recommendations is variable, warranting further investigation. (iii) Like higher doses, low doses of lithium induced hypothyroidism (rapidly)-but not weight gain.</t>
  </si>
  <si>
    <t>Phelps, James/0000-0002-7943-2476</t>
  </si>
  <si>
    <t>0263-2136</t>
  </si>
  <si>
    <t>1460-2229</t>
  </si>
  <si>
    <t>10.1093/fampra/cmaa131</t>
  </si>
  <si>
    <t>WOS:000693757500002</t>
  </si>
  <si>
    <t>Smith, E; Dean, G; Holmes, L</t>
  </si>
  <si>
    <t>Supporting the Mental Health and Well-Being of First Responders from Career to Retirement: A Scoping Review</t>
  </si>
  <si>
    <t>PREHOSPITAL AND DISASTER MEDICINE</t>
  </si>
  <si>
    <t>Introduction: First responders are at greater risk of mental ill health and compromised well-being compared to the general population. It is important to identify strategies that will be effective in supporting mental health, both during and after the first responder's career. Methods: A scoping review was conducted using the PubMed database (1966 to October 1, 2020) and the Google Scholar database (October 1, 2020) using relevant search terms, truncation symbols, and Boolean combination functions. The reference lists of all relevant publications were also reviewed to identify further publications. Results: A total of 172 publications were retrieved by the combined search strategies. Of these, 56 met the inclusion criteria and informed the results of this overview paper. These publications identified that strategies supporting first responder mental health and well-being need to break down stigma and build resilience. Normalizing conversations around mental health is integral for increasing help-seeking behaviors, both during a first responder's career and in retirement. Organizations should consider the implementation of both pre-retirement and post-retirement support strategies to improve mental health and well-being. Conclusion: Strategies for supporting mental health and well-being need to be implemented early in the first responder career and reinforced throughout and into retirement. They should utilize holistic approaches which encourage reaching in rather than placing an onus on first responders to reach out when they are in crisis.</t>
  </si>
  <si>
    <t>Smith, Erin/0000-0002-8640-6006</t>
  </si>
  <si>
    <t>1049-023X</t>
  </si>
  <si>
    <t>1945-1938</t>
  </si>
  <si>
    <t>PII S1049023X21000431</t>
  </si>
  <si>
    <t>10.1017/S1049023X21000431</t>
  </si>
  <si>
    <t>WOS:000674922300022</t>
  </si>
  <si>
    <t>Rice, SM; Kealy, D; Seidler, ZE; Walton, CC; Oliffe, JL; Ogrodniczuk, JS</t>
  </si>
  <si>
    <t>The prevalence of male-type or externalising depression symptoms (e.g., anger, risk-taking, emotion suppression) were examined with cross-sectional online convenience sample of 1,277 help-seeking young men (M=23.64, SD=3.61 years). Almost a quarter (21.9%) of the sample reported childhood sexual abuse (CSA) exposure, and most (68.8%) endorsed past 2-week suicide ideation. All male-type depression symptoms were frequently (&gt;30%) endorsed across the sample, and were positively correlated with past 2-week suicide ideation. An adjusted CSA exposure x alcohol risk interaction (p=.013) indicated elevated male-type depression scores for those with a CSA history and hazardous alcohol use. Results are interpreted in line with young men's adherence to masculine norms, which may be particularly complex for young men reporting a CSA exposure history. Findings support the need for enhanced screening efforts, especially among young men with a history of CSA and hazardous alcohol use, with a need to also improve gender-sensitive service offerings for young men with a CSA exposure history.</t>
  </si>
  <si>
    <t>Walton, Courtney Campbell/X-7293-2018</t>
  </si>
  <si>
    <t>Walton, Courtney Campbell/0000-0003-0835-2310; Seidler, Zac/0000-0002-6854-1554</t>
  </si>
  <si>
    <t>JUL 2021</t>
  </si>
  <si>
    <t>WOS:000697776300006</t>
  </si>
  <si>
    <t>Byard, RW; Grabowski, M</t>
  </si>
  <si>
    <t>FORENSIC SCIENCE MEDICINE AND PATHOLOGY</t>
  </si>
  <si>
    <t>A 35-year-old man with schizophrenia died from an overdose of propranolol (blood level = 60 mg/L). Post mortem CT scanning showed marked distension of the esophagus by granular material with a bolus of similar material within the stomach. At autopsy 62 g of lime green pharmacobezoar was present within the esophagus with an additional 130gm mass of similar material within the stomach, both of which contained propranolol. The rest of the gastrointestinal tract was unremarkable. The mouth, pharynx, glottis, larynx, trachea and bronchi were all structurally normal with no obstructive material. Thus, there was no evidence of airway compromise to suggest that the bezoar had mechanically contributed to death. Rather, elution of the drug had resulted in lethal blood levels. The color of the pharmacobezoar derived from the green color of certain propranolol tablets. Death was therefore attributed to propranolol toxicity with an associated finding of a massive gastro-esophageal pharmacobezoar.</t>
  </si>
  <si>
    <t>1547-769X</t>
  </si>
  <si>
    <t>1556-2891</t>
  </si>
  <si>
    <t>WOS:000679218600001</t>
  </si>
  <si>
    <t>Sanz, TRV; Pastor, PP; Moreno-Milan, B; Hanlon, LFM; Herreros, B</t>
  </si>
  <si>
    <t>JOURNAL OF MEDICAL ETHICS</t>
  </si>
  <si>
    <t>In March 2021, the Spanish Congress approved the law regulating euthanasia, that regulates both euthanasia and physician-assisted suicide (PAS). In this article, we analyse the Spanish law regulating euthanasia and PAS, comparing it with the rest of the European laws on euthanasia and PAS (Netherlands, Belgium and Luxembourg). Identified strengths of the Spanish law, with respect to other norms, are that it is a law with many safeguards, which broadly recognises professionals' right to conscientious objection and the specification that it makes on the prior comprehensive care of the patient, including the approach to care dependency. Regarding its shortcomings, the law does not differentiate well between euthanasia and PAS; it barely assigns a role to the healthcare team as a whole (similar to other regulations); it does not clarify the functions of the different professionals involved; it does not detail the specific composition and duration of theevaluation commission; it has not been accompanied by a prior or simultaneous regulation of palliative care; and, lastly, the period of time to implement the law is too short.</t>
  </si>
  <si>
    <t>VELASCO SANZ, TAMARA RAQUEL/0000-0002-6777-3337; Herreros, Benjamin/0000-0001-6708-7102; Pinto Pastor, Pilar/0000-0003-4967-2177</t>
  </si>
  <si>
    <t>0306-6800</t>
  </si>
  <si>
    <t>1473-4257</t>
  </si>
  <si>
    <t>WOS:000728610700001</t>
  </si>
  <si>
    <t>Naeem, A; Aslam, M; Saifullah; Muhling, KH</t>
  </si>
  <si>
    <t>SCIENCE OF THE TOTAL ENVIRONMENT</t>
  </si>
  <si>
    <t>Although lithium (Li) is not an essential nutrient for humans, low Li intakes are associated with increased suicide and homicide rates, aggressive behaviors, unipolar/bipolar disorders, acute mania, etc. On the other hand, Li is one of the most effective psychopharmacological agents used for the treatment of these psycho-behavioral disorders. The beneficial normothymic effect of Li could be achieved at lower doses, therefore, modern psychiatry has called to consider Li biofortification of foods to improve its dietary intake. The concept of agronomic biofortification of crops with Li is juvenile and there exist a limited number of studies, mainly focused on vegetables or mushrooms. This review, first of its kind, discusses the nutritional beneficence and dietary intake of Li, its biogeochemistry, and opportunities and challenges in the Li biofortification of food crops. Literature showed that dietary intake of Li in many countries of the world is insufficient, compared to the provisional recommended dietary allowance (RDA) of 1.0 mg day(-1) for a 70 kg adult. Lithium contents of soils are widely variable and the metal has high mobility in soils, making it more prone to leaching, and available for plant uptake. Biofortification studies reveal that plants can accumulate significant quantities of Li in their edible tissues without yield loss and quality associated negative effects. At lower application rates, Li tissue concentration could reach to the level that consuming 100-200 g of Li-biofortified fresh vegetables or mushrooms could support its RDA. It seems impossible to enrich the plants with Li to the levels that allow their application in psychiatric treatments, which requires the dosage of 600-1200 mg day(-1), However, there is need to refine the methods of Li biofortification strategies to obtains plant specific concentration of Li in edible parts so that consuming a specific amount could provide the proposed dietary intake requirement. (C) 2021 Elsevier B.V. All rights reserved.</t>
  </si>
  <si>
    <t>Ullah, Saif/AAF-8344-2019; Muehling, Karl H./L-6443-2014</t>
  </si>
  <si>
    <t>Ullah, Saif/0000-0002-6829-4338; Muehling, Karl H./0000-0002-9922-6581</t>
  </si>
  <si>
    <t>0048-9697</t>
  </si>
  <si>
    <t>1879-1026</t>
  </si>
  <si>
    <t>WOS:000701970600006</t>
  </si>
  <si>
    <t>Jeihooni, AK; Amirkhani, M; Rakhshani, T; Hasirini, PA; Jormand, H</t>
  </si>
  <si>
    <t>Background Several studies have attempted to understand the link among drug addicts and suicidal ideation. The purpose of this study was to investigate the factors associated with suicidal ideation in drug addicts based on the Theory of Planned Behavior (TPB). Method This cross-sectional study was conducted with 2160 of drug addicts in private and public clinics for quitting addiction through methadone treatment in Shiraz city, Fars province, Iran from October 2018 to June 2019. Data gathering tools were a questionnaire on demographic characteristics, the Beck Scale for Suicidal Ideation and a questionnaire based on constructs of TPB. Data were analysed by SPSS 22 using descriptive statistics (mean, standard deviation, and frequency) and statistical tests (independent t-test, Pearson correlation coefficient, and linear regression). The significance level was considered 0.05. Results The mean age of the participants was 39.24 +/- 11.92; 80.28% of them had a history of quit and 43.19% of them had a history of arrest and imprisonment. According to the results, 19.63% of the participants had suicidal ideation and 10.97% had a history of suicide attempt during their lifetime. The constructs of attitude, subjective norms, perceived behavioral control, and intent predicted suicidal ideation in the subjects. Intent and perceived behavioral control constructs were the strongest predictors of suicidal ideation, respectively. In general, the studied variables predicted 54.8% of suicidal ideation. Conclusion The structures of attitude, subjective norms and perceived behavioral control and intent predicted suicidal ideation in the drug addicts, so the theory of planned behavior will be a good framework for educational interventions to reduce suicide in them.</t>
  </si>
  <si>
    <t>Jormand, hanieh/AAL-2239-2021</t>
  </si>
  <si>
    <t>Jormand, hanieh/0000-0002-4582-1473</t>
  </si>
  <si>
    <t>JUL 26</t>
  </si>
  <si>
    <t>WOS:000678571100002</t>
  </si>
  <si>
    <t>Keating, SR; Rudd-Arieta, M</t>
  </si>
  <si>
    <t>Emerging Adults' Attitudes and Beliefs About Suicide and Technology/Social Media</t>
  </si>
  <si>
    <t>JNP-JOURNAL FOR NURSE PRACTITIONERS</t>
  </si>
  <si>
    <t>Suicide in emerging adults (18-29 years) is increasing in the United States, especially amidst coronavirus disease 2019. How the use of technology/social media affects suicidal behaviors is unclear. The purpose of this study was to examine attitudes and beliefs of emerging adults about suicide and identify whether relationships exist with technology/social media use. A total of 297 participants completed an online survey examining attitudes about suicide and technology use. Results indicate a normalization of suicide. Significant relationships were found with technology/social media, including a positive relationship between YouTube and glorification/normalization of suicide. Recommendations for primary and secondary suicide prevention are made for nurse practitioners in various settings. (c) 2021 Elsevier Inc. All rights reserved.</t>
  </si>
  <si>
    <t>1555-4155</t>
  </si>
  <si>
    <t>1878-058X</t>
  </si>
  <si>
    <t>JUL-AUG</t>
  </si>
  <si>
    <t>WOS:000678380000018</t>
  </si>
  <si>
    <t>Lappas, AS; Suarez, LE; Tzanetakou, V; Morton, S; Schofield, C; Christodoulou, NG</t>
  </si>
  <si>
    <t>AUSTRALASIAN PSYCHIATRY</t>
  </si>
  <si>
    <t>Objective: To establish whether there is a significant change in suicidality risk following psychiatric assessment for commencement of isotretinoin and identify factors that underpin any potential risk change. Method: Retrospective cohort study. Suicidality risk was defined as a combination of the following: (i) actual/intended self-harm and/or attempted/completed suicide, and (ii) increased service utilisation associated with suicidal ideation/behaviour. All patients referred to Psychiatry for assessment prior to commencement of isotretinoin between 2014 and 2019 were examined. Inclusion criteria: &gt;16 years of age, assessed for commencement of isotretinoin, complete clinical records. Data were collected by reviewing the Electronic Patient Records. Fifty-seven patients were eligible. We employed descriptive statistics, parametric/non-parametric/normality tests and logistic regression analysis, using socio-demographic and clinical characteristics as independent parameters, and suicidality risk as the dependent parameter. Results: Actual/intended self-harm/attempted suicide decreased significantly following assessment without significant change in service utilisation. Female gender, absence of protective factors and assessment by Consultation-Liaison Psychiatry were linked to increased suicidality risk, after controlling for age, ethnicity, recommendation for isotretinoin, and substance misuse. Conclusions: Psychiatric assessment is helpful before commencing isotretinoin. Female gender, and absence of ongoing psychopharmacological and/or psychological intervention and/or regular psychiatric follow-up predict increased suicidality risk among patients assessed for prescription of isotretinoin.</t>
  </si>
  <si>
    <t>Christodoulou, Nikos/0000-0002-6401-0828; Schofield, Chris/0000-0002-0489-6604; LAPPAS, ANDREAS/0000-0001-7978-6496</t>
  </si>
  <si>
    <t>1039-8562</t>
  </si>
  <si>
    <t>1440-1665</t>
  </si>
  <si>
    <t>WOS:000675640800001</t>
  </si>
  <si>
    <t>Chen, HY; He, Q; Zeng, YY; Wang, L; Yu, HQ; Yin, WR; Jiang, Y; Liu, L</t>
  </si>
  <si>
    <t>JOURNAL OF CLINICAL NURSING</t>
  </si>
  <si>
    <t>Background As a result of the one-child policy of 1979, today there are numerous one-child families with adolescents in Mainland China. Little is known about the experiences of parents of such adolescents diagnosed with cancer. Objectives This study explored the experiences of parents whose adolescent child was diagnosed with cancer in one-child families in China. Methods A qualitative methodology based on hermeneutic phenomenology was employed. The participants were parents of adolescent cancer patients in one-child families. Data were collected using in-depth semi-structured interviews and analysed using van Manen's hermeneutic phenomenological approach. The COREQ checklist was used for this study. Results Fourteen parents (eleven mothers, three fathers) participated in the study. One overarching theme emerged: feeling like the sky is falling down. In addition, there were five related themes: self-condemnation; 'white lies' - that is, difficulty in telling the truth; struggling with a sense of collapse; fear of losing the child and hopelessness. Almost all the participants experienced insomnia after learning about the diagnosis. In a few cases, hopelessness-induced suicidal ideation or even suicidal behaviour. Conclusions Parents of adolescents diagnosed with cancer in one-child families in China experienced extremely painful emotions. The truth about their child's condition not only caused immense psychological trauma but also induced pessimism about their own future. Implications for clinical practice The experiences of parents in one-child families where an adolescent child has been diagnosed with cancer should be taken seriously. In addition, support should be provided to help parents maintain a normal life and feel hopeful for their future.</t>
  </si>
  <si>
    <t>0962-1067</t>
  </si>
  <si>
    <t>1365-2702</t>
  </si>
  <si>
    <t>5-6</t>
  </si>
  <si>
    <t>WOS:000673010800001</t>
  </si>
  <si>
    <t>Fitzpatrick, SJ; Read, D; Brew, BK; Perkins, D</t>
  </si>
  <si>
    <t>This paper examines the interrelationship between suicide, health, socioeconomic, and psychosocial factors in contributing to suicide in older adults in rural Australia. Drawing on a coronial dataset of suicide cases and a mixed methods sociological autopsy approach, our study integrated a quantitative analysis of 792 suicide cases with a qualitative analysis of medico-legal reports from 30 cases. The sociological autopsy provided novel insights into the entanglement of policy and service provision at the state-level with individual end-of-life decisions. Particular attention is drawn to age and gendered dimensions of suicide, especially in relation to health and social issues. The study showed a continuity between suicide and the patterning of an individual's life course, including experiences and consequences of inequality and marginality; a desire to meet culturally-normative ideals of autonomy; and a fragmented, under-funded, and intimidating social care system that offered limited options.</t>
  </si>
  <si>
    <t>Brew, Bronwyn K/AAV-5289-2020</t>
  </si>
  <si>
    <t>Brew, Bronwyn K/0000-0002-9885-8261; Perkins, David/0000-0001-9739-7339</t>
  </si>
  <si>
    <t>WOS:000683580300014</t>
  </si>
  <si>
    <t>Addae, EA; Tang, L</t>
  </si>
  <si>
    <t>FRONTIERS IN PUBLIC HEALTH</t>
  </si>
  <si>
    <t>Despite the implementation of various national legal frameworks and global policies such as the UN Convention on the Rights of the Child to combat violence against young people, family violence against young people is prevalent, especially in WHO African region. Although, research on child maltreatment, specifically, for young children has received considerable attention in Ghana recently, there is little research on adolescents' experiences of such family violence. In this paper, we report the experiences and perceptions of adolescents with respect to family violence they had suffered or witnessed, and analyze the socio-ecological factors and power dynamics at home that contribute to such violence. The study employs a qualitative approach and the data comprise focus group discussion with 56 adolescents from 14 schools in seven districts of Ghana. The findings show that several adolescents in Ghana feel unsafe at home. They experience physical, psychological, and sexual violence as well as exposure to intimate partner violence, exploitation, and neglect. These violent acts were severe, with dire consequences such as permanent impairment and suicide. Perpetrators include all types of carers. The violent acts are often surreptitious and poly-victimization is common. The results also reveal that three main socio-ecological factors perpetuate and legitimize family violence: patriarchy, the normalization of corporal punishment as a method of child discipline, and superstitious beliefs about health. In general, carers demonstrate their superiority and control over the adolescents in an authoritarian manner, thereby, making the adolescents powerless. Implications of the study for policy and practice are discussed.</t>
  </si>
  <si>
    <t>Addae, Evelyn/0000-0002-5773-2072</t>
  </si>
  <si>
    <t>2296-2565</t>
  </si>
  <si>
    <t>JUL 8</t>
  </si>
  <si>
    <t>WOS:000675379300001</t>
  </si>
  <si>
    <t>Jones, T; Powers, J; Rollander, AH; Despott, N; Carman, M; Jones, TW; Anderson, J; Bourne, A</t>
  </si>
  <si>
    <t>Religious Conversion Practices and LGBTQA plus Youth</t>
  </si>
  <si>
    <t>SEXUALITY RESEARCH AND SOCIAL POLICY</t>
  </si>
  <si>
    <t>Introduction Multiple jurisdictions are debating responses to United Nations calls for banning attempts at conversion of lesbian, gay, bisexual, transgender, queer and asexual (LGBTQA +) peoples' identities to fit religious norms. This paper aimed to examine Australian LGBTQA + youths' experiences and outcomes of religious conversion practices attempting to change or suppress their gender or sexuality. It explored how attending conversion practices related to demographic characteristics and outcomes. Methods A 2019 online health and social well-being survey promoted via diverse social media questioned 6412 LGBTQA + Australians aged 14-21 years on their experiences of sexuality or gender change or suppression practices. Descriptive and inferential analyses were performed to understand relationships between exposure to conversion practices and demographic, socio-behavioural, and health and well-being measures. Results Whilst most participants had never attended counselling, group work, programs or interventions aimed at changing their sexuality or gender identity, 4% had attended such conversion practices. Analyses showed associations between engaging with conversion practices and (1) specific demographics (being cisgender male, multi-gender-attracted, unemployed, affiliated to a religion at the personal or household level); (2) social experiences (increased exposure to social rejection, negative remarks and harassment); (3) socio-behavioural outcomes (decreased education, sport and housing opportunities) and (4) negative health and mental health outcomes (including increased suicidality and self-harm). Conclusions The paper showed that conversion practices are correlated with poor well-being outcomes, providing arguments for expanding inclusive health and mental health services allowing for affirming religious and non-religious identities for LGBTQA + youth. Policy Implications The paper provides evidence supporting bans on conversion practices.</t>
  </si>
  <si>
    <t>Jones, Tiffany/0000-0003-2930-7017</t>
  </si>
  <si>
    <t>1868-9884</t>
  </si>
  <si>
    <t>1553-6610</t>
  </si>
  <si>
    <t>WOS:000670184400001</t>
  </si>
  <si>
    <t>Kohli, P; Jayasri, KN; Rupa, A; Kumar, M; Kowsalya, A</t>
  </si>
  <si>
    <t>DOCUMENTA OPHTHALMOLOGICA</t>
  </si>
  <si>
    <t>Purpose To report the electrophysiological and neuroimaging findings in a patient who developed visual loss after attempted suicide by hanging. Methods A 45-year-old male presented with bilateral visual loss and difficulty in walking following a suicide attempt by hanging six months ago. He underwent a complete ophthalmologic examination, posterior segment optical coherence tomography (OCT), various electrophysiological tests and neuroimaging. Results His bilateral best-corrected visual acuity was logMAR 1.08. Intraocular pressures and ocular examination were normal except for bilateral temporal disk pallor. Macular OCT showed bilateral ganglion cell layer-inner plexiform layer complex thinning. Electroretinogram showed reduced b/a wave amplitude ratio in all the dark- and light-adapted International Society for Clinical Electrophysiology of Vision protocols in both the eyes. Pattern-reversal visually evoked potential (VEP) showed delayed latency of the P100 component in both the eyes. Electrooculography showed a normal light peak-to-dark trough ratio in both the eyes. Magnetic resonance imaging (MRI) brain showed chronic infarct and gliosis in both the occipital lobes. MR angiography showed pruning of P4 segments of both the posterior cerebral artery. Perfusion imaging showed reduction of perfusion in both the parieto-occipital lobes. Conclusion Hanging survivors can develop visual loss after their recovery. The visual loss may be a result of simultaneous ischemic insult to the occipital lobe cortex, optic nerve and retina.</t>
  </si>
  <si>
    <t>Kohli, Piyush/Z-3265-2019</t>
  </si>
  <si>
    <t>Kohli, Piyush/0000-0002-1964-1743</t>
  </si>
  <si>
    <t>0012-4486</t>
  </si>
  <si>
    <t>1573-2622</t>
  </si>
  <si>
    <t>WOS:000670156300001</t>
  </si>
  <si>
    <t>Akram, A</t>
  </si>
  <si>
    <t>Reactive Hypoglycemia From Metformin Immediate-Release Monotherapy Resolved by a Switch to Metformin Extended-Release: Conceptualizing Their Concentration-Tune Curves</t>
  </si>
  <si>
    <t>CUREUS</t>
  </si>
  <si>
    <t>Metformin rarely, if ever, causes hypoglycemia when it is used as labeled. A 55-year-old woman presented to the medicine ward with an altered level of consciousness. She had been reviewed in an outpatient department three days earlier and prescribed 500 mg two times per day of metformin immediate-release (Met IR) for newly diagnosed type 2 diabetes mellitus (T2DM), to which she had been adherent; however, she had been experiencing intermittent episodes of hypoglycemia after taking the medication prescribed to treat her T2DM. On physical examination, she was diaphoretic and disoriented but responsive to sensory stimuli. In the ward, she received 25 ml of intravenous dextrose as the initial blood glucose reading was low at 54 mg/dl, and 4 ounces of apple juice additionally two hours later as her blood glucose level fell below 70 mg/dl again. She was no longer hypoglycemic a few hours later, and there was a significant neurological improvement. The remainder of the laboratory results, including serum renal and liver function tests, were normal. Met IR was discontinued, and metformin extended-release (Met XR) 500 mg/day was initiated at discharge. The patient's hypoglycemic episodes resolved within days after the initiation of Met XR. Hypoglycemia is rarely associated with accidental or suicidal overdose of metformin, metabolic dysfunction (e.g., renal insufficiency), exercise, missed meal, acute illness, or the initiation of additional antidiabetic medication. Albeit even uncommon, metformin-associated hypoglycemia may occur with no obvious trigger. In this context, we determine to what extent Met IR may contribute to the development of hypoglycemia in an individual case, but also that the risk could be mitigated by a switch to Met XR. In a preferred embodiment, the Met XR dosage form can be administered once a day, ideally with or after a meal, preferably with or after the evening meal, and it provides therapeutic levels of the drug throughout the day with peak plasma levels being obtained between four to eight hours after the administration (T-max).</t>
  </si>
  <si>
    <t>Akram, Ayesha/0000-0001-8990-509X</t>
  </si>
  <si>
    <t>JUL 2</t>
  </si>
  <si>
    <t>e16112</t>
  </si>
  <si>
    <t>WOS:000675637400009</t>
  </si>
  <si>
    <t>Bryan, JL; Chen, RL; Moon, A; Asghar-Ali, AA</t>
  </si>
  <si>
    <t>Background The suicide rate among Veterans is 1.5 times greater than that for civilians, partly a result of the high use of firearms as the means for suicide. One effective strategy to reduce Veteran suicide by firearms is to provide counseling on firearm safety as a method of means reduction. However, many clinicians do not discuss firearm safety with Veterans. Aims This study evaluates a one-hour educational seminar for clinicians on lethal means safety. Materials and Methods One hundred and ninety clinicians from the Veterans Health Administration, including social workers, psychologists, psychiatrists, and nurses, participated in the training. The seminar was streamed during the South Central Mental Health Illness Research, Education and Clinical Center's Community-Based Outpatient Clinic Mental Health Grand Rounds, for which participants were eligible for continuing education units. Data were collected immediately after the training and four months later. Results After completing the training, participants believed that it was important to speak with Veterans about firearm safety and felt knowledgeable and empowered to do so. Four months after the seminar, participants had counseled, on average, over half of Veterans treated about lethal means safety. Discussion Participants reported the value of normalizing discussions about firearm safety with their Veterans and focusing on the safety aspect while discussing firearms. Conclusions This webinar was effective in providing clinicians the skills to talk with Veterans about firearm safety and continued to impact their practice four months after training. The training is available for free on our website at .</t>
  </si>
  <si>
    <t>WOS:000668579700001</t>
  </si>
  <si>
    <t>Bwesige, MM; Snider, L</t>
  </si>
  <si>
    <t>Despair and Suicide-Related Behaviours in Palorinya Refugee Settlement, Moyo, Uganda</t>
  </si>
  <si>
    <t>INTERVENTION-INTERNATIONAL JOURNAL OF MENTAL HEALTH PSYCHOSOCIAL WORK AND COUNSELLING IN AREAS OF ARMED CONFLICT</t>
  </si>
  <si>
    <t>1571-8883</t>
  </si>
  <si>
    <t>1872-1001</t>
  </si>
  <si>
    <t>JUL-DEC</t>
  </si>
  <si>
    <t>10.4103/INTV.INTV_12_21</t>
  </si>
  <si>
    <t>WOS:000756728100009</t>
  </si>
  <si>
    <t>Canetto, SS; Antonelli, P; Ciccotti, A; Dettore, D; Lamis, DA</t>
  </si>
  <si>
    <t>CRISIS-THE JOURNAL OF CRISIS INTERVENTION AND SUICIDE PREVENTION</t>
  </si>
  <si>
    <t>Canetto, Silvia/0000-0002-9282-7747</t>
  </si>
  <si>
    <t>0227-5910</t>
  </si>
  <si>
    <t>2151-2396</t>
  </si>
  <si>
    <t>WOS:000763604600008</t>
  </si>
  <si>
    <t>Chadebech, P; Bodivit, G; Di Liberto, G; Jouard, A; Vasseur, C; Pirenne, F; Bartolucci, P</t>
  </si>
  <si>
    <t>Ex Vivo Activation of Red Blood Cell Senescence by Plasma from Sickle-Cell Disease Patients: Correlation between Markers and Adhesion Consequences during Acute Disease Events</t>
  </si>
  <si>
    <t>BIOMOLECULES</t>
  </si>
  <si>
    <t>BACKGROUND: Blood transfusion remains a key treatment for managing occlusive episodes and painful crises in sickle-cell disease (SCD). In that clinical context, red blood cells (RBCs) from donors and transfused to patients, may be affected by plasma components in the recipients' blood. Senescence lesion markers appear on the red cells after transfusion, shortening the RBC lifespan in circulation. In the specific context of SCD, senescence signals can also trigger the occlusive painful events, typical of the disease. This work follows through our previous data that described a RBC senescence process, rapidly detected after challenge with SCD pathological plasmas. In this clinical context, we wanted here to further explore the characteristics and physiologic consequences of AA RBC lesions associated with senescence, as lesions caused by RBCs after transfusion may have adverse consequences for SCD patients. METHODS: Plasma samples from SCD patients, with acute symptoms (n = 20) or steady-state disease (n = 34) were co-incubated with donor AA RBCs from blood units for 24 to 48 h. Specific markers signing RBC senescence were quantified after the incubation with SCD plasma samples. The physiologic in-flow adhesion was investigated on senescent RBCs, an in vitro technic into biochips that mimic adherence of RBCs during the occlusive events of SCD. RESULTS: Senescence markers on AA RBCs, together with their in-flow adhesion to the plasma-bridging protein thrombospondin, were associated with the clinical status of the SCD patients from whom plasma was obtained. In these experiments, the highest values were obtained for SCD acute plasma samples. Adhesion of senescent RBCs into biochips, which is not reversed by a pre-treatment with recombinant Annexin V, can be reproduced with the use of chemical agents acting on RBC membrane channels that regulate either Ca2+ entry or modulating RBC hydration. CONCLUSION: We found that markers on red cells are correlated, and that the senescence induced by SCD plasma provokes the adhesion of RBCs to the vessel wall protein thrombospondin. In-flow adhesion of senescent red cells after plasma co-incubations can be reproduced with the use of modulators of RBC membrane channels; activating the Piezo1 Ca2+ mechanosensitive channel provokes RBC adhesion of normal (non-senescent) RBCs, while blocking the Ca2+-dependent K+ Gardos channel, can reverse it. Clinically modulating the RBC adhesion to vascular wall proteins might be a promising avenue for the treatment of painful occlusive events in SCD.</t>
  </si>
  <si>
    <t>CHADEBECH, Philippe/0000-0003-0757-4309; VASSEUR, Corinne/0000-0002-4422-7069</t>
  </si>
  <si>
    <t>2218-273X</t>
  </si>
  <si>
    <t>10.3390/biom11070963</t>
  </si>
  <si>
    <t>WOS:000676829700001</t>
  </si>
  <si>
    <t>Mohanka, R; Rao, P; Shah, M; Gupte, A; Nikam, V; Vohra, M; Kohli, R; Shrimal, A; Golhar, A; Panchwagh, A; Kamath, S; Shukla, A; Patel, P; Chattopadhyay, S; Chaubal, G; Shaikh, Y; Dedhia, V; Sarmalkar, SS; Maghade, R; Shinde, K; Bhilare, P; Nalawade, R; As, J; Shah, S</t>
  </si>
  <si>
    <t>Acute Liver Failure Secondary to Yellow Phosphorus Rodenticide Poisoning: Outcomes at a Center With Dedicated Liver Intensive Care and Transplant Unit</t>
  </si>
  <si>
    <t>JOURNAL OF CLINICAL AND EXPERIMENTAL HEPATOLOGY</t>
  </si>
  <si>
    <t>Background: Accidental or suicidal poisoning with yellow phosphorus or metal phosphides (YPMP) such as aluminum (AlP) zinc phosphide (Zn3P2) commonly causes acute liver failure (ALF) and cardiotoxicity. These are used as household, agricultural, and industrial rodenticides and in production of ammunitions, firecrackers, and fertilizers. In absence of a clinically available laboratory test for diagnosis or toxin measurement or an antidote, managing their poisoning is challenging even at a tertiary-care center with a dedicated liver intensive care unit (LICU) and liver transplant facility. Methods: Patients with YPMP-related ALF were monitored using standardized clinical, hemodynamic, biochemical, metabolic, neurological, electrocardiography (ECG), and sequential organ failure assessment (SOFA) score and managed using uniform intensive care, treatment, and transplant protocols in LICU. Sociodemographic characteristics, clinical and biochemical parameters, and scores were summarized and compared between 3 groups i.e. spontaneous survivors, transplanted patients, and non-survivors. Predictors of spontaneous survival and the need for liver transplant are also evaluated. Results: Nineteen patients with YPMP-related ALF were about 32 years old (63.2% females) and presented to us at a median of 3 (0-10) days after poisoning. YPMP-related cardiotoxicity was rapidly progressive and fatal, whereas liver transplant was therapeutic for ALF. Spontaneous survivors had lower-dose ingestion (&lt;17.5 g), absence of cardiotoxicity, &lt; grade 3 hepatic encephalopathy (HE), lactate &lt; 5.8, SOFA score &lt; 14.5, and increase in SOFA score by 5.5. Patients with renal failure need for continuous veno-venous hemodiafiltration (CVVHDF) and King College criteria positivity on account of prothrombin time and international normalized ratio (PT-INR) 6.5 had higher mortality risk. Patients undergoing liver transplant and with spontaneous recovery required longer intensive care unit and hospital stay. At median follow-up of 3.4 (2.6-5.5) years, all spontaneous survivors and transplanted patients are well with normal liver function. Conclusions: Early transfer to a specialized center, preemptive close monitoring, and intensive care and organ support with ventilation, CVVHDF, plasmapheresis, and others may maximize their chances of spontaneous recovery, allowing accurate prognostication and a timely liver transplant.</t>
  </si>
  <si>
    <t>Mohanka, Ravi/0000-0003-3261-6187; NIKAM, VINAYAK/0000-0002-6648-6811; Shrimal, Anurag/0000-0003-0157-1537</t>
  </si>
  <si>
    <t>0973-6883</t>
  </si>
  <si>
    <t>2213-3453</t>
  </si>
  <si>
    <t>10.1016/j.jceh.2020.09.010</t>
  </si>
  <si>
    <t>WOS:000670363000005</t>
  </si>
  <si>
    <t>Ray, TN; Parkhill, MR; Cook, RD</t>
  </si>
  <si>
    <t>Bullying, Masculinity, and Gun-Supportive Attitudes Among Men: A Path Analysis Testing the Structural Relationships Between Variables</t>
  </si>
  <si>
    <t>PSYCHOLOGY OF VIOLENCE</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</si>
  <si>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t>
  </si>
  <si>
    <t>Ray, Travis/AAK-7684-2020</t>
  </si>
  <si>
    <t>2152-0828</t>
  </si>
  <si>
    <t>2152-081X</t>
  </si>
  <si>
    <t>10.1037/vio0000370</t>
  </si>
  <si>
    <t>WOS:000717410500006</t>
  </si>
  <si>
    <t>Rothenberg, KA; Gologorsky, RC; Hojilla, JC; Tang, A; Cohan, CM; Beattie, G; Yokoo, KM</t>
  </si>
  <si>
    <t>Gender-Affirming Mastectomy in Transmasculine Patients Does Obesity Increase Complications or Revisions?</t>
  </si>
  <si>
    <t>ANNALS OF PLASTIC SURGERY</t>
  </si>
  <si>
    <t>Background Obesity can often be a barrier to gender-affirming top surgery in transmasculine patients because of concern for increased surgical site complications. Study Design All adult patients (N = 948) within an integrated health care system who underwent gender-affirming mastectomy from 2013 to 2018 were retrospectively reviewed to evaluate the relationship between obesity and surgical site complications or revisions. Results One third of patients (n = 295) had obese body mass index (BMI), and those patients were further stratified into obesity class I (BMI of 30-34.9 kg/m(2), 9.4%), class II (BMI of 35-39.9 kg/m(2), 8.9%), and class III (BMI of &gt;= 40 kg/m(2), 2.9%). A majority of patients across BMI categories underwent double incision surgery. There were no significant differences in complications or revisions between patients with obesity versus those with normal BMI, when BMI was treated as a categorical or continuous variable and when evaluating only patients who underwent double incision surgery. Conclusions Obesity alone should not be considered a contraindication for gender-affirming mastectomy. Attention should be given to several modifiable risk factors identified in this study, including lesser incision surgical techniques, tobacco use, and testosterone use. Further research is needed to understand risks associated with the highest BMI (&gt;= 40 kg/m(2)) patients and to assess patient satisfaction with surgical outcome.</t>
  </si>
  <si>
    <t>0148-7043</t>
  </si>
  <si>
    <t>1536-3708</t>
  </si>
  <si>
    <t>10.1097/SAP.0000000000002712</t>
  </si>
  <si>
    <t>WOS:000664084200005</t>
  </si>
  <si>
    <t>Valdez-Santiago, R; Marin-Mendoza, E; Torres-Falcon, M</t>
  </si>
  <si>
    <t>Comparative analysis of the legal framework on mental health and suicide in Mexico</t>
  </si>
  <si>
    <t>SALUD PUBLICA DE MEXICO</t>
  </si>
  <si>
    <t>Objective. Analyze the legislative and normative framework on mental health and suicide in Mexico. Materials and methods. A secondary analysis of the main legal systems on mental health and suicide,in force until September 2020, of the 32 entities in Mexico and at the federal level was carried out. Results. 51 documents were analyzed. Only 14 states have a mental health law and two states have a law on suicide. At the federal level, the guidelines for the care of suicidal behavior are defined in the technical standards issued by the health ministry. However, in both state and national health laws, there has been omissions in this regard. Prevention is not defined in depth in most of the documents analyzed. Conclusions. It is a priority to promote comprehensive laws on mental health and suicidal behavior harmonized at the national level.</t>
  </si>
  <si>
    <t>Valdez Santiago, Rosario/ABD-8311-2021</t>
  </si>
  <si>
    <t>0036-3634</t>
  </si>
  <si>
    <t>1606-7916</t>
  </si>
  <si>
    <t>WOS:000664026600022</t>
  </si>
  <si>
    <t>Wamser-Nanney, R</t>
  </si>
  <si>
    <t>Understanding Gun Violence: Factors Associated With Beliefs Regarding Guns, Gun Policies, and Gun Violence INTRODUCTION</t>
  </si>
  <si>
    <t>Objective: Gun violence is a pressing public health concern, particularly in the United States. In the midst of the COVID-19 pandemic, 2020 was a record-breaking year with 43,551 deaths attributed to gun violence in the U.S., with almost 20,000 classified as murder/unintentional death and more than 24,000 classified as suicide (Gun Violence Archive, 2021). Black men are 10 times more likely to die from gun violence than are white men (Centers for Disease Control and Prevention [CDC], 2020c). Yet, in proportion to these sobering statistics, researchers' knowledge of the range of causes and possible remedies remains negligible. The purpose of this Special Issue of the Psychology of Violence devoted to Gun Violence was to highlight and spur additional, psychologically oriented research regarding firearm violence. Method: This Special Issue consists of seven original U.S.-based studies that address various aspects of gun violence, including individual, geographical, psychological, and sociological factors associated with attitudes toward guns, gun policies, and gun violence. Results: Individually and collectively, these studies provide novel insights regarding different types of gun perceptions and beliefs. These works consider a wide range of factors including media exposure, beliefs about the link between mental illness and gun violence, cumulative trauma, masculinity norms, regional norms, and trust in law enforcement. Discussion: This Special Issue is intended to spark greater interest in working to mitigate firearm violence and encourage researchers across scientific disciplines to collaboratively apply their theoretical perspectives and methodologies to reduce the devastating, but understudied, U.S. gun violence epidemic.</t>
  </si>
  <si>
    <t>Wamser-Nanney, Rachel/0000-0002-8662-3959</t>
  </si>
  <si>
    <t>WOS:000717410500001</t>
  </si>
  <si>
    <t>Marquez, BA; Marquez-Velarde, G; Eason, JM; Aldana, L</t>
  </si>
  <si>
    <t>In this paper, we argue that the U.S. immigrant apparatus is a racial project that jeopardizes immigrants' wellbeing through organizational failure (Omi and Winant, 2014; Meyer &amp; Rowman, 1977; Mellahi and Wilkinson, 2004). We utilize Provine and Doty's (2011) work as a foundation to understand how this racial project is systemic and multifaceted in nature. It begins with the negative characterization and criminalization of certain immigrants, mostly Latinx, followed by a poor infrastructure of processing and detention riddled with impediments to their wellbeing, which ultimately pushes detainees to the edge, to poor mental health, and suicidality. ICE's system of detention consistently operates poorly and normalizes organizational failure, jeopardizing immigrant lives through basic human rights violations, family separation, substandard living conditions, and minimal consideration to poor mental health, suicide prevention, and prompt and adequate intervention. Utilizing qualitative data from ICE inspection reports, contracts, and detainee death reports, we examine suicide policies across 116 detention facilities in the United States to highlight how detention facilities supervised by ICE unsuccessfully prevents detainee suicide due to organizational failure. Under ICE's oversight, facilities are inadequately staffed and resourced, resulting in the failure to implement federally mandated protocols regarding detainees' well-being competently and promptly. Their organizational failure leads to unequal health outcomes for Latinxs who are overrepresented across immigrant detention.</t>
  </si>
  <si>
    <t>JUN 2021</t>
  </si>
  <si>
    <t>WOS:000681172900021</t>
  </si>
  <si>
    <t>Daruwala, SE; Houtsma, C; Martin, R; Green, B; Capron, D; Anestis, MD</t>
  </si>
  <si>
    <t>Masculinity's association with the interpersonal theory of suicide among military personnel</t>
  </si>
  <si>
    <t>Objective Given that the majority of those who die by suicide are male, masculine traits have been examined as a potential link to the development of capability for suicide. However, research has not examined if such traits influence suicidal desire (i.e., thwarted belongingness, perceived burdensomeness). This study examined the influence of stereotypically masculine traits of stoicism, sensation seeking, physical aggression, verbal aggression, and self-reliance on all three components of the Interpersonal Theory of Suicide within a sample of male and female service members. Methods A total of 953 service members were recruited as part of a larger study. Results Sensation seeking and stoicism were positively associated with capability for suicide. With regard to suicidal desire, self-reliance and verbal aggression were positively associated with both perceived burdensomeness and thwarted belongingness. Stoicism was positively associated with thwarted belongingness. Conclusions Findings suggest that different masculine traits are associated with the three components of the Interpersonal Theory of Suicide in various ways. Stoicism may be an especially important masculine trait that influences a component of suicidal desire and capability for suicide.</t>
  </si>
  <si>
    <t>Boska, Rachel/0000-0001-9280-8100; Daruwala, Samantha/0000-0001-7094-0725</t>
  </si>
  <si>
    <t>10.1111/sltb.12788</t>
  </si>
  <si>
    <t>WOS:000667627100001</t>
  </si>
  <si>
    <t>Gough, B; Robertson, S; Luck, H</t>
  </si>
  <si>
    <t>Engendered Expressions of Anxiety: Men's Emotional Communications With Women and Other Men</t>
  </si>
  <si>
    <t>While the contemporary therapeutic discourse inveigles us to talk about our personal problems, a countervailing neo-liberal healthist discourse, aligning with conventional masculinity norms, presumes that we will manage any issues independently. This discursive tension can be difficult to navigate, especially for men confronted with still powerful traditional expectations around masculinity (e.g., self-reliance; personal control; restricted emotionality). Although qualitative research has examined how men negotiate masculinities with respect to depression, to date there has been scant attention focused on men experiencing anxiety. This article reports on an interview study with men, some with anxiety diagnoses and some without (N = 17). Thematic analysis highlights that participants can and do talk about their anxieties, most readily with significant women in their lives (e.g., partners; mothers)-although this is not always straightforward. Talking to other men was more fraught, and while participants were wary of sharing problems with male friends, or signaled issues indirectly, they also highlighted situations where they would open up e.g., workspaces where they felt safe; with best friends. Those who had gone through a therapeutic process over many years tended to me more comfortable talking to others, male or female, about their mental health-and were also keen to other support to others where they could. Our analysis suggests that despite stereotypical notions of silent, self-contained men, there are many contexts where men may feel comfortable sharing their stories of pain and suffering. This chimes with wider cultural changes and the reported experiences of some mental health initiatives.</t>
  </si>
  <si>
    <t>JUN 29</t>
  </si>
  <si>
    <t>10.3389/fsoc.2021.697356</t>
  </si>
  <si>
    <t>WOS:000674337000001</t>
  </si>
  <si>
    <t>Bai, YF; Wang, CL; Xu, MZ; Pan, MJ; Sun, QY; Chen, RM</t>
  </si>
  <si>
    <t>The clinical effectiveness and safety of traditional Chinese medicine uremic clearance granule combined with high-flux hemodialysis in the treatment of uremic pruritus A protocol for systematic review and meta analysis</t>
  </si>
  <si>
    <t>MEDICINE</t>
  </si>
  <si>
    <t>Background: Skin pruritus is a common complication in patients with uremia. When the hemodialysis time of patients is extended, and the probability of skin pruritus is greater. Patients often have the symptoms of skin pruritus intolerable, affecting the normal sleep and normal life of patients. The patients with uremic pruritus often constant scratching and pruritus skin, resulting in broken skin, and further symptoms such as infection, and subsequent skin shedding, prurigo nodularis, and other adverse complications, aggravating the patient's condition. Some patients will experience symptoms such as depression and insomnia due to skin pruritus, and simply scratching the skin lead to infection. Severely affected patients may even show suicidal tendency, endangering the physical and mental health of patients, and it is needed to give the effective treatment to patients. Hemodialysis is a common treatment for uremic pruritus, which can effectively relieve the pruritus symptoms of patients. The drugs can also relieve the symptoms and improve the degree of pruritus in patients. And some studies show that traditional Chinese medicine UCG combined with HFH in the treatment of uremic pruritus has a very good effect, Therefore, this study will systematically evaluate the clinical efficacy and safety of UCG combined with HFH and HFH alone in the treatment of uremic pruritus. Methods: Use computer to search English and Chinese databases, English databases include: PubMed, Web of Science, EMbase, The Cochrane Library. Chinese databases include: CNKI, CBM, WanFang Data and VIP databases, collecting the RCT on the clinical effectiveness and safety of UCG combined with HFH and HFH alone in the treatment of uremic pruritus. The retrieval time is from the beginning of each database to May 1, 2021. In order to improve the retrieval rate of the literature, the references cited in the included research are also collected and screened. Set Chinese and English as the search language. Two members of the research group independently collected, included and excluded the literatures. In case of disagreement, consulting the third party to assist in the judgment. For the literature with missing data, the original author should be contacted as far as possible to obtain complete data. Two evaluators evaluate the bias risk of included studies according to the Cochrane Handbook bias risk assessment tool for RCT. RevMan 5.3 software is used for statistical analysis and the forest plot is drawn to show the outcome indicators and funnel plot is drawn to show the publication bias. Results: This study evaluates the advantages and disadvantages of traditional Chinese medicine UCG combined with HFH and HFH alone in the treatment of uremic pruritus through the clinical effectiveness and safety-related indicators. Conclusion: This study will give a positive conclusion on the efficacy and safety of uremic clearance granule in the treatment of uremic pruritus, and the research results will be published in professional journals in the form of academic papers, thus benefiting more patients. Ethics and dissemination: This study belongs to meta-analysis and all data comes from academic papers published publicly in formal academic journals, so there are no ethical issues involved in this study and no ethical review or approval is required. OSF registration number: DOI 10.17605/OSF.IO/W8P5G.</t>
  </si>
  <si>
    <t>0025-7974</t>
  </si>
  <si>
    <t>1536-5964</t>
  </si>
  <si>
    <t>JUN 25</t>
  </si>
  <si>
    <t>WOS:000664672200053</t>
  </si>
  <si>
    <t>Lueck, JA</t>
  </si>
  <si>
    <t>Help-seeking intentions in the US population during the COVID-19 pandemic: Examining the role of COVID-19 financial hardship, suicide risk, and stigma</t>
  </si>
  <si>
    <t>The primary goal of this study was to increase understanding of help-seeking intentions in the U.S. population during the COVID-19 pandemic and to examine influencing factors such as COVID-19 financial hardship, suicide risk, and stigma in order to contribute to effective theory-based help-seeking and suicide prevention campaigns. In a representative sample of U.S. adults (N = 5,010), this research tested whether COVID-19 financial hardship was associated with higher levels of depression and suicidal ideation (supported), and whether the reasoned action framework could usefully predict help-seeking intentions in this context (supported). The reasoned action framework explained 36% of the variance in help-seeking intentions in the U.S. population and identified injunctive norm (social support) as primary determinant of intention. Neither suicidal ideation, COVID-19 financial hardship, or self-stigma of seeking help influenced determinants of help-seeking. Future research should test injunctive norm as causal predictor of help-seeking in the U.S. population to usefully inform effective help-seeking campaigns, particularly among those who have experienced COVID-19 financial hardship. Additionally, effective dissemination strategies for help-seeking campaigns should be tested and identified, such as broader targeted approaches as well as intentional mis-targeting techniques.</t>
  </si>
  <si>
    <t>Lueck, Jennifer/0000-0002-4495-5656</t>
  </si>
  <si>
    <t>WOS:000685047900046</t>
  </si>
  <si>
    <t>Payne-Gill, J; Whitfield, C; Beck, A</t>
  </si>
  <si>
    <t>EPIDEMIOLOGY AND PSYCHIATRIC SCIENCES</t>
  </si>
  <si>
    <t>Aims In March 2020, the UK government ordered mental health services to free up bed space to help manage the COVID-19 pandemic. This meant service users detained under the Mental Health Act were discharged at a higher rate than normal. We analysed whether this decision compromised the safety of this vulnerable group of service users. Methods We utilised a cohort study design and allocated service users to either the pre-rapid discharge, rapid discharge or post-rapid discharge group. We conducted a recurrent event analysis to assess group differences in the risk of experiencing negative outcomes during the 61 days post-discharge. We defined negative outcomes as crisis service use, re-admission to a psychiatric ward, community incidents of violence or self-harm and death by suicide. Results The pre-rapid discharge cohort included 258 service users, the rapid discharge cohort 127 and the post-rapid discharge cohort 76. We found no statistical association between being in the rapid discharge cohort and the risk of experiencing negative outcomes (HR: 1.14, 95% CI: 0.72-1.8, p = 0.58) but a trend towards statistical significance for service users in the post-rapid discharge cohort (HR: 1.61, 95% CI: 0.91-2.83, p = 0.1). Conclusions We did not find evidence that service users rapidly discharged from section experienced poorer outcomes. This raises the possibility that the Mental Health Act is applied in an overly restrictive manner, meaning that sections for some formally detained service users could be ended earlier without compromising safety.</t>
  </si>
  <si>
    <t>Payne-Gill, James/0000-0003-1802-4695</t>
  </si>
  <si>
    <t>2045-7960</t>
  </si>
  <si>
    <t>2045-7979</t>
  </si>
  <si>
    <t>e54</t>
  </si>
  <si>
    <t>WOS:000673541600001</t>
  </si>
  <si>
    <t>Logie, CH; Lys, CL; Sokolovic, N; Mackay, KI; Donkers, H; Kanbari, A; Pooyak, S; Loppie, C</t>
  </si>
  <si>
    <t>Contextual factors associated with depression among Northern and Indigenous adolescents in the Northwest Territories, Canada</t>
  </si>
  <si>
    <t>GLOBAL MENTAL HEALTH</t>
  </si>
  <si>
    <t>Background Persons in Arctic regions disproportionately experience depression. Knowledge gaps remain regarding factors associated with depression among adolescents in the Northwest Territories (NWT), Canada, where child and adolescent mental health hospitalizations are nearly 2.5 times the national rate. This study assesses correlates of depression among adolescents in the NWT. Methods We conducted a cross-sectional survey with adolescents aged 13-18 in 17 NWT communities. We assessed associations between socio-demographic characteristics, dating violence, food insecurity and depression, measured with the 9-item Patient Health Questionnaire. We conducted ordered logistic regressions to assess associations with no, mild, or moderate/severe depression scores. Results Participants (n = 399; mean age: 14.3, s.d.: 1.3) were mostly Indigenous (79%) and 45% reported food insecurity. Nearly half (47%) reported minimal/no depression symptoms, 25% mild symptoms and 28% moderate/severe symptoms. In multivariate analyses, participants who were cisgender women compared to other genders, sexually diverse v. heterosexual, and food insecure had double the odds of more severe depression symptoms. Among those dating, dating violence was associated with double the odds of moderate/severe depression symptoms. Conclusions Findings support tailored interventions to address material (food insecurity), relational (dating violence) and symbolic (gender and sexual orientation norms) contextual factors associated with depression among adolescents in the NWT.</t>
  </si>
  <si>
    <t>, Nina/0000-0002-4432-6016</t>
  </si>
  <si>
    <t>2054-4251</t>
  </si>
  <si>
    <t>JUN 24</t>
  </si>
  <si>
    <t>e22</t>
  </si>
  <si>
    <t>10.1017/gmh.2021.21</t>
  </si>
  <si>
    <t>WOS:000664954800001</t>
  </si>
  <si>
    <t>Mitchell, KM; Holtz, BE; McCarroll, AM</t>
  </si>
  <si>
    <t>TELEMEDICINE AND E-HEALTH</t>
  </si>
  <si>
    <t>Background: College students face high rates of depression, anxiety, and suicide. Therefore, the focus of this study was to examine college students' intention to use a mental health app provided by the university, called MySSP, through use of the unified theory of acceptance and use of technology (UTAUT). Materials and Methods: An online survey was developed based on responses to focus groups previously conducted by the authors regarding MySSP. A multiple linear regression was conducted to test the associations between the UTAUT variables and behavioral intention. In addition, moderation analyses were conducted to explore the effects of depression, anxiety, stigma, and quality of life as moderators. Results: Results suggest that performance expectancy (PE) (t = 3.088, p = 0.003) and social influence (SI) (t = -2.163, p = 0.03) were the only significant predictors of behavioral intention. The only significant moderator was stigma in the relationship between effort expectancy and behavioral intention (b = -1.6081, standard error (SE) = 0.7454, confidence interval (CI): -3.0691 to -0.1472) as well as facilitating conditions (FCs) and behavioral intention (b = -2.2292, SE = 0.8580, CI: -3.9110 to -0.5475). Conclusions: This study provides an initial exploration of college students' intentions to use MySSP. The results suggest that successful interventions include features related to PE (usefulness) and SI (norms), which should be focused on when developing and testing apps for mental health. Additionally, the stigma of mental health has significant negative impacts on the adoption of mental health apps and should be considered in implementation of mental health interventions geared toward college students.</t>
  </si>
  <si>
    <t>Mitchell, Katharine/0000-0001-8620-9275; Holtz, Bree/0000-0001-8832-0049</t>
  </si>
  <si>
    <t>1530-5627</t>
  </si>
  <si>
    <t>1556-3669</t>
  </si>
  <si>
    <t>WOS:000665175400001</t>
  </si>
  <si>
    <t>Chopra, S; Francey, SM; O'Donoghue, B; Sabaroedin, K; Arnatkeviciute, A; Cropley, V; Nelson, B; Graham, J; Baldwin, L; Tahtalian, S; Yuen, HP; Allott, K; Alvarez-Jimenez, M; Harrigan, S; Pantelis, C; Wood, SJ; McGorry, P; Fornito, A</t>
  </si>
  <si>
    <t>Functional Connectivity in Antipsychotic-Treated and Antipsychotic-Naive Patients With First-Episode Psychosis and Low Risk of Self-harm or Aggression A Secondary Analysis of a Randomized Clinical Trial</t>
  </si>
  <si>
    <t>JAMA PSYCHIATRY</t>
  </si>
  <si>
    <t>IMPORTANCE Altered functional connectivity (FC) is a common finding in resting-state functional magnetic resonance imaging (rs-fMRI) studies of people with psychosis, yet how FC disturbances evolve in the early stages of illness, and how antipsychotic treatment influences these disturbances, remains unknown. OBJECTIVE To investigate longitudinal FC changes in antipsychotic-naive and antipsychotic-treated patients with first-episode psychosis (FEP). DESIGN, SETTING, AND PARTICIPANTS This secondary analysis of a triple-blind, randomized clinical trial was conducted over a 5-year recruitment period between April 2008 and December 2016 with 59 antipsychotic-naive patients with FEP receiving either a second-generation antipsychotic or a placebo pill over a treatment period of 6 months. Participants were required to have low suicidality and aggression, to have a duration of untreated psychosis of less than 6 months, and to be living in stable accommodations with social support. Both FEP groups received intensive psychosocial therapy. A healthy control group was also recruited. Participants completed rs-fMRI scans at baseline, 3 months, and 12 months. Data were analyzed from May 2019 to August 2020. INTERVENTIONS Resting-state functional MRI was used to probe brain FC. Patients received either a second-generation antipsychotic or a matched placebo tablet. Both patient groups received a manualized psychosocial intervention. MAIN OUTCOMES AND MEASURES The primary outcomes of this analysis were to investigate (1) FC differences between patients and controls at baseline; (2) FC changes in medicated and unmedicated patients between baseline and 3 months; and (3) associations between longitudinal FC changes and clinical outcomes. An additional aim was to investigate long-term FC changes at 12 months after baseline. These outcomes were not preregistered. RESULTS Data were analyzed for 59 patients (antipsychotic medication plus psychosocial treatment: 28 [47.5%]; mean [SD] age, 19.5 [3.0] years; 15 men [53.6%]; placebo plus psychosocial treatment: 31 [52.5%]; mean [SD] age, 18.8 [2.7]; 16 men [51.6%]) and 27 control individuals (mean [SD] age, 21.9 [1.9] years). At baseline, patients showed widespread functional dysconnectivity compared with controls, with reductions predominantly affecting interactions between the default mode network, limbic systems, and the rest of the brain. From baseline to 3 months, patients receiving placebo showed increased FC principally within the same systems; some of these changes correlated with improved clinical outcomes (canonical correlation analysis R = 0.901; familywise error-corrected P = .005). Antipsychotic exposure was associated with increased FC primarily between the thalamus and the rest of the brain. CONCLUSIONS AND RELEVANCE In this secondary analysis of a clinical trial, antipsychotic-naive patients with FEP showed widespread functional dysconnectivity at baseline, followed by an early normalization of default mode network and cortical limbic dysfunction in patients receiving placebo and psychosocial intervention. Antipsychotic exposure was associated with FC changes concentrated on thalamocortical networks.</t>
  </si>
  <si>
    <t>Pantelis, Christos/H-7722-2014; Nelson, Barnaby/ABA-8785-2020; Cropley, Vanessa/C-8918-2016</t>
  </si>
  <si>
    <t>Pantelis, Christos/0000-0002-9565-0238; Nelson, Barnaby/0000-0002-6263-2332; Cropley, Vanessa/0000-0003-0029-1525; Chopra, Sidhant/0000-0003-0866-3477; McGorry, Patrick/0000-0002-3789-6168; Arnatkeviciute, Aurina/0000-0003-4098-7084</t>
  </si>
  <si>
    <t>2168-622X</t>
  </si>
  <si>
    <t>2168-6238</t>
  </si>
  <si>
    <t>WOS:000666728500001</t>
  </si>
  <si>
    <t>Garrido, AM; Kaistha, A; Uryga, AK; Oc, S; Foote, K; Shah, A; Finigan, A; Figg, N; Dobnikar, L; Jorgensen, H; Bennett, M</t>
  </si>
  <si>
    <t>CARDIOVASCULAR RESEARCH</t>
  </si>
  <si>
    <t>Aims Traditional markers of cell senescence including p16, Lamin B1, and senescence-associated beta galactosidase (SA beta G) suggest very high frequencies of senescent cells in atherosclerosis, while their removal via 'senolysis' has been reported to reduce atherogenesis. However, selective killing of a variety of different cell types can exacerbate atherosclerosis. We therefore examined the specificity of senescence markers in vascular smooth muscle cells (VSMCs) and the effects of genetic or pharmacological senolysis in atherosclerosis. Methods and results We examined traditional senescence markers in human and mouse VSMCs in vitro, and in mouse atherosclerosis. p16 and SA beta G increased and Lamin B1 decreased in replicative senescence and stress-induced premature senescence (SIPS) of cultured human VSMCs. In contrast, mouse VSMCs undergoing SIPS showed only modest p16 up-regulation, and proliferating mouse monocyte/macrophages also expressed p16 and SA beta G. Single cell RNA-sequencing (scRNA-seq) of lineage-traced mice showed increased p16 expression in VSMC-derived cells in plaques vs. normal arteries, but p16 localized to Stem cell antigen-1 (Sca1)(+) or macrophage-like populations. Activation of a p16-driven suicide gene to remove p16(+) vessel wall- and/or bone marrow-derived cells increased apoptotic cells, but also induced inflammation and did not change plaque size or composition. In contrast, the senolytic ABT-263 selectively reduced senescent VSMCs in culture, and markedly reduced atherogenesis. However, ABT-263 did not reduce senescence markers in vivo, and significantly reduced monocyte and platelet counts and interleukin 6 as a marker of systemic inflammation. Conclusions We show that genetic and pharmacological senolysis have variable effects on atherosclerosis, and may promote inflammation and non-specific effects respectively. In addition, traditional markers of cell senescence such as p16 have significant limitations to identify and remove senescent cells in atherosclerosis, suggesting that senescence studies in atherosclerosis and new senolytic drugs require more specific and lineage-restricted markers before ascribing their effects entirely to senolysis.</t>
  </si>
  <si>
    <t>Oc, Sebnem/AAP-9871-2021</t>
  </si>
  <si>
    <t>Oc, Sebnem/0000-0003-3476-3359; Jorgensen, Helle/0000-0002-7909-2977; Bennett, Martin/0000-0002-2565-1825</t>
  </si>
  <si>
    <t>0008-6363</t>
  </si>
  <si>
    <t>1755-3245</t>
  </si>
  <si>
    <t>WOS:000755830100001</t>
  </si>
  <si>
    <t>Olaleye, KT; Oladunjoye, AO; Otuada, D; Anugwom, GO; Basiru, TO; Udeogu, JE; Opaleye-Enakhimion, T; Espiridion, ED</t>
  </si>
  <si>
    <t>Catatonia is a symptom seen in a variety of neuropsychiatric conditions, including anti-N-Methyl D-aspartate receptor (NMDAR) encephalitis. When associated with anti-NMDAR encephalitis, catatonia is resistant to standard therapy. However, electroconvulsive therapy (ECT) has shown promising success in management. This case report presents a 25-year-old African American female who presented to the emergency room with nervousness, sweating, insomnia, and visual and auditory hallucinations. She was treated symptomatically for anxiety but returned to the hospital after she continued to experience worsening symptoms. Her anxiety worsened, and she became more agitated, warranting an extensive workup, including magnetic resonance imaging (MRI) and electroencephalogram (EEG), which showed normal findings. She also had an anti-NMDA receptor antibodies titer done, which showed a positive titer result. She was treated with intravenous steroids, intravenous immunoglobulin G (IgG), plasma exchange, and rituximab, which did not improve her symptoms, and she was discharged home after a prolonged hospital stay. On follow-up visits, she reported worsening confusion, aggression, and suicidal behaviors. The patient was readmitted, during which she experienced catatonia and psychiatric symptoms, and her anti-NMDAR titer had increased to 1:1280. Further treatments with intravenous steroids, intravenous IgG, plasma exchange, and rituximab, including haloperidol and clonazepam, failed to improve her condition. However, her condition improved remarkably following treatment with 12 rounds of ECT. No randomized control trial has been done to demonstrate the effectiveness of ECT in the treatment of anti-NMDAR encephalitis despite various reports of the effectiveness of this treatment modality. This case report adds to the growing clinical evidence in support of the use of ECT in anti-NMDAR encephalitis patients with catatonia. ECT can be incorporated as standard protocol in the treatment of catatonia and associated psychiatric symptoms when managing a patient with anti-NMDAR encephalitis associated with catatonic features.</t>
  </si>
  <si>
    <t>Basiru, Tajudeen/ABA-2843-2021</t>
  </si>
  <si>
    <t>JUN 17</t>
  </si>
  <si>
    <t>e15706</t>
  </si>
  <si>
    <t>WOS:000663375700002</t>
  </si>
  <si>
    <t>Meier, AC; Papadopulos, N</t>
  </si>
  <si>
    <t>Quality of life after gender reassignment surgery: an overview</t>
  </si>
  <si>
    <t>HANDCHIRURGIE MIKROCHIRURGIE PLASTISCHE CHIRURGIE</t>
  </si>
  <si>
    <t>Zusammenfassung Hintergrund Bei Personen mit Geschlechtsinkongruenz wird eine Verminderung der Lebensqualitat durch zahlreiche Studien belegt. Die hohe psychische Belastung fuhrt zu depressiven Erkrankungen, Angststorungen und gegenuber der Normbevolkerung erhohter Suizidalitat. Auch soziale Limitationen fuhren zu verminderter Lebensqualitat. Die Moglichkeit geschlechtsangleichender Operationen wird zunehmend wahrgenommen, stellt jedoch einen radikalen Eingriff in das Leben dieser Patienten dar. Ob die chirurgischen Ma ss nahmen die Lebensqualitat und Lebenszufriedenheit von Transfrauen und Transmannern nachhaltig verbessern, soll in dieser ubersichtsarbeit untersucht werden. Methoden Es erfolgte eine Literaturrecherche in den Datenbanken PubMed, Embase und Cochrane Library. Berucksichtigt wurden Originalarbeiten, welche retro- und prospektiv die Lebensqualitat nach geschlechtsangleichenden Operationen untersuchten. Ergebnisse 27Studien, davon 20 retrospektive und 7 prospektive Studien, wurden berucksichtigt, wobei bei 4Studien ausschlie ss lich Transmanner, bei 11Studien ausschlie ss lich Transfrauen und bei 12Studien beide Geschlechter analysiert wurden. In der Gesamtheit der Arbeiten wurden 1849Transfrauen und 869Transmanner untersucht. Die Veranderungen der Lebensqualitat wurden in diesen durch verschiedene validierte Fragebogen erfasst. Hierbei zeigte sich eine signifikante Verbesserung der Lebensqualitat in physischen, psychischen und sozialen Bereichen. Die gesteigerte Zufriedenheit mit dem eigenen Korper und Geschlecht sowie der Lebensqualitat generell konnten ebenfalls nachgewiesen werden. Vermehrte psychische Storungen und erhohte Sterblichkeit gegenuber der Norm wurden auch nach geschlechtsangleichenden Operationen festgestellt. Im Vergleich zur Normbevolkerung blieb die Lebensqualitat transsexueller Personen vermindert. Schlussfolgerung Durch zahlreiche Studien kann belegt werden, dass geschlechtsangleichende Operationen helfen, den Leidensdruck unter Transfrauen und Transmannern zu lindern. Lebenszufriedenheit, Gesundheit und soziale Kontakte werden durch chirurgische Eingriffe in Kombination mit endokrinologischer und psychologischer Therapie verbessert. Die Lebensqualitat bleibt dennoch hinter der der Normbevolkerung zuruck. Abstract Background As has been proven by numerous studies, people with gender identity disorders have a reduced quality of life. Considerable psychological strain leads to depressive and anxiety disorders and increased suicidal tendencies compared with the normal population. In addition, social limitations reduce the quality of life. More and more transsexual people use the possibility of undergoing gender reassignment surgery. However, this surgery means a radical change in a patient's life. This work aims to analyse whether surgical interventions help to improve the quality of and satisfaction with life of transmen and transwomen in a long-lasting way. Methods A systematic literature search was conducted using the PubMed, Embase and Cochrane Library databases. Our analysis only included original retrospective or prospective studies concerning the quality of life after gender reassignment surgery. Results Twenty-seven studies were included. Quality of life was analysed retrospectively in 20 studies and prospectively in 7 studies. Four publications studied only transmen, 11 studied only transwomen, and 12 studied both. The totality of all studies examined 1849 transwomen and 869 transmen. Changes in quality of life were measured by different validated questionnaires. A significant improvement in quality of life was shown in the subareas mental, physical and social health. It was proven that patients were more satisfied with their own bodies and genders and had a higher quality of life in general. Even after gender reassignment surgery, the rates of mental disorders and mortality remained increased. Compared with the normal population, the quality of life of transsexual people was reduced. Conclusion Numerous studies have proven that gender reassignment surgery helps to reduce the level of suffering in transmen and transwomen. Satisfaction with life, mental and physical health as well as social life improve after surgical treatment combined with endocrinologic and psychological treatment. However, compared with the normal population, the quality of life of transsexual people lags behind.</t>
  </si>
  <si>
    <t>0722-1819</t>
  </si>
  <si>
    <t>1439-3980</t>
  </si>
  <si>
    <t>WOS:000662020000001</t>
  </si>
  <si>
    <t>Millan-Alanis, JM; Carranza-Navarro, F; de Leon-Gutierrez, H; Leyva-Camacho, PC; Guerrero-Medrano, AF; Barrera, FJ; Lopez, LEG; Saucedo-Uribe, E</t>
  </si>
  <si>
    <t>ARCHIVES OF WOMENS MENTAL HEALTH</t>
  </si>
  <si>
    <t>The purpose was to assess prevalence of suicidality, depression, post-traumatic stress disorder (PTSD), and anxiety among female sex workers (FSW). A systematic review and meta-analysis was performed. Search strategy was performed in MEDLINE, Scopus, Web of Science, EMBASE, Ovid and Cochrane Central Database from inception until March 2020. Considered for inclusion were cross-sectional studies performed on FSW that assessed prevalence of any of the following: suicide attempt or suicidal ideation, depression, PTSD, or anxiety. Five reviewers, independently and in duplicate, selected all eligible articles in an abstract and full-text screening phase and, moreover, extracted information from each study. A binomial-normal generalized linear mixed model was employed to estimate prevalence of the conditions. From 8035 studies yielded in the search strategy, 55 were included for analysis. The overall prevalence of suicidal ideation and attempt was 27% (95% C.I. 18-39%) and 20% (95% C.I. 13-28%), respectively. Furthermore, overall prevalence of depression and PTSD was 44% (95% C.I. 35-54%) and 29% (95% C.I. 18-44%), respectively. Eleven studies were classified as high quality. Findings indicate that there is an overall high prevalence of suicidality, depression, and PTSD among FSW. Development of accessible large-scale interventions that assess mental health among this population remains critical.</t>
  </si>
  <si>
    <t>Millan-Alanis, Juan Manuel/0000-0001-5583-2582; Carranza, Farid/0000-0003-3429-859X; Guerrero, Andrea/0000-0002-3740-5939</t>
  </si>
  <si>
    <t>1434-1816</t>
  </si>
  <si>
    <t>1435-1102</t>
  </si>
  <si>
    <t>WOS:000659833200001</t>
  </si>
  <si>
    <t>Yong, CE; Kim, YB; Lyu, J</t>
  </si>
  <si>
    <t>ARCHIVES OF PUBLIC HEALTH</t>
  </si>
  <si>
    <t>Background Previous studies have not investigated in depth the combination of objective body weight and subjective body shape and its association with suicidal ideation among different age groups. Therefore, this study aimed to examine the abovementioned association among Korean adults, stratified by developmental stages. Methods We used nationally representative data from the 2017 Korean Community Health Survey, and included 222,037 participants aged 19 years or older in our study. Suicidal ideation was considered as the dependent variable (1 = yes, 0 = no). Along with body mass index (BMI) and subjective body shape measures, seven categories were created (1 = underweight-skinny, 2 = underweight-normal/fat, 3 = healthy weight-skinny, 4 = healthy weight-normal, 5 = healthy weight-fat, 6 = overweight-skinny/normal, 7 = overweight-fat). Multivariate logistic regression was conducted for each age group. Results Adjusted for covariates, young adults who were overweight-fat (OR = 1.18, p &lt; .01), middle-aged adults who were underweight-skinny (OR = 1.32, p &lt; .05), and older adults who were healthy weight-fat (OR = 1.19, p &lt; .05) were more likely to have suicidal ideation than their healthy weight-normal counterparts. Conclusions The results suggest that the association between the combination of objective body weight and subjective body shape and suicidal ideation differs according to the developmental stage. Therefore, this difference should be considered when developing suicide prevention interventions based on the developmental stages.</t>
  </si>
  <si>
    <t>Lyu, Jiyoung/0000-0002-7228-4212</t>
  </si>
  <si>
    <t>0778-7367</t>
  </si>
  <si>
    <t>2049-3258</t>
  </si>
  <si>
    <t>JUN 8</t>
  </si>
  <si>
    <t>WOS:000662717600001</t>
  </si>
  <si>
    <t>Scott, GK; Mahoney, S; Scott, M; Loureiro, A; Lopez-Ramirez, A; Tanner, JJ; Ellerby, LM; Benz, CC</t>
  </si>
  <si>
    <t>AMINO ACIDS</t>
  </si>
  <si>
    <t>Proline dehydrogenase (PRODH) is a mitochondrial inner membrane flavoprotein critical for cancer cell survival under stress conditions and newly recognized as a potential target for cancer drug development. Reversible (competitive) and irreversible (suicide) inhibitors of PRODH have been shown in vivo to inhibit cancer cell growth with excellent host tolerance. Surprisingly, the PRODH suicide inhibitor N-propargylglycine (N-PPG) also induces rapid decay of PRODH with concordant upregulation of mitochondrial chaperones (HSP-60, GRP-75) and the inner membrane protease YME1L1, signifying activation of the mitochondrial unfolded protein response (UPRmt) independent of anticancer activity. The present study was undertaken to address two aims: (i) use PRODH overexpressing human cancer cells (ZR-75-1) to confirm the UPRmt inducing properties of N-PPG relative to another equipotent irreversible PRODH inhibitor, thiazolidine-2-carboxylate (T2C); and (ii) employ biochemical and transcriptomic approaches to determine if orally administered N-PPG can penetrate the blood-brain barrier, essential for its future use as a brain cancer therapeutic, and also potentially protect normal brain tissue by inducing mitohormesis. Oral daily treatments of N-PPG produced a dose-dependent decline in brain mitochondrial PRODH protein without detectable impairment in mouse health; furthermore, mice repeatedly dosed with 50 mg/kg N-PPG showed increased brain expression of the mitohormesis associated protease, YME1L1. Whole brain transcriptome (RNAseq) analyses of these mice revealed significant gene set enrichment in N-PPG stimulated neural processes (FDR p &lt; 0.05). Given this in vivo evidence of brain bioavailability and neural mitohormesis induction, N-PPG appears to be unique among anticancer agents and should be evaluated for repurposing as a pharmaceutical capable of mitigating the proteotoxic mechanisms driving neurodegenerative disorders.</t>
  </si>
  <si>
    <t>Loureiro, Ashley/0000-0001-6396-7364; Benz, Christopher/0000-0001-5479-4641</t>
  </si>
  <si>
    <t>0939-4451</t>
  </si>
  <si>
    <t>1438-2199</t>
  </si>
  <si>
    <t>WOS:000658067900001</t>
  </si>
  <si>
    <t>Hamarat, N; Pillonel, A; Berthod, MA; Dransart, DAC; Lebeer, G</t>
  </si>
  <si>
    <t>Drawing on two case studies from large-scale fieldwork carried out on euthanasia in Belgium and assisted suicide in Switzerland, this article focuses on the processes of normalization that structure aid in dying. Normalization takes place through a set of apparatuses only partially derived from current legislation, which underlie the relationships that develop between those requesting aid in dying, healthcare staff, volunteers, and loved ones. The resulting arrangements are specific to each national context, but the empirical data also point to broadly common traits, highlighting new paradigmatic forms of aid in dying in the contemporary era.</t>
  </si>
  <si>
    <t>WOS:000658610300001</t>
  </si>
  <si>
    <t>Acar, S; Erol, H; Arslan, EK; Uysal, N; Karadas, B; Temiz, TK; Kaplan, YC</t>
  </si>
  <si>
    <t>FORENSIC SCIENCES RESEARCH</t>
  </si>
  <si>
    <t>Paroxetine is a selective serotonin reuptake inhibitor (SSRI) used in the treatment of depression and anxiety disorders. In some epidemiological studies, slightly increased risks of major malformations and cardiac malformations have been reported following paroxetine exposure in the first trimester of pregnancy. However, such findings have been inconsistent. There is only one report of any overdose of an SSRI during pregnancy, and that involved escitalopram. The aim of this case report was to describe the impact of a paroxetine overdose in the first trimester of pregnancy on the health of the foetus. A 21-year-old mother of one child who was pregnant with a second child was prescribed 20 mg/day paroxetine hydrochloride for the treatment of anxiety/depression. The patient ingested 15 or 16 20-mg tablets of paroxetine hydrochloride (300-320mg) during the 5th week of pregnancy as a suicide attempt. Within 15min of ingestion, she was admitted to hospital and treated for intoxication. No evidence of maternal SSRI intoxication was observed after treatment. The patient consulted our teratology information service for further risk assessment regarding possible major congenital malformations following the paroxetine overdose. We were unable to find previous reports of paroxetine overdose during pregnancy in the literature. The timely administration of the overdose treatment and the lack of maternal intoxication symptoms were considered positive for the foetal well-being, and the patient was referred for perinatology and psychiatry follow-ups. A healthy, 3 500-g male infant was born at 38 weeks' gestation, and his development at the age of 2years was normal. This is the first reported case of paroxetine overdose during pregnancy. Comprehensive studies are needed to evaluate pregnancy outcomes after SSRI overdose.</t>
  </si>
  <si>
    <t>Erol, Hilal/0000-0001-7145-3400; Kaplan, Yusuf/0000-0003-0369-7934; UYSAL, Nusret/0000-0002-0009-3951; Acar-Sahan, Selin/0000-0003-4083-8660</t>
  </si>
  <si>
    <t>2096-1790</t>
  </si>
  <si>
    <t>2471-1411</t>
  </si>
  <si>
    <t>WOS:000702649400001</t>
  </si>
  <si>
    <t>Gadad, BS; Vargas-Medrano, J; Ramos, EI; Najera, K; Fagan, M; Forero, A; Thompson, PM</t>
  </si>
  <si>
    <t>TRANSLATIONAL PSYCHIATRY</t>
  </si>
  <si>
    <t>Interleukins and neurotrophins levels are altered in the periphery of patients with major depression and suicidal behavior, however it is not clear if similar abnormalities occur in the central nervous system. Our objective was to examine the association of IL-6, IL-1 beta, BDNF, and GDNF levels between postmortem plasma, cerebrospinal fluid (CSF), and brain tissue in a heterogeneous diagnostic subject groups including normal controls, mood disorders only, mood disorders with AUD/SUD (alcohol abuse disorder, substance abuse disorder), and AUD/SUD without mood disorders. To address these questions we collected postmortem plasma (n = 29), CSF (n = 28), and brain (BA10) (n = 57) samples from individuals with mood disorder, mood disorder with AUD/SUD, AUD/SUD and normal controls. These samples were analyzed using a multiplex based luminex assay with a customized 4-plex cytokine/interleukins- IL-6, IL-1 beta, BDNF, and GDNF human acute phase based on xMAP technology platform. Protein levels were determined using a Luminex 200 instrument equipped with Xponent-analyzing software. We observed IL-6 (p = 2.1e-07), and GDNF (p = 0.046) were significantly correlated between brain and CSF. In addition, IL-6 (p = 0.031), were significantly correlated between brain and plasma. Overall diagnostic group analysis showed a significant difference with brain GDNF, p = 0.0106. Pairwise comparisons showed that GDNF level is-39.9 +/- 12 pg/ml, p = 0.0106, was significantly higher than in the brains derived from mood disorders compared to normal controls, -23.8 +/- 5.5 pg/ml, p = 0.034. Brain BDNF was higher in suicide (p = 0.0023), males compared to females (p = 0.017), and psychiatric medication treated vs. non-treated (p = 0.005) individuals. Overall, we demonstrate that blood IL-6, GDNF and BDNF could be informative peripheral biomarkers of brain biology associated with mood disorders, substance disorders, and suicide.</t>
  </si>
  <si>
    <t>Vargas Medrano, Javier/AAW-4666-2021</t>
  </si>
  <si>
    <t>Vargas Medrano, Javier/0000-0002-5424-4225; Forero, Angelica/0000-0001-6593-5278; Ramos, Enrique/0000-0001-9921-7944; Gadad, Bharathi/0000-0002-8841-8174</t>
  </si>
  <si>
    <t>2158-3188</t>
  </si>
  <si>
    <t>JUN 2</t>
  </si>
  <si>
    <t>WOS:000659385300003</t>
  </si>
  <si>
    <t>Asadi, S; Hajiakhundi, F; Mirfazeli, FS; Mohammadsadeghi, H</t>
  </si>
  <si>
    <t>Anti-NMDA Receptor Encephalitis Presented with Acute Psychotic Symptoms: A Case Report</t>
  </si>
  <si>
    <t>IRANIAN JOURNAL OF PSYCHIATRY AND BEHAVIORAL SCIENCES</t>
  </si>
  <si>
    <t>Introduction: Anti-N-methyl-d-aspartic acid receptor (NMDAR) autoimmune encephalitis is one of the most challenging disorders with both psychiatric and neurologic presentations. Approximately three-fourth of patients with anti-NMDA receptor encephalitis (anti-NMDARE) first referred to psychiatrists. Case Presentation: A 15-year-old female adolescent was admitted to a psychiatric hospital. She presented a history of behavior changes, including aggression, the symptoms mimicking depression, and suicidal ideation, for one year. Then she showed more severe disinhibited behaviors, stupor, and generalized tonic-colonic seizure, so she was hospitalized in a general hospital. After neurological assessments, she was referred to a psychiatric hospital due to her uncontrollable aggressive behaviors in addition to sleep disturbance, rapid mood swings, restlessness, stereotypic behaviors, fluctuating attention and concentration, misidentification delusion, and perceptual changes. All lab tests and brain images were normal. Electroencephalograms showed generalized sharp and slow waves. The autoimmune panel tests were requested. When anti-glutamate receptor antibody was finally reported in her CSF, anti-NMDARE was finally diagnosed. Her symptoms improved by receiving five corticosteroid pulses. Conclusions: In patients with first and acute psychotic symptoms, especially in young individuals with seizures, the possibility of autoimmune disorders should be kept in mind, and complementary tests must be done for autoantibody detection.</t>
  </si>
  <si>
    <t>1735-8639</t>
  </si>
  <si>
    <t>1735-9287</t>
  </si>
  <si>
    <t>e95532</t>
  </si>
  <si>
    <t>10.5812/ijpbs.95532</t>
  </si>
  <si>
    <t>WOS:000751668000003</t>
  </si>
  <si>
    <t>Dennis, O; Udo, IL</t>
  </si>
  <si>
    <t>Suicide: A Betrayal of African Communalist Personhood</t>
  </si>
  <si>
    <t>META-RESEARCH IN HERMENEUTICS PHENOMENOLOGY AND PRACTICAL PHILOSOPHY</t>
  </si>
  <si>
    <t>Incidence of suicide is a global phenomenon. Some individuals, worldwide, voluntarily terminate their lives every day. Even in Africa, where that used to be spared due to the peoples' ancient consideration of the act as taboo, it is no longer so in contemporary time because the people are now increasingly challenged by heightening complexities of life. The challenges wield hopelessness, frustration, depression, and meaninglessness of life, leaving suicide to be contemplated as the only meaningful succor. But taking to suicide is problematic. Humanity stands to suffer extinction if it is summarily adopted as the ultimate solution to personal burdens. Complicating the problem further is the fact that the act, which is engaged from personal freewill, raises many questions. For instance, does freedom license individuals to choose suicide due to burdensome frustration? Do its contemplators consider its implications on themselves, their community, and the future of humanity? Can ancient African value system still sustain a moral check on the act among her contemporary peoples? This paper deploys analytic method of philosophical discourses to respond to the questions with respect to ancient African perception of life and suicide. It asserts that, in spite of complexities and challenges of life, contemporary Africans need to re-embrace the norms and values of the old. No individual has any moral justification to terminate their life, for that betrays his or her communalist personhood.</t>
  </si>
  <si>
    <t>2067-3655</t>
  </si>
  <si>
    <t>WOS:000661907100010</t>
  </si>
  <si>
    <t>Diaz, M; Mesa-Herrera, F; Marin, R</t>
  </si>
  <si>
    <t>ANTIOXIDANTS</t>
  </si>
  <si>
    <t>DHA (docosahexaenoic acid) is perhaps the most pleiotropic molecule in nerve cell biology. This long-chain highly unsaturated fatty acid has evolved to accomplish essential functions ranging from structural components allowing fast events in nerve cell membrane physiology to regulation of neurogenesis and synaptic function. Strikingly, the plethora of DHA effects has to take place within the hostile pro-oxidant environment of the brain parenchyma, which might suggest a molecular suicide. In order to circumvent this paradox, different molecular strategies have evolved during the evolution of brain cells to preserve DHA and to minimize the deleterious effects of its oxidation. In this context, DHA has emerged as a member of the indirect antioxidants family, the redox effects of which are not due to direct redox interactions with reactive species, but to modulation of gene expression within thioredoxin and glutathione antioxidant systems and related pathways. Weakening or deregulation of these self-protecting defenses orchestrated by DHA is associated with normal aging but also, more worryingly, with the development of neurodegenerative diseases. In the present review, we elaborate on the essential functions of DHA in the brain, including its role as indirect antioxidant, the selenium connection for proper antioxidant function and their changes during normal aging and in Alzheimer's disease.</t>
  </si>
  <si>
    <t>Cruzado, Raquel Marin/H-5790-2014; Diaz Gonzalez, Mario/C-1916-2014</t>
  </si>
  <si>
    <t>Cruzado, Raquel Marin/0000-0003-0453-6892; Diaz Gonzalez, Mario/0000-0001-5692-8906; Mesa-Herrera, Fatima/0000-0003-3620-9650</t>
  </si>
  <si>
    <t>2076-3921</t>
  </si>
  <si>
    <t>WOS:000665275000001</t>
  </si>
  <si>
    <t>Han, CS</t>
  </si>
  <si>
    <t>Importance of connectedness for the management of embitterment and loneliness in the era of COVID-19</t>
  </si>
  <si>
    <t>JOURNAL OF THE KOREAN MEDICAL ASSOCIATION</t>
  </si>
  <si>
    <t>Han, Changsu/H-9926-2013</t>
  </si>
  <si>
    <t>Han, Changsu/0000-0002-4021-8907</t>
  </si>
  <si>
    <t>1975-8456</t>
  </si>
  <si>
    <t>2093-5951</t>
  </si>
  <si>
    <t>WOS:000661549300001</t>
  </si>
  <si>
    <t>Ko, Y; Moon, J; Han, S</t>
  </si>
  <si>
    <t>Introduction: Suicidal ideation and suicide attempts are major risk factors for suicidal death, and sleep problems are associated with an increased risk for mental disorders. We investigated the relationship between sleep duration and suicidal ideation and suicide attempts in a representative sample of the Korean general population from a nationwide survey. Methods: We analyzed data collected from the Korea National Health and Nutrition Examination Survey VI and VII (2013-2018). Suicidal ideation was identified via self-report, and we accessed suicide attempt history. Sleep duration was divided into three categories: short sleep duration (SSD) (&lt;= 5 h), normal sleep duration (NSD) (&gt;5 and &lt;9 h), and long sleep duration (LSD) (&gt;= 9 h). Sampling weights were applied to obtain estimates for the general Korean population. Results: Overall, 4015 (12.0%), 25,609 (76.5%), and 3857 (11.5%) participants were in the SSD, NSD, and LSD groups, respectively. Among these groups, 7.2%, 2.8%, and 3.3% reported suicidal ideation; while 1.2%, 0.4%, and 0.7% reported a history of suicide attempts. Multiple regression analyses revealed that SSD was significantly more strongly associated with suicidal ideation (adjusted odds ratio (AOR) 1.46, p &lt; 0.001) and attempts (AOR 2.05, p = 0.003) than NSD. No association was found between LSD and suicidal ideation/attempts. Conclusion: Sleep duration is significantly associated with suicidal behavior, and SSD was particularly closely related with an increased risk for suicidal ideation and suicide attempt. Clinicians should carefully consider sleep duration in suicidal patients.</t>
  </si>
  <si>
    <t>Han, Sangsoo/AAK-5908-2020</t>
  </si>
  <si>
    <t>Han, Sangsoo/0000-0002-9709-3332; Moon, jieun/0000-0002-7293-7463</t>
  </si>
  <si>
    <t>WOS:000660015700001</t>
  </si>
  <si>
    <t>McAndrew, J; O'Leary, J; Cotter, D; Cannon, M; MacHale, S; Murphy, KC; Barry, H</t>
  </si>
  <si>
    <t>IRISH JOURNAL OF PSYCHOLOGICAL MEDICINE</t>
  </si>
  <si>
    <t>Objectives: To determine if the initial COVID-19 societal restrictions, introduced in Ireland in March 2020, impacted on the number and nature of psychiatry presentations to the emergency department (ED) of a large academic teaching hospital. Methods: We examined anonymised clinical data of psychiatry presentations to the ED during the initial 8-week period of COVID-19 restrictions. Data from corresponding 8-week periods in 2018 and 2019 were also extracted for comparison. Results: Psychiatry presentations to ED reduced by 21% during the COVID-19 restrictions, from 24/week to 19/week when compared with corresponding periods in 2018/2019 (Poisson's Rate Test estimate of difference -5.2/week, 95% CI 1.3-9.1, p = 0.012). Numbers attending for out-of-hours assessment remained unchanged (81 v. 80), but numbers seeking assessment during normal hours decreased (71 v. 114). We observed increased presentations from the &lt;18 age group, but decreased presentations from the 18 to 29 age group (Pearson's Chi-Square 20.363, df = 6, p = 0.002). We recorded an increase in anxiety disorders during the initial COVID-19 restrictions (31 v. 23), and a reduction in alcohol disorders (28 v. 52). The proportion of presentations with suicidal ideation (SI) or self-harm as factors remained unchanged. Conclusions: Rates of emergency presentation with mental illness reduced during the initial COVID-19 restrictions. This may represent an unmet burden of mental health needs. Younger people may be experiencing greater distress and mental illness during the current crisis. More people sought help for anxiety disorders during the COVID-19 restrictions compared with corresponding data from 2018 and 2019.</t>
  </si>
  <si>
    <t>cotter, david/0000-0003-4308-0648</t>
  </si>
  <si>
    <t>0790-9667</t>
  </si>
  <si>
    <t>2051-6967</t>
  </si>
  <si>
    <t>PII S0790966720001159</t>
  </si>
  <si>
    <t>WOS:000652577400003</t>
  </si>
  <si>
    <t>Narasimhan, S; Chandanabhumma, PP</t>
  </si>
  <si>
    <t>A Scoping Review of Decolonization in Indigenous-Focused Health Education and Behavior Research</t>
  </si>
  <si>
    <t>HEALTH EDUCATION &amp; BEHAVIOR</t>
  </si>
  <si>
    <t>Public health remains acutely affected by the historical legacy and ongoing processes of colonization. Although scholars have advocated for decolonization of public health systems, the principles and processes of decolonization have not been explicitly elaborated nor applied broadly within the field. To map these concepts, we conducted a scoping review of decolonization of the Indigenous-focused health behavior and education literature. Following the JBI (formerly Joanna Briggs Institute) scoping review framework, we conducted searches in PubMed, PsycINFO, and Web of Science using key search terms: health education, health behavior, health promotion, health practice AND decolonization or decolonial. We also conducted targeted searches of key journals to ensure review completeness. For selected articles, we examined the article content, focal population, country context and health condition(s). We assessed for the definition of decolonization (if provided), descriptions of decolonial processes used (if stated), and the application of the decolonial processes (e.g., for research, intervention, or critique, etc.). Characteristics of decolonial processes were grouped by those that were similarly described leading to the generation of common themes of reflection, action, and planning. Our review suggests that no clear norms exist in conceptualizing the definitions and processes of decolonization in the reviewed literature. A small proportion of the articles articulate decolonial processes in manners that are consistent, cohesive and attentive to the goals of decolonization. We believe that this review will encourage public health practitioners to consider meaningful approaches to challenging colonizing structures and engage with community partners to advance the visions of social justice and health equity.</t>
  </si>
  <si>
    <t>Narasimhan, Subasri/0000-0002-6494-1497; Chandanabhumma, P. Paul/0000-0002-3079-5591</t>
  </si>
  <si>
    <t>1090-1981</t>
  </si>
  <si>
    <t>1552-6127</t>
  </si>
  <si>
    <t>10.1177/10901981211010095</t>
  </si>
  <si>
    <t>WOS:000657971400009</t>
  </si>
  <si>
    <t>Pathak, J; Upadhyay, M</t>
  </si>
  <si>
    <t>Improving social outcomes of mental distress survivors of domestic violence: using the capability approach</t>
  </si>
  <si>
    <t>JOURNAL OF SOCIAL AND ECONOMIC DEVELOPMENT</t>
  </si>
  <si>
    <t>Domestic violence is one of the leading factors that drive its survivors towards severe mental health problems even leading to suicides in some cases. Several national and international organisations working on social outcomes for mentally ill survivors have noted that poor outcomes are due to factors like patriarchal attitudes, abysmal health infrastructure and poor quality of treatments. This paper is a study of the social outcomes achieved by survivors of domestic violence suffering from mental distress by using five concepts of the capability approach. Select survivors of the mental health support programme implemented by the Government of Gujarat and supported by voluntary organisations are interviewed that give insights into the ways in which the social outcomes of survivors could be improved by using the capabilities approach rather than that using the one based on established dominant norms. The findings have implications for health professionals and mental health systems as a whole in that they ought to pay attention to the agency and capabilities of survivors to help them first achieve a minimum threshold of well-being and strive for more valued social outcomes.</t>
  </si>
  <si>
    <t>0972-5792</t>
  </si>
  <si>
    <t>2199-6873</t>
  </si>
  <si>
    <t>10.1007/s40847-020-00139-5</t>
  </si>
  <si>
    <t>WOS:000649262800013</t>
  </si>
  <si>
    <t>Singh, J; Singh, G; Singh, R; Singh, P</t>
  </si>
  <si>
    <t>Morphological evaluation and sentiment analysis of Punjabi text using deep learning classification</t>
  </si>
  <si>
    <t>JOURNAL OF KING SAUD UNIVERSITY-COMPUTER AND INFORMATION SCIENCES</t>
  </si>
  <si>
    <t>Morphological processing of Indian languages is one of the most escalating fields in the era of Natural Language Processing (NLP) since the last decade. The evaluation of Asian languages is a highly relevant field in the times of text mining and information retrieval. The morphological evaluation of a text can be employed for extraction and classification of knowledge. This paper amalgamates morphological evaluation and sentiment prediction of Punjabi language text. The textual data for Punjabi language is concerned with farmer suicide cases reported for Punjab state of India. The pre-processing phase of this study involves morphological evaluation and normalization of Punjabi words to their respective canonical forms. The next phase carries out training and testing of deep neural network model on refined Punjabi tokens obtained from the earlier phase. The proposed model classifies Punjabi tokens into four negatively oriented classes tailored for farmer suicide cases. The average accuracies of sentiment prediction obtained after 10-fold cross validation are 93.85%, 88.53%, 83.3%, and 95.45% for the four respective classes. The proposed framework yields satisfactory results on 275 Punjabi text documents with the overall accuracy of 90.29% for sentiment classification. (C) 2018 The Authors. Production and hosting by Elsevier B.V. on behalf of King Saud University.</t>
  </si>
  <si>
    <t>SINGH, Dr. JASPREET/0000-0002-9018-1233</t>
  </si>
  <si>
    <t>1319-1578</t>
  </si>
  <si>
    <t>2213-1248</t>
  </si>
  <si>
    <t>10.1016/j.jksuci.2018.04.003</t>
  </si>
  <si>
    <t>WOS:000657479200002</t>
  </si>
  <si>
    <t>van de Donk, NWCJ; Usmani, SZ; Yong, K</t>
  </si>
  <si>
    <t>LANCET HAEMATOLOGY</t>
  </si>
  <si>
    <t>Chimeric antigen receptors (CAR) are fusion proteins containing an antigen-recognition domain coupled to a T-cell activation domain (eg, CD3 zeta [CD247]) and to a costimulatory domain (eg, CD28 or 4-1BB [TNFRSF9, also known as CD137]). The B-cell maturation antigen (BCMA; TNFRSF17) is an attractive target for CAR T-cell therapy because it is only expressed by normal and malignant plasma cells and by a subset of mature B cells. Several trials of anti-BCMA CAR T cells have shown high-quality responses, including minimal residual disease-negativity in patients with multiple myeloma who were heavily pretreated. Phase 3 trials are currently evaluating CAR T-cell therapy versus standard-of-care regimens in patients in earlier stages of the disease. Trials are also ongoing in newly diagnosed patients with high-risk cytogenetic profiles or with residual disease after transplantation. CAR T cells targeting other multiple myeloma antigens, such as CD19, CD38, CD138 (SYND1), and SLAMF7, are also being explored. Toxicities associated with CAR T cells include cytokine-release syndrome, different types of cytopenia, infections, and neurotoxicity. Although some subsets of patients have sustained responses for more than 1 year, most patients eventually relapse, which might be related to the loss of CAR T cells, loss of antigen expression on the tumour cell surface, or to an immunosuppressive microenvironment that impairs the activity of T cells. Efforts to improve the effectiveness of CAR T-cell therapy include optimising CAR design and adapting the manufacturing process to generate cell products enriched for specific subsets of T cells (eg, early memory cells). Other strategies explored in trials include dual-antigen targeting to prevent antigen escape and rational combination therapy to enhance persistence. Several approaches are also being developed to improve the safety of CAR T-cell therapy, such as the incorporation of a suicide gene safety system.</t>
  </si>
  <si>
    <t>Usmani, Saad/0000-0002-5484-8731</t>
  </si>
  <si>
    <t>2352-3026</t>
  </si>
  <si>
    <t>E446</t>
  </si>
  <si>
    <t>E461</t>
  </si>
  <si>
    <t>WOS:000655263700013</t>
  </si>
  <si>
    <t>Ren, L; Wang, YF; Wu, L; Wei, ZH; Cui, LB; Wei, XY; Hu, XY; Peng, JX; Jin, YC; Li, FZ; Yang, Q; Liu, XF</t>
  </si>
  <si>
    <t>Background Comorbidity between depressive and anxiety disorders is common. From network perspective, mental disorders arise from direct interactions between symptoms and comorbidity is due to direct interactions between depression and anxiety symptoms. The current study investigates the network structure of depression and anxiety symptoms in Chinese female nursing students and identifies the central and bridge symptoms as well as how other symptoms in present network are related to depression symptom thoughts of death. Methods To understand the full spectrum of depression and anxiety, we recruited 776 Chinese female nursing students with symptoms of depression and anxiety that span the full range of normal to abnormal. Depression symptoms were measured by Patient Health Questionnaire-9 while anxiety symptoms were measured by Generalized Anxiety Disorder 7-Item Questionnaire. Network analysis was used to construct networks. Specifically, we computed the predictability, expected influence and bridge expected influence for each symptom and showed a flow network of thoughts of death. Results Nine strongest edges existed in network were from the same disorder. Four were between depression symptoms, like sleep difficulties and fatigue, and anhedonia and fatigue. Five were between anxiety symptoms, like nervousness or anxiety and worry too much, and restlessness and afraid something will happen. The symptom fatigue, feeling of worthlessness and irritable had the highest expected influence centrality. Results also revealed two bridge symptoms: depressed or sad mood and irritable. As to thoughts of death, the direct relations between it and psychomotor agitation/retardation and feeling of worthlessness were the strongest direct relations. Conclusions The current study highlighted critical central symptoms fatigue, feeling of worthlessness and irritable and critical bridge symptoms depressed or sad mood and irritable. Particularly, psychomotor agitation/retardation and feeling of worthlessness were identified as key priorities due to their strongest associations with suicide ideation. Implications for clinical prevention and intervention based on these symptoms are discussed.</t>
  </si>
  <si>
    <t>Ren, Lei/ABF-3766-2020; Cui, Longbiao/AAV-8803-2021</t>
  </si>
  <si>
    <t>Li, Fengzhan/0000-0003-3834-4872; Ren, Lei/0000-0002-5770-3271; Cui, Long-Biao/0000-0002-0784-181X</t>
  </si>
  <si>
    <t>MAY 31</t>
  </si>
  <si>
    <t>WOS:000659132100001</t>
  </si>
  <si>
    <t>Zupanic, S; Kruljac, I; Zvonar, MS; Radobuljac, MD</t>
  </si>
  <si>
    <t>There is increasing clinical evidence of an association between gender variability, gender dysphoria (GD), and autism spectrum disorder (ASD). This seems to be a two-way relationship, a person with GD is more likely to be diagnosed with ASD and vice versa. In youth, it is important to distinguish whether the presented symptoms are a manifestation of ASD focus on special interests or symptoms of co-occurring GD. This distinction is crucial in the process of planning reversible and especially irreversible medical procedures in the context of treatment. We present the case of a birth-assigned female adolescent with GD, who enrolled in our clinic at the age of 16.5 years with being transgender as her main complaint accompanied by a wish for surgical breast removal. His (as the patient prefers to use male pronouns) medical and developmental history involved obesity, hyperlipidemia, delays in social and language development and specific interests and rituals. He presented with half a year of untreated depression, suicidal thoughts and non-suicidal self-injuring, social phobia and relative social isolation. Comprehensive clinical assessments revealed a female karyotype (46, XX), normal female genitalia and unremarkable hormonal status. Clinical psychological assessments reported GD, ASD with average intellectual abilities and co-occurring symptoms of depression and anxiety. Other disorders, such as psychosis, personality disorder and dysmorphophobia, were excluded during longer-term diagnostic and psychotherapeutic processes. Our first aim was to build a good therapeutic alliance with the patient and treat depression and suicidality. He refused to take sertraline, but took a St. John's Wort over-the-counter peroral preparation in the form of infusions. His mood improved, he was no longer suicidal and started social transitioning, yet he remained socially phobic. At the time of writing, he is 20 years old, waiting for bilateral mastectomy and receiving regular triptorelin depot and testosterone depot intramuscular injections. Even though the diagnostic procedures and transition process in autistic gender diverse adolescents may take longer than in non-autistic individuals, ASD is not a contraindication to the gender transition process. We present a well-documented case of a slow social and medical transition resulting in gradual improvement of co-occurring symptoms of GD.</t>
  </si>
  <si>
    <t>MAY 26</t>
  </si>
  <si>
    <t>WOS:000659066300001</t>
  </si>
  <si>
    <t>Chen, D; Abrams, M; Clark, L; Ehrensaft, D; Tishelman, AC; Chan, YM; Garofalo, R; Olson-Kennedy, J; Rosenthal, SM; Hidalgo, MA</t>
  </si>
  <si>
    <t>JOURNAL OF ADOLESCENT HEALTH</t>
  </si>
  <si>
    <t>Purpose: This study aimed to characterize two developmental cohorts of transgender and nonbinary youth enrolled in the Trans Youth Care Network Study and describe their gender identity-related milestones and baseline mental health and psychosocial functioning. Methods: Trans Youth Care participants were recruited from four pediatric academic medical centers in the U.S. before initiating medical treatment for gender dysphoria either with gonadotropinreleasing hormone agonists (GnRHa) or gender-affirming hormones (GAH). GnRHa cohort data were collected from youth and a parent; GAH cohort data were collected from youth only. Results: A total of 95 youth were enrolled in the GnRHa cohort. Mean age was 11.22 years (standard deviation = 1.46), and the majority were white (52.6%) and designated male at birth (51.6%). Elevated depression symptoms were endorsed by 28.6% of GnRHa cohort youth, and 22.1% endorsed clinically significant anxiety. Approximately one fourth (23.6%) endorsed lifetime suicidal ideation, with 7.9% reporting a past suicide attempt. A total of 316 youth were enrolled in the GAH cohort. The mean age was 16.0 years (standard deviation = 1.88), and the majority were white (62%) and designated female at birth (64.9%). Elevated depression symptoms were endorsed by 51.3% of the GAH cohort, and 57.3% endorsed clinically significant anxiety. Two-thirds (66.6%) endorsed lifetime suicidal ideation, with 24.6% reporting a past suicide attempt. Life satisfaction was lower among both cohorts compared with population-based norms. Conclusions: GnRHa cohort youth appear to be functioning better from a psychosocial standpoint than GAH cohort youth, pointing to possible benefits of accessing gender-affirming treatment earlier in life. (C) 2020 Society for Adolescent Health and Medicine. All rights reserved.</t>
  </si>
  <si>
    <t>Garofalo, Robert/0000-0001-9513-9416</t>
  </si>
  <si>
    <t>1879-1972</t>
  </si>
  <si>
    <t>MAY 2021</t>
  </si>
  <si>
    <t>WOS:000755078000013</t>
  </si>
  <si>
    <t>Monahan, MF; Karver, MS</t>
  </si>
  <si>
    <t>JOURNAL OF CLINICAL PSYCHOLOGY</t>
  </si>
  <si>
    <t>Objectives The present study sought to understand the state of suicide risk assessment trainings in clinical psychology graduate programs. Methods We surveyed 167 clinical psychology doctoral students' behavioral competency in responding to suicidal clients and their attitudes, perceived behavioral control, subjective norms, and intentions related to suicide risk assessment. Hypotheses were tested using path analysis. Results Ninety six percent of participants reported receiving some type of suicide risk assessment training at their program. Results provided partial support for significant relationships between attitudes, perceived behavioral control, subjective norms, and intentions. Unexpectedly, amount of training in suicide risk assessments was not related to theory of planned behavior variables including behavioral competency. Conclusion These findings have implications regarding the effectiveness of current suicide risk assessment training practices and ways to improve trainings to help increase the number of clinical psychologists competent in suicide risk assessment and management.</t>
  </si>
  <si>
    <t>, Maureen/0000-0003-1683-8599</t>
  </si>
  <si>
    <t>0021-9762</t>
  </si>
  <si>
    <t>1097-4679</t>
  </si>
  <si>
    <t>WOS:000651554700001</t>
  </si>
  <si>
    <t>Le, LKD; Richards-Jones, S; Chatterton, ML; Engel, L; Lawrence, D; Stevenson, C; Pepin, G; Ratcliffe, J; Sawyer, M; Mihalopoulos, C</t>
  </si>
  <si>
    <t>QUALITY OF LIFE RESEARCH</t>
  </si>
  <si>
    <t>Objective Patient-reported outcomes of health-related quality-of-life (HRQoL) are important descriptors of population health. A recent Australian adolescent population survey provided a unique opportunity to derive preference-based HRQoL. Methods Data from 2967 adolescents aged 11-17 years were analysed. An interviewer-led parent/carer questionnaire was administered for demographic variables and mental disorders of adolescents during previous 12 months using the Diagnostic Interview Schedule for Children. A self-report survey was administered to derive HRQoL using the child health utility nine-dimensions instrument (CHU-9D). Weighted HRQoL was derived for several demographic groups, mental disorder diagnosis, and youth risk behaviours. Results The total population had a mean utility of 0.78 [standard deviation (SD): 0.20]. Males had a significantly higher mean utility (0.81, SD 0.18) than females (0.76, SD: 0.21) (Cohen's d = 0.23, p &lt; 0.001), and utility decreased with age for both males and females (p &lt; 0.001). Family type and some parent/carer variables were associated with significant lower HRQoL scores with small effect size. Youth risk behaviours were associated with reduced HRQoL with moderate effect sizes. Adolescents who self-harmed, had suicidal ideation, or had a mental disorder had significantly lower utilities scores with moderate to large effect sizes compared to those who did not have such conditions. Conclusions This study has provided contemporary Australian population norms for HRQoL in adolescents that may be used as cross comparison between studies as well as indicators allowing estimation of population health (e.g. estimation of the burden of disease) and can be used to populate future economic models.</t>
  </si>
  <si>
    <t>Lawrence, David/C-8292-2009; Ratcliffe, Julie/G-3169-2017</t>
  </si>
  <si>
    <t>Lawrence, David/0000-0003-4700-1425; Engel, Lidia/0000-0002-7959-3149; Chatterton, Mary Lou/0000-0003-4902-9448; Ratcliffe, Julie/0000-0001-7365-1988</t>
  </si>
  <si>
    <t>0962-9343</t>
  </si>
  <si>
    <t>1573-2649</t>
  </si>
  <si>
    <t>WOS:000651348900001</t>
  </si>
  <si>
    <t>Shields, C; Bernard, J; Mirza, OI; Reeves, D; Wells, A; Heagerty, A</t>
  </si>
  <si>
    <t>Background: COVID 19 is still presenting a clear and dynamic global threat. The United Kingdom remains one of the hardest hit countries from the pandemic. In January 2021 parliament announced that the UK will be entering a full national lockdown. This paper explores what effect lockdown measures had on rates of deliberate self-harm presentations to one NHS trust in Manchester UK. Methods: This paper compared the number of cases of deliberate self-harm which presented to the emergency department of Manchester Royal Infirmary for March-May in 2018, 2019 and 2020. This was achieved by utilising coding from emergency department data and reviewing hospital records surrounding each case. Results: 2018 recorded a total of 101 admissions as a result of DSH with all causes admissions of 8,514 making the proportions of admissions due to self-harm 1.19%. In 2019, 9,038 patients were admitted, of these, 130 (1.44%) were identified as DSH. In 2020 the total number of admissions fell to 5,676 with 118 admitted due to self-harm, representing 2.08% of admissions. The absolute number of admissions remained stable however the proportion of admissions due to self-harm was significantly higher in 2020 (p &lt; 0.001). Other significant findings include a higher proportion of male admissions compared to females in 2020 (58.5%) and a decrease in the normal of cases relating to paracetamol overdose in 2020. Discussion: The findings demonstrated by this study do not indicate that lockdown is an absolute risk for DSH behaviours however it does illustrate the stable nature of these cases despite and dramatic decline in all cause admissions. The rate of increase of deliberate self-harm accelerated significantly between March and May in 2020. Steps must be taken to avoid a similar situation following the 2021 lockdown and beyond - focus on improving access to certain virtual services may help to achieve this goal.</t>
  </si>
  <si>
    <t>Shields, Callum/0000-0002-6232-3898; Wells, Adrian/0000-0001-7713-1592</t>
  </si>
  <si>
    <t>MAY 17</t>
  </si>
  <si>
    <t>WOS:000656213200001</t>
  </si>
  <si>
    <t>Vedovo, F; Di Blas, L; Aretusi, F; Falcone, M; Perin, C; Pavan, N; Rizzo, M; Morelli, G; Cocci, A; Polito, C; Gentile, G; Colombo, F; Timpano, M; Verze, P; Imbimbo, C; Bettocchi, C; Fabrici, EP; Palmieri, A; Trombetta, C</t>
  </si>
  <si>
    <t>Physical, Mental and Sexual Health Among Transgender Women: A Comparative Study Among Operated Transgender and Cisgender Women in a National Tertiary Referral Network</t>
  </si>
  <si>
    <t>JOURNAL OF SEXUAL MEDICINE</t>
  </si>
  <si>
    <t>Background: Few studies have investigated how physical, mental and sexual function are associated with each other in operated transgender women (oTW). Aim: To provide information on the physical, mental and sexual health of oTW in comparison with a group of cisgender women (cisW). Methods: An age-matched control study was carried out, recruiting 125 oTW in 7 national referral centers and 80 volunteer women. Beck Depression Inventory Primary Care (BDI-PC), General Health Survey (SF-36), Female Sexual Function Index (FSFI) and operated Male to Female Sexual Function Index (oMtFSI) question-naires were web-based administered. Data included: age, area of origin, educational level, sexual orientation, years since surgery and hormone therapy. Outcomes: T-test was applied to inspect mean score differences between oTW and cisW, in mental, sexual and physical health; simple correlations and multiple regression analysis revealed how mental, sexual and physical health were concurrently associated in the two groups Results: Response rate 60% (52% oTW, 71% cisW). oTW mean age 38.5 years (SD = 9.3), cisW 37.7 years (SD = 11.5). Both cisW and oTW reported average values in the range of mental, physical and sexual health. Sta-tistical comparisons revealed no significant group differences in mental and physical health. oTW who referred a worse sexual function also reported worse overall mental well-being and higher levels of depressive symptoms. FSFI scores were negatively associated with years since surgery, but not with age. Multiple regression analysis showed that FSFI Pain accounted for a significant unique variance proportion of risk of depression in oTW. FSFI Sexual Pain was the strongest estimator of inter-individual differences in BDI-PC among oTW (P &lt; .01). Clinical Implications: No significant differences in the levels of depressive symptoms, physical and mental well-being were found in oTW and cis-W. The relation between depressive symptoms and sexual function in oTW is stronger than in cisW, and sexual pain substantially predicts risk of depression in oTW. Strengths &amp; Limitations: The evaluation of outcomes using validated questionnaires and the relatively large sam-ple size. The convenience control group reported mental, physical and sexual health levels within the range of Italian normative data. Since this is a cross-sectional study, we must be careful in drawing conclusions from our results. Conclusions: Sexual pain and lubrication difficulties are the main causes of worse sexual function in oTW, highlighting the importance of perioperative counseling to make surgical expectations realistic and to educate to a proper neovagina management. (C) 2021, International Society of Sexual Medicine. Published by Elsevier Inc. All rights reserved.</t>
  </si>
  <si>
    <t>Di Blas, Lisa/AAA-6411-2022; Morelli, Girolamo/AAY-4528-2021</t>
  </si>
  <si>
    <t>MORELLI, GIROLAMO/0000-0003-0002-1605; RIZZO, MICHELE/0000-0001-5074-2043</t>
  </si>
  <si>
    <t>1743-6095</t>
  </si>
  <si>
    <t>1743-6109</t>
  </si>
  <si>
    <t>10.1016/j.jsxm.2021.02.006</t>
  </si>
  <si>
    <t>WOS:000651802200015</t>
  </si>
  <si>
    <t>Gavaza, P; Pinder, J</t>
  </si>
  <si>
    <t>JOURNAL OF THE AMERICAN PHARMACISTS ASSOCIATION</t>
  </si>
  <si>
    <t>Objective: In 2015, California legalized physician-assisted suicide through passing the End of Life Option Act (ELOA). This study aimed to identify and describe the psychosocial factors associated with pharmacists' intention to counsel and dispense end-of-life medications. Methods: Data were collected using a 51-item questionnaire that was mailed to 2,000 registered community pharmacists in California. The study collected data on TPB constructs (attitude, subjective norm [SN], and perceived behavioral control [PBC]), behavioral and control beliefs, perceived obligation, and demographic and practice characteristics. Hierarchical linear regression was used to identify the factors associated with the pharmacists' intention. Results: A total of 353 responses (19.4% response rate) were received from respondents with an average age of 50.4 +/- 14.8 years. Most of the respondents were women (53.1%) and religious (56.4%). Most pharmacies did not currently stock ELOA medications (n = 197, 56.1%), and most pharmacists had never been presented with an ELOA prescription in their practice (n = 319, 90.4%). The pharmacists had a positive intention (mean = 8.24 +/- 4.6, range: 2-14), attitude (mean = 17.15 +/- 6.9, range: 4-28), SN (mean = 1.1 +/- 4.5; range: -9 to 9), and PBC (mean = 1.85 +/- 3.5; range: -6 to 6) to dispense ELOA medications. Attitude (beta = 0.570, P &lt; 0.001), SN (beta = 0.238, P &lt; 0.001), and perceived obligation were statistically significant predictors of the pharmacists' intention to dispense ELOA medications for patients with a valid prescription but PBC (beta = 0.022, P = 0.531) was not. Conclusion: Interventions to promote pharmacists' counseling and dispensing of ELOA medications should focus on developing strong intention. Improving pharmacists' attitude, SN, and perceived obligation is critical to increasing their willingness to dispense ELOA medications. (C) 2021 American Pharmacists Association (R). Published by Elsevier Inc. All rights reserved.</t>
  </si>
  <si>
    <t>Pinder, Jim/0000-0001-7546-8554; Gavaza, Paul/0000-0002-4538-8622</t>
  </si>
  <si>
    <t>1544-3191</t>
  </si>
  <si>
    <t>1544-3450</t>
  </si>
  <si>
    <t>WOS:000651401000034</t>
  </si>
  <si>
    <t>Hou, AJ; Chen, LC; Chen, YY</t>
  </si>
  <si>
    <t>Navigating CAR-T cells through the solid-tumour microenvironment</t>
  </si>
  <si>
    <t>NATURE REVIEWS DRUG DISCOVERY</t>
  </si>
  <si>
    <t>Chimeric antigen receptors (CARs) have shown limited efficacy in the treatment of solid tumours. In this Review, Chen and colleagues discuss various engineering strategies to overcome the obstacles that the tumour microenvironment poses to CAR-T cells, to produce next-generation T cells with enhanced specificity and sustained function for the treatment of solid tumours. The adoptive transfer of T cells that are engineered to express chimeric antigen receptors (CARs) has shown remarkable success in treating B cell malignancies but only limited efficacy against other cancer types, especially solid tumours. Compared with haematological diseases, solid tumours present a unique set of challenges, including a lack of robustly expressed, tumour-exclusive antigen targets as well as highly immunosuppressive and metabolically challenging tumour microenvironments that limit treatment safety and efficacy. Here, we review protein- and cell-engineering strategies that seek to overcome these obstacles and produce next-generation T cells with enhanced tumour specificity and sustained effector function for the treatment of solid malignancies.</t>
  </si>
  <si>
    <t>Hou, Andrew/0000-0002-8289-2385; Chen, Laurence/0000-0002-1083-862X</t>
  </si>
  <si>
    <t>1474-1776</t>
  </si>
  <si>
    <t>1474-1784</t>
  </si>
  <si>
    <t>10.1038/s41573-021-00189-2</t>
  </si>
  <si>
    <t>WOS:000648836100001</t>
  </si>
  <si>
    <t>Brower, KJ</t>
  </si>
  <si>
    <t>ACADEMIC MEDICINE</t>
  </si>
  <si>
    <t>After a medical student prompted medical faculty to tell their stories of depression and related mental health issues, the author wrote this article with the aim of decreasing the stigma of mental illness and encouraging treatment, as needed, in the medical profession. The professional culture of the house of medicine not only mimics society in attributing stigma to people with mental health issues but may also contribute to high rates of suicide in the ranks of health care professionals by leading to a delay in seeking treatment. Acculturation accelerates in the first year of medical school such that medical students experience an increase in burnout and depressive symptoms from prematriculation levels. It follows that faculty have a responsibility to improve the learning environment. Survey data from medical faculty at the author's institution showed that depression decreased respondents' willingness to seek mental health treatment because of the stigma and issues of access to help. Faculty attitudes toward mental health issues, including reluctance to admit having such issues, may be conveyed to medical students in the hidden curriculum that teaches them to keep depression hidden. Moreover, the fear of mental disorders is manifested in licensing and privileging applications under the guise of patient safety, contributing to a culture of shame and silence. As creators and guardians of this professional culture, medical faculty and other physicians must be the ones who change it. The same faculty who play a part in causing and perpetuating stigma related to mental health issues have the power to derive and enact some of the solutions. In addition to giving voice to a personal experience of mental health issues, this article offers suggestions for normalizing moderate to severe depression as a medical disorder, decreasing the stigma of mental health issues, and encouraging faculty to seek treatment.</t>
  </si>
  <si>
    <t>Brower, Kirk/AAL-9223-2020</t>
  </si>
  <si>
    <t>1040-2446</t>
  </si>
  <si>
    <t>1938-808X</t>
  </si>
  <si>
    <t>WOS:000644991600027</t>
  </si>
  <si>
    <t>Cisamolo, I; Cazottes, L; Cransac, M; Gimenez, L; Dupouy, J; Escourrou, E</t>
  </si>
  <si>
    <t>Adolescents' perception of mental health and the feeling of unease. A qualitative study</t>
  </si>
  <si>
    <t>EXERCER-LA REVUE FRANCOPHONE DE MEDECINE GENERALE</t>
  </si>
  <si>
    <t>Background. Adolescents are satisfied with their health. Suicide is the second leading cause of death in adolescence and almost a third of them have a subdepressive state or a depression. This discrepancy seems to illustrate a different perception of mental health, between adolescents and caregivers. Objective. To clarify adolescents' perceptions of their mental health and the feeling of unease. Methods. Qualitative study by semi structured individual interviews with adolescents aged 12 to 18 with or without psychiatric records. The sampling was theoretical. The analysis was carried out using the phases of grounded theory, with investigators triangulation. Collection was concluded when theoretical saturation had been reached. Results. 19 adolescents aged 12-18 were interviewed between March 2018 and August 2018. Adolescents have a lot of knowledge about depression and ill being and speak the same language as caregivers. The boundary between what is normal and what is pathological is unclear, especially when the symptoms are fluctuant. The high frequency of depression symptoms in their population gives them an impression of normality. Adolescents are aware that an impulsive behavior is an important factor for suicide attempt. The general practitioner (GP) is not identified as a potential interlocutor for psychosocial disorders. Conclusions. Adolescents are aware of the feeling of unease but may be in difficulty in differentiating the normal from the pathological. To help them in this distinction and in the management, feeling of unsease and impulsivity are two key points of attention to research in consultation when GP faced with an adolescent. The third party (parent) can be educated in this sense to detect the beginnings of the feeling of unsease.</t>
  </si>
  <si>
    <t>0998-3953</t>
  </si>
  <si>
    <t>1961-9138</t>
  </si>
  <si>
    <t>WOS:000653012400002</t>
  </si>
  <si>
    <t>Hinton, M; Pilkey, D; Harpe, A; Carter, D; Penner, R; Ali, S; Washington, J</t>
  </si>
  <si>
    <t>Factors that help and factors that prevent Canadian military members' use of mental health services</t>
  </si>
  <si>
    <t>JOURNAL OF MILITARY VETERAN AND FAMILY HEALTH</t>
  </si>
  <si>
    <t>LAY SUMMARY Canadian Armed Forces (CAF) members experience depression at higher rates than civilian Canadians. Mental health services are available, yet members do not always use them, even when needed. The authors hosted focus groups to find out what brings military members to mental health services. The results show that the CAF is dealing with structural barriers, including time for members to go to appointments, confidentiality, language about mental health, and higher ranking members talking about their own experience, which helps members seek help. Military culture, which has changed over the years, makes a difference for military members in either promoting or preventing getting help. Also, personal stigma still exists, and it is one reason members do not use mental health services. Basic training, when members are introduced to military culture, may be a place for higher ranking members to talk about their experiences with mental health help. Leaders' openness about their use of services and ensuring that leaders know about the resources that exist may continue to foster members' use of mental health services. Personal-level stigma needs more research. Introduction : Depression is the most common mental health diagnosis for Canadian Armed Forces (CAF) members, and its prevalence surpasses that among the general Canadian population. This research aimed to explore the experiences of CAF members accessing mental health care and clinicians who work with them. Methods : This doctoral research included an inquiry team from across Canada; semi-structured qualitative focus group data were collected. Results : Themes of those people or client identity, old-school CAF or culture of mental health stigma, loss of purpose, and facilitators of care were described. The theme of those people or client identity included being ostracized after seeking care, pervasive unit cohesion and warrior culture endorsing weakness if mental health care is sought, client identity as separate from warrior and clinician identity, and trying to figure things out rather than seeking services because of stigma. The theme of old-school CAF or culture of mental health stigma involved language, variance between elements, toxic mentality, leadership style, and treatment of those accessing mental health services. The loss-of-purpose theme included the impact on one's career and sense of belonging within the unit once services were accessed, and the facilitators-of-mental-health-care theme encompassed cultural change in the CAF, higher rank support for use of services, CAF-wide education on mental health, time allotted for appointments, and confidentiality. Discussion : Normalizing the use of specialized resources during cultural indoctrination into the military, and highlighting testimonials by credible CAF leaders, may further the cultural shift in the CAF. Also, to facilitate mental health care seeking by military members, more than just addressing structural barriers is needed.</t>
  </si>
  <si>
    <t>2368-7924</t>
  </si>
  <si>
    <t>MAY 1</t>
  </si>
  <si>
    <t>10.3138/jmvfh-2020-0055</t>
  </si>
  <si>
    <t>WOS:000731197200010</t>
  </si>
  <si>
    <t>Oh, DJ; Han, JW; Bae, JB; Kim, TH; Kwak, KP; Kim, BJ; Kim, SG; Kim, JL; Moon, SW; Park, JH; Ryu, SH; Youn, JC; Lee, DY; Lee, DW; Lee, SB; Lee, JJ; Jhoo, JH; Kim, KW</t>
  </si>
  <si>
    <t>JOURNAL OF NEUROLOGY NEUROSURGERY AND PSYCHIATRY</t>
  </si>
  <si>
    <t>Objective It is uncertain what factors increases the risk of suicide in older adults without depression, and it is unknown whether executive dysfunction (ED) is one of those factors. We aimed to examine the effect of ED on the risk of suicide in non-demented older adults without depression. Methods In an ongoing population-based prospective cohort of Korean older adults, we identified suicide using the National Mortality Database and suicidal ideation or attempt (SIA) based on the Korean version of the Mini International Neuropsychiatric Interview. We defined ED as performing below -1.5 SD of age-adjusted, gender-adjusted and education-adjusted norms in any of following tests: Frontal Assessment Battery, Trail Making Test A, Digit Span Test or Verbal Fluency Test. Results The mean age of the 4791 participants at baseline was 69.7 (SD 6.4) years, and 57.1% of them were women (mean follow-up duration=4.9 years). ED at baseline increased the risk of suicide by about seven times (HR 7.20, 95% CI 1.84 to 28.12, p=0.005) but did not change the risk of SIA. However, cognitive impairment without ED did not change the risks of suicide and SIA. In participants with ED, being aged 75 years or above, living alone, and having a low socioeconomic status were associated with the risk of suicide. Conclusion ED is a strong risk factor of late life suicide independent from depression, particularly in very old adults living in disadvantaged environments.</t>
  </si>
  <si>
    <t>0022-3050</t>
  </si>
  <si>
    <t>1468-330X</t>
  </si>
  <si>
    <t>WOS:000641485800014</t>
  </si>
  <si>
    <t>Rheinberger, D; Shand, F; Mok, K; McGillivray, L; Maple, M; Burnett, A; Sharwood, LN; Chen, NA; Torok, M</t>
  </si>
  <si>
    <t>Suicide prevention strategies internationally appear to be falling short of making a meaningful impact on global suicide deaths. Increasing the rates of general community participation in suicide research may improve knowledge generalisability as it relates to suicidal behaviour and leads to new suicide prevention approaches. This study aims to explore the motivations of a community-based sample to participate in suicide research. A subsample of the Australian general population took part in an online survey which is part of a multilevel suicide prevention trial. The survey concluded with an optional open-text question asking about peoples' motivations for participating in the study; 532 participants left a response to this question. These responses were qualitatively analysed using Thematic Network Analysis. Motivations to participate in suicide research were represented by four global themes: altruism, solve systemic problems, lived experience, and personal benefit. Of these themes, three were focused on the benefit of others, while only the final theme articulated motivation to participate that was self-focused. The impact of suicide is felt throughout the wider community. This new understanding of the motivations of community-based samples to participate in suicide research should be used to increase participation rates and reach people who would not normally contribute their voice to suicide research.</t>
  </si>
  <si>
    <t>Torok, Michelle/R-3231-2018; Sharwood, Lisa/I-5157-2019</t>
  </si>
  <si>
    <t>Torok, Michelle/0000-0003-3741-8075; Sharwood, Lisa/0000-0001-8977-6144; Rheinberger, Demee/0000-0002-4493-8565; McGillivray, Lauren/0000-0001-9022-0274</t>
  </si>
  <si>
    <t>WOS:000650279500001</t>
  </si>
  <si>
    <t>Veal, CT</t>
  </si>
  <si>
    <t>The author explores medical student depression and suicide through the lens of the author's personal struggle during the first 2 years of medical school. While the author's story is unique, other medical students have also faced challenges that have led them to consider a permanent solution to a temporary problem. Although resources are available, stigma represents a significant barrier for students as they decide whether to seek help. Students fear that showing the slightest hint of vulnerability or imperfection will be used against them in an advancement committee, a course evaluation, or the dean's letter for residency applications. This difficulty asking for help and the subsequent suppression of feelings can lead to burnout and ultimately to increased risk of suicide. The author calls for medical schools to make changes to their culture to preserve medical student mental health. These include committing to helping students who are struggling academically or psychologically, implementing an institution-wide program to screen for individuals at risk for suicide, educating members of the institution's community about depression to destigmatize seeking help for mental health, and ensuring confidential mental health services are readily available to those who need them. But, most importantly, medical schools must create a culture that normalizes the need for self-care and includes vulnerability as part of training in professionalism.</t>
  </si>
  <si>
    <t>Veal, Christopher/0000-0001-6408-7713</t>
  </si>
  <si>
    <t>WOS:000644991600025</t>
  </si>
  <si>
    <t>Liu, XY; He, CC; Fan, DD; Zang, FF; Zhu, Y; Zhang, HS; Zhang, ZJ; Zhang, HX; Xie, CM</t>
  </si>
  <si>
    <t>Suicide ideation (SI) is a most high-risk clinical sign for major depressive disorder (MDD). However, whether the rich-club network organization as a core structural network is associated with SI and how the related neural circuits are distributed in MDD patients remain unknown. Total 177 participants including 69 MDD patients with SI (MDDSI), 58 MDD without SI (MDDNSI) and 50 cognitively normal (CN) subjects were recruited and completed neuropsychological tests and diffusion-tensor imaging scan. The rich-club organization was identified and the global and regional topological properties of structural networks, together with the brain connectivity of specific neural circuit architectures, were analyzed. Further, the support vector machine (SVM) learning was applied in classifying MDDSI or MDDNSI from CN subjects. MDDSI and MDDNSI patients both exhibited disrupted rich-club organizations. However, MDDSI patients showed that the differential network was concentrated on the non-core low-level network and significantly destroyed betweeness centrality was primarily located in the regional non-hub regions relative to MDDNSI patients. The differential structural network connections involved the superior longitudinal fasciculus and the corpus callosum were incorporated in the cognitive control circuit and default mode network. Finally, the feeder serves as a potentially powerful indicator for distinguishing MDDSI patients from MDDNSI or CN subjects. The altered rich-club organization provides new clues to understand the underlying pathogenesis of MDD patients, and the feeder was useful as a diagnostic neuroimaging biomarker for differentiating MDD patients with or without SI.</t>
  </si>
  <si>
    <t>APR 24</t>
  </si>
  <si>
    <t>WOS:000643244800001</t>
  </si>
  <si>
    <t>Davis, BE; Lakin, L; Binns, CC; Currie, KM; Rensel, MR</t>
  </si>
  <si>
    <t>NEUROLOGY AND THERAPY</t>
  </si>
  <si>
    <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 [GRAPHICS] .</t>
  </si>
  <si>
    <t>Rensel, Mary/0000-0001-9613-8394</t>
  </si>
  <si>
    <t>2193-8253</t>
  </si>
  <si>
    <t>2193-6536</t>
  </si>
  <si>
    <t>WOS:000641651100002</t>
  </si>
  <si>
    <t>Matsushime, S; Kuriyama, A</t>
  </si>
  <si>
    <t>ANNALS OF MEDICINE AND SURGERY</t>
  </si>
  <si>
    <t>Background: While there are consensus recommendations for managing calcium channel blocker (CCB) toxicity, reports on angiotensin II receptor blocker (ARB) toxicity and management are limited. Herein, we report a case of catecholamine-refractory hypotension due to CCB and ARB overdose. Case presentation: A 54-year-old woman with underlying hypertension was brought to the emergency department after she attempted suicide by ingesting 345 mg of amlodipine, a CCB, and 340 mg of olmesartan, an ARB. She was hypotensive, which was considered vasodilatory because of high cardiac and low systemic vascular resistance indices. Hypotension persisted despite the administration of norepinephrine and epinephrine. Intravenous calcium gluconate, glucagon, and high-dose insulin euglycemia therapy, which were initiated because CCB toxicity was suspected, failed to raise her blood pressure. The presence of normal anion-gap metabolic acidosis and the fact that the patient remained hypotensive suggested that the hypotension might have been due to the effect of ARB. Vasopressin was finally administered, which improved her hemodynamic status. She was weaned off all vasopressors on day 3. Discussion: There is no consensus recommendation for ARB toxicity. Since chronic use of ARBs at conventional doses can block the sympathetic nervous and renin-angiotensin systems, catecholamines may not effectively increase blood pressure in cases of hypotension due to ARB overdose, for which vasopressin could be indicated. Conclusions: Vasopressin could be an option for treating hypotension secondary to ARB and CCB toxicity when catecholamines and treatment for CCB toxicity fail.</t>
  </si>
  <si>
    <t>Kuriyama, Akira/0000-0002-6633-7816</t>
  </si>
  <si>
    <t>2049-0801</t>
  </si>
  <si>
    <t>WOS:000663077800015</t>
  </si>
  <si>
    <t>McCabe, PJ; Bor, W</t>
  </si>
  <si>
    <t>Clinicians need to rule out an appropriate grief reaction when diagnosing major depression. This study identifies symptom differences by bereavement status and validates a symptom model of bereavement. Symptom features from six national cross-sectional epidemiological samples were analyzed and estimates pooled. Crying often, thinking of death, appetite loss, waking up early, trouble sleeping, and depending on others were significantly more likely in the bereaved. Symptoms of thinking of or attempting suicide, feeling one would be better off dead or wanting to die, worthlessness, social conflict, worthlessness with difficulty making decisions, being discouraged, feeling less than others, being troubled, not coping, feeling hopeless, sleeping more, being upset and history of an anxiety disorder were all significantly less likely among the bereaved. Moderate to good model discrimination effect sizes were found. Good model performance was found when narrowly defined complicated bereavement cases were excluded. On the whole the bereaved are more likely to report symptoms consistent with a normal grief reaction. As depression screening becomes the norm in primary care, normal grief that meets Diagnostic and Statistical Manual of Mental Disorders (Fifth Edition) (DSM-5) symptom criteria for a MDE likely has a high risk of being diagnosed inappropriately as pathological depression.</t>
  </si>
  <si>
    <t>McCabe, Patrick/0000-0002-0615-8090</t>
  </si>
  <si>
    <t>WOS:000663088600010</t>
  </si>
  <si>
    <t>Kavurmaci, SA; Gulbahar, A</t>
  </si>
  <si>
    <t>Physical trauma etiologies in pregnancy in Turkey</t>
  </si>
  <si>
    <t>CLINICAL AND EXPERIMENTAL OBSTETRICS &amp; GYNECOLOGY</t>
  </si>
  <si>
    <t>Background: Pregnancy and trauma combination is a rare condition which requires additional attention. Adequate experience and a multidisciplinary approach are important to maintain maternal and fetal health. This study aimed to analyze trauma cases during pregnancy. Methods: We investigated the data of pregnant womens who were admitted to our emergency department after trauma between 2014 and 2019. We recorded trauma etiologies and the distribution of etiologies based on variables such as age, gravidity number and pregnancy week. In addition, we analyzed obstetric/non-obstetric injuries and pregnancy outcomes. Results: This study included 1031 cases. The mean age was 25.9 +/- 5.8 (15-48) years. The second trimester had the highest number of trauma cases (411 [39.9%]), whereas the first trimester had the lowest (221 [21.4%] patients). Trauma cases were highest during the first pregnancy (420 [40.7%]). Blunt trauma was the main trauma mechanism (1007 of 1031 cases [97.7%]). The most common trauma etiology was simple fall (SF) (503 [48.8%]). The second common trauma mechanism was assault and affected 180 (17.5%) of patients. In 46 (25.6%) cases assailant was patients partner. The most common obstetric symptom was vaginal bleeding (2.7%), and the most common bone fracture was tibial fracture (0.5%). Conclusions: The etiologies of trauma in pregnant women significantly differ from the normal population. SFs and assaults play a major role in the etiology. Knowledge of the distribution of these etiologies according to pregnancy week may allow preventive measures to be taken.</t>
  </si>
  <si>
    <t>0390-6663</t>
  </si>
  <si>
    <t>APR 15</t>
  </si>
  <si>
    <t>10.31083/j.ceog.2021.02.2268</t>
  </si>
  <si>
    <t>WOS:000648735700013</t>
  </si>
  <si>
    <t>Pandey, GN; Rizavi, HS; Bhaumik, R; Zhang, H</t>
  </si>
  <si>
    <t>BRAIN BEHAVIOR AND IMMUNITY</t>
  </si>
  <si>
    <t>Abnormalities of neuroinflammation have been implicated in the pathogenesis of depression and suicide. This is primarily based on the observation that cytokines, which are major inflammatory molecules and play an important role in depression and suicide, are increased in both serum and in postmortem brain of depressed and suicidal subjects. Another class of immune mediators are chemokines which are primarily involved in chemotactic properties and trafficking of immune cells in the central nervous system (CNS). Chemokines also play an important role in CNS function. Whereas chemokines have been studied in the serum of depressed and suicidal patients, their role in brain of depressed or suicidal subjects is relatively unexplored. We studied the gene expression of several chemokines in the prefrontal cortex (PFC) obtained from depressed suicidal (DS) and normal control (NC) subjects. We determined the mRNA expression of several chemokines belonging to CXCL and CCL groups of chemokines using qPCR array technique and qPCR gene expression validation in 24 DS and 24 NC subjects. The postmortem brain samples were obtained from the Maryland Brain Collection. We found that the mRNA expression of chemokines CXCL1, CXCL2, CXCL3 and CCL2 was significantly decreased in the PFC of DS compared with NC subjects. No significant change was observed in CXCL5, CXCL6, CXCL10, CCL8 and CCL19 between DS and NC subjects. Since many of the chemokines are involved in mediating certain important CNS functions, such as neurotrophic effect, neurogenesis, anti-apoptotic growth factor release, modulation of synaptic transmission, brain development and neuronal loss, decreased levels of chemokines can reduce these functions which may be involved in the pathophysiology of depression.</t>
  </si>
  <si>
    <t>0889-1591</t>
  </si>
  <si>
    <t>1090-2139</t>
  </si>
  <si>
    <t>WOS:000640700200005</t>
  </si>
  <si>
    <t>Objectives: This descriptive and analytical study investigated the consumption rates of psychoactive substances among individuals aged 18-25 years in France. More specifically, it enabled assessment of the extent of the neuroenhancement (NE) phenomenon among students in France (including study of the misuse of psychostimulant medicines). Study design: COgnitive enhancement and consumption of psychoactive Substances among Youth Students (COSYS) is a cross-sectional survey of students in France. Methods: Between January and June 2017, a questionnaire was mailed to students. All questionnaires were completed anonymously and included questions regarding the use of all kind of psychoactive substances, motivations for use and socio-economic situations. Statistics for all variables and the results of a multiple correspondence analysis (MCA) are presented. Results: This study recorded 46,203 respondents, mostly in universities (&gt;60%), mostly women (63.4%), with an average age of 21.4 years. In terms of substance use, medications were cited in the third position after alcohol and tobacco by women (22.48%) and in the fourth position after alcohol, tobacco and cannabis by men (15.14%). Among medications, opiates were the most frequently used, followed by benzodiazepines. Students who declared a non-medical use (NMU) of drugs obtained these through various ways (e.g. family medicine cabinet, a friend, a dealer or via the Internet), or by increasing their recommended doses (e.g. codeine). In total, 18.6% of students consumed psychoactive substances for 'stress management' and 14.1% for 'sleep management'. Results indicated that NE in students is a problem, with 18.6% of students in the COSYS survey confirming the use of psychoactive substances for this reason. There was a very low prevalence for psychostimulant medications (0.57% of men), mostly NMU (67%). MCA yielded three different profiles (doping candidate, experimenter and psychiatric profile) of psychostimulant users, which complicates the implementation of prevention programmes. Conclusions: It is evident that NMU and 'conventional' use of medications are highly prevalent in French students, especially females. NMU is associated with substance use disorders, psychopathology and suicidality. Social norms and social media increase NMU of psychoactive substances, but also provide a potential platform for anti-NMU campaigns. (C) 2021 The Royal Society for Public Health. Published by Elsevier Ltd. All rights reserved.</t>
  </si>
  <si>
    <t>Dhobe, SB; Gujar, SS</t>
  </si>
  <si>
    <t>Prevalence of Associated Factors of Depressive Symptoms among School Going Children</t>
  </si>
  <si>
    <t>JOURNAL OF EVOLUTION OF MEDICAL AND DENTAL SCIENCES-JEMDS</t>
  </si>
  <si>
    <t>BACKGROUND A broad spectrum of emotional lows, from simple sadness to a pathological suicidal condition is defined as a depression. This is a common mental illness that has been noticed in daily life. Usually, a person who is depressed or feeling unhappy may return to normal emotional health within a specified time. There are times where this condition stretches for such a time that it is greatly overshadowed by the value of the precipitating factor. The patient in a prolonged depression state withdraws from his / her private, social, and professional activities. In some scenarios the diagnosis of depression should be identified. According to epidemiological studies, 15 percent to 20 percent of the children and adolescents experience at least one depressive episode in life and this is a common recurrent and impairing condition that predicts future suicide attempts, academic failure, interpersonal problems, unemployment, substance abuse, and delinquency before adulthood. The objective of the study was to assess the prevalence of associated factors of depressive symptoms among school going children and to evaluate the association of the prevalence score with selected demographic variables. METHODS This was a cross sectional study with quantitative research approach. The study was conducted in a selected school of Wardha district. Nonprobability convenience sampling technique was used to collect data from school going children. A structured questionnaire including socio demographic details &amp; patient health questionnaire (PHQ-9) scale was used to identify the prevalence of depressive symptoms among school going children. After collecting data, the sample characteristics were described by frequency and percentage. A chi-square test was used to find out the relationship between the association between prevalence of associated factors of depressive symptoms and selected demographic variables. RESULTS In this study 8.89 % of school going children had no depression; minimal depression was seen in 68.89 %; mild depression in 17.88 %, moderate depression in 4.44 %, and moderately severe depression in 0 % of school going children were seen. CONCLUSIONS There was a significant association between the prevalence of associated factors of depressive symptoms among school going children with gender only.</t>
  </si>
  <si>
    <t>2278-4748</t>
  </si>
  <si>
    <t>2278-4802</t>
  </si>
  <si>
    <t>APR 12</t>
  </si>
  <si>
    <t>10.14260/jemds/2021/226</t>
  </si>
  <si>
    <t>WOS:000641703000004</t>
  </si>
  <si>
    <t>Filipe, AM; Lloyd, S; Larivee, A</t>
  </si>
  <si>
    <t>In post-genomic science, the development of etiological models of neurobiological vulnerability to psychiatric risk has expanded exponentially in recent decades, particularly since the neuromolecular and biosocial turns in basic research. Among this research is that of McGill Group for Suicide Studies (MGSS) whose work centers on the identification of major risk factors and epigenetic traits that help to identify a specific profile of vulnerability to psychiatric conditions (e.g., depression) and predict high-risk behaviors (e.g., suicidality). Although the MGSS has attracted attention for its environmental epigenetic models of suicide risk over the years and the translation of findings from rodent studies into human populations, its overall agenda includes multiple research axes, ranging from retrospective studies to clinical and epidemiological research. Common to these research axes is a concern with the long-term effects of adverse experiences on maladaptive trajectories and negative mental health outcomes. As these findings converge with post-genomic understandings of health and also translate into new orientations in global public health, our article queries the ways in which neurobiological vulnerability is traced, measured, and profiled in environmental epigenetics and in the MGSS research. Inspired by the philosophy of Georges Canguilhem and by literature from the social studies of risk and critical public health, we explore how the epigenetic models of neurobiological vulnerability tie into a particular way of thinking about the normal, the pathological, and the milieu in terms of risk. Through this exploration, we examine how early life adversity (ELA) and neurobiological vulnerability are localized and materialized in those emerging models while also considering their broader conceptual and translational implications in the contexts of mental health and global public health interventions. In particular, we consider how narratives of maladaptive trajectories and vulnerable selves who are at risk of harm might stand in as a new pathological with healthy trajectories and resilient selves being potentially equated with a new normal way of living in the face of adversity. By troubling neurobiological vulnerability as a universal biosocial condition, we suggest that an ecosocial perspective may help us to think differently about the dynamics of mental health and distress in the adverse milieu.</t>
  </si>
  <si>
    <t>Filipe, Angela Marques/0000-0002-7899-7336</t>
  </si>
  <si>
    <t>WOS:000679116300001</t>
  </si>
  <si>
    <t>Akbari, H; Sadiq, MT; Rehman, AU; Ghazvini, M; Naqvi, RA; Payan, M; Bagheri, H; Bagheri, H</t>
  </si>
  <si>
    <t>APPLIED ACOUSTICS</t>
  </si>
  <si>
    <t>Depression is a mental disorder that continues to make life difficult or impossible for a depressed person and, if left untreated, can lead to dangerous activities such as self-harm and suicide. Nowadays, Electroencephalogram (EEG) has become an important diagnostic tool for many brain disorders. In this article, a new method for the detection of depression based on the reconstructed phase space (RPS) of EEG signals and geometrical features has been proposed. The RPS of the EEG signals of 22 normal and 22 depressed subjects are plotted in two-dimensional space and, based on their shape, 34 geometrical features are extracted. The p-values for the proposed features were significantly lower (p-value approximate to 0) indicating the capacity of the proposed geometric features for the normal and depression EEG signals classification tasks. For the purpose of reducing feature vector arrays, the performance of four optimization algorithms is checked, namely: ant colony optimization (ACO), grey wolf optimization (GWO), genetic algorithm (GA) and particle swarm optimization (PSO), in which GA with the ability of 58.8% was better than the other optimization algorithms for decreasing the feature vector arrays. Selected features are fed to the support vector machine (SVM) classifier with radial basis function (RBF) kernel and K-nearest neighbors (KNN) classifier with Euclidean and city block distances in 10-fold cross-validation (CV) strategy. The proposed framework achieved a fairly good average classification accuracy (ACC) of 99.30% and a Matthews correlation coefficient (MCC) of 0.98 using the selected features of the PSO algorithm and the SVM classifier. We found that the RPS of normal EEG signals has a more irregular, complex and unpredictable shape than the RPS of depression EEG signals which has more regular (simple) with less variation and more predictable shape; therefore, we can say that RPS of EEG signals can be used as a biomarker for psychiatrists which are simpler than the EEG signals in visual depression diagnostics. We also found that EEG signals from the right hemisphere are significant for depression detection than the left hemisphere. The proposed framework may be used in clinics and hospitals to detect depression disorder quickly and precisely. (C) 2021 Elsevier Ltd. All rights reserved.</t>
  </si>
  <si>
    <t>Ghazvini, Mahdieh/AAC-1630-2022; Sadiq, Muhammad Tariq/AAA-6162-2020</t>
  </si>
  <si>
    <t>Ghazvini, Mahdieh/0000-0002-3647-2101; Sadiq, Muhammad Tariq/0000-0002-7410-5951</t>
  </si>
  <si>
    <t>0003-682X</t>
  </si>
  <si>
    <t>1872-910X</t>
  </si>
  <si>
    <t>WOS:000652029800041</t>
  </si>
  <si>
    <t>Zhang, JH; Chen, H; Chen, C; Liu, HM; He, YR; Zhao, JL; Yang, PY; Mao, QW; Xia, HB</t>
  </si>
  <si>
    <t>Systemic administration of mesenchymal stem cells loaded with a novel oncolytic adenovirus carrying IL-24/endostatin enhances glioma therapy</t>
  </si>
  <si>
    <t>CANCER LETTERS</t>
  </si>
  <si>
    <t>Oncolytic adenovirus-mediated gene therapy shows promise for cancer treatment; however, the systemic delivery of oncolytic adenovirus to tumors remains challenging. Recently, mesenchymal stem cells (MSCs) have emerged as potential vehicles for improving delivery. Yet, because the oncolytic adenovirus replicates in MSCs, balancing MSC viability with viral load is key to achieving optimal therapeutic effect. We thus developed an allin-one Tet-on system that can regulate replication of oncolytic adenovirus. Then, we loaded the novel oncolytic adenovirus carrying interleukin (IL)-24 and/or Endostatin in human umbilical cord blood-mesenchymal stem cells (hUCB-MSCs) for glioma therapy. In vitro assays demonstrated that this novel oncolytic adenovirus could efficiently replicate and kill glioma cells while sparing normal cells. Moreover, doxycycline effectively regulated oncolytic adenovirus replication in the hUCB-MSCs. The doxycycline induction group with dual expression of IL24 and Endostatin exhibited significantly greater antitumor effects than other groups in a xenograft model of glioma. Thus, this strategy for systemic delivery of oncolytic adenovirus with its oncolytic activity controlled by a Tet-on system is a promising method for achieving antitumor efficacy in glioma, especially for metastatic tumors.</t>
  </si>
  <si>
    <t>Chen, Hao/0000-0002-6408-9505; Xia, Haibin/0000-0002-2038-5759</t>
  </si>
  <si>
    <t>0304-3835</t>
  </si>
  <si>
    <t>1872-7980</t>
  </si>
  <si>
    <t>JUL 1</t>
  </si>
  <si>
    <t>10.1016/j.canlet.2021.03.027</t>
  </si>
  <si>
    <t>WOS:000646006400003</t>
  </si>
  <si>
    <t>Yu, SQ</t>
  </si>
  <si>
    <t>Forever Gor Gor, changing fans: Leslie Cheung posthumous fandom revisited</t>
  </si>
  <si>
    <t>CELEBRITY STUDIES</t>
  </si>
  <si>
    <t>Yiman Wang's 2007 chapter investigates Hong Kong superstar Leslie Cheung's enormous fandom during the first few years after his suicide in 2003. Seventeen years have passed but Cheung's posthumous fandom has continued to grow, passing onto younger generations and forming a unique cross-border cultural phenomenon. This article presents a case study of a local fan site in Chengdu, China, Zhongqing Cafe, its owner Mr Lv, and its fan community. Based on data I collected on a visit to the Cafe in 2019 and my observation of its social media activities, the article examines how the Cafe functions as a cultural, economic, social, and familial space for local and trans-local Leslie fans. It offers a glimpse into Cheung's posthumous fandom in Mainland China from affective, creative, economic, political, generational and identificatory perspectives. The article draws attention to the emergence of fan-entrepreneurs and their significant role in sustaining stars' posthumous fame. It also highlights the process of deification, normalisation and depoliticisation in young Chinese fans' consumption of Cheung, and argues this should be understood in relation to their need to build individual and collective identities within China's current social and political context.</t>
  </si>
  <si>
    <t>1939-2397</t>
  </si>
  <si>
    <t>1939-2400</t>
  </si>
  <si>
    <t>10.1080/19392397.2021.1912096</t>
  </si>
  <si>
    <t>WOS:000637594700001</t>
  </si>
  <si>
    <t>Duval, F; Mokrani, MC; Erb, A; Danila, V; Lopera, FG; Foucher, JR; Jeanjean, LC</t>
  </si>
  <si>
    <t>PSYCHONEUROENDOCRINOLOGY</t>
  </si>
  <si>
    <t>Background: Several lines of evidence suggest alterations in both hypothalamic-pituitary-thyroid (HPT) axis and dopamine (DA) function in depressed patients. However, the functional relationships between HPT and DA systems have not been well defined. Methods: We examined thyrotropin (TSH) response to 0800 h and 2300 h protirelin (TRH) challenges, and adrenocorticotropic hormone (ACTH), cortisol and growth hormone (GH) responses to apomorphine (APO, a DA receptor agonist), in 58 drug-free DSM-IV major depressed inpatients without a suicidal behavior, and 22 healthy hospitalized controls. Results: Compared with controls, patients showed 1) lower basal serum 2300 h-TSH, 2300 h- increment TSH, and increment increment TSH (difference between 2300 h- increment TSH and 0800 h- increment TSH) levels, and 2) lower cortisol response to APO ( increment COR). A negative relationship between increment increment TSH values and hormonal responses to APO was observed in the depressed group, but not in the control group. When patients were classified on the basis of their increment increment TSH status, patients with reduced increment increment TSH values (&lt; 2.5 mU/L) showed hormonal APO responses comparable to those of controls. Patients with normal increment increment TSH values exhibited lower increment ACTH, increment COR, and increment GH values than patients with reduced increment increment TSH values and controls. Conclusion: Taken together, these results suggest that hypothalamic DA function is unaltered in depressed patients with HPT dysregulation (i.e., increased hypothalamic TRH drive leading to altered TRH receptor chronesthesy on pituitary thyrotrophs). Conversely, hypothalamic DA-receptor function is decreased in patients with normal HPT axis activity. These findings are discussed in the context of the role of TRH as a homeostatic neuromodulator in depression.</t>
  </si>
  <si>
    <t>0306-4530</t>
  </si>
  <si>
    <t>1873-3360</t>
  </si>
  <si>
    <t>WOS:000651466100003</t>
  </si>
  <si>
    <t>Anjum, AF; Khokhar, A; Ayaz, H; Masud, R; Rehman, MU; Sadiq, N; Ashfaq, A; Akhtar, MH; Hashmi, MRU; Hashmi, SN; Laique, T</t>
  </si>
  <si>
    <t>Major Predictor of Depression among Medical Students: Body Mass Index</t>
  </si>
  <si>
    <t>PAKISTAN JOURNAL OF MEDICAL &amp; HEALTH SCIENCES</t>
  </si>
  <si>
    <t>Background: Depression is a growing health issue among the young, college-going demographic the world over. Aim: To explore the impact of Body Mass Index (BMI) on the psychological well-being of medical students in private medical college, with particular focus on the influence of BMI on depression. Methodology: This cross sectional study with enrolled students (n=233) was carried out after ethical research committee's (ERC) approval at CMH Kharian Medical College (CKMC), Physiology Department, Kharian-Pakistan. Both male and female medical students were enrolled. Level of stress, anxiety and depression among them were noted after filling DASS questionnaire Performa. BMI was calculated of enrolled students and its relation with stress, anxiety and depression were observed. Data was analyzed by SPSS software, version 21. Spearman's Rho test was used to determine the association between depression, anxiety and stress with BMI as p-value &lt;= 0.05 was considered significant. Results: All the enrolled students showed that BMI was not normally distributed among them. Female students were 63.52% whereas males were 36.48% were enrolled. Significant correlation was seen between BMI and depression with p-value of &lt;0.035. Conclusion: We concluded that depression was positively linked with body mass index among medical students whereas it has no significant association with stress and anxiety.</t>
  </si>
  <si>
    <t>SADIQ, NOMAN/AAD-4682-2022</t>
  </si>
  <si>
    <t>1996-7195</t>
  </si>
  <si>
    <t>WOS:000653030300035</t>
  </si>
  <si>
    <t>Bass, A</t>
  </si>
  <si>
    <t>JOURNAL OF THE AMERICAN PSYCHOANALYTIC ASSOCIATION</t>
  </si>
  <si>
    <t>Dylann Roof killed nine people in a Black church in 2015 in order to start a war between the white and Black races. This case is used here to develop a psychoanalytic theory of murderous racism, and even genocide. Major concepts from Freud (self-preservation, hatred, narcissism, life and death drives, delusion), Klein (projective identification), and Bion (psychotic and nonpsychotic parts of the personality) are employed. Particular attention is given to the hearing to determine Roof's capacity to represent himself after he dismissed his lawyers, who wanted to use an insanity defense to avoid the death penalty. This hearing was confronted with an undecidable dilemma, which led to legal cooperation with Roof's suicidal impulses. The deconstructive approach to undecidability, and its use in questions of law, especially as concerns the relation between psychoanalysis and the death penalty, leads to tentative recommendations for the prevention of racist murder.</t>
  </si>
  <si>
    <t>0003-0651</t>
  </si>
  <si>
    <t>1941-2460</t>
  </si>
  <si>
    <t>WOS:000655647600004</t>
  </si>
  <si>
    <t>Calear, AL; Psych, ARMB; Batterham, PJ; Forbes, O; Banfield, M</t>
  </si>
  <si>
    <t>Objective To test the effectiveness of a male-targeted upstream public health intervention in increasing help-seeking intentions for mental disorders and suicide in an adolescent population. Method A two-arm controlled trial was conducted with 10 schools in the Australian Capital Territory. A total of 594 male adolescents aged between 16 and 18 years participated in the study. Participants in the intervention condition received the single session Silence is Deadly program, while participants in the control condition completed usual classes. All participants completed a pre-intervention, post-intervention, and a 6- to 12-week follow-up survey assessing help-seeking intentions, attitudes, and behaviors. Results At follow-up, the Silence is Deadly program was found to significantly increase help-seeking intentions from friends, which was in line with the program's messaging to seek help from and provide support to friends in times of distress or suicide risk. The program did not have an effect on help-seeking intentions for other sources of help or on help-seeking attitudes and behavior. Conclusions The present study provides preliminary support for male-targeted public health interventions for suicide that use male-focused norming and role modeling to improve help-seeking in this population.</t>
  </si>
  <si>
    <t>WOS:000641276600012</t>
  </si>
  <si>
    <t>Corriveau, P; Cauchie, JF; Lyonnais, A; Perreault, I</t>
  </si>
  <si>
    <t>Creating and Managing a Digital Database : The Methodological and Ethical Challenges Related to the Elaboration and Sustainability of the Platform for the Analysis of Social Regulation of Suicide in Quebec</t>
  </si>
  <si>
    <t>BMS-BULLETIN OF SOCIOLOGICAL METHODOLOGY-BULLETIN DE METHODOLOGIE SOCIOLOGIQUE</t>
  </si>
  <si>
    <t>In this article, we will address the various ethical and methodological questions we were confronted with, during the development and design of a sustainable digital database of more than 250 years of history on suicide in Quebec. As part of this endeavor, we examine issues related to the collection, coding, and digitization of data, as well as questions on the protection and sharing of personal information. For example, how to normalize consideration of suicide without trivializing or encouraging it? How to speak respectfully about people who have committed suicide including those within their immediate circle? What fate should be reserved for photographs of the deceased and the settings in which they were found? Ultimately, our intent is to question our role as researchers, regarding those who took their own life and the sanctity of their final words.</t>
  </si>
  <si>
    <t>0759-1063</t>
  </si>
  <si>
    <t>2070-2779</t>
  </si>
  <si>
    <t>10.1177/0759106321995706</t>
  </si>
  <si>
    <t>WOS:000639949500003</t>
  </si>
  <si>
    <t>Fitzpatrick, SJ</t>
  </si>
  <si>
    <t>The moral and political economy of suicide prevention</t>
  </si>
  <si>
    <t>JOURNAL OF SOCIOLOGY</t>
  </si>
  <si>
    <t>Suicide prevention occurs within a web of social, moral, and political relations that are acknowledged, yet rarely made explicit. In this work, I analyse these interrelations using concepts of moral and political economy to demonstrate how moral norms and values interconnect with political and economic systems to inform the way suicide prevention is structured, legitimated, and enacted. Suicide prevention is replete with ideologies of individualism, risk, and economic rationalism that translate into a specific set of social practices. These bring a number of ethical, procedural, and distributive considerations to the fore. Closer attention to these issues is needed to reflect the moral and political contexts in which decision-making about suicide prevention occurs, and the implications of these decisions for policy, practice, and for those whose lives they impact.</t>
  </si>
  <si>
    <t>1440-7833</t>
  </si>
  <si>
    <t>1741-2978</t>
  </si>
  <si>
    <t>10.1177/14407833211001112</t>
  </si>
  <si>
    <t>WOS:000636507500001</t>
  </si>
  <si>
    <t>Galbraith, N; Boyda, D; McFeeters, D; Hassan, T</t>
  </si>
  <si>
    <t>The mental health of doctors during the COVID-19 pandemic</t>
  </si>
  <si>
    <t>BJPSYCH BULLETIN</t>
  </si>
  <si>
    <t>Doctors experience high levels of work stress even under normal circumstances, but many would be reluctant to disclose mental health difficulties or seek help for them, with stigma an often-cited reason. The coronavirus disease 2019 (COVID-19) crisis places additional pressure on doctors and on the healthcare system in general and research shows that such pressure brings a greater risk of psychological distress for doctors. For this reason, we argue that the authorities and healthcare executives must show strong leadership and support for doctors and their families during the COVID-19 outbreak and call for efforts to reduce mental health stigma in clinical workplaces. This can be facilitated by deliberately adding 'healthcare staff mental health support process' as an ongoing agenda item to high-level management planning meetings.</t>
  </si>
  <si>
    <t>; Boyda, Dr David/I-6539-2019</t>
  </si>
  <si>
    <t>Galbraith, Niall/0000-0003-2043-8272; Boyda, Dr David/0000-0002-5667-5627</t>
  </si>
  <si>
    <t>2056-4694</t>
  </si>
  <si>
    <t>2056-4708</t>
  </si>
  <si>
    <t>PII S2056469420000443</t>
  </si>
  <si>
    <t>10.1192/bjb.2020.44</t>
  </si>
  <si>
    <t>WOS:000632448600007</t>
  </si>
  <si>
    <t>Geres, N; Orpinas, P; Rodin, U; Stimac-Grbic, D; Mujkic, A</t>
  </si>
  <si>
    <t>JOURNAL OF INTERPERSONAL VIOLENCE</t>
  </si>
  <si>
    <t>Prevention of bullying is paramount to creating a positive and welcoming school environment. This study compared the following characteristics reported by students who had perpetrated bullying in Croatian schools and those who did not: gender, type of school, family wealth, negative emotionality, behaviors that may compromise health, and endorsement of traditional masculinity. Within the framework of the Croatian Adolescent Masculinity Study, second and third grade students of secondary schools (equivalent to tenth and eleventh grade in the United States) in the city of Zagreb (N = 4,072) completed a cross-sectional, paper-and-pencil survey. Descriptive and logistic regression analyses were conducted separately for males and females to identify constructs associated with bullying perpetration. More males (12.7%) than females (5.8%) perpetrated bullying. Compared to students who did not report bullying others, significantly more students, who perpetrated bullying reported feeling sad or hopeless, having suicidal ideation, carrying a weapon, missing school because of feeling unsafe, drinking alcohol, getting inebriated, being victims of bullying, and endorsing traditional masculinity norms. The proportion of males reporting bullying others did not vary by type of school; females were more likely to perpetrate bullying in predominantly male and mixed-gender vocational schools. Bullying prevention interventions should address the complexity of problems associated with bullying others. Students who reported bullying others were more likely to participate in other harmful behaviors and have emotional problems. Endorsement of traditional masculinity norms should be further researched in other cultures and included in investigations of bullying perpetration, given its association with increased bullying among male and female students.</t>
  </si>
  <si>
    <t>Stimac Grbic, Danijela/0000-0002-7699-8036; Geres, Natko/0000-0002-4286-5112</t>
  </si>
  <si>
    <t>0886-2605</t>
  </si>
  <si>
    <t>1552-6518</t>
  </si>
  <si>
    <t>7-8</t>
  </si>
  <si>
    <t>WOS:000630100900030</t>
  </si>
  <si>
    <t>Ghazal, L; Arthur, D; Hussain, S; Khudadad, U; Malik, G; Ali, ZZ</t>
  </si>
  <si>
    <t>CRY FOR HELP: PERCEPTIONS OF YOUNG ADULTS ON SUICIDE FROM NORTHERN PAKISTAN</t>
  </si>
  <si>
    <t>KHYBER MEDICAL UNIVERSITY JOURNAL-KMUJ</t>
  </si>
  <si>
    <t>OBJECTIVE: To examine the perceptions of suicide among a sample of adolescents from Gilgit-Baltistan and Chitral (GBC), a northern province of Pakistan. METHODS: A qualitative, descriptive, exploratory design was employed to study the phenomenon by examining secondary data from an asynchronous, online student discussion forum at a University in Karachi. All the participants, originally from GBC, were enrolled from June-December 2019 using a purposive sampling technique based on their experiences of losing a loved one (adolescent sibling or cousin or a friend) because of suicide. The narratives were content analyzed using Creswell framework resulting categories and an overarching theme. Study was approved by ethical committee of university. Pseudonyms were assigned to ensure anonymity and confidentiality of the participants. RESULTS: Out of 10 participants, 8 were females and 2 were males aged 18-20 years. Participants shared their perceptions/experiences about suicide among adolescents in GBC, probable root causes of suicide and recommendation/suggestions in context of GBC. The analysis revealed an overarching theme cry for help, which was further divided into five categories including: (i) cultural norms; (ii) parents as a whistle for the rat race; (iii) psychological issues; (iv) seeking mental help - a challenge; and (v) how can I be helped? CONCLUSION: Study findings provided insights into factors leading to suicide among young adults in GBC region. The contributing factors highlight the need to develop infrastructure to increase accessibility to healthcare centers, and predominantly access to mental healthcare workers for undertaking risk assessment, and managing the cases promptly is needed.</t>
  </si>
  <si>
    <t>2305-2643</t>
  </si>
  <si>
    <t>2305-2651</t>
  </si>
  <si>
    <t>APR-JUN</t>
  </si>
  <si>
    <t>10.35845/kmuj.2021.20932</t>
  </si>
  <si>
    <t>WOS:000734768800002</t>
  </si>
  <si>
    <t>Hill, RM; Gushanas, KL; Alvis, L; Dodd, CG; Kurian, S; Saxena, J; Saxena, K; Kaplow, JB; Rufino, K; Williams, L</t>
  </si>
  <si>
    <t>Objective As suicide risk screening becomes more common in healthcare settings, geospatial coding of behavioral health data may offer a means for identifying areas of elevated suicide risk for use in public health prevention efforts. The present study demonstrates an analytic approach for using universal suicide risk screening data to identify areas of elevated suicide risk. Method Data were drawn from standard suicide risk screens recorded in electronic health records of a large pediatric emergency department. A total of 12,400 suicide risk screening responses were recorded, among youth aged 11-19 years (mean = 14.60, SD = 2.16; 57.2% girls, 47.8% Hispanic/Latinx, 72.1% White). A total of 86 unique ZIP codes had at least 50 completed screens, representing 9139 respondents. Results Rates of positive screens ranged from 6.17% to 31.03% (mean = 18.33, SD = 5.14) for any suicide-related behavior and from 0.0% to 19.61% (mean = 9.14, SD = 3.43) for suicide attempt. Rates of positive screens approximated a normal distribution. Conclusions Results demonstrated several areas with elevated rates of positive suicide risk screens, within the hospital catchment area. The proposed method capitalizes on large-scale screening data, provides an estimate of areas of relative increased risk, and may be used to inform public health responses to suicide prevention.</t>
  </si>
  <si>
    <t>WOS:000641276600010</t>
  </si>
  <si>
    <t>Hong, HJ; Shin, SH</t>
  </si>
  <si>
    <t>South Korea's suicide rate has been ranked second among OECD countries, and the rate of suicidal ideation is the highest among men with alcohol use disorder. To test a hypothetical model of men with alcohol use disorder based on O'Connor's integrated motivational-volitional model, a study was conducted at a psychiatric outpatient clinic, a community addiction management center, and an Alcoholics Anonymous meeting in South Korea, comprising 203 men with alcohol use disorder. Data were collected using the Scale for Suicide Ideation, Barratt Impulsiveness Scale-11, Childhood Trauma Questionnaire-Short Form, Survey of Recent Life Experiences-Short Form, Defeat Scale and Entrapment Scale. The final model was a good fit to the data (chi(2)/df = 1.51, comparative fit index = 0.97, normed fit index = 0.92, incremental fit index = 0.97, Tucker-Lewis index = 0.96, and root mean square error of approximation = 0.05). The structural model explained 34.0% of the variance in suicidal ideation; and it validated that impulsivity, stress, defeat, and entrapment were the key factors affecting suicidal ideation. To prevent suicide among men with alcohol use disorder, it is necessary to develop a suicide prevention program that includes men's feelings of defeat and entrapment.</t>
  </si>
  <si>
    <t>Hong, Hyonjoo/0000-0002-5356-5350; SHIN, SUNG HEE/0000-0003-4113-3953</t>
  </si>
  <si>
    <t>WOS:000638588000001</t>
  </si>
  <si>
    <t>Kim, JS; Park, JO; Lee, DH; Chang, KH; Kim, BG</t>
  </si>
  <si>
    <t>Objectives: To identify the relationship between pulmonary function and subjective olfactory dysfunction in middle-aged and older adults. Materials and Methods: We used Korea National Health and Nutrition Examination Survey data from 2010 to 2012 to analyze 6191 participants in their 50s or older. Results: The frequency of olfactory dysfunction was 6.8% among the subjects with normal pulmonary function tests, but was significantly more frequent in those diagnosed with restrictive (9.6%) or obstructive (10.1%) pulmonary function. Forced volume vital capacity, forced expiratory volume (FEV)(1), FEV6, and peak expiratory flow were significantly lower in the olfactory dysfunction group. The risk of olfactory dysfunction was significantly associated with obstructive pulmonary function (odds ratio (OR) [95% confidence interval (CI)]: 1.449 [1.010-2.081]) after adjusting for confounders (sex, rhinitis, chronic rhinosinusitis, hypertension, dyslipidemia, education level, stress, depressed mood, and suicidal ideation). Conclusion: Middle-aged and older adults with obstructive pulmonary function had a higher incidence of subjective olfactory dysfunction than the normal pulmonary function group. Early olfactory testing may improve the quality of life of patients with obstructive pulmonary function.</t>
  </si>
  <si>
    <t>Kim, Ji-Sun/0000-0003-4783-4654; Lee, Donghyun/0000-0003-4049-2823; Kim, Byung Guk/0000-0003-2794-7803</t>
  </si>
  <si>
    <t>WOS:000638662200001</t>
  </si>
  <si>
    <t>McDermott, RC; Brasil, KM; Barinas, JL; Borgogna, NC</t>
  </si>
  <si>
    <t>Associations Between Men's and Women's Conformity to Masculine Role Norms and Firearm Ownership: Contributions Beyond, Race, Gender, and Political Ideology</t>
  </si>
  <si>
    <t>McDermott, Ryon/0000-0002-4887-6066; Brasil, Kyle/0000-0002-5682-6130</t>
  </si>
  <si>
    <t>WOS:000643551800002</t>
  </si>
  <si>
    <t>Mullins, ES; Geer, R; Metcalf, M; Piccola, J; Lane, A; Conard, LAE; Mullins, TLK</t>
  </si>
  <si>
    <t>PEDIATRICS</t>
  </si>
  <si>
    <t>BACKGROUND AND OBJECTIVES: Many transgender youth experience gender dysphoria, a risk factor for suicide. Gender-affirming hormone therapy (GAHT) ameliorates this risk but may increase the risk for thrombosis, as seen from studies in adults. The aim with this study was to examine thrombosis and thrombosis risk factors among an exclusively adolescent and young adult transgender population. METHODS: This retrospective chart review was conducted at a pediatric hospital-associated transgender health clinic. The primary outcome was incidence of arterial or venous thrombosis during GAHT. Secondary measures included the prevalence of thrombosis risk factors. RESULTS: Among 611 participants, 28.8% were transgender women and 68.1% were transgender men. Median age was 17 years at GAHT initiation. Median follow-up time was 554 and 577 days for estrogen and testosterone users, respectively. Individuals starting GAHT had estradiol and testosterone levels titrated to physiologic normal. Multiple thrombotic risk factors were noted among the cohort, including obesity, tobacco use, and personal and family history of thrombosis. Seventeen youth with risk factors for thrombosis were referred for hematologic evaluation. Five individuals were treated with anticoagulation during GAHT: 2 with a previous thrombosis and 3 for thromboprophylaxis. No participant developed thrombosis while on GAHT. CONCLUSIONS: In this study, we examined thrombosis and thrombosis risk factors in an exclusively adolescent and young adult population of transgender people receiving GAHT. These data suggest that GAHT in youth, titrated within physiologic range, does not carry a significant risk of thrombosis in the short-term, even with the presence of preexisting thrombosis risk factors. In this study, we examined the thrombosis risk associated with GAHT in an exclusively adolescent and young adult transgender population.</t>
  </si>
  <si>
    <t>0031-4005</t>
  </si>
  <si>
    <t>1098-4275</t>
  </si>
  <si>
    <t>e2020023549</t>
  </si>
  <si>
    <t>WOS:000636287700017</t>
  </si>
  <si>
    <t>Roest, B</t>
  </si>
  <si>
    <t>Old problems in need of new (narrative) approaches? A young physician-bioethicist's search for ethical guidance in the practice of physician-assisted dying in the Netherlands</t>
  </si>
  <si>
    <t>The current empirical research and normative arguments on physician-assisted dying (PAD) in the Netherlands seem insufficient to provide ethical guidance to general practitioners in the practice of PAD, due to a gap between the evidence and arguments on the one hand and the uncertainties and complexities as found in everyday practice on the other. This paper addresses the problems of current ethical arguments and empirical research and how both seem to be profoundly influenced by the Dutch legislative framework on PAD and a certain view on ethics. Furthermore, the paper elaborates on how other approaches to empirical research in bioethics, such as found in the broad field of narrative research, could supplement the empirical and ethical evaluation of PAD in the Netherlands. This paper also addresses the challenging question of how empirical data-in this case narratives-relate to normativity. The paper is written in the form of a personal narrative of the author, a young Dutch general practitioner and researcher in bioethics. This style is intentionally chosen, to illustrate how work context and professional background influence the observations one makes and the questions one may ask about the topic of PAD. In addition, by using this style, this paper not only gives a different perspective on a much-contested bioethical issue, but also on the challenges faced when a physician-bioethicist has to navigate different disciplinary fields and (moral) epistemological paradigms, especially since the 'empirical turn' in bioethics.</t>
  </si>
  <si>
    <t>10.1136/medethics-2019-106016</t>
  </si>
  <si>
    <t>WOS:000641484900022</t>
  </si>
  <si>
    <t>Recovery from depression involves active processes of taking back control and reclaiming the self. Antidepressant medication can play a critical role in recovery, yet these medications and their effects can also become associated with feelings of dependency and loss of self, while conflicting with social norms, including gender roles. Men may be vulnerable in particular ways to these conflicts because of a dominant masculinity that demands independence and self-control. High levels of nonadherence to prescribed antidepressant regimens in patient populations point to the importance of better navigating these sociocultural and cognitive barriers in order to improve treatment outcomes. This study draws from one-on-one interviews with six men who speak about their experience of depression and antidepressants, and conducts a secondary thematic analysis of the data to explore the difficulties experienced around medication use, in particular, in relation to these men's redefinition of self, and exercise of agency. The analysis exposed three themes: feelings of altered embodiment and reality, concerns about dependency, and the ambivalent nature of masculine roles. It suggests that increased agency for men with regards to their therapeutic regimen, and consideration of masculine ideals of control and responsibility, could improve the experience of antidepressant use. However, the discussion also recommends the integration of medication use within treatment models that challenge less healthy aspects of male roles and identities, and allow for a diversity of masculinities.</t>
  </si>
  <si>
    <t>Ajibola, AO; Agunbiade, OM</t>
  </si>
  <si>
    <t>INTERNATIONAL QUARTERLY OF COMMUNITY HEALTH EDUCATION</t>
  </si>
  <si>
    <t>Suicide is one of the leading causes of death among young people aged 15 to 29 years of age. Ideation or suicidal thoughts , which precedes suicide is sometimes normalized and excused thereby missing avertable deaths within a given context. Understanding suicide ideation and the associated social correlates within contexts can provide cues on how to mitigate suicide. This paper examines the potential social factors that are shaping suicidal ideation among young people in two universities in Nigeria. Based on a mixed-method design, a survey was conducted among a proportionate sample of 500 young people (18-25years that are undergraduates). Four Focus Group Discussion sessions were also held among the same group and six semi-structured interviews with social workers at both universities. Quantitative evidence associated irregular financial support (OR = 0.60; p &lt; 0.05) and broken intimate relationship (OR = 1.57; P &lt; 0.05) with suicide ideation. Findings from the qualitative component also considered undergraduates that have academic challenges, engage in substance abuse, and have parents with marital problems to be prone to suicidal ideation. Suicidal ideation among these young people is embedded in their network of relationships, which can be mitigated when the quality of support systems is responsive and adequately accessed.</t>
  </si>
  <si>
    <t>Agunbiade, Ojo/K-2539-2013</t>
  </si>
  <si>
    <t>Agunbiade, Ojo/0000-0001-8566-0662</t>
  </si>
  <si>
    <t>0272-684X</t>
  </si>
  <si>
    <t>1541-3519</t>
  </si>
  <si>
    <t>0272684X211004929</t>
  </si>
  <si>
    <t>MAR 2021</t>
  </si>
  <si>
    <t>WOS:000636020100001</t>
  </si>
  <si>
    <t>Hawton, K; Lascelles, K; Brand, F; Casey, D; Bale, L; Ness, J; Kelly, S; Waters, K</t>
  </si>
  <si>
    <t>Introduction: The COVID-19 pandemic and resulting public health measures may have major impacts on mental health, including on self-harm. We have investigated what factors related to the pandemic influenced hospital presentations following self-harm during lockdown in England. Method: Mental health clinicians assessing individuals aged 18 years and over presenting to hospitals in Oxford and Derby following self-harm during the period March 23rd to May 17, 2020 recorded whether the self-harm was related to the impact of COVID-19 and, if so, what specific factors were relevant. These factors were organized into a classification scheme. Information was also collected on patients? demographic characteristics, method of self-harm and suicide intent. Results: Of 228 patients assessed, in 46.9% (N = 107) COVID-19 and lockdown restrictions were identified as influencing self-harm. This applied more to females than males (53.5%, N = 68/127 v 38.6%, N = 39/101, ?2 = 5.03, p = 0.025), but there were no differences in age, methods of self-harm or suicide intent between the two groups. The most frequent COVID-related factors were mental health issues, including new and worsening disorders, and cessation or reduction of services (including absence of face-to-face support), isolation and loneliness, reduced contact with key individuals, disruption to normal routine, and entrapment. Multiple, often interconnected COVID-related factors were identified in many patients. Conclusions: COVID-related factors were identified as influences in nearly half of individuals presenting to hospitals following self-harm in the period following introduction of lockdown restrictions. Females were particularly affected. The fact that mental health problems, including issues with delivery of care, predominated has implications for organisation of services during such periods. The contribution of isolation, loneliness and sense of entrapment highlight the need for relatives, friends and neighbours to be encouraged to reach out to others, especially those living alone. The classification of COVID-related factors can be used as an aide-memoire for clinicians.</t>
  </si>
  <si>
    <t>Lascelles, Karen/ABB-1951-2021</t>
  </si>
  <si>
    <t>Lascelles, Karen/0000-0002-6542-4379; Kelly, Samantha/0000-0001-7293-5612</t>
  </si>
  <si>
    <t>WOS:000644311200006</t>
  </si>
  <si>
    <t>Bendezu, JJ; Calhoun, CD; Patterson, MW; Findley, A; Rudolph, KD; Hastings, P; Nock, MK; Prinstein, MJ</t>
  </si>
  <si>
    <t>DEVELOPMENT AND PSYCHOPATHOLOGY</t>
  </si>
  <si>
    <t>Adolescent risk for self-injurious thoughts and behaviors (STBs) involves disturbance across multiple systems (e.g., affective valence, arousal regulatory, cognitive and social processes). However, research integrating information across these systems is lacking. Utilizing a multiple-levels-of-analysis approach, this person-centered study identified psychobiological stress response profiles and linked them to cognitive processes, interpersonal behaviors, and STBs. At baseline, adolescent girls (N = 241, M-age = 14.68 years, Range = 12-17) at risk for STBs completed the Trier Social Stress Test (TSST), questionnaires, and STB interviews. Positive affect (PA), negative affect (NA), and salivary cortisol (SC) were assessed before and after the TSST. STBs were assessed again during 3, 6, and 9 month follow-up interviews. Multitrajectory modeling of girls' PA, NA, and SC revealed four profiles, which were compared on cognitive and behavioral correlates as well as STB outcomes. Relative to normative, girls in the affective distress, hyperresponsive, and hyporesponsive subgroups were more likely to report negative cognitive style (all three groups) and excessive reassurance seeking (hyporesponsive only) at baseline, as well as nonsuicidal self-injury (all three groups) and suicidal ideation and attempt (hyporesponsive only) at follow-up. Girls' close friendship characteristics moderated several profile-STB links. A synthesis of the findings is presented alongside implications for person-centered tailoring of intervention efforts.</t>
  </si>
  <si>
    <t>Prinstein, Mitchell J/F-7955-2013</t>
  </si>
  <si>
    <t>Prinstein, Mitchell J/0000-0002-7587-8665</t>
  </si>
  <si>
    <t>0954-5794</t>
  </si>
  <si>
    <t>1469-2198</t>
  </si>
  <si>
    <t>PII S0954579420002229</t>
  </si>
  <si>
    <t>WOS:000761345600001</t>
  </si>
  <si>
    <t>Kelker, H; Yoder, K; Musey, P; Harris, M; Johnson, O; Sarmiento, E; Vyas, P; Henderson, B; Adams, Z; Welch, J</t>
  </si>
  <si>
    <t>Prospective study of emergency medicine provider wellness across ten academic and community hospitals during the initial surge of the COVID-19 pandemic</t>
  </si>
  <si>
    <t>BMC EMERGENCY MEDICINE</t>
  </si>
  <si>
    <t>Background While COVID-19 has had far-reaching consequences on society and health care providers, there is a paucity of research exploring frontline emergency medicine (EM) provider wellness over the course of a pandemic. The objective of this study was to assess the well-being, resilience, burnout, and wellness factors and needs of EM physicians and advanced practice providers (e.g., nurse practitioners and physician assistants; APPs) during the initial phase of the COVID-19 pandemic. Methods A descriptive, prospective, cohort survey study of EM physicians and APPs was performed across ten emergency departments in a single state, including academic and community settings. Participants were recruited via email to complete four weekly, voluntary, anonymous questionnaires comprised of customized and validated tools for assessing wellness (Well Being Index), burnout (Physician Work Life Study item), and resilience (Brief Resilience Scale) during the initial acceleration phase of COVID-19. Univariate and multivariate analysis with Chi-squared, Fisher's Exact, and logistic regression was performed. Results Of 213 eligible participants, response rates ranged from 31 to 53% over four weeks. Women comprised 54 to 60% of responses. Nonrespondent characteristics were similar to respondents. Concern for personal safety decreased from 85 to 61% (p &lt; 0.001). Impact on basic self-care declined from 66 to 32% (p &lt; 0.001). Symptoms of stress, anxiety, or fear was initially 83% and reduced to 66% (p = 0.009). Reported strain on relationships and feelings of isolation affected &gt; 50% of respondents initially without significant change (p = 0.05 and p = 0.30 respectively). Women were nearly twice as likely to report feelings of isolation as men (OR 1.95; 95% CI 1.82-5.88). Working part-time carried twice the risk of burnout (OR, 2.45; 95% CI, 1.10-5.47). Baseline resilience was normal to high. Provider well-being improved over the four weeks (30 to 14%; p = 0.01), but burnout did not significantly change (30 to 22%; p = 0.39). Conclusion This survey of frontline EM providers, including physicians and APPs, during the initial surge of COVID-19 found that despite being a resilient group, the majority experienced stress, anxiety, fear, and concerns about personal safety due to COVID-19, putting many at risk for burnout. The sustained impact of the pandemic on EM provider wellness deserves further investigation to guide targeted interventions.</t>
  </si>
  <si>
    <t>Sarmiento, Elisa/0000-0001-7283-9938</t>
  </si>
  <si>
    <t>1471-227X</t>
  </si>
  <si>
    <t>MAR 24</t>
  </si>
  <si>
    <t>10.1186/s12873-021-00425-3</t>
  </si>
  <si>
    <t>WOS:000632384500001</t>
  </si>
  <si>
    <t>Antonova, E; Schlosser, K; Pandey, R; Kumari, V</t>
  </si>
  <si>
    <t>The novel coronavirus disease COVID-19 that first emerged in Wuhan, China, in Nov-Dec 2019 has already impacted a significant proportion of the world population. Governments of many countries imposed quarantines and social distancing measures in 2020, many of which remain in place, to mitigate the spread of the SARS-Cov-2 virus causing the COVID-19 disease. The direct impact of COVID-19 on people infected with the virus, their families and the health care workers, as well as the impact of the mitigation measures such as quarantine, social distancing, and self-isolation on the rest of the population have contributed to a global mental health pandemic, including anxiety, depression, panic attacks, posttraumatic stress symptoms, psychosis, addiction, obsessive-compulsive disorder, and suicidality. These effects are present acutely (for example, due to fear of contamination or losing loved ones, effects of quarantine/isolation, withdrawal of community and social services, etc.) and may continue long after the pandemic is over (for example, due to bereavement, unemployment, financial losses, etc). The COVID-19 pandemic has triggered mental health problems in people without previous history of mental illness, as well as worsened the symptoms in those with pre-existing psychiatric diagnosis. Therefore, the global effort is called for to deal with this mental health pandemic secondary to COVID-19 itself to address the emergence of new as well as the exacerbation of the existing mental health issues. Conversely, this global context provides an extraordinary opportunity for studying individual differences in response to and resilience in the face of physical and psychological threat, challenge to normal way of life, and long-term uncertainty. In this viewpoint article we outline the particular suitability of mindfulness, its skills and mechanisms, as an approach to the prevention and management of mental health issues, as well as to the promotion of well-being and building the foundations of adaptability and flexibility in dealing with the long-term uncertainty and profound changes to the social, economic, and possibly political systems as this pandemic continues to unfold.</t>
  </si>
  <si>
    <t>Pandey, Rakesh/W-9506-2019</t>
  </si>
  <si>
    <t>Pandey, Rakesh/0000-0001-8024-300X; Schlosser, Karoly Kornel/0000-0002-5137-3558</t>
  </si>
  <si>
    <t>MAR 23</t>
  </si>
  <si>
    <t>WOS:000636836700001</t>
  </si>
  <si>
    <t>Salama, A; Mahmoud, HA; Kandeil, MA; Khalaf, MM</t>
  </si>
  <si>
    <t>IMMUNOPHARMACOLOGY AND IMMUNOTOXICOLOGY</t>
  </si>
  <si>
    <t>Background Depression affects people feeling to be anxious, worried, and restless. They also lose interest in activities, concentrating and appetite, they finally may attempt suicide. Depression is the second chronic disease, as a source of the global burden of disease, after heart disease. Its prevalence elevated seven times during the COVID-19. Aim The current study was designed to evaluate camphor neuroprotective role against rats' ciprofloxacin-induced depression. Materials and methods Depression was induced by administration of ciprofloxacin (50 mg/kg; orally) for 21 days. Wister albino male rats were divided into five groups. Group I (normal control): rats were given normal saline. Group II: rats received camphor (10 mg/kg; i.p.) for 21 days. Group III (depression control): rats received ciprofloxacin only. Groups IV and V: rats received camphor (5 and 10 mg/kg; i.p.) for 21 days concurrent with ciprofloxacin. Behavior tests as forced swimming test, activity cage, and rotarod were estimated. Oxidative stress and antioxidant biomarkers as malondialdehyde (MDA), nitric oxide (NO), catalase, and nuclear factor erythroid 2-related factor 2 (Nrf-2) besides inflammatory biomarkers as Toll-like receptor 4 (TLR4) and tumor necrosis factor alpha (TNF-alpha) as well as neurotransmitters were determined. Finally, histopathological examination was done. Results Camphor increased catalase and Nrf-2 activities, decreased NO, MDA, TNF-alpha, TLR4 serum levels, and elevating brain contents of serotonin, dopamine, gamma-amino butyric acid (GABA) and P190-RHO GTP protein with normal neuronal cells of the frontal cortex. Conclusion Camphor has neuroprotective effect via modulation of Nrf-2 and TLR4 against ciprofloxacin-induced depression in rats.</t>
  </si>
  <si>
    <t>0892-3973</t>
  </si>
  <si>
    <t>1532-2513</t>
  </si>
  <si>
    <t>WOS:000654057400001</t>
  </si>
  <si>
    <t>Marchant, A; Hawton, K; Burns, L; Stewart, A; John, A</t>
  </si>
  <si>
    <t>JOURNAL OF MEDICAL INTERNET RESEARCH</t>
  </si>
  <si>
    <t>Background: Given recent moves to remove or blur self-harm imagery or content on the web, it is important to understand the impact of posting, viewing, and reposting self-harm images on young people. Objective: The aim of this study is to systematically review research related to the emotional and behavioral impact on children and young people who view or share web-based self-harm-related videos or images. Methods: We searched databases (including Embase, PsychINFO, and MEDLINE) from January 1991 to February 2019. Search terms were categorized into internet use, images nonspecific and specific to the internet, and self-harm and suicide. Stepwise screening against specified criteria and data extraction were completed by two independent reviewers. Eligible articles were quality assessed, and a narrative synthesis was conducted. Results: A total of 19 independent studies (20 articles) were included. Of these, 4 studies focused on images, 10 (11 articles) on videos, and 5 on both. There were 4 quantitative, 9 qualitative, and 7 mixed methods articles. In total, 11 articles were rated as high quality. There has been an increase in graphic self-harm imagery over time. Potentially harmful content congregated on platforms with little moderation, anonymity, and easy search functions for images. A range of reactions and intentions were reported in relation to posting or viewing images of self-harm: from empathy, a sense of solidarity, and the use of images to give or receive help to potentially harmful ones suggesting new methods, normalization, and exacerbation of self-harm. Viewing images as an alternative to self-harm or a creative outlet were regarded in 2 studies as positive impacts. Reactions of anger, hostility, and ambivalence have been reported. There was some evidence of the role of imitation and reinforcement, driven partly by the number of comments and wound severity, but this was not supported by time series analyses. Conclusions: Although the results of this review support concern related to safety and exacerbation of self-harm through viewing images of self-harm, there may be potential for positive impacts in some of those exposed. Future research should evaluate the effectiveness and potential harms of current posting restrictions, incorporate user perspectives, and develop recovery-oriented content. Clinicians assessing distressed young people should ask about internet use, including access to self-harm images, as part of their assessment.</t>
  </si>
  <si>
    <t>Burns, Lauren/0000-0003-3513-786X; Marchant, Amanda/0000-0001-7013-6980; John, Ann/0000-0002-5657-6995</t>
  </si>
  <si>
    <t>1438-8871</t>
  </si>
  <si>
    <t>MAR 19</t>
  </si>
  <si>
    <t>WOS:000636196300001</t>
  </si>
  <si>
    <t>Oliffe, JL; Kelly, MT; Montaner, GG; Links, PS; Kealy, D; Ogrodniczuk, JS</t>
  </si>
  <si>
    <t>Objective: Suicide in Canadian men is high and rising. Research consistently indicates increased suicide risk in male subgroups including sexual minority, Indigenous, middle-aged, and military men. The current scoping review addresses the research question: Among male subgroups featured in Canadian suicide research, what are the key findings to inform suicide prevention efforts?. Method: A scoping review was undertaken in accord with PRISMA-ScR guidelines. Structured searches were conducted in CIHAHL, Medline, PsychInfo, and Web of Science to identify studies reporting suicidality (suicidal ideation, plans and/or attempts) and suicide among men in Canada. Inclusion criteria comprised primary empirical studies featuring Canadian male subgroups published in English from 2009 to 2020 inclusive. Results: Sixty-eight articles met the inclusion criteria, highlighting significant rates of male suicidality and/or suicide in 3 categories: (1) health inequities (n = 29); (2) age-specific (n = 30); and (3) occupation (n = 9). The health inequities category included sexual minority men, Indigenous, and other marginalized males (i.e., homeless, immigrant men, and men who use opiates). Age-specific men focused on adolescents and youth, and middle-aged and older males. Active military, veterans, and first responders featured in the occupation category. Studies compared at risk male subgroups to females, general male populations, and/or other marginalized groups in emphasizing mental health disparities and increased suicide risk. Some men's suboptimal connections to existing mental health care services were also highlighted. Conclusion: While male subgroups who are vulnerable to suicidality and suicide were consistently described, these insights have not translated to tailored upstream suicide prevention services for Canadian boys and men. There may be some important gains through integrating social and mental health care services for marginalized men, implementing school-based masculinity programs for adolescent males, orientating clinicians to the potential for men's mid-life suicide risks (i.e., separation, bereavement, retirement) and lobbying employers to norm help-seeking among activate military, veterans, and first responder males.</t>
  </si>
  <si>
    <t>Oliffe, John/F-3436-2011</t>
  </si>
  <si>
    <t>Oliffe, John/0000-0001-9029-4003</t>
  </si>
  <si>
    <t>WOS:000651971800001</t>
  </si>
  <si>
    <t>Banerjee, K; Nunez, FJ; Haase, S; McClellan, BL; Faisal, SM; Carney, SV; Yu, J; Alghamri, MS; Asad, AS; Candia, AJN; Varela, ML; Candolfi, M; Lowenstein, PR; Castro, MG</t>
  </si>
  <si>
    <t>FRONTIERS IN MOLECULAR NEUROSCIENCE</t>
  </si>
  <si>
    <t>Glioblastoma (GBM) is the most common and aggressive primary brain tumor in the adult population and it carries a dismal prognosis. Inefficient drug delivery across the blood brain barrier (BBB), an immunosuppressive tumor microenvironment (TME) and development of drug resistance are key barriers to successful glioma treatment. Since gliomas occur through sequential acquisition of genetic alterations, gene therapy, which enables to modification of the genetic make-up of target cells, appears to be a promising approach to overcome the obstacles encountered by current therapeutic strategies. Gene therapy is a rapidly evolving field with the ultimate goal of achieving specific delivery of therapeutic molecules using either viral or non-viral delivery vehicles. Gene therapy can also be used to enhance immune responses to tumor antigens, reprogram the TME aiming at blocking glioma-mediated immunosuppression and normalize angiogenesis. Nano-particles-mediated gene therapy is currently being developed to overcome the BBB for glioma treatment. Another approach to enhance the anti-glioma efficacy is the implementation of viro-immunotherapy using oncolytic viruses, which are immunogenic. Oncolytic viruses kill tumor cells due to cancer cell-specific viral replication, and can also initiate an anti-tumor immunity. However, concerns still remain related to off target effects, and therapeutic and transduction efficiency. In this review, we describe the rationale and strategies as well as advantages and disadvantages of current gene therapy approaches against gliomas in clinical and preclinical studies. This includes different delivery systems comprising of viral, and non-viral delivery platforms along with suicide/prodrug, oncolytic, cytokine, and tumor suppressor-mediated gene therapy approaches. In addition, advances in glioma treatment through BBB-disruptive gene therapy and anti-EGFRvIII/VEGFR gene therapy are also discussed. Finally, we discuss the results of gene therapy-mediated human clinical trials for gliomas. In summary, we highlight the progress, prospects and remaining challenges of gene therapies aiming at broadening our understanding and highlighting the therapeutic arsenal for GBM.</t>
  </si>
  <si>
    <t>Castro, Maria/ABC-5182-2021; Syed, M. Faisal/F-2991-2014</t>
  </si>
  <si>
    <t>Castro, Maria/0000-0003-2237-2756; Nunez, Felipe J/0000-0002-4962-3642; Syed, M. Faisal/0000-0002-3968-7810</t>
  </si>
  <si>
    <t>1662-5099</t>
  </si>
  <si>
    <t>MAR 11</t>
  </si>
  <si>
    <t>WOS:000632435000001</t>
  </si>
  <si>
    <t>Castelpietra, G; Colli, C; Tossut, D; Furlan, M; Balestrieri, M; Starace, F; Beghi, M; Barbone, F; Perulli, A; Salvador-Carulla, L</t>
  </si>
  <si>
    <t>The impact of Covid-19 pandemic on community-oriented mental health services: The experience of Friuli Venezia Giulia region, Italy</t>
  </si>
  <si>
    <t>HEALTH POLICY AND TECHNOLOGY</t>
  </si>
  <si>
    <t>Objectives: to assess the changes in prevalence, incidence and hospitalisation rates during the first four months of 2020, compared to the same period of 2019, in Friuli Venezia Giulia Mental Health Departments (MHDs); to analyse the features of MHDs patients tested for Sars-Cov-2, and to monitor whether MHDs applied and adhered to regional recommendations. Methods: Observational study using MHDs' administrative data and individual data on suspected and positive cases of Sars-Cov-2. Adherence to recommentations was assessed using 21 indicators. Changes in rates were calculated by Poisson regression analysis, while the Fisher exact test was used for assessing differences between suspected and positive cases. Results: The decrease in voluntary admission rates on 10 0,0 0 0 inhabitants in hospital services was significantly larger from January to April 2020, compared to the same period of 2019 ( P &lt; 0.001), while no other data showed a significant decrease. Among the 82 cases tested for Sars-Cov-2, five were positive, and they significantly differ from suspected cases only in that they were at home or in supported housing facilities prior to the test. The MHDs mostly complied with the indicators in the month after the publication of recommendations. Conclusions: Outpatient services continued to work normally during the emergency, while hospital services decreased their activities. A low number of positive cases was found among MHDs' users, which might be linked to a rapid reconversion of services, with an extensive use of home visits and telepsychiatry. These preliminary data should be interpreted with caution, due to the small size and the limited period of observation. (c) 2021 Fellowship of Postgraduate Medicine. Published by Elsevier Ltd. All rights reserved.</t>
  </si>
  <si>
    <t>Barbone, Fabio/K-1755-2014; Salvador-Carulla, Luis/K-6512-2013</t>
  </si>
  <si>
    <t>Barbone, Fabio/0000-0001-8795-9959; Colli, Chiara/0000-0002-3247-7714; Furlan, Morena/0000-0001-5106-8759; Perulli, Alfredo/0000-0001-6622-1269; Salvador-Carulla, Luis/0000-0002-5742-9866</t>
  </si>
  <si>
    <t>2211-8837</t>
  </si>
  <si>
    <t>10.1016/j.hlpt.2020.12.002</t>
  </si>
  <si>
    <t>WOS:000631985400026</t>
  </si>
  <si>
    <t>Brassfield, ER; Buchbinder, M</t>
  </si>
  <si>
    <t>PATIENT EDUCATION AND COUNSELING</t>
  </si>
  <si>
    <t>Objective: The implementation of medical aid-in-dying (MAID) poses new challenges for clinical communication and counseling. Among these, health care providers must consider whether to initiate a discussion of MAID with eligible patients who do not directly ask about it. Norms and policies concerning this issue vary tremendously across jurisdictions where MAID is legally authorized, reflecting divergent assumptions about patients' rights to information about end-of-life options and the purpose and potential harms of clinical disclosure. Method: This discussion forum essay draws on informed consent doctrine to analyze two policies concerning clinical communication about MAID: the legal prohibition against provider-initiated discussions of MAID in Victoria, Australia, and the Canadian Association of MAID Assessors and Providers (CAMAP) position that providers have an ethical and professional responsibility to inform eligible patients about MAID. Conclusions: Informed consent requires that clinicians strike a balance between minimizing potential harms to patients caused by initiating discussions of MAID and the imperative to inform and counsel patients about all of their legally available medical options. Practice implications: Clinicians should be aware of both the importance of communication as a tool to inform patients and the potential for clinical language to cause harm to or to unduly influence patients. (C) 2020 Elsevier B.V. All rights reserved.</t>
  </si>
  <si>
    <t>Brassfield, Elizabeth/ABC-5205-2021</t>
  </si>
  <si>
    <t>Brassfield, Elizabeth/0000-0003-3386-7615</t>
  </si>
  <si>
    <t>0738-3991</t>
  </si>
  <si>
    <t>1873-5134</t>
  </si>
  <si>
    <t>WOS:000627862000033</t>
  </si>
  <si>
    <t>Han, SR; Lee, CH; Im, JY; Kim, JH; Kim, JH; Kim, SJ; Cho, YW; Kim, E; Kim, Y; Ryu, JH; Ju, MH; Jeong, JS; Lee, SW</t>
  </si>
  <si>
    <t>MOLECULAR THERAPY-NUCLEIC ACIDS</t>
  </si>
  <si>
    <t>Hepatocellular carcinoma (HCC) has high fatality rate and limited therapeutic options. Here, we propose a new antiHCC approach with high cancer-selectivity and efficient anticancer effects, based on adenovirus-mediated Tetrahymena group I trans-splicing ribozymes specifically inducing targeted suicide gene activity through HCC-specific replacement of telomerase reverse transcriptase (TERT) RNA. To confer potent anti-HCC effects and minimize hepatotoxicity, we constructed post-transcriptionally enhanced ribozyme constructs coupled with splicing donor and acceptor site and woodchuck hepatitis virus post-transcriptional regulatory element under the control of microRNA-122a (miR-122a). Adenovirus encoding post-transcriptionally enhanced ribozyme improved trans-splicing reaction and decreased human TERT (hTERT) RNA level, efficiently and selectively retarding hTERT-positive liver cancers. Adenovirus encoding miR-122a-regulated ribozyme caused selective liver cancer cytotoxicity, the efficiency of which depended on ribozyme expression level relative to miR-122a level. Systemic administration of adenovirus encoding the post-transcriptionally enhanced and miR-regulated ribozyme caused efficient anti-cancer effects at a single dose of low titers and least hepatotoxicity in intrahepatic multifocal HCC mouse xenografts. Minimal liver toxicity, tissue distribution, and clearance pattern of the recombinant adenovirus were observed in normal animals administered either systemically or via the hepatic artery. Post-transcriptionally regulated RNA replacement strategy mediated by a cancer-specific ribozyme provides a clinically relevant, safe, and efficient strategy for HCC treatment.</t>
  </si>
  <si>
    <t>2162-2531</t>
  </si>
  <si>
    <t>MAR 5</t>
  </si>
  <si>
    <t>WOS:000703070000001</t>
  </si>
  <si>
    <t>Oh, JH; Yoo, JR; Ko, SY; Kang, JH; Lee, SK; Jeong, W; Seong, GM; Lee, HJ; Song, SW</t>
  </si>
  <si>
    <t>SAFETY AND HEALTH AT WORK</t>
  </si>
  <si>
    <t>Background: This study was conducted to identify the association between sleep duration and suicidal ideation among farmers in Korea. Methods: We used Safety for Agricultural Injuries of Farmers cohort data collected from September 2015 to June 2018, which was an agricultural survey on the health and behaviors of adult farmers in Jeju is -land, Korea. Results: A total of 964 participants were included in the analysis, and 3.7% of them were identified with having suicidal ideation. The frequencies of average daily sleep duration of &lt;6 h (short sleep), 6-8 h (normal sleep), and &gt;8 h (long sleep) were 24.4%, 70%, and 5.6%, respectively. Multivariate analyses revealed that short sleep duration was significantly associated with suicidal ideation compared with normal sleep duration (odds ratio = 2.49, 95% confidence interval = 1.07-5.77). Conclusion: Our findings suggest that short sleep duration in farmers result in higher suicidal ideation. Because individuals who have suicidal ideation often commit suicide, careful monitoring is required to prevent suicide in farmers with short sleep duration. (C) 2020 Occupational Safety and Health Research Institute, Published by Elsevier Korea LLC.</t>
  </si>
  <si>
    <t>Oh, Jung-Hwan/AAE-1935-2022</t>
  </si>
  <si>
    <t>Oh, Jung-Hwan/0000-0003-3997-3267; Kang, Jeong Ho/0000-0002-0108-0247; Jeong, Wooseong/0000-0002-7811-7116; Seong, Gil Myeong/0000-0002-0765-8273</t>
  </si>
  <si>
    <t>2093-7911</t>
  </si>
  <si>
    <t>2093-7997</t>
  </si>
  <si>
    <t>WOS:000631902700011</t>
  </si>
  <si>
    <t>Oliffe, JL; Kelly, MT; Montaner, GG; Seidler, ZE; Maher, B; Rice, SM</t>
  </si>
  <si>
    <t>HEALTH PROMOTION JOURNAL OF AUSTRALIA</t>
  </si>
  <si>
    <t>Issue addressed Health outcomes linked to men's relationships have the potential to both promote and risk the well-being of males and their families. The current scoping review provides a synthesis of men's relationship programs (excluding criminal court mandated services) in Australia, Canada and the United Kingdom to distil predominant program designs, access points, delivery modes and evaluative strategies. Methods Databases CINAHL, Medline, PsycInfo and Web of Science were searched for eligible articles published January 2010 and June 2020. The inclusion criteria consisted of empirical studies focussed on relationship programs for men. Results The review identified 21 articles comprising eight focussed on Fathering Identities as the Catalyst for Relationship Building and 13 targeting Men's Behaviour Change in Partner Relationships. Findings highlight the prevalence of group-based, in-person programs which men accessed via third party or self-referrals. Fathering programs highlighted the impact of men's violence on their children in appealing to attendees to strategise behavioural adjustments. Men's partner relationship programs emphasised self-control amid building strategies for proactively dealing with distress and conflict. Program evaluations consistently reported attendee feedback to gauge the acceptability and usefulness of services. Conclusions That most men attending fathering and partner relationship programs were referred as a result of domestic violence and/or intimate partner violence underscores men's reticence for proactively seeking help as well as the absence of upstream relationship programs. There are likely enormous gains to be made by norming boys and men's relationship programs to prevent rather than correct violent and/or abusive behaviours.</t>
  </si>
  <si>
    <t>; Rice, Simon/J-5656-2014; Oliffe, John/F-3436-2011</t>
  </si>
  <si>
    <t>Gonzalez Montaner, Gabriela/0000-0002-8321-6688; Kelly, Mary/0000-0002-8666-8567; Rice, Simon/0000-0003-4045-8553; Seidler, Zac/0000-0002-6854-1554; Oliffe, John/0000-0001-9029-4003</t>
  </si>
  <si>
    <t>1036-1073</t>
  </si>
  <si>
    <t>2201-1617</t>
  </si>
  <si>
    <t>WOS:000625220500001</t>
  </si>
  <si>
    <t>Rahman, MS; Halder, S; Uddin, MA; Acharjee, UK</t>
  </si>
  <si>
    <t>An efficient hybrid system for anomaly detection in social networks</t>
  </si>
  <si>
    <t>CYBERSECURITY</t>
  </si>
  <si>
    <t>Anomaly detection has been an essential and dynamic research area in the data mining. A wide range of applications including different social medias have adopted different state-of-the-art methods to identify anomaly for ensuring user's security and privacy. The social network refers to a forum used by different groups of people to express their thoughts, communicate with each other, and share the content needed. This social networks also facilitate abnormal activities, spread fake news, rumours, misinformation, unsolicited messages, and propaganda post malicious links. Therefore, detection of abnormalities is one of the important data analysis activities for the identification of normal or abnormal users on the social networks. In this paper, we have developed a hybrid anomaly detection method named DT-SVMNB that cascades several machine learning algorithms including decision tree (C5.0), Support Vector Machine (SVM) and Naive Bayesian classifier (NBC) for classifying normal and abnormal users in social networks. We have extracted a list of unique features derived from users' profile and contents. Using two kinds of dataset with the selected features, the proposed machine learning model called DT-SVMNB is trained. Our model classifies users as depressed one or suicidal one in the social network. We have conducted an experiment of our model using synthetic and real datasets from social network. The performance analysis demonstrates around 98% accuracy which proves the effectiveness and efficiency of our proposed system.</t>
  </si>
  <si>
    <t>Rahman, Md. Shafiur/0000-0002-1855-8489; Halder, Sajal/0000-0002-0965-6255</t>
  </si>
  <si>
    <t>2523-3246</t>
  </si>
  <si>
    <t>MAR 2</t>
  </si>
  <si>
    <t>10.1186/s42400-021-00074-w</t>
  </si>
  <si>
    <t>WOS:000672842900001</t>
  </si>
  <si>
    <t>Belteczki, Z; Rihmer, Z; Rozsa, S; Ujvari, J; Pompili, M; Gonda, X; Dome, P</t>
  </si>
  <si>
    <t>MEDICINA-LITHUANIA</t>
  </si>
  <si>
    <t>Background and Objectives: The role of affective temperament in the genesis and outcome of major mood disorders is well studied, but there are only a few reports on the relationship between panic disorder (PD) and affective temperaments. Accordingly, we aimed to study the distribution of affective temperaments (depressive (DE); cyclothymic (CT); irritable (IRR); hyperthymic (HT) and anxious (ANX)) among outpatients with PD. Materials and Methods: Affective temperaments of 118 PD outpatients (80 females and 38 males) with or without agoraphobia but without any other psychiatric disorder at the time of inclusion were evaluated using the Temperament Evaluation of the Memphis, Pisa, Paris, and San Diego Autoquestionnaire (TEMPS-A) and compared with the affective temperament scores of control subjects. All patients were followed up for at least 1.5 years in order to detect the onset of any major affective disorders, substance use disorders and suicide attempts. Results: Among females, the dominant ANX and DE temperaments were four and three times as common as in a large normative Hungarian sample (for both cases p &lt; 0.01). Among male PD patients, only the dominant DE temperament was slightly overrepresented in a non-significant manner. Females with PD obtained significantly higher scores on ANX, DE and CT subscales of the TEMPS-A, whereas males with PD showed significantly higher scores on ANX, DE and HT temperament subscales compared with the members of a large normative Hungarian sample and also with a gender- and age-matched control group. During the follow-up, newly developed unipolar major depression and bipolar spectrum (bipolar I or II and cyclothymic) disorders appeared in 64% and 22% of subjects, respectively. Conclusions: Our preliminary findings suggest that a specific, ANX-DE-CT affective temperament profile is characteristic primarily for female patients, and an ANX-DE-HT affective temperament profile is characteristic for male patients with PD, respectively. These findings are in line with expectations because PD is an anxiety disorder par excellence on the one hand, whereas, on the other hand, it is quite frequently comorbid with mood (including bipolar) disorders.</t>
  </si>
  <si>
    <t>Gonda, Xenia/0000-0001-9015-4203; Pompili, Maurizio/0000-0003-1886-4977</t>
  </si>
  <si>
    <t>1010-660X</t>
  </si>
  <si>
    <t>1648-9144</t>
  </si>
  <si>
    <t>WOS:000633837000001</t>
  </si>
  <si>
    <t>Chen, VCH; Wong, FT; Tsai, YH; Cheok, MT; Chang, YPE; McIntyre, RS; Weng, JC</t>
  </si>
  <si>
    <t>JOURNAL OF CLINICAL PSYCHIATRY</t>
  </si>
  <si>
    <t>Objective: Suicide is a priority health problem. Suicide assessment depends on imperfect clinician assessment with minimal ability to predict the risk of suicide. Machine learning/deep learning provides an opportunity to detect an individual at risk of suicide to a greater extent than clinician assessment. The present study aimed to use deep learning of structural magnetic resonance imaging (MRI) to create an algorithm for detecting suicidal ideation and suicidal attempts. Methods: We recruited 4 groups comprising a total of 186 participants: 33 depressive patients with suicide attempt (SA), 41 depressive patients with suicidal ideation (SI), 54 depressive patients without suicidal thoughts (DP), and 58 healthy controls (HCs). The confirmation of depressive disorder, SA and SI was based on psychiatrists' diagnosis and Mini-International Neuropsychiatric Interview (MINI) interviews. In the generalized q-sampling imaging (GQI) dataset, indices of generalized fractional anisotropy (GFA), the isotropic value of the orientation distribution function (ISO), and normalized quantitative anisotropy (NQA) were separately trained in convolutional neural network (CNN)-based deep learning and DenseNet models. Results: From the results of 5-fold cross-validation, the best accuracies of the CNN classifier for predicting SA, SI, and DP against HCs were 0.916, 0.792, and 0.589, respectively. In SA-ISO, DenseNet outperformed the simple CNNs with a best accuracy from 5-fold cross-validation of 0.937. In SA-NQA, the best accuracy was 0.915. Conclusions: The results showed that a deep learning method based on structural MRI can effectively detect individuals at different levels of suicide risk, from depression to suicidal ideation and attempted suicide. Further studies from different populations, larger sample sizes, and prospective follow-up studies are warranted to confirm the utility of deep learning methods for suicide prevention and intervention.</t>
  </si>
  <si>
    <t>0160-6689</t>
  </si>
  <si>
    <t>1555-2101</t>
  </si>
  <si>
    <t>19m13225</t>
  </si>
  <si>
    <t>WOS:000646179000020</t>
  </si>
  <si>
    <t>Chen, VCH; Kao, CJ; Tsai, YH; McIntyre, RS; Weng, JC</t>
  </si>
  <si>
    <t>Depressive disorder is one of the leading causes of disability worldwide, with a high prevalence and chronic course. Depressive disorder carries an increased risk of suicide. Alterations in brain structure and networks may play an important role in suicidality among depressed patients. Diffusion magnetic resonance imaging (MRI) is a noninvasive method to map white-matter fiber orientations and provide quantitative parameters. This study investigated the neurological structural differences and network alterations in depressed patients with suicide attempts by using generalized q-sampling imaging (GQI). Our study recruited 155 participants and assigned them into three groups: 44 depressed patients with a history of suicide attempts (SA), 56 depressed patients without a history of suicide attempts (D) and 55 healthy controls (HC). We used the GQI to analyze the generalized fractional anisotropy (GFA) and normalized quantitative anisotropy (NQA) values in voxel-based statistical analysis, topological parameters in graph theoretical analysis and subnetwork connectivity in network-based statistical analysis. GFA indicates the measurement of neural anisotropy and represents white-matter integrity; NQA indicates the amount of anisotropic spins that diffuse along fiber orientations and represents white-matter compactness. In the voxel-based statistical analysis, we found lower GFA and NQA values in the SA group than in the D and HC groups and lower GFA and NQA values in the D group than in the HC group. In the graph theoretical analysis, the SA group demonstrated higher local segregation and lower global integration among the three groups. In the network-based statistical analysis, the SA group showed stronger subnetwork connections in the frontal and parietal lobes, and the D group showed stronger subnetwork connections in the parietal lobe than the HC group. Alternations were found in the structural differences and network measurements in healthy controls and depressed patients with and without a history of suicide attempt.</t>
  </si>
  <si>
    <t>WOS:000633805600001</t>
  </si>
  <si>
    <t>Khdir, RA; Latifoglu, G</t>
  </si>
  <si>
    <t>Hopelesseness And Pessimism Among Lesbian, Gay, Bisexual, and Transgenders (Lgbt): Effect of Counseling on Problem Coping Strategies</t>
  </si>
  <si>
    <t>PROPOSITOS Y REPRESENTACIONES</t>
  </si>
  <si>
    <t>The aim of this study is to develop effective counseling approach for the socially deprived and discriminated lesbian, gay, bisexual, and transgender (LGBT) people in Northern Iraq to enhance the physical and mental well-being. The study aims to develop effective problem-coping strategies to deal with social, economic, and political setbacks. The problem identified to conduct this study is that the LGBT people in Northern Iraq are not only inacceptable as normal members of the society but they also face rejection, isolation, and discrimination in society. This consistent hatred and discrimination against the LGBT people develop many psychological disorders that include anxiety, depression, isolation, pessimism, and hopelessness. These psychological disorders enforce suicide attempts and socially deviated behavior among the LGBT people. The study has a qualitative research design and the researcher conducted 10 interviews with LGBTs in northern Iraq. The results of the study outlined that LGBTs in Iraq have social and psychological issues that contribute to hopelessness and pessimism among LGBTs. The society has zero tolerance in the name of religion and the conservative norms do not allow these people to live their life as normal people. They commit suicide or get into depression because of unending suffering. However, the LGBTs that received counseling improved their condition as compared to those that could not receive counseling services. Counseling helped these people to come out of depression and live a normal life by accepting the reality.</t>
  </si>
  <si>
    <t>2307-7999</t>
  </si>
  <si>
    <t>2310-4635</t>
  </si>
  <si>
    <t>e1004</t>
  </si>
  <si>
    <t>10.20511/pyr2021.v9nSPE2.1004</t>
  </si>
  <si>
    <t>WOS:000625202000004</t>
  </si>
  <si>
    <t>Litinetskaia, M; Guelfi, JD</t>
  </si>
  <si>
    <t>Normal and pathological states of love</t>
  </si>
  <si>
    <t>ANNALES MEDICO-PSYCHOLOGIQUES</t>
  </si>
  <si>
    <t>This reflection is an overview of the works of writers, poets, philosophers and doctors. We evoke the psychology of love disorder, love diseases, disorders in which the theme of love is central: morbid jealousy, erotomania, normal and pathological love passion or delusional blindness. We pay tribute to illustrious authors: Maurice Dide, Pierre Janet, Sigmund Freud and Gaetan de Clerambault. In this field, the use of new terms is booming, but does not always come with a deeper psychological understanding of the mechanisms depicted. Love that is not pathological does exist and, under certain conditions, it can last. There are also various phenomena of paradoxical attachment. Hostage-taking and the Stockholm syndrome should not make us forget much more frequent traumatic situations, such as mistreated and abused children, battered spouses or victims of war crimes. Such acts are regularly underpinned by relationships of domination and control over others, for which access to a therapeutic approach is almost non-existent. The semiology of passionate love seems to coincide, on several points, with that of fanatical passion: the exclusivity of the object, the blind certainties, the submission of the object, overestimation, idealization that distorts judgment, and the absence of criticism. The fanatic, as the lover can sometimes become, is a remorseless criminal. The lover is passionate about the ideal, like the passionate idealists described by Dide. This connection informs us about the relationship between the loving self and its object. In passionate love, Freud observes that the self empties itself in favor of the object, which becomes more and more grandiose. The lover gives the impression that his or her self disappears and fades under the shadow of the ideal. But there is nothing altruistic about this self-sacrifice: the self remains faithful to its self-love. This abandonment of the self to the object is a narcissistic strategy of the self that is nourished and restored through the investment of the object. If we consider the psychological signs and disorders that characterize the psychic mechanisms of love, we find that these phenomena have points in common with psychiatric pathologies, especially in the intellectual, physical and affective spheres. The obsession, the impulse, the narrowing of the field of consciousness of a lover explains the fact that he becomes unable, despite his awareness of the danger, to renounce his passion, sacrificing instead his fortune, his situation, and even his life, to a love that he knows is sometimes harmful, even dead-end. For Pierre Janet, passion itself resembles madness, both in its origin and in its development and psychodynamic mechanism. Love-hate is a great purveyor of criminal conduct, such as violence, robbery, rape, crimes of passion, suicides and double suicides. According to some authors, the crime of love is only a crime of self-love that reveals an assertion of control over an object. Many scientific works have introduced a distinction between passion without delirium and delirium with passion, including erotomania, where passion becomes central to psychic activity. Its outcome can be fatal, taking the form of homicide, suicide out of desperation or spite. It can also result in moral suicide by sacrificing the future and then lead to social death. Jealousypassion and jealousy-delusion, closely linked to feelings of love, have been the subject of writings both in literature and in psychiatric works, and their nosographic descriptions by many authors reflect the difficulty of drawing a tight partition between them. (C) 2021 Elsevier Masson SAS. All rights reserved.</t>
  </si>
  <si>
    <t>0003-4487</t>
  </si>
  <si>
    <t>1769-6631</t>
  </si>
  <si>
    <t>WOS:000629973200013</t>
  </si>
  <si>
    <t>Pearson, A; Rose, K</t>
  </si>
  <si>
    <t>A Conceptual Analysis of Autistic Masking: Understanding the Narrative of Stigma and the Illusion of Choice</t>
  </si>
  <si>
    <t>AUTISM IN ADULTHOOD</t>
  </si>
  <si>
    <t>Autistic masking is an emerging research area that focuses on understanding the conscious or unconscious suppression of natural autistic responses and adoption of alternatives across a range of domains. It is suggested that masking may relate to negative outcomes for autistic people, including late/missed diagnosis, mental health issues, burnout, and suicidality. This makes it essential to understand what masking is, and why it occurs. In this conceptual analysis, we suggest that masking is an unsurprising response to the deficit narrative and accompanying stigma that has developed around autism. We outline how classical social theory (i.e., social identity theory) can help us to understand how and why people mask by situating masking in the social context in which it develops. We draw upon the literature on stigma and marginalization to examine how masking might intersect with different aspects of identity (e.g., gender). We argue that although masking might contribute toward disparities in diagnosis, it is important that we do not impose gender norms and stereotypes by associating masking with a female autism phenotype.'' Finally we provide recommendations for future research, stressing the need for increased understanding of the different ways that autism may present in different people (e.g., internalizing and externalizing) and intersectionality. We suggest that masking is examined through a sociodevelopmental lens, taking into account factors that contribute toward the initial development of the mask and that drive its maintenance.</t>
  </si>
  <si>
    <t>Pearson, Amy/0000-0001-7089-6103; Rose, Kieran/0000-0003-4455-7380</t>
  </si>
  <si>
    <t>2573-9581</t>
  </si>
  <si>
    <t>2573-959X</t>
  </si>
  <si>
    <t>10.1089/aut.2020.0043</t>
  </si>
  <si>
    <t>WOS:000752445200007</t>
  </si>
  <si>
    <t>Pretorius, TL</t>
  </si>
  <si>
    <t>Depression among health care students in the time of COVID-19: the mediating role of resilience in the hopelessness-depression relationship</t>
  </si>
  <si>
    <t>SOUTH AFRICAN JOURNAL OF PSYCHOLOGY</t>
  </si>
  <si>
    <t>COVID-19 spread rapidly across the world, and by March 2020, the first case of COVID-19 was identified in South Africa. Lockdown-related measures such as restricted movement and isolation were implemented to contain the virus. Combined with these measures, factors such as economic decline, job losses, and food shortages can cause numerous mental health sequelae such as depression. Feelings of hopelessness and helplessness as well as cases of suicide have been reported around the world due to the pandemic and the associated feelings of anxiety and depression. The aims of this study were to investigate levels of hopelessness and depression in a sample of health care students. A random sample of students (N = 174) enrolled in a health sciences programme at the University of the Western Cape completed the Beck Hopelessness Scale, the Center for Epidemiological Studies Depression Scale, and a three-item Resilience Scale. The results revealed high levels of hopelessness and depression compared to previously reported normative data for these scales. In addition, the indirect effects of hopelessness on depression were significant, demonstrating the mediating role of resilience in the hopelessness-depression relationship. These results highlight a call for universities to take proactive measures in providing students with free and easily accessible resources to help them cope and manage stress during a traumatic event. More importantly, at a national level, preventive measures should be implemented to strengthen resilience in young adults.</t>
  </si>
  <si>
    <t>0081-2463</t>
  </si>
  <si>
    <t>2078-208X</t>
  </si>
  <si>
    <t>10.1177/0081246321994452</t>
  </si>
  <si>
    <t>WOS:000624207000001</t>
  </si>
  <si>
    <t>Schmidt, GJ; Barbosa, AO; de Assis, SG; Nicaretta, DH; Schmidt, SL</t>
  </si>
  <si>
    <t>Attentional Subdomains' Deficits in Brazilian Patients With Major Depressive Episodes</t>
  </si>
  <si>
    <t>NEUROPSYCHOLOGY</t>
  </si>
  <si>
    <t>Objective: Studies conducted in developed countries have shown that attentional impairment is commonly seen in patients with major depressive disorders (MDD). There is a lack of studies using culture-free neuropsychological instruments. Additionally, attention consists of different subdomains. Deficits in subdomains have not been investigated in MDD. Studies on subdomains using systematic frameworks are needed. We aimed to verify the percentage of Brazilian MDD patients with attention deficits, using a culture-free instrument; compare different attention subdomains in MDD patients with paired controls; find the subdomain that best discriminated controls from MDD patients. Method: Forty-five unmedicated patients currently with MDD and 45 age- and sex-matched controls participated in the study. Attention performance was measured by a Go/No-go task which detected omission errors, commission errors, reaction time (RT), and variability of reaction time (VRT). These variables assess four specific subdomains: focused attention (omission errors), response inhibition (commission errors), alertness (RT), and sustained attention (VRT). MANCOVAs were used to test group differences and logistic regressions to find the strongest predictor of MDD. Results: Compared with normative data, 73.3% of the patients and 17.7% of the controls exhibited attention deficits, defined as a z-score &lt; 2.0 on two or more subdomains. Depressed patients showed poorer performance in all attention subdomains. The VRT variable was the strongest predictor of MDD. Lapses in attention as the test progresses affected the stability of RTs and increased VRT in MDD patients. Conclusions: A significant proportion of the depressive patients shows attention deficits, as described in developed countries; all attention subdomains are affected in MDD patients; sustained attention is the most affected subdomain.</t>
  </si>
  <si>
    <t>ASSIS, SIMONE/AAY-2023-2020</t>
  </si>
  <si>
    <t>ASSIS, SIMONE/0000-0001-5460-6153</t>
  </si>
  <si>
    <t>0894-4105</t>
  </si>
  <si>
    <t>1931-1559</t>
  </si>
  <si>
    <t>10.1037/neu0000719</t>
  </si>
  <si>
    <t>WOS:000634595600008</t>
  </si>
  <si>
    <t>Teachman, BA; White, BA; Lilienfeld, SO</t>
  </si>
  <si>
    <t>Identifying Harmful Therapies: Setting the Research Agenda</t>
  </si>
  <si>
    <t>CLINICAL PSYCHOLOGY-SCIENCE AND PRACTICE</t>
  </si>
  <si>
    <t>This special issue points to both the progress we have made in learning which interventions may be potentially harmful, and the many gaps in our knowledge about how to define and identify iatrogenic effects. We are thankful to the authors of these articles for raising many important questions and providing direction for the field to improve the state of our understanding. We first review the articles in the special issue, focusing initially on those that can help us better define and identify potentially harmful therapies in more reliable and valid ways, both in the context of clinical practice guidelines and in the evaluation of the statistical validity and evidential strength of trials examining iatrogenic effects. Next, we discuss lessons learned from articles that consider interventions for various clinical problems, including suicide, obsessive-compulsive disorder. and substance use. The final articles reviewed discuss potentially harmful interventions designed to address some aspect of relational behavior that counters a societal norm or expectation in some way, including sexual orientation change, attachment, and gang-focused interventions. We then consider common methodological, theoretical, and ethical challenges highlighted by the articles and close with our top ten recommendations for the field and directions for future research. It is our strong hope that the next decade of research will allow for a more comprehensive evidence base to draw from so that clinics, therapists, and consumers can make informed choices to avoid pursuing care that can cause harm.</t>
  </si>
  <si>
    <t>White, Bradley/0000-0002-7477-9956</t>
  </si>
  <si>
    <t>0969-5893</t>
  </si>
  <si>
    <t>1468-2850</t>
  </si>
  <si>
    <t>WOS:000653022400011</t>
  </si>
  <si>
    <t>Wachs, S; Wright, MF; Gamez-Guadix, M; Doring, N</t>
  </si>
  <si>
    <t>Sexting among adolescents has triggered controversial debates among scholars and the general public. However, questions regarding the associations between different types of sexting, namely consensual, non-consensual, and pressured sexting, depressive symptoms, and non-suicidal self-harm remain. In addition, little attention has been given to whether demographic variables (i.e., gender, ethnicity, disability, sexual minority) might influence these associations. To fill these gaps in the literature, the present study was conducted. Participants were 2506 adolescents (ages 13-16 years old; M-age = 15.17; SDage = 0.89) from eight high schools located in the suburbs of a large Midwestern city in the United States. Adolescents self-identified as female (50%), Caucasian (57%), approximately 15% reported that they had a disability they received school accommodation for, and 18% self-identified as a sexual minority. They completed self-report questionnaires on their sexting behaviors, depressive symptoms, and non-suicidal self-harm. Findings revealed that non-consensual and pressured sexting were positively related to depressive symptoms and non-suicidal self-harm, whereas consensual sexting was unrelated to these outcomes. Boys engaged in more non-consensual sexting compared with girls, girls were more pressured to send sexts compared with boys, and sexual minority adolescents reported greater consensual sexting compared with non-sexual minority adolescents. Moderating effects revealed that girls, non-minority adolescents, and non-sexual minority adolescents experienced greater depressive symptoms and non-suicidal self-harm when they experienced pressured sexting. These findings underscore the importance of considering various types of sexting and adolescents' demographic variables when examining the negative outcomes of sexting. Disentangling the relationships among different types of sexting, depressive symptoms, and self-harm aids in the development of evidence-based recommendations for sexting harm prevention and sexual education programs.</t>
  </si>
  <si>
    <t>Wachs, Sebastian/0000-0003-2787-6646</t>
  </si>
  <si>
    <t>WOS:000628113100001</t>
  </si>
  <si>
    <t>Gius, C</t>
  </si>
  <si>
    <t>Addressing the Blurred question of 'responsibility': insights from online news comments on a case of nonconsensual pornography</t>
  </si>
  <si>
    <t>JOURNAL OF GENDER STUDIES</t>
  </si>
  <si>
    <t>In spring 2015, six private videos of a young Italian woman (T.C.) were uploaded on the web without her consent. The videos went immediately viral, and suddenly the woman found herself at the centre of a strenuous legal battle to have the videos removed from the internet and to obtain a change of surname. In her complaint, she stated that despite having willingly participated in the filming, she had never consented to the circulation of the videos and as a result of the unwanted publicity she was receiving she was unable to lead a normal life. Incapable of coping with the growing social pressure, in the late summer of 2016 the woman took her own life. Looking at the comments posted under two newspaper articles published online in the immediate aftermath of her suicide, this article examines the socio-cultural implications of nonconsensual pornography practices in the contemporary Italian public debate. Specifically, this study will try to address the following questions: how was T.C.'s case constructed by the public? How was the responsibility for her death framed in such a discussion? What are the implications of such responses when discussing societal sexism and gender inequality in contemporary Italy?</t>
  </si>
  <si>
    <t>GIUS, CHIARA/0000-0003-1271-4556</t>
  </si>
  <si>
    <t>0958-9236</t>
  </si>
  <si>
    <t>1465-3869</t>
  </si>
  <si>
    <t>FEB 17</t>
  </si>
  <si>
    <t>FEB 2021</t>
  </si>
  <si>
    <t>WOS:000621653100001</t>
  </si>
  <si>
    <t>Gogos, A; Sun, J; Udawela, M; Gibbons, A; van den Buuse, M; Scarr, E; Dean, B</t>
  </si>
  <si>
    <t>Rap guanine nucleotide exchange factor 1 (RAPGEF1) is involved in cell adhesion and neuronal migration. Previously we found lower RAPGEF1 mRNA levels in Brodmann?s area (BA) 9 in subjects with schizophrenia compared to controls. This study aimed to determine whether RAPGEF1 expression was altered in other brain regions implicated in schizophrenia and whether this was associated with suicide. Using qPCR, we measured the levels of RAPGEF1 in post-mortem BA 8 and 44 from 27 subjects with schizophrenia and 26 non-psychiatric control subjects. To address the effect of antipsychotic treatments, Rapgef1 mRNA levels were measured in the cortex from rats treated with typical antipsychotic drugs. There was no difference in RAPGEF1 normalised relative expression levels in BA 8 or 44. However, in BA 8, schizophrenia subjects had higher raw Ct RAPGEF1 levels compared to controls. There were higher RAPGEF1 levels in suicide completers compared to non-suicide schizophrenia subjects in BA 8. Rapgef1 expression levels in the rat cortex did not vary with antipsychotic treatment. Our findings suggest changes in RAPGEF1 expression may be limited to the dorsolateral prefrontal cortex from subjects with schizophrenia. Further investigation of the function of RAPGEF1 may lead to a greater understanding of the pathophysiology of schizophrenia.</t>
  </si>
  <si>
    <t>; Dean, Brian/M-7503-2016</t>
  </si>
  <si>
    <t>van den Buuse, Maarten/0000-0002-7555-3799; Dean, Brian/0000-0001-7773-4473; Gogos, Andrea/0000-0003-2107-4669</t>
  </si>
  <si>
    <t>WOS:000634554600021</t>
  </si>
  <si>
    <t>Aghakhani, N; Lopez, V; Parizad, N; Baghaei, R</t>
  </si>
  <si>
    <t>It was like nobody cared about what I said? Iranian women committed self-immolation: a qualitative study</t>
  </si>
  <si>
    <t>Background Suicide-attempts have increased across the world and have become higher among females. There has been a high prevalence of self-immolation in Iran, mostly young married women admitted to the burn centers. This study aimed to explore the factors and experiences of self-immolation in Iranian married women to develop prevention strategies to prevent the personal, social, and economic impacts of suicide and suicide attempts. Methods A qualitative descriptive approach using open-ended, in-depth, face-to-face interviews was conducted in a purposive sample of 16 married Iranian women aged 16-40 years in the burn centers in Urmia city, a place in northwest Iran. Conventional content analysis was used to analyze the data. Results Three themes emerged from the data, including (1) antecedents of self-immolation, (2) suicidal ideation method, and (3) pathway to recovery. Each of these themes is supported by sub-themes. Conclusions The study highlights the demand for health professionals to support self-immolation survivors to continue their normal lives. According to survivors' needs, a comprehensive supportive program is recommended to support their pathways to recovery in all its complexities. Health professionals should also not forget that the survivors' family also will need help to overcome this trauma. A family counseling program may also be provided.</t>
  </si>
  <si>
    <t>Lopez, Violeta/C-6899-2015; Baghaei, Rahim/C-6851-2017</t>
  </si>
  <si>
    <t>Lopez, Violeta/0000-0001-8844-0331; Baghaei, Rahim/0000-0002-8172-7994; Aghakhani, Nader/0000-0003-4026-2112</t>
  </si>
  <si>
    <t>FEB 19</t>
  </si>
  <si>
    <t>WOS:000621096500001</t>
  </si>
  <si>
    <t>Lopez, M; Malacarne, PF; Gajos-Draus, A; Ding, XX; Daiber, A; Lundberg, JO; Offermanns, S; Brandes, RP; Rezende, F</t>
  </si>
  <si>
    <t>BRITISH JOURNAL OF PHARMACOLOGY</t>
  </si>
  <si>
    <t>Background and Purpose Organic nitrates such as nitroglycerin (NTG) or pentaerythritol tetranitrate (PETN) have been used for over a century in the treatment of angina or ischaemic heart disease. These compounds are prodrugs which release their nitrovasodilators upon enzymic bioactivation by aldehyde dehydrogenase (ALDH2) or cytochromes P450 (CYP). Whereas ALDH2 is known to directly activate organic nitrates in vessels, the contribution of vascular CYPs is unknown and was studied here. Experimental Approach As all CYPs depend on cytochrome P450 reductase (POR) as electron donor, we generated a smooth muscle cell-specific, inducible knockout mouse of POR (smcPOR(-/-)) to investigate the contribution of POR/CYP to vascular biotransformation of organic nitrates. Key Results Microsomes containing recombinant CYPs expressed in human vascular tissues released nitrite from NTG and PETN with CYP2C9 and CYP2C8 being most efficient. SFK525, a CYP suicide inhibitor, blocked this effect. smcPOR(-/-) mice exhibited no obvious cardiovascular phenotype (normal cardiac weight and endothelium-dependent relaxation) and plasma and vascular nitrite production was similar to control (CTL) animals. NTG- and PETN-induced relaxation of isolated endothelium-intact or endothelium-denuded vessels were identical between CTL and smcPOR(-/-). Likewise, nitrite release from organic nitrates in aortic rings was not affected by deletion of POR in smooth muscle cells (SMCs). In contrast, inhibition of ALDH2 by benomyl (10 mu M) inhibited NTG-induced nitrite production and relaxation. Deletion of POR did not modulate this response. Conclusions and Implications Our data suggest that metabolism by vascular CYPs does not contribute to the pharmacological function of organic nitrates.</t>
  </si>
  <si>
    <t>Lundberg, Jon/0000-0002-0174-5210; Gajos-Draus, Anna/0000-0001-6253-3329</t>
  </si>
  <si>
    <t>0007-1188</t>
  </si>
  <si>
    <t>1476-5381</t>
  </si>
  <si>
    <t>WOS:000618983100001</t>
  </si>
  <si>
    <t>Robinson, LE; Espelage, DL; Valido, A; Ingram, KM; El Sheikh, AJ; Torgal, C; Mintz, S; Kuehl, T</t>
  </si>
  <si>
    <t>Ethnic Representation and Willingness to Seek Help as Moderators Between Peer Victimization and Mental Health Outcomes among Latinx Adolescents</t>
  </si>
  <si>
    <t>SCHOOL MENTAL HEALTH</t>
  </si>
  <si>
    <t>Peer victimization, also referred to as bullying victimization, is associated with deleterious mental health outcomes including depression and suicidality. However, most of the bullying literature in the USA is centered around the experiences of non-Latinx White and African American adolescents. To center Latinx experiences, this cross-sectional study includes a sample of Latinx students from 19 Colorado high schools (n = 2554). School-level ethnic peer representation (proportion of Latinx peers) and individual student's willingness to seek help were examined independently as moderators between bullying victimization and mental health outcomes (depression and suicidality) separately by gender. Results indicated that Latinx youth who experienced peer victimization also reported higher symptoms of depression and suicidality. A greater willingness to seek help was associated with less symptoms of depression and suicidality among young Latinx youth, while school-level ethnic peer representation was only associated with lower symptoms of depression for Latinx adolescent females. Among Latinx youth who were victimized, a greater willingness to seek help was protective for symptoms of depression and suicidality. Results suggest that school-based programs for bullying prevention and mental health promotion need to examine culturally specific protective factors to reduce victimization and promote help-seeking norms among Latinx youth.</t>
  </si>
  <si>
    <t>Robinson, Luz/0000-0002-5269-8522</t>
  </si>
  <si>
    <t>1866-2625</t>
  </si>
  <si>
    <t>1866-2633</t>
  </si>
  <si>
    <t>WOS:000619413400001</t>
  </si>
  <si>
    <t>Burrell, M; White, AM; Frerichs, L; Funchess, M; Cerulli, C; DiGiovanni, L; Lich, KH</t>
  </si>
  <si>
    <t>Depicting  the system  : How structural racism and disenfranchisement in the United States can cause dynamics in community violence among males in urban black communities</t>
  </si>
  <si>
    <t>Background: A complex system of factors interacting across time shapes community violence. It is not well understood how features of persons, institutions and communities interact as a system to produce escalating community violence. We aimed to integrate theoretical and experiential knowledge among young AfricanAmerican urban males to develop a concept model of key causal structures driving dynamics of community violence escalation over time in a context of historical racism. Methods: We analyzed three published sources (two documentary films and one ethnography) containing lived experience perspectives on community violence escalation among African American males in three U.S. cities experiencing civil unrest due to structural racism. Qualitative descriptive analysis identified features in three key thematic categories: racialized policies and practices, economic and social disenfranchisement, and intrapsychic factors. We used causal loop diagramming, a system dynamics method designed for depicting dynamic hypotheses about the system structure producing observed trends over time, to represent the dynamic relationships among identified individual and community variables. Results: The concept model contained key feedback structures capable of generating exponential growth in violence providing detailed dynamic hypotheses about how violence can beget more violence (violence escalation) within a community. Referred to as reinforcing feedback loops, these dynamics involved development of kill-or-be-killed norms, civil unrest emerging from racially oppressive policies, internalizing the code of the streets to seek outward displays of power, and processes that get one stuck or not able to break out of the system of violence. Conclusions: Qualitative system dynamics methods offered an approach to uncover and hypothesize the complex, dynamic relationships between variables shaping violence escalation trends. The resulting causal loop diagram hypothesized dynamic mechanisms capable of creating and perpetuating racial disparities in community violence escalation, that can be tested in future research to inform action to break observed cycles of community violence. Keywords: United States, community violence, system dynamics, causal loop diagram, African American, civil unrest, structural racism</t>
  </si>
  <si>
    <t>10.1016/j.socscimed.2020.113469</t>
  </si>
  <si>
    <t>WOS:000624327700014</t>
  </si>
  <si>
    <t>Chanen, AM; Betts, JK; Jackson, H; Cotton, SM; Gleeson, J; Davey, CG; Thompson, K; Perera, S; Rayner, V; Chong, SY; McCutcheon, L</t>
  </si>
  <si>
    <t>A Comparison of Adolescent versus Young Adult Outpatients with First-Presentation Borderline Personality Disorder: Findings from the MOBY Randomized Controlled Trial: Une Comparaison Entre Patients Ambulatoires Adolescents et Jeunes Adultes a la Premiere Presentation du Trouble de la Personnalite Limite : Resultats de L'essai Randomise Controle MOBY</t>
  </si>
  <si>
    <t>Objective: The increasing focus on adolescent personality disorder has tended to ignore evidence of the developmental continuity of the period from puberty to young adulthood. This study aims to: (1) describe the characteristics of a sample of young people with borderline personality disorder (BPD) who had no previous history of evidence-based treatment for the disorder and (2) compare their characteristics by participant age group. Methods: One hundred and thirty-nine young people (15 to 25 years) with BPD, newly enrolled in the Monitoring Outcomes of BPD in Youth randomized controlled trial, completed semi-structured interview and self-report measures assessing demographic, clinical, and functional characteristics. Younger (aged 15 to 17 years; n = 64) and older (aged 18 to 25 years; n = 75) participants were compared on these same variables using t-tests, chi-square tests, and logistic regression. Results: Young outpatients with BPD had extensive and severe psychopathology and were functioning poorly. Adolescents and young adults with BPD showed substantial similarities on 20 key aspects of their presentation. Significant between-groups differences were observed in household makeup, treatment history, antisocial personality disorder, emotion dysregulation, substance use, age of commencement and extent of self-harm, and achievement of age-appropriate educational milestones. Adolescent BPD group membership was predicted by family composition and self-harm, whereas young adult BPD group membership was predicted by not achieving age-appropriate milestones, vocational disengagement, and emotion dysregulation. The final model explained 54% of the variance and correctly classified 80.2% of the sample by age. Conclusions: Both adolescents and young adults with early stage BPD present with severe and often similar problems to one another, supporting developmental continuity across this age range. However, there are also meaningful differences in presentation, suggesting that pathways to care might differ by age and/or developmental stage. Detection and intervention for personality disorder should not be delayed until individuals reach 18 years of age.</t>
  </si>
  <si>
    <t>; Betts, Jennifer/G-7405-2017</t>
  </si>
  <si>
    <t>Perera, Sharnel/0000-0002-0000-2431; Cotton, Sue/0000-0002-9386-8348; Chanen, Andrew/0000-0003-4468-622X; Betts, Jennifer/0000-0003-4146-2343</t>
  </si>
  <si>
    <t>10.1177/0706743721992677</t>
  </si>
  <si>
    <t>WOS:000658845400001</t>
  </si>
  <si>
    <t>Warawdekar, UM; Jain, V; Patel, H; Nanda, A; Kamble, V</t>
  </si>
  <si>
    <t>Modifying gap junction communication in cancer therapy</t>
  </si>
  <si>
    <t>CURRENT RESEARCH IN TRANSLATIONAL MEDICINE</t>
  </si>
  <si>
    <t>Aim: Drug delivery is crucial for therapeutic efficacy and gap junction communication channels (GJIC) facilitate movement within the tumour. Pro-drug activation, a modality of cancer therapy leads to Ganciclovir triphosphate (GCV-TP) incorporation into newly synthesized DNA resulting in cell death. The objective was to enhance, with Histone deacetylase inhibitors (HDACi) and All Trans Retinoic Acid (ATRA), GJIC, crucial for drug delivery, and with combination, abrogate the observed detrimental effect of Dexamethasone (DXM). Methods: Cell lines (NT8E, and HeLa) were pre-treated with Valproic Acid (VPA) (1 mM), 4 Phenyl Butyrate (4PB) (2 mM), ATRA (10 mu M) and Dexamethasone (1 mu M). Protein quantitated with the Bicinchoninic (BCA) assay for cell lysates, membrane and soluble fractions was assessed with Western blotting for Connexins (43, 26 and 32) and E-Cadherin. A qRT-PCR was done for CX 43-GJA1, CX 26-GJB2, CX 32-GJB1 and E-Cadherin, and normalized with Glyceraldehyde Phosphate dehydrogenase (GAPDH). Further, localization of Connexins (CX) and E-Cadherin, GJIC competence, pre-clinical in-vitro studies and the mechanism of cell death were evaluated. Results: There was no toxicity or change in growth patterns observed with the drugs. In both the cell lines CX 43 localized to the membrane whereas CX 32 and CX 26 were present but not membrane bound. E-Cadherin was present on the membrane in NT8E and completely absent in HeLa cells. Effects of HDACi, DXM and ATRA were seen on the expression of Connexins and E-Cadherin in both the cell lines. NT8E and HeLa cell lines showed enhanced GJIC with 4PB [30 %], VPA [36 %] and ATRA [54 %] with a 60 % increase in cytotoxicity and an abrogation of Dexamethasone inhibition on combination with VPA or ATRA. Conclusion: An enhancement of GJIC function by HDACi and ATRA increased cytotoxicity and could be effective in the presence of Dexamethasone, when combined with ATRA or VPA. (C) 2020 Elsevier Masson SAS. All rights reserved.</t>
  </si>
  <si>
    <t>, Himani/0000-0003-0809-8201</t>
  </si>
  <si>
    <t>2452-3186</t>
  </si>
  <si>
    <t>10.1016/j.retram.2020.09.002</t>
  </si>
  <si>
    <t>WOS:000697349300006</t>
  </si>
  <si>
    <t>Alber, J; Popescu, D; Thompson, LI; Tonini, GM; Arthur, E; Oh, H; Correia, S; Salloway, SP; Lee, AK</t>
  </si>
  <si>
    <t>JOURNAL OF GERIATRIC PSYCHIATRY AND NEUROLOGY</t>
  </si>
  <si>
    <t>Aims: Alzheimer's disease (AD) is a gradually progressive neurodegenerative disease that ultimately results in total loss of cognitive and functional independence in older adults. This study aimed to examine the safety and tolerability of APOE disclosure in community-dwelling, cognitively normal (CN) older adults from the Butler Alzheimer's Prevention Registry (BAPR), and to determine whether APOE disclosure impacted participant's decisions to participate in AD clinical research. Methods: 186 (N = 106 SMALL ELEMENT OF4 non-carriers, 80 SMALL ELEMENT OF4 carriers) CN older adults aged 58-78 from the BAPR completed 2 visits: one for psychological readiness screening and genotyping and one for APOE disclosure. Online follow-ups were completed 3 days, 6 weeks, and 6 months post-disclosure. Primary outcomes were scores on self-report measures of depression, anxiety, impact of events, and perceived risk of AD, along with enrollment in AD clinical trials. Results: SMALL ELEMENT OF4 carriers and non-carriers did not differ significantly on measures of depression, anxiety, or suicidal ideation over the 6-month follow-up period. SMALL ELEMENT OF4 carriers reported higher impact of disclosure than non-carriers immediately after disclosure, but both groups' scores on impact of events measures remained sub-clinical. SMALL ELEMENT OF4 carriers and non-carriers were equally likely to participate in AD research after disclosure, with genotype-dependent differences in type of clinical trial enrollment. Conclusions: APOE genotyping and disclosure was safe and well tolerated in a group of CN, community-dwelling older adults, who were pre-screened after volunteering for AD research through BAPR. Implications for the inclusion of APOE genotyping and disclosure at AD clinical trial sites are discussed.</t>
  </si>
  <si>
    <t>Arthur, Edmund/AAH-8825-2020</t>
  </si>
  <si>
    <t>Arthur, Edmund/0000-0002-1577-7950; Alber, Jessica/0000-0002-5090-4206</t>
  </si>
  <si>
    <t>0891-9887</t>
  </si>
  <si>
    <t>1552-5708</t>
  </si>
  <si>
    <t>WOS:000619971900001</t>
  </si>
  <si>
    <t>Akbari, H; Sadiq, MT; Rehman, AU</t>
  </si>
  <si>
    <t>HEALTH INFORMATION SCIENCE AND SYSTEMS</t>
  </si>
  <si>
    <t>A widespread brain disorder of present days is depression which influences 264 million of the world's population. Depression may cause diverse undesirable consequences, including poor physical health, suicide, and self-harm if left untreated. Depression may have adverse effects on the personal, social, and professional lives of individuals. Both neurologists and researchers are trying to detect depression by challenging brain signals of Electroencephalogram (EEG) with chaotic and non-stationary characteristics. It is essential to detect early-stage depression to help patients obtain the best treatment promptly to prevent harmful consequences. In this paper, we proposed a new method based on centered correntropy (CC) and empirical wavelet transform (EWT) for the classification of normal and depressed EEG signals. The EEG signals are decomposed to rhythms by EWT and then CC of rhythms is computed as the discrimination feature and fed to K-nearest neighbor and support vector machine (SVM) classifiers. The proposed method was evaluated using EEG signals recorded from 22 depression and 22 normal subjects. We achieved 98.76%, 98.47%, and 99.05% average classification accuracy (ACC), sensitivity, and specificity in a 10-fold cross-validation strategy by using an SVM classifier. Such efficient results conclude that the method proposed can be used as a fast and accurate computer-aided detection system for the diagnosis of patients with depression in clinics and hospitals.</t>
  </si>
  <si>
    <t>Sadiq, Muhammad Tariq/AAA-6162-2020</t>
  </si>
  <si>
    <t>Sadiq, Muhammad Tariq/0000-0002-7410-5951</t>
  </si>
  <si>
    <t>2047-2501</t>
  </si>
  <si>
    <t>FEB 6</t>
  </si>
  <si>
    <t>WOS:000615562900001</t>
  </si>
  <si>
    <t>Aldrich, RS; Cerel, J; Drapeau, CW</t>
  </si>
  <si>
    <t>Objective: The revised Willingness to Intervene against Suicide questionnaire and the Expanded Revised Facts on Suicide Quiz were employed to examine the relationship between college students' knowledge about suicide and intention to intervene. Participants: College students (n = 515) participated, a majority being women and Caucasian. Methods: Participants completed an online survey. Data were analyzed in SPSS. Results: College students have poor knowledge of suicide facts; however, this low level of accurate knowledge was not associated with intention to intervene with a suicidal person. Attitudes, subjective norms, perceived behavioral control, sex, and no previous suicide attempt were all significant predictors of intention to intervene. Conclusions: These results challenge the notion that one must be well-informed in order to intend to take action.</t>
  </si>
  <si>
    <t>Drapeau, Christopher/0000-0002-1304-5369</t>
  </si>
  <si>
    <t>WOS:000632385500001</t>
  </si>
  <si>
    <t>Cabrera-Mendoza, B; de Anda-Jauregui, G; Nicolini, H; Fresno, C</t>
  </si>
  <si>
    <t>A meta-study on transcription factor networks in the suicidal brain</t>
  </si>
  <si>
    <t>There is evidence supporting the presence of brain gene expression differences between suicides and nonsuicides. Such differences have been implicated in suicide pathophysiology. However, regulatory factors underlying these gene expression differences have not been fully understood. Therefore, the identification of differences in regulatory mechanisms, i.e., transcriptional factors between suicides and non-suicides is crucial for the understanding of suicide neurobiology. In this study, we conducted a transcription factor network meta-study with freely available data from the prefrontal cortex of suicides and non-suicides with different mental disorders, including major depression disorder, bipolar disorder and schizophrenia, as well as healthy controls. Disorderspecific characteristics of suicides and non-suicides transcription factor networks were detected, i.e., the presence of immune response genes in both suicides and non-suicides with major depression disorder networks. Also, we found the presence of ESR1, which has been implicated to give resilience to social stress, in the non-suicides network but not in the suicides with major depression network. Suicides and non-suicides with bipolar disorder shared only three genes in common: FOS, CRY1 and PER2. In addition, we found a higher number of genes involved in immune response in the non-suicides with bipolar disorder compared to the suicides with bipolar disorder network. The suicides and non-suicides with schizophrenia networks exhibited clear differences, including the presence of circadian cycle genes in the suicides with schizophrenia network and their absence in the non-suicides with schizophrenia network. The results of this study provide insight on the regulatory mechanisms underpinning transcriptional changes in the suicidal brain.</t>
  </si>
  <si>
    <t>Cabrera-Mendoza, Brenda/ABC-6875-2021</t>
  </si>
  <si>
    <t>Cabrera-Mendoza, Brenda/0000-0003-4729-9997</t>
  </si>
  <si>
    <t>10.1016/j.jpsychires.2021.01.037</t>
  </si>
  <si>
    <t>WOS:000634104500004</t>
  </si>
  <si>
    <t>Huttelmaier, MT; Lengenfelder, B; Bauer, WR; Fischer, TH</t>
  </si>
  <si>
    <t>EUROPEAN HEART JOURNAL-CASE REPORTS</t>
  </si>
  <si>
    <t>Background Cardiac arrhythmias are a serious complication in patients admitted due to intoxication in suicidal attempts. Upon admission, detailed information about the specific kind of intoxication are frequently missing. The differential diagnoses of electrocardiogram (ECG) changes such as elevation of T-waves, prolongation of the QT-interval or elevation of ST-segments in this special subgroup of patients comprise drug-induced electrolyte disorders or direct toxic effects on cardiac excitation and repolarization. Case summary In this clinical report of a 27-year-old male patient, we present a case of unusual ECG alterations mimicking ST-elevation, high amplitude, biphasic T-waves and prolongation of QT-interval. These changes of surface ECG were induced by ingestion of cylindrical batteries in a suicidal attempt and immediately normalized after removal of batteries by esophagogastroduodenoscopy. Discussion There is limited literature describing changes in surface ECG in patients having ingested cylindrical batteries. We propose two hypotheses for the occurrence of these changes after ingestion of cylindrical batteries: (i) Cardiac movement within the perturbation field induced by the batteries causes electrical changes on a time scale of the heart rate which are above the threshold of the high pass filter. (ii) The batteries' electrotonic potential affects the membrane currents of cardiac myocytes, not inducing an action potential but generating repolarization abnormalities. Individual factors, such as body constitution and localization of the batteries within the stomach, determine the interindividual characteristics of repolarization abnormalities.</t>
  </si>
  <si>
    <t>2514-2119</t>
  </si>
  <si>
    <t>ytab004</t>
  </si>
  <si>
    <t>WOS:000646067400067</t>
  </si>
  <si>
    <t>Lindblad, K</t>
  </si>
  <si>
    <t>No, I Guess it's kind of Sensitive-Communication Patterns in a Music Listening Group with Older Men</t>
  </si>
  <si>
    <t>NORDIC JOURNAL OF MUSIC THERAPY</t>
  </si>
  <si>
    <t>Introduction: Loneliness is a major wellbeing challenge for older men, linked to physical illnesses, depression and a heightened risk of suicide. Music listening is a potentially significant, although hitherto understudied resource in facilitating wellbeing amongst older men. This empirical study seeks to investigate how older men, at risk of loneliness, interact with each other, the female group leader and with music in a music listening group. It was presumed that the music would positively affect the moods of the participants, and that music would serve as a vehicle to stimulate memories and personal self-disclosure. Method: Eight men 64-86 years, with life challenges connected to loneliness, met 16 times to listen to self-chosen music and discuss self-defined topics. The group was led by a qualified music therapist. Follow-up individual interviews were made and a questionnaire were conducted, and used for triangulation. Qualitative content analysis was used to identify codes and themes. Results: The analysis resulted in three themes: choosing a positive mood; facts over self-disclosure; empathy and identification. Listening to, and discussing music were described as uplifting, stimulating and meaningful. However, the presumption that the music would serve as a vehicle for self-disclosure did not unfold as expected. Discussion: The communication between the participants and with the female group leader is discussed from a gender perspective. The article concludes that, specifically when working with (older) men, there is a dual need to recognise traditional, gendered socialisation patterns and norms, while simultaneously acknowledging that these norms might counteract other forms of connectedness.</t>
  </si>
  <si>
    <t>0809-8131</t>
  </si>
  <si>
    <t>1944-8260</t>
  </si>
  <si>
    <t>OCT 20</t>
  </si>
  <si>
    <t>WOS:000614209200001</t>
  </si>
  <si>
    <t>Amatya, C; Pegues, MA; Lam, N; Vanasse, D; Geldres, C; Choi, S; Hewitt, SM; Feldman, SA; Kochenderfer, JN</t>
  </si>
  <si>
    <t>MOLECULAR THERAPY</t>
  </si>
  <si>
    <t>Chimeric antigen receptors (CARs) are fusion proteins that contain antigen-recognition domains and T cell signaling domains. Signaling lymphocytic-activation molecule F7 (SLAMF7) is a promising target for CAR T cell therapies of the plasma cell malignancy multiple myeloma (MM) because SLAMF7 is expressed by MM but not normal nonhematopoietic cells. We designed CARs targeting SLAMF7. We transduced human T cells with anti-SLAMF7 CARs containing either CD28 or 4-1BB costimulatory domains. T cells expressing CD28-containing CARs or 4-1BB-containing CARs recognized SLAMF7 in vitro. SLAMF7-specific cytokine release was higher for T cells expressing CARs with CD28 versus 4-1BB domains. In murine solid tumor and disseminated tumor models, anti-tumor activity of T cells was superior with CD28-containing CARs versus 4-1BB-containing CARs. Because of SLAMF7 expression on some normal leukocytes, especially natural killer cells that control certain viral infections, the inclusion of a suicide gene with an anti-SLAMF7 CAR is prudent. We designed a construct with a CD28-containing anti-SLAMF7 CAR and a suicide gene. The suicide gene encoded a dimerization domain fused to a caspase-9 domain. T cells expressing the anti-SLAMF7 CAR plus suicide-gene construct specifically recognized SLAMF7 in vitro and eliminated tumors from mice. T cells expressing this construct were eliminated on demand by administering the dimerizing agent AP1903 (rimiducid).</t>
  </si>
  <si>
    <t>Kochenderfer, James/0000-0002-4362-9875</t>
  </si>
  <si>
    <t>1525-0016</t>
  </si>
  <si>
    <t>1525-0024</t>
  </si>
  <si>
    <t>WOS:000632041900001</t>
  </si>
  <si>
    <t>Carmichael, P; Butler, G; Masic, U; Cole, TJ; De Stavola, BL; Davidson, S; Skageberg, EM; Khadr, S; Viner, RM</t>
  </si>
  <si>
    <t>PLOS ONE</t>
  </si>
  <si>
    <t>Background In adolescents with severe and persistent gender dysphoria (GD), gonadotropin releasing hormone analogues (GnRHa) are used from early/middle puberty with the aim of delaying irreversible and unwanted pubertal body changes. Evidence of outcomes of pubertal suppression in GD is limited. Methods We undertook an uncontrolled prospective observational study of GnRHa as monotherapy in 44 12-15 year olds with persistent and severe GD. Prespecified analyses were limited to key outcomes: bone mineral content (BMC) and bone mineral density (BMD); Child Behaviour CheckList (CBCL) total t-score; Youth Self-Report (YSR) total t-score; CBCL and YSR self-harm indices; at 12, 24 and 36 months. Semistructured interviews were conducted on GnRHa. Results 44 patients had data at 12 months follow-up, 24 at 24 months and 14 at 36 months. All had normal karyotype and endocrinology consistent with birth-registered sex. All achieved suppression of gonadotropins by 6 months. At the end of the study one ceased GnRHa and 43 (98%) elected to start cross-sex hormones. There was no change from baseline in spine BMD at 12 months nor in hip BMD at 24 and 36 months, but at 24 months lumbar spine BMC and BMD were higher than at baseline (BMC +6.0 (95% CI: 4.0, 7.9); BMD +0.05 (0.03, 0.07)). There were no changes from baseline to 12 or 24 months in CBCL or YSR total t-scores or for CBCL or YSR self-harm indices, nor for CBCL total t-score or self-harm index at 36 months. Most participants reported positive or a mixture of positive and negative life changes on GnRHa. Anticipated adverse events were common. Conclusions Overall patient experience of changes on GnRHa treatment was positive. We identified no changes in psychological function. Changes in BMD were consistent with suppression of growth. Larger and longer-term prospective studies using a range of designs are needed to more fully quantify the benefits and harms of pubertal suppression in GD.</t>
  </si>
  <si>
    <t>Cole, Tim J/B-7883-2008; Viner, Russell/A-1441-2009</t>
  </si>
  <si>
    <t>Cole, Tim J/0000-0001-5711-8200; Viner, Russell/0000-0003-3047-2247; Masic, Una/0000-0002-8287-9471</t>
  </si>
  <si>
    <t>1932-6203</t>
  </si>
  <si>
    <t>FEB 2</t>
  </si>
  <si>
    <t>WOS:000616736200052</t>
  </si>
  <si>
    <t>LeardMann, CA; Matsuno, RK; Boyko, EJ; Powell, TM; Reger, MA; Hoge, CW</t>
  </si>
  <si>
    <t>JAMA NETWORK OPEN</t>
  </si>
  <si>
    <t>IMPORTANCE There is uncertainty about the role that military deployment experiences play in suicide-related outcomes. Most previous research has defined combat experiences broadly, and a limited number of cross-sectional studies have examined the association between specific combat exposure (eg, killing) and suicide-related outcomes. OBJECTIVE To prospectively examine combat exposures associated with suicide attempts among active-duty US service members while accounting for demographic, military-specific, and mental health factors. DESIGN, SETTING, AND PARTICIPANTS This cohort study analyzed data from the Millennium Cohort Study, an ongoing prospective longitudinal study of US service members from all military branches. Participants were enrolled in 4 phases from July 1, 2001, to April 4, 2013, and completed a self-administered survey at enrollment and every 3 to 5 years thereafter. The population for the present study was restricted to active-duty service members from the first 4 enrollment phases who deployed in support of thewars in Iraq and Afghanistan. Questionnaire datawere linked with medical encounter data through September 30, 2015. Data analyseswere conducted from January 10, 2017, to December 14, 2020. EXPOSURES Combat exposure was examined in 3 ways (any combat experience, overall combat severity, and 13 individual combat experiences) using a 13-item self-reported combat measure. MAIN OUTCOMES AND MEASURES Suicide attempts were identified from military electronic hospitalization and ambulatory medical encounter data using the International Classification of Diseases, Ninth Revision codes. RESULTS Among 57 841 participants, 44 062 were men (76.2%) and 42 095 were non-Hispanic White individuals (72.8%), and the mean (SD) age was 26.9 (5.3) years. During a mean (SD) follow-up period of 5.6 (4.0) years, 235 participants had a suicide attempt (0.4%). Combat exposure, defined broadly, was not associated with suicide attempts in Cox proportional hazards time-to-event regression models after adjustments for demographic and military-specific factors; high combat severity and certain individual combat experiences were associated with an increased risk for suicide attempts. However, these associations were mostly accounted for by mental disorders, especially posttraumatic stress disorder. After adjustment for mental disorders, combat experiences with significant association with suicide attempts included being attacked or ambushed (hazard ratio [HR], 1.55; 95% CI, 1.16-2.06), seeing dead bodies or human remains (HR, 1.34; 95% CI, 1.01-1.78), and being directly responsible for the death of a noncombatant (HR, 1.81; 95% CI, 1.04-3.16). CONCLUSIONS AND RELEVANCE This study suggests that deployed service members who experience high levels of combat or are exposed to certain types of combat experiences (involving unexpected events or those that challenge moral or ethical norms) may be at an increased risk of a suicide attempt, either directly or mediated through a mental disorder.</t>
  </si>
  <si>
    <t>2574-3805</t>
  </si>
  <si>
    <t>WOS:000614941300003</t>
  </si>
  <si>
    <t>Akbari, H; Sadiq, MT; Payan, M; Esmaili, SS; Baghri, H; Bagheri, H</t>
  </si>
  <si>
    <t>Depression Detection Based on Geometrical Features Extracted from SODP Shape of EEG Signals and Binary PSO</t>
  </si>
  <si>
    <t>TRAITEMENT DU SIGNAL</t>
  </si>
  <si>
    <t>Late detection of depression is having detrimental consequences including suicide thus there is a serious need for an accurate computer-aided system for early diagnosis of depression. In this research, we suggested a novel strategy for the diagnosis of depression based on several geometric features derived from the Electroencephalography (EEG) signal shape of the second-order differential plot (SODP). First, various geometrical features of normal and depression EEG signals were derived from SODP including standard descriptors, a summation of the angles between consecutive vectors, a summation of distances to coordinate, a summation of the triangle area using three successive points, a summation of the shortest distance from each point relative to the 45-degree line, a summation of the centroids to centroid distance of successive triangles, central tendency measure and summation of successive vector lengths. Second, Binary Particle Swarm Optimization was utilized for the selection of suitable features. At last, the features were fed to support vector machine and k-nearest neighbor (KNN) classifiers for the identification of normal and depressed signals. The performance of the proposed framework was evaluated by the recorded bipolar EEG signals from 22 normal and 22 depressed subjects. The results provide an average classification accuracy of 98.79% with the KNN classifier using city-block distance in a ten-fold cross-validation strategy. The proposed system is accurate and can be used for the early diagnosis of depression. We showed that the proposed geometrical features are better than extracted features in the time, frequency, time-frequency domains as it helps in visual inspection and provide up to 17.56% improvement in classification accuracy in contrast to those features.</t>
  </si>
  <si>
    <t>Sadiq, Muhammad Tariq/AAA-6162-2020; Saraf Esmaili, Somayeh/ABF-7358-2021</t>
  </si>
  <si>
    <t>Sadiq, Muhammad Tariq/0000-0002-7410-5951; Saraf Esmaili, Somayeh/0000-0003-4746-1405</t>
  </si>
  <si>
    <t>0765-0019</t>
  </si>
  <si>
    <t>1958-5608</t>
  </si>
  <si>
    <t>10.18280/ts.380102</t>
  </si>
  <si>
    <t>WOS:000634872400002</t>
  </si>
  <si>
    <t>Aviad-Wilchek, Y</t>
  </si>
  <si>
    <t>Locus of control and the meaning of life as a salutogenic model that reduces suicidal tendencies in patients with mental illness</t>
  </si>
  <si>
    <t>Suicide and suicidal tendencies are extremely common in individuals with mental illness. The objective of this study was to construct a salutogenic model for the prevention of suicidality in mentally ill patients, based on two variables: locus of control and meaning of life. The study examined the relationship between internal locus of control and suicidal tendency, and whether the meaning of life variable mediates this relationship. Participants were 59 men and women coping with mental illness, and 65 normative men and women, who formed a comparison group. Study results show that there is indeed a negative correlation between locus of control and suicidal tendency, with the meaning of life variable mediating between them, both in the normative population and in the group of patients with mental illness, suggesting that these variables can serve as a basis for a salutogenic model for the prevention of suicidality. The study recommends using the salutogenic model to help reduce the suicidal tendency of patients with mental illness.</t>
  </si>
  <si>
    <t>WOS:000621462000001</t>
  </si>
  <si>
    <t>Macpherson, RIS; Burkle, FM</t>
  </si>
  <si>
    <t>Macpherson, Robert/0000-0001-8608-0985; Burkle, Frederick/0000-0002-5110-7284</t>
  </si>
  <si>
    <t>PII S1049023X20001326</t>
  </si>
  <si>
    <t>WOS:000611174400018</t>
  </si>
  <si>
    <t>Pandey, GN; Sharma, A; Rizavi, HS; Ren, XG</t>
  </si>
  <si>
    <t>INTERNATIONAL JOURNAL OF NEUROPSYCHOPHARMACOLOGY</t>
  </si>
  <si>
    <t>Background: Several lines of evidence suggest the abnormalities of protein kinase C (PKC) signaling system in mood disorders and suicide based primarily on the studies of PKC and its isozymes in the platelets and postmortem brain of depressed and suicidal subjects. In this study, we examined the role of PKC isozymes in depression and suicide. Methods: We determined the protein and mRNA expression of various PKC isozymes in the prefrontal cortical region (Brodmann area 9) in 24 normal control subjects, 24 depressed suicide (DS) subjects, and 12 depressed nonsuicide (DNS) subjects. The levels of mRNA in the prefrontal cortex were determined by quantitative real-time reverse transcription PCR, and the protein expression was determined by western blotting. Results: We observed a significant decrease in mRNA expression of PKC alpha, PKC beta I, PKC delta, and PKC epsilon and decreased protein expression in either the membrane or the cytosol fraction of PKC isozymes PKC alpha, PKC beta N, PKC beta II, and PKO delta in DS and DNS subjects compared with normal control subjects. Conclusions: The current study provides detailed evidence of specific dysregulation of certain PKC isozymes in the postmortem brain of DS and DNS subjects and further supports earlier evidence for the role of PKC in the platelets and brain of the adult and teenage depressed and suicidal population. This comprehensive study may lead to further knowledge of the involvement of PKC in the pathophysiology of depression and suicide.</t>
  </si>
  <si>
    <t>1461-1457</t>
  </si>
  <si>
    <t>1469-5111</t>
  </si>
  <si>
    <t>JAN 2021</t>
  </si>
  <si>
    <t>WOS:000656192700004</t>
  </si>
  <si>
    <t>Ludwig, J; Dreier, M; Liebherz, S; Harter, M; von dem Knesebeck, O</t>
  </si>
  <si>
    <t>Background While a growing number of studies analyze the magnitude and predictors of mental health literacy, little is known about suicide-specific knowledge and beliefs (suicide literacy). Aims To examine suicide literacy among the German population and to investigate associations between suicide literacy and suicide stigma. Methods Telephone interviews were conducted in Germany (N = 2002, response rate: 47.3%). The literacy of suicide scale (LOSS-SF) was used covering the knowledge domains signs, risk factors, causes/nature and treatment/prevention. In multiple regression analyses, associations between the LOSS-SF and the three dimensions stigma, normalization/glorification, and depression/isolation of the stigma of suicide scale (SOSS-SF) were examined controlling for several covariates. Results Respondents showed most knowledge concerning treatment and prevention (&gt;80% correct answers). Lower suicide literacy was found in the domains risk factors (33-60% correct answers) and signs for suicidal ideation (45-53%). Suicide literacy was negatively associated with age, while it was positively associated with education, own affliction, and personal contact. Moreover, suicide literacy showed negative associations with all three dimensions of the SOSS-SF. Conclusions There are deficits in suicide literacy in the German public that may increase suicide stigma. Addressing those deficits in information-campaigns and encouraging personal contact could help decrease suicide stigma.</t>
  </si>
  <si>
    <t>WOS:000613815300001</t>
  </si>
  <si>
    <t>Aborisade, RA</t>
  </si>
  <si>
    <t>Background In the last few years, many countries have introduced laws combating image-based sexual abuse (IBSA), colloquially known as revenge pornography. However, the significant growth in the body of literature on the legal perspectives on IBSA, and the media coverage of high profile cases have not been equally met with appreciable victimization studies. Meanwhile, the need for a victim-centered approach in studying IBSA in Nigeria is underscored by the pervasiveness and normalization of sexual violence as a result of societal attitudes about gender and sexuality in the country. Therefore, this study explored the social and psychological implications of IBSA victimization. Methods Using qualitative methods, 27 adult women whose sexual images have been non-consensually shared publicly through online channels were purposively selected and interviewed for the study, between September 2019 and April 2020, and a thematic analysis of the participants' narratives carried out. Results Victims of IBSA were found to be subjected to higher social condemnation, stigmatization, and isolation based on greater attribution of blames to them by their social network. Evidences of institutional re-victimization were documented. Victims also reported self-blame, paranoia, anger, guilt, depression, suicidal ideation and attempt in dealing with the abuse, secondary victimization, and social isolation. Conclusion IBSA victims are faced with peculiar social and psychological consequences which separate them from victims of other forms of sexual abuse. The study suggests a review of appropriate laws and social policies to prevent IBSA, deploy more victim support services and perpetrator programs, and protect victims from secondary victimization.</t>
  </si>
  <si>
    <t>Aborisade, Richard/0000-0001-7485-2351</t>
  </si>
  <si>
    <t>WOS:000610504600001</t>
  </si>
  <si>
    <t>Hedley, D; Uljarevic, M; Cai, RY; Bury, SM; Stokes, MA; Evans, DW</t>
  </si>
  <si>
    <t>Suicide is a global health problem affecting both normative and clinical populations. Theoretical models that examine mechanisms underlying suicide risk across heterogeneous samples are needed. The present study explored core characteristics associated with autism spectrum disorder (ASD), a sub-population at high risk of suicide, as well as two dimensional cognitive constructs, as potential transdiagnostic predictors of suicidal ideation in a clinically diverse sample. Participants (n = 1851, 62% female) aged 18 to 89 years completed online questionnaires assessing: social communication difficulties; insistence on sameness; cognitive control; and rumination. Forty-three percent of participants reported the presence of at least one neurodevelopmental or neuropsychiatric disorder. One third of the sample reported some suicidal ideation (SI), and 40 percent met the threshold for concern for depression. All hypothesized constructs were associated with SI and depression and, with the exception of rumination, contributed significantly to SI. Participants reporting SI returned significantly higher social communication difficulties and insistence on sameness, and lower levels of cognitive control than those reporting no-SI. The study was limited by the use of a cross-sectional sample assessed with self-report measures. All diagnoses were self-reported and the study was additionally limited by the use of a single item indicator of suicidal ideation. These findings support a role for constructs associated with the ASD phenotype and associated broad cognitive domains as potential risk factors underlying suicidal ideation in a large clinically diverse sample. Our findings suggest directions for future longitudinal research studies, along with specific targets for suicide prevention and clinical practice.</t>
  </si>
  <si>
    <t>Hedley, Darren/H-6667-2016</t>
  </si>
  <si>
    <t>Hedley, Darren/0000-0002-6256-7104; Bury, Simon/0000-0003-1273-9091</t>
  </si>
  <si>
    <t>JAN 22</t>
  </si>
  <si>
    <t>e0245562</t>
  </si>
  <si>
    <t>WOS:000612929300094</t>
  </si>
  <si>
    <t>Testoni, I; Ronconi, L; Biancalani, G; Zottino, A; Wieser, MA</t>
  </si>
  <si>
    <t>This study was designed as an action research aimed to help students to elaborate their feelings of traumatic grief, due to a car accident and a suicide of two of their classmates, in an Italian high school. A death education project was realized in order to prevent the Werther effect. The intervention was based on psychodramatic techniques and meditation with Tibetan bells to encourage reflection on the suffering of traumatic loss, the sense of life, and their future. A total of 89 students from four classes (46 in the experimental group: two classes, 43 in the control groups: two classes) participated in the study, among which 82 (45 in the experimental group, 37 in the control group) completed the pre- and post-test survey. The intervention consisted of eight 2-h meetings, during which the themes of death and loss were dealt with through theoretical discussions, dramatization, and meditation. Two other classes which participated in the assessment as a control group did not attend the activities. The following instruments were used: Death Attitude Profile-Revised, which measures individual attitudes toward death; Psychological Well-being Scale, which measures a person's psychological well-being; Resilience Scale for Adolescents, which measures the construct of resilience in adolescents; Self-Transcendence Scale, which measures self-transcendence; and Testoni Death Representation Scale, which measures the ontological representations of death. The results demonstrated that in the experimental group, there was a reduction in the fear of death and its avoidance, and that the students normalized the representation of death as something natural, thus improving their well-being. It is consequently possible to say that well-being is not simply the absence of suffering and worries, but rather, is rooted in the possibility of thinking of creative solutions to the trauma.</t>
  </si>
  <si>
    <t>JAN 18</t>
  </si>
  <si>
    <t>WOS:000613424400001</t>
  </si>
  <si>
    <t>Thai, M; Schreiner, MW; Mueller, BA; Cullen, KR; Klimes-Dougan, B</t>
  </si>
  <si>
    <t>Depression is associated with abnormalities in Hypothalamic-Pituitary-Adrenal (HPA) axis functioning and neural circuitry that underlie the stress response. Resting-state functional connectivity (RSFC) between frontolimbic brain regions captures intrinsic connections that may set the stage for the rallying and regulating of the HPA axis system. This study examined the association between cortisol stress response and frontolimbic (amygdala and ventral and dorsal medial prefrontal cortex [vmPFC and dmPFC respectively]) RSFC in 88 (Age: M = 15.95, SD = 2.04; 71.60% female) adolescents with (N = 55) and without (N = 33) major depressive disorder (MDD). We collected salivary cortisol in the context of a modified Trier Social Stress Test (TSST) paradigm. Key findings were that adolescents with depression and healthy controls showed different patterns of association between amygdala and vmPFC RSFC and HPA functioning: while healthy controls showed a positive relationship between frontolimbic connectivity and cortisol levels that may indicate coordination across neural and neuroendocrine systems, adolescents with depression showed a minimal or inverse relationship, suggesting poor coordination of these systems. Results were similar when examining non-suicidal self-injury subgroups within the MDD sample. These findings suggest that the intrinsic quality of this frontolimbic connection may be related to HPA axis functioning. In MDD, inverse associations may represent a compensatory response in one system in response to dysfunction in the other. Longitudinal multilevel research, however, is needed to disentangle how stress system coordination develops in normal and pathological contexts and how these systems recover with treatment.</t>
  </si>
  <si>
    <t>Klimes-Dougan, Bonnie/0000-0002-2107-0038</t>
  </si>
  <si>
    <t>WOS:000621359600005</t>
  </si>
  <si>
    <t>Dennison, CR; Finkeldey, JG</t>
  </si>
  <si>
    <t>Self-reported experiences and consequences of unfair treatment by police</t>
  </si>
  <si>
    <t>CRIMINOLOGY</t>
  </si>
  <si>
    <t>This study uses data from the most recent wave of the National Longitudinal Study of Adolescent to Adult Health (wave V of Add Health) to examine the predictors of experiencing unfair treatment by police. It also considers the degree to which unfair police treatment is associated with a range of social-psychological and behavioral outcomes in adulthood, including depressive symptoms, self-efficacy, suicide ideation, and drug use. Finally, this study examines whether any of the relationships between unfair police treatment and adult outcomes differ by race and ethnicity. Most broadly, results suggest that the odds of reporting ever experiencing unfair treatment by police are disproportionately higher among minorities (and more specifically non-Latino Blacks), men, and those from lower socioeconomic backgrounds. Furthermore, such experiences are detrimental to all of the social-psychological and behavioral outcomes in adulthood, even after accounting for the differences in who is most likely to experience unfair police treatment via propensity score methods. Lastly, some of these consequences seem to be more pronounced among non-Latino Whites compared with non-Latino Blacks, which we believe is attributable to the unfortunate reality that unfair police contact continues to be a normative life-course event for Black people in the United States.</t>
  </si>
  <si>
    <t>0011-1384</t>
  </si>
  <si>
    <t>1745-9125</t>
  </si>
  <si>
    <t>WOS:000607802500001</t>
  </si>
  <si>
    <t>Goh, E; Wen, J; Yu, CE</t>
  </si>
  <si>
    <t>Lessons from the Departed: A Planned Behavior Approach to Understand Travelers' Actual Physician-Assisted Suicide Behavior</t>
  </si>
  <si>
    <t>JOURNAL OF HOSPITALITY &amp; TOURISM RESEARCH</t>
  </si>
  <si>
    <t>Traveling to die in another country is a morbid, but pertinent, topic that remains underresearched in tourism. This project aims to address this research gap by examining the underlying motivations of actual individual travelers who have travelled to Switzerland as their final life destination to commit physician-assisted suicide (PAS). Using documentaries from major news channels, content analysis was conducted to systematically examine interviews conducted with actual PAS travelers (n = 26) before they ended their life legally through PAS in Switzerland. An extension of the theory of planned behavior with anticipated guilt was commissioned as the theoretical lens to investigate the actual behavior of travelers who have committed PAS. A total of three key attitudes, three social groups, and four perceived constraints were identified. Results identified putting an end to suffering and to die with dignity as key attitudinal items influencing PAS behavior. The reference groups of family and relatives emerged as key salient normative groups. With regard to perceived difficulties, lack of access to facilities and high financial costs were key constraints in the decision to commit PAS. A key contribution of this research found evidence of anticipated guilt as an additional theory of planned behavior variable in actual PAS behavior.</t>
  </si>
  <si>
    <t>Wen, Jun/AAC-3537-2019; Yu, Joanne/P-1427-2019</t>
  </si>
  <si>
    <t>Wen, Jun/0000-0002-1110-824X; Yu, Joanne/0000-0001-7605-6367; wen, Jun/0000-0002-7544-1076; Goh, Edmund/0000-0002-5684-9762</t>
  </si>
  <si>
    <t>1096-3480</t>
  </si>
  <si>
    <t>1557-7554</t>
  </si>
  <si>
    <t>10.1177/1096348020987626</t>
  </si>
  <si>
    <t>WOS:000610301600001</t>
  </si>
  <si>
    <t>Bichard, H; Byrne, C; Saville, CWN; Coetzer, R</t>
  </si>
  <si>
    <t>This systematic review draws together evidence from the literature for the pathological, neurological, cognitive, psychological, and behavioural outcomes of non-fatal strangulation in domestic and sexual violence. A systematic search of PubMed, PsycINFO, CINHAL, Proquest, ASSIA, Web of Science, WestLaw, Open Grey, and Ethos was conducted, with no date limits set, to identify eligible studies. Thirty empirical, peer-reviewed studies were found which met the inclusion criteria. Pathological changes included arterial dissection and stroke. Neurological consequences included loss of consciousness, indicating at least mild acquired brain injury, seizures, motor and speech disorders, and paralysis. Psychological outcomes included PTSD, depression, suicidality, and dissociation. Cognitive and behavioural sequelae were described less frequently, but included memory loss, increased aggression, compliance, and lack of help-seeking. However, no studies used formal neuropsychological assessment: the majority were medical case studies or based on self-report. Furthermore, few authors were able to control for possible confounds, including other physical violence and existing psychosocial difficulties. There is therefore a need for further neuropsychological research, focusing on cognitive and behavioural outcomes, using standardized tools, and control groups where possible. This is urgent, given societal normalization of strangulation, and legal systems which often do not reflect the act's severity and its consequences.</t>
  </si>
  <si>
    <t>Byrne, Christopher/0000-0002-8229-5361; Coetzer, Rudi/0000-0003-4505-7230; Saville, Christopher W N/0000-0003-4870-7630; Bichard, Helen/0000-0002-7763-8083</t>
  </si>
  <si>
    <t>WOS:000606881500001</t>
  </si>
  <si>
    <t>Mercogliano, C; Poddar, K</t>
  </si>
  <si>
    <t>Perinatal hypoxia due to obstetric complications has been known to cause neurodevelopmental impairments in infants and children. The severity of the impairments and recovery depends on the degree of hypoxia. There have been some studies which focuses on understanding the effects of perinatal hypoxia on cognitive and behavioral functioning like attention-deficit/hyperactivity disorder (ADHD), autism spectrum disorder (ASD), learning disorders, or aggression. Although the studies have investigated the effects in children, there are very few studies done to explore perinatal hypoxia, causing any neuropsychiatric outcomes in adults. This is a case of a 38-year-old man who presented to psychiatry as a referral for depression by neurology. He saw neurology for intractable migraine resistant to all treatment for the last year. The brain imaging was read as normal with minor small vascular changes. During our assessment, he reported depression and passive suicidal ideation, which began since he was diagnosed with migraines. His developmental history was significant for perinatal asphyxia and learning difficulties. Growing up, he reported severe irritability, impulsivity, and risk-taking behaviors but became stable when he was in his late twenties. His past psychiatric management was unclear. He was seeing an outpatient therapist when he visited our clinic. We diagnosed him with an unspecified mood disorder, tried prozac, and then gabapentin with some effect. Before we could explore further medication trials with topamax, his care had to be transferred to other psychiatrists, and we could not obtain further details of his outcome. Based on our case, we concluded there is a need for further research focused on the effects of perinatal hypoxia on certain brain areas as a cause of neuropsychiatric symptoms in adults.</t>
  </si>
  <si>
    <t>JAN 13</t>
  </si>
  <si>
    <t>e12687</t>
  </si>
  <si>
    <t>WOS:000608050100017</t>
  </si>
  <si>
    <t>Anand, N; Sharma, A; Shah, JM; Kochhar, R; Singh, SM</t>
  </si>
  <si>
    <t>JGH OPEN</t>
  </si>
  <si>
    <t>Background and Aim: Caustic ingestion is associated with long-term sequelae in the form of esophageal and/or gastric cicatrization requiring endoscopic or surgical intervention. Quality of life (QoL) and disability in patients with caustic-induced sequelae is less explored. Methods: In this prospective study, we included consecutive patients with symptomatic caustic-induced esophageal stricture undergoing endoscopic dilatation. QoL was measured using the World Health Organization Quality of Life questionnaire (WHOQoL-BREF). Disability was measured using the World Health Organization Disability Assessment Schedule 2.0 (WHODAS 2.0). Subjective dysphagia score was calculated by Likert scale. Results: A total of 42 patients were included in the study; 25 (59.5%) patients were male. Patients had poor WHOQoL-BREF and WHODAS scores compared to normality data in all domains of the scores among both the genders. A majority (66.7%) of patients had a current psychiatric diagnosis, with the most common being mood disorder (50%) followed by suicidality (45.2%). Males had a higher prevalence of a previous psychiatric diagnosis compared to females, while females had a higher prevalence of suicidality. Dysphagia score had strong correlation with the WHOQoL (r = -0.66; P &lt; 0.01) and WHODAS (r = 0.71; P &lt; 0.01). Conclusion: Patients with esophageal stricture due to caustic ingestion on long-term endoscopic dilatation have poor QoL, high prevalence of psychological morbidity, and disability.</t>
  </si>
  <si>
    <t>Singh, Shubh Mohan/0000-0001-8533-6600; Kochhar, Rakesh/0000-0002-4077-6474</t>
  </si>
  <si>
    <t>2397-9070</t>
  </si>
  <si>
    <t>WOS:000606866100001</t>
  </si>
  <si>
    <t>Kozlowska, K; Chudleigh, C; McClure, G; Maguire, AM; Ambler, GR</t>
  </si>
  <si>
    <t>The current study examines patterns of attachment/self-protective strategies and rates of unresolved loss/trauma in children and adolescents presenting to a multidisciplinary gender service. Fifty-seven children and adolescents (8.42-15.92 years; 24 birth-assigned males and 33 birth-assigned females) presenting with gender dysphoria participated in structured attachment interviews coded using dynamic-maturational model (DMM) discourse analysis. The children with gender dysphoria were compared to age- and sex-matched children from the community (non-clinical group) and a group of school-age children with mixed psychiatric disorders (mixed psychiatric group). Information about adverse childhood experiences (ACEs), mental health diagnoses, and global level of functioning was also collected. In contrast to children in the non-clinical group, who were classified primarily into the normative attachment patterns (A1-2, B1-5, and C1-2) and who had low rates of unresolved loss/trauma, children with gender dysphoria were mostly classified into the high-risk attachment patterns (A3-4, A5-6, C3-4, C5-6, and A/C) (chi(2) = 52.66; p &lt; 0.001) and had a high rate of unresolved loss/trauma (chi(2) = 18.64; p &lt; 0.001). Comorbid psychiatric diagnoses (n = 50; 87.7%) and a history of self-harm, suicidal ideation, or symptoms of distress were also common. Global level of functioning was impaired (range 25-95/100; mean = 54.88; SD = 15.40; median = 55.00). There were no differences between children with gender dysphoria and children with mixed psychiatric disorders on attachment patterns (chi(2) = 2.43; p = 0.30) and rates of unresolved loss and trauma (chi(2) = 0.70; p = 0.40). Post hoc analyses showed that lower SES, family constellation (a non-traditional family unit), ACEs-including maltreatment (physical abuse, sexual abuse, emotional abuse, neglect, and exposure to domestic violence)-increased the likelihood of the child being classified into a high risk attachment pattern. Akin to children with other forms of psychological distress, children with gender dysphoria present in the context of multiple interacting risk factors that include at-risk attachment, unresolved loss/trauma, family conflict and loss of family cohesion, and exposure to multiple ACEs.</t>
  </si>
  <si>
    <t>Ambler, Geoffrey/0000-0003-0579-3452</t>
  </si>
  <si>
    <t>JAN 12</t>
  </si>
  <si>
    <t>WOS:000611393500001</t>
  </si>
  <si>
    <t>Zhao, ZY; Zhang, Y; Du, Q; Chen, HX; Shi, ZY; Wang, JC; Qiu, YH; Yan, C; Zhou, HY</t>
  </si>
  <si>
    <t>MULTIPLE SCLEROSIS AND RELATED DISORDERS</t>
  </si>
  <si>
    <t>Background Sex-specific differences in multiple sclerosis (MS) have been recognized, but few were known about how sex influences the characteristics of MS in Asian and the social burden of MS. This study aimed to investigate the symptoms, mental health, and social functions of Chinese MS patients and find differences between sexes. Methods MS patients were enrolled from January 2004 to September 2018. A questionnaire was distributed by 47 medical centers. Patients' physical symptoms, negative emotions, interpersonal communication, social intercourse, employment condition, and suicidal thoughts and behavior were collected. Patients were asked to fill in the questionnaire independently and undergo Expanded Disability Status Scale (EDSS) measurement. Unpaired t-tests between sexes were conducted for normally distributed continuous variables. Mann-Whitney utests were conducted for non-normally distributed data. Chi-square tests, Fisher exact tests and rank sum tests were performed for categorical variables. Results 931 patients were enrolled and 631 were female. Frequency of fatigue and pain were higher in female MS patients (P&lt;0.05), while male patients complained more weakness, diplopia, sexual dysfunction, and micturition and defecation dysfunction (P&lt;0.05). Females were more likely to experience sadness and helplessness than males (P&lt;0.05) while males were more likely to experience nonacceptance than females (P&lt;0.05). MS had a worse influence on male patients in relationships with family and friends (P&lt;0.05). The employment rate of MS patients was 39.31%. The frequency of suicidal attempt was 2.36%, which was higher than general population. Conclusions The study provided evidence that characteristics of MS were different between males and females, and influence in mental and social function was a common problem among MS patients. More attention should be paid to the mental health and social function of MS patients.</t>
  </si>
  <si>
    <t>zhou, hongyu/0000-0002-7637-1305</t>
  </si>
  <si>
    <t>2211-0348</t>
  </si>
  <si>
    <t>2211-0356</t>
  </si>
  <si>
    <t>WOS:000657748800010</t>
  </si>
  <si>
    <t>Adjorlolo, S; Anum, A</t>
  </si>
  <si>
    <t>INTERNATIONAL JOURNAL OF ADOLESCENCE AND YOUTH</t>
  </si>
  <si>
    <t>Psychotic-like experiences (PLEs) have attracted increased scholarly attention; however, there are limited empirical studies in Africa where environmental risk factors for psychosis such as maltreatment are highly prevalent. The study investigated the prevalence and characteristics of PLEs, as well as the association between PLEs and behavioural maladies among adolescents in Ghana. Data were collected from 553 adolescents (girls = 322, 58.1%) using a cross-sectional survey design. The prevalence of the positive PLEs ranges from 3.8% to 41.2, whereas, for negative PLE, the prevalence ranges from 4.9% to 13% . The PLEs dimensions were significantly associated with depressive and anxiety symptoms, as well as suicidal tendency. Cluster analysis identified three groups of participants: normative, low risk and high risk for psychosis. The psychosis risk groups significantly reported more PLEs and behavioural maladies, compared with the normative group. This preliminary study suggests that psychosis risk symptoms are prevalent in adolescents in Ghana.</t>
  </si>
  <si>
    <t>Adjorlolo, Samuel/0000-0001-9308-6031; Anum, Adote/0000-0001-8680-9203</t>
  </si>
  <si>
    <t>2164-4527</t>
  </si>
  <si>
    <t>WOS:000664029700001</t>
  </si>
  <si>
    <t>Soto-Bano, MA; Clemente-Suarez, VJ</t>
  </si>
  <si>
    <t>PSYCHOLOGY OF EMERGENCIES IN SPAIN: CURRENT ANALYSIS, NORMS AND REGULATORY PROPOSAL</t>
  </si>
  <si>
    <t>PAPELES DEL PSICOLOGO</t>
  </si>
  <si>
    <t>Emergency psychology in Spain has experienced exponential development as a new professional discipline of the psychologist in the last decades. Society has shown a permanent demand for psychologists in mass casualty incidents, disasters, terrorist attacks, traffic accidents, suicides, etc. Consequently, numerous regulations have been developed regarding assistance in these situations which, due to their high impact, could be potentially traumatic. In the present work we present a historical review of the evolution of emergency psychology, the most common symptoms presented as a consequence of these experiences, the impact that these events have had on society, the people affected, and the necessity to provide psychological assistance, both in everyday emergency situations and in major catastrophes. We highlight the importance of emergency psychology regulation to guarantee the training qualification of the psychology professionals who will carry out this activity, as well as their incorporation and integration in the public healthcare system.</t>
  </si>
  <si>
    <t>0214-7823</t>
  </si>
  <si>
    <t>1886-1415</t>
  </si>
  <si>
    <t>10.23923/pap.psicol2020.2938</t>
  </si>
  <si>
    <t>WOS:000645122400006</t>
  </si>
  <si>
    <t>Atroszko, PA; Mytlewska, WM; Atroszko, B</t>
  </si>
  <si>
    <t>The majority of professionally active women diagnosed with eating disorders may be at risk of work addiction: an overlooked comorbidity</t>
  </si>
  <si>
    <t>HEALTH PSYCHOLOGY REPORT</t>
  </si>
  <si>
    <t>BACKGROUND Work addiction (WA) has been previously linked to several diseases and disorders, but there is scarce literature on its association with eating disorders (EDs). Both WA and EDs share similar etiological factors (notably rigid perfectionism) and clinical features. The aim of this study was to provide an initial overview of the literature on this potential comorbidity, and investigate the co-occurrence of EDs and WA, and their relationship with sociodemographic and work-related variables, health, and personality. PARTICIPANTS AND PROCEDURE In a pen-and-pencil cross-sectional study, the Bergen Work Addiction Scale (BWAS), a question about a current or previous diagnosis of EDs and other mental disorders, personality questionnaires, and questions concerning demographic, health and work-related variables were administered to 723 Polish employees from various professions. RESULTS Six females (0.8%) and none of the males declared having been diagnosed with EDs, which is, to a large extent, congruent with the expected prevalence in the general population. Five out of these six females (83%) reached the cut-off score for WA. Of all women who reached this cut-off, 5.5% reported EDs. All these women were in their twenties, not married, having no children, working in non-managerial positions, with body mass index (BMI) in the normal range or below. Preliminary comparisons with matched comparison groups were conducted. CONCLUSIONS These initial results suggest that WA may be highly prevalent among professionally active women diagnosed with EDs. Functioning of individuals with EDs in the workplace is a vastly understudied issue which merits more attention owing to high suicide risk and mortality due to health complications, particularly cardiovascular disease (CVD), related to EDs and overworking, a significant prevalence of subclinical EDs in female populations (especially among youth), and a typically worse prognosis for EDs comorbid with other disorders. Both problematic behaviors are related to denial, which suggests that these may be much more prevalent problems than current estimates indicate.</t>
  </si>
  <si>
    <t>2353-4184</t>
  </si>
  <si>
    <t>2353-5571</t>
  </si>
  <si>
    <t>10.5114/hpr.2020.98734</t>
  </si>
  <si>
    <t>WOS:000718024600002</t>
  </si>
  <si>
    <t>Auttama, N; Seangpraw, K; Ong-Artborirak, P; Tonchoy, P</t>
  </si>
  <si>
    <t>Factors Associated with Self-Esteem, Resilience, Mental Health, and Psychological Self-Care Among University Students in Northern Thailand</t>
  </si>
  <si>
    <t>JOURNAL OF MULTIDISCIPLINARY HEALTHCARE</t>
  </si>
  <si>
    <t>Background: The severity of mental health issues among university students in rural areas can affect the outcomes of their studies. The purpose of this study was to identify factors associated with self-esteem, resilience, mental health, and psychological self-care among university students. Methods: We conducted a cross-sectional survey of 729 undergraduate students by a self-administered questionnaire. Using convenience sampling, the participants were chosen from four majoring in Public Health at University of Phayao in Northern Thailand. Results: Approximately 82% of university students had mental health problem. Backward logistic regression analysis showed that 1) a good relationship with family had a significantly positive effect on self-esteem (p-value &lt;0.05); 2) a good relationship with friends was significantly associated with high resilience (p-value &lt;0.05); 3) having a disease/s and a relationship with family had a significant effect on mental health problem (p-value &lt;0.05); 4) being female, perceived normal weight, and a good relationship with family were significantly related to high psychological self-care (p-value &lt;0.05). Conclusion: Gender, incurrent disease, perceived weight status, relationship with friends and family were associated with self-esteem, resilience, mental health, and psychological self-care among university students. Our findings can be incorporated in a support policy and integrated into the public health curriculum. University administrators and faculty have an opportunity to formulate an intervention program and provide services that could mitigate mental health problems and improve the well-being of students at their university.</t>
  </si>
  <si>
    <t>1178-2390</t>
  </si>
  <si>
    <t>10.2147/JMDH.S308076</t>
  </si>
  <si>
    <t>WOS:000665893800001</t>
  </si>
  <si>
    <t>Ayesa-Arriola, R; de la Foz, VOG; Martinez-Garcia, O; Setien-Suero, E; Ramirez, ML; Suarez-Pinilla, P; Mayoral-van Son, J; Vazquez-Bourgon, J; Juncal-Ruiz, M; Gomez-Revuelta, M; Tordesillas-Gutierrez, D; Crespo-Facorro, B</t>
  </si>
  <si>
    <t>Dissecting the functional outcomes of first episode schizophrenia spectrum disorders: a 10-year follow-up study in the PAFIP cohort</t>
  </si>
  <si>
    <t>Background The aim of the current study was to examine the heterogeneity of functional outcomes in first episode psychosis (FEP) patients and related clinical, neurocognitive and sociodemographic factors using a cluster analytic approach. Method A large sample of FEP patients (N = 209) was functionally reassessed 10 years after the first contact with an early intervention service. Multiple baseline, 3-year and 10-year follow-up variables were explored. Results The cluster analysis emphasized the existence of six independent clusters of functioning: one cluster was normal overall (42.16%), two clusters showed moderate interpersonal (9.63%) or instrumental (12.65%) deficits, two clusters showed more severe interpersonal (12.05%) or interpersonal and instrumental (13.85%) deficits and there was a significantly overall impaired cluster (9.63%). Cluster comparisons showed that several baseline and follow-up factors were differentially involved in functional outcomes. Conclusions The current study demonstrated that distinct clusters of functioning in FEP patients can be identified. The fact that a variety of profiles was observed contributes to a better understanding of the nature of the heterogeneity characterizing FEP patients and has clinical implications for developing individualized treatment plans.</t>
  </si>
  <si>
    <t>Ortiz-García de la Foz, Víctor/AFP-2243-2022; Vázquez-Bourgon, Javier/H-8496-2019; Ayesa-Arriola, Rosa/AFS-1408-2022</t>
  </si>
  <si>
    <t>Ortiz-García de la Foz, Víctor/0000-0002-0627-1827; Vázquez-Bourgon, Javier/0000-0002-5478-3376; Ayesa-Arriola, Rosa/0000-0003-0570-5352</t>
  </si>
  <si>
    <t>PII S0033291719003179</t>
  </si>
  <si>
    <t>10.1017/S0033291719003179</t>
  </si>
  <si>
    <t>WOS:000619489500011</t>
  </si>
  <si>
    <t>Behera, S; Paluri, SSSL; Mishra, A</t>
  </si>
  <si>
    <t>JOURNAL OF EDUCATION AND HEALTH PROMOTION</t>
  </si>
  <si>
    <t>BACKGROUND: Globally, depression is one of the leading causes of illness and disability among adolescents, and suicide is the third leading cause of death among the young and adolescents. Since we have limited data on the prevalence of psychological distress among the youth of India, our aim was to estimate the prevalence of psychological distress, anxiety, and depression among students of professional colleges. MATERIALS AND METHODS: This study was conducted in Visakhapatnam, Andhra Pradesh (India). A total of 502 apparently healthy students have participated in this study. Data were collected from 243 medical students, 119 engineering students, 103 dental students, and 36 nursing students. A pretested, prevalidated, and structured Kessler's Psychological Distress Scale (K-10) was used for the assessment of mental health among students. This is a self-administered questionnaire-based cross-sectional study. Microsoft Office Excel was used for data storage and tabulation. Mean, standard deviation, Chi-square test, Mann-Whitney U-test, and Kruskal-Wallis test were used to find the association difference between various parameters using SPSS 22 software. RESULTS: Out of 502 students, 34.7% of students were found to have normal mental health, 135 students were having mild mental problems, and 116 and 77 had moderate and severe mental illness, respectively. Out of 197 males, 66 were normal, 61, 46, and 24 had mild, moderate, and severe mental problems, respectively. Out of 305 females, only 108 were found to be normal. CONCLUSION: Male students were found to have higher prevalence of mental abnormalities. A significant higher prevalence of depression is seen in day-scholars compared to hostellers. Nursing students are having significantly higher prevalence of depression and nonpsychotic mental illness as compared to dental, engineering, and medical students. Medical students are having the lowest rate of depression than other nonmedical professional subjects.</t>
  </si>
  <si>
    <t>Behera, Swikruti/0000-0003-2373-3955</t>
  </si>
  <si>
    <t>2277-9531</t>
  </si>
  <si>
    <t>2319-6440</t>
  </si>
  <si>
    <t>JAN-DEC</t>
  </si>
  <si>
    <t>WOS:000755506500036</t>
  </si>
  <si>
    <t>Berni, I; Menouni, A; El, IG; Duca, RC; Kestemont, MP; Godderis, L; El Jaafari, S</t>
  </si>
  <si>
    <t>Understanding farmers' safety behavior regarding pesticide use in Morocco</t>
  </si>
  <si>
    <t>SUSTAINABLE PRODUCTION AND CONSUMPTION</t>
  </si>
  <si>
    <t>Unsafe pesticide use is a significant concern in rural areas, resulting in serious threats to farmer and environmental health. This problem can be especially severe in developing countries, including Morocco. However, few studies have explored the factors influencing farmers' safety behavior regarding pesticide use in this country. Hence, we conducted a cross-sectional survey of 232 arboricultural farmers in 12 counties of Morocco's Saiss Plain to assess farmers' pesticide safety behavior. Farmers' characteristics, knowledge of pesticides, perceived risk, health consequences, subjective norms, and safety behavior data were collected and analyzed using a structural equation model (SEM). The majority of farmers have long term experience with pesticide use, but they followed poor safety practices, including insufficient use of personal protective equipment during pesticide handling. As a result, farmers showed a high incidence of health problems related to pesticide use (e.g., skin irritation and headaches). Unsafe pesticide handling was mostly attributable to farmers' low education levels and insufficient training. Consequently, farmers applied high amounts of pesticides to increase production quantities (an average of 12.02 kg/ha per growing season). Although banned in the country, considerable use of organochlorines (i.e., endosulfan) and organophosphorus (i.e., chlorpyrifos ethyl and chlorpyrifos methyl) were reported. Adherence to safety behaviors while handling pesticides significantly improved with high levels of pesticide knowledge (standardized path coefficient, SPC = 0.31) and the perceived severity of the associated health risks (SPC = 0.27). Conversely, uncertainty about the risks of pesticide use was associated with a lower likelihood of adopting safety measures (SPC = 0.24). Improved knowledge of safe pesticide handling and training courses on the risks posed by pesticide exposure to human and environmental health are urgently needed to improve farmers' safety behavior in Morocco. (C) 2020 Institution of Chemical Engineers. Published by Elsevier B.V. All rights reserved.</t>
  </si>
  <si>
    <t>MENOUNI, Aziza/AAA-9565-2022; Imane, Berni/AAR-1726-2021; Duca, Radu - Corneliu/F-3545-2017</t>
  </si>
  <si>
    <t>Duca, Radu - Corneliu/0000-0002-9350-3816; Godderis, Lode/0000-0003-4764-8835</t>
  </si>
  <si>
    <t>2352-5509</t>
  </si>
  <si>
    <t>10.1016/j.spc.2020.11.019</t>
  </si>
  <si>
    <t>WOS:000607829100014</t>
  </si>
  <si>
    <t>Chen, MY; Jiang, Q; Zhang, L</t>
  </si>
  <si>
    <t>The prevalence of bipolar disorder in autoimmune disease: a systematic review and meta-analysis</t>
  </si>
  <si>
    <t>ANNALS OF PALLIATIVE MEDICINE</t>
  </si>
  <si>
    <t>Background: At the end of the last century, genome-wide association studies revealed a significant genetic association between bipolar disorder and autoimmune diseases. Subsequently, the theory of immune pathogenesis of bipolar disorder gradually formed, and the research on autoimmune diseases and bipolar comorbidities began to extend to other diseases, but their correlation is still controversial. To explore the differences in the prevalence of bipolar disorder in patients with autoimmune disease and normal healthy people through meta-analysis, and to examine the relationship between bipolar disorder and autoimmune disease by reviewing the relevant literature. Methods: The Cochrane, PubMed, and Embase databases were searched by computer from the date of inception of the database to July 2020. The main topics of the search were based on common autoimmune diseases, including systemic lupus erythematosus, rheumatoid arthritis, psoriasis, multiple sclerosis, ulcerative colitis, Crohn's disease, ankylosing spondylitis, pemphigus, and Sjogren's syndrome. The databases were comprehensively searched for controlled studies regarding the prevalence of bipolar disorder in patients with autoimmune diseases. Review Manager 5.3 software was used for meta-analysis. Results: In total, 10 cohort and case control studies were included. From these, 16 control groups were extracted based on nine autoimmune diseases. The meta-analysis demonstrated that the incidence of bipolar disorder was significantly increased in patients with autoimmune disease compared to patients without autoimmune disease, [mean difference (MD) =1.54, 95% confidence interval (CI): 1.28-1.86, P&lt;0.00001]. Also, in the meta-analysis based on five cross-sectional analyses (in which a total of five control groups were extracted based on five autoimmune diseases), the high comorbidity rate of autoimmune diseases and bipolar disorder was verified (MD =2.23, 95% CI: 1.62-3.07, P&lt;0.00001). Conclusions: The prevalence of bipolar disorder is markedly higher in patients with autoimmune disease. Yet, more basic research is needed to verify the special significance of immune mechanisms in bipolar disorder.</t>
  </si>
  <si>
    <t>2224-5820</t>
  </si>
  <si>
    <t>2224-5839</t>
  </si>
  <si>
    <t>10.21037/apm-20-2293</t>
  </si>
  <si>
    <t>WOS:000614549600038</t>
  </si>
  <si>
    <t>Chistopolskaya, KA; Enikolopov, SN; Drovosekov, SE</t>
  </si>
  <si>
    <t>ADULT ROMANTIC ATTACHMENT IN YOUNG PEOPLE IN SUICIDAL AND NON-SUICIDAL STATES</t>
  </si>
  <si>
    <t>SUICIDOLOGY</t>
  </si>
  <si>
    <t>Adult romantic attachment is a development of the child-parent attachment system, which makes an important input to the experience of psychological well-being. On the contrary, an impairment of attachment system in childhood or in adulthood may become a vulnerability factor and contribute to the development of suicidal tendencies. Study objective: construct validity testing of the Russian version of the Experience in Close Relationship - Revised Short Form (ECR-R SF) scale in a normative sample, and comparison of the normative and suicidal samples, in order to specify the problematic elements of attachment system. Participants: Control group: 144 students, aged 17-36 (M = 20.11, SD = 2.82), 112 females, 32 males. Comparison group: 110 suicidal patients, aged 16-25 (M = 20.32, SD = 2.37), 80 females, 30 males. Instruments: The control group, apart from the ECR-R SF, filled in Rosenberg's Self-Esteem Scale, Multidimensional Inventory of Loneliness Experience and Subjective Alienation Questionnaire for Students. The comparison group filled in Self-Compassion Scale, Multidimensional Scale of Perceived Social Support, Past Positive and Past Negative subscales from Zimbardo Time-Perspective Inventory, as well as Almost Perfect Scale and Psychache Scale. Results: The control group showed significant correlations between anxious attachment, self-esteem and alienation, which manifested both in partial correlations (r= -.44, p &lt; .001 - self-esteem, r= .43, p&lt; .001 - general alienation), and in mediation models. Avoidant attachment correlated with loneliness (r= .26, p&lt; .01) and, to a lesser degree, with alienation (r= .22, p &lt; .01). The comparison group showed a higher level of anxious adult romantic attachment (t(252)= - 6.115, p&lt; .001, CI (-1.36; -.70), Cohen's d= .767). But the correlation analysis in the suicidal group revealed that both anxious and avoidant attachment demonstrate significant relations with protective and risk factors. Anxious style was linked to negative emotionality (Self-Isolation and Over-Identification subscales, r= .25, p&lt; .01, and Past Negative, r = .37, p&lt; .001). Avoidant style correlated with Perceived Social Support from Significant Other (r= -.23, p&lt; .05) and Psychache Scale (r= .28, p&lt; .01). Conclusion: The construct validity of the scale was confirmed, it was shown that anxiety in romantic attachment in young people is manifested due to the negative model of the self (low self-esteem) and is revealed in alienation from various spheres of life. As expected, avoidant attachment coincided with a lesser psychological ill-being, which is probably due to the negative model of the others. In suicidal patients anxious attachment was expressed more acutely and correlated with negative emotionality, though avoidant attachment was also linked to the factors of suicidal risk. This allows us to specify two types of suicidality, which are based on dissatisfaction with the self (anxious type) and with the others (avoidant type).</t>
  </si>
  <si>
    <t>Chistopolskaya, Ksenia A./F-4213-2014</t>
  </si>
  <si>
    <t>Chistopolskaya, Ksenia A./0000-0003-2552-5009</t>
  </si>
  <si>
    <t>2224-1264</t>
  </si>
  <si>
    <t>10.32878/suiciderus.21-12-01(42)-109-125</t>
  </si>
  <si>
    <t>WOS:000744186300007</t>
  </si>
  <si>
    <t>Cho, Y; Choi, S; Kim, K; Park, SM</t>
  </si>
  <si>
    <t>Objective: The role of sociodemographic factors, health behaviors, and biological indicators as potential risk factors for suicide is relatively understudied among young adults. The aim of this study is to explore the association of these variables with the risk of death by suicide among young adults. Methods: The study population consisted of 15,534,438 individuals aged 20-39 years from the Korean National Health Insurance Service. Sociodemographic factors associated with death by suicide during 2006-2015 were evaluated. 3,396,353 individuals who underwent health examinations between 2002 and 2005 were separately assessed for health behaviors and biological indicators associated with death by suicide. Cox proportional hazards regression analysis was used to determine the hazard ratios (HRs) and 95% confidence intervals (CIs) for suicide mortality according to sociodemographic factors (age, household income, job status, residence, and Charlson comorbidity index score), health behaviors (physical activity, smoking, and alcohol consumption), and biological indicators (blood pressure, total cholesterol level, body mass index, and fasting serum glucose level). Results: Low household income, self- and non-employment, increased comorbidity, smoking, and normal weight elevated the risk of death by suicide among young adults. While older age was associated with elevated risk for death by suicide among men (adjusted HR [aHR] = 2.11; 95% CI, 2.02-2.20 for men aged 35-39 years), older age reduced the risk for death by suicide among women (aHR = 0.72; 95% CI, 0.69-0.75 for women aged 35-39 years). Elevated blood pressure and fasting serum glucose level were associated with increased risk for death by suicide among men (aHR = 1.16; 95% CI, 1.05-1.28 and aHR = 1.48; 95% CI, 1.26-1.75, respectively). Finally, high total cholesterol levels were associated with increased risk for death by suicide among women (aHR = 1.59; 95% CI, 1.19-2.13) Conclusions: Sociodemographic factors, health behaviors, and biological indicators were associated with suicide mortality among young adults.</t>
  </si>
  <si>
    <t>JAN-FEB</t>
  </si>
  <si>
    <t>19m13037</t>
  </si>
  <si>
    <t>WOS:000646188600012</t>
  </si>
  <si>
    <t>Choudhary, VS; Chaudhary, G</t>
  </si>
  <si>
    <t>Impact of Activity Therapy on Improving the Self Esteem among Women with Mental Illness</t>
  </si>
  <si>
    <t>JOURNAL OF PHARMACEUTICAL RESEARCH INTERNATIONAL</t>
  </si>
  <si>
    <t>Self-esteem is an important component of psychological health. Much previous research indicates that lowered self-esteem frequently accompanies psychiatric disorders. It has been suggested that low self-esteem is an etiological factor in many psychiatric conditions as well as in suicidal individuals. Self-esteem also plays some role in quality of life for psychiatric patients. The objective of the study is to evaluate the effectiveness of activity therapy in improving the self-esteem of mentally ill women. A quantitative, single-group pretest posttest design is adopted and Non- probability convenient sampling technique is used to select the 60 women with mental illness at psychiatric rehabilitation centre, Jaipur, Rajasthan, India. Samples were divided in to four groups. In pre test the level of self esteem was assessed by Rosenberg Self Esteem Scale (RSES). Each group should to select in each week and gave the activity intervention. After the intervention the post was conducted. Demographic variables were analyzed with descriptive (mean, median and standard deviation) and clinical variables were inferential statistics (Chi- square and paired t Test). In this study 70.0% of the women have low self esteem score. After activity therapy intervention 76.7% of them are having normal self esteem score, 23.3% of the women are having low Self-esteem score. Women are gained 26.3% of self esteem. These study findings concluded that nurse's role in managing and improving the self esteem is obligatory. Through activity therapy, women with mental illness self-esteem had got improved 26.3% that indicate the effectiveness of activity therapy in improving the self-esteem of the women with mental illness.</t>
  </si>
  <si>
    <t>Mondal, Sima/ABD-3646-2021; Choudhary, Virendra SIngh/ABD-3647-2021</t>
  </si>
  <si>
    <t>Choudhary, Virendra SIngh/0000-0001-5557-9003</t>
  </si>
  <si>
    <t>2456-9119</t>
  </si>
  <si>
    <t>29A</t>
  </si>
  <si>
    <t>JPRI.68164</t>
  </si>
  <si>
    <t>10.9734/JPRI/2021/v33i29A31559</t>
  </si>
  <si>
    <t>WOS:000669985000007</t>
  </si>
  <si>
    <t>Davarinejad, O; Majd, TM; Golmohammadi, F; Mohammadi, P; Radmehr, F; Alikhani, M; Motaei, T; Moradinazar, M; Bruhl, A; Bahmani, DS; Brand, S</t>
  </si>
  <si>
    <t>Schizophrenia Spectrum Disorder (SSD) is a chronic psychiatric disorder with a modest treatment outcome. In addition, relapses are commonplace. Here, we sought to identify factors that predict relapse latency and frequency. To this end, we retrospectively analyzed data for individuals with SSD. Medical records of 401 individuals with SSD were analyzed (mean age: 25.51 years; 63.6% males) covering a five-year period. Univariate and multivariate Penalized Likelihood Models with Shared Log-Normal Frailty were used to determine the correlation between discharge time and relapse and to identify risk factors. A total of 683 relapses were observed in males, and 422 relapses in females. The Relapse Hazard Ratio (RHR) decreased with age (RHR = 0.99, CI: (0.98-0.998)) and with participants' adherence to pharmacological treatment (HR = 0.71, CI: 0.58-0.86). In contrast, RHR increased with a history of suicide attempts (HR = 1.32, CI: 1.09-1.60), and a gradual compared to a sudden onset of disease (HR = 1.45, CI: 1.02-2.05). Gender was not predictive. Data indicate that preventive and therapeutic interventions may be particularly important for individuals who are younger at disease onset, have a history of suicide attempts, have experienced a gradual onset of disease, and have difficulties adhering to medication.</t>
  </si>
  <si>
    <t>Brand, Serge/H-7159-2019; Bruhl, Annette/A-5272-2013</t>
  </si>
  <si>
    <t>Brand, Serge/0000-0003-2175-2765; Alikhani, Mostafa/0000-0001-6848-3027; Bruhl, Annette/0000-0003-4704-4986; Sadeghi Bahmani, Dena/0000-0002-1301-5522</t>
  </si>
  <si>
    <t>WOS:000611275300001</t>
  </si>
  <si>
    <t>Doria, CM; Momper, SL; Burrage, RL</t>
  </si>
  <si>
    <t>Togetherness: the role of intergenerational and cultural engagement in urban American Indian and Alaskan Native youth suicide prevention</t>
  </si>
  <si>
    <t>JOURNAL OF ETHNIC &amp; CULTURAL DIVERSITY IN SOCIAL WORK</t>
  </si>
  <si>
    <t>In a collaborative study with an Urban Indian Health Organization (UIHO) and a University, we conducted six talking circles over three years with American Indian and Alaskan Native (AI/AN) elders, adults, and youth to examine perceptions of suicide and suicide prevention strategies within their community. Results of a thematic analysis indicated that normalization of suicide, stigma, and historical trauma were barriers to suicide prevention. Consistent themes of elders, adults, and youth over all three years reflected the need for intergenerational engagement and cultural connectedness as suicide prevention strategies. Implications for culturally-grounded social work practice with AI/ANs are presented.</t>
  </si>
  <si>
    <t>1531-3204</t>
  </si>
  <si>
    <t>1531-3212</t>
  </si>
  <si>
    <t>1-2</t>
  </si>
  <si>
    <t>WOS:000646409500007</t>
  </si>
  <si>
    <t>Essau, CA; de la Torre-Luque, A</t>
  </si>
  <si>
    <t>ADDICTIVE BEHAVIORS</t>
  </si>
  <si>
    <t>Background: Substance use disorders (SUD) represent one of the most important public health problems which has an onset in adolescence. Although substantial data exist on adolescent substance use, studies examining the role of parental psychopathological profiles on adolescent offspring SUD are lacking. Thus, this study aimed to identify parental psychopathological profiles, and to examine the extent to which these profiles are associated with SUD in their offspring. Method: Our analytic sample comprised 5887 adolescents (48.60% boys; M = 15.07 years, SD = 1.46) from the National Comorbidity Survey Replication Adolescent Supplement (NCS-A), whose biological parents responded to the Parent Self-Administered Questionnaire. Parental psychopathological profiles were identified by means of latent class analysis. Results: Different psychopathological profiles were identified in fathers and mothers. Among fathers, two psychopathological profiles were found: normative class (low psychopathological symptoms and drug use) and high psychopathology class (high psychopathological symptoms and drug use). Among mothers, three psychopathological profiles were found: normative class (low psychopathological symptoms and drug use), high psychopathology class (high psychopathological symptoms and drug use), and suicide class (low psychopathological symptoms and drug use, but high on suicidal ideation or suicidal attempt). Father's high psychopathology profile was significantly associated with adolescent's illicit drug abuse. Mother's high psychopathology profile was significantly associated with adolescent's nicotine dependence, alcohol or illicit drug abuse. Conclusions: Family-based interventions should include skills training in reducing parental SUD and other mental health problems.</t>
  </si>
  <si>
    <t>de la Torre-Luque, Alejandro/AAJ-3508-2020</t>
  </si>
  <si>
    <t>de la Torre-Luque, Alejandro/0000-0003-0595-6127; Essau, Cecilia/0000-0002-4098-4847</t>
  </si>
  <si>
    <t>0306-4603</t>
  </si>
  <si>
    <t>1873-6327</t>
  </si>
  <si>
    <t>WOS:000580912300040</t>
  </si>
  <si>
    <t>Goceri, E</t>
  </si>
  <si>
    <t>COMPUTERS IN BIOLOGY AND MEDICINE</t>
  </si>
  <si>
    <t>Common properties of dermatological diseases are mostly lesions with abnormal pattern and skin color (usually redness). Therefore, dermatology is one of the most appropriate areas in medicine for automated diagnosis from images using pattern recognition techniques to provide accurate, objective, early diagnosis and interventions. Also, automated techniques provide diagnosis without depending on location and time. In addition, the number of patients in dermatology departments and costs of dermatologist visits can be reduced. Therefore, in this work, an automated method is proposed to classify dermatological diseases from color digital photographs. Efficiency of the proposed approach is provided by 2 stages. In the 1st stage, lesions are detected and extracted by using a variational level set technique after noise reduction and intensity normalization steps. In the 2nd stage, lesions are classified using a pre-trained DenseNet201 architecture with an efficient loss function. In this study, five common facial dermatological diseases are handled since they also cause anxiety, depression and even suicide death. The main contributions provided by this work can be identified as follows: (i) A comprehensive survey about the state-of-the-art works on classifications of dermatological diseases using deep learning; (ii) A new fully automated lesion detection and segmentation based on level sets; (iii) A new adaptive, hybrid and non-symmetric loss function; (iv) Using a pre-trained DenseNet201 structure with the new loss function to classify skin lesions; (v) Comparative evaluations of ten convolutional networks for skin lesion classification. Experimental results indicate that the proposed approach can classify lesions with high performance (95.24% accuracy).</t>
  </si>
  <si>
    <t>0010-4825</t>
  </si>
  <si>
    <t>1879-0534</t>
  </si>
  <si>
    <t>WOS:000604572200001</t>
  </si>
  <si>
    <t>On the eve of the World War I, the western peripheries of the Russian Empire were home to diasporas of Russian officials, military men and their families. Being isolated from local communities but at the same time highly hierarchically organised, they functioned solely within their own circle. Everyone knew one another to the most intimate detail. Nevertheless, their private lives often failed to meet the requirements imposed on the Russian officials residing in the borderland, which was reflected in the reports of the gendarmerie and memoirs, but silenced in the official documents of the institutions. Every once in a while, a lucky historian happens to stumble upon an opportunity to look at the same event from different angles through various types of sources. By presenting various cases of informal relations of Russian dignitaries (governors and vice-governors) with women in the Kingdom of Poland, the article analyses their impact on life and career. The author introduces the reader to characters of three Russian officials, of middle ranking on the scale of empire and dignitaries in the local hierarchy. The first, Mikhail Viktorovich Seletsky, the vice-governor of Lublin, despite his very good education and qualifications, committed suicide as a result of unhappy love for the governor's daughter. The second, Ivan Dmitrievich Zaushkevich, the vice-governor of Sedlets, was ruined by a scandal with his mistresses, Jewish sisters, by whom he had children. In contrast, the third, Semyon Nikolaevich Korf, governor of Lomzh. and then Warsaw, despite his rather licentious behavior, made a relatively good career, which was only temporarily stopped by his stay in German captivity. The presented examples show the discrepancy between the official image of a representative of power with a rather conservative ideology and their everyday life, especially their sexual life. So, on the one hand, their way of life did not differ from the social norms of the time, which were already quite free at the turn of the 19th and 20th centuries, especially on the western edge of the Empire. On the other hand, they were criticized by their superiors and the political police.</t>
  </si>
  <si>
    <t>Puliselic, EG</t>
  </si>
  <si>
    <t>(PSYCHO)PATHOLOGISCHE PHANOMENE IN MELA HARTWIG'S EKSTASEN</t>
  </si>
  <si>
    <t>ANAFORA</t>
  </si>
  <si>
    <t>The focus of this paper is on (psycho)pathological phenomena that connect female heroines from four literary works by the Austrian writer Mela Hartwig. The link between them is the position of protagonists in relation to social values, standards and expectations, i.e. their outsider status. In the novellas The Crime, The Records of an Ugly Woman, and The Fantastical Paragraph, the heroines must confront different paradigms of the misogynist Austrian culture of the early twentieth century. In The Witch, a novella set in the seventeenth century, the social constellation is somewhat different, hence the heroine is confronted with modified concepts of power. Hartwig examines various (psycho)pathological phenomena that occur in her female characters and discovers (extra)institutional mechanisms that establish or erase the boundary between normal/acceptable and sick/unacceptable behavior. Her heroines react to oppression by attempting suicide, promiscuous behavior, delusions, retreating into a parallel world of fantasies, constructing supernatural experiences, and even by murder. Psychopathological phenomena that become an integral part of their identity and accompany their physical and mental expression, project their desperate call for help. Their struggle ends in defeat because as lonely individuals, they cannot triumph over the power embodied by institutional authorities. In her texts, the author shows the anxious, depressive, and even psychotic reality of women, the shocking and/or bizarre situations she literarizes allow readers to reconstruct the atmosphere of an era that is, paradoxically, in written sources and collective memory known under the phrase The Golden Twenties.</t>
  </si>
  <si>
    <t>1849-2339</t>
  </si>
  <si>
    <t>2459-5160</t>
  </si>
  <si>
    <t>10.29162/ANAFORA.v8i2.7</t>
  </si>
  <si>
    <t>WOS:000756699900008</t>
  </si>
  <si>
    <t>Iversen, C; Redmalm, D; Flinkfeldt, M; Persson, M</t>
  </si>
  <si>
    <t>A person among others? Older people's understandings of their everyday life during the Covid-19 crisis</t>
  </si>
  <si>
    <t>SOCIOLOGISK FORSKNING</t>
  </si>
  <si>
    <t>This article examines how older people make sense of their situation in calls to a helpline a few months into the Covid-19 pandemic.By drawing on the sociology of everyday life to analyse callers' various understandings of the crisis, the article nuances current knowledge about older people's situation.The thematic analysis shows that the callers make sense of the crisis linked to social relations on a personal, anonymous, and abstract level. The callers' responses to challenges to their everyday routines - adjustment or critical evaluation - are connected to different approaches to trust: basic trust in a shared social reality with someone or regulating trust in a set of norms independent from that other. Whereas the calls demonstrate very few positive adjustments in personal relations, they show that anonymous and abstract relations serve as important resources for both maintaining and re-evaluating everyday life during a crisis.Although older people's lack of secure personal relations during the pandemic points to vulnerability, their resourcefulness is apparent in their active engagement in important anonymous and abstract relations.</t>
  </si>
  <si>
    <t>0038-0342</t>
  </si>
  <si>
    <t>10.37062/sf.58.22100</t>
  </si>
  <si>
    <t>WOS:000659474600005</t>
  </si>
  <si>
    <t>Jia, J</t>
  </si>
  <si>
    <t>Psychiatric Morbidity in Patients with Psoriasis, Acne, Vitiligo and Other Dermatological Disorders</t>
  </si>
  <si>
    <t>ETHIOPIAN JOURNAL OF HEALTH DEVELOPMENT</t>
  </si>
  <si>
    <t>Background: Mental co-morbidity is the presence of more than one problem in a person. Mental co-morbidity is widely pervasive in dermatological patients. In the instance that an individual is determined to have both social nervousness problem and significant burdensome requests, they are said to have comorbid uneasiness, a demanding issue that may be a consequence of various kinds of infections, including skin issues (skin inflammation, psoriasis, dermatitis, vitiligo, and other dermatological problems) which provide further complications. Objective: This research aims to discover the commonness of mental issues in dermatology outpatients and to examine the variables that influence the mental manifestations. Materials and Methods: In a dermatology outpatient center, 90 patients were chosen and given an Overall Wellbeing Poll (GHQ) following their dermatologic assessment. The normalized individual meeting was directed by confiding in people to build up a mental finding in patients. The outcomes were tested by utilizing a defined irregular inspecting technique. Mental co-morbidity was assessed using a small scale (Smaller than expected Global Neuropsychiatric Interview) and General Wellbeing Poll. The dermatologists followed the region of the sores and supplied an essence of the determination, and as a result they evaluated the risk factors. Results: In a record, 512 inquiries were given to the members, of which 123 were returned. The inescapability of mental sickness was 52% in the investigation gathering, and these gatherings were similar on the socio-segment boundaries. From the outcomes, higher chances of mental problems in men as opposed to ladies was observed. Additionally, the ladies with sores in the skin or facial part shifted more towards simultaneous maniacal issues. Conclusion: This study included hospital officials and personal dermatologists. It gave a detailed view of the disease and its relation to morbidity, which helps them counter-treat the patients based on their severity level. It's an easy tool to compile the details of the patients, which in turn helps to differentiate patients according to the level of their psychiatric disturbances and psychological hazards.</t>
  </si>
  <si>
    <t>1021-6790</t>
  </si>
  <si>
    <t>WOS:000733968000018</t>
  </si>
  <si>
    <t>Juel, A; Berring, LL; Hybholt, L; Erlangsen, A; Larsen, ER; Buus, N</t>
  </si>
  <si>
    <t>INTERNATIONAL JOURNAL OF NURSING STUDIES</t>
  </si>
  <si>
    <t>Background: An increasing number of qualitative research articles have reported on relatives' experiences of providing care for individuals displaying suicidal behaviour. To contribute more fully to theory and practice, these reported experiences must be synthesized. Objectives: To identify original qualitative studies of relatives' experiences of providing care for individuals with non-fatal suicidal behaviour and to systematically review and synthesize this research using a meta-ethnographic approach. Design: Systematic review and meta-ethnography. Data sources: Literature searches were undertaken in six bibliographic databases (PubMed, CINAHL, Embase, PsycINFO, Web of Science and Scopus) and limited to peer-reviewed original studies. Eligible studies reported relatives' experiences of providing care for individuals with suicidal behaviour, published in English or a Scandinavian language. Review methods: One reviewer screened the titles, abstracts and full texts and then collaborated with another reviewer on excluding ineligible studies. A two-step strategy was used while reviewing publications: 1) appraising study quality, and 2) classifying study findings according to degree of data interpretation. This strategy was used for each study by two independent reviewers who subsequently reached a shared decision on inclusion. Noblit and Hare's methodology for translation and synthesis was followed in developing a novel theoretical interpretation of relatives' experiences. The concept of moral career was adopted in producing this synthesis. Results: Of 7,334 publications screened, 12 studies were eligible for inclusion. The synthesis conveyed relatives' moral career as comprising four stages, each depicting relatives' different perspectives on life and felt identities. First, relatives negotiated conventional ideas about normalcy and positioned themselves as living abnormal family lives in the stage from normal to abnormal. The first career movement could be mediated by social interactions with professionals in the stage feeling helpful or feeling unhelpful. For some relatives, this negotiated perspective of abnormality got stuck in an impasse. They did not interact with their surroundings in ways that would enable them to renegotiate these fixed views, and this stage was named stuck in abnormality. For other relatives, career movement took place as relatives re-positioned themselves as negotiating an alternative perspective of normalcy in the stage from abnormal to normal. Conclusions: Interactions with other people facing similar difficulties enabled relatives to shift perspectives and alleviated experiences of distress. (C) 2020 The Authors. Published by Elsevier Ltd.</t>
  </si>
  <si>
    <t>Erlangsen, Annette/ABE-1547-2021; Buus, Niels/M-7116-2013</t>
  </si>
  <si>
    <t>Erlangsen, Annette/0000-0003-3475-0558; Buus, Niels/0000-0003-4980-4096; Hybholt, Lisbeth/0000-0002-9764-8940; Berring, Lene Lauge/0000-0002-0529-8980; Larsen, Erik Roj/0000-0001-8954-6410</t>
  </si>
  <si>
    <t>1873-491X</t>
  </si>
  <si>
    <t>WOS:000600703200022</t>
  </si>
  <si>
    <t>Karagol, A</t>
  </si>
  <si>
    <t>LEVELS OF DEPRESSION, ANXIETY AND QUALITY OF LIFE OF MEDICAL STUDENTS</t>
  </si>
  <si>
    <t>PSYCHIATRIA DANUBINA</t>
  </si>
  <si>
    <t>Background: Medical education is amongst the educational processes with the highest stress load. This study was conducted to determine levels of depression, anxiety and quality of life of medical students in a university hospital. Subjects and methods: Third year and sixth year medical students which accepted to be participate to the study and sign informed consent form are included in the study. Data was evaluated by descriptive statistics. Results: Totally 81 students of which 41 are third year, and 40 are sixth year students are included to the study. 79% of participants are women and 100% are unmarried. Accordingly, Beck Depression Inventory, ratio of those who have (any level of) depression are 58.5% in third year students and 55% in sixth year students. Ratio of those who have moderate to severe anxiety is 34.1% in third year students and 25% in sixth year students. Differences between them are not statistically significant. Regarding subscales of life quality; sixth year students have higher scores on general health perception then third year students. Medical students have lower scores in; difficulty in physical role, difficulty in emotional role, energy, mental health, social functioning and perception on general health when compared to the average scores of general public. Conclusions: In this study medical students are having a lower quality of life regarding most of the subscales when compared to normal population and both third year and sixth year students are found to be having high depression and anxiety levels. As medical training is a hard and long road to go, it is important to encourage medical students to get Psychiatric support when needed. This is important for them to maintain their mental health.</t>
  </si>
  <si>
    <t>0353-5053</t>
  </si>
  <si>
    <t>1849-0867</t>
  </si>
  <si>
    <t>S732</t>
  </si>
  <si>
    <t>S737</t>
  </si>
  <si>
    <t>WOS:000717549900053</t>
  </si>
  <si>
    <t>Kohler, J; Heinz, I; Mergl, R; Elsner, A; Hegerl, U</t>
  </si>
  <si>
    <t>Supported by the German Alliance Against Depression, 82 regions in Germany launched their own community-based multi-level intervention programs targeting both depression and suicidal behavior prior to January 2016. Sixteen of these regions have implemented the full 4-level intervention program comprising 1) training of General Practitioners, 2) a public awareness campaign, 3) training of community facilitators and 4) support for depressed patients and their relatives for at least three years. The aim of the study was to examine possible suicide prevention effects in these sixteen 4-level intervention regions (comprising a population of 6,976,309) by 1) comparing the annual suicide rates during the 3-year intervention period to a 10-year baseline and 2) comparing these differences to corresponding trends in Germany after excluding all intervention regions (Germany-IR). Primary outcome was the annual rate of suicides. Analyses included negative binomial regression models. When examining differences between suicide rates during the intervention period compared to the baseline period, only a trend towards a significant reduction was found. This reduction of suicides in the sixteen 4-level intervention regions did not differ from that in Germany-IR as control. The interpretation of these findings has to take into account that the training of General Practitioners, police and other community facilitators might have improved the recognition of suicides, thus increasing detection rates. Furthermore, destigmatizing effects of the public awareness campaigns might have increased the number of suicides by lowering suicide threshold (normalization) for those at risk and by decreasing the rate of suicides deliberately hidden by suicide victims or their relatives.</t>
  </si>
  <si>
    <t>e0254133</t>
  </si>
  <si>
    <t>WOS:000668791400045</t>
  </si>
  <si>
    <t>Korneeva, YA; Korneeva, AV</t>
  </si>
  <si>
    <t>PERSONAL DETERMINANTS FOR THE DEVIANT BEHAVIOR OF STUDENTS OF SECONDARY VOCATIONAL EDUCATION INSTITUTIONS</t>
  </si>
  <si>
    <t>EKSPERIMENTALNAYA PSIKHOLOGIYA</t>
  </si>
  <si>
    <t>The article presents research data on the identification of personality determinants of various types of deviant behavior of students of secondary vocational education institutions. The study is retrospective because based on the recorded objective manifestations of various types of deviant behavior of students during their training in an educational institution. The study involved 82 students - boys and girls aged 15 to 17 years. We studied the following types of deviant behavior: socio-psychological maladaptation, primary deviation, addictive behavior, aggressive behavior and delinquent behavior. Objective indicators for each type of deviant behavior were recorded on the basis of the personal data of students. Personality determinants were evaluated using psychological testing techniques. The study found that the most common types of deviant behavior are primary deviation and delinquent behavior. The study found that the personal determinants of the socio- psychological maladaptation of students are dominance, affection, cooperation, respect for others, carefree, emotive and curious; primary deviation - the manifestation of feelings, plasticity; addictive behavior - a tendency to overcome norms and rules, a violation of volitional control of emotional reactions; aggressive behavior - respect for others, expressiveness, artistry, demonstrativeness, excitability, emotiveness, a tendency to self-destructive behavior; delinquent behavior - cooperation, respect for others, dymism cyclotymic, a tendency to overcome norms and rules, a tendency to addictive behavior. Common personal determinants that are characteristic of different types of deviant behavior are cooperation, respect for others, emotionality, a tendency to overcome norms and rules, hypertimity, cyclotimicity, stuck and exalted.</t>
  </si>
  <si>
    <t>Korneeva, Yana/I-2608-2014</t>
  </si>
  <si>
    <t>Korneeva, Yana/0000-0001-9118-9539; Korneeva, Anastasiya/0000-0002-7146-0800</t>
  </si>
  <si>
    <t>2072-7593</t>
  </si>
  <si>
    <t>2311-7036</t>
  </si>
  <si>
    <t>10.17759/exppsy.2021140313</t>
  </si>
  <si>
    <t>WOS:000709867900013</t>
  </si>
  <si>
    <t>Kpanake, L; Marin, CP; Pajot, E; Sastre, MTM; Mullet, E</t>
  </si>
  <si>
    <t>Functional Measurement in the Field of Empirical Ethics</t>
  </si>
  <si>
    <t>AVANCES EN PSICOLOGIA LATINOAMERICANA</t>
  </si>
  <si>
    <t>This paper presents the proposal of an empirical approach to ethics derived from a psychological theory of human judgment proposed by Norman Anderson. It shows how the methodology specific to this theory -functional measurement- makes it possible to characterize the various personal positions that exist in all societies regarding public health problems. The main results of three studies carried out in three different countries (Guinea, France, and Colombia) on various problems are presented as an illustration of what this approach can offer. These analyses focused on three deliberately very different problems: (a) the duty to care for infected patients in the event of a pandemic that puts at risk the lives of the health professionals, (b) the acceptability of postmortem reproduction in the specific context of fallen soldiers, and (c) the acceptability of physicianassisted suicide.</t>
  </si>
  <si>
    <t>1794-4724</t>
  </si>
  <si>
    <t>2145-4515</t>
  </si>
  <si>
    <t>10.12804/revistas.urosario.edu.co/apl/a.10419</t>
  </si>
  <si>
    <t>WOS:000797348700005</t>
  </si>
  <si>
    <t>Lin, KH; Su, FY; Yang, SN; Liu, MW; Kao, CC; Nagamine, M; Lin, GM</t>
  </si>
  <si>
    <t>Body Mass Index and Association of Psychological Stress with Exercise Performance in Military Members: The Cardiorespiratory Fitness and Hospitalization Events in Armed Forces (CHIEF) Study</t>
  </si>
  <si>
    <t>ENDOCRINE METABOLIC &amp; IMMUNE DISORDERS-DRUG TARGETS</t>
  </si>
  <si>
    <t>Background: Both obesity and psychological stress reduce exercise performance. Objective: To investigate the influence of body mass index (BMI) on the association between psychological stress and physical fitness. It is unknown whether obesity may modify the relationship. Methods: A population of 4,080 military subjects in Taiwan was divided into three groups according to the BMI &gt;= 27.0 kg/m(2) (obesity), 24.0-26.9 kg/m(2) (overweight) and 18.5-23.9 kg/m(2) (normal weight). Normal, slight, and great psychological stress was evaluated by the Brief Symptoms Rating Scale (BSRS-5) score &lt;= 5, 6-9, and &gt;= 10, respectively. Aerobic and anaerobic fitness were evaluated by time for a 3000-meter run and numbers of 2-minute sit-ups and 2-minute push-ups. Analysis of covariance (ANCOVA) with adjustments for age and sex was used to determine the relationship. Results: The mean time (sec) for a 3000-meter run (standard error) under slight and great stress differed from that under normal stress in the normal weight (881.0 (11.0) and 877.9 (5.8) vs. 862.2 (1.7), p=0.089 and 0.0088, respectively) and in the obesity (928.1 (16.8) and 921.8 (10.7) vs. 895.2 (1.6), p=0.054 and 0.016, respectively), while the differences were not significant in the overweight (877.1 (12.7) and 877.5 (7.1) vs. 867.1 (2.1), both p &gt;0.5). The impacts of the BMI on 2-minute sit-ups had a similar pattern with that on a 3000-meter run, whereas the impact of the BMI on 2-minute push-ups was insignificant. Conclusion : Mental stress may not affect physical fitness in overweight military personnel. The mechanism is not clear and should further be investigated.</t>
  </si>
  <si>
    <t>Lin, Gen-Min/T-5395-2019; Fang-Ying, Su/AAG-6155-2019</t>
  </si>
  <si>
    <t>Su, Fang-Ying/0000-0002-5103-7431</t>
  </si>
  <si>
    <t>1871-5303</t>
  </si>
  <si>
    <t>2212-3873</t>
  </si>
  <si>
    <t>10.2174/1871530321666210427090550</t>
  </si>
  <si>
    <t>WOS:000753187300010</t>
  </si>
  <si>
    <t>Lin, QZ; Bonkano, O; Wu, KK; Liu, QM; Ibrahim, TA; Liu, L</t>
  </si>
  <si>
    <t>The Value of Chinese Version GAD-7 and PHQ-9 to Screen Anxiety and Depression in Chinese Outpatients with Atypical Chest Pain</t>
  </si>
  <si>
    <t>THERAPEUTICS AND CLINICAL RISK MANAGEMENT</t>
  </si>
  <si>
    <t>Background: Atypical chest pain in some outpatients could derive from mental disorders. It is necessary for them to have a preliminary emotional assessment in the outpatient department of Cardiology before psychiatric outpatient visits. Methods: This study included 122 Chinese outpatients with atypical chest pain in the department of Cardiology. They accepted routine examinations, including treadmill test, and were judged by the three-question method as highly likely to have emotional disorders. Then, a standard questionnaire package containing the Chinese version of the seven-item scale for General Anxiety Disorder (GAD-7), Self-rating Anxiety Scale (SAS), the nine-item Patient Health Questionnaire (PHQ-9) and Self-rating Depression Scale (SDS) was administered to evaluate anxiety and depression. Results: The percentages of anxiety evaluated by GAD-7 and SAS were 62.3% and 26.2%, respectively. Analogously, the assessment by PHQ-9 showed a significantly higher percentage of depression than that by SDS (61.5% vs 29.5%) (P &lt; 0.05). Kappa analysis showed that the consistency between GAD-7 and SAS, or that between PHQ-9 and SDS was not very good. About 73% outpatients suffered from emotional disorders, presenting as anxiety/depression evaluated by GAD-7 and PHQ-9. Furthermore, sleep disorders accounted for more than 80% of patients with mental disorders. Finally, the suicidal tendency of depression patients was about 17% that should not be ignored. Conclusion: Compared with SAS and SDS, GAD-7 and PHQ-9 detected more participants with emotional disorders in the Chinese outpatients with atypical chest pain, indicating that GAD-7 and PHQ-9 could be briefly well-validated tools to screen emotional disorders in the outpatient department of Cardiology before psychiatric visits.</t>
  </si>
  <si>
    <t>1178-203X</t>
  </si>
  <si>
    <t>WOS:000653047800001</t>
  </si>
  <si>
    <t>Ma, X; Cao, J; Zheng, HL; Mei, XC; Wang, MJ; Wang, HR; Shuai, Y; Shen, Y</t>
  </si>
  <si>
    <t>GENERAL PSYCHIATRY</t>
  </si>
  <si>
    <t>Background Patients with major depressive disorder (MDD) may have an abnormal peripheral body temperature rhythm, but its relationship with suicidal risk and the response to treatment with antidepressants remain unknown. Aims This study aimed to investigate the feature of peripheral body temperature in patients with MDD and its relationship with suicide risk before and after treatment with antidepressants. Methods This is a prospective case-control study. Patients diagnosed as MDD were enrolled into MDD group. Healthy subjects who matched in terms of gender, age and body mass index were enrolled into normal control (NC) group. The 24-hour peripheral body temperatures were monitored by TM' Holter the next day after assessment. Patients with MDD were re-assessed after a 2-week treatment with antidepressants. All temperature data were fitted into cosine curves by Python. Result There were 41 patients with MDD, and 21 NC participants enrolled and completed the baseline assessments before the treatment. Patients with MDD were further divided into subgroup of with suicide risk or without suicide risk. In patients with MDD, the mesor of peripheral body temperature rhythm was higher in both patients with (36.17 (0.30)) and without suicide risk (36.22 (0.27)) than the mesor in NC participants before treatment (35.84 (0.38), Z=11.82, p=0.003, Kruskal-Wallis test). The phase-delay of temperature before treatment was greater in patients with MDD with suicidal risk (4.71 (1.68)) in comparison with those without suicidal risk (3.05 (2.19)) and NC participants (3.19 (1.82), Z=9.68, p=0.008, Kruskal-Wallis test). Moreover, phase-delay of temperature was associated with suicide risk in patients with MDD before treatment (OR=1.046, 95% CI: 1.009 to 1.085, p=0.015, unadjusted; OR=1.080, 95% CI: 1.020 to 1.144, p=0.009, adjusted by age and sex). Conclusion Patients with MDD might have abnormal peripheral body temperature. The abnormal phase-delay of peripheral body temperature may indicate suicide risk in patients with MDD, depending on validation in large-scale cohorts.</t>
  </si>
  <si>
    <t>Ma, Xin/0000-0001-7263-6284; Wang, Haoran/0000-0002-4622-0119</t>
  </si>
  <si>
    <t>2096-5923</t>
  </si>
  <si>
    <t>2517-729X</t>
  </si>
  <si>
    <t>e100219</t>
  </si>
  <si>
    <t>WOS:000617509900001</t>
  </si>
  <si>
    <t>Manning, JC; Carter, T; Walker, G; Coad, J; Aubeeluck, A</t>
  </si>
  <si>
    <t>BMJ OPEN</t>
  </si>
  <si>
    <t>Objective To psychometrically assess the Children and Young People-Mental Health Self-harm Assessment in Paediatric healthcare Environments (CYP-MH SAPhE) instrument for the identification of immediate risk of self-harm in CYP, aged 10-19 years, in acute paediatric wards or emergency departments. Design The CYP-MH SAPhE Instrument was developed through a robust scoping review and Delphi consensus with 30 clinicians/topic experts. To evaluate the psychometric properties, a multicentre exploratory study was conducted. Setting Three acute hospitals in the UK. Participants 163 CYP presenting at acute hospital settings with primary mental health (cases) or physical health (non-cases) conditions. Primary and secondary outcome measures Psychometric properties of the CYP-MH SAPhE instrument were evaluated through Principle Axis Factoring (PAF) with Oblimin (Kaiser normalisation) alongside measures of internal consistency (Cronbach's alpha), convergent, discriminant and face validity. Results PAF of the dichotomous items (n=9) loaded onto three factors (1) behaviours and intentions; (2) suicidality and (3) self-harm. Factors 1 (Cronbach's alpha =0.960) and 3 (Cronbach's alpha =1) had high internal consistency. There was: good level of agreement between raters (kappa=0.65); a moderately positive correlation between the CYP-MH SAPhE instrument and the Columbia-Suicide Severity Rating Scale; and discrimination between cases and non-cases across the three factors (factor 1: m=88 vs 70; factor 2: m=102 vs 70; factor 3: m=104 vs 68). Assessment of face validity resulted in six items being removed, culminating in an eight question, rapid assessment instrument. Conclusions The results support the CYP-MH SAPhE Tool as a potentially reliable and valid instrument to identify immediate risk of self-harm in CYP presenting to acute paediatric healthcare environments, which is a burgeoning and significant global health issue.</t>
  </si>
  <si>
    <t>Manning, Joseph/AAX-1031-2021</t>
  </si>
  <si>
    <t>Manning, Joseph/0000-0002-6077-4169; Carter, Tim/0000-0002-1608-5112; Wood, Damian/0000-0001-8194-748X</t>
  </si>
  <si>
    <t>2044-6055</t>
  </si>
  <si>
    <t>WOS:000692022900007</t>
  </si>
  <si>
    <t>Matta, TF; Taquette, SR; Souza, LMBD; de Moraes, CL</t>
  </si>
  <si>
    <t>Sexual diversity in schools: a qualitative study with high school students in the Municipality of Rio de Janeiro, Brazil</t>
  </si>
  <si>
    <t>CADERNOS DE SAUDE PUBLICA</t>
  </si>
  <si>
    <t>LGBTphobia constitutes a context of vulnerability to the health of individuals whose sexuality is diverse from the heteronormative pattern, named sexual minorities, especially in adolescence, a period of sexual identities definition. The aim of this study was to analyze how did high school students perceive their peers of sexual minorities and how they understand the school's and educators' attitude regarding sexual diversity. The research used the qualitative method, with 13 focal groups comprising 132 students of both sexes, from public and private schools in the Municipality of Rio de Janeiro, Brazil. The data analysis was performed with the support of webQDA software in a comprehensive basis approach. Data were classified in two categories. In the first category, the students and sexual diversity, the participants perceived sexual diversity as normal because it is common and often present in their age. However, they confirmed homophobic attitudes against those whose gender behavior is not in accordance with what is expected for their biological sex. In the second category, the school and sexual diversity, the students recognized the adoption of discriminatory measures against same-sex couples by the school coordination and the absence of the theme of sexual diversity in educational activities. The outcomes indicate that sexual education policies are not sufficient to guarantee the human rights of sexual minorities and this represents greater health vulnerability of this population strata.</t>
  </si>
  <si>
    <t>TAQUETTE, STELLA/N-1938-2017</t>
  </si>
  <si>
    <t>TAQUETTE, STELLA/0000-0001-7388-3025</t>
  </si>
  <si>
    <t>0102-311X</t>
  </si>
  <si>
    <t>1678-4464</t>
  </si>
  <si>
    <t>e00330820</t>
  </si>
  <si>
    <t>10.1590/0102-311X00330820</t>
  </si>
  <si>
    <t>WOS:000723175000001</t>
  </si>
  <si>
    <t>McCabe, T; Peirce, N; Gorczynski, P; Heron, N</t>
  </si>
  <si>
    <t>BMJ OPEN SPORT &amp; EXERCISE MEDICINE</t>
  </si>
  <si>
    <t>Introduction Epidemiology reporting within the cricketing medical literature has emerged over the past 2 years, with a focus on physical injuries. Despite mental health in elite sport gaining increasing recognition, few studies have addressed mental health symptoms and disorders within cricket. Recently, cricketers have been prominent in the mainstream media describing their lived experiences of mental illness. As a result, some have withdrawn from competition and suggested there is an unmet need for mental health services within the sport. Objectives (i) To appraise the existing evidence on mental health symptoms and disorders amongst cricketers. (ii) To provide guidance on shaping mental health research and services within cricket. Design A narrative review of the literature from inception of available databases until 26 July 2019, with analysis and recommendations. Results Five studies were included in this narrative review. Studies covered a range of mental health symptoms and disorders, including distress, anxiety, depression, sleep disturbance, suicide, adverse alcohol use, illicit drug use, eating disorders and bipolar disorder. Results indicated that cricketers are at high risk for distress, anxiety, depression and adverse alcohol use. When compared with the general population, cricketers are more likely to experience anxiety and depressive symptoms. Rates of suicide were proposed to be high for test cricketers. Overall, studies to date have been of low quality, demonstrating non-rigorous research methods. Some studies have relied on non-validated questionnaires to collect self-reported data on mental health symptoms and disorders, while others have presented biographical data obtained through searches of the media. Conclusions The results of this narrative review highlight the lack of evidence underpinning mental health services for athletes within cricket. We suggest the following recommendations for future research and practice: (i) normalising mental health symptoms and disorders; (ii) working with and helping vulnerable demographic segments within the target population; (iii) designing and implementing early recognition systems of mental health symptoms and disorders; (iv) addressing the mental health needs of cricketers on a population basis.</t>
  </si>
  <si>
    <t>peirce, nicholas/0000-0002-3272-5060; mccabe, thomas/0000-0002-2775-8669; Gorczynski, Paul/0000-0001-8876-8935</t>
  </si>
  <si>
    <t>2398-9459</t>
  </si>
  <si>
    <t>2055-7647</t>
  </si>
  <si>
    <t>e000910</t>
  </si>
  <si>
    <t>WOS:000616714000003</t>
  </si>
  <si>
    <t>Morozov, VI; Abdulvaliev, AF; Tolstoluzhinskaya, EM</t>
  </si>
  <si>
    <t>CRIMINAL AND CRIMINALISTIC PROCURING OF SUICIDOLOGY</t>
  </si>
  <si>
    <t>The article discusses the issues of qualification of crimes under Art. 110, art. 110.1 and Article 110.2 of the Russian Federation Criminal Code, as well as the forensic characteristics of criminal suicide. The aim of the study is to provide theoretical assistance to practitioners in the disclosure and investigation of crimes of this type. The organization of interaction between law enforcement officials and medical services of the health care system is of particular interest. The materials for the study were codified normative legal acts containing the norms of criminal law and establishing criminal liability for driving to suicide; texts of court decisions (sentences and rulings of courts of general jurisdiction of the Russian Federation) in criminal cases related to incitement to suicide and inducement to commit suicide, issued between 2015 and 2021; statistical data on the number of committed cases of criminal suicide on the territory of the Russian Federation; positions of legal scholars and criminologists, dedicated to the qualification and investigation of criminal suicide. Historical, comparative legal, analytical and statistical methods were used as the main research methods, which made it possible to obtain the following results. Results. In 72% of cases, suicide was committed by victims at home. The victims driven to suicide were women (74% of the cases studied) between the ages of 25 and 50. 49% of the victims at the time of committing criminal suicide were not married, were sober and had no suicidal tendencies before (90% of the victims). The crimes of the studied type in 84% of cases were committed by males aged 20 to 55.58% of the subjects of the crime were married or lived in a civil marriage, about 87% were not registered with a psychiatrist or narcologist, more than 60% had children. 57% of crimes were committed out of hatred (personal hostility). Among the reasons for criminal suicides there were systematic humiliation of human dignity (42.39%), cruel treatment (38.05%), threats (13%), persuasion and admonition (3%), involvement in suicidal games (2%). In conclusion, the authors propose an algorithm for selecting objects that should be provided to an expert, as well as a formulation of the subject of a forensic psychological and psychiatric examination. As a proposal, the need to adjust the norms of Art. 110, art. 110.1 and Art. 110.2 of the Criminal Code, eliminating the ambiguous wording of the corpus delicti for the correct qualification of the act</t>
  </si>
  <si>
    <t>10.32878/suiciderus.21-12-03(44)-88-113</t>
  </si>
  <si>
    <t>WOS:000759355000006</t>
  </si>
  <si>
    <t>Ojala, M; Cunsolo, A; Ogunbode, CA; Middleton, J</t>
  </si>
  <si>
    <t>Anxiety, Worry, and Grief in a Time of Environmental and Climate Crisis: A Narrative Review</t>
  </si>
  <si>
    <t>ANNUAL REVIEW OF ENVIRONMENT AND RESOURCES, VOL 46, 2021</t>
  </si>
  <si>
    <t>Climate change worry, eco-anxiety, and ecological grief are concepts that have emerged in the media, public discourse, and research in recent years. However, there is not much literature examining and summarizing the ways in which these emotions are expressed, to what processes they are related, and how they are distributed. This narrative review aims to (a) summarize research about the relationships between, on the one hand, negative emotions in relation to climate change and other environmental problems and, on the other hand, mental well-being among people in different parts of the world and (b) examine studies that have explored the potentially constructive role of worry-for example, in the form of providing motivation to act. It is clear from this review that negative emotions regarding environmental problems are normal, and often constructive, responses. Yet, given the nature, range, and extent of these emotions, it is important to identify diverse place-based and culturally relevant strategies to help people cope.</t>
  </si>
  <si>
    <t>1543-5938</t>
  </si>
  <si>
    <t>978-0-8243-2346-2</t>
  </si>
  <si>
    <t>10.1146/annurev-environ-012220-022716</t>
  </si>
  <si>
    <t>WOS:000713670600003</t>
  </si>
  <si>
    <t>Omeragic, M</t>
  </si>
  <si>
    <t>REFLECTIONS ON NATIONALISM AND ACHIEVEMENT BY PATERNAL VALIDATION: THE DAUGHTER FROM THE EAST BY CLARA USON</t>
  </si>
  <si>
    <t>KNJIZEVNA SMOTRA</t>
  </si>
  <si>
    <t>The effect of emotional inter-dependency between the characters of Clara Uson's novel of the traditionalist paterfamilias Ratko Mladic and his daughter Ana forms the hypothesis of this essay. Overly identified with her father (they see themselves as one being), trapped in her need for affirmation and approval, unconditionally loyal (to the adopted/imposed) father's values, submissive and obedient, she comes to a psychosomatic breakdown upon learning the truth about Mladic's war undertakings. By way of transferring these disputed values through upbringing- the choice of profession, self-discipline, rivalry, success, nationalism and ethnic superiority - the identity of Ana Mladic is irreversibly forged and negatively determined. For the sake of the ideals of nationalist superiority, Ana narrows the field of humanism in the doctors' profession and subjects it to her tradition, the spirit of the Serbian people, the hatred of the enemy ethnics, while in her father she sees the exalted figure of a hero akin to the mythical tsar Lazar. Conditioned by emotions and extreme mechanisms of dependency as well as femininity, Ana practically does not exist outside the imposed norms (nor can she conquer her self-image), and therefore cannot transform her disappointment and anger on the way to her own autonomy. Aspects of paternal control and supervision and a particular way of daughter's' upbringing, as well as loyal love on her part resulting in her decision to commit suicide are de/coded in the feminist psychoanalytic key.</t>
  </si>
  <si>
    <t>0455-0463</t>
  </si>
  <si>
    <t>2459-6329</t>
  </si>
  <si>
    <t>WOS:000677409100006</t>
  </si>
  <si>
    <t>Osafo, J</t>
  </si>
  <si>
    <t>Conducting a qualitative research on suicide in Ghana using Interpretative Phenomenological Analysis (IPA): A reflection after a decade</t>
  </si>
  <si>
    <t>NEW IDEAS IN PSYCHOLOGY</t>
  </si>
  <si>
    <t>Interpretative Phenomenological Analysis (IPA) set of guidelines allow a researcher to gain access to the meaning of a phenomenon (e.g. suicide) through the individual person's lived and personal experiences. In this paper I have discussed that the ethical challenges that confront researching suicide in Ghana the challenges of pursuing an idiographic rigor using the IPA may arise from the pervasive normative self-construal within Ghanaian communities. Though I admit the IPA has been useful in various studies within the African context, I have also interrogated such idiography within the normative social arrangement of such setting where sociocentric perspectives abound. This essay is a reflexivity on the IPA in a normative context after a decade, where suicidal behaviour is strongly proscribed and personhood is deeply shared. I have recommended that one way of addressing this challenge is to use a 'funnel' approach in interviewing from the general: the community, to the particular: the individual.</t>
  </si>
  <si>
    <t>0732-118X</t>
  </si>
  <si>
    <t>1873-3522</t>
  </si>
  <si>
    <t>WOS:000600904200001</t>
  </si>
  <si>
    <t>Riley, R; Kokab, F; Buszewicz, M; Gopfert, A; Van Hove, M; Taylor, AK; Teoh, K; Martin, J; Appleby, L; Chew-Graham, C</t>
  </si>
  <si>
    <t>ObjectivesThis paper reports findings identifying foundation and junior doctors' experiences of occupational and psychological protective factors in the workplace and sources of effective support.DesignInterpretative, inductive, qualitative study involving in-depth interviews with 21 junior doctor participants. The interviews were audio-recorded, transcribed, anonymised and imported into NVivo V.11 to facilitate data management. Data were analysed using a thematic analysis employing the constant comparative method.SettingNational Health Service in the UK.ParticipantsParticipants were recruited from junior doctors through social media (eg, the British Medical Association (BMA) junior doctors' Facebook group, Twitter and the mental health research charity websites). A purposive sample of 16 females and 5 males, ethnically diverse, from a range of specialities, across the UK. Junior doctor participants self-identified as having stress, distress, anxiety, depression and suicidal thoughts or having attempted to kill themselves.ResultsAnalysis identified three main themes, with corresponding subthemes relating to protective work factors and facilitators of support: (1) support from work colleagues - help with managing workloads and emotional support; (2) supportive leadership strategies, including feeling valued and accepted, trust and communication, supportive learning environments, challenging stigma and normalising vulnerability; and (3) access to professional support - counselling, cognitive-behavioural therapy and medication through general practitioners, specialist support services for doctors and private therapy.ConclusionsFindings show that supportive leadership, effective management practices, peer support and access to appropriate professional support can help mitigate the negative impact of working conditions and cultures experienced by junior doctors. Feeling connected, supported and valued by colleagues and consultants acts as an important buffer against emotional distress despite working under challenging working conditions.</t>
  </si>
  <si>
    <t>Riley, Ruth/ABA-7824-2021; Teoh, Kevin/L-9534-2017</t>
  </si>
  <si>
    <t>Martin, James/0000-0002-6949-4200; Teoh, Kevin/0000-0002-6490-8208</t>
  </si>
  <si>
    <t>WOS:000675258500004</t>
  </si>
  <si>
    <t>Saeed, F; Munir, R; Tariq, S; Shahzad, JF; Ijaz, M; Syed, K; Sarwar, HM; Mirza, MUZ; Din, SU; Cheema, CZM; Javaid, MH; Zaidi, SMH</t>
  </si>
  <si>
    <t>Body Image Dissatisfaction in Healthy Medical Students and its Association to Body Mass Index, Gender and Age</t>
  </si>
  <si>
    <t>ANNALS OF KING EDWARD MEDICAL UNIVERSITY LAHORE PAKISTAN</t>
  </si>
  <si>
    <t>A negative self-perception of one's body is termed as Body Image Dissatisfaction (BID), its outcome being an overall low self-esteem, externality, depression and distortion. It needs to be dealt with efficiently failing, can potentially lead to disordered eating (Anorexic/Bulimic Disorders, gruesome weight management) and even suicidal tendencies. Objective: To determine the frequency of Body Image Dissatisfaction in apparently healthy medical students and to determine the association of Body Image Dissatisfaction with Body Mass Index (BMI), Gender and Age. Methods: A descriptive cross sectional study was conducted with a sample of 242 students of King Edward Medical University, Lahore. Data was collected through a self-administered and self-reported questionnaire with Stunkard's Silhouette Scale attached. Data was entered in SPSS version 26. Descriptive analysis was done, and p value was calculated by Pearson Chi Square Test. Results: The frequency of Body Image Dissatisfaction was established to be 82.2%. The frequency of Body Dissatisfaction was found to be 76.9% and 87.6% in Males and Females respectively, 89.3% and 78.5% in Teenage and Post-Teenage groups respectively, 90.5%, 77.4% and 94.3% in Underweight, Normal Weight and Overweight BMI ranges, respectively. P value turned out to 0.036, 0.029 and 0.011 (&lt;0.05) for Age, Gender and BMI, respectively. Conclusion: The study highlighted a high burden of Body Image Dissatisfaction in the healthy medical student community of King Edward Medical University, Lahore. The frequency was found to be higher in females, Teenage group, and Overweight BMI range.</t>
  </si>
  <si>
    <t>2079-7192</t>
  </si>
  <si>
    <t>2079-0694</t>
  </si>
  <si>
    <t>JAN-MAR</t>
  </si>
  <si>
    <t>WOS:000681336400003</t>
  </si>
  <si>
    <t>Saito, N; Itoga, M; Minakawa, S; Kayaba, H</t>
  </si>
  <si>
    <t>INTERNATIONAL JOURNAL OF GENERAL MEDICINE</t>
  </si>
  <si>
    <t>Background: Selective serotonin reuptake inhibitors (SSRIs) and serotonin-noradrenaline reuptake inhibitors (SNRIs) are often used to treat outpatients with psychogenic somatoform symptoms but prove ineffective in some cases. The metabolite 3-hydroxybutyrate (3HB) is currently attracting attention as a marker of the severity of depression. We investigated whether serum 3HB levels in patients with psychogenic somatoform symptoms can predict the effectiveness of sertraline and venlafaxine. Patients and Methods: Physical and psychiatric problems were assessed in 132 outpatients, and symptomatic response and serum 3HB concentrations were examined before and after treatment with sertraline (50 mg/day) or venlafaxine (75 mg/day). Results: In 30.3% of patients with psychogenic symptoms, serum 3HB was above the upper limit of normal (&lt;80 mu mol/L). According to multiple logistic regression analysis, only episodes of suicidal ideation showed a significant positive association with elevated 3HB (odds ratio 10.2; 95% confidence interval (CI) 2.46-42.2). The sensitivity of 3HB for the effectiveness of sertraline or venlafaxine for psychosomatic symptoms was 44.6%, but specificity was 93.9%. Hierarchical multiple logistic regression analysis identified 3HB as a better predictor of the effectiveness of medication (odds ratio 10.0; 95% CI, 2.49-40.3) than episodes of suicidal ideation. Conclusion: The present findings suggest that high serum 3HB levels in patients with psychogenic somatoform symptoms may be associated with suicidal ideation and the effectiveness of sertraline and venlafaxine at low to intermediate doses. The 3HB level may be a good predictor of the effectiveness of medication. Examination of serum 3HB levels may lead to earlier and more appropriate administration of sertraline and venlafaxine.</t>
  </si>
  <si>
    <t>1178-7074</t>
  </si>
  <si>
    <t>WOS:000653086800001</t>
  </si>
  <si>
    <t>Samsamshariat, S; Vedaei, A; Jahangiri, S; Gavarti, MB; Sami, R; Taheri, A; Dorooshi, G</t>
  </si>
  <si>
    <t>Report of a case of paraquat poisoning and mediastinal involvement</t>
  </si>
  <si>
    <t>ADVANCED BIOMEDICAL RESEARCH</t>
  </si>
  <si>
    <t>Paraquat has been recognized as a highly toxic agent for pest removal and is used worldwide.In adults, paraquat poisoning for suicidal attempts is much more common than accidental exposure poisoning. Approximately 20' of patients with paraquat poisoning develop pneumomediastonium as a complication with a mortality rate of approximately 100'. A 19-year-old man patient was admitted to the poisoning emergency department of Khorshid hospital, who had ingested paraquat. He had nausea and vomiting and had normal vital signs and examination in admission. Initial treatment for the patient was done. The patient signs got worsened on the 21st day of hospitalization and had severe emphysema of the superficial and deep spaces of the neck, followed by bilateral pneumothorax, and severe pneumomediastinum. Unfortunately, the patient died on the 27th day of hospitalization. Purpose of the current study is to raise awareness of rare paraquat toxicity complications, treatment, and especially its lethal complications, including pneumomomediastonium.</t>
  </si>
  <si>
    <t>taheri, abolfazl/AAO-7538-2021; Sami, Rokayya/AFP-5053-2022</t>
  </si>
  <si>
    <t>Sami, Rokayya/0000-0003-3162-9453</t>
  </si>
  <si>
    <t>2277-9175</t>
  </si>
  <si>
    <t>WOS:000626075000005</t>
  </si>
  <si>
    <t>Schmidtova, J; Stepanek, P; Cermak, I</t>
  </si>
  <si>
    <t>The impact of childhood trauma on the emergence and development of dissociative disorders</t>
  </si>
  <si>
    <t>CESKOSLOVENSKA PSYCHOLOGIE</t>
  </si>
  <si>
    <t>Dissociative experiences are common both in children and adults. Their frequency and severity range from normal dissociation to pathological fragmentation of identity. High rates of dissociation and Dissociative Disorders have been documented in both community and clinical samples. Trauma, especially chronic trauma, plays an essential role in the development and long-term presence of dissociative symptoms. During overwhelming and often traumatic experiences dissociation protects the individual by psychological detachment from the unbearable reality. Chronic dissociative experiences might cause severe disintegration of the individual's mental experience. The Trauma Model suggests that dissociation is a psychobiological response which enables survival during and after the traumatic event. The Developmental Model is based on an assumption that disturbed attachment, especially early interpersonal trauma, might lead to the development of severe dissociation in children and adolescents, often lasting into adulthood. Diagnostic systems include three diagnoses which deal with the specific relationship between trauma and dissociation. Two of these diagnoses have been recognized recently - Complex PTSD (ICD-11) and the Dissociative Subtype of PTSD (DSM-5); one has already been established - the Dissociative Identity Disorder. Patients with Dissociative Disorders suffer from a range of symptoms. The most severe symptoms include chronic suicidal ideation and frequent suicide attempts. Therefore, researchers and clinicians should routinely assess dissociation in their everyday practice. In patients with Dissociative Disorders the main treatment goal is the integration of their mental experience.</t>
  </si>
  <si>
    <t>0009-062X</t>
  </si>
  <si>
    <t>1804-6436</t>
  </si>
  <si>
    <t>WOS:000644715400005</t>
  </si>
  <si>
    <t>Seal, A; Bajpai, R; Agnihotri, J; Yazidi, A; Herrera-Viedma, E; Krejcar, O</t>
  </si>
  <si>
    <t>DeprNet: A Deep Convolution Neural Network Framework for Detecting Depression Using EEG</t>
  </si>
  <si>
    <t>IEEE TRANSACTIONS ON INSTRUMENTATION AND MEASUREMENT</t>
  </si>
  <si>
    <t>Depression is a common reason for an increase in suicide cases worldwide. Thus, to mitigate the effects of depression, accurate diagnosis and treatment are needed. An electroencephalogram (EEG) is an instrument used to measure and record the brain's electrical activities. It can be utilized to produce the exact report on the level of depression. Previous studies proved the feasibility of the usage of EEG data and deep learning (DL) models for diagnosing mental illness. Therefore, this study proposes a DL-based convolutional neural network (CNN) called DeprNet for classifying the EEG data of depressed and normal subjects. Here, the Patient Health Questionnaire 9 score is used for quantifying the level of depression. The performance of DeprNet in two experiments, namely, the recordwise split and the subjectwise split, is presented in this study. The results attained by DeprNet have an accuracy of 0.9937, and the area under the receiver operating characteristic curve (AUC) of 0.999 is achieved when recordwise split data are considered. On the other hand, an accuracy of 0.914 and the AUC of 0.956 are obtained, while subjectwise split data are employed. These results suggest that CNN trained on recordwise split data gets overtrained on EEG data with a small number of subjects. The performance of DeprNet is remarkable compared with the other eight baseline models. Furthermore, on visualizing the last CNN layer, it is found that the values of right electrodes are prominent for depressed subjects, whereas, for normal subjects, the values of left electrodes are prominent.</t>
  </si>
  <si>
    <t>Seal, Ayan/AAI-1929-2020; Bajpai, Rishabh/AAO-2186-2021; Krejcar, Ondrej/A-8639-2008; Herrera-Viedma, Enrique/C-2704-2008</t>
  </si>
  <si>
    <t>Seal, Ayan/0000-0002-9939-2926; Bajpai, Rishabh/0000-0002-0542-8255; Krejcar, Ondrej/0000-0002-5992-2574; Herrera-Viedma, Enrique/0000-0002-7922-4984</t>
  </si>
  <si>
    <t>0018-9456</t>
  </si>
  <si>
    <t>1557-9662</t>
  </si>
  <si>
    <t>10.1109/TIM.2021.3053999</t>
  </si>
  <si>
    <t>WOS:000616309500005</t>
  </si>
  <si>
    <t>Telegina, EG; Nesterenko, IE</t>
  </si>
  <si>
    <t>A COMPARATIVE ANALYSIS OF THE SOCIAL WELL-BEING OF A PERSON IN THE CONDITIONS OF FREEDOM AND ISOLATION</t>
  </si>
  <si>
    <t>RUSSIAN JOURNAL OF CRIMINOLOGY</t>
  </si>
  <si>
    <t>The authors examine a complex of methods for identifying the emotional-evaluative attitude of individuals to the social reality and their place in it in the conditions of freedom and isolation. Using the research results and the analysis of practical experience, they describe psychological-pedagogical means and methods that improve the reserve resources of the human body, which leads to positive changes in forming a favorable social well-being and correction of inmates in the conditions of isolation. Special attention is paid to the interactions of employees of the departments of social educational work and psychological labs with inmates in correctional institutions. The authors single out the following methods leading to favorable results in the work of the abovementioned departments: individual and group discussions, doll therapy, use of metaphor (association) cards, psychocorrection, Rokic's methodology, constitutive method in the form of testing for suicidal tendencies. An important component in the work with the suspects, the accused, and the convicted persons is changing their moral orientations, development of a law-abiding mindset and orientation towards correction (rehabilitation). Criminals can be broken into three groups. The first group is comprised of those who can be successfully rehabilitated, it includes persons with views and convictions which agree with the norms of social community who committed crimes though negligence. The second group includes those who can be rehabilitated, these are individuals with essentially unstable views and convictions. The third group is made up of inmates whose rehabilitation is hardly possible. In this case, the main task of the social education worker consists in using the positive qualities of the convict's personality to provoke a conflict between the positive and the negative, and the task of the psychologists is to provide psychological support for the person.</t>
  </si>
  <si>
    <t>2500-4255</t>
  </si>
  <si>
    <t>2500-1442</t>
  </si>
  <si>
    <t>10.17150/2500-4255.2021.15(6).692-701</t>
  </si>
  <si>
    <t>WOS:000757115400003</t>
  </si>
  <si>
    <t>Thomas, JL</t>
  </si>
  <si>
    <t>Wolves in Sheep's Clothing: Assessing the Effect of Gender Norms on the Lethality of Female Suicide Terrorism</t>
  </si>
  <si>
    <t>INTERNATIONAL ORGANIZATION</t>
  </si>
  <si>
    <t>Although a substantial body of research argues that women provide terrorist organizations with important tactical benefits, few studies draw out the implications of this argument or examine whether female recruits affect the outcomes of terrorist operations. Using data on individual suicide attacks from 1985 to 2015, I show that an attacker's gender influences the lethality of an attack. However, this effect is conditional upon the gender norms of the state in which the attack occurs. The results demonstrate that a female advantage is more apparent only in societies where a woman's role in public life is limited; attacks by female suicide attackers are more deadly in countries where women are largely absent from the workforce, civil society, and protest organizations. I also assess whether counterterrorists eventually adapt to the use of female suicide terrorists. The results demonstrate that female attack lethality is declining with time, suggesting that security forces eventually adapt to women's participation in terrorism. These findings are consequential because they highlight the effect of persistent gender biases on counterterrorism efforts.</t>
  </si>
  <si>
    <t>0020-8183</t>
  </si>
  <si>
    <t>1531-5088</t>
  </si>
  <si>
    <t>PII S0020818321000035</t>
  </si>
  <si>
    <t>10.1017/S0020818321000035</t>
  </si>
  <si>
    <t>WOS:000721269600006</t>
  </si>
  <si>
    <t>Wardle, H; McManus, S</t>
  </si>
  <si>
    <t>LANCET PUBLIC HEALTH</t>
  </si>
  <si>
    <t>Background Suicide rates in young people have increased in England and Wales since 2010. There are a range of possible explanations for this increase, and problem gambling has been suggested as a potential risk factor. We aimed to examine the association between suicidality (suicidal thoughts and suicide attempts) and problem gambling specifically for young adults in Great Britain, where gambling has become more widely available and normalised in the past two decades. Methods We analysed data from the Emerging Adults Gambling Survey: a cross-sectional, online, non-probability sample survey of young adults aged 16-24 years living in Great Britain, who were selected from a YouGov online panel. Participants were eligible if they had not taken part in any other YouGov survey on gambling in the past year. We examined associations between problem gambling (defined as a score of 8 or higher on the Problem Gambling Severity Index [PGSI]) and suicidal thoughts and suicide attempts in the year before survey completion in a series of regression models, with and without adjustment for sociodemographic factors, alcohol use, video gaming, anxiety, loneliness, and impulsivity. Findings 3549 eligible participants completed the survey between June 25 and Aug 16, 2019. 24 (37.0% [95% CI 25.6-50.2]) of 62 men who had attempted suicide in the past year had survey scores that were indicative of problem gambling, compared with 38 (3.6% [2.6-5.0]) of 1077 men who had not attempted suicide or had suicidal thoughts in the past year. 13 (14.5% [8.5-23.6]) of 85 women who had attempted suicide in the past year had survey scores that were indicative of problem gambling, compared with 25 (2.0% [1.4-3.0]) of 1184 women who had not attempted suicide or had suicidal thoughts in the past year. The adjusted odds ratio for attempted suicide was 9.0 (4.1-19.7) in men with scores that indicated problem gambling and 4.9 (2.0-12.0) in women with scores that indicated problem gambling, compared with participants of the same gender with PGSI scores of 0. Interpretation Problem gambling appears to be associated with suicide attempts in both young men and young women. This association persisted after adjusting for anxiety, impulsivity, life satisfaction, and other factors, which suggests that other mechanisms, such as the severity and multiplicity of harms experienced, or gambling to cope with life stressors, might underpin this relationship. Young people with problem-gambling behaviours should be considered at risk for suicidality. Copyright (C) 2021 The Author(s). Published by Elsevier Ltd.</t>
  </si>
  <si>
    <t>McManus, Sally/S-4697-2019</t>
  </si>
  <si>
    <t>McManus, Sally/0000-0003-2711-0819</t>
  </si>
  <si>
    <t>2468-2667</t>
  </si>
  <si>
    <t>E39</t>
  </si>
  <si>
    <t>E49</t>
  </si>
  <si>
    <t>WOS:000608270600012</t>
  </si>
  <si>
    <t>Xu, NN; Tian, HL; Fung, CP; Lin, YT; Zhu, G; Shen, YH; Yang, HY</t>
  </si>
  <si>
    <t>AMERICAN JOURNAL OF CANCER RESEARCH</t>
  </si>
  <si>
    <t>Prodrug-activating suicide gene therapy (PA suicide gene therapy for short) for cancer is to introduce cancer cells with suicide genes. The enzyme encoded by suicide gene is not toxic but is able to kill cancer cells by converting a non-toxic prodrug into a toxic compound. This approach is a promising cancer gene therapy that could reduce non-specific toxicity to normal tissue. However, there is no quantitative method to evaluate efficacy of suicide gene therapy in preclinical study. The aim of this study is to develop a new method to quantitatively evaluate and compare prodrug-activating suicide gene therapies. This study was carried out on an oral squamous cell carcinoma (OSCC) cell line CAL-27. Suicide genes were integrated into ROSA26 locus of CAL-27 by CRISPR-Cas9. CAL-27 cell lines stably expressing herpes simplex virus-thymidine kinase (TK) or yeast cytosine deaminase (CD) were used to evaluate and compare PA suicide gene therapies. The efficacies of PA suicide gene therapies were quantitatively evaluated from three aspects: effective prodrug concentration, prodrug treatment time, and bystander effect. This method also could be used for different types of suicide gene therapies and different types of cancer. When the prodrug concentration, treatment time, and rate of suicide gene-positive cells (related to bystander effect) are fixed, anti-cancer effects could be quantitatively measured. This information is important for suicide gene therapy preclinical development.</t>
  </si>
  <si>
    <t>2156-6976</t>
  </si>
  <si>
    <t>+</t>
  </si>
  <si>
    <t>WOS:000642167300012</t>
  </si>
  <si>
    <t>Yagci, I; Avci, S</t>
  </si>
  <si>
    <t>Biochemical predictors in presentations to the emergency department after a suicide attempt</t>
  </si>
  <si>
    <t>BRATISLAVA MEDICAL JOURNAL-BRATISLAVSKE LEKARSKE LISTY</t>
  </si>
  <si>
    <t>OBJECTIVE: This study was conducted with an aim to determine whether biochemical parameters could be used to identify the individuals at risk of suicide. METHODS: The experimental group consisted of a total of 46 patients that presented to the emergency department after a suicide attempt. 45 healthy individuals constituted the control group. All subjects were evaluated by using the Beck Depression Inventory (BDI), the Beck Anxiety Inventory (BAI), and the Beck Scale for Suicidal Ideation (BSSI). All subjects were evaluated for leukocyte count, mean platelet volume (MPV), C-reactive protein (CRP), cholesterol, triglyceride levels and neutrophil-lymphocyte ratio (NLR). The Vitamin D levels of the subjects in the experimental group were also measured. RESULTS: The BAI (p &lt; 0.01), BDI (p &lt; 0.01), and BSSI (p &lt; 0.01) scores of the two groups were signifi cantly different. The two groups were also signifi cantly different in terms of CRP (p &lt; 0.01), cholesterol (p &lt; 0.05), NLR (p &lt; 0.01), MPV (p &lt; 0.01), triglyceride (p &lt; 0.01) and leukocyte (p &lt; 0.01) results. The vitamin D levels of the experimental group were found to be below normal vitamin D levels. High CRP levels were found to be a predictor of anxiety symptoms, and MPV and triglyceride levels were found to be predictors of depressive symptoms. CONCLUSION: We believe that biochemical parameters can be used to identify people with increased suicide risk, and suicide rates can be reduced by ensuring that these patients receive mental health care in the early period (Tab. 5, Ref. 42). Text in PDF www.elis.sk</t>
  </si>
  <si>
    <t>0006-9248</t>
  </si>
  <si>
    <t>1336-0345</t>
  </si>
  <si>
    <t>WOS:000637613200011</t>
  </si>
  <si>
    <t>Yang, KC; Yang, BH; Lirng, JF; Liu, MN; Hu, LY; Liou, YJ; Chan, LA; Chou, YH</t>
  </si>
  <si>
    <t>NEUROTOXICOLOGY</t>
  </si>
  <si>
    <t>Cognitive dysfunction has been reported in patients with carbon monoxide (CO) poisoning. However, the underpinning mechanism remained unclear. This study examined dopamine transporter (DAT) and metabolite ratios concurrently and their relationships with cognitive dysfunction in CO poisoning. Eighteen suicide attempters with charcoal burning which results in CO poisoning and 18 ageand gendermatched normal controls were recruited. A battery of cognitive assessments including attention, memory, and executive function was administered. Each participant received one single photon emission computed tomography with (99m)TcTRODAT for measuring striatal DAT availability and proton magnetic resonance spectroscopy to determine N acetyl aspartate/creatine (NAA/Cr), choline-containing compounds/creatine (Cho/Cr) and myo-inositol/creatine (mI/Cr) in the left parietal white matter and mid-occipital gray matter (OGM). CO poisoning patients had significant impairments in memory and executive function. Compared to normal, CO poisoning patients had lower striatal DAT availability, lower NAA/Cr levels in both regions and higher Cho/Cr levels in both regions. In CO poisoning patients, the altered left striatal DAT availability and Cho/Cr level in OGM were significantly associated with executive dysfunction in the expected directions. Moreover, there was a significant interaction between these two imaging indices on their relationships with executive dysfunction and combination of them could adequately predict executive dysfunction in more CO poisoning cases than either alone. The current results suggested that both alterations in DAT availability and metabolite ratios might play crucial roles in executive dysfunction in CO poisoning. This research also highlights the importance of multimodal imaging approaches for studying neurotoxicity effects.</t>
  </si>
  <si>
    <t>0161-813X</t>
  </si>
  <si>
    <t>1872-9711</t>
  </si>
  <si>
    <t>WOS:000610832500004</t>
  </si>
  <si>
    <t>Zhang, YG; Sun, J; Han, RD; Wang, YH; Li, G; Yan, XX</t>
  </si>
  <si>
    <t>The relationship of hs-CRP, vitronectin and NT-proBNP serum levels with the extent and severity of cardiac complications in patients with organophosphate pesticide poisoning</t>
  </si>
  <si>
    <t>CELLULAR AND MOLECULAR BIOLOGY</t>
  </si>
  <si>
    <t>Acute organophosphate poisoning kills tens of thousands of people annually around the world. These substances are widely used as insecticides in homes, industry, and agricultural environments. Due to the ease of access, they can cause accidental or intentional risks of exposure through the skin or respiratory contact. This study aimed to evaluate the serum levels of hs-CRP, Vitronectin, and NT-proBNP and their relationship with the extent and severity of cardiac complications in patients with organophosphate pesticide poisoning. In this descriptive-comparative study, 160 patients were studied with acute organophosphate poisoning. Also, for better comparison, 40 healthy individuals participated in this study. Diagnosis of organophosphate poisoning was based on clinical findings of serum butyrylcholinesterase levels. The hs-CRP measurement was performed by an autoanalyzer (Abbott, model Alcyon 300, USA) with the ELISA hs-CRP kit (The apDia Company, Belgium). Vitronectin (VN) measurements were performed by ELISA method and Glory science human VN kit with Catalog No: 11668. NT-ProBNP serum levels were analyzed by ProBNP assay kit (Roche, Germany) by ECLIA method using Elecsys 2010 Analyzer. The most important variables studied in this study were the electrical activity and conduction system of the heart, PR distance, QTC interval, and T-wave changes. In this study, most of the patients were women and girls (60.78%). The highest percentage of organophosphate poisoning was in the age group of 15-24 years (37.25%). In most cases (78.43%), poisoning was intentional or suicidal. Evaluation of electrophysiological abnormalities of the heart showed that 89 patients (55.62%) had long QTC interval (&gt;450 msec), 43 cases (26.87%) had possible long QTC (431-450 msec), and 28 cases (17.5%) had normal QTC (&lt;430 msec). Only 9.37% of cases (n = 15) showed an increase in P-R distance, which is characteristic of the first-degree ventricular atrial block. Sinus bradycardia occurred in 57 cases (35.62%) and sinus tachycardia in 43 cases (26.87%); in 60 cases (37.5%), the pulse rate was normal. Smooth T-wave changes were observed in 9.8% of patients and reverse T-wave was observed in 17.6%. A long T-wave was not reported in any case. In only two cases (1.25%) was grade 1 ventricular atrial block and grade 2 and 3 blocks were not observed. In general, there was a significant difference in the hs-CRP, vitronectin, and NT-proBNP serum levels between the patient and control groups in all studied variables. These parameters were also related to the extent and severity of the disease. Copyright: (c) 2021 by the C.M.B. Association. All rights reserved.</t>
  </si>
  <si>
    <t>0145-5680</t>
  </si>
  <si>
    <t>1165-158X</t>
  </si>
  <si>
    <t>10.14715/cmb/2021.67.4.26</t>
  </si>
  <si>
    <t>WOS:000742430700027</t>
  </si>
  <si>
    <t>Zhu, SC; Wang, X; Liu, PY</t>
  </si>
  <si>
    <t>Who Killed Sanmao and Virginia Woolf? A Comparative Study of Writers with Suicidal Attempt Based on a Quantitative Linguistic Method</t>
  </si>
  <si>
    <t>CHINESE LEXICAL SEMANTICS (CLSW 2020)</t>
  </si>
  <si>
    <t>Writing style can reflect a writer's change of mood. It is thus important to discover quantitative linguistic markers of writing styles to be used to analyze the works of writers with suicidal attempt. Using five quantitative linguistic markers, this paper investigates the works of Sanmao and Virginia Woolf -- two writers with suicidal attempt -- diachronically. Although they wrote in different languages, the two writers shared some similarities in terms of these quantitative linguistic markers. Via analyzing quantitative linguistic markers of these two writers' works, one can clearly see their change of mood and how their writing styles were influenced. This paper also attempts to find out the reasons why they chose to end their lives with this quantitative linguistic method. These quantitative linguistic markers can be utilized in future studies, such as suicidal ideation detection.</t>
  </si>
  <si>
    <t>0302-9743</t>
  </si>
  <si>
    <t>1611-3349</t>
  </si>
  <si>
    <t>978-3-030-81197-6; 978-3-030-81196-9</t>
  </si>
  <si>
    <t>10.1007/978-3-030-81197-6_34</t>
  </si>
  <si>
    <t>WOS:000724573500034</t>
  </si>
  <si>
    <t>Li, HR; Yang, J; Yin, L; Zhang, HW; Zhang, FF; Chen, ZQ; Jia, ZY; Gong, QY</t>
  </si>
  <si>
    <t>JOURNAL OF MAGNETIC RESONANCE IMAGING</t>
  </si>
  <si>
    <t>While regional brain alterations and functional connectivity in depressed suicidal patients have previously been reported, knowledge about gray matter (GM) structural networks is limited. The aim of this study was to explore the GM of depressed suicidal brains from the single-subject structural network level. This was a cross-sectional study, in which 50 healthy controls (HC, 31 +/- 9 years), 50 major depressed patients without suicidality (NSD, 29 +/- 10 years), and 50 major depressed patients with suicidality (SU, 29 +/- 12 years) were enrolled. T-1-weighted images (T1WI) were acquired with three-dimensional-magnetization prepared rapid gradient echo sequence in 3.0 T magnetic resonance. The analysis was performed using the automated Computational Anatomy Toolbox (CAT12) within Statistical Parametric Mapping while running MATLAB. The T-1 images were segmented into GM, white matter, and cerebrospinal fluid. Then single-subject structural networks were constructed based on the morphological similarity of GM regions. Global network topological properties, including clustering coefficient (C-p), characterpath length (L-p), normalized clustering coefficient (gamma), normalized characteristic path length (lambda), small-worldness (sigma), global efficiency (E-glob), local efficiency (E-loc), and nodal network topological properties, including nodal efficiency, degree, and betweenness centrality, were measured using graph theory analysis. Statistical tests performed were analysis of variance, Pearson correlation analysis, and multiple linear regression analysis. Decreased E-glob and increased shortest L-p were observed in SU group compared to HC and NSD groups (p &lt; 0.05). The NSD and SU groups had an increased lambda and decreased E-loc compared to the HC group (p &lt; 0.05). Altered nodal efficiency was found in the fronto-striatum-limbic-thalamic circuit in the SU group compared with the HC and NSD groups (all p &lt; 0.05). The GM network in the SU group showed decreased segregation and weaker integration, that is weaker small-worldness, compared to the NSD and HC groups. Abnormal nodal efficiency was found in the fronto-striatum-limbic-thalamic circuit in suicidal brains. This study provides new evidence for therapeutic targets for patients with depression and suicidality. Level of Evidence 3 Technical Efficacy Stage 3</t>
  </si>
  <si>
    <t>Gong, Qiyong/W-3052-2019</t>
  </si>
  <si>
    <t>Gong, Qiyong/0000-0002-5912-4871</t>
  </si>
  <si>
    <t>1053-1807</t>
  </si>
  <si>
    <t>1522-2586</t>
  </si>
  <si>
    <t>DEC 2020</t>
  </si>
  <si>
    <t>WOS:000603647600001</t>
  </si>
  <si>
    <t>Dai, LX; Yu, XP; Huang, SZ; Peng, YJ; Liu, JM; Chen, T; Wang, X; Liu, QF; Zhu, YF; Chen, DB; Li, XH; Ou, Y; Zou, Y; Pan, Q; Cao, K</t>
  </si>
  <si>
    <t>CANCER BIOLOGY &amp; THERAPY</t>
  </si>
  <si>
    <t>Adenoviral vectors are superior to plasmid vectors in their gene transport efficiency. The A subunit of the diphtheria toxin (DTA) gene is a popular suicide gene in cancer gene therapy. However, DTA is seldom used in adenoviral therapy due to its great toxicity. The toxicity of DTA is so great that even a single molecule of DTA is enough to kill one cell. To avoid this highly toxic effect on normal cells, DTA should be controlled by tumor-specific promoters. The survivin promoter is a widely used tumor-specific promoter. But genes driven by the survivin promoter show a low level of basal gene expression in non-cancer cells. DTA driven by the survivin promoter in adenoviral vectors may be highly toxic not only to cancer cells but also to normal cells. Therefore, DTA should be attenuated when it is used in adenoviral vectors driven by the survivin promoter. In this study, we compared the three kinds of recombinant adenoviruses that carry DTA or its attenuated forms (DTA176 and DTA197) in the treatment of human lung cancer. The results showed that in comparison with both DTA and DTA176, DTA197 is more suitable for adenoviral cancer therapy controlled by the survivin promoter. In addition, Adsur-DTA197 (DTA197 delivered by an adenoviral vector with the survivin promoter) sensitized human lung cancer cells to cisplatin both in vitro and in vivo. These results indicated that Adsur-DTA197 may be a potential chemosensitizer in cancer therapy.</t>
  </si>
  <si>
    <t>1538-4047</t>
  </si>
  <si>
    <t>1555-8576</t>
  </si>
  <si>
    <t>JAN 2</t>
  </si>
  <si>
    <t>WOS:000603898900001</t>
  </si>
  <si>
    <t>Rzeszut, M; Assael, R</t>
  </si>
  <si>
    <t>PROGRESS IN TRANSPLANTATION</t>
  </si>
  <si>
    <t>tan, janie/AAH-9283-2021; Rzeszut, Mary/AAJ-5713-2021</t>
  </si>
  <si>
    <t>1526-9248</t>
  </si>
  <si>
    <t>2164-6708</t>
  </si>
  <si>
    <t>WOS:000608784700001</t>
  </si>
  <si>
    <t>Montano-Samaniego, M; Bravo-Estupinan, DM; Mendez-Guerrero, O; Alarcon-Hernandez, E; Ibanez-Hernandez, M</t>
  </si>
  <si>
    <t>FRONTIERS IN ONCOLOGY</t>
  </si>
  <si>
    <t>Cancer is the second cause of death worldwide, surpassed only by cardiovascular diseases, due to the lack of early diagnosis, and high relapse rate after conventional therapies. Chemotherapy inhibits the rapid growth of cancer cells, but it also affects normal cells with fast proliferation rate. Therefore, it is imperative to develop other safe and more effective treatment strategies, such as gene therapy, in order to significantly improve the survival rate and life expectancy of patients with cancer. The aim of gene therapy is to transfect a therapeutic gene into the host cells to express itself and cause a beneficial biological effect. However, the efficacy of the proposed strategies has been insufficient for delivering the full potential of gene therapy in the clinic. The type of delivery vehicle (viral or non viral) chosen depends on the desired specificity of the gene therapy. The first gene therapy trials were performed with therapeutic genes driven by viral promoters such as the CMV promoter, which induces non-specific toxicity in normal cells and tissues, in addition to cancer cells. The use of tumor-specific promoters over-expressed in the tumor, induces specific expression of therapeutic genes in a given tumor, increasing their localized activity. Several cancer- and/or tumor-specific promoters systems have been developed to target cancer cells. This review aims to provide up-to-date information concerning targeting gene therapy with cancer- and/or tumor-specific promoters including cancer suppressor genes, suicide genes, anti-tumor angiogenesis, gene silencing, and gene-editing technology, as well as the type of delivery vehicle employed. Gene therapy can be used to complement traditional therapies to provide more effective treatments.</t>
  </si>
  <si>
    <t>2234-943X</t>
  </si>
  <si>
    <t>DEC 14</t>
  </si>
  <si>
    <t>WOS:000602573300001</t>
  </si>
  <si>
    <t>Wright, S; Thompson, N; Yadrich, D; Bruce, A; Bonar, JRM; Spaulding, R; Smith, CE</t>
  </si>
  <si>
    <t>RESEARCH IN NURSING &amp; HEALTH</t>
  </si>
  <si>
    <t>Telehealth distance health care is a significant resource for young, chronically ill patient populations given their numerous medical complexities and their concomitant depression and/or suicide ideation experiences. This manuscript shares the telehealth methods used to prepare for a larger study of interventions for increasing adolescents' and young adults' chronic care resiliency and skills for preventing depression. The young patients in this study were prescribed lifelong home parenteral nutrition infusions, treatment for those with short gut bowel diseases. The training methods for our mental health nurse and psychologist to conduct depression and suicide ideation assessments from a distance are presented. The study implementation methods of group facilitated interventions and discussion are reviewed. The group discussions were conducted via audiovisual telehealth devices over encrypted firewall-protected connections with patients in their own homes and professionals in an office. The results of assessments of the 40 participants, 25% (n = 10) with depressive symptoms or suicide ideation, are described. Following participants' assessments, their subsequent depression measures were all in the normal range, without any suicide ideation, across the year of the study. Patient evaluation ratings were high in the areas of being able to connect with other young patients in similar situations, using the audiovisual equipment, and learning new useful information from the interventions. The methods developed for the study ensured that the safety and well-being of participants were supported through telehealth.</t>
  </si>
  <si>
    <t>1098-240X</t>
  </si>
  <si>
    <t>WOS:000597843700001</t>
  </si>
  <si>
    <t>Lewis, SP; Hasking, PA</t>
  </si>
  <si>
    <t>Growing interest has been paid to the concept of non-suicidal self-injury (NSSI) recovery. In research, and sometimes clinical practice, the focus has been on NSSI cessation, with recovery operationalised with reference to the time since someone last self-injured. Yet, perspectives from people with lived experience of NSSI indicate that recovery is much more complex. Drawing on recent empirical work, and the voices of people with lived experience of NSSI, we outline a new framework for conceptualizing NSSI recovery. We argue that recovery is nonlinear and multifaceted, comprising: Realistic Expectations and Setbacks; Normalizing Thoughts and Urges; Fostering Self-efficacy; Identifying Strengths; Finding Alternatives; Addressing Underlying Adversities; Addressing and Accepting Scarring; Navigating Disclosures; and Self-acceptance. In presenting research and clinical implications of this new framework, we propose that this framing offers a more complete understanding of NSSI recovery-one conducive to optimizing wellbeing and promoting resilience among individuals with lived experience.</t>
  </si>
  <si>
    <t>Hasking, Penelope/0000-0002-0172-9288</t>
  </si>
  <si>
    <t>WOS:000596711500001</t>
  </si>
  <si>
    <t>Sterner, TR; Dahlin-Ivanoff, S; Gudmundsson, P; Wiktorsson, S; Hed, S; Falk, H; Skoog, I; Waern, M</t>
  </si>
  <si>
    <t>BMC GERIATRICS</t>
  </si>
  <si>
    <t>Background Knowledge about experiences of depression among younger-old adults from the general population is limited. The aim was to explore experiences of depression in early late life. Methods Sixteen participants in the population-based Gothenburg H70 Birth Cohort Studies (12 women and 4 men) who had reported a history of depression between ages 60-70 took part in focus group discussions (n = 4). Data were analyzed using focus group methodology. Results The analysis resulted in the overall theme 'I wanted to talk about it, but I couldn't'. The participants expressed unmet needs of communication about depression with family, friends, and healthcare staff. Participants wanted to know more about the causes and effects of depression, available treatment options and how to avoid recurrence. Lack of knowledge was a source of frustration; trust in health care providers was diminished. Being retired meant that opportunities for communication with co-workers were no longer available, and this made it harder to break negative thought and behavioral patterns. Being depressed meant losing one's normal self, and participants were grieving this. Thoughts of death and suicide were experienced in solitude; knowing that there was an escape could generate a feeling of comfort and control. Conclusions Younger-old adults have expressed a need to talk about their experiences of depression. They would like to know more about available treatments, potential side effects, and how to avoid recurrence. Care providers also need to be aware there is a need for an existential dialogue about death.</t>
  </si>
  <si>
    <t>Falk Erhag, Hanna/AAY-5130-2021</t>
  </si>
  <si>
    <t>Rydberg Sterner, Therese/0000-0001-8202-8522</t>
  </si>
  <si>
    <t>1471-2318</t>
  </si>
  <si>
    <t>DEC 7</t>
  </si>
  <si>
    <t>WOS:000597939600002</t>
  </si>
  <si>
    <t>Vassilopoulos, A; Poulopoulos, NL; Ibeziako, P</t>
  </si>
  <si>
    <t>CLINICAL CHILD PSYCHOLOGY AND PSYCHIATRY</t>
  </si>
  <si>
    <t>Little is known about the school functioning of youth who are medically admitted with somatic symptom and related disorders (SSRD). The current study examines school absenteeism and associated factors in medically hospitalized children and adolescents with SSRDs. Retrospective data were reviewed of 243 patients aged 5 to 18 years admitted at a pediatric hospital from 2012 to 2014, referred to the Psychiatry Consultation Service and diagnosed with an SSRD. Only 10% of patients had normal school attendance in the past year and approximately 40% had severe school absenteeism (i.e. missed &gt; 1 month of school). No association was found between school absenteeism and caregiver report of learning difficulties/disabilities. Patients with severe school absenteeism were more likely to be between the ages of 15 and 17, with higher somatization and functional disability scores, higher rates of suicidal ideation and/or attempts, greater psychotropic medication use and psychiatry sessions during admission, and greater rates of discharge to a higher level of psychiatric care. Findings from this study suggest that screening for school absenteeism during clinical visits by use of a single question how many school days have you (or has your child) missed this past school year, may serve as a proxy for functional disability and an indicator of psychiatric, and somatic symptom severity concerns.</t>
  </si>
  <si>
    <t>Ibeziako, Patricia/0000-0003-4109-8158</t>
  </si>
  <si>
    <t>1461-7021</t>
  </si>
  <si>
    <t>WOS:000599599400001</t>
  </si>
  <si>
    <t>Kessler, EM; Grunewald, L; Schafer, T</t>
  </si>
  <si>
    <t>CLINICAL GERONTOLOGIST</t>
  </si>
  <si>
    <t>Objectives: When psychotherapists encounter an older patient with depression and death wishes, especially when burdened by physical illness, they may be subject to judgmental biases. This study investigates how this group of patients with highest suicide risk may experience discrimination both on age and health status. Methods: Using a 2 x 2 [chronological age x physical health status] vignette design, psychotherapists (N = 147) were randomly presented with one of the four variants of a case describing a patient with depression and death wishes (i.e., 78 years old + poor physical health; 78 years old + normal physical health; 48 years old + poor physical health; 48 years old + normal physical health). Afterward, participants' attitudes toward the case were assessed. Results: In case of the hypothetical patient's old age and poor health status, participants did not underestimate the pathological significance of his death wishes, but nevertheless showed less optimistic treatment attitudes and less confidence in psychotherapeutic treatment. Conclusions: Psychotherapists' age bias and health bias may serve as two potentially fatal factors influencing the provision of mental health services. Clinical Implications: Psychotherapists may contribute to better mental health-care provision of older adults with depression and the prevention of late-life suicide by increasing awareness of their age and health bias.</t>
  </si>
  <si>
    <t>Schäfer, Thomas/AEX-9673-2022</t>
  </si>
  <si>
    <t>Schäfer, Thomas/0000-0002-9910-2642; Kessler, Eva-Marie/0000-0001-9183-4243</t>
  </si>
  <si>
    <t>1545-2301</t>
  </si>
  <si>
    <t>MAR 15</t>
  </si>
  <si>
    <t>WOS:000596247800001</t>
  </si>
  <si>
    <t>Ciydem, E; Aci, OS; Bilgin, H; Ozaslan, Z; Tek, S</t>
  </si>
  <si>
    <t>ARCHIVES OF PSYCHIATRIC NURSING</t>
  </si>
  <si>
    <t>Background: Headlines are usually read first. Since headlines are designed to be remarkable and memorable in terms of form and meaning, their impact on the positive or negative attitudes of the society towards individuals with mental illness may be greater than the news texts. Aims: This study aimed to retrospectively examine and analyze the content of violence headlines related to people with mental disorders. Method: The study was designed to examine headlines retrospectively. Six-hundred-ten headlines on the websites of four nationally published newspapers in Turkey were reviewed. Headlines mentioned people with mental disorders and violent events. The News Headline Review Form was used to evaluate the headlines. Descriptive statistics, the chi-square test and logistic regression analysis were used in data analysis. Results: It was determined that violent events in headlines were mostly associated with homicidal behaviors (72%; n = 439), self-harming behaviors (20.2%; n = 123) and exploitation by others (7.8%; n = 40), respectively. The most common actions in headlines were, within the homicidal behaviors, murder (30.4%; n = 186); within the self-harming behaviors, commit suicide (13.6%; n = 83) and within the exploitation-by-others category, being murdered (4.4%; n = 27). People with mental disorders were in an active position in three fourths of the headlines on violence/aggression (77.3%; n = 471). Conclusion: Headlines have the effect of normalizing the relationship between violence and mental disorders, which already exists in society. Portraying violence as a typical part of a mental disorder could create social perceptions that it is the nature of these individuals to exhibit violent behavior.</t>
  </si>
  <si>
    <t>ciydem, emre/C-8179-2019; ZONP, ZEYNEP/A-1302-2018</t>
  </si>
  <si>
    <t>ciydem, emre/0000-0002-2886-6848; ZONP, ZEYNEP/0000-0001-9400-7825; Aci, Ozgur Sema/0000-0003-1321-0579</t>
  </si>
  <si>
    <t>0883-9417</t>
  </si>
  <si>
    <t>1532-8228</t>
  </si>
  <si>
    <t>WOS:000598651900018</t>
  </si>
  <si>
    <t>Darmayanti, KKH; Winata, EY; Anggraini, E</t>
  </si>
  <si>
    <t>Why Can Other People Live Normally While I Cannot?: An Application of Telecounseling Due to COVID-19</t>
  </si>
  <si>
    <t>MAKARA HUBS-ASIA</t>
  </si>
  <si>
    <t>In Nusa Tenggara Barat province, on May 04, 2020, there were 275 cases out of 11,587 total cases in Indonesia. COVID-19 not only has an impact on physical health issues, but it also impacts on psychological issues. One of the psychological issues is how society experiences negative emotion (e.g., depression) during the spread of COVID-19. This study aimed to explore the telecounseling process on the individual who had experienced negative emotion especially in the case of depressive disorder in the COVID-19 Nusa Tenggara Barat province. This study used a single-case research design approach, and the collected data were analyzed qualitatively. The results showed that the participant reported everything she felt and thought about in stage I. Next, in stage II, the participant analyzed what she thought and wished. The statements of having suicidal thoughts, having negative emotions (e.g., feeling sad) and not being interested in any activities indicated that the participant experienced severe depression (BDI-II). Stage III took the form of a strategy of how the participant realized her goals. Through the telecounseling process, the participant understood the goals and strategies to achieve them amid COVID-19.</t>
  </si>
  <si>
    <t>2355-794X</t>
  </si>
  <si>
    <t>2406-9183</t>
  </si>
  <si>
    <t>10.7454/hubs.asia.1140920</t>
  </si>
  <si>
    <t>WOS:000605188000003</t>
  </si>
  <si>
    <t>Dhrisya, C; Prasathkumar, M; Becky, R; Anisha, S; Sadhasivam, S; Essa, MM; Chidambaram, SB; Al-Balushi, B; Guillemin, GJ; Qoronfleh, MW</t>
  </si>
  <si>
    <t>INTERNATIONAL JOURNAL OF TRYPTOPHAN RESEARCH</t>
  </si>
  <si>
    <t>Fear is an indispensable characteristic of any infectious disease, and the alarm will be further amplified when the infection spreads uncontrollable, unpredictable, and global. The novel corona virus (SARS CoV-2) lead Covid-19, has been declared as a global emergency by WHO as it has affected millions of people with a high mortality rate. The non-availability of medicine for Covid-19 and the various control measures such as social distancing, self-isolation, house quarantine, and the new normal implementation by different nations across the world to control the spread of Covid-19 made people vulnerable to fear and anxiety. As a result, considerable number of Covid-19-related suicidal deaths has been reported across the world during this pandemic. There have been several studies which describe the psychosocial aspects of suicidal ideation. However, the research on the biological aspects of suicidal ideation/suicidal risk factors that are related to pandemic are unreported. Hence this review article is intended to provide a comprehensive analysis of suicidal deaths during Covid-19 and also aimed to addresses the possible link between suicidal ideation and different factors, including psycho-social, behavioral, neurobiological factors (proximal, distal, and inflammatory) and immunity. The alterations in glutamatergic and GABAergic neurotransmitters had upregulated the GABARB3, GABARA4, GABARA3, GABARR1, GABARG2, and GAD2 gene expressions in suicidal victims. The changes in the Kynurenine (KYN) pathway, Hypothalamus-Pituitary-Adrenal axis (HPA axis) hyperactivation, and dysregulation of serotonin biosynthesis would significantly alter the brain chemistry in people with suicide ideation.</t>
  </si>
  <si>
    <t>Guillemin, Gilles J/C-3878-2015</t>
  </si>
  <si>
    <t>Guillemin, Gilles J/0000-0001-8105-4470; Sadhasivam, Dr. Subramaniam/0000-0001-9741-4696; Murugan, Prasathkumar/0000-0001-9021-7956; Chenthamara, Dhrisya/0000-0002-2642-0447; Musthafa Mohamed, Essa/0000-0001-7505-9785</t>
  </si>
  <si>
    <t>1178-6469</t>
  </si>
  <si>
    <t>WOS:000602661800001</t>
  </si>
  <si>
    <t>Giorgetti, A; Pelletti, G; Barone, R; Garagnani, M; Rossi, F; Guadagnini, G; Fais, P; Pelotti, S</t>
  </si>
  <si>
    <t>FORENSIC SCIENCE INTERNATIONAL</t>
  </si>
  <si>
    <t>Dinitrogen (N-2) has been increasingly connected to suicidal deaths. The analysis of N-2 in post-mortem cases still represents a major challenge in forensic toxicology and circumstantial data has so far played a major role for the determination of the cause of death. In this paper, after presenting a review of cases of N-2 intoxication described in forensic literature, we report the application of two approaches in order to quantify an excess of N-2 in post-mortem whole blood collected from a case of suicide by nitrogen inhalation. N-2 analyses were performed by GC-MS on the suicidal case and on controls taken from 10 autopsy cases with similar PMI (5 traumatic deaths and 5 deaths by asphyxia). The percentage of N-2 was estimated by building a five-point N-2 peak area calibration curve (0, 15.6 %, 62.4 % 78.1 %,100 %) and through an external QC, assessing linearity, accuracy and precision, LLOQ, specificity and stability of N-2 in the sample vial. Percentage of N-2 of the case was significantly higher than the post-mortem controls (p &lt; 0.05). The N-2/O-2 ratio of the case and controls was also calculated as an additional indicator, and was significantly higher in the case (p &lt; 0.05). The strengths and the limitation of both methods are reported in the paper. Toxicological confirmation for N-2 are rarely performed when the cause of death is evident, probably due to the lack of validated methods and the complexity of the interpretation of N-2 concentration in biological fluids. The presented methods can be rapidly and profitably applied with instrumentation normally available in forensic laboratories. (c) 2020 Elsevier B.V. All rights reserved.</t>
  </si>
  <si>
    <t>Giorgetti, Arianna/0000-0002-0441-9787</t>
  </si>
  <si>
    <t>0379-0738</t>
  </si>
  <si>
    <t>1872-6283</t>
  </si>
  <si>
    <t>WOS:000611825000007</t>
  </si>
  <si>
    <t>Pastorino, GMG; Operto, FF; Buonaiuto, R; Diaspro, G; Coppola, G</t>
  </si>
  <si>
    <t>Social Media Use and Mood, Suicidal Ideation and Self-Harm in Adolescents</t>
  </si>
  <si>
    <t>BRAIN-BROAD RESEARCH IN ARTIFICIAL INTELLIGENCE AND NEUROSCIENCE</t>
  </si>
  <si>
    <t>Objective: The aim of our observational study was to evaluate depressive symptoms in adolescent population, focusing on suicidal ideation and intentionality, and to establish the relationship between depressive symptoms/self-harm and the average time spent in social media. Methods: Our study was an observational cross-sectional study that involved three Middle Schools and three High Schools in the Campania region of Italy. One thousand three hundred sixty-five students 11-19 years of age were recruited (mean age=15 years; female=51%, male=49%). Percentage of adhesion was 95%. All the subjects were administered three self-report questionnaires, filled out anonymously and in the presence of the teachers after illustrating their validity and purpose. Results: In 23% females and 18% males, depressive symptoms were above the norm, with a slight increase in the prevalence of depressive symptoms in high school students compared to middle school ones. Suicidal intentionality was expressed in 4% of the total sample, with no differences between males and females. Suicidal ideation was present in 14% of the total sample, with a higher prevalence in females than in males (17% vs 10%). We found a significant positive relationship between the depressive symptoms and the hours spent on Social Media, in both males and females. A significant relationship was also found between hours on Social Media and suicidal ideation/intentionality. Conclusions: Our study showed a high prevalence of depressive symptoms in adolescents, in keeping with previous studies. Our study also showed a significant association between the use of social networks and the development of depressive symptoms, as well as suicidal ideation and intentionality. Further studies are needed to investigate the nature of this relationship.</t>
  </si>
  <si>
    <t>Operto, Francesca/AAC-1951-2022; Pastorino, Grazia Maria Giovanna/AAC-1960-2022</t>
  </si>
  <si>
    <t>Operto, Francesca/0000-0002-2444-8761; Pastorino, Grazia Maria Giovanna/0000-0003-0404-5495</t>
  </si>
  <si>
    <t>2067-3957</t>
  </si>
  <si>
    <t>10.18662/brain/11.3Sup1/119</t>
  </si>
  <si>
    <t>WOS:000615365500004</t>
  </si>
  <si>
    <t>Kentor, RA; Kaplow, JB</t>
  </si>
  <si>
    <t>Supporting children and adolescents following parental bereavement: guidance for health-care professionals</t>
  </si>
  <si>
    <t>LANCET CHILD &amp; ADOLESCENT HEALTH</t>
  </si>
  <si>
    <t>Death of a parent in childhood and adolescence is a distressing life event. Childhood grief reactions are distinct from those in adults, and are affected by developmental and contextual factors such as age of the child and changes in caregiving environments. Following parental bereavement, children and adolescents face unique emotional and behavioural challenges, and are susceptible to several adverse biopsychosocial outcomes. Empirically supported interventions can help young people to navigate the many grief-related challenges, and the core treatment components include grief psychoeducation, building emotion identification and regulation skills, cognitive coping and restructuring, grief and trauma processing, memorialising and continuing bonds, meaning making, involvement of caregivers in grief treatment, and future planning. Health-care professionals often interact with children and adolescents following bereavement; therefore, it is important they have the foundational knowledge and skills to communicate effectively about the death, recognise and normalise different ways grief can manifest across development, and support surviving caregivers in facilitating adaptive grief in their children.</t>
  </si>
  <si>
    <t>Kaplow, Julie/0000-0002-1944-6382</t>
  </si>
  <si>
    <t>2352-4642</t>
  </si>
  <si>
    <t>WOS:000600583400012</t>
  </si>
  <si>
    <t>Kim, HS</t>
  </si>
  <si>
    <t>Sexual debut and college entrance among South Korean adolescents</t>
  </si>
  <si>
    <t>JOURNAL OF ADOLESCENCE</t>
  </si>
  <si>
    <t>Introduction: For the past few decades, numerous theoretical perspectives have predicted a negative association between adolescent sexual debut and the probability of college entrance. The present article extends the literature by using nationally representative longitudinal data from South Korea to assess these perspectives. Methods: Drawing on longitudinal data from South Korea, this article examined the impact of becoming sexually active between 8th and 12th grades on the probability of college entrance. We controlled for a wide array of confounding variables by using logit models that account for longitudinal attrition and school-based sampling design. Results: Analytical results showed that the initiation of sexual intercourse during adolescence predicted a statistically significant decrease in the probability of college entrance for both boys and girls. Gender-specific analyses suggested that, on average, sexual debut in adolescence was associated with a decrease of 10.3 percentage points in the probability of college entrance for boys and a decrease of 14.7 percentage points for girls. Conclusions: These findings strongly support the theoretical perspectives of age norm theory and sexual double standards in South Korea, where strictly conservative attitudes toward sexuality and sexual behaviors are dominant.</t>
  </si>
  <si>
    <t>0140-1971</t>
  </si>
  <si>
    <t>1095-9254</t>
  </si>
  <si>
    <t>10.1016/j.adolescence.2020.11.004</t>
  </si>
  <si>
    <t>WOS:000600695100013</t>
  </si>
  <si>
    <t>Le Baeuf, E; Senechal, C; Larivee, S</t>
  </si>
  <si>
    <t>Symptoms related to the diagnosis of borderline personality disorder in adolescence: A systematic review of the literature</t>
  </si>
  <si>
    <t>The diagnosis of borderline personality disorder (BPD) in adolescence is controversial among some researchers and clinicians. For many, the symptoms presented in young people with BPD resemble normal functioning in adolescence. The diagnosis is then delayed in adulthood, postponing the treatment. The aim of this systematic review of the literature is to investigate the symptoms that can differentiate an adolescent population with BPD from one with another diagnosis and/or without any psychiatric issues. In all, 17 studies out of the 4789 titles initially identified met the inclusion criteria and were analyzed. This systematic review considers diverse symptoms: internalized and externalized disorders, suicide, mentalization errors, maladaptive schemas and comorbid diagnoses. Several symptoms significantly differentiated adolescents with BPD from three control groups teenagers: non-psychiatric, with another personality disorder and with another diagnosis. Finally, a pattern of symptoms could also be observed between suicidal adolescents with BPD and suicidal youth without it. Crown Copyright (C) 2020 Published by Elsevier Masson SAS. All rights reserved.</t>
  </si>
  <si>
    <t>WOS:000727210400001</t>
  </si>
  <si>
    <t>Lo Moro, G; Soneson, E; Jones, PB; Galante, J</t>
  </si>
  <si>
    <t>The increasing prevalence of mental health disorders and psychosocial distress among young people exceeds the capacity of mental health services. Social and systemic factors determine mental health as much as individual factors. To determine how best to address multi-level risk factors, we must first understand the distribution of risk. Previously, we have used psychometric methods applied to two epidemiologically-principled samples of people aged 14-24 to establish a robust, latent common mental distress (CMD) factor of depression and anxiety normally distributed across the population. This was linearly associated with suicidal thoughts and non-suicidal self-harm such that effective interventions to reduce CMD across the whole population could have a greater total benefit than those that focus on the minority with the most severe scores. In a randomised trial of mindfulness interventions in university students (the Mindful Student Study), we demonstrated a population-shift effect whereby the intervention group appeared resilient to a universal stressor. Given these findings, and in light of the COVID-19 pandemic, we argue that population-based interventions to reduce CMD are urgently required. To target all types of mental health determinants, these interventions must be multi-level. Careful design and evaluation, interdisciplinary work, and extensive local stakeholder involvement are crucial for these interventions to be effective.</t>
  </si>
  <si>
    <t>Moro, Giuseppina Lo/AAQ-4179-2020</t>
  </si>
  <si>
    <t>Moro, Giuseppina Lo/0000-0002-9472-3263; Jones, Peter Brian/0000-0002-0387-880X; Galante, Julieta/0000-0002-4108-5341</t>
  </si>
  <si>
    <t>WOS:000602751800001</t>
  </si>
  <si>
    <t>Lu, YC; Wu, MK; Zhang, L; Zhang, CL; Lu, YY; Wu, CH</t>
  </si>
  <si>
    <t>POSTGRADUATE MEDICAL JOURNAL</t>
  </si>
  <si>
    <t>Background Traumatic brain injury (TBI) is a major cause of death and disability worldwide, and its treatment is potentially a heavy economic burden. Suicide is another global public health problem and the second leading cause of death in young adults. Patients with TBI are known to have higher than normal rates of non-fatal deliberate self-harm, suicide and all-cause mortality. The aim of this study was to explore the association between TBI and suicide risk in a Chinese cohort. Method This study analysed data contained in the Taiwan National Health Insurance Research Database for 17 504 subjects with TBI and for 70 016 subjects without TBI matched for age and gender at a ratio of 1 to 4. Cox proportional hazard regression analysis was used to estimate subsequent suicide attempts in the TBI group. Probability of attempted suicide was determined by Kaplan-Meier method. Results The overall risk of suicide attempts was 2.23 times higher in the TBI group compared with the non-TBI group (0.98 vs 0.29 per 1000 person-years, respectively) after adjustment for covariates. Regardless of gender, age or comorbidity, the TBI group tended to have more suicide attempts, and the risk attempted suicide increased with the severity of TBI. Depression and alcohol attributed disease also increased the risk of attempted suicide in the TBI group. Conclusion Suicide is preventable if risk factors are recognised. Hence, TBI patients require special attention to minimise their risk of attempted suicide.</t>
  </si>
  <si>
    <t>0032-5473</t>
  </si>
  <si>
    <t>1469-0756</t>
  </si>
  <si>
    <t>WOS:000607269100006</t>
  </si>
  <si>
    <t>Mihaela, O; Elena, C; Dumitru, BC; Alina, B; Alexandru, S; Cristina, C; Cristina, P; Gelu, O</t>
  </si>
  <si>
    <t>Clinical-evolutive particularities and the main rehabilitation difficulties in a patient with schizophrenia who suffered from a TSCI by falling from height (affirmative suicidal attempt)- a case report</t>
  </si>
  <si>
    <t>BALNEO RESEARCH JOURNAL</t>
  </si>
  <si>
    <t>Introduction. Schizophrenia is a surprisingly common chronic psychiatric illness in the general population affecting 1 in 100 people worldwide. Although the symptoms widely differ from one case to another, schizophrenia is quite difficult to recognize because the patient can behave normally and appropriately in different social situations. Studies in the literature highlight that the majority of the patients with SCI and pre-existing schizophrenia have suffered accidents as a result of voluntary height adjustments. Also, 37.5% of the suicide attempts with SCI are caused by schizophrenia and depression. The main difficulties encountered in the recovery of these patients are the psychiatric manifestations. At the same time, the risk of suicide in patients with schizophrenia after suffering from SCI is higher than those with SCI without schizophrenia. Therefore, the recovery of the patients with SCI and schizophrenia is a complex process which requires the control of the psychiatric symptoms. A multidisciplinary team is required for such a purpose. Material and method. Having the patient's consent and approval of the Ethics Committee of Bagdasar-Arseni Clinical Emergency Hospital, N.O. 3159/30.01.2020, the paper presents the case of a 23-year-old female patient with AIS/ Frankel B flaccid paraplegia after TVML after falling from height (affirmative through window-suicide attempt) operated on, in a polytraumatic context. The patient is known with schizophrenia and she was being monitored by a psychiatrist at the time of the accident, but she voluntarily discontinued treatment during that period. The patient was clinically and functionally evaluated, according to the standardized protocols implemented in our clinic, through the assessment scales (ASIA, FIM, FAC, QoL, Ashworth and Penn) and also paraclinically, in order to evaluate her biological reserve and her bearing availability of the recovery program. Results and discussions. The patient presented a slowly favorable evolution (slowed down by her severe motor deficit, but also by her psychiatric symptoms such as affective ability with depressive, negative behavior, depersonalization). Conclusions. The main difficulties encountered in the recovery of these patients are the psychiatric manifestations. Therefore, the recovery of patients with SCI and schizophrenia is a complex process that first requires the control of psychiatric symptoms. A multidisciplinary team is required for such a purpose.</t>
  </si>
  <si>
    <t>Badiu, Dumitru-Cristinel/G-4545-2016; Popescu, Cristina/AAE-1571-2021</t>
  </si>
  <si>
    <t>2069-7597</t>
  </si>
  <si>
    <t>2069-7619</t>
  </si>
  <si>
    <t>10.12680/balneo.2020.396</t>
  </si>
  <si>
    <t>WOS:000598768600026</t>
  </si>
  <si>
    <t>Radulescu, ID; Ciubara, AB; Moraru, C; Burlea, SL; Ciubara, A</t>
  </si>
  <si>
    <t>Evaluating the Impact of Dissociation in Psychiatric Disorders</t>
  </si>
  <si>
    <t>Introduction: Dissociative symptoms are present in a various number of psychiatric disorders and are viewed as a major risk factor for suicidal and self-destructive behavior. Dissociation is defined in DSM-5 as a disruption of and/or discontinuity in the normal integration of consciousness, memory, identity, emotion, perception, body representation, motor control, and behavior. Assessing dissociation within different categories of mental disorders can be used to predict symptom severity and nonresponse to psychotherapeutic treatments. The most important tool in this process is the Dissociative Experiences Scale (DES). The purpose of the current study is to extend the understanding of dissociation in Psychiatric Disorders. Material and methods: The current study used PubMed and Cochrane databases to identify relevant articles that refer to the subject of dissociation in Psychiatric Disorders. Results and Discussions: Dissociation and dissociative disorders have been at the root of continuous controversy in psychiatric and psychology communities. The general confusion comes from the reduced conceptual distinction between dissociation as a symptom, process, deficit and psychological defense. At the high end of the DES score we find dissociative disorders, but closely followed by posttraumatic stress disorder, borderline personality disorder and conversion disorder with eating disorders, schizophrenia and anxiety disorders at midrange and the lowest scoring DES psychiatric disorder is found in bipolar disorders. Early intervention, based on these scores, show major improvement in maladaptive functionality, suicidal and self-destructive behavior, coupled with a reduction in total treatment cost. Conclusions: There is a significant benefit in careful assessment of dissociative symptoms for the entire spectrum of mental disorders. There is a major need to raise awareness in all mental health facilities, of the value that this has in the current clinical setting.</t>
  </si>
  <si>
    <t>Ciubara, Alexandru Bogdan/AAA-8933-2022</t>
  </si>
  <si>
    <t>10.18662/brain/11.3Sup1/132</t>
  </si>
  <si>
    <t>WOS:000615365500017</t>
  </si>
  <si>
    <t>Blackstone, NG; Olson, A; Ainapurapu, B</t>
  </si>
  <si>
    <t>Physostigmine is a cholinesterase inhibitor used therapeutically in patients with anticholinergic delirium that is so severe that intubation may be required for airway protection. Given that a wide variety of medications have anticholinergic properties, and the current standard of care is typically a central nervous system depressant, hospitalizations are often lengthy and normally require a critical-care level of attention. Despite this, physostigmine is often underutilized and poorly understood in the clinical setting. We report a case of a 43-year-old female who presented to the emergency department one hour after ingesting approximately 150 tablets of diphenhydramine in a suicide attempt. She was treated with benzodiazepines with minimal success, and airway protection became imminent as her mentation continued to decline. Through the use of physostigmine, we were able to save this patient from endotracheal intubation and the potential complications of mechanical ventilation.</t>
  </si>
  <si>
    <t>NOV 28</t>
  </si>
  <si>
    <t>e11739</t>
  </si>
  <si>
    <t>WOS:000594479400007</t>
  </si>
  <si>
    <t>Saha, K; Torous, J; Caine, ED; De Choudhury, M</t>
  </si>
  <si>
    <t>Background: The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 unexplored at scale. Consequently, public health stakeholders are currently limited in identifying ways to provide timely and tailored support during these circumstances. Objective: Our study aims to provide insights regarding people's psychosocial concerns during the COVID-19 pandemic by leveraging social media data. We aim to study the temporal and linguistic changes in symptomatic mental health and support expressions in the pandemic context. Methods: We obtained about 60 million Twitter streaming posts originating from the United States from March 24 to May 24, 2020, and compared these with about 40 million posts from a comparable period in 2019 to attribute the effect of COVID-19 on people's social media self-disclosure. Using these data sets, we studied people's self-disclosure on social media in terms of symptomatic mental health concerns and expressions of support. We employed transfer learning classifiers that identified the social media language indicative of mental health outcomes (anxiety, depression, stress, and suicidal ideation) and support (emotional and informational support). We then examined the changes in psychosocial expressions over time and language, comparing the 2020 and 2019 data sets. Results: We found that all of the examined psychosocial expressions have significantly increased during the COVID-19 crisis-mental health symptomatic expressions have increased by about 14%, and support expressions have increased by about 5%, both thematically related to COVID-19. We also observed a steady decline and eventual plateauing in these expressions during the COVID-19 pandemic, which may have been due to habituation or due to supportive policy measures enacted during this period. Our language analyses highlighted that people express concerns that are specific to and contextually related to the COVID-19 crisis. Conclusions: We studied the psychosocial effects of the COVID-19 crisis by using social media data from 2020, finding that people's mental health symptomatic and support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 care and precautionary measures, and pandemic-related awareness. This study shows the potential to provide insights to mental health care and stakeholders and policy makers in planning and implementing measures to mitigate mental health risks amid the health crisis.</t>
  </si>
  <si>
    <t>Caine, Eric/0000-0002-4859-9679; Saha, Koustuv/0000-0002-8872-2934; Torous, John/0000-0002-5362-7937</t>
  </si>
  <si>
    <t>e22600</t>
  </si>
  <si>
    <t>WOS:000602370000003</t>
  </si>
  <si>
    <t>Harvey, SDL; Gearity, BT; Kuklick, CR</t>
  </si>
  <si>
    <t>Just keep swimming: setting the stage for disrupting the sports coaching episteme</t>
  </si>
  <si>
    <t>SPORTS COACHING REVIEW</t>
  </si>
  <si>
    <t>Despite attempts to decrease mental illness in the United States, mental illness and death by suicide are still prevalent in the sports community. The most significant barrier to athletes seeking help is stigma produced through the social construction of normal subjectivity. We drew upon Michel Foucault's concepts of discourse and power to problematise the current state of effective sports coaching, coach education, and how stigma is produced in a particular coaching context. Using an autoethnographic approach, we delve into the lived experiences of a former collegiate-level swimmer with depression and suicidal ideation, who would later as a coach, manage a non-fatal suicide attempt from an athlete he coached. We conclude with a critical reflection on the narrative and discursive relations of power, as well as implications for athlete mental health and wellbeing, which include the need for critical coach education on coaching discourses, practices, and the current sports coaching episteme.</t>
  </si>
  <si>
    <t>Harvey, Sebastian/0000-0002-4291-2089; Kuklick, Clayton/0000-0002-0728-8508</t>
  </si>
  <si>
    <t>2164-0629</t>
  </si>
  <si>
    <t>2164-0637</t>
  </si>
  <si>
    <t>10.1080/21640629.2020.1848330</t>
  </si>
  <si>
    <t>NOV 2020</t>
  </si>
  <si>
    <t>WOS:000592839100001</t>
  </si>
  <si>
    <t>Wallace, GT; Conner, BT; Shillington, AM</t>
  </si>
  <si>
    <t>CLINICAL PSYCHOLOGY &amp; PSYCHOTHERAPY</t>
  </si>
  <si>
    <t>College students have an elevated risk for self-injurious thoughts and behaviours (SITBs), and there are robust differences in prevalence rates for SITBs across gender identities. Although numerous constructs have been implicated as risk factors, researchers have not significantly improved at predicting SITBs, possibly owing to constraints of confirmatory analyses. Classification trees are exploratory, person-centred analyses that enable joint examination of numerous correlates and their interactions. Thus, classification trees may discern previously unstudied risk factors and identify distinct subpopulations with elevated risk for SITBs. We tested classification trees that evaluated 298 potential correlates of nonsuicidal self-injury and suicidal ideation across self-identified women and men. Data came from 5,131 college students who completed the National College Health Assessment, which assesses a wide range of health-related constructs. Models produced parsimonious decision trees that accounted for a substantial amount of outcome variability (38.3-51.5%). Psychopathology, poorer psychological well-being, and other SITBs emerged as important correlates for all participants. Trauma, disordered eating, and heavy alcohol use were salient among women, whereas alcohol use norms were important correlates among men. Importantly, models identified several constructs that may be amenable to intervention. Results support the use of exploratory analyses to explicate heterogeneity among individuals who engage in SITBs and suggest that gender identity is an important moderator for certain risk factors.</t>
  </si>
  <si>
    <t>Conner, Bradley/0000-0001-6069-4401; Shillington, Audrey/0000-0003-3638-7051; Wallace, Gemma/0000-0002-9460-8441</t>
  </si>
  <si>
    <t>1063-3995</t>
  </si>
  <si>
    <t>1099-0879</t>
  </si>
  <si>
    <t>WOS:000589235400001</t>
  </si>
  <si>
    <t>Sun, GP; Ding, XA; Argaw, Y; Guo, XR; Montell, DJ</t>
  </si>
  <si>
    <t>NATURE COMMUNICATIONS</t>
  </si>
  <si>
    <t>Apoptosis is an ancient and evolutionarily conserved cell suicide program. During apoptosis, executioner caspase enzyme activation has been considered a point of no return. However, emerging evidence suggests that some cells can survive caspase activation following exposure to apoptosis-inducing stresses, raising questions as to the physiological significance and underlying molecular mechanisms of this unexpected phenomenon. Here, we show that, following severe tissue injury, Drosophila wing disc cells that survive executioner caspase activation contribute to tissue regeneration. Through RNAi screening, we identify akt1 and a previously uncharacterized Drosophila gene CG8108, which is homologous to the human gene CIZ1, as essential for survival from the executioner caspase activation. We also show that cells expressing activated oncogenes experience apoptotic caspase activation, and that Akt1 and dCIZ1 are required for their survival and overgrowth. Thus, survival following executioner caspase activation is a normal tissue repair mechanism usurped to promote oncogene-driven overgrowth. Although executioner caspase activation is considered terminal, some cells are capable of survival, suggesting additional regulation. Here, the authors show that cells in the Drosophila wing imaginal disc survive caspase activation via Akt1 and dCIZ1 and actively participate in tissue regeneration.</t>
  </si>
  <si>
    <t>Sun, Gongping/0000-0002-0411-2697; GUO, XIAORAN/0000-0002-3011-4514</t>
  </si>
  <si>
    <t>2041-1723</t>
  </si>
  <si>
    <t>NOV 12</t>
  </si>
  <si>
    <t>WOS:000593979500007</t>
  </si>
  <si>
    <t>Zonneveld, S; Gawi, A; Wilms, EB; van Vliet, P; Westerman, EM</t>
  </si>
  <si>
    <t>BASIC &amp; CLINICAL PHARMACOLOGY &amp; TOXICOLOGY</t>
  </si>
  <si>
    <t>Intoxications with sulpiride, an antipsychotic, are rare, and only limited literature is available. We describe a successful treatment of a sulpiride intoxication. A 67-year-old female, with a history of intentional suicide attempt, was admitted to the emergency department (ED) because of a suspected out-of-hospital cardiac arrest. At presentation, she was haemodynamically unstable, with a Glasgow Coma Scale of 3 and slight prolongation of QTc time. History taken from her husband raised suspicion of a suicide attempt with medication. Consultation of the on-call pharmacist and performance of a toxicology screening accelerated the diagnosis of a sulpiride intoxication. The patient was intubated because of respiratory insufficiency, admitted to the Intensive Care Unit (ICU) and treated with activated charcoal, laxatives and sodium bicarbonate. The following day, she was extubated with stable haemodynamics and a normalized ECG. Treatment of sulpiride intoxications is mainly symptomatic and consists of supportive care. An important note is the avoidance of antiarrhythmic drugs, except for lidocaine, epinephrine and dopamine, as they might worsen arrhythmia and hypotension.</t>
  </si>
  <si>
    <t>Zonneveld, Svenja/0000-0001-7847-823X</t>
  </si>
  <si>
    <t>1742-7835</t>
  </si>
  <si>
    <t>1742-7843</t>
  </si>
  <si>
    <t>WOS:000588634400001</t>
  </si>
  <si>
    <t>Ridge, D; Smith, H; Fixsen, A; Broom, A; Oliffe, J</t>
  </si>
  <si>
    <t>Men account for three-quarters of suicide deaths in the UK, yet we know little about how at-risk men construct their experiences of moving towards - and then subsequently stepping back from - suicide, nor the part played by relational factors therein. An inductive thematic analysis was used to examine narrative interviews with eleven UK men who self-reported serious thoughts, plans and up-to and including suicide attempts in progress, but who consciously decided against carrying out an attempt. Their accounts suggest a highly social process of movements towards and away from suicide (e.g. frustrated help-seeking). Stepping back from suicide represents not a discrete issue, but a linked process in suicidality and wider recovery. Here, the use of military metaphors in particular (e.g. waging war, fighting back) highlights the gendered nature of the issue. Additionally, our article illuminates a range of social relations and forces that circulate in and around suicidality, which itself is embedded in varying forms of relationality, normativity and gendered practices.</t>
  </si>
  <si>
    <t>Oliffe, John/0000-0001-9029-4003; Fixsen, Alison/0000-0002-9449-2784; Broom, Alexander/0000-0003-1258-1140</t>
  </si>
  <si>
    <t>WOS:000585405700001</t>
  </si>
  <si>
    <t>Fukunaga, A; Hu, H; Inoue, Y; Nakagawa, T; Honda, T; Yamamoto, S; Miyamoto, T; Okazaki, H; Shimizu, M; Eguchi, M; Kochi, T; Yamamoto, M; Ogasawara, T; Sasaki, N; Uehara, A; Imai, T; Nishihara, A; Hori, A; Nagahama, S; Tomita, K; Konishi, M; Kabe, I; Mizoue, T; Dohi, S</t>
  </si>
  <si>
    <t>JOURNAL OF PSYCHOSOMATIC RESEARCH</t>
  </si>
  <si>
    <t>Objective: To examine the association of diabetes and prediabetes with suicide deaths in a Japanese working population. Methods: A nested case-control study was conducted using data from the Japan Epidemiology Collaboration on Occupational Health Study. During 8 years of follow-up, we identified 56 registered cases of suicide death that had information on fasting plasma glucose or glycated hemoglobin A1c at any health check-up during the past 3 years prior to suicide. For each case, we randomly selected five controls matched for age, sex, and worksite. We used the latest health check-up data for analysis. We defined diabetes status based on the American Diabetes Association criteria and used a conditional logistic regression model to investigate the association. Results: Adjusted odds ratios and 95% confidence intervals for suicide death were 0.67 (0.32-1.41) and 3.53 (1.05-11.91) for prediabetes and diabetes, respectively, compared to normoglycemia. Similar results were obtained when diabetes status was exclusively defined by the fasting plasma glucose or glycated hemoglobin A1c level. Conclusion: Diabetes, but not prediabetes, was associated with a higher risk of suicide death, compared with normoglycemia, among a Japanese working population.</t>
  </si>
  <si>
    <t>Fukunaga, Ami/0000-0002-8705-0056</t>
  </si>
  <si>
    <t>0022-3999</t>
  </si>
  <si>
    <t>1879-1360</t>
  </si>
  <si>
    <t>WOS:000579175500011</t>
  </si>
  <si>
    <t>Jakobsen, LJ</t>
  </si>
  <si>
    <t>Corporate security technologies: Managing life and death along a Colombian coal railway</t>
  </si>
  <si>
    <t>POLITICAL GEOGRAPHY</t>
  </si>
  <si>
    <t>This article demonstrates how the security of an extractive corporation is related to the governance of the lives and deaths of local inhabitants living in the area around a large coalmine and its railway in Colombia. Making legible the corporate security technologies that manage railway mortality and work along a spectrum from hard to soft, this article explores the productivity of corporate security in relation to the lives and deaths of local populations. Offering a specific lens on corporate railway security, it shows how corporate security technologies influence not only the lives of local residents but also their deaths. The findings also suggest that deaths and/or suicides be understood as both a product of and a productive force for corporate territorialization. Drawing on conceptualizations of 'social death' from genocide studies and Foucauldian ideas about death and technologies of power, I discuss the implications of corporate sovereignty (deciding over lives and deaths) as a technology of the corporate protection of mining infrastructure that normalizes corporate territorialization and justifies corporate social control.</t>
  </si>
  <si>
    <t>Jespersgaard Jakobsen, Line/0000-0003-2897-6139</t>
  </si>
  <si>
    <t>0962-6298</t>
  </si>
  <si>
    <t>1873-5096</t>
  </si>
  <si>
    <t>10.1016/j.polgeo.2020.102273</t>
  </si>
  <si>
    <t>WOS:000602373100010</t>
  </si>
  <si>
    <t>Kaya, FB; Kuas, C; Ozakin, E; Karakilic, ME; Kaya, S</t>
  </si>
  <si>
    <t>INDIAN JOURNAL OF PHARMACOLOGY</t>
  </si>
  <si>
    <t>There are a limited number of studies on postoverdose clinical findings of mirtazapine in the literature. Our case presented an unlikely junctional rhythm, which we have not seen in the previous studies, in a patient who had bradycardia and hypotension following mirtazapine intake. A 37-year old male was admitted to the emergency department (ED) after his suicide attempt with 300 mg PO of mirtazapine tablets. He took the drug 2 h prior to his ED visit. He did not have any complaints after the mirtazapine intake. His complete physical examination and electrocardiography (ECG) revealed no pathological findings. He was observed in the ED. The results were in the normal range in his blood test and he has 0 mg/dl of blood ethanol. He experienced dizziness after 5 h and 30 min. The blood pressure was 60/30 mmHg. The heart rate was 34 beats/min. The simultaneous ECG showed junctional bradycardia. 0.5 mg atropine IV was given two times at intervals. Norepinephrine infusion was initiated after normal saline therapy. Forty-five minutes later, he did not have any clinically significant complaint. There are no pathological findings in his follow-up ECG and physical examination. He was discharged of his own accord 10 h after his ED admission. His initial mirtazapine level was 145 ng/ml when he came to the ED. Mirtazapine was known to have a safe cardiac profile both for regular dose and overdose. However, physicians should consider that it might induce a life-threatening bradyarrhythmia.</t>
  </si>
  <si>
    <t>0253-7613</t>
  </si>
  <si>
    <t>1998-3751</t>
  </si>
  <si>
    <t>WOS:000626097800010</t>
  </si>
  <si>
    <t>Khalil, RB; Atallah, E; Dirani, E; Kallab, M; Kassab, A; Mourad, M; El Khoury, R</t>
  </si>
  <si>
    <t>Can atypical dysgeusia in depression be related to a dea ff erentation syndrome?</t>
  </si>
  <si>
    <t>MEDICAL HYPOTHESES</t>
  </si>
  <si>
    <t>Atypical dysgeusia such as having the sensation of a sweet tooth is an uncommon clinical presentation in severe depression. First, we present the case of a 67 year-old-man admitted to the psychiatric ward for depression after a suicide attempt by drug ingestion. The patient manifested a sweet taste sensation in the upper and lower gums that increased with mood swings and notably with severe depressive symptoms. Blood tests showed an elevated serum creatinine level (115 mu mol/L), a normocytic anemia (hemoglobin 6.5 mmol/L; MCV 96 fL) and a deficit in vitamin B12 (122.4 pmol/L). The patient received vitamin B12 supplementation and was treated with clomipramine, lithium, mirtazapine, modafinil, and olanzapine. He was discharged after improvement of his depressive symptoms and decrease in the sweet taste. On follow-up, the patient's dysgeusia had subsided. Second, we hypothesize that the atypical dysgeusia may have been induced by vitamin B12 deficiency and medical comorbidities, leading to deafferentation (development of erroneous mouth mucosae sensations felt by the patient). This could have been increased by depression. Dysgeusia in elederly patients with depression should be extensively investigated in order to elucidate somatic contributing factors but it may not resolve until improvement of the depressive symptoms.</t>
  </si>
  <si>
    <t>Khalil, Rami Bou/AAN-4379-2021</t>
  </si>
  <si>
    <t>Khalil, Rami Bou/0000-0003-1725-4755</t>
  </si>
  <si>
    <t>0306-9877</t>
  </si>
  <si>
    <t>1532-2777</t>
  </si>
  <si>
    <t>WOS:000598953600075</t>
  </si>
  <si>
    <t>Killgore, WDS; Cloonan, SA; Taylor, EC; Allbright, MC; Dailey, NS</t>
  </si>
  <si>
    <t>To reduce viral spread during the first months of the COVID-19 pandemic, most communities across the U.S. engaged in some form of stay-at-home restrictions or lockdowns that limited social interaction and movement outside the home. To determine the effect of these restrictions on suicidal ideation, a total of 3,120 individuals completed the Patient Health Questionnaire (PHQ-9) at one of three time points from April through June 2020. The percentage of respondents endorsing suicidal ideation was greater with each passing month for those under lockdown or shelter-in-place restrictions due to the novel coronavirus, but remained relatively stable and unchanged for those who reported no such restrictions. Public health policy and routine clinical care need to address the potential for increased suicidal thinking among those experiencing prolonged restrictions of normal social contact.</t>
  </si>
  <si>
    <t>WOS:000591588300059</t>
  </si>
  <si>
    <t>Ludwig, J; Liebherz, S; Dreier, M; Harter, M; von dem Knesebeck, O</t>
  </si>
  <si>
    <t>The Stigma of Suicide Scale: Psychometric Validation of the German Short Version (SOSS-SF-D)</t>
  </si>
  <si>
    <t>PSYCHIATRISCHE PRAXIS</t>
  </si>
  <si>
    <t>Objective The Australian Stigma of Suicide Scale (SOSS-SF) was translated and tested for applicability and psychometric properties in Germany. Further, it was investigated whether the observed factors from the Australian original could be replicated in a German sample. Methods Based on a nation-wide, representative telephone survey (N = 2,002), the 16 items of the SOSS-SF-D were examined with a principal component analysis (varimax rotation). Mean values, standard deviations and medians as well as the z-standardized values for skewness and kurtosis were determined. Results The principal component analysis revealed 3 subscales (stigma, normalization/glorification, depression/isolation), just as in the Australian sample. Internal consistency of the subscales was acceptable (Cronbachs alpha: 0.64-0.78). Conclusion The SOSS-SF-D is a valid and short instrument for measuring the multidimensionality of attitudes towards suicidal persons.</t>
  </si>
  <si>
    <t>0303-4259</t>
  </si>
  <si>
    <t>1439-0876</t>
  </si>
  <si>
    <t>WOS:000584293100008</t>
  </si>
  <si>
    <t>Nenert, R; Allendorfer, JB; Bebin, EM; Gaston, TE; Grayson, LE; Houston, JT; Szaflarski, JP</t>
  </si>
  <si>
    <t>EPILEPSY &amp; BEHAVIOR</t>
  </si>
  <si>
    <t>Objective: Resting-state (rs) network dysfunction is a contributing factor to treatment resistance in epilepsy. In treatment-resistant epilepsy (TRE), pharmacological and nonpharmacological therapies have been shown to improve such dysfunction. In this study, our goal was to prospectively evaluate the effect of highly purified plant-derived cannabidiol (COD; Epidiolex (R)) on rs functional magnetic resonance imaging (fMRI) functional connectivity (rs-FC). We hypothesized that COD would change and potentially normalize the rs-FC in TRE. Methods: Twenty-two of 27 participants with TRE completed all study procedures including longitudinal pre-/onCBD rs-fMRI (8M/14F, mean age - 36.2 +/- 15.9 years, TRE duration = 183 +/- 12.6 years); there were no differences in age (p = 0.99) or sex (p = 0.15) between groups. Assessments collected included seizure frequency (SF), Chalfont Seizure Severity Scale (CSSS), Columbia Suicide Severity Rating Scale (C-SSRS), Adverse Events Profile (AEP), and Profile of Mood States (POMS). Twenty-three healthy controls (HCs) received rs-IMRI and POMS once. Results: Participants with TRE showed average decrease of 71.7% in SF (p &lt; 0.0001) and improved CSSS, AEP, and POMS confusion, depression, and fatigue subscores (all p &lt; 0.05) on-CBD with POMS scores becoming similar to those of HCs. Paired t-tests showed significant pre-/on-CBD changes in rs-FC in cerebellum, frontal areas, temporal areas, hippocampus, and amygdala with some of them correlating with improvement in behavioral measures. Significant differences in rs-FC between pre-CBD and HCs were found in cerebellum, frontal, and occipital regions. After controlling for changes in SF with COD, these differences were no longer present when comparing on-CBD to HCs. Significance: This study indicates that highly purified CBD modulates and potentially normalizes rs-FC in the epileptic brain. This effect may underlie its efficacy. This study provides Class III evidence for CBD's normalizing effect on rs-FC in TRE. (C) 2020 Elsevier Inc. All rights reserved.</t>
  </si>
  <si>
    <t>Houston, James/0000-0003-2746-3884</t>
  </si>
  <si>
    <t>1525-5050</t>
  </si>
  <si>
    <t>1525-5069</t>
  </si>
  <si>
    <t>WOS:000588004200003</t>
  </si>
  <si>
    <t>Pandey, GN; Rizavi, HS; Ren, XG</t>
  </si>
  <si>
    <t>Protein and mRNA expression of protein kinase C (PKC) in the postmortem brain of bipolar and schizophrenic subjects</t>
  </si>
  <si>
    <t>Abnormalities of protein kinase C (PKC) have been implicated in the pathophysiology of bipolar (BP) illness. This is primarily based on studies of PKC in platelets of BP patients. Whether such abnormalities of PKC activity and isoforms exist in the brain is unclear. We have therefore determined PKC activity, protein and mRNA expression of PKC isoforms in the prefrontal cortex (PFC), cingulate cortex (CING) and temporal cortex (TEMP) from BP (n = 19), schizophrenic (SZ) (n = 20) and normal control (NC) (n = 25) subjects. The brain samples were obtained from the Harvard Brain Bank, and the subjects were diagnosed according to DSM-IV criteria. Protein levels were determined using Western blot technique and mRNA levels were determined using real-time PCR (qPCR) method. We found that there was a significant decrease in the PKC activity in the cytosol and membrane fractions of PFC and TEMP obtained from BP subjects but not from SZ subjects. When we compared the expression of PKC isozymes, we found that the protein and mRNA expression of several isozymes was significantly decreased in the PFC (i.e., PKC alpha, PKC beta I, PKC beta II and PKC epsilon) and TEMP (i.e., PKC alpha, PKC beta I, PKC beta II, PKC epsilon and PKC epsilon) of BP subjects, but not in the CING. Overall, there was no difference in the mRNA or protein expression of PKC isozymes between SZ and NC subjects in any of the three brain areas we studied. Our results show that there is a regionspecific decrease of certain PKC isozymes in the membrane and cytosol fractions of BP but not SZ subjects.</t>
  </si>
  <si>
    <t>10.1016/j.jpsychires.2020.07.019</t>
  </si>
  <si>
    <t>WOS:000579177600053</t>
  </si>
  <si>
    <t>Richardson, RA; Harper, S; Weichenthal, S; Nandi, A; Mishra, V; Jha, P</t>
  </si>
  <si>
    <t>ENVIRONMENTAL RESEARCH</t>
  </si>
  <si>
    <t>Background: Extremes in water availability, either exceptionally wet or dry conditions, can damage crops and may detrimentally affect the livelihood and well-being of people engaged in agriculture. We estimated the effect of water availability on suicide in rural India, a context where the majority of households are dependent upon agriculture. Methods: We used data from a nationally representative sample of 8.5 million people who were monitored for causes of death from 2001 to 2013. Water availability was measured with high-resolution precipitation and temperature data (i.e., the Standardized Precipitation Evapotranspiration Index). We used a fixed effects approach that modeled changes in water availability within districts (n = 569) over time (n = 13 years) to estimate the impact on suicide deaths. We restricted our analysis to rural areas and to deaths occurring during the growing season (June-March) among adults aged 15 or older, and controlled for sex, age, region, and year. We used Poisson regression with standard errors clustered at the district level and total deaths as the offset. Results: There were 9456 suicides and 249,786 total deaths in our study population between 2001 and 2013. Compared to normal growing seasons, the percent of deaths due to suicide increased by 18.7% during extremely wet growing seasons (95% CI: 6.2, 31.2) and by 3.6% during extremely dry growing seasons (95% CI: -17.9, 25.0). We found that effects varied by age. Conclusions: We found extremes is water availability associated with an increase in suicide. Abnormally wet growing conditions may play an important, yet overlooked, role in suicide among rural Indian adults.</t>
  </si>
  <si>
    <t>Jha, Prabhat/0000-0001-7067-8341; Mishra, Vimal/0000-0002-3046-6296</t>
  </si>
  <si>
    <t>0013-9351</t>
  </si>
  <si>
    <t>1096-0953</t>
  </si>
  <si>
    <t>WOS:000576695500006</t>
  </si>
  <si>
    <t>Shen, Q; Lu, DH; Andrae, B; Schelin, MEC; Sjolander, A; Cao, Y; Sparen, P; Fang, F</t>
  </si>
  <si>
    <t>Risk of Injuries around Diagnosis of Cervical Cancer and Its Precursor Lesions: A Nationwide Cohort Study in Sweden</t>
  </si>
  <si>
    <t>CANCER EPIDEMIOLOGY BIOMARKERS &amp; PREVENTION</t>
  </si>
  <si>
    <t>Background: Highly increased risk of injuries has been noted around the time of cancer diagnosis. Whether there is a similar increase in risk around the diagnosis of cervical cancer and its precursor lesions was unknown. Methods: We performed a cohort study including 3,016,307 Swedish women that participated in cervical screening during 2001 to 2012. We calculated the incidence rates (IR) of hospitalized iatrogenic or noniatrogenic injuries during the diagnostic workup, and the time interval from smear or punch biopsy until surgical treatment or 2 months after the last smear or biopsy, among women with invasive cervical cancer (ICC) or its precursor lesions. We calculated the IRs of injuries during the 2 months after a normal smear among the other women as reference. IR ratios (IRR) and 95% confidence intervals (CI) were calculated using Poisson regression. Results: Compared with other women, there was an increased rate of iatrogenic injuries during the diagnostic workup of women with ICC (IR, 0.58 per 1,000 person-months; IRR, 8.55; 95% CI, 3.69-19.80) as well as of women with cervical intraepithelial neoplasia grade 3 and adenocarcinoma in situ (IR, 0.09 per 1,000 person-months; IRR, 3.04; 95% CI, 1.73-5.34). We also found an increased rate of noniatrogenic injuries during the diagnostic workup of women with invasive cancer (IR, 0.65 per 1,000 person-months; IRR, 2.48; 95% CI, 1.30-4.47). Conclusions: Although rare, there was an increased risk of inpatient care for iatrogenic and noniatrogenic injuries during the diagnostic workup of women with ICC. Impact: Women experienced burden of medical complications and psychologic distress around diagnosis of a potential cervical cancer.</t>
  </si>
  <si>
    <t>Sjölander, Arvid/AAR-2993-2021; Lu, Donghao/AAH-6445-2019; Cao, Yang/C-6185-2008</t>
  </si>
  <si>
    <t>Lu, Donghao/0000-0002-4186-8661; Cao, Yang/0000-0002-3552-9153; Andrae, Bengt/0000-0003-3046-3447; Shen, Qing/0000-0002-7214-4797; Sparen, Par/0000-0002-5184-8971; Fang, Fang/0000-0002-3310-6456</t>
  </si>
  <si>
    <t>1055-9965</t>
  </si>
  <si>
    <t>1538-7755</t>
  </si>
  <si>
    <t>10.1158/1055-9965.EPI-20-0673</t>
  </si>
  <si>
    <t>WOS:000585070300017</t>
  </si>
  <si>
    <t>Wang, WJ; Mao, LF; Lai, HL; Wang, YW; Jiang, ZB; Li, W; Huang, JM; Xie, YJ; Xu, C; Liu, P; Li, YM; Leung, ELH; Yao, XJ</t>
  </si>
  <si>
    <t>PHARMACOLOGICAL RESEARCH</t>
  </si>
  <si>
    <t>Non-small cell lung cancer (NSCLC) is the most prevalent type of lung cancer. However, there has been little improvement in its cure rate in the last 30 years, due to its intricate heterogeneity and drug resistance. Accumulating evidences have demonstrated that dysregulation of calcium (Ca2+) homeostasis contributes to oncogenesis and promotes tumor development. Inhibitors of Ca2+ channels/transporters to restore intracellular Ca2+ level were found to arrest tumor cell division, induce apoptosis, and suppress tumor growth both in vitro and in vivo. Dolutegravir (DTG), which is a first-line drug for Acquired Immune Deficiency Syndrome (AIDs) treatment, has been shown to increase intracellular Ca2+ levels and Reactive oxygen species (ROS) levels in human erythrocytes, leading to suicidal erythrocyte death or eryptosis. To explore the potential of DTG as an antitumor agent, we have designed and synthesized a panel of compounds based on the principle of biologically active substructure splicing of DTG. Our data demonstrated that 7-methoxy-4-methyl 6,8-dioxo-N-(3-(1-(2-(tri- fluommethyl)phenyl)-1-H-1,2,3-triazol-4-yl) phenyl)-3, 4,6,8,12,12a- hexahydro-2H-pyrido[1',2':4,5]pyrazino [2,1-b] [1,3]oxazine-9-carboxamide (DTHP), a novel derivative of DTG, strongly inhibited the colony-forming ability and proliferation of NSCLC cells, but displayed no cytotoxicity to normal lung cells. DTHP treatment also induced apoptosis and upregulate intracellular Ca2+ level in NSCLC cells significantly. Inhibiting Ca2+ signaling alleviated DTHP-induced apoptosis, suggesting the perturbation of intracellular Ca2+ is responsible for DTHP-induced apoptosis. We further discovered that DTHP activates AMPK signaling pathway through binding to SERCA, a Ca2+-ATPase. On the other hand, DTHP treatment promoted mitochondrial ROS production, causing mitochondrial dysfunction and cell death. Finally, DTHP effectively inhibited tumor growth in the mouse xenograft model of lung cancer with low toxicity to normal organs. Taken together, our work identified DTHP as a superior antitumor agent, which will provide a novel strategy for the treatment of NSCLC with potential clinical application.</t>
  </si>
  <si>
    <t>Wang, Yuwei/ABF-9771-2021</t>
  </si>
  <si>
    <t>1043-6618</t>
  </si>
  <si>
    <t>1096-1186</t>
  </si>
  <si>
    <t>WOS:000600990100030</t>
  </si>
  <si>
    <t>Melbye, S; Kessing, LV; Bardram, JE; Faurholt-Jepsen, M</t>
  </si>
  <si>
    <t>Smartphone-Based Self-Monitoring, Treatment, and Automatically Generated Data in Children, Adolescents, and Young Adults With Psychiatric Disorders: Systematic Review</t>
  </si>
  <si>
    <t>Background: Psychiatric disorders often have an onset at an early age, and early identification and intervention help improve prognosis. A fine-grained, unobtrusive, and effective way to monitor symptoms and level of function could help distinguish severe psychiatric health problems from normal behavior and potentially lead to a more efficient use of clinical resources in the current health care system. The use of smartphones to monitor and treat children, adolescents, and young adults with psychiatric disorders has been widely investigated. However, no systematic review concerning smartphone-based monitoring and treatment in this population has been published. Objective: This systematic review aims at describing the following 4 features of the eligible studies: (1) monitoring features such as self-assessment and automatically generated data, (2) treatment delivered by the app, (3) adherence to self-monitoring, and (4) results of the individual studies. Methods: We conducted a systematic literature search of the PubMed, Embase, and PsycInfo databases. We searched for studies that (1) included a smartphone app to collect self-monitoring data, a smartphone app to collect automatically generated smartphone-based data, or a smartphone-based system for treatment; (2) had participants who were diagnosed with psychiatric disorders or received treatment for a psychiatric disorder, which was verified by an external clinician; (3) had participants who were younger than 25 years; and (4) were published in a peer-reviewed journal. This systematic review was reported in accordance with the Preferred Reporting Items for Systematic Reviews and Meta-Analyses guidelines. The risk of bias in each individual study was systematically assessed. Results: A total of 2546 unique studies were identified through literature search; 15 of these fulfilled the criteria for inclusion. These studies covered 8 different diagnostic groups: psychosis, eating disorders, depression, autism, self-harm, anxiety, substance abuse, and suicidal behavior. Smartphone-based self-monitoring was used in all but 1 study, and 11 of them reported on the participants' adherence to self-monitoring. Most studies were feasibility/pilot studies, and all studies on feasibility reported positive attitudes toward the use of smartphones for self-monitoring. In 2 studies, automatically generated data were collected. Three studies were randomized controlled trials investigating the effectiveness of smartphone-based monitoring and treatment, with 2 of these showing a positive treatment effect. In 2 randomized controlled trials, the researchers were blinded for randomization, but the participants were not blinded in any of the studies. All studies were determined to be at high risk of bias in several areas. Conclusions: Smartphones hold great potential as a modern, widely available technology platform to help diagnose, monitor, and treat psychiatric disorders in children and adolescents. However, a higher level of homogeneity and rigor among studies regarding their methodology and reporting of adherence would facilitate future reviews and meta-analyses.</t>
  </si>
  <si>
    <t>Bardram, Jakob E/AAX-9967-2021; Faurholt-Jepsen, Maria/H-3005-2016</t>
  </si>
  <si>
    <t>Kessing, Lars/0000-0001-9377-9436; Melbye, Sigurd/0000-0003-1514-5424; Faurholt-Jepsen, Maria/0000-0002-0462-6444; Bardram, Jakob Eyvind/0000-0003-1390-8758</t>
  </si>
  <si>
    <t>OCT 29</t>
  </si>
  <si>
    <t>e17453</t>
  </si>
  <si>
    <t>10.2196/17453</t>
  </si>
  <si>
    <t>WOS:000583190800001</t>
  </si>
  <si>
    <t>Karras, E; Arriola, N; McCarten, JM; Britton, PC; Besterman-Dahan, K; Stecker, TA</t>
  </si>
  <si>
    <t>COMMUNITY MENTAL HEALTH JOURNAL</t>
  </si>
  <si>
    <t>Arriola, Nora/0000-0002-8816-3132</t>
  </si>
  <si>
    <t>0010-3853</t>
  </si>
  <si>
    <t>1573-2789</t>
  </si>
  <si>
    <t>OCT 2020</t>
  </si>
  <si>
    <t>WOS:000583433300001</t>
  </si>
  <si>
    <t>Park, HM; Jung, J; Kim, JK; Lee, YJ</t>
  </si>
  <si>
    <t>JOURNAL OF APPLIED GERONTOLOGY</t>
  </si>
  <si>
    <t>This study investigated the relationship of tinnitus with mental health and health-related quality of life (QoL) in older people. Data source included 5,129 community-dwelling men and women &gt;= 60 years old from the Korean National Health and Nutrition Examination Survey. Tinnitus was categorized into three groups: normal, tolerable tinnitus, and annoying tinnitus. Mental health and health-related QoL were assessed according to three dimensions (depressive mood, psychological distress, and suicidal ideation) and five domains (impaired mobility, impaired self-care, impaired usual activities, pain/discomfort, and anxiety/depression). The odds ratios (ORs) and 95% confidence intervals (CIs) of mental health and health-related QoL were calculated using multiple logistic regression analyses. Annoying tinnitus was positively and independently associated with deteriorated mental health and health-related QoL, suggesting comprehensive care is needed in older people with annoying tinnitus.</t>
  </si>
  <si>
    <t>Jung, Jinsei/0000-0003-1906-6969; Lee, Yong-Jae/0000-0002-6697-476X</t>
  </si>
  <si>
    <t>0733-4648</t>
  </si>
  <si>
    <t>1552-4523</t>
  </si>
  <si>
    <t>WOS:000583691200001</t>
  </si>
  <si>
    <t>Wyman, PA; Pisani, AR; Brown, CH; Yates, B; Morgan-DeVelder, L; Schmeelk-Cone, K; Gibbons, RD; Caine, ED; Petrova, M; Neal-Walden, T; Linkh, DJ; Matteson, A; Simonson, J; Pflanz, SE</t>
  </si>
  <si>
    <t>Effect of the Wingman-Connect Upstream Suicide Prevention Program for Air Force Personnel in Training A Cluster Randomized Clinical Trial</t>
  </si>
  <si>
    <t>IMPORTANCE Suicide has been a leading manner of death for US Air Force personnel in recent years. Universal prevention programs that reduce suicidal thoughts and behaviors in military populations have not been identified. OBJECTIVES To determine whether the Wingman-Connect program for Airmen-in-training reduces suicidal ideation, depression, and occupational problems compared with a stress management program and to test the underlying network health model positing that cohesive, healthy units are protective against suicidal ideation. DESIGN, SETTING, AND PARTICIPANTS This cluster randomized clinical trial was conducted from October 2017 to October 2019 and compared classes of personnel followed up for 6 months. The setting was a US Air Force technical training school, with participants studied to their first base assignment, whether US or international. Participants in 216 classes were randomized, with an 84% retention rate. Data analysis was performed from November 2019 to May 2020. INTERVENTIONS The Wingman-Connect program used group skill building for cohesion, shared purpose, and managing career and personal stressors (3 blocks of 2 hours each). Stress management training covered cognitive and behavioral strategies (2 hours). Both conditions had a 1-hour booster session, plus text messages. MAIN OUTCOMES AND MEASURES The primary outcomes were scores on the suicidal ideation and depression scales of the Computerized Adaptive Test for Mental Health and self-reports of military occupational impairment. Class network protective factors hypothesized to mediate the effect of Wingman-Connect were assessed with 4 measures: cohesion assessed perceptions that classmates cooperate, work well together, and support each other; morale was measured with a single item used in other studies with military samples; healthy class norms assessed perceptions of behaviors supported by classmates; and bonds to classmates were assessed by asking each participant to name classmates whom they respect and would choose to spend time with. RESULTS A total of 215 classes including 1485 individuals (1222 men [82.3%]; mean [SD] age, 20.9 [3.1] years) participated; 748 individuals were enrolled in the Wingman-Connect program and 737 individuals were enrolled in the stress management program. At 1 month, the Wingman-Connect group reported lower suicidal ideation severity (effect size [ES], -0.23; 95% CI, -0.39 to -0.09; P = .001) and depression symptoms (ES, -0.24; 95% CI, -0.41 to -0.08; P = .002) and fewer occupational problems (ES, -0.14; 95% CI, -0.31 to -0.02; P = .02). At 6 months, the Wingman-Connect group reported lower depression symptoms (ES, -0.16; 95% CI, -0.34 to -0.02; P = .03), whereas the difference in suicidal ideation severity was not significant (ES, -0.13; 95% CI, -0.29 to 0.01; P = .06). The number needed to treat to produce 1 fewer participant with elevated depression at either follow-up point was 21. The benefits of the training on occupational problems did not extend past 1 month. The Wingman-Connect program strengthened cohesive, healthy class units, which helped reduce suicidal ideation severity (estimate, -0.035; 95% CI, -0.07 to -0.01; P = .02) and depression symptom scores (estimate, -0.039; 95% CI, -0.07 to -0.01; P = .02) at 1 month. CONCLUSIONS AND RELEVANCE Wingman-Connect is the first universal prevention program to reduce suicidal ideation and depression symptoms in a general Air Force population. Group training that builds cohesive, healthy military units is promising for upstream suicide prevention and may be essential for ecological validity. Extension of the program to the operational Air Force is recommended for maintaining continuity and testing the prevention impact on suicidal behavior.TRIAL REGISTRATION ClinicalTrials.gov Identifier: NCT04067401</t>
  </si>
  <si>
    <t>e2022532</t>
  </si>
  <si>
    <t>10.1001/jamanetworkopen.2020.22532</t>
  </si>
  <si>
    <t>WOS:000586434300006</t>
  </si>
  <si>
    <t>Kiuchi, K; Kishi, K; Araki, K</t>
  </si>
  <si>
    <t>A Foundational Assessment of the Effects of the Spread of COVID-19 Virus Infection and Related Activity Restrictions on Mental and Physical Health, Psychological Distress, and Suicidal Ideation in Japan</t>
  </si>
  <si>
    <t>ASIA-PACIFIC JOURNAL OF PUBLIC HEALTH</t>
  </si>
  <si>
    <t>The spread of coronavirus disease 2019 has led to several subsidiary health problems for the general public. Therefore, verification of psychosomatic responses under various conditions is required. The current study examines the mental and physical responses of individuals in Japan in relation to differences in basic demographic information. A web survey was conducted among 1500 people. The results showed that differences in ethnicity, concurrence of physical or mental illness, the nature of those living in the same household (eg, high-risk individuals or preschoolers), household income, and employment status were associated with differences in physical and mental health, psychological distress, and/or suicidal ideation. Differences related to the degree of the spread of the infection in the area of residence, degree of engagement in essential work, and frequency of contact with others during normal times were not found. Future longitudinal studies and verification of the effects of multiple variables are required.</t>
  </si>
  <si>
    <t>Kiuchi, Keita/0000-0003-0812-9071</t>
  </si>
  <si>
    <t>1010-5395</t>
  </si>
  <si>
    <t>1941-2479</t>
  </si>
  <si>
    <t>10.1177/1010539520965449</t>
  </si>
  <si>
    <t>WOS:000580882500001</t>
  </si>
  <si>
    <t>Background Adolescent pregnancy and motherhood has been a controversial and much disputed subject within the field of public health. Early childbearing is not only characterized as a physical body experience but also embodies the experiences and perceptions of the social norms, discourses, conflict and moral judgement. There is an increasing concern that the psychosocial challenges facing adolescent mothers remains in the background since research in this field has mainly focused on the medical and physical complications of early childbearing. The aim of this qualitative study was to explore adolescent pregnancy and motherhood in order to understand this phenomenon from the perspective of adolescent mothers and to gain insight into their future aspirations. Methods This descriptive qualitative study was based on data from four focus group discussions with adolescent mothers utilising healthcare services at a district hospital in Ugu district, KwaZulu Natal, South Africa. The data were audio-recorded and transcribed verbatim, then analysed using thematic analysis. Results Some adolescent mothers' partners were in denial and rejected them and the child while others' partners were happy and supported them during their pregnancy. Families' reactions to the pregnancies ranged between anger and disappointment to abandonment, the silent treatment, and acceptance and forgiveness. The psychological issues experienced by some of the adolescent mothers included suicidal ideation, guilt, loneliness, anxiety, and stress. They also experienced financial constraints, difficulty in returning to school, and stigmatisation in society. The participants envisioned completing their education, focusing on their dream careers, and contributing positively to society. Conclusion Experiences of adolescent pregnancy and parenting are multifaceted and the healthcare needs of pregnant and parenting adolescents extend beyond information and knowledge. A multidisciplinary approach is required in the care of adolescent mothers. A key policy priority should encompass the collaboration of different professionals from various healthcare sectors to assist adolescent mothers in achieving better health and psychosocial and socio-economic outcomes as steps to securing a better future for them.</t>
  </si>
  <si>
    <t>Bojar, I; Raczkiewicz, D; Sarecka-Hujar, B</t>
  </si>
  <si>
    <t>Depression, Metabolic Syndrome, Serum TSH, and Vitamin D Concentrations in Rural and Urban Postmenopausal Women</t>
  </si>
  <si>
    <t>Background and objectives: Depression is a serious problem affecting people worldwide, however it more commonly concerns women. Depression reduces the quality of life and, in many cases, leads to suicide. Numerous new biological factors have been demonstrated to have an impact on the pathogenesis of depression, including vitamin D, thyroid hormones, as well as factors related to heart disease. The aim of the study was to assess the impact of serum thyroid stimulating hormone (TSH) and vitamin D concentrations as well as metabolic syndrome on the severity of depression in Polish postmenopausal women from urban and rural areas. Materials and Methods: The study was conducted in 2018-2019 in the Lublin region, Poland, and comprised 396 postmenopausal women (239 living in rural areas and 157 living in urban areas). Metabolic syndrome criteria according to the International Diabetes Federation and Beck Depression Inventory were used, and laboratory blood tests were performed. Results: A significantly higher percentage of the examined rural residents had moderate or severe depression in comparison to the urban ones (p = 0.049). The examined women from rural areas had a significantly higher serum vitamin D concentration in comparison to the urban ones (p &lt; 0.001). The rural residents more commonly had below-normal levels of serum TSH and less commonly had normal levels in comparison to the urban residents. Metabolic syndrome was found in 70% of the rural residents, and that number was significantly lower in the urban ones (22%, p &lt; 0.001). Conclusions: The severity of depression in postmenopausal Polish women was correlated negatively with the serum TSH concentration in women from rural areas. The severity of depression was increased in urban postmenopausal women with hypertension. No correlation of the depression severity with the serum vitamin D concentration or other criteria of metabolic syndrome was found.</t>
  </si>
  <si>
    <t>Bojar, Iwona/S-6029-2018</t>
  </si>
  <si>
    <t>Bojar, Iwona/0000-0002-3171-225X; Raczkiewicz, Dorota/0000-0003-3517-6711; Sarecka-Hujar, Beata/0000-0003-0002-8591</t>
  </si>
  <si>
    <t>10.3390/medicina56100511</t>
  </si>
  <si>
    <t>WOS:000586896500001</t>
  </si>
  <si>
    <t>Choi, SH; Lee, SE; Lee, CW; Maeng, S; Son, J; Kim, WH; Nam, J; Lee, JS; Kim, H</t>
  </si>
  <si>
    <t>Association between Perceived Parenting Style and Adolescents' Attitudes toward Suicide</t>
  </si>
  <si>
    <t>Objectives: Adolescent suicide, a major cause of adolescent death, is affected by various factors, including attitudes toward suicide. This study investigated the association between parenting style and adolescents' attitudes toward suicide and the mediating role of attitude toward suicide between parenting style and suicidal ideation. Methods: We surveyed 1,071 adolescents from eight middle schools in Incheon, Korea. The survey included sociodemographic information, attitudes toward suicide, perception of parenting style, depression severity, and suicidality. Results: Students in the authoritarian parenting group had a more permissive attitude toward suicide compared with the democratic and permissive parenting groups. These students considered that suicide is justified in certain situations and that choosing suicide is an individual's right. They also had a negative attitude toward talking about suicide or intervening in others' suicide. This association remained statistically significant after adjusting for the impact of confounding factors that could affect attitudes toward suicide, except for suicidal processes and preparedness to prevent suicide. In the mediation analysis, we observed that some factors of the attitudes toward suicide mediated between authoritarian parenting attitudes and suicidal ideation, namely, suicide as a right, preventability, suicide as normal/common, preparedness to prevent suicide, and resignation. Conclusion: This study revealed the significant impact of parenting style on children's attitudes toward suicide. Educating parents about the appropriate parenting attitudes-sympathetic and rational-can help prevent youth suicide.</t>
  </si>
  <si>
    <t>Kim, Hyeyoung/0000-0002-2313-8892; Maeng, Seri/0000-0001-6850-5548; Kim, Won-Hyoung/0000-0002-6650-3685; Son, Ji-Sung/0000-0002-3218-6829; Lee, Jeong-Seop/0000-0001-5585-0334; Bae, Jae Nam/0000-0002-5024-6231</t>
  </si>
  <si>
    <t>10.5765/jkacap.200032</t>
  </si>
  <si>
    <t>WOS:000605714200006</t>
  </si>
  <si>
    <t>D'Angelo, L</t>
  </si>
  <si>
    <t>Gasping for Air: Working With a Suicidal Patient</t>
  </si>
  <si>
    <t>PSYCHOANALYSIS SELF AND CONTEXT</t>
  </si>
  <si>
    <t>Nearly one million people kill themselves every year, a staggering statistic that translates into someone taking their own life every 40 seconds. By the time you have finished reading this paper, 45 people will have killed themselves. This is very conservative estimate because suicides and attempted suicides are widely under reported. Still, we know that suicide has been rising steadily since 2000. And researchers fear that the number of suicides will climb even higher, a wide-reaching effect of social isolation, anxiety and heightened economic distress brought on by the pandemic. What leads a person to become suicidal is complex. There is never a single cause. In this paper I will explore a theme that pushed my patient, Zoe, to that dangerous ledge: a loss of twinship or a sense of being human among human that left her feeling like a freak-cast out of the world of normal people.</t>
  </si>
  <si>
    <t>2472-0038</t>
  </si>
  <si>
    <t>2472-0046</t>
  </si>
  <si>
    <t>10.1080/24720038.2020.1791126</t>
  </si>
  <si>
    <t>WOS:000595698900012</t>
  </si>
  <si>
    <t>Frajerman, A; Morin, V; Chaumette, B; Kebir, O; Krebs, MO</t>
  </si>
  <si>
    <t>Management of cardiovascular co-morbidities in young patients with early onset psychosis: State of the art and therapeutic perspectives</t>
  </si>
  <si>
    <t>ENCEPHALE-REVUE DE PSYCHIATRIE CLINIQUE BIOLOGIQUE ET THERAPEUTIQUE</t>
  </si>
  <si>
    <t>Patients with psychiatric disorders have a decrease in their life expectancy. Excess mortality of patients with schizophrenia was demonstrated by a meta-analysis in the late 1990s and has not decreased for the past 30 years. A recent meta-analysis including nearly 250,000 patients with schizophrenia founda n average decrease in life expectancy of 14.5 years (CI95: 11,2-17,8), more important for men than for women: 15.9 (CI95: 13,8-18,0) vs 13.6 (CI95: 11,4-15,8). A closer look at the somatic comorbidities, including metabolic syndrome, and investigation of causes of death of these patients highlighted already well-known factors, namely late diagnosis and insufficient treatment of physical diseases, side effects of antipsychotics, unhealthy lifestyle (poor diet, smoking, excessive alcohol consumption and lack of exercise), and higher risk of suicide and accident. Concerning ultra-high risk (UHR) patients, a 2016 metaanalysis of 47 studies evaluated the cardiovascular risk factors. They reported a higher prevalence of smoking in UHR (odds ratio 2,3) and a lower level of physical activity associated with a normal BMI (Body Mass Index) compared to the control population. A meta-analysis about patients with a first episode of psychosis (FEP) found reduced total and LDL cholesterol levels and an increased triglyceride level compared to the control population. One study found alteration of the fasting plasmatic levels of glucose and insulin, as well as insulin resistance in FEP patients, compared to controls albeit the HbA1c level was not significantly different. A meta-analysis reported a prevalence of metabolic syndrome of 10 % in FEP or drugnaive patients versus 35 % and 20 % in treated and untreated patients with chronic schizophrenia respectively. Somatic comorbidities usually appear during the first two years of the disease. Some interventionshave proven their efficacy in reducing the occurrence of metabolic syndrome and other cardiovascularrisk factors. For instance, metformin, a treatment for type 2 diabetes that is allowed from the age of 10, has shown benefits in children and adolescents receiving second-generation antipsychotics in a recent metaanalysis, with a mean weight loss of 3.23 kg (IC95 % -5.59 -0.86) after 16 weeks. Dietary-hygienic interventions are also effective in reducing cardiovascular risk. Other interventions such as omega-3 supplementation, vitamin D, N-acetylcysteine, and fasting have not proven to be effective. Comprehensive care programs have been developed to promote somatic care in psychiatric patients, such as the Canadian HeAL (Healthy Active Lives) program. These programs are more effective when proposed from the beginning of the disease and the introduction of antipsychotics. In this review, because there is no Frenchre commendation, we translate a tool for the prescription of metformin and the Canadian recommendations from the HeAL program. Generalization of these programs to all young psychotic patients couldimprove their life expectancy and reduce the overall mortality. Prevention of cardiovascular risk factorsand cardio-metabolic monitoring of treatments must be part of the standard of care in early psychosis. These programs aim at providing patients with the quality of somatic and mental care they are entitled to. This requires the involvement of all stakeholders, including patients and their families but also psychiatrists and other caregivers. (C) 2020 L'Encephale, Paris.</t>
  </si>
  <si>
    <t>Frajerman, Ariel/AAM-8986-2020; Krebs, Marie-Odile/O-2104-2017</t>
  </si>
  <si>
    <t>Frajerman, Ariel/0000-0002-4441-3873; Krebs, Marie-Odile/0000-0002-4715-9890; Chaumette, Boris/0000-0002-1313-2788</t>
  </si>
  <si>
    <t>0013-7006</t>
  </si>
  <si>
    <t>10.1016/j.encep.2020.03.007</t>
  </si>
  <si>
    <t>WOS:000581235000011</t>
  </si>
  <si>
    <t>Helbich, M; O'Connor, RC; Nieuwenhuijsen, M; Hagedoorn, P</t>
  </si>
  <si>
    <t>Greenery exposure and suicide mortality later in life: A longitudinal register-based case-control study</t>
  </si>
  <si>
    <t>ENVIRONMENT INTERNATIONAL</t>
  </si>
  <si>
    <t>Background: Exposure to residential greenery accumulates over people's lifetimes, and possibly has a protective association with suicide later in life. Objectives: To examine the associations between suicide mortality and long-term residential greenery exposure in male and female adults. Methods: Our population-based nested case-control study used longitudinally georeferenced Dutch register data. Suicide cases aged 18-64 years between 2007 and 2016 were matched by gender, age, and date of suicide to 10 random controls. We measured long-term greenery exposure along people's 10-year residential address histories through longitudinal normalized difference vegetation indices (NDVI) from Landsat satellite imagery between 1997 and 2016. We assigned accumulated greenery exposures, weighted by people's exposure duration, within 300, 600, and 1,000 m concentric buffers around home addresses. To assess associations between suicide and greenery, we estimated gender-specific conditional logistic regressions without and with adjustment for individual-level and area-level confounders. Stratified models were fitted for areas with a high/low level of urbanicity and movers/non-movers. Results: Our study population consisted of 9,757 suicide cases and 95,641 controls. In our models adjusted for age, gender, and date of suicide, the odds ratios decreased significantly with higher quartiles of accumulated NDVI scores. NDVI associations were attenuated and did not remain significant after adjustment for socioeconomics, urbanicity, air pollution, social fragmentation, etc. for either males or females. For females, but not males, our model with 300 m buffers for areas with a low level of urbanicity showed a significant suicide risk reduction with increasing levels of NDVI. Individual risk factors (e.g., lack of labor market participation) outweighed the contribution of greenery. Conclusion: We found limited evidence that long-term greenery exposure over people's lifetimes contributes to resilience against suicide mortality. Ensuring exposure to greenery may contribute to suicide prevention for specific population groups, but the effectiveness of such exposure should not be overstated.</t>
  </si>
  <si>
    <t>Helbich, Marco/0000-0003-0392-8915</t>
  </si>
  <si>
    <t>0160-4120</t>
  </si>
  <si>
    <t>1873-6750</t>
  </si>
  <si>
    <t>10.1016/j.envint.2020.105982</t>
  </si>
  <si>
    <t>WOS:000612205000009</t>
  </si>
  <si>
    <t>Ismail, R</t>
  </si>
  <si>
    <t>New starts at New Start: Recovery and the work of hikikomori</t>
  </si>
  <si>
    <t>Defined by psychologist Tamaki Saito as a period of social isolation in the absence of any other clear mental health issues for a period of six months or longer, hikikomori (social withdrawal) emerged as a condition among Japanese youth in the late 1980s. Used as both a noun to identify those afflicted, as well as describe their condition, the word immediately captured the attention of the Japanese and international public. According to various government and third-party surveys, hikikomori number from approximately 500,000 to two million people. Thus, while hikikomori are understood to struggle with long bouts of loneliness and isolation from their peers and parents, due to constant anxiety over their inability to perform among Japan's competitive capitalist-oriented social expectations, both academics and professionals continue to struggle to comprehend exactly who hikikomori are and how to help them. Based on fieldwork at New Start, a non-profit organization located just outside the city limits of Tokyo that helps hikikomori recover, this article examines the ways residents at New Start navigate this uncertainty and gain moral agency. Drawing from over a dozen interviews with parents, clients, and staff conducted while working as a volunteer at New Start, I focus on three representative trajectories that demonstrate how residents navigate the competing discourses surrounding the clinical and social categories of hikikomori and NEET (Not in Education, Employment, or Training), through which they embark on a journey from economically unproductive recluses, to productive capitalist citizens pursuing their own version of a nearly normal life. I argue that the various accomplishments of hikikomori, as individuals and as a social category, which both support existing social relations and provide an alternative mode of fitting within them, is the work of hikikomori.</t>
  </si>
  <si>
    <t>10.1177/1363461520958337</t>
  </si>
  <si>
    <t>WOS:000581854000008</t>
  </si>
  <si>
    <t>Martin, A; Chilton, J; Paasche, C; Nabatkhorian, N; Gortler, H; Cohenmehr, E; Weller, I; Amsalem, D; Neary, S</t>
  </si>
  <si>
    <t>Shared Living Experiences by Physicians have a Positive Impact on Mental Health Attitudes and Stigma among Medical Students: A Mixed-Methods Study</t>
  </si>
  <si>
    <t>JOURNAL OF MEDICAL EDUCATION AND CURRICULAR DEVELOPMENT</t>
  </si>
  <si>
    <t>Introduction: Medical culture can make trainees feel like there is neither room for mistakes, nor space for personal shortcomings in the makeup of physicians. A dearth of role models who can exemplify that it is acceptable to need support compounds barriers to help-seeking once students struggle. We conducted a mixed-methods study to assess the impact of physicians sharing their living experiences with medical students. Methods: Second-year medical students participated, through synchronized videoconferencing, in an intervention consisting of 3 physicians who shared personal histories of vulnerability (e.g. failure on high-stakes exams; immigration and acculturation stress; and personal psychopathology, including treatment and recovery), followed by facilitated, small-group discussions. For the quantitative component, students completed the Opening Minds to Stigma Scale for Health Care Providers (OMS-HC) before and after the intervention. For the qualitative component, we conducted focus groups to explore the study intervention. We analyzed anonymized transcripts using thematic analysis aided by NVivo software. Results: We invited all students in the class (n = 61, 46% women) to participate in the research component. Among the 53 participants (87% of the class), OMS-HC scores improved after the intervention (P = .002), driven by the Attitudes (P = .003) and Disclosure (P &lt; .001) subscales. We conducted 4 focus groups, each with a median of 6 participants (range, 5-7). We identified, through iterative thematic analysis of focus group transcripts, active components before, during, and after the intervention, with unexpected vulnerability and unarmored mutuality as particularly salient. Conclusions: Sharing histories of personal vulnerability by senior physicians can lessen stigmatized views of mental health and normalize help-seeking among medical students. Synchronous videoconferencing proved to be an effective delivery mechanism for the intervention in a 'virtual wellness' format. Candid sharing by physicians has the potential to enhance students' ability to recognize, address, and seek help for their own mental health needs.</t>
  </si>
  <si>
    <t>Amsalem, Doron/ABA-7896-2021; Amselem, Doron/AER-8067-2022</t>
  </si>
  <si>
    <t>Martin, Andres/0000-0001-6425-5158</t>
  </si>
  <si>
    <t>2382-1205</t>
  </si>
  <si>
    <t>10.1177/2382120520968072</t>
  </si>
  <si>
    <t>WOS:000588363400001</t>
  </si>
  <si>
    <t>Palmer, BF; Clegg, DJ</t>
  </si>
  <si>
    <t>A Universally Accepted Definition of Gender Will Positively Impact Societal Understanding, Acceptance, and Appropriateness of Health Care</t>
  </si>
  <si>
    <t>MAYO CLINIC PROCEEDINGS</t>
  </si>
  <si>
    <t>When individuals do not conform to stereotypes associated with male or female, they are often ridiculed, bullied, and rejected, which leads to depression, psychological problems, and even suicide. The number of individuals who identify themselves as transgender, gender queer, or who do not conform to societal norms with respect to gender appears to be increasing. Despite this apparent increase, clinicians and health care facilities are ill-prepared to meet the needs of these individuals in a professional and appropriate manner. Unfortunately, there is an inherit distrust of the medical community by individuals who do not conform to societal norms with respect to gender because of a perception that the medical community does not understand the unique challenges of these individuals. Therefore, reducing the social stigma associated with gender nonconforming individuals is one way to begin to break down barriers of distrust and enhance communication within and outside the medical community. In this review, we discuss the scant amount of scientific data on the biological origins of gender identity. We highlight the fact that the biological definition of gender remains elusive in part because molecular and biological techniques have not been available to accurately probe the development of gender identity. We therefore advocate for the importance of enhancing our knowledge of the origins of gender identity with advanced scientific tools. Enhancing scientific understanding of the biological origins of gender identity may reduce stigma and barriers to care. (C) 2020 Mayo Foundation for Medical Education and Research. Published by Elsevier Inc.</t>
  </si>
  <si>
    <t>0025-6196</t>
  </si>
  <si>
    <t>1942-5546</t>
  </si>
  <si>
    <t>10.1016/j.mayocp.2020.01.031</t>
  </si>
  <si>
    <t>WOS:000581142500026</t>
  </si>
  <si>
    <t>Ransome, Y</t>
  </si>
  <si>
    <t>Is investing in religious institutions a viable pathway to reduce mortality in the population?</t>
  </si>
  <si>
    <t>There is established and consistent findings from epidemiologic studies, among individuals, that religion-broadly assessed through frequency of attending worship services-is associated with lower all-cause and cause specific mortality attributed to suicide, alcohol, cardiovascular disease and cancer. Religious norms, social support, character, virtue, compassion, love, generosity, and religious community are among some mechanisms purported to explain lower mortality, on aggregate. The religious ecology or characteristics of religion within an area or geographic level (e.g., county, ZIP-code, country), has been linked with overall and cause-specific mortality, but directions of findings are mixed. Mechanisms to explain the links between the religious ecology and mortality included social integration, civic engagement, and social control. The study by Clark 2020 a fresh and timely perspective by investigating another mechanism: investment in local healthcare spending. The study found some support of an indirect association from county-level religious denominational composition, through investments in health spending, on Black and White all-cause mortality rates. Should society or government invest finances in religious institutions to indirectly improve population health? This work adds evidence to debate that question. Future work on the topic will need to address several conceptual and methodological challenges. Conceptually, is investigating the market share of religious denominations (i.e., % Catholics vs % Protestants) relevant today given diversity in population and declining trends of worship attendance? Is mortality the most relevant for moving policy or should the focus be on well-being? Methodologically, are there alternate observable measures religious investments/spending in the local economy? Mechanisms, challenges, and opportunities for social epidemiology research on this topic are discussed.</t>
  </si>
  <si>
    <t>Ransome, Yusuf/0000-0003-4170-2001</t>
  </si>
  <si>
    <t>10.1016/j.socscimed.2020.113106</t>
  </si>
  <si>
    <t>WOS:000570309100019</t>
  </si>
  <si>
    <t>Telbizova, T; Aleksandrov, I; Arnaoudova, M</t>
  </si>
  <si>
    <t>DYNAMICS OF PSYCHIATRIC SYMPTOMS IN CUSHING'S SYNDROME</t>
  </si>
  <si>
    <t>JOURNAL OF IMAB</t>
  </si>
  <si>
    <t>Cushing's syndrome may present with various psychiatric disorders which can lead to a misdiagnosis at the beginning, deterioration of the course of the disease and life-threatening complications. The most common psychiatric disorder is atypical depression. During the initial stages of the disease, the somatic symptoms of Cushing's syndrome can be subtle, difficult to identify, especially when the psychiatric symptoms are dominant. Objective: The aim of the present article is to report a case of a 24-year-old woman with a Cushing's syndrome, caused by the adrenal adenoma. The onset of the disease is a suicidal attempt. Family history is significant for psychiatry disorder. The belated diagnosis led to somatic and psychiatry complications of the disease - sepsis and persisting high suicidal risk. The dynamic change in the patient's mental state - from a severe depressive episode with atypical symptoms to psychosis with single catatonic symptoms - correlated well with the gradual increase of the plasma cortisol levels. The antidepressant and subsequent antipsychotic medication turned out to be ineffective. The surgical treatment, followed by a normalization of the cortisol levels was a key to the successful outcome and the reduction of self-aggression risk. Conclusion: The early diagnosis and timely treatment of Cushing's syndrome decrease the risk of multiple complications. The shift from atypical depression to psychosis with catatonic symptoms correlates with the worsening of the hormonal imbalance. The signs of atypical depression in Cushing's syndrome, resistant to the antidepressant medication, could be considered as relatively specific symptoms, guiding specialists to its somatogenic origin for the proper diagnosis.</t>
  </si>
  <si>
    <t>Telbizova, Tatyana/0000-0003-3614-9424</t>
  </si>
  <si>
    <t>1312-773X</t>
  </si>
  <si>
    <t>10.5272/jimab.2020264.3443</t>
  </si>
  <si>
    <t>WOS:000613951300014</t>
  </si>
  <si>
    <t>Beauchaine, TP; Ben-David, I; Bos, M</t>
  </si>
  <si>
    <t>ADHD, financial distress, and suicide in adulthood: A population study</t>
  </si>
  <si>
    <t>SCIENCE ADVANCES</t>
  </si>
  <si>
    <t>Attention-deficit/hyperactivity disorder (ADHD) exerts lifelong impairment, including difficulty sustaining employment, poor credit, and suicide risk. To date, however, studies have assessed selected samples, often via self-report. Using mental health data from the entire Swedish population (N = 11.55 million) and a random sample of credit data (N = 189,267), we provide the first study of objective financial outcomes among adults with ADHD, including associations with suicide. Controlling for psychiatric comorbidities, substance use, education, and income, those with ADHD start adulthood with normal credit demand and default rates. However, in middle age, their default rates grow exponentially, yielding poor credit scores and diminished credit access despite high demand. Sympathomimetic prescriptions are unassociated with improved financial behaviors. Last, financial distress is associated with fourfold higher risk of suicide among those with ADHD. For men but not women with ADHD who suicide, outstanding debt increases in the 3 years prior. No such pattern exists for others who suicide.</t>
  </si>
  <si>
    <t>Beauchaine, Theodore P/CAF-4478-2022</t>
  </si>
  <si>
    <t>Ben-David, Itzhak/0000-0001-9743-7441</t>
  </si>
  <si>
    <t>2375-2548</t>
  </si>
  <si>
    <t>eaba1551</t>
  </si>
  <si>
    <t>10.1126/sciadv.aba1551</t>
  </si>
  <si>
    <t>WOS:000579157800007</t>
  </si>
  <si>
    <t>Gokalp, G; Berksoy, E; Bardak, S; Demir, G; Demir, S; Anil, M</t>
  </si>
  <si>
    <t>Is there a relationship between thyroid hormone levels and suicide attempt in adolescents?</t>
  </si>
  <si>
    <t>Background: Thoughts about suicide are quite common in adolescent. While such thoughts can be caused by many reasons, the most well-known of these are mood disorders. There are studies related to coexistence of thyroid pathologies and mood disorders in adult. Objectives: In this study, we aimed to investigate the difference of thyroid hormone levels in between adolescents with suicide attempt history and normal population. Methods: The study was prospective and was designed as a case-control study. Demographic characteristics of the patients were obtained and Serum fT3, fT4 and TSH levels were examined. Results: 222 cases were included in the study, including 101 cases and 121 controls. As for TSH levels, the mean serum levels of the whole group was 1.96 +/- 1.08 mU/L, while the mean serum levels of the control group was 2.33 +/- 1.5 mU/L and the mean serum levels of the case group was 0.50 +/- 0.3 mU/L which revealed that the mean serum levels of the case group was significantly lower (p&lt;0.01). Conclusion: It was found that serum TSH levels were significantly lower in case group than control group and the individuals with subclinical hyperthyroidism had more suicide attempts than the ones in control group.</t>
  </si>
  <si>
    <t>10.1590/0101-60830000000248</t>
  </si>
  <si>
    <t>WOS:000629160700003</t>
  </si>
  <si>
    <t>Goonoo, MS; Morris, R; Raithatha, A; Creagh, F</t>
  </si>
  <si>
    <t>Metformin-associated lactic acidosis: reinforcing learning points</t>
  </si>
  <si>
    <t>BMJ CASE REPORTS</t>
  </si>
  <si>
    <t>Metformin-associated lactic acidosis (MALA) carries a high mortality rate. It is seen in patients with type 2 diabetes on metformin or patients who attempt suicide with metformin overdose. We present the case of a man in his early 20s with type 2 diabetes, hypertension and hypothyroidism who presented with agitation, abdominal pain and vomiting after ingesting 50-60 g of metformin; he developed severe lactic acidosis (blood pH 6.93, bicarbonate 7.8 mEq/L, lactate 28.0 mEq/L). He was managed with intravenous 8.4% bicarbonate infusion and continuous venovenous haemodiafiltration. He also developed acute renal failure (ARF) requiring intermittent haemodialysis and continuous haemodiafiltration. MALA is uncommon and causes changes in different vital organs and even death. The primary goals of therapy are restoration of acid-base status and removal of metformin. Early renal replacement therapy for ARF can result in rapid reversal of the acidosis and good recovery, even with levels of lactate normally considered to be incompatible with survival.</t>
  </si>
  <si>
    <t>Raithatha, Ajay Hasmukh/AAZ-4697-2021</t>
  </si>
  <si>
    <t>Raithatha, Ajay Hasmukh/0000-0002-9819-2244</t>
  </si>
  <si>
    <t>1757-790X</t>
  </si>
  <si>
    <t>e235608</t>
  </si>
  <si>
    <t>10.1136/bcr-2020-235608</t>
  </si>
  <si>
    <t>WOS:000661540300076</t>
  </si>
  <si>
    <t>Kaplan, JL; Castro-Revoredo, I</t>
  </si>
  <si>
    <t>Severe Hypothyroidism Manifested as Acute Mania With Psychotic Features: A Case Report and Review of the Literature</t>
  </si>
  <si>
    <t>JOURNAL OF PSYCHIATRIC PRACTICE</t>
  </si>
  <si>
    <t>Hypothyroidism is associated with a wide array of medical, neurological, and psychiatric symptoms. Severe hypothyroidism may present as myxedema coma, a medical emergency. In addition, patients may present with myxedema psychosis, a psychiatric emergency manifested as hyperactive encephalopathy, hallucinations, delusions, and suicidal ideation. In rare instances, patients may present with symptoms of mania with psychosis. We present the case of a 26-year-old woman with no known psychiatric history who presented with gradual onset of altered mental status, distractibility, decreased need for sleep, pressured speech, and religious and paranoid delusions. Her medical history was significant for a surgically absent thyroid gland and nonadherence to thyroid hormone. The patient was found to have a severely elevated level of thyroid-stimulating hormone, low level of triiodothyronine, and undetectable thyroxine. Thyroid ultrasound demonstrated a surgically absent thyroid gland. The patient's metabolic panel and random serum cortisol level were normal. Rapid plasma reagin was nonreactive, and toxin screening was negative. It was concluded that severe hypothyroidism was the cause of the patient's mania with psychotic features, given her thyroid hormone levels and lack of history of a psychiatric or substance use disorder. Thyroid hormone monitoring and treatment of hypothyroidism is necessary in all patients who have undergone surgical excision of the thyroid gland. All patients presenting with a first episode mania should be screened for thyroid dysfunction. The preferred treatment includes an atypical antipsychotic and thyroid replacement therapy. Rapid resolution of symptoms can occur with combined levothyroxine and liothyronine. Correction of hypothyroidism improves response to antipsychotics.</t>
  </si>
  <si>
    <t>1527-4160</t>
  </si>
  <si>
    <t>1538-1145</t>
  </si>
  <si>
    <t>10.1097/PRA.0000000000000497</t>
  </si>
  <si>
    <t>WOS:000576504000010</t>
  </si>
  <si>
    <t>King, K; Dow, B; Keogh, L; Feldman, P; Milner, A; Pierce, D; Chenhall, R; Schlichthorst, M</t>
  </si>
  <si>
    <t>Is Life Worth Living?: The Role of Masculinity in the Way Men Aged Over 80 Talk About Living, Dying, and Suicide</t>
  </si>
  <si>
    <t>AMERICAN JOURNAL OF MENS HEALTH</t>
  </si>
  <si>
    <t>Men aged 85 years and over have the highest rate of suicide of any age or gender group in Australia. However, little is known about their trajectory toward suicide. The objective of this study was to understand the role of masculine norms and other life factors in the suicidality of older men. Thirty-three men aged 80 years or more took part in a semistructured focus group or interview, and/or completed a survey. Participants were asked about the issues facing older men, well-being and aging, physical health challenges, social support, mental health and help-seeking, and suicide and suicide prevention. Five themes emerged: finding out we're not invincible, active and tough, strong silent types, decision makers, and right to die. Participants spoke about masculine norms that had influenced their lives as providers and decision makers, and now influenced how they coped with aging and their journey toward death. For some participants, suicide was seen to be a rational alternative to dependence in their final years. Suicide prevention should adopt a gendered approach and be cognizant of the influence of gender roles and masculinity in older men's lives. Further research and prevention efforts should be mindful of the impact of masculine norms of self-reliance and control on an older man's decision to end his life. Suicide prevention efforts should work to reduce stigma around the challenges of aging, maximize opportunities for control, facilitate social connection, and improve residential aged care.</t>
  </si>
  <si>
    <t>DOW, BRIONY/0000-0002-4186-314X; King, Kylie/0000-0001-8500-4972; Milner, Allison/0000-0003-4657-0503</t>
  </si>
  <si>
    <t>1557-9883</t>
  </si>
  <si>
    <t>1557-9891</t>
  </si>
  <si>
    <t>10.1177/1557988320966540</t>
  </si>
  <si>
    <t>WOS:000590642000001</t>
  </si>
  <si>
    <t>Lutz, J; Van Orden, KA</t>
  </si>
  <si>
    <t>Sadness and Worry in Older Adults Differentiating Psychiatric Illness from Normative Distress</t>
  </si>
  <si>
    <t>MEDICAL CLINICS OF NORTH AMERICA</t>
  </si>
  <si>
    <t>Van Orden, Kimberly A/C-9272-2011</t>
  </si>
  <si>
    <t>Van Orden, Kimberly A/0000-0001-9439-401X</t>
  </si>
  <si>
    <t>0025-7125</t>
  </si>
  <si>
    <t>1557-9859</t>
  </si>
  <si>
    <t>10.1016/j.mcna.2020.05.001</t>
  </si>
  <si>
    <t>WOS:000579510500009</t>
  </si>
  <si>
    <t>Orlandi, M</t>
  </si>
  <si>
    <t>Love Them to Death: Dutch and Italian Experiences of (Assisted) Suicide, and the Urgent Need for Human Solidarity</t>
  </si>
  <si>
    <t>ISSUES IN LAW &amp; MEDICINE</t>
  </si>
  <si>
    <t>Legal cases involving assisted suicide and euthanasia have dramatically increased over the past decades. European news is filled with hard cases involving people whose experiences of pain and suffering are used to advance the cause of further decriminalization. Another kind of case, however, is gaining public attention and revealing the fallacious narrative of death as a human right. These are cases of people who live where such practices are already legal, but who may have preferred life over death were the practice criminally sanctioned. A suicide case from the Netherlands will be the starting point for a broader reflection on the existence of a right to die, and on the soundness of an alternative duty to care. Creating a parallel between a Dutch case of death by starvation and a recent Italian constitutional judgment (which led to a partial decriminalization-or exemption from punishment- of some forms of assisted suicide) the author aims to show that: a) there is inevitably an international dimension to the problem, b) laws shape human behavior, and they do so internationally. What once was prohibited, and later decriminalized, has gradually become tolerated, welcomed, and is now entertained as a human right. A right to die, however, contradicts the very basis of our common living. After presenting the facts of a suicide recently committed by a Dutch teenager, the author will focus on Netherland's norms regarding assisted suicide and euthanasia, and the specific medical guidelines that apply to the so-called choice to stop eating and drinking so as to hasten the end of life (SED). In the third chapter, the author will underscore the importance of intent, and address the radical difference that exists between an act of suicide and the choice to refuse treatment. The author then analyzes the relevant criminal provisions in Italian legislation, which prohibit euthanasia and assisted suicide, with a particular focus on the recent decision n. 242/2019, issued by the Italian Constitutional Court. This judgment relaxed the existing ban on assisted suicide and thereby compromised Italy's absolute protection of life by adopting an overly broad understanding of individual autonomy. In the final chapter, the author defends the idea that only where autonomy is combined with solidarity individual liberties are justly ordered, and human rights effectively protected. This solidarity, implicit in norms such as Bad Samaritan Laws that impose legal duties to rescue, is not mere altruism, but a form of self-love, as it creates the beneficial conditions of harmony and friendliness among citizens.</t>
  </si>
  <si>
    <t>8756-8160</t>
  </si>
  <si>
    <t>FAL</t>
  </si>
  <si>
    <t>WOS:000592176900004</t>
  </si>
  <si>
    <t>van Velsen, L; Cabrita, M; Op den Akker, H; Brandl, L; Isaac, J; Suarez, M; Gouveia, A; de Sousa, RD; Rodrigues, AM; Canhao, H; Evans, N; Blok, M; Alcobia, C; Brodbeck, J</t>
  </si>
  <si>
    <t>LEAVES (optimizing the mentaL health and resiliencE of older Adults that haVe lost thEir spouSe via blended, online therapy): Proposal for an Online Service Development and Evaluation</t>
  </si>
  <si>
    <t>JMIR RESEARCH PROTOCOLS</t>
  </si>
  <si>
    <t>Background: Loss of a spouse is a frequent occurrence in later life. While most older adults successfully process this loss and will return to a normal life, about 10% of the individuals are unable to cope, and progress to prolonged grief (PG). PG, in turn, can result in mental and physical problems including poor sleep, cardiovascular problems, depression, and suicidal tendencies. Objective: LEAVES (optimizing the mentaL health and resiliencE of older Adults that haVe lost thEir spouSe via blended, online therapy) is an online bereavement program that will support the prevention and treatment of PG, so that elderly mourners can continue to lead an active, meaningful, and dignified life. LEAVES will cater to secondary end users (eg, family, informal caregivers) by reducing stress. Methods: LEAVES will help older adults to process the loss of a spouse in an online environment, which consists of (1) an existing online grief self-help program LIVIA, (2) the Before You Leave program that allows for storing personal memories, (3) a virtual agent platform, and (4) an accessible front-end design. LEAVES can detect persons at risk for complications, reveal negative trends in their emotional life, and act to counter such trends. The service relies on online support whenever possible but is blended with telephone or face-to-face counseling when necessary. Results: The project will take place between February 2020 and January 2023 and includes a real-life evaluation in which 315 end users will use the service across 3 countries (the Netherlands, Portugal, and Switzerland). The evaluation of LEAVES will focus on clinical effect, its business case, and technology acceptance. The results will pave the way for smooth integration into existing care paths and reimbursement schemes. Conclusions: The LEAVES service aims to soften the mourning process, prevents depression or social isolation, strengthens widow(er)s resilience and well-being, and quickens one's return to societal participation.</t>
  </si>
  <si>
    <t>Cabrita, Miriam/I-9146-2019; van Velsen, Lex/AAS-4524-2020; Canhao, Helena/C-9611-2018</t>
  </si>
  <si>
    <t>Cabrita, Miriam/0000-0001-6757-9406; van Velsen, Lex/0000-0003-0599-8706; Brandl, Lena/0000-0001-6673-4662; Suarez Gomez, Maria/0000-0002-4806-106X; Canhao, Helena/0000-0003-1894-4870; Teixeira, Joana Isaac/0000-0002-1403-4637; Gouveia, Afonso/0000-0002-3055-2063; op den Akker, Harm/0000-0001-6312-6063; Rodrigues, Ana Maria/0000-0003-2046-8017</t>
  </si>
  <si>
    <t>1929-0748</t>
  </si>
  <si>
    <t>e19344</t>
  </si>
  <si>
    <t>10.2196/19344</t>
  </si>
  <si>
    <t>WOS:000579129700022</t>
  </si>
  <si>
    <t>Vergallo, GM; Pastorini, A; Mazzariol, B; di Luca, A; di Luca, NM</t>
  </si>
  <si>
    <t>PALLIATIVE CARE AND THE RIGHT TO AVOID SUFFERING: PATTERNS OF CARE FOR THE SAKE OF THE TERMINALLY ILL</t>
  </si>
  <si>
    <t>MEDICINE AND LAW</t>
  </si>
  <si>
    <t>Deep sedation can only be administered for the purpose of countering otherwise intractable symptoms and requires the informed consent from patients or their legal guardians or health care proxy holders. The patient's illness needs to be at a terminal stage or, according to some, near death. In light of deep sedation's main goal, which is to preserve the patient's dignity, it is in our view excessive to limit it to those cases where death is near. There other tools that go a long way in avoiding an overuse of such techniques. First and foremost, it is necessary that such choices are always made in a proportionate and gradual fashion: deep and constant sedation should only be considered when becoming unconscious would be the lesser evil, that is when the pain is so unbearable that it makes it impossible for the patient to engage in any normally rewarding kind of activity. Doctors should be granted the option to refuse to put in place procedures that they deem to be disproportionate, even though the patients require them. In that respect, it is desirable that national legislators outline clearly-defined sets of rules designed to determine the rights of patients and their actual scope.</t>
  </si>
  <si>
    <t>0723-1393</t>
  </si>
  <si>
    <t>2471-836X</t>
  </si>
  <si>
    <t>WOS:000604402700008</t>
  </si>
  <si>
    <t>Fan, HH; Lin, IC; Chen, JE; Lee, WH; Fang, SB</t>
  </si>
  <si>
    <t>Anorexia nervosa manifesting as massive ascites, hypercholesterolemia, and sequential binge eating in an 11-year-old girl A case report</t>
  </si>
  <si>
    <t>Rationale: Anorexia nervosa (AN) is a serious eating disorder associated with a distorted body image. Hypercholesterolemia has been found in patients with AN but the mechanism of hyperlipidemia in AN remains little known. Ascites in patients with AN has been attributed to hypoalbuminemia and liver diseases, but massive ascites without the aforementioned etiologies has never been reported in AN. Patient concerns: An 11-year-old girl was admitted for exclusion of organic underlying diseases due to severe body weight loss (18% within 3 weeks), poor appetite, and hypercholesterolemia (274 mg/dL). She complained of heartburn sensation, nausea, vomiting, constipation, and postprandial dull abdominal pain with fullness. Diagnoses: The patient's condition met with all 3 of the Diagnostic and Statistical Manual of Mental Disorders (DSM-5) criteria for diagnosing AN. On admission, her total cholesterol level was 337 mg/dL and hypocomplementemia (C3 55.5 mg/dL) was also found. Abdominal sonography and computed tomography scans showed massive ascites. However, neither proteinuria nor hypoalbuminemia was found. Upper gastroduodenal endoscopy showed chronic superficial gastritis and colonoscopy revealed negative findings. Ascites obtained by paracentesis demonstrated a transudate without bacterial infection, tuberculosis, or pancreatitis. Exploratory laparoscopy showed nonpurulent ascites. However, biopsies from the small intestine, mesentery, and liver showed chronic inflammation and fibrosis. Interventions: The intensive nutritional therapy by increasing total energy intake stepwise with a combination of high-energy formula and her favorite foods. Outcomes: Her hypercholesterolemia, hypocomplementemia, and massive ascites resolved after her weight was restored. She developed binge eating with continuous weight gain after discharge. Her weight significantly increased to an obese level (body mass index [BMI] 25.9 kg/m(2)) after loss to follow-up for 4 years until she returned to our emergency room due to suicide attempt. Conclusion: Diagnostic crossover between subtypes in anorexia nervosa might be a potential risk factor for illness severity and poor prognosis. AN can manifest as massive ascites with normal albumin concentrations that could possibly be due to chronic inflammation of the intestinal serosa, mesentery, and peritoneal surface of the liver.</t>
  </si>
  <si>
    <t>AUG 28</t>
  </si>
  <si>
    <t>e21739</t>
  </si>
  <si>
    <t>10.1097/MD.0000000000021739</t>
  </si>
  <si>
    <t>WOS:000579132500036</t>
  </si>
  <si>
    <t>Marino, EL; Mollo-Torrico, JP; Landazabal, MG</t>
  </si>
  <si>
    <t>Personality traits and LGBT-phobic bullying: A review</t>
  </si>
  <si>
    <t>INTERDISCIPLINARIA</t>
  </si>
  <si>
    <t>Bullying is a phenomenon that has been generating a great scientific interest during the last decade. However, there is still a large gap in research aimed at studying the bullying that is caused by the LGBT-phobia and the values of heterosexism. Nowadays, there are different anti-discrimination policies that promote tolerance and respect for sexual diversity. Nevertheless, people with non-normative orientation and sexual identity show greater vulnerability to suffer harassment and they have to face all kinds of challenges every day. Therefore, some authors have focused on conducting research with specific samples of LGBT people. To make us aware of the magnitude with which this phenomenon affects them, studies on the prevalence of bullying have shown a high use of homophobic insults regardless of orientation and sexual identity. In this sense, Mayock, Bryan, Carr &amp; Kitching (2009) found that 40 % of the participants in their study had been victims of verbal attacks of a homophobic nature. In addition, recent reviews of epidemiological studies show that between 51 % and 80 % of LGBT people have suffered bullying due to their affective-sexual orientation and gender / sexual identity throughout their lives (Generelo, Garchitorena, Montero, &amp; Hidalgo, 2012; Mayock et al., 2009; Martxueta &amp; Etxeberria, 2014). In relation to cyberbullying, a recent systematic review yields data from 10.5 % to 71.3 % of victims of this type of phenomenon in the LGBT collective (Abreu &amp; Kenny, 2017). There are studies that relate this phenomenon to mental health but there is less evidence about the relation between LGBT-phobic bullying, and personality characteristics and traits. In this line, it has been observed that LGBT-phobic bullying is related to anxiety, depression, traumatic stress, school absenteeism, suicidal ideation and suicide, drug use, criminal behavior, sexual risk behaviors, among other consequences (Birkett, Espelage &amp; Koenig, 2009; Collier, 2014; Ferlatte et al., 2015; Gegenfurtner &amp; Gebhardt, 2017; Martxueta, 2014; Mayock et al., 2009; Shields, Whitaker, Glassman, Franks &amp; Howard, 2012; Tucker et al., 2016). Other researchers have observed that Emotional Intelligence (Garaigordobil &amp; Oriederra, 2010) and empathy (Nolasco-Hernandez, 2012) are related to lower levels of bullying perpetration and that, in addition, being a victim of bullying affects the satisfaction with life and self-esteem negatively (Estevez, Martinez-Ferrer &amp; Musitu, 2006; Povedano, Hendry, Ramos &amp; Varela, 2011). However, less research analyzes diffe- rent personal variables and their relationship with LGBT-phobic bullying. Thus, the aim of this study is to carry out a review of the researches that analyze personality traits and characteristics in the LGBT community, and especially the connection between LGBT-phobic bullying and these variables. For this purpose, a systematic review has been carried out in the main databases of Psychology. The results of this review suggest that: (1) LGBT people show higher levels of empathy and lower levels of life satisfaction, psychological well-being and happiness; (2) empathy negatively correlates with the perpetration of LGBT-phobic bullying, and (3) being victim of this phenomenon is related with lower levels of self-esteem. This review has revealed that there is little evidence about this issue. The results indicate that LGBT people have a greater empathy that would positively affect both their own person and their environment. Nevertheless, the discrimination they suffer from day to day and the difficulty of finding their place in a heteronormative society negatively affect psychological well-being, happiness, satisfaction with life and self-esteem. It is essential to generate a scientific basis in order to carry out prevention and intervention programs. Finally, it is worth highlighting the lack of processing of these data in a meta-analysis as a limitation of this research. Therefore, further investigation in this line is suggested to reveal information that could be relevant in this area.</t>
  </si>
  <si>
    <t>1668-7027</t>
  </si>
  <si>
    <t>10.16888/interd.2020.37.2.1</t>
  </si>
  <si>
    <t>WOS:000603517000001</t>
  </si>
  <si>
    <t>Albenque, G; Bohbot, Y; Delpierre, Q; Tribouilloy, C</t>
  </si>
  <si>
    <t>Basal Takotsubo syndrome with transient severe mitral regurgitation caused by drug use: a case report</t>
  </si>
  <si>
    <t>Background Takotsubo syndrome (TTS) is a reversible cardiomyopathy. Little is known regarding its basal form and possible complications. Case summary A 31-year-old woman with no medical history was hospitalized for attempted suicide by ingestion of cocaine, benzodiazepine, and methadone. Initially, the patient received intensive care for coma and bradypnoea. After naloxone administration, the neurological situation improved, but the patient developed acute pulmonary oedema. Transthoracic echocardiography (TTE) revealed left ventricular systolic dysfunction with the basal wall's akinesia associated with moderate to severe restrictive mitral regurgitation. Global longitudinal strain (GLS) was impaired mainly in the basal segments. A coronary computed tomography ruled out coronary artery disease. Symptoms improved quickly under diuretic treatment. Transthoracic echocardiography at Day 6 showed improved basal wall contraction, with a left ventricular ejection fraction (LVEF) of 50% and moderate mitral regurgitation. TTE at Day 30 confirmed the diagnosis of myocardial infarction with non-obstructive coronary arteries related to a basal TTS after complete recovery of the LVEF, normalization of the wall motion and GLS, and the absence of residual mitral regurgitation. Discussion We report a case of acute pulmonary oedema due to basal TTS complicated by severe transient mitral regurgitation associated with moderate left ventricular dysfunction. Measuring strain by speckle-tracking can be useful to diagnose and monitor this entity. The use of coronary computed tomography is informative in young patients to rule-out coronary artery disease.</t>
  </si>
  <si>
    <t>bohbot, yohann/AAR-4449-2021</t>
  </si>
  <si>
    <t>bohbot, yohann/0000-0002-2695-9848</t>
  </si>
  <si>
    <t>10.1093/ehjcr/ytaa028</t>
  </si>
  <si>
    <t>WOS:000645616100014</t>
  </si>
  <si>
    <t>Suarez, MAA</t>
  </si>
  <si>
    <t>Suicide as an insurable risk in Colombia: A jurisprudential analysis based on the theory of the judicial precedent</t>
  </si>
  <si>
    <t>REVISTA CES DERECHO</t>
  </si>
  <si>
    <t>The present work seeks to carry out an analysis of suicide as an insurable risk from a sentence handed down in 2018, by the Civil Cassation Chamber of the Supreme Court of Justice. The foregoing is approached from the conception of the precedent in the Colombian legal tradition and from the realization of a static jurisprudential analysis. The purpose of the work lies in identifying the scope of the decision issued by the Supreme Court of Justice and reflecting on the application of the figure of the precedent in the sentence analyzed. To do this, a dogmatic methodology based on normative, jurisprudential, and doctrinal analysis of the topics addressed was implemented. The present paper manages to reflect, firstly, on the scope of the judgment handed down by the Court and, secondly, on the problems of the application of judicial precedent in Colombia.</t>
  </si>
  <si>
    <t>2145-7719</t>
  </si>
  <si>
    <t>JUN-DEC</t>
  </si>
  <si>
    <t>10.21615/cesder.11.2.6</t>
  </si>
  <si>
    <t>WOS:000609006200007</t>
  </si>
  <si>
    <t>Khan, A; Ahmed, R; Burton, NW</t>
  </si>
  <si>
    <t>Prevalence and correlates of depressive symptoms in secondary school children in Dhaka city, Bangladesh</t>
  </si>
  <si>
    <t>ETHNICITY &amp; HEALTH</t>
  </si>
  <si>
    <t>Objectives: Depression is a leading contributor to the global burden of disease, and often starts at a young age. Depression in young people can increase the risk of unhealthy lifestyle behaviour and can lead to substantial disability, social problems, poor health, and suicide. Other research has examined depressive symptoms among adult populations in Bangladesh, but little is known about other age groups. The aim of this study was to assess the prevalence and socio-demographic correlates of depressive symptoms among secondary school children of Dhaka city, Bangladesh. Design: A self-completed questionnaire was administered to 898 students from eight secondary schools of Dhaka, the capital City of Bangladesh. Of the respondents, 755 (372 males, 383 females; average age 14.26 years; SD 1.15) completed the 10-item Center for Epidemiological Studies Depression Scale (CESD-10). A score of 10 or more was used to indicate depressive symptoms. Parents completed a separate questionnaire to provide individual and household/family-level data. Generalized Estimating Equations (GEE) was used to assess sociodemographic and lifestyle factors associated with adolescent depressive symptoms. Results: Among the responding adolescents, 25% reported depressive symptoms with prevalence more common among females than males (30% vs. 19%). Factors significantly associated with symptoms of depression included being female, aged 15-16 years, self-perception of non-normal weight, feeling unsafe at school, sleep disturbance, low life satisfaction, high intake of sugary drinks, and regularly skipping breakfast. Conclusion: Depressive symptoms are prevalent among secondary school children in urban Bangladesh. Interventions for adolescents with depressive symptoms could focus on lifestyle practices such as weight management, personal safety, sleep hygiene and healthy eating.</t>
  </si>
  <si>
    <t>Khan, Asad/F-8739-2010; Burton, Nicola W/G-3313-2010</t>
  </si>
  <si>
    <t>Khan, Asad/0000-0003-4188-2065; Burton, Nicola W/0000-0002-3221-2265</t>
  </si>
  <si>
    <t>1355-7858</t>
  </si>
  <si>
    <t>1465-3419</t>
  </si>
  <si>
    <t>10.1080/13557858.2017.1398313</t>
  </si>
  <si>
    <t>WOS:000586016300003</t>
  </si>
  <si>
    <t>Charles, S</t>
  </si>
  <si>
    <t>Nothing but the Truth: Interferences between Actual Facts and Fiction in the Eighteenth Century</t>
  </si>
  <si>
    <t>ETUDES EPISTEME</t>
  </si>
  <si>
    <t>The rise of the novel in the eighteenth-century and the gradual recognition of its usefulness are inseparable from the growing interest it takes in factual writing. While the denial of fictionality is part of a strategy to circumvent literary norms, the valorisation of actual facts and the use of dedicated forms (journalism, memoirs, correspondences) play an essential part in constructing a new logic of actions and in redefining verisimilitude. Demonstrating the exemplarity of true stories and developing an appropriate documentary aesthetics henceforth become a major issue. In order to examine the evolution of the literary rewriting of facts during the century, this article provides an overview of the experiments conducted by Prevost in his journalistic work and a short description of the model later imposed by Samuel Richardson's documentary fiction. It is in the context of this extreme permeability between fact and fiction, that the case of a famous tragic event, the double suicide of two lovers in Lyon in 1770, and its rendering as an epistolary novel are discussed. Leonard's Lettres de deux amants, habitants de Lyon, publiees par M. Leonard (1783), filled with allusions to Richardson, Rousseau, Goldsmith and Goethe, sheds light on the particular role played then by intertextuality (viz. the literary experiences to which the author or his characters refer) in establishing causality. Intertexts not only supply a virtual collection of precedents and examples, it also becomes the symptom of a generalized practice of immersive reading, likely to generate real events.</t>
  </si>
  <si>
    <t>1634-0450</t>
  </si>
  <si>
    <t>10.4000/episteme.6936</t>
  </si>
  <si>
    <t>WOS:000592139900006</t>
  </si>
  <si>
    <t>Costanza, A; Amerio, A; Aguglia, A; Escelsior, A; Serafini, G; Berardelli, I; Pompili, M; Amore, M</t>
  </si>
  <si>
    <t>When Sick Brain and Hopelessness Meet: Some Aspects of Suicidality in the Neurological Patient</t>
  </si>
  <si>
    <t>CNS &amp; NEUROLOGICAL DISORDERS-DRUG TARGETS</t>
  </si>
  <si>
    <t>Neurological diseases expose individuals to a higher risk of suicidal ideation and suicidal behavior, including completed suicides and suicide attempts. They also represent a paradigmatic arena to study the etiopathogenic mechanisms underlying suicidality because they are emblematic of the heterogeneity and complexity of mutual interrelationships characterizing this issue. On the one hand, neurological diseases imply strictly biological impairments that are postulated to be the basis of vulnerability to suicide or result in the need for treatments for which a suicidal risk has been hypothesized. On the other hand, they question some subjective experiences of neurological patients, up to near existential positions. Often, in fact, they are accompanied by severe hopelessness. The latter may originate in, particularly for the most severe neurological diseases, the absence of curative treatments, unpredictable disease progression that leads to acute relapses or chronicity, a decrease in autonomy or self-identity, progressive social isolation, a sense of becoming useless, and perception of feeling stigmatized. This may ultimately cause a slip into experiencing an absurd condition. At the confluence of neurobiology and hopelessness, frequent psychiatric comorbidities may play a primary role. To conclude, neurological patients require special attention from clinicians in form of openly verbalizing and exploring the suicidal thematic, inquiring about protective and risk factors, and promptly initiating both a psychopharmacological treatment and, where possible, psychological support.</t>
  </si>
  <si>
    <t>Costanza, Alessandra/ABD-8226-2020; Costanza, Alessandra/ABD-8231-2020; escelsior, andrea/AAC-2422-2022; Berardelli, Isabella/A-5617-2019</t>
  </si>
  <si>
    <t>Costanza, Alessandra/0000-0001-6387-6462; Costanza, Alessandra/0000-0001-6387-6462; Aguglia, Andrea/0000-0002-2003-2101; Amerio, Andrea/0000-0002-3439-340X</t>
  </si>
  <si>
    <t>1871-5273</t>
  </si>
  <si>
    <t>1996-3181</t>
  </si>
  <si>
    <t>10.2174/1871527319666200611130804</t>
  </si>
  <si>
    <t>WOS:000581087100003</t>
  </si>
  <si>
    <t>di Francia, MT</t>
  </si>
  <si>
    <t>Introduction to the Forum: The dimensions of normativity. About the recent rulings of the Constitutional Court on medically assisted suicide</t>
  </si>
  <si>
    <t>BIOLAW JOURNAL-RIVISTA DI BIODIRITTO</t>
  </si>
  <si>
    <t>2284-4503</t>
  </si>
  <si>
    <t>WOS:000519810800009</t>
  </si>
  <si>
    <t>Farooqui, NA; Ritika</t>
  </si>
  <si>
    <t>A Machine Learning Approach to Simulating Farmers' Crop Choices for Drought Prone Areas</t>
  </si>
  <si>
    <t>PROCEEDINGS OF ICETIT 2019: EMERGING TRENDS IN INFORMATION TECHNOLOGY</t>
  </si>
  <si>
    <t>The backbone of the Indian economy is based on the agriculture sector, which provides the elementary ingredients to humanity and raw material for industrialization. Climate and other environmental changes have become a major threat in the agriculture field. The selection of the crop due to the environmental changes is the main challenge for the farmers. Therefore, a machine learning approach gives the vital role of selection of the crop which is suitable for the drought-prone areas. We observed that in the present condition in Maharashtra, the suicide rate of the farmers increased over the years. Due to weather conditions, debt and frequent change in Indian government norms. Generally, farmers do not become aware of the soil nutrients and their compositions. Therefore, the farmers' major issue is the crop selection, in the low fertility land. Machine learning (ML) is an essential approach for practical and effective solutions for this problem. This paper focuses on the selection of the crop based on the existing data by using Decision tree algorithm. Real data of Maharashtra are used for constructing the novel model that will be tested with the samples. This model helps the farmers to forecast a suitable harvest for cultivation by appropriate methods. The prediction will help to the farmers' crop choice for drought-prone areas before cultivating onto the agriculture field.</t>
  </si>
  <si>
    <t>Mehra, Ritika/AAJ-5687-2021</t>
  </si>
  <si>
    <t>Mehra, Ritika/0000-0002-2785-5856; FAROOQUI, NAFEES/0000-0002-7583-3467</t>
  </si>
  <si>
    <t>1876-1100</t>
  </si>
  <si>
    <t>1876-1119</t>
  </si>
  <si>
    <t>978-3-030-30577-2; 978-3-030-30576-5</t>
  </si>
  <si>
    <t>10.1007/978-3-030-30577-2_41</t>
  </si>
  <si>
    <t>WOS:000612991500041</t>
  </si>
  <si>
    <t>Fassberg, MM; Vanaelst, B; Jonson, M; Sterner, TR; Ahlner, F; Wetterberg, H; Ryden, L; Kern, S; Sigstrom, R; Zettergren, A; Skoog, I; Waern, M</t>
  </si>
  <si>
    <t>Epidemiology of suicidal feelings in an ageing Swedish population: from old to very old age in the Gothenburg H70 Birth Cohort Studies</t>
  </si>
  <si>
    <t>Aims. The first aim of this study was to provide prevalence suicidal feelings over time ( past week, past month, past year and lifetime) in a population-based sample of old to very old adults without dementia. Does prevalence change with rising age? The second aim was to examine the fluctuation of suicidal feelings over time. How does this coincide with depression status? Methods. Data were derived from the Gothenburg H70 Birth Cohort Studies (the H70 studies) which are multidisciplinary longitudinal studies on ageing. A representative sample of adults in Gothenburg, Sweden with birth years 1901-1944 were invited to take part in a longitudinal health study on ageing and participated at one or more occasions during 1986-2014. The sample consisted of 6668 observations originating from 3972 participants without dementia between the ages of 70 and 108, including 1604 participants with multiple examination times. Suicidal feelings were examined during a psychiatric interview using the Paykel questions (life not worth living, death wishes, thoughts of taking own life, seriously considered taking life, attempted suicide). Results. Prevalence figures for suicidal feelings of any severity were as follows: past week 4.8%, past month 6.7%, past year 11.2% and lifetime 25.2%. Prevalence rates increased with age in the total group and in women but not in men. Suicidal feelings were common in participants with concurrent major or minor depression, but over a third of the participants who reported suicidal feelings did not fulfil criteria for these diagnoses nor did they present elevated mean depressive symptom scores. The majority of participants consistently reported no experience of suicidal feelings over multiple examination times, but fluctuation was more common in women compared with men. Conclusion. Suicidal feelings in late-life are uncommon in individuals without depression indicating that such behaviour is not a widespread, normative phenomenon. However, such feelings may occur outside the context of depression.</t>
  </si>
  <si>
    <t>Wetterberg, Hanna/AAP-4071-2021; Rydén, Lina/T-3332-2019</t>
  </si>
  <si>
    <t>Rydén, Lina/0000-0002-3817-2620</t>
  </si>
  <si>
    <t>e26</t>
  </si>
  <si>
    <t>10.1017/S2045796019000143</t>
  </si>
  <si>
    <t>WOS:000585066900001</t>
  </si>
  <si>
    <t>Galal, S; Ismail, N; Niel, G</t>
  </si>
  <si>
    <t>A Systematic Review and Metaanalysis of Randomized Controlled Trials on the Effect of Transcranial Magnetic Stimulation on Tinnitus Management</t>
  </si>
  <si>
    <t>CENTRAL ASIAN JOURNAL OF GLOBAL HEALTH</t>
  </si>
  <si>
    <t>Introduction: Tinnitus occurs in 10-15% of the world's population. It may lead to hearing loss, depression, and suicidal tendencies, as well as reduced quality of life. The aim of this study was to assess whether Transcranial Magnetic Stimulation (TMS) effectively reduces tinnitus handicapping after six months or more of follow-up. Methods: A systematic review of randomized controlled trials with follow-up of six months was undertaken. The review took place through searching Medline, Science Direct, and Google Scholar databases using the keywords tinnitus and Transcranial Magnetic Stimulation and limiting the search results to randomized controlled trials (RCTs) conducted on adults (19 years and older) published between 2005-2015. Meta-analysis was performed on the similarly designed studies. Results: Five RCTs with six month follow-up were found conforming to the inclusion criteria. In total, there were 119 patients in the TMS arms and 115 in the placebo arms. However, designs were different between the studies and were therefore not all comparable. Different parameters were used to measure the severity of tinnitus and depression scores. Tinnitus handicapped inventory (THI) was the common measured outcome parameter used in all studies. THI score decreased after the TMS in four studies. Meta-analysis was performed on three similarly designed RCTs with the overall effect being insignificant. Conclusion: TMS reduced the THI score and decreased the severity of tinnitus in 45% of patients and lead to a complete recovery in 32% of cases in one study. However, the meta-analysis demonstrated lack of significant effect of TMS on tinnitus management.</t>
  </si>
  <si>
    <t>2166-7403</t>
  </si>
  <si>
    <t>10.5195/cajgh.2020.356</t>
  </si>
  <si>
    <t>WOS:000616217300003</t>
  </si>
  <si>
    <t>Hnatkovicova, D; Bianchi, G</t>
  </si>
  <si>
    <t>Coming-out as polyamorous and bisexual through a cross-sectional perspective: Case studies</t>
  </si>
  <si>
    <t>COMMUNITY PSYCHOLOGY IN SLOVAKIA 2020</t>
  </si>
  <si>
    <t>Although mono- and heteronormativity constitute the social and cultural norm for romantic and intimate relationships in contemporary western societies it is common to have other sexual and affective interactions alongside a monogamous relationship. Previous studies found that polyamory as a consensual, ethical, and responsible non-monogamy, is common among bisexual people. Focusing on a specific and exemplary case describing the first stages of coming out as polyamorous and bisexual, the paper explores difficulties and the process of managing the stigma associated with bisexuality and polyamory. Considering the intersections of polyamory and bisexuality, we employ the Greimas semiotic square to read the process of coming out experienced by a woman who shared in the in-depth interview her experience on polyamory. In this case, the process of coming out as polyamorous and bisexual largely depends on societal expectations that women have to follow compulsory heterosexuality and mononormativity. Our findings indicate that sexuality is often an ambiguous and confusing discovery process, family and couples counselors need to have an accepting and tolerant view of sexual ambiguity if treating individuals with marginalized sexual identities. Therefore, implications for counselors and therapists are provided in the conclusion of the article. Finally, we argue more research is needed to further understand the process of coming out as polyamorous and bisexual.</t>
  </si>
  <si>
    <t>978-80-223-5034-1</t>
  </si>
  <si>
    <t>WOS:000656135700005</t>
  </si>
  <si>
    <t>Jeong, HC; Ko, KT; Yang, DY; Lee, SH; Lee, WK</t>
  </si>
  <si>
    <t>RECENT UPDATES IN THE RIGHT DECISION AND MANAGEMENT OF SMALL PENIS SYNDROME</t>
  </si>
  <si>
    <t>JOURNAL OF MENS HEALTH</t>
  </si>
  <si>
    <t>Background and objective Many men tend to desire a larger penis than women want because it symbolizes masculinity and sexual prowess. Micropenis is a normally developed penis with at least 2.5 standard deviations below the mean size in stretched length for age. Unlike micropenis, small penis syndrome (SPS) refers to uncomfortable feelings about one's penis size, even though penis size does not fall within the micropenis category. Some men seriously worry or feel ashamed of their penis size, and they may meet the diagnosis criteria of body dysmorphic disorder (BDD). Unlike micropenis, the differential diagnosis of BDD is very important, because it is associated with high rates of committing suicide. In particular, when combined with BDD, it is known that poor outcomes after cosmetic interventions are expected. Several validated assessment tools are available to differentiate SPS and the degree of BDD, but they are still controversial. Furthermore, many physicians are performing cosmetic interventions on patients who have not been fully assessed and counseled by a psychologist, thereby leading to unsatisfactory results. Therefore, we aimed to clarify the definition of disease for penis size and review its diagnosis and treatment. This will be helpful both for physicians to enable them to provide adequate counseling and treatment and for patients to help them avoid unsatisfactory treatment.</t>
  </si>
  <si>
    <t>1875-6867</t>
  </si>
  <si>
    <t>1875-6859</t>
  </si>
  <si>
    <t>E121</t>
  </si>
  <si>
    <t>10.31083/jomh.v16i4.214</t>
  </si>
  <si>
    <t>WOS:000723009400001</t>
  </si>
  <si>
    <t>Kruessmann, T</t>
  </si>
  <si>
    <t>CRIMINAL LAW AND HUMAN RIGHTS-SOME EXAMPLES FROM THE EMERGENCE OF EUROPEAN CRIMINAL LAW</t>
  </si>
  <si>
    <t>Criminal law is often described as the field of law that expresses the strongest national characteristics of a given jurisdiction and is the least amenable to change. Naturally, social rules providing some kind of penalty when violated have existed throughout the history of mankind. In Europe, the current understanding of criminal law has been shaped by Enlightenment thought, the ideas of human rights, liberalism and finally the national movements which led, inter alio, to the famous codifications of criminal law of the 19th century. In Russia, criminal law has certainly (not been isolated from the developments that took place in 19th century Europe. For example, the abolition of corporal punishment is but one good marker of humanisation. But compared to Europe, codified criminal law in Russia has been much less understood as the magna charta of the offender (Franz von Liszt), eventually leading to the study of human rights in criminal law. Rather, it has been viewed as the expression of the Tsar's unfettered power to mete out punishment, - a line of thinking which indicates the continuing difficulty in Russian criminal law doctrine to accept limitations on the power of the legislator to criminalize. This paper will not deal with Russian doctrinal approaches to criminal law in a direct way. Instead, its purpose is to demonstrate the European Union's (EU's) current thinking on the effects that human rights have on the development of criminal law. As of today, criminal law is under a variety of influences among which the changing understanding of human rights is a very important one. In the Western world, there is a large amount of literature dealing with human rights and criminal law in general(1) [1; 2], and it is hardly possible to come to an overall systematization. To be sure, there are parts of criminal law which have experienced very little change in light of human rights. One central tenet of human rights, for example, is the equality of men' (in a pre-modern reading to include also women) which leads to the criminalization of slavery, slave trade, forced labor and trafficking in human beings. The smuggling of humans, on the other hand, is a much more controversial topic due to the fact that states show a strong desire to criminalize irregular migration. Another pillar of human rights is the human right to property' which informs a whole range of criminal law provisions for violations of the right to property on land (theft, robbery, etc.) and on water (piracy). By comparison, the right to life is a more difficult concept. Human rights are behind the global drive for abolishing the death penalty'', but a number of other life-related issues are determined less by human rights than by religious and ethical views, such as the criminalization of abortion, aiding and abetting suicide, and euthanasia. Finally, a number of human rights are experiencing a very lively debate, e.g. freedom of speech' [3] and freedom of religion, consequently there is also a high impact on the development of criminal law. European criminal law, understood as the total of the harmonized national criminal law systems of the EU Member states, offers a good example to study the effects of human rights. In the literature, there is the argument that changes in the understanding of human rights can lead both to criminalization and to de-criminalization. This has also been described as the sword function of human rights (using human rights to call for criminalization) and the shield function (using human rights law to call for limits to the use of criminal law and even de-criminalization) [1]. Both functions can be observed in a nutshell when analyzing the European criminal law that has emerged in the course of the last decade. For Russia, this article represents a (hopefully timely) contribution to the still nascent discussion on the effects of human rights on criminal law. Despite the Preamble to the newly adopted Constitution of the Russian Federation (RF) which affirms the role of human rights, Article 15 (4) Constitution RF limits the direct impact of human rights law to the universally accepted norms and principles of international law as well as to treaties concluded by the RF. The Constitution therefore appears to be closing the door to cutting-edge developments in international human rights law which are still not universally accepted.</t>
  </si>
  <si>
    <t>10.17150/2500-4255.2020.14(5).745-757</t>
  </si>
  <si>
    <t>WOS:000592782800009</t>
  </si>
  <si>
    <t>Lane, A; McGrath, J; Cleary, E; Guerandel, A; Malone, KM</t>
  </si>
  <si>
    <t>Worried, weary and worn out: mixed-method study of stress and well-being in final-year medical students</t>
  </si>
  <si>
    <t>Objective Although there is much focus on burnout and psychological distress among doctors, studies about stress and well-being in medical students are limited but could inform early intervention and prevention strategies. Design The primary aim of this mixed-method, cross-sectional survey was to compare objective and subjective levels of stress in final-year medical students (2017) and to explore their perspectives on the factors they considered relevant to their well-being. Setting University College Dublin, the largest university in Ireland. Participants 161 of 235 medical students participated in this study (response rate 69%). Results 65.2% of students scored over accepted norms for the Perceived Stress Scale (34.8% low, 55.9% moderate and 9.3% high). 35% scored low, 28.7% moderate and 36.3% high on the Subjective Stress Scale. Thematic analysis identified worry about exams, relationships, concern about the future, work-life balance and finance; one in three students reported worry, irritability and hostility; many felt worn out. Cognitive impacts included overthinking, poor concentration, sense of failure, hopelessness and procrastination. Almost a third reported sleep and appetite disturbance, fatigue and weariness. A quarter reported a 'positive reaction' to stress. Positive strategies to manage stress included connection and talking, exercise, non-study activity and meditation. Unhelpful strategies included isolation and substance use. No student reported using the college support services or sought professional help. Conclusion Medical students experience high levels of psychological distress, similar to their more senior doctor colleagues. They are disinclined to avail of traditional college help services. Toxic effects of stress may impact their cognition, learning, engagement and empathy and may increase patient risk and adverse outcomes. The focus of well-being in doctors should be extended upstream and embedded in the curriculum where it could prevent future burnout, improve retention to the profession and deliver better outcomes for patients.</t>
  </si>
  <si>
    <t>Lane, Abbie/0000-0002-6860-4586</t>
  </si>
  <si>
    <t>e040245</t>
  </si>
  <si>
    <t>10.1136/bmjopen-2020-040245</t>
  </si>
  <si>
    <t>WOS:000600203600039</t>
  </si>
  <si>
    <t>Li, B; Jia, Y</t>
  </si>
  <si>
    <t>The Prosodic Realization of Information Structure for Chinese Discourse Production by Depression Patients</t>
  </si>
  <si>
    <t>PROCEEDINGS OF 2020 23RD CONFERENCE OF THE ORIENTAL COCOSDA INTERNATIONAL COMMITTEE FOR THE CO-ORDINATION AND STANDARDISATION OF SPEECH DATABASES AND ASSESSMENT TECHNIQUES (ORIENTAL-COCOSDA 2020)</t>
  </si>
  <si>
    <t>In this paper, we present a study on the phonetic realization of information structure for production of Chinese reading text by depression patients in comparison with normal people. 16 depression patients and 4 normal people were analyzed in this paper. RefLex was selected as the annotation scheme, which differentiates information structure on the lexical and referential levels. Duration and pitch range were selected as the main phonetic parameters. The main findings are as follows. Depression patients can distinguish new, given and accessible information through duration and pitch range. When the degree of information activation increases, patients tend to expand the duration and pitch range on both levels. Further, the phonetic distinction between depression patients and normal people mainly emerges in term of pitch range.</t>
  </si>
  <si>
    <t>2163-3479</t>
  </si>
  <si>
    <t>978-1-7281-9896-5</t>
  </si>
  <si>
    <t>WOS:000651064000023</t>
  </si>
  <si>
    <t>Luchinkina, AI; Yudeeva, TV</t>
  </si>
  <si>
    <t>Deviant Forms of Socialization of Personality in the Internet Space</t>
  </si>
  <si>
    <t>VI INTERNATIONAL FORUM ON TEACHER EDUCATION</t>
  </si>
  <si>
    <t>The article discusses the problem of socialization of adolescents in online groups of deviant orientation. The study revealed significant differences in the needs of adolescents participating in online groups of deviant directions and normative adolescents. Teenagers with deviant behavior give more importance to their own status and membership in the Internet community, compared to normal teenagers. Our studies showed the presence among teenagers from deviant groups of the existing typologies that we studied and presented earlier: communicative deviants and adolescents with suicidal behavior of varying severity.</t>
  </si>
  <si>
    <t>2683-0183</t>
  </si>
  <si>
    <t>978-619-248-025-7</t>
  </si>
  <si>
    <t>10.3897/ap.2.e1511</t>
  </si>
  <si>
    <t>WOS:000671896200116</t>
  </si>
  <si>
    <t>Muzi, S; Pace, CS</t>
  </si>
  <si>
    <t>A pilot study on alexithymia in adopted youths: prevalence and relationships with emotional-behavioral problems</t>
  </si>
  <si>
    <t>MEDITERRANEAN JOURNAL OF CLINICAL PSYCHOLOGY</t>
  </si>
  <si>
    <t>Adopted adolescents show high rates of emotional-behavioral problems and they could also be more vulnerable to alexithymia, a risk factor for psychopathology in adolescents, that is more frequent in case of early relational trauma(s), often experienced by adoptees in pre-adoption life. However, no studies investigate alexithymia in adopted adolescents, therefore this pilot study aimed to: (a) assess the prevalence of alexithymia in adoptees in comparison with a national representative sample; (b) examine the relationships between alexithymia and emotional-behavioral problems in adoptees. Participants were 33 adoptees aged 10-19 years (54.5% boys), enrolled through social services. Measures were the self-report questionnaire Toronto Alexithymia Scale 20-item to measure participants' alexithymia, and the Youth Self Report 11-18 years to assess emotional-behavioral problems. Main results highlighted: 1) 71% of adoptees with moderate-to-high levels of alexithymia, with adoptees as significantly more border-alexithymic (55%) than in normative peers; 2) Alexithymia and its factors Difficulty to identifying Feelings and Externally Oriented Thinking were related to more total, internalizing, externalizing and other problems (social, attentional, thought, binge-drinking, substance abuse, suicidality, etc...); 3) The difficulty identifying feelings was the unique predictor for 38% of total problems, 40% of internalizing ones, 22% of externalizing ones and 30% of other problems. In conclusion, the results suggest the clinical and scientific relevance of continuing the study of alexithymia in adopted adolescents, and future directions of research are suggested.</t>
  </si>
  <si>
    <t>Muzi, Stefania/0000-0001-8332-1931</t>
  </si>
  <si>
    <t>2282-1619</t>
  </si>
  <si>
    <t>10.6092/2282-1619/mjcp-2583</t>
  </si>
  <si>
    <t>WOS:000600505500018</t>
  </si>
  <si>
    <t>Patel, V; Shah, H; Farooqui, Y</t>
  </si>
  <si>
    <t>Hybrid Feature based Prediction of Suicide Related Activity on Twitter</t>
  </si>
  <si>
    <t>PROCEEDINGS OF THE INTERNATIONAL CONFERENCE ON INTELLIGENT COMPUTING AND CONTROL SYSTEMS (ICICCS 2020)</t>
  </si>
  <si>
    <t>Suicide is a disturbing general medical issue and increasing fatal every year around the world. This work naturally removed casual inactive subjects from online web-based life twitter and communicating self-destructive ideations. Right off the bat emotionally assessed the idle points and afterward comprehensively contrasted them with chance variables proposed by space specialists. As long-range interpersonal communication destinations have gotten progressively normal, clients have embraced these locales to discuss strongly close to home points, among them their considerations about suicide. The tweets are significant for investigation since information shows up at a high recurrence and calculations that procedure them must do as such under extremely severe imperatives of capacity and time. Right now, we can separate Emoticons and Synonyms Feature and utilized n-gram model which is a mix of Unigram, Bigram, and Trigram with half breed word reference for score computation. This model utilizing the casual points to anticipate the earnestness of the posts using machine learning algorithms. In this research, we also compare different approaches like SVM, NB, and RF.</t>
  </si>
  <si>
    <t>Shah, Harshal/Y-2998-2019</t>
  </si>
  <si>
    <t>Shah, Harshal/0000-0003-0047-4890</t>
  </si>
  <si>
    <t>978-1-7281-4876-2</t>
  </si>
  <si>
    <t>WOS:000609825100101</t>
  </si>
  <si>
    <t>The article examines students' appeals to the authorities as a specific type of epistolary narrative discourse. The author focuses on the creation of an epistolary text as a part of socio-discursive communication practice. The aim of the research is to identify the narrative structure of student letters and the ways of their argumentation. The study is complicated by the fact that it presents a complex of small disparate narratives that are not related to each other. A structural approach is used for the narrative analysis of student letter texts. The letters of students to the authorities are compositionally divided into two groups - simple, consisting of one or two semantic parts, and complex, consisting of three, four or more semantic parts. The studied letters help identify both general patterns of the narrative structure of appeals to the authorities and particular cases of plotting. The compositional structure of the students' narrative was determined by the problem of treatment, the genre of writing, social origin, gender, and level of language personality of the authors. The texts of selected letters are analyzed separately according to the structural parts of the composition: the initial part, the main part, and the final part. The applicants' arguments were both rational and emotional, including threats to commit suicide in case of default request. The narratives are presented as small stories of small people who constructed their stories in accordance with the social norms of the period. The story of each author of the letter was individual, but the experiences of difficulties were collective. Students could not share their stories with each other, which, along with generational habitus, probably determined semantic similarities in the epistolary narrative.</t>
  </si>
  <si>
    <t>In Indonesian unwanted pregnancies in adolescents has been a popular phenomenon and it happens mostly because of premarital sexual problem. Premarital sexual adolescents among Indonesian communities are unacceptable acts both according to social norm and Indonesian culture. Mostly in Indonesian community usually reacted to both those who do premarital sexual behavior and unwanted pregnancies with social consequences such as being expelled from school and exiled from the community even more to those who experience unwanted pregnancies. Negative social stigma related to unwanted premarital pregnancy worsens the psychological experience of the subject. Young women and teenage-girls who experience unwanted pregnancy often experience depression, hopelessness, helplessness, and suicidal thought. This paper is a small part of a thesis that investigate lived experiences of women who have gone through social and psychological difficulties due to teenage unwanted pregnancy. The thesis investigates how the women strive for hope and move on with their lives. As part of the literature review of the thesis, this article unpacks what have known about psychological effects of teenage unwanted pregnancy and what the literature says about the dynamic of hope.</t>
  </si>
  <si>
    <t>Thompson, JM; Heber, A; Zacharias, R; Besemann, M; Gupta, G; Hapidou, E; Buckley, N; Lamoureux, D; Begley, K</t>
  </si>
  <si>
    <t>Out of the shadows: Chronic pain in Canadian Armed Forces veterans - Proceedings of a workshop at the 2019 Forum of the Canadian Institute for Military and Veteran Health Research</t>
  </si>
  <si>
    <t>CANADIAN JOURNAL OF PAIN-REVUE CANADIENNE DE LA DOULEUR</t>
  </si>
  <si>
    <t>This commentary summarizes proceedings of a workshop on chronic pain in military personnel and veterans (released personnel) at the Annual Forum of the Canadian Institute for Military and Veteran Health Research in Gatineau and Ottawa on October 22, 2019. The extent and impact of chronic pain among Canadian Armed Forces (CAF) veterans and their families is significant and has been underappreciated, largely due to limited disclosure by serving and veteran military personnel, stemming from a fear of stigmatization. Living with pain is seen as a fact of life in military cultures, something to be endured and not discussed. Though progress is being made in reducing the stigma of mental illness, the discourse on chronic pain remains censored. This workshop's goal was to bring the discussion of chronic pain out of the shadows in the search for ways to help veterans and active service personnel living with chronic pain. Many points of view were brought forward at this first national Canadian multidisciplinary gathering of researchers, veterans with lived experience, clinicians, and policymakers. A CAF member described his lived experience with constant chronic pain. Clinicians described aspects of chronic pain in military personnel and veterans whom they treat in their clinics. Dr. Ramesh Zacharias described the new Chronic Pain Center of Excellence for Canadian Veterans that will be established with funding from Veterans Affairs Canada. Dr. Norman Buckley highlighted collaboration with the existing Chronic Pain Network funded by the Canadian Institute for Health Research. Audience members identified a diverse variety of issues.</t>
  </si>
  <si>
    <t>Thompson, James/0000-0001-7443-8732</t>
  </si>
  <si>
    <t>2474-0527</t>
  </si>
  <si>
    <t>10.1080/24740527.2020.1796479</t>
  </si>
  <si>
    <t>WOS:000616380400018</t>
  </si>
  <si>
    <t>Xu, Y; Shang, LJ; Xu, JF; Gao, QX; Chen, DM</t>
  </si>
  <si>
    <t>Suicide Risk Assessment Model Based on Fuzzy Mathematics</t>
  </si>
  <si>
    <t>ADVANCED DATA MINING AND APPLICATIONS</t>
  </si>
  <si>
    <t>At present, most of the research on suicide stays in the traditional fields of sociology and psychology. In order to make suicide evaluation more objective, this paper uses fuzzy mathematics to analyze the reason of suicide. A suicide risk assessment model is established according to social factors and self-factors to assess whether individuals have suicidal tendencies. Firstly, it is important to determine the evaluation set of fuzzy comprehensive evaluation of suicide factors by fuzzy mathematics and membership function and the boundary value of the risk level by k-means clustering algorithm, and then pass the fuzzy evaluation the factor set and the comprehensive evaluation set calculate the single-factor fuzzy evaluation matrix, and normalize it, finally the mathematical model is established to get suicide risk score evaluation. The judgment matrix in the analytic hierarchy process is used to construct the judgment matrix of suicide factors to calculate the CR value to judge the validity of the matrix, and then judge the validity of the model. Through calculation, the CR value is 0.0227, which is far less than 0.1. Experiments show that the constructed suicide risk evaluation model is reasonable and can be used in the practical application of psychological evaluation.</t>
  </si>
  <si>
    <t>978-3-030-65390-3; 978-3-030-65389-7</t>
  </si>
  <si>
    <t>10.1007/978-3-030-65390-3_45</t>
  </si>
  <si>
    <t>WOS:000723588900045</t>
  </si>
  <si>
    <t>WoS 2</t>
  </si>
  <si>
    <t>WoS 4</t>
  </si>
  <si>
    <t>WoS 5</t>
  </si>
  <si>
    <t>WoS 6</t>
  </si>
  <si>
    <t>WoS 8</t>
  </si>
  <si>
    <t>WoS 12</t>
  </si>
  <si>
    <t>WoS 14</t>
  </si>
  <si>
    <t>WoS 18</t>
  </si>
  <si>
    <t>WoS 20</t>
  </si>
  <si>
    <t>WoS 26</t>
  </si>
  <si>
    <t>WoS 30</t>
  </si>
  <si>
    <t>Jun, HH; Wang, KT; Suh, HN; Yeung, JG</t>
  </si>
  <si>
    <t>COUNSELING PSYCHOLOGIST</t>
  </si>
  <si>
    <t>Maladaptive perfectionists with high perfectionistic standards and discrepancy are at risk for negative psychological outcomes. Among Asian international students, family perfectionism is an important concern due to cultural values concerning honoring familial expectations, conformity, and fulfilling obligations for scholastic achievement. This study examined 190 Asian international students in the United States that prescreened as having maladaptive perfectionism. Among them, hierarchical and k-means cluster analyses revealed three types of perfectionistic families: adaptive, maladaptive, and nonperfectionistic. A oneway analysis of variance revealed that participants from maladaptive families experienced higher depression, general anxiety, and suicidal ideation than those from adaptive or nonperfectionistic families. Those from maladaptive or nonperfectionistic families reported higher social anxiety, academic distress, eating concerns, and lower life satisfaction than those from adaptive families. These findings highlight the importance of maladaptive perfectionists' family backgrounds in understanding Asian international student mental health. Clinical and theoretical implications are discussed.</t>
  </si>
  <si>
    <t>0011-0000</t>
  </si>
  <si>
    <t>1552-3861</t>
  </si>
  <si>
    <t>WOS:000797677300001</t>
  </si>
  <si>
    <t>An, S; Lee, H; Lee, J; Kang, S</t>
  </si>
  <si>
    <t>This study examined suicide stigma in relation to Korean cultural characteristics, such as Collectivism, Chemyon sensitivity (concern about losing a socially acceptable face), the tendency toward conformity, and the emphasis on the interdependent self. We found that these characteristics were connected to suicide stigma in Korea. Those with high Chemyon sensitivity tended to perceive that suicidal people were incompetent, immoral, selfish, and deviated from society. Conformity tendency was positively associated with five stigma factors: incompetence, glorification, immorality, selfishness, and social exclusion. Those who perceived themselves as interdependent tended to consider suicidal people incompetent, lacking morality, self-centered, and deviant.</t>
  </si>
  <si>
    <t>Lee, Hannah/0000-0003-1667-0108; Lee, Jiyoon/0000-0002-3366-2276</t>
  </si>
  <si>
    <t>WOS:000773279300001</t>
  </si>
  <si>
    <t>Pirkis, J; Currier, D; Bryant, M; Bartlett, S; Sinyor, M; Spittal, MJ</t>
  </si>
  <si>
    <t>WOS:000763005200002</t>
  </si>
  <si>
    <t>Knaani, A; Laur, LT</t>
  </si>
  <si>
    <t>Suicide is a critical public-health issue that remains the leading cause of death among young adults aged 15 to 24. In lesbian, gay, bisexual, transgender and queer (LGBTQ) populations the risk of suicidal thoughts and actions is significantly higher. The effect of natal sex vs. gender identity has not been studied enough as yet. In this study the PubMed-database was searched systematically for articles on the association between gender/sex differences and suicidality. Included were: meta-analyses, systematic and narrative reviews, firsthand observational studies and qualitative studies, published prior to 1 January 2021. Twenty-nine publications were found relevant, the majority on self-harm and suicide attempts and only few on death by suicide. Sexual (29.68%-lifetime) and gender (46.65%) minorities seem more likely to die by suicide than heterosexual/cisgender (14.57%) people. At greatest risk are transgender (56.65%) and bisexual (41.47%) individuals. Most studies reported natal males to be more affected than natal females. The gender paradox in suicide does not exist among sex and gender minorities (SGMs), but differences in suicidal behavior exist between the various SGM groups. More research on suicidal behavior among these groups, especially longitudinal research, is necessary.</t>
  </si>
  <si>
    <t>10.31083/jomh.2021.118</t>
  </si>
  <si>
    <t>WOS:000766777600025</t>
  </si>
  <si>
    <t>Lin, YZ; Xie, H; Huang, ZM; Zhang, Q; Wilson, A; Hou, JJ; Zhao, XD; Wang, YY; Pan, BL; Liu, Y; Han, M; Chen, RS</t>
  </si>
  <si>
    <t>Transgender and gender non-conforming (TGNC) individuals are at a high risk of adverse mental health outcomes due to minority stress-the stress faced by individuals categorised as stigmatised social minority groups. This systematic review sought to summarise the key mental health findings of the research on TGNC individuals in mainland China. We also aimed to consolidate research on the topic, identify specific mental health disparities, and offer new perspectives for future research to inform both policy and dinical practice. An extensive search of the literature, published in English and Chinese, was done between jan 1, 1990, and Aug 1, 2021, using PubMed, PsycINFO, Scopus, Wanfang (in Chinese), and CNKI (in Chinese). Overall, two qualitative and 28 quantitative articles were identified. The quantitative findings showed a high prevalence of mental health problems, such as depression, anxiety, substance use disorders, and stress-related issues, and greater disparities in psychological wellbeing. High prevalence is also reported in suicidality and self-harm behaviours in this group. Across the two qualitative studies, attributable factors included gender-related discrimination, barriers to accessing health services, low social support, decreased knowledge and awareness of HIV prevention, and demographic characteristics-such as marital status, educational level, and gender identity. This Review also found little evidence of gender-affirming care and mental health interventions in mainland China. Following from these results, the next step is to integrate multi-level, social-psychological interventions with education to reduce cultural stereotypes and transphobia in mainland China. Political and social implications are also discussed to inform a standard set of guidelines for transgender-indusive health-care services, including advocating for funding to create these special care programmes and services.</t>
  </si>
  <si>
    <t>Lin, Yezhe/AAG-9770-2019</t>
  </si>
  <si>
    <t>Lin, Yezhe/0000-0001-6652-2109</t>
  </si>
  <si>
    <t>E954</t>
  </si>
  <si>
    <t>E969</t>
  </si>
  <si>
    <t>WOS:000724776800014</t>
  </si>
  <si>
    <t>Hofbauer, S; Pignataro, M; Borsari, M; Bortolotti, CA; Di Rocco, G; Ravenscroft, G; Furtmuller, PG; Obinger, C; Sola, M; Battistuzzi, G</t>
  </si>
  <si>
    <t>Pseudoperoxidase activity, conformational stability, and aggregation propensity of the His98Tyr myoglobin variant: implications for the onset of myoglobinopathy</t>
  </si>
  <si>
    <t>FEBS JOURNAL</t>
  </si>
  <si>
    <t>The autosomal dominant striated muscle disease myoglobinopathy is due to the single point mutation His98Tyr in human myoglobin (MB) [Olive et al. (2019) Nat Comm 10, 1396], the heme protein responsible for binding, storage, and controlled release of O-2 in striated muscle. In order to understand the molecular basis of this disease, a comprehensive biochemical and biophysical study on wt MB and the variant H98Y has been performed. Although only small differences exist between the active site architectures of the two proteins, the mutant (a) exhibits an increased reactivity toward hydrogen peroxide, (b) exhibits a higher tendency to form high-molecular-weight aggregates, and (c) is more prone to heme bleaching, possibly as a consequence of the observed H2O2-induced formation of the Tyr98 radical close to the metal center. These effects add to the impaired oxygen binding capacity and faster heme dissociation of the H98Y variant compared with wt MB. As the above effects result from bond formation/cleavage events occurring at the distal and proximal heme sites, it appears that the molecular determinants of the disease are localized there. These findings set the basis for clarifying the onset of the cascade of chemical events that are responsible for the pathological symptoms of myoglobinopathy.</t>
  </si>
  <si>
    <t>Hofbauer, Stefan/I-3889-2014; Battistuzzi, Gianantonio/L-7183-2015; Di Rocco, Giulia/D-2165-2015; Bortolotti, Carlo Augusto/K-8421-2014; Sola, Marco/D-8960-2015; Borsari, Marco/A-4404-2014; Pignataro, Marcello/J-6107-2016</t>
  </si>
  <si>
    <t>Hofbauer, Stefan/0000-0003-3375-7715; Battistuzzi, Gianantonio/0000-0003-4716-5745; Di Rocco, Giulia/0000-0002-3187-2210; Ravenscroft, Gianina/0000-0003-3634-211X; Bortolotti, Carlo Augusto/0000-0002-5701-5727; Sola, Marco/0000-0002-2700-4154; Borsari, Marco/0000-0002-3612-4764; Pignataro, Marcello/0000-0003-0058-3659; Furtmuller, Paul G./0000-0002-1199-2469; Obinger, Christian/0000-0002-7133-3430</t>
  </si>
  <si>
    <t>1742-464X</t>
  </si>
  <si>
    <t>1742-4658</t>
  </si>
  <si>
    <t>10.1111/febs.16235</t>
  </si>
  <si>
    <t>WOS:000714181700001</t>
  </si>
  <si>
    <t>Moksony, F; Hegedus, R</t>
  </si>
  <si>
    <t>Religion and the Stigma of Suicide: A Quantitative Analysis Using Nationwide Survey Data from Hungary</t>
  </si>
  <si>
    <t>RELIGIONS</t>
  </si>
  <si>
    <t>Objective: To examine the effect of religion on negative attitudes and beliefs about suicide. Methods: We use data from a large nationwide survey conducted in Hungary covering more than 3000 individuals. Suicide-related stigmas are captured with three Likert-type measures that we combine into an overall indicator. Religion is measured by denomination (Catholic vs. Protestant) and church attendance (at least weekly vs. never or less than weekly). We employ logistic regression and the SPSS statistical software. Results: People attending religious services frequently have greater odds of stigmatizing self-killing than those reporting no or infrequent attendance. Compared to Protestants, Catholics are significantly less condemning of suicide. The two measures of religion also work in tandem, with denomination modifying the impact of church attendance. In particular, while church attendance strongly increases the odds of negative attitudes among Catholics, it has practically no effect among Protestants. Discussion and Conclusions: The results presented are in keeping with our expectations and suggest that a social climate that stigmatizes suicide without providing for people a strong community network that pressures individuals toward conforming to fundamental moral principles can be especially harmful for mental health.</t>
  </si>
  <si>
    <t>2077-1444</t>
  </si>
  <si>
    <t>WOS:000724584500001</t>
  </si>
  <si>
    <t>Sugg, MM; Runkle, JD; Andersen, L; Weiser, J; Michael, KD</t>
  </si>
  <si>
    <t>PREVENTIVE MEDICINE</t>
  </si>
  <si>
    <t>Limited research has been conducted on the mental health concerns of frontline and essential workers and their children during the COVID-19 pandemic in the United States (U.S.). This study examined the association between working on the frontlines in the U.S. during the COVID-19 pandemic (March to July 2020) and personal crisis text concerns (e.g., self-harm, suicidal thoughts, anxiety/stress, and substance abuse) for frontline essential workers and the children of frontline workers. We used a novel data set from a crisis texting service, Crisis Text Line (CTL), that is widely used throughout the U.S. Generalized Estimating Equations examined the individual association between eight specific crisis types (Depression, Stress/Anxiety, Self-Harm, Suicidal Thoughts, Sub-stance Abuse, Isolation, Relationship Issues, and Abuse) and being in frontline work or being a child of a frontline worker during the early phase of the pandemic. Using CTL concerns as a proxy for the prevalence of mental health issues, we found that children of workers, specifically the youngest demographic (13 years and under), females, and non-conforming youth had a higher risk of specific crisis events during the COVID-19 pandemic. Additionally, Hispanic children of workers reported higher rates of stress/anxiety, whereas African American children of workers had higher rates of abuse and depression. Frontline workers had a higher risk of suicidal thoughts, and the risk of crisis events was generally highest for non-binary, transgender, and male users. In-creases in CTL usage among frontline workers were noted across 7-28 days after spikes in local COVID-19 cases. The research to date has focused on the mental health of frontline essential workers, but our study highlights troubling trends in psychological stress among children of these workers. Supportive interventions and mental health resources are needed not only for frontline essential workers, but for their children too.</t>
  </si>
  <si>
    <t>Andersen, Lauren/0000-0003-3654-570X</t>
  </si>
  <si>
    <t>0091-7435</t>
  </si>
  <si>
    <t>1096-0260</t>
  </si>
  <si>
    <t>WOS:000715088500003</t>
  </si>
  <si>
    <t>Hail-Jares, K; Vichta-Ohlsen, R; Butler, TM; Byrne, J</t>
  </si>
  <si>
    <t>Queer homelessness: the distinct experiences of sexuality and trans-gender diverse youth</t>
  </si>
  <si>
    <t>JOURNAL OF LGBT YOUTH</t>
  </si>
  <si>
    <t>Queer young people, or young people who are sexuality diverse and/or trans and gender diverse, face a higher lifetime likelihood of homelessness than their cis-heterosexual peers. However, queer young people are often treated as a homogenous group within research, a methodological decision that obscures differences on the basis of gender identity. Drawing upon 2,159 intake records from a youth housing program in Australia, the authors compare the experiences of (i) cis-heterosexual; (ii) sexuality diverse; and (iii) trans and gender diverse young people across a number of domains related to vulnerability, including victimization and violence, health, substance use, and support systems. Eighteen percent of young people in the sample identified as queer, and five percent identified as trans or gender diverse. Queer young people were more likely to report family and intimate partner violence, poor mental health, and recent substance use than cis-hetero youth. Trans and gender non-conforming respondents were more likely than sexuality diverse peers to be experiencing current, rather than past, family violence, and less likely to report intimate partner violence and substance use. We conclude by discussing these issues within the context of past research and their implication for future research and practice within the homelessness sector.</t>
  </si>
  <si>
    <t>Hail-Jares, Katie/0000-0003-3732-1935</t>
  </si>
  <si>
    <t>1936-1653</t>
  </si>
  <si>
    <t>1936-1661</t>
  </si>
  <si>
    <t>10.1080/19361653.2021.1990817</t>
  </si>
  <si>
    <t>WOS:000707832700001</t>
  </si>
  <si>
    <t>Veale, JF; Tan, KKH; Byrne, JL</t>
  </si>
  <si>
    <t>Gender Identity Change Efforts Faced by Trans and Nonbinary People in New Zealand: Associations with Demographics, Family Rejection, Internalized Transphobia, and Mental Health</t>
  </si>
  <si>
    <t>Based on their transphobic assumption that being transgender or nonbinary is pathological or otherwise undesirable, gender identity change efforts (GICE) attempt to make a person's gender conform with their sex assigned at birth. While many professional bodies have noted that GICE practices are unethical, there has been little empirical research into the prevalence and correlates of GICE exposure. Counting Ourselves: The Aotearoa New Zealand Trans and Nonbinary Health Survey is a community-based study, which participants completed mostly online. Out of 610 participants who had ever spoken to a health professional about their gender, 19.7%, 95% CI [16.6%, 23.1%], reported GICE exposure, and a further 9.3% [7.2%, 11.9%] did not know. GICE exposure was higher among younger participants. Participants with GICE exposure were more likely than those without such exposure to report psychological distress, nonsuicidal self-injury, suicidal ideation, and suicide attempts (e.g., suicidal ideation OR = 2.39). GICE partially mediated the effect of family rejection on mental health, and internalized transphobia partially mediated the effect of GICE on mental health. These correlates between GICE and mental health replicate recent findings from the U.S. Trans Survey, and the mediation analyses help to understand potential causal mechanisms underlying these correlations. Although our findings are limited by being a convenience sample, they are consistent with the hypothesis that GICE exposure is harmful to transgender or nonbinary people's mental health. Moreover, these findings support moves by many professional bodies to emphasize that GICE is unethical and the legal steps taken by a growing number of jurisdictions to ban such practices. Public Significance Statement This study found that almost 1 in 5 transgender and nonbinary people in Aotearoa New Zealand who had spoken to a health professional about their gender had been exposed to gender identity change efforts (GICE; sometimes called conversion therapy). Those with GICE exposure were more likely to report internalized transphobia, psychological distress, self-injury, and suicide attempts. Our findings support professional bodies and jurisdictions banning GICE.</t>
  </si>
  <si>
    <t>Tan, Kyle K.H./0000-0001-6831-7045; Veale, Jaimie/0000-0002-9151-7413</t>
  </si>
  <si>
    <t>WOS:000733211100001</t>
  </si>
  <si>
    <t>Pongprayoon, P; Kaewhom, P; Kaewmongkol, S; Suwan, E; Stich, RW; Wiriya, B; Jittapalapong, S</t>
  </si>
  <si>
    <t>MOLECULAR SIMULATION</t>
  </si>
  <si>
    <t>Cattle ticks, Rhipicephalus (Boophilus) microplus, have a serious impact on livestock worldwide. For tick control, host vaccination is more sustainable than chemical. Salivary serpin (serine protease inhibitor) from R. microplus (RmS-3) is a potential anti-tick vaccine candidate antigen. Like other serpins, RmS-3 has a suicide inhibition mechanism, where the reactive centre loop (RCL) is cleaved and then inserted into the main beta-pleated sheet. This causes the breakdown of serpin into two regions (core domain and cleaved polypeptide). A small sequence variation of RmS-3 was observed among specimens in Thailand included three extra amino acids (T147, K180, N193). Molecular Dynamics simulations of the previously reported (Micro) and the novel Thai RmS-3 (Thai) were conducted in comparison. Overall, Micro is more rigid than Thai. Having additional T147 and K180 enhance the structural flexibility in Thai. Both residues are located close to areas that perform a distinct conformational change, so T147 and K180 may impact inhibitory activity of Thai RmS-3. In contrast, N193 seems to have a minor effect. A presence of T147 and K180 in Thai seems to cause significant differences in structural dynamics which may lead to different degrees of inhibition activity. Further experimental studies are required.</t>
  </si>
  <si>
    <t>Stich, Roger W/C-7709-2019</t>
  </si>
  <si>
    <t>Stich, Roger/0000-0002-9749-2034</t>
  </si>
  <si>
    <t>0892-7022</t>
  </si>
  <si>
    <t>1029-0435</t>
  </si>
  <si>
    <t>OCT 13</t>
  </si>
  <si>
    <t>WOS:000681245600001</t>
  </si>
  <si>
    <t>Mitdank, H; Sama, S; Troger, M; Testa, MF; Ferrarese, M; Balestra, D; Pinotti, M; Weng, A</t>
  </si>
  <si>
    <t>INTERNATIONAL JOURNAL OF PHARMACEUTICS</t>
  </si>
  <si>
    <t>Minicircle DNA is a promising tool in the field of gene therapy, whose products are increasingly gaining market access. Greater transfection efficiency and longer expression time as well as lower immunogenicity contrast with cost-intensive production, which also stands in the way of a broader use of the advantages of this technology in research. Starting from a commercial minicircle production kit a simple protocol for the cost-effective small-scale production of high-quality minicircle DNA to be used at a research scale has been developed by combining and improving procedures of various publications. An optimized size-exclusion chromatography method led to almost pure minicircle DNA with a superior proportion of the desired supercoiled plasmid conformation. The pharmaceutical potential of the produced minicircle DNA was investigated in vitro by real-time impedance assays in a tumor cell model in case of coded suicide genes as well as by ELISA of the translation product in case of coded human coagulation factor IX.</t>
  </si>
  <si>
    <t>Balestra, Dario/V-7955-2019</t>
  </si>
  <si>
    <t>Balestra, Dario/0000-0002-6675-9429</t>
  </si>
  <si>
    <t>0378-5173</t>
  </si>
  <si>
    <t>1873-3476</t>
  </si>
  <si>
    <t>AUG 10</t>
  </si>
  <si>
    <t>WOS:000692251500004</t>
  </si>
  <si>
    <t>Kelly-Robinson, GA; Reihill, JA; Lundy, FT; McGarvey, LP; Lockhart, JC; Litherland, GJ; Thornbury, KD; Martin, SL</t>
  </si>
  <si>
    <t>Chronic obstructive pulmonary disease (COPD) is a debilitating heterogeneous disease characterised by unregulated proteolytic destruction of lung tissue mediated via a protease-antiprotease imbalance. In COPD, the relationship between the neutrophil serine protease, neutrophil elastase, and its endogenous inhibitor, alpha-1-antitrypsin (AAT) is the best characterised. AAT belongs to a superfamily of serine protease inhibitors known as serpins. Advances in screening technologies have, however, resulted in many members of the serpin superfamily being identified as having differential expression across a multitude of chronic lung diseases compared to healthy individuals. Serpins exhibit a unique suicide-substrate mechanism of inhibition during which they undergo a dramatic conformational change to a more stable form. A limitation is that this also renders them susceptible to disease-causing mutations. Identification of the extent of their physiological/pathological role in the airways would allow further expansion of knowledge regarding the complexity of protease regulation in the lung and may provide wider opportunity for their use as therapeutics to aid the management of COPD and other chronic airways diseases.</t>
  </si>
  <si>
    <t>Lockhart, John/0000-0001-8115-9205; Martin, Lorraine/0000-0002-1923-0610; Lundy, Fionnuala/0000-0003-3150-1150; Reihill, James/0000-0001-8599-5198</t>
  </si>
  <si>
    <t>WOS:000665955900001</t>
  </si>
  <si>
    <t>Conigliaro, A; Ward-Ciesielski, E</t>
  </si>
  <si>
    <t>Objective The current study aimed to better understand the relationship between exposure to non-suicidal self-injury (NSSI) through peers, group conformity characteristics (i.e., over-dependency, need-to-belong), and personal NSSI engagement. Methods: One hundred thirty-eight undergraduate students (n = 40 with history of NSSI) completed an online survey about NSSI history and exposure as well as their interpersonal dependency and need-to-belong in a group. Results: Results indicated that NSSI participants (NSSI+) were more likely to be exposed to NSSI in-person (IP+). NSSI+/IP + participants were more likely to think about NSSI post-media exposure and reported higher over-dependency and need-to-belong than NSSI-/IP-. Conclusions: Findings suggest that being exposed to NSSI in-person and having higher over-dependency and need-to-belong are associated with personal NSSI engagement.</t>
  </si>
  <si>
    <t>WOS:000701507400001</t>
  </si>
  <si>
    <t>Li, W; Liao, LP; Song, N; Liu, YJ; Ding, YL; Zhang, YY; Zhou, XR; Sun, ZY; Xiao, SH; Wang, HB; Lu, J; Zhang, NX; Jiang, HL; Chen, KX; Liu, CP; Zheng, J; Zhao, KH; Luo, C</t>
  </si>
  <si>
    <t>Natural product 1,2,3,4,6-penta-O-galloyl-beta-D-glucopyranose is a reversible inhibitor of glyceraldehyde 3-phosphate dehydrogenase</t>
  </si>
  <si>
    <t>ACTA PHARMACOLOGICA SINICA</t>
  </si>
  <si>
    <t>Aerobic glycolysis, also known as the Warburg effect, is a hallmark of cancer cell glucose metabolism and plays a crucial role in the activation of various types of immune cells. Glyceraldehyde 3-phosphate dehydrogenase (GAPDH) catalyzes the conversion of D-glyceraldehyde 3-phosphate to D-glycerate 1,3-bisphosphate in the 6th critical step in glycolysis. GAPDH exerts metabolic flux control during aerobic glycolysis and therefore is an attractive therapeutic target for cancer and autoimmune diseases. Recently, GAPDH inhibitors were reported to function through common suicide inactivation by covalent binding to the cysteine catalytic residue of GAPDH. Herein, by developing a high-throughput enzymatic screening assay, we discovered that the natural product 1,2,3,4,6-penta-O-galloyl-beta-D-glucopyranose (PGG) is an inhibitor of GAPDH with K-i = 0.5 mu M. PGG blocks GAPDH activity by a reversible and NAD(+) and Pi competitive mechanism, suggesting that it represents a novel class of GAPDH inhibitors. In-depth hydrogen deuterium exchange mass spectrometry (HDX-MS) analysis revealed that PGG binds to a region that disrupts NAD(+) and inorganic phosphate binding, resulting in a distal conformational change at the GAPDH tetramer interface. In addition, structural modeling analysis indicated that PGG probably reversibly binds to the center pocket of GAPDH. Moreover, PGG inhibits LPS-stimulated macrophage activation by specific downregulation of GAPDH-dependent glucose consumption and lactate production. In summary, PGG represents a novel class of GAPDH inhibitors that probably reversibly binds to the center pocket of GAPDH. Our study sheds new light on factors for designing a more potent and specific inhibitor of GAPDH for future therapeutic applications.</t>
  </si>
  <si>
    <t>Wang, Hongbo/AHC-7831-2022</t>
  </si>
  <si>
    <t>Wang, Hongbo/0000-0001-8530-2339; liping, LIAO/0000-0002-8430-1956</t>
  </si>
  <si>
    <t>1671-4083</t>
  </si>
  <si>
    <t>1745-7254</t>
  </si>
  <si>
    <t>WOS:000639768200002</t>
  </si>
  <si>
    <t>Subbi, A; Kalamullathil, B</t>
  </si>
  <si>
    <t>A Descriptive Analysis on Gender Conformity and Deteriorating Mental Health Among Men in Kerala, India</t>
  </si>
  <si>
    <t>BIOSCIENCE BIOTECHNOLOGY RESEARCH COMMUNICATIONS</t>
  </si>
  <si>
    <t>Far from the celebrations of long grown beards and no shave November lie crucial matters of importance to be addressed regarding vital issues, like deteriorating male mental health conditions, hard effects of toxic masculinity models, and a hike in the number of male suicides, which all demands utmost attention of researchers, sociologists, psychologists and doctors. Sociological studies on male gender roles have attributed an invariable connection between the decreasing life expectancy of men and the traditional notions associated with male roles and masculinity. There is an existing undertone of gendered perseverance in the analysis and further aid provision of mental health care in our society. This study purports to systematically evaluate the current findings thereby estimating the extent of psychological conditions faced by men, their implications and solutions. Studies were identified using PubMed, PubMed Central, MeSH, Google Scholar and NCBI databases. A GAD-7 questionnaire helped in providing the anxiety severity scale among the study population. Pooled prevalence rate of the physiological and psychological symptoms was recorded. GAD self-administered screening survey was filled by the 100 research subjects under study. Among the participants 25% of the subjects were identified as having minimal or zero anxiety, 52% with mild anxiety, 12% with moderate anxiety, and 11% with severe anxiety. The quotients of the survey were calculated by evaluating the rate of occurrence and percentage. Further the study recorded the range of difficulty faced by study subjects due to the prevalence of anxiety episodes. The study shows 30% subjects finding it 'not difficult at all', while 60% found it 'somewhat difficult'. 4% found these conditions 'very difficult' to handle and 1% found it 'extremely difficult'. The results showed that a proper remolding of male gender expressions is vital, one that accommodates gender-neutral behavioral patterns, which vouches for a more psychologically robust and socially healthy individual.</t>
  </si>
  <si>
    <t>0974-6455</t>
  </si>
  <si>
    <t>10.21786/bbrc/14.2.39</t>
  </si>
  <si>
    <t>WOS:000675398800035</t>
  </si>
  <si>
    <t>McCabe, PC</t>
  </si>
  <si>
    <t>PSYCHOLOGY IN THE SCHOOLS</t>
  </si>
  <si>
    <t>This study explored the beliefs of early childhood educators about a child's current behavior and potential adult adjustment based on a description of the child's gender and play interests. There were 451 early childhood educators from a US sample who, after reading a brief vignette describing a child's play and behavior, responded to questions related to the child's current and future behavior. Respondents also provided demographic information as well as ratings of their gender role beliefs. Results indicated that (a) educators believe strongly masculine or feminine play in early childhood predicts similar displays of masculinity or femininity in adulthood, (b) educator ratings of externalizing problem behaviors were significantly higher in the masculine play vignettes, irrespective of the child's gender, (c) ratings of internalizing problem behaviors were higher in the feminine play vignettes, also independent of child's gender, and (d) there were few differences in ratings between gender role conforming and gender role nonconforming children. However, the gender role nonconforming boy was rated as more likely to contemplate suicide as an adult compared to the gender role nonconforming girl and the gender role conforming boy and girl. Educators' beliefs about gender-related constructs and recommendations for future practice and research were discussed.</t>
  </si>
  <si>
    <t>McCabe, Paul/0000-0002-8895-2406</t>
  </si>
  <si>
    <t>1520-6807</t>
  </si>
  <si>
    <t>WOS:000624389400001</t>
  </si>
  <si>
    <t>Teti, M; Kerr, S; Bauerband, LA; Koegler, E; Graves, R</t>
  </si>
  <si>
    <t>A Qualitative Scoping Review of Transgender and Gender Non-conforming People's Physical Healthcare Experiences and Needs</t>
  </si>
  <si>
    <t>Trans and gender non-conforming (TGNC) people experience poor health care and health outcomes. We conducted a qualitative scoping review of studies addressing TGNC people's experiences receiving physical health care to inform research and practice solutions. A systematic search resulted in 35 qualitative studies for analysis. Studies included 1,607 TGNC participants, ages 16-64 years. Analytic methods included mostly interviews and focus groups; the most common analysis strategy was theme analysis. Key themes in findings were patient challenges, needs, and strengths. Challenges dominated findings and could be summarized by lack of provider knowledge and sensitivity and financial and insurance barriers, which hurt TGNC people's health. Future qualitative research should explore the experiences of diverse and specific groups of TGNC people (youth, non-binary, racial/ethnic minority), include community-based methods, and theory development. Practice-wise, training for providers and skills and support for TGNC people to advocate to improve their health, are required.</t>
  </si>
  <si>
    <t>Koegler, Erica/0000-0003-3685-0835</t>
  </si>
  <si>
    <t>FEB 5</t>
  </si>
  <si>
    <t>10.3389/fpubh.2021.598455</t>
  </si>
  <si>
    <t>WOS:000619459700001</t>
  </si>
  <si>
    <t>Kaur, I; Nallamothu, B; Kuche, K; Katiyar, SS; Chaudhari, D; Jain, S</t>
  </si>
  <si>
    <t>INTERNATIONAL JOURNAL OF BIOLOGICAL MACROMOLECULES</t>
  </si>
  <si>
    <t>In present study, we have developed W/O/W microemulsion (ME) containing piperine (PiP) as a permeation enhancer and albumin (Alb) serving as a stabilizer for oral delivery of insulin (INS). The resultant formulation, ME(INS)-PiP-Alb exhibited droplet size of 3.35 +/- 0.25 mu m along with polydispersity index (PDI) of 0.30 +/- 0.10. The formulation process employed for developing ME(INS)-PiP-Alb showed no effect on INS's chemical and conformational stability. Further, ME(INS)-PiP-Alb was able to maintain desired attributes (size &amp; PDI) along with INS stability in simulated gastrointestinal fluids. Also, ME(INS)-PiP-Alb rendered higher protection to INS in presence of pepsin and trypsin than ME(INS)-PiP. In qualitative Caco-2 cell uptake, INS loaded ME's showed higher uptake in comparison to free INS. Whereas, in permeability studies ME(INS)-PiP-Alb showed similar to 4 and similar to 1.5-fold enhanced permeation than free INS and ME(INS) without PiP groups respectively. Also, in ex vivo intestinal permeation studies similar fold increment in permeation were observed. Interestingly, the pharmacodynamic studies revealed similar to 3.2-fold higher hypoglycemic effect in animals treated with ME(INS)-PiP-Alb in comparison to ME(INS)-PiP. Similarly, the pharmacokinetic studies also revealed similar to 1.6 fold higher AUC for ME(INS)-PiP-Alb than ME(INS)-PiP. Thus, in vivo results suggested that Alb as a stabilizer can assist in improving the hypoglycemic effect of the developed ME with PiP. Hence, this strategy can also be extrapolated for delivering other bio-macromolecules orally. (C) 2020 Elsevier B.V. All rights reserved.</t>
  </si>
  <si>
    <t>0141-8130</t>
  </si>
  <si>
    <t>1879-0003</t>
  </si>
  <si>
    <t>JAN 15</t>
  </si>
  <si>
    <t>WOS:000606683200046</t>
  </si>
  <si>
    <t>Heino, E; Ellonen, N; Kaltiala, R</t>
  </si>
  <si>
    <t>Transgender Identity Is Associated With Bullying Involvement Among Finnish Adolescents</t>
  </si>
  <si>
    <t>Background During adolescence, bullying often has a sexual content. Involvement in bullying as a bully, victim or both has been associated with a range of negative health outcomes. Transgender youth appear to face elevated rates of bullying in comparison to their mainstream peers. However, the involvement of transgender youth as perpetrators of bullying remains unclear in the recent literature. Objective The aim of this study was to compare involvement in bullying between transgender and mainstream youth and among middle and late adolescents in a general population sample. Methods Our study included 139,829 students in total, divided between a comprehensive school and an upper secondary education sample. Associations between gender identity and involvement in bullying were first studied using cross-tabulations with chi-square statistics. Logistic regression was used to study multivariate associations. Gender identity was used as the independent variable, with cisgender as the reference category. Subjection to and perpetration of bullying were entered each in turn as the dependent variable. Demographic factors, family characteristics, internalizing symptoms, externalizing behaviors, and involvement in bullying in the other role were added as confounding factors. Odds ratios (OR) with 95% confidence intervals (95% CI) are given. The limit for statistical significance was set at p &lt; 0.001. Results Both experiences of being bullied and perpetrating bullying were more commonly reported by transgender youth than by cisgender youth. Among transgender youth, all involvement in bullying was more commonly reported by non-binary youth than those identifying with the opposite sex. Logistic regression revealed that non-binary identity was most strongly associated with involvement in bullying, followed by opposite sex identity and cisgender identity. Transgender identities were also more strongly associated with perpetration of bullying than subjection to bullying. Conclusion Transgender identity, especially non-binary identity, is associated with both being bullied and perpetrating bullying even when a range of variables including internal stress and involvement in bullying in the opposite role are taken into account. This suggests that bullying during adolescence may serve as a mechanism of maintaining heteronormativity.</t>
  </si>
  <si>
    <t>JAN 8</t>
  </si>
  <si>
    <t>10.3389/fpsyg.2020.612424</t>
  </si>
  <si>
    <t>WOS:000609411000001</t>
  </si>
  <si>
    <t>Kokou-Kpolou, CK; Iorfa, SK; Park, S; Chinweuba, DC; Cenat, JM; Chukwuorji, JC</t>
  </si>
  <si>
    <t>The Center for Epidemiologic Studies Depression Scale-Revised (CESD-20-R): factorial validity and gender invariance among Nigerian young adults</t>
  </si>
  <si>
    <t>Since the revision of the Center for Epidemiologic Studies Depression Scale (CESD-20-R), few studies have examined its validity and none yet its gender invariance. This study addressed these critical issues among 502 Nigerian university students (50.4% of females, M-age = 22.10 years). Confirmatory factor analyses (CFAs) demonstrated that a one-, two- and three-dimensional structures were tenable; however, the latter model appeared to be the best-fitting model to the data reflecting cognitive-affective, physical, and self-destructive components. The estimates of the internal consistency reliability of the CESD-20-R were significant (McDonald omega = 0.94, Greatest Lower Bound = 0.96). Multi-group CFAs provided support for full configural and weak factorial invariances but partial strong and strict invariances across gender. At strong factorial invariance level, two items (#13 I felt fidgety and #19 trouble getting to sleep) lacked invariance. Further, latent mean differences showed significantly higher scores among males than females on the self-destructive component reflecting suicidal ideation items (d = -0.238). Following CESD-20-R diagnostic criteria, 6.6% met criteria for major depression episode (MDE), 2.4% for probable MDE, and 5.6% for possible MDE. In sum, the CESD-20-R, which has been developed to be conformed to current depression diagnostic criteria, yielded a meaningful factorial structure and excellent internal consistency reliability. It can be used successfully by researchers and clinicians to establish gender comparisons of depressive symptoms in the context under consideration here. However, caution is required when interpreting some specific items. Moreover, in health programs for early prevention and intervention, careful attention needs to be paid to males who have shown more vulnerability to the suicidal ideation component of depressive symptoms than females.</t>
  </si>
  <si>
    <t>Chinweuba, Doris/AAA-7239-2022; Iorfa, Steven Kator/J-9799-2019; Chukwuorji, JohnBosco/H-4802-2019</t>
  </si>
  <si>
    <t>Chinweuba, Doris/0000-0001-7063-9684; Iorfa, Steven Kator/0000-0002-5571-2713; Chukwuorji, JohnBosco/0000-0003-4065-4327</t>
  </si>
  <si>
    <t>WOS:000605098100008</t>
  </si>
  <si>
    <t>Hazarika, P</t>
  </si>
  <si>
    <t>Examining the Nuances of Trauma Through a Survivor's Testimony: A Study of A Gift of Goddess Lakshmi: A Candid Biography of India's First Transgender Principal by Manobi Bandyopadhyay with Jhimli Mukherjee Pandey</t>
  </si>
  <si>
    <t>RUPKATHA JOURNAL ON INTERDISCIPLINARY STUDIES IN HUMANITIES</t>
  </si>
  <si>
    <t>The transgender community in India is a marginalized social group that lacks the basic human rights and privileges granted to the cisgender and heterosexual subjects in society. Due to their non-conforming gender and sexual identity, transgender individuals are labeled as deviant, abnormal and diseased in society that has adverse effects on their psyche, making them prone to suicidal thoughts, acute depression and anxiety. This study aims to analyze the trauma endured by transgender individuals and its never-ending effects on their psychological health, through a re-reading of Manobi Bandyopadhyay's biography, titled, A Gift of Goddess Lakshmi: A Candid Biography of India's First Transgender Principal (2017) by Bandyopadhyay with Jhimli Mukherjee Pandey. It shall also explore how the trauma experienced by transgender people in society is of two folds- bodily trauma and mental trauma which demands an integrated approach, as applied in the study. The methodology of close reading of the selected text shall be combined with the framework of trauma psychology and transgender studies, to conduct the study. The significance of this paper rests in the absence of a comprehensive literary study, in the mentioned area.</t>
  </si>
  <si>
    <t>Hazarika, Pratishi/0000-0001-7026-1124</t>
  </si>
  <si>
    <t>0975-2935</t>
  </si>
  <si>
    <t>10.21659/rupkatha.v13n1.20</t>
  </si>
  <si>
    <t>WOS:000649004800018</t>
  </si>
  <si>
    <t>Meyer, D; Sledge, R; Cameron, E; Manning, D</t>
  </si>
  <si>
    <t>Gender Dysphoria and Transgender Concerns in School Counseling: Advocating for Students</t>
  </si>
  <si>
    <t>JOURNAL OF LGBTQ ISSUES IN COUNSELING</t>
  </si>
  <si>
    <t>Using the guidelines established by the American School Counselor Association and the Society for Sexual, Affectional, Intersex, and Gender Expansive Identities (SAIGE), school counselors have a responsibility to serve as a role model focused on student strengths to promote resilience and wellness. This article describes vital information to address with students experiencing gender dysphoria, including monitoring academic performance, co-occurring mental health diagnoses, and suicidality, risky behaviors, victimization, and family support. This narrative review of the mental health needs of adolescents with gender dysphoria is contextualized within a historical, societal, and biological framework.</t>
  </si>
  <si>
    <t>1553-8605</t>
  </si>
  <si>
    <t>1553-8338</t>
  </si>
  <si>
    <t>10.1080/15538605.2021.1938334</t>
  </si>
  <si>
    <t>WOS:000751663700005</t>
  </si>
  <si>
    <t>Giovanardi, G; Fortunato, A; Mirabella, M; Speranza, AM; Lingiardi, V</t>
  </si>
  <si>
    <t>Gender Diverse Children and Adolescents in Italy: A Qualitative Study on Specialized Centers' Model of Care and Network</t>
  </si>
  <si>
    <t>In recent years, Italy, similar to many other countries, has witnessed an increase in children and adolescents presenting gender incongruence. This trend has led to the development and implementation of specialized centers providing care and support for these youths and their families. The present study aimed at investigating the functioning of agencies specialized in working with transgender and gender non-conforming youths in the Italian territory. Professionals in these agencies were interviewed about their perspectives on their agency's functioning, networks with other services, and work with trans* youths and their families. A semi-structured interview was developed and administered to professionals in specialized centers and associations dedicated to trans * youths, and deductive thematic analysis was applied to the transcripts. Eight professionals were interviewed: six working in specialized centers and two working in associations. The qualitative analyses of transcripts revealed four main themes, pertaining to service referrals, assessment protocols and intervention models, psychological support for youths and families, and agency shortcomings. The study explored the functioning of Italian agencies specialized in caring for transgender and gender non-conforming youths, from the perspective of professionals working in these agencies. While several positive aspects of the work emerged, the study highlighted a lack of uniformity across the Italian territory and the need for better networks between agencies and other medical professionals.</t>
  </si>
  <si>
    <t>GIOVANARDI, GUIDO/AAC-7856-2021</t>
  </si>
  <si>
    <t>GIOVANARDI, GUIDO/0000-0003-1620-5521; Speranza, Anna Maria/0000-0001-8988-2940; FORTUNATO, Alexandro/0000-0001-5543-3805; LINGIARDI, Vittorio/0000-0002-1298-3935; Mirabella, Marta/0000-0002-9720-3781</t>
  </si>
  <si>
    <t>10.3390/ijerph17249536</t>
  </si>
  <si>
    <t>WOS:000603020400001</t>
  </si>
  <si>
    <t>Barbalat, G; Liu, S</t>
  </si>
  <si>
    <t>AUSTRALIAN AND NEW ZEALAND JOURNAL OF PSYCHIATRY</t>
  </si>
  <si>
    <t>Objectives: Whether a country's level of development is associated with an increased or decreased burden of mental and behavioural problems is an important yet unresolved question. Here, we examined the association between the burden of mental and substance use disorders and self-harm with socio-demographic development along temporal and geographical dimensions. Methods: We collected data from the Global Burden of Disease study 2019, which uses robust statistical modelling techniques to calculate disease burden estimates where data are sparse or unavailable. We extracted age-standardized Disability Adjusted Life Year rates as a measure of disease burden for 204 countries and territories, as well as the Socio-Demographic Index, a measure of development reflecting income per capita, fertility rate and level of education. We tested the association between Socio-Demographic Index and Disability Adjusted Life Years for mental and substance use disorders and self-harm, between 1990 and 2019, and across six geographical regions as defined by the World Health Organization. Results: The association between Socio-Demographic Index and Disability Adjusted Life Years was heterogeneous across world regions for all mental and behavioural conditions. For substance use disorders and self-harm, these regional variations were further moderated by time period. Our findings were robust to down-weighing outlier observations, as well as controlling for other socio-demographic variables, and the number of data sources available in each country. Conclusion: Based on data from the Global Burden of Disease study 2019, we demonstrated that the association between mental and substance use disorders and self-harm with socio-demographic development is dependent on geographical regions and temporal periods. This heterogeneity is likely related to geographical and temporal variations in socio-cultural norms, attitudes towards mental problems, as well as health care and social policies. Better knowledge of this spatial and temporal heterogeneity is crucial to ensure that countries do not develop at the expense of a higher burden of mental and behavioural conditions.</t>
  </si>
  <si>
    <t>Barbalat, Guillaume/0000-0002-8212-8053</t>
  </si>
  <si>
    <t>0004-8674</t>
  </si>
  <si>
    <t>1440-1614</t>
  </si>
  <si>
    <t>WOS:000738669900001</t>
  </si>
  <si>
    <t>Jaspal, R; Lopes, B; Wignall, L; Bloxsom, C</t>
  </si>
  <si>
    <t>AMERICAN JOURNAL OF SEXUALITY EDUCATION</t>
  </si>
  <si>
    <t>Drawing on the Health Adversity Risk Model, this study examines the relationship between mental health and sexual risk behaviors in British and European Union (EU) university students in the United Kingdom. Four hundred and thirty-one undergraduate students completed a cross-sectional survey. Data were analyzed using independent samples t-tests, multiple regression and structural equation modeling. Results showed that female students and British students exhibited higher levels of psychological distress, self-harm and sexual risk behaviors than males and EU students; and that female and EU students were more likely to adopt adaptive coping styles than male and British students, respectively. The structural equation model suggests that the relationship between gender and citizenship and sexual risk-taking is mediated by identity threat, psychological distress, coping styles and self-harm. Adaptive coping styles are not necessarily protective against sexual risk-taking but rather determine the type of sexual risk behavior: re-thinking/planning is associated with volitional risk behaviors and social engagement with non-volitional behaviors. Social and cultural norms may shed light on mental health outcomes and sexual risk-taking in university students.</t>
  </si>
  <si>
    <t>Jaspal, Rusi/0000-0002-8463-9519; Lopes, Barbara/0000-0002-1400-020X</t>
  </si>
  <si>
    <t>1554-6128</t>
  </si>
  <si>
    <t>1554-6136</t>
  </si>
  <si>
    <t>WOS:000608347300001</t>
  </si>
  <si>
    <t>Macfie, J; Kurdziel, G</t>
  </si>
  <si>
    <t>THE EXPERIENCE OF MALTREATMENT IN YOUNG CHILDREN WHOSE MOTHERS HAVE BORDERLINE PERSONALITY DISORDER: REFLECTIONS IN THEIR NARRATIVE REPRESENTATIONS</t>
  </si>
  <si>
    <t>JOURNAL OF PERSONALITY DISORDERS</t>
  </si>
  <si>
    <t>Child maltreatment is an etiological factor in borderline personality disorder (BPD), which may be transmitted to the children of mothers with BPD. We assessed maltreatment in 36 children aged 4-7 whose mothers have BPD and in 34 normative comparisons. Children whose mothers have BPD were more likely to have experienced sexual abuse, physical abuse, and neglect than were normative comparisons. Mothers' self-reported borderline features were significantly correlated with children's maltreatment. Neglect was associated with mothers' affective instability, identity disturbance, negative relationships, and self-harm; sexual abuse was associated with mothers' identity disturbance, and negative relationships; and physical abuse was associated with mothers' self-harm. Maltreatment mediated the relationship between all four of mothers' borderline features and children's narrative representations of the caregiver-child relationship, which included fear of abandonment, role reversal, and mother-child relationship expectations. The authors discuss results in the context of risk for developing BPD in early adulthood and early preventive interventions targeting children's representations.</t>
  </si>
  <si>
    <t>0885-579X</t>
  </si>
  <si>
    <t>1943-2763</t>
  </si>
  <si>
    <t>WOS:000596724500004</t>
  </si>
  <si>
    <t>Rothman, EF; Campbell, JK; Quinn, E; Smith, S; Xuan, ZM</t>
  </si>
  <si>
    <t>PREVENTION SCIENCE</t>
  </si>
  <si>
    <t>The purpose of this study was to evaluate the efficacy of the Escalation Workshop with a sample of US Navy sailors. Escalation is a one-session workshop designed to promote bystander behavior related to dating abuse. We conducted a two-arm RCT with follow-up at 4 and 8 months. Participants were 335 Navy sailors, recruited from two comparable ships based in the USA. The unit of randomization was the ship. The primary outcomes were as follows: (a) attitudes related to intervening as a bystander in dating abuse situations, (b) injunctive norms about dating abuse, (c) dating abuse-related prevention-oriented behaviors (e.g., such as posting dating violence prevention messages online), and (d) bystander behaviors including acting as a bystander to prevent peer self-harm, peer bullying, peer intoxication, or peer dating abuse, or being a proactive bystander and initiating conversations about dating abuse prevention with friends and others. Hierarchal linear models (HLMs) indicated that, compared to participants in the control group, participants in the intervention group demonstrated improvement in attitudes [beta = .09, p &lt; .001] and had more engagement than controls in prevention-oriented behavior at 8-month follow-up [beta = 0.11, p &lt; .01]. Those in the intervention group also reported larger increases than controls in bystander behavior related to peer self-harm, peer bullying, peer intoxication, and starting conversations about dating abuse. Results for dating abuse bystander behavior were mixed. At 4 months, workshop participation was marginally associated with increased bystander behavior with peers who had perpetrated dating abuse (beta = 0.89, p = 0.06) and with peers experiencing physical or sexual dating abuse, or stalking or threats (beta = 1.11, p = .07). However, workshop participation was not associated with increased bystander behavior with peers experiencing only physical abuse. The Escalation Workshop may be a promising strategy to promote change in dating abuse-related attitudinal change and prevention-oriented behavior, and bystander behavior with peers related to self-harm, bullying, intoxication, and some aspects of dating abuse prevention.</t>
  </si>
  <si>
    <t>Rothman, Emily/K-4753-2014</t>
  </si>
  <si>
    <t>Rothman, Emily/0000-0003-0113-2577</t>
  </si>
  <si>
    <t>1389-4986</t>
  </si>
  <si>
    <t>1573-6695</t>
  </si>
  <si>
    <t>WOS:000640179500002</t>
  </si>
  <si>
    <t>Wigham, S; Hatton, C; Taylor, JL</t>
  </si>
  <si>
    <t>RESEARCH IN DEVELOPMENTAL DISABILITIES</t>
  </si>
  <si>
    <t>Background: Research suggests exposure to adverse life events is elevated in people with intellectual disabilities. We developed the Lancaster and Northgate Trauma Scales (LANTS) to address the limited availability of screening questionnaires for people with intellectual disabilities affected by adverse traumatic experiences. Aims: The aims of this study were to (i) evaluate the factor structure of the self-report LANTS and (ii) assess compatibility with the International Classification of Diseases Eleventh Revision (ICD11) criteria for complex PTSD. Methods and procedure: Ninety-eight people with mild to moderate intellectual disability (86 % men; mean age 41 years) completed the self-report LANTS. Exploratory factor analysis was undertaken using a polychoric correlation matrix, appropriate for the LANTS ordinal response options. Outcomes and results: Seven items including self-harm and anger were non-normal in distribution and excluded from the analysis; a four-factor structure was identified for the 22 remaining items. We make suggestions for correspondence of LANTS items to ICD-11 criteria for complex PTSD. Conclusions and implications: This is the first exploratory factor analysis of the LANTS. Items pertaining to anger and self-harm may be prone to response bias and development of these items using qualitative methods would be useful. The findings require replication with a larger group of people with intellectual disabilities, including more women.</t>
  </si>
  <si>
    <t>Taylor, John/0000-0002-2221-8524; Wigham, Sarah/0000-0002-7722-9108</t>
  </si>
  <si>
    <t>0891-4222</t>
  </si>
  <si>
    <t>1873-3379</t>
  </si>
  <si>
    <t>WOS:000636408500022</t>
  </si>
  <si>
    <t>Bibi, H; Kazmi, SF</t>
  </si>
  <si>
    <t>SAGE OPEN</t>
  </si>
  <si>
    <t>The current study includes Urdu translation and validation of Borderline Personality Features Scale-11 (BPFS-11) in two phases. Phase 1 included forward and back translation of BPFS-11, and Phase 2 included establishment of psychometric properties for BPFS-11. For this purpose, 930 adolescents were selected from different hospitals, schools, and colleges. The reliability value of the scale was .72. Exploratory factor analysis revealed factor structure with four principal dimensions; besides confirmatory factor analysis, goodness-of-fit indices indicated good fit of model to data, and two dimensions of scale and factors showed good values of internal consistency. The obtained value for goodness-of-fit index was .995, for adjusted goodness-of-fit index was .989, for comparative fit index was .998, for incremental fit index was .998, and for root mean square error of approximation (RMSEA) value was .019. Good values of composite reliability and convergent validity were measured for both dimensions of the scale. The analysis of criterion-related validity showed significant positive correlation of BPFS-11 with Affective Lability Scale, Deliberate Self-Harm Inventory, and neuroticism scale of Big Five Inventory. Significant differences were found between scores of individuals having borderline personality disorder and scores of normal individuals. The results of the current study indicated that BPFS-11 is short and easily administered diagnostic tool that has good psychometric properties and can be helpful for diagnosis of borderline personality features in adolescents. It can enhance the understanding of the participants regarding the statements of the scale for Urdu natives.</t>
  </si>
  <si>
    <t>2158-2440</t>
  </si>
  <si>
    <t>WOS:000610069700001</t>
  </si>
  <si>
    <t>Augustine, D; Barragan, M; Chesnut, K; Pifer, NA; Reiter, K; Strong, JD</t>
  </si>
  <si>
    <t>HEALTH &amp; JUSTICE</t>
  </si>
  <si>
    <t>Background In light of mounting evidence of the physical and psychological harms associated with solitary confinement, many correctional systems, state legislators, courts, and even international human rights bodies are increasingly recommending and implementing reforms to mitigate the harms of solitary confinement, if not abolish the practice entirely. In this piece, we examine three specific infrastructural changes to solitary confinement conditions and practices implemented in Washington state prisons with such harm minimization goals in mind: (1) building so-called nature imagery rooms to play videos of outdoor spaces, (2) eliminating punishments for self-harm, and (3) conducting daily cell-front wellness checks. Results Drawing on 183 in-depth qualitative interviews with both staff working in and people imprisoned in solitary confinement units conducted in Washington state restrictive housing units in 2017, we find that these three reforms not only resulted in limited successes but also generated new conflicts. Institutional logics such as deprivation, risk-management, and responsibilization ultimately impeded even the most modest attempts to mitigate the inherently harsh practice of solitary confinement. The limits of these reforms are due in part to individual choices made by people imprisoned in solitary confinement and staff working in these units, as well as the larger cultural norms that shape life in restrictive housing units. Conclusions Incrementalist reforms aimed at softening the environment of solitary confinement may actually serve to increase the strain and stress experienced by people confined to and working within them. Even the most well-intentioned reforms, like those attempted by the Washington DOC, should be scrutinized in order to determine if they are producing the desired outcomes, or instead, reproducing a different, but nonetheless damaging set of harms to people imprisoned in solitary confinement. Further, even well-intentioned reforms are often stymied by the underlying institutional logics of restrictive housing spaces.</t>
  </si>
  <si>
    <t>Pifer, Natalie/N-1139-2019</t>
  </si>
  <si>
    <t>Pifer, Natalie/0000-0001-9716-0294; Augustine, Dallas/0000-0002-6846-6929</t>
  </si>
  <si>
    <t>2194-7899</t>
  </si>
  <si>
    <t>JUL 31</t>
  </si>
  <si>
    <t>WOS:000682929900001</t>
  </si>
  <si>
    <t>Manohar, H; Madegowda, RK; Seshadri, SP</t>
  </si>
  <si>
    <t>INDIAN JOURNAL OF PSYCHOLOGICAL MEDICINE</t>
  </si>
  <si>
    <t>Chronic medical conditions in children and adolescents have a significant impact on development and quality of life. Children with vitiligo experience depression, anxiety and guilt, body image concerns, and conflicts of acceptance-rejection among peers. Understanding issues of relevance through a developmental perspective is pivotal. Here, we report the experiences of working with an adolescent who presented with depressive symptoms, mood dysregulation, and self-harm, in the background of vitiligo and child sexual abuse. We describe the unique therapeutic challenges, focusing on the interplay between depressive psychopathology, childhood trauma, and normative adolescent development. Therapeutic strategies for patient-centered psychological interventions are discussed. The therapy processes focused on a narrative approach, with the active involvement of the family.</t>
  </si>
  <si>
    <t>0253-7176</t>
  </si>
  <si>
    <t>0975-1564</t>
  </si>
  <si>
    <t>WOS:000644626900001</t>
  </si>
  <si>
    <t>Rusiana, E; Keliat, BA</t>
  </si>
  <si>
    <t>ENFERMERIA CLINICA</t>
  </si>
  <si>
    <t>Emotional and behavioral problems (EBP) are the main factors that make adolescents vulnerable to health risk behaviors like self -injury. This study aims to determine the relationship of EBP with self -injury in adolescents. The study used a descriptive correlative design with a cross-sectional approach. This research applied purposive and stratified -cluster sampling techniques involving 263 Senior High School (SHS) adolescents in West Jakarta. Data were obtained by using Strength -and -Difficulties Questionnaire and Deliberate Self -Harm Inventory questionnaire. The majority of adolescents have a normal level of self -injurious behavior of 52.5%. The EBP that the adolescents have been in the normal range of 62.4%. EBP has a significant relationship with self -injury in adolescents (p =0.000). This research is expected to be used as a foundation of promotion and prevention programs regarding self -injury and EBP in adolescents, such as mental health education, Coping -Skills Training, and Cognitive Behavior Therapy. (C) 2020 Published by Elsevier Espana, S.L.U.</t>
  </si>
  <si>
    <t>1130-8621</t>
  </si>
  <si>
    <t>1579-2013</t>
  </si>
  <si>
    <t>WOS:000639603800040</t>
  </si>
  <si>
    <t>de los Reyes, S; Dude, A; Adams, M; Castille, D; Ouyang, DVW; Plunkett, BA</t>
  </si>
  <si>
    <t>AMERICAN JOURNAL OF PERINATOLOGY</t>
  </si>
  <si>
    <t>Objective The aim of this study was to evaluate whether the risk of perinatal depression is associated with body mass index (BMI) category. Study Design We performed a retrospective cohort study of women who completed an Edinburgh Postnatal Depression Scale (EPDS) questionnaire during the antepartum period at an integrated health system from January 2003 to May 2018. Risk of perinatal depression was defined as a score of &gt;= 10 on the EPDS or an affirmative response to thoughts of self-harm. Risk of perinatal depression was compared by first trimester BMI category, defined as underweight (BMI: &lt;18.5 kg/m (2) ), normal weight (BMI: 18.5-24.9 kg/m (2) ), overweight (BMI: 25.0-29.9 kg/m (2) ), or obese (BMI: &gt;= 30.0 kg/m (2) ). Univariable analyses were performed using chi (2) , Fisher's exact test, analysis of variance, Kruskal-Wallis, and Wilcoxon rank-sum tests as appropriate to evaluate the association between maternal BMI category, demographic and clinical characteristics, and risk of perinatal depression. Logistic multivariable regression models were performed to adjust for potential confounders identified as variables with p &lt; 0.10 in univariable analysis. Results Our analysis included 3,420 obese women, 3,839 overweight women, 5,949 normal weight women, and 1,203 underweight women. The overall median gestational age at EPDS administration was 27 weeks (interquartile range: 23-29). Overweight and obese women were more likely to be non-Hispanic Black, Hispanic, multiparous, to have public insurance, prepregnancy diabetes, and chronic hypertension as compared with normal or underweight women ( p &lt; 0.001). In univariable analysis, the risk of perinatal depression was not significantly different among underweight (10.8%, odds ratio [OR]: 0.86, 95% confidence interval [CI]: 0.79-1.18) or overweight women (12%, OR: 0.96, 95% CI: 0.79-1.18); however, the risk was higher among obese women (14.7%, 95% CI: 1.21-1.55) compared with normal weight women (11.2%). In multivariable analysis, obesity remained associated with an increased risk of perinatal depression (adjusted OR: 1.19, 95% CI: 1.04-1.35). Conclusion Obesity is associated with an increased risk of perinatal depression as compared with women of normal weight.</t>
  </si>
  <si>
    <t>0735-1631</t>
  </si>
  <si>
    <t>1098-8785</t>
  </si>
  <si>
    <t>WOS:000647059100003</t>
  </si>
  <si>
    <t>Santamaria-Garcia, H; Baez, S; Aponte-Canencio, DM; Pasciarello, GO; Donnelly-Kehoe, PA; Maggiotti, G; Matallana, D; Hesse, E; Neely, A; Zapata, JG; Chiong, W; Levy, J; Decety, J; Ibanez, A</t>
  </si>
  <si>
    <t>Uncovering social-contextual and individual mental health factors associated with violence via computational inference</t>
  </si>
  <si>
    <t>PATTERNS</t>
  </si>
  <si>
    <t>The identification of human violence determinants has sparked multiple questions from different academic fields. Innovative methodological assessments of the weight and interaction of multiple determinants are still required. Here, we examine multiple features potentially associated with confessed acts of violence in exmembers of illegal armed groups in Colombia (N = 26,349) through deep learning and feature-derived machine learning. We assessed 162 social-contextual and individual mental health potential predictors of historical data regarding consequentialist, appetitive, retaliative, and reactive domains of violence. Deep learning yields high accuracy using the full set of determinants. Progressive feature elimination revealed that contextual factors were more important than individual factors. Combined social network adversities, membership identification, and normalization of violence were among the more accurate social-contextual factors. To a lesser extent the best individual factors were personality traits (borderline, paranoid, and antisocial) and psychiatric symptoms. The results provide a population-based computational classification regarding historical assessments of violence in vulnerable populations.</t>
  </si>
  <si>
    <t>Ibanez, Agustin/H-7976-2015</t>
  </si>
  <si>
    <t>Ibanez, Agustin/0000-0001-6758-5101; Santamaria Garcia, Hernando/0000-0001-9422-3579; Aponte-Canencio, Diego Mauricio/0000-0002-4129-9980; Matallana-Eslava, Diana L./0000-0001-6529-7077; Maggiotti, Gabriel/0000-0002-4996-8202</t>
  </si>
  <si>
    <t>2666-3899</t>
  </si>
  <si>
    <t>FEB 12</t>
  </si>
  <si>
    <t>10.1016/j.patter.2020.100176</t>
  </si>
  <si>
    <t>WOS:000653837800001</t>
  </si>
  <si>
    <t>Moss, JL</t>
  </si>
  <si>
    <t>Cutting to the Punch Graphic Stunt Comedy and the Emergence of Crisis Slapstick</t>
  </si>
  <si>
    <t>STUDIES IN AMERICAN HUMOR</t>
  </si>
  <si>
    <t>Slapstick is a mode of comedic performance whose definition has not changed much since the nineteenth century. Slaps, hits, kicks, punches, pratfalls, and other types of stage and screen violence appear to be violent and harmful. But these acts are eventually revealed and resolved to be simulative and harmless. The slapstick performer emerges, unscathed, as a required prerequisite for comedic catharsis to take place. However, the past three decades have seen a graphic, transgressive form of comedic violence emerge that challenges this understanding. Assaultive acts of self-harm performed by shock-comic performers such as Ralph Cap'n Video Zavadil, Tom Green, and Johnny Knoxville's Jackass crew deploy violence to transgress established screen boundaries and disrupt the norms of performance style. This subversive form of humor, which this article refers to as crisis slapstick, produces graphic violence as comedic shocks that break from traditional slapstick. Physical injuries, presented as comedic absurdity, critique rather than uphold the embedded presumptions of safe screen space and industrial professionalism established over decades of classic slapstick performance.</t>
  </si>
  <si>
    <t>2333-9934</t>
  </si>
  <si>
    <t>0095-280X</t>
  </si>
  <si>
    <t>WOS:000634786500003</t>
  </si>
  <si>
    <t>Gillespie, SM; Garofalo, C; Centifanti, LCM</t>
  </si>
  <si>
    <t>JOURNAL OF CRIMINAL JUSTICE</t>
  </si>
  <si>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t>
  </si>
  <si>
    <t>Centifanti, Luna C. Munoz/D-4962-2012; Garofalo, Carlo/N-4045-2015</t>
  </si>
  <si>
    <t>Centifanti, Luna C. Munoz/0000-0003-4562-8187; Garofalo, Carlo/0000-0003-2306-6961; Gillespie, Steven/0000-0001-7789-5381</t>
  </si>
  <si>
    <t>1873-6203</t>
  </si>
  <si>
    <t>WOS:000623920900008</t>
  </si>
  <si>
    <t>Hickland, MM; Massouh, P; Sutthakorn, RE; Greenslade, C; Jennings, C; Cantle, F; Bew, D</t>
  </si>
  <si>
    <t>Background Knife-related violence is of growing concern in the UK. This study aims to investigate the impact of the COVID-19 pandemic on the frequency of penetrating injuries at a UK major trauma centre. Methods This was a retrospective study comparing the number of patients attending the emergency department of King's College Hospital (KCH) with a penetrating injury (gunshot or stab wound) during the 'pandemic year' (1 March 2020-28 February 2021) compared with the equivalent time period in the previous year. Penetrating injuries as a result of self-harm were excluded. The primary outcome was to assess whether there were any changes to the frequency of presentations during three periods of national lockdowns. Results Lockdown 1 showed a 48.45% reduction in presentations in the 'pandemic year' compared to the previous year, lockdown 2 showed a 31.25% reduction; however, lockdown 3 showed an 8.89% increase in the number of presentations. Conclusion Our findings suggest that despite the initial reduction in the number of presentations of penetrating injury during lockdown 1, this returned to normal levels by lockdown 3. Further research is required to understand the effects of government-imposed restrictions on interpersonal violence and identify appropriate methods of outreach prevention during a pandemic.</t>
  </si>
  <si>
    <t>Sutthakorn, Roxanne/0000-0003-0250-8257</t>
  </si>
  <si>
    <t>MAR 7</t>
  </si>
  <si>
    <t>WOS:000776691800031</t>
  </si>
  <si>
    <t>Charmaraman, L; Hodes, R; Richer, AM</t>
  </si>
  <si>
    <t>Background: Early adolescent years are marked by pervasive self- and peer-regulation regarding gender and sexuality norms, which can affect the mental well-being of sexual minority youth. During this developmental period, social media use is also emerging as a dominant mode of communication with peers, allowing for both risk and resilient behaviors that can impact well-being. Objective: This exploratory study aims to examine how sexual minorities in middle school use social media, who they are connected to and for what purposes, and the associations between these behaviors and mental well-being compared with their heterosexual peers. Methods: In our cross-sectional survey study of 1033 early adolescents aged between 10 and 16 years (average age 12.7, SD 1.21 years) from 4 middle school sites in the Northeastern United States, we conducted an exploratory study comparing sexual minorities (212/873, 24.3% of sample with known sexual orientation) with their heterosexual peers (n=661), obtaining an 84.46% (1033/1223; total possible) response rate. Results: Sexual minorities reported having smaller networks on their favorite social media website (beta=-.57; P&lt;.001), less often responded positively when friends shared good news (beta=-.35; P=.002), and less often tried to make friends feel better when they shared bad news (beta=-.30; P=.01). However, sexual minorities more often reported joining a group or web-based community to make themselves feel less alone (beta=.28; P=.003), unlike heterosexual youth. Sexual minorities had higher averages of loneliness and social isolation (beta=.19; P&lt;.001) than heterosexual students. Sexual minorities were also twice as likely to have tried to harm themselves in the past (beta=.81; odds ratio [OR] 2.24, 95% CI 1.64-3.06; P&lt;.001) and were more likely to have symptoms that reached the Center for Epidemiological Studies-Depression definition of depression (beta=.15; OR 1.16, 95% CI 1.08-1.25; P&lt;.001). About 39.1% (83/212) of sexual minorities had no one to talk to about their sexual orientation. Sexual minorities were 1.5 times more likely to have joined a social media website their parents would disapprove (beta=.41; OR 1.50, 95% CI 1.14-1.97; P=.004) and more likely to report seeing videos related to self-harm (beta=.33; OR 1.39, 95% CI 1.06-1.83; P=.02) on the web than heterosexual youth. Conclusions: Given previous reports of supportive and safe web-based spaces for sexual minority youth, our findings demonstrated that sexual minority youth prefer to maintain small, close-knit web-based communities (apart from their families) to express themselves, particularly when reaching out to web-based communities to reduce loneliness. Future longitudinal studies could determine any bidirectional influences of mental well-being and social media use in sexual minorities during this difficult developmental period.</t>
  </si>
  <si>
    <t>Richer, Amanda/0000-0003-3953-6702; Hodes, Rachel/0000-0002-1600-8862</t>
  </si>
  <si>
    <t>WOS:000714012600009</t>
  </si>
  <si>
    <t>Milavetz, Z; Pritzl, K; Muentner, L; Poehlmann-Tynan, J</t>
  </si>
  <si>
    <t>Objective Mental health symptoms in jailed parents with young children were examined in relation to gender, race, trauma, parenting stress, and supports. Background Most U.S. incarceration occurs in jails, which are notorious for high rates of mental illness. Jail incarceration is a significant stressor for families because most incarcerated individuals are parents. Method The sample included 165 jailed parents with children (aged 2-6 years) who completed an interview and questionnaires. Relative risk analyses determined symptom severity, and multivariate analysis of variance tested differences in White and non-White mothers and fathers. Ordinary least squares regression examined predictors of mental health symptoms. Results Depression and thought problems (hallucinations, strange thoughts, self-harm) were the most common problems. Jailed mothers reported more depression, anxiety, attention-deficit/hyperactivity disorder, and drug abuse than fathers. Childhood physical abuse and parenting stress were associated with more symptoms, whereas family support related to fewer symptoms. Conclusion Jailed parents experienced 3 to 5 times the odds of symptoms compared with norms, with a high rate of comorbidities relative to the low proportion of parents who received any mental health treatment. Implications Mental health interventions for jailed parents are needed, especially gender-responsive, trauma-informed services that decrease parenting stress and foster positive family connections.</t>
  </si>
  <si>
    <t>Muentner, Luke/0000-0002-0969-581X; Poehlmann, Julie/0000-0001-9249-2425</t>
  </si>
  <si>
    <t>WOS:000598666200001</t>
  </si>
  <si>
    <t>Dhanarisi, J; Tzotzolaki, TM; Vasileva, AMD; Kjellberg, MA; Hakulinen, H; Vanninen, P; Gawarammana, I; Mohamed, F; Hovda, KE; Eddleston, M</t>
  </si>
  <si>
    <t>Self-poisoning with organophosphorus (OP) insecticides is an important means of global self-harm. The insecticides are formulated with solvents that may also contribute to toxicity. We set up a study to detect changes in osmolal and anion gaps following ingestion of OP insecticides. We recruited consecutive patients admitted to a Teaching Hospital, Sri Lanka, with a history of OP self-poisoning. The osmolal and anion gaps were calculated on admission and at 4, 24 and 72 h post-ingestion together with ethanol concentration. Forty-nine patients were recruited (28 profenofos, 10 diazinon, one coumaphos, one chlorpyrifos, one phenthoate and eight unknown OP). Only modest increases in osmolal and anion gaps were noted. Small rises in osmolal gap above the upper limit of normal were noted in 16/49 (32.7%) of all cases, 9/28 (32.1%) profenofos cases and 4/10 (40.0%) diazinon cases. The anion gap was raised in 24/49 (49.0%) of all cases, 15/28 (53.6%) profenofos cases and 5/10 (50.0%) diazinon cases. We observed a trend for a fall in osmolal gap during the first 24 h, followed by an increase up to 72 h. There was no correlation between the anion gap and serum lactate concentration, indicating that a lactic acidosis was not responsible for the anion gap. Formate, which could have explained the increased gap, was not detected in any of the samples; ketoacids (beta-hydroxybutyrate and acetoacetate) were not measured. This pilot study found that profenofos and diazinon poisoning caused only modest increases in the osmolal and anion gaps in a minority of cases.</t>
  </si>
  <si>
    <t>Vanninen, Paula/0000-0001-9579-0380; Mohamed, Fahim/0000-0003-2849-7269; Hakulinen, Hanna/0000-0001-7049-1659; Gawarammana, Indika/0000-0001-6795-0113; Dhanarisi, Jeevan/0000-0003-1353-1508; Eddleston, Michael/0000-0002-6857-3441; Hovda, Knut Erik/0000-0001-6341-8699</t>
  </si>
  <si>
    <t>WOS:000725955800001</t>
  </si>
  <si>
    <t>Characteristics of fatal tapentadol-related toxicity in Australia</t>
  </si>
  <si>
    <t>DRUG AND ALCOHOL REVIEW</t>
  </si>
  <si>
    <t>Introduction Tapentadol is a centrally acting opioid analgesic prescribed for the treatment of moderate to severe pain. The study aimed to determine the characteristics of Australian toxicity deaths related to tapentadol. Methods All cases in which tapentadol use was coded contributory to death (n = 159) were retrieved from the National Coronial Information System (1 July 2000-31 December 2020). Results The mean age was 48.5 (18-81) and 56% were female. Documented histories of problems with chronic pain (66%), mental health (60.4%), substance use (44%) and injecting drug use (23.3%) were common. The majority of deaths were deemed unintentional (76.1%) and in 18.9% pre-existing disease was co-contributory. The median peripheral blood tapentadol concentration was 1.00 mg L-1 (0.02-47.00), and the median aortic concentration was 2.05 mg L-1 (0.10-30.00). In all cases, psychoactive drugs other than tapentadol were also detected, most commonly antidepressants (72.3%), opioids (66.7%), hypnosedatives (64.2%) and gabapentinoids (43.4%). Of cases where autopsies were conducted, 27.7% were diagnosed with cardiomegaly and 18.5% with severe coronary artery stenosis. Pulmonary oedema (68.1%), aspiration of vomitus (39.5%) and acute pneumonia (26.9%) were common. Discussion and Conclusions The typical tapentadol-related toxicity death involved unintentional death in the presence of multiple drugs, although a notable minority were intentional self-harm. Multiple morbidities were common. The identification and characteristics of these cases indicate that the adverse event profile of tapentadol needs to be considered in the setting of polypharmacy.</t>
  </si>
  <si>
    <t>0959-5236</t>
  </si>
  <si>
    <t>1465-3362</t>
  </si>
  <si>
    <t>10.1111/dar.13462</t>
  </si>
  <si>
    <t>WOS:000770159900001</t>
  </si>
  <si>
    <t>Tripathi, P; Dwivedi, PS; Sharma, S</t>
  </si>
  <si>
    <t>INTERNATIONAL JOURNAL OF HUMAN RIGHTS IN HEALTH CARE</t>
  </si>
  <si>
    <t>Purpose The COVID-19 outbreak has significant psychological effects because of reduced support system and social quarantine, making women the worst-hit population of shadow pandemic, i.e. domestic violence. While food shortages, unemployment and increased domestic-work burdens are the immediate effects of the lockdown, women at home have to bear its far-reaching impacts in the long term in the form of domestic abuse, making the study of the psychological impact of domestic violence against women imperative. This paper aims to identify the factors and causes responsible for domestic violence and its psychological impacts on women in different aspects. This paper further focuses on the reasons behind an escalation in psychological violence against women. Design/methodology/approach This paper is based on extrapolating data from various journal articles, Indian Government reports, newspaper articles and other printed materials that are recent, relevant and discuss domestic violence and mental stress during the COVID-19 pandemic. Researchers use Indian National Commission for Women's (NCW) data on complaints received regarding violence against women and domestic abuse in the year 2020 and 15 journal articles that discuss domestic violence against women during the COVID-19 period in different countries to discuss social inequalities and power relations impact on women' mental health. Findings The findings suggest that economic instability during the pandemic and social and cultural norms of India ignited psychological abuse against women during the pandemic. The number of monthly complaints of dowry death, dowry harassment and protection of women against domestic violence reflect on increased registered complaints in the postlockdown period in the year 2020. The number of monthly complaints received by the NCW from January 2020 to December 2020 in India represents that WhatsApp chat is a powerful tool for reporting domestic violence. Originality/value The pandemic lockdown has an adverse psychological impact on women, making them suffer from posttraumatic symptoms, substance abuse, panic attacks, depressions, hallucinations, eating disorders, self-harm, etc. This paper strives to reflect upon mitigation strategies to curb domestic violence in India.</t>
  </si>
  <si>
    <t>Tripathi, Priyanka/0000-0002-9522-3391</t>
  </si>
  <si>
    <t>2056-4902</t>
  </si>
  <si>
    <t>WOS:000781105300001</t>
  </si>
  <si>
    <t>Seko, Y; Kikuchi, M</t>
  </si>
  <si>
    <t>FRONTIERS IN COMMUNICATION</t>
  </si>
  <si>
    <t>Over the last few decades, self-injury has gained wide visibility in Japanese popular culture from manga (graphic novel), anime (animation), to digital games and fashion. Among the most conspicuous is the emergence of menhera (a portmanteau of mental health-er) girls, female characters who exhibit unstable emotionality, obsessive love, and stereotypical self-injurious behaviors such as wrist cutting. Tracing the expansion of this popular cultural slang since 2000, this conceptual article explores three narrative tropes of menhera-the sad girl, the mad woman, and the cutie. Within these menhera narratives, self-injury functions as a self-sufficient signifier of female vulnerability, monstrosity, and desire for agency. These menhera tropes, each with their unique interpretation of self-injury, have evolved symbiotically with traditional gender norms in Japan, while destabilizing long-standing undesirability of sick/detracted female bodies. The menhera narrative tropes mobilize cultural discourses about female madness and subsequently feed back into the social imaginaries, offering those who self-injure symbolic resources for self-interpretation. We argue that popular cultural narratives of self-injury like menhera may exert as powerful an influence as clinical discourses on the way we interpret, make sense of, and experience self-injury. Being attentive to cultural representations of self-injury thus can help clinicians move toward compassionate clinical practice beyond the medical paradigm.</t>
  </si>
  <si>
    <t>2297-900X</t>
  </si>
  <si>
    <t>WOS:000783788500001</t>
  </si>
  <si>
    <t>Wall, I; Johnsdotter, S</t>
  </si>
  <si>
    <t>SEXUALITIES</t>
  </si>
  <si>
    <t>Sex as self-injury is a well-established concept within Swedish society and is a new label for categorizing sexual risk-taking. The phenomenon has been discussed in Sweden since 2008, and about a decade later the concept appeared for the first time in Swedish scientific literature. Sex as self-injury is not yet an idea accepted by the international research field, but it can be assumed that it will eventually reach the international arena: the discourse about self-destructive sex has the potential to be established as a new diagnostic category of sexual dysfunction through concept creep. In this article, based on an analysis of media material from Sweden, we argue that the burgeoning discourse around sex as self-injury leads to a further strengthening of the normative division between good and bad sexualities, as described in Gayle Rubin's work on a sex hierarchy.</t>
  </si>
  <si>
    <t>1363-4607</t>
  </si>
  <si>
    <t>1461-7382</t>
  </si>
  <si>
    <t>WOS:000783466100001</t>
  </si>
  <si>
    <t>Gunnarsson, NV; Lonnberg, M</t>
  </si>
  <si>
    <t>The good and the bad subject position in self-injury autobiographies</t>
  </si>
  <si>
    <t>QUALITATIVE SOCIAL WORK</t>
  </si>
  <si>
    <t>Utilizing published autobiographies, we explore how individuals who self-injure discursively construct their experiences of the self and self-injury. The authors construct their selves into two seemingly opposite subject positions, here named the bad girl and the good girl. For the most part, the authors identify themselves with the bad girl position. Although there is a struggle to uphold normalcy in front of others, they regard evidence of the good girl position as fake. We demonstrate how they, to a large extent, accept the dominant discourse of self-injury as an individual and pathological problem for which they tend to blame themselves. However, they also challenge the negative subject position by separating themselves discursively from the bad side of the self. Acts of self-injury are described as a way to cope with the negative perception of themselves and at the same time being what causes feelings of self-loathing. Thus, understanding how the psychomedical discourse affects individuals who self-injure as well as the consequences of the medicalization of self-injury are of importance. Furthermore, social workers may be in a legitime position to work with the self-representations and the social factors that may underlie an individual's need to cut or in other ways physically hurt oneself.</t>
  </si>
  <si>
    <t>Gunnarsson, Nina Veetnisha/0000-0001-8948-1055</t>
  </si>
  <si>
    <t>1473-3250</t>
  </si>
  <si>
    <t>1741-3117</t>
  </si>
  <si>
    <t>WOS:000692214600001</t>
  </si>
  <si>
    <t>Momosaki, K; Kido, J; Matsumoto, S; Ozasa, S; Nakamura, K</t>
  </si>
  <si>
    <t>Adrenocorticotropic Hormone Therapy Improved Spasms and Sleep Disturbance in Smith-Magenis Syndrome: A Case Report</t>
  </si>
  <si>
    <t>PEDIATRIC REPORTS</t>
  </si>
  <si>
    <t>Smith-Magenis syndrome (SMS) is a complex disorder characterized by variable mental retardation, sleep disturbances, craniofacial and skeletal anomalies, self-injurious and attention-seeking behaviors, and speech and motor delays. The case of a 14-month-old girl with SMS who was experiencing spasm clusters and sleep disturbances with sleep-wake intervals of 1.5 to 2 h persisting from the neonatal period was examined. The patient's spasms stopped and interictal electroencephalography did not show epileptic discharges after undergoing a high-dose adrenocorticotropic hormone (ACTH) therapy. Moreover, the patient's sleep cycle stabilized 1 month after receiving the ACTH therapy. Dramatic reductions in the patient's self-injurious behaviors were also noted. At 1 year following ACTH treatment, the patient's improved sleep was maintained. High-dose ACTH treatment was considered to contribute to the normal adaptation of the hypothalamic-pituitary-adrenal axis by regulating the release of corticotropin-releasing hormone, resulting in improvement of the patient's infantile spasms and sleep disturbances.</t>
  </si>
  <si>
    <t>kido, jun/0000-0003-1328-6696</t>
  </si>
  <si>
    <t>2036-749X</t>
  </si>
  <si>
    <t>2036-7503</t>
  </si>
  <si>
    <t>10.3390/pediatric12030018</t>
  </si>
  <si>
    <t>WOS:000612237000004</t>
  </si>
  <si>
    <t>Osei-Owusu, IA; Norris, AL; Joynt, AT; Thorpe, J; Cho, S; Tierney, E; Schmidt, J; Hagopian, L; Harris, J; Pevsner, J</t>
  </si>
  <si>
    <t>COLD SPRING HARBOR MOLECULAR CASE STUDIES</t>
  </si>
  <si>
    <t>Chromosomal structural variation can cause severe neurodevelopmental and neuropsychiatric phenotypes. Here we present a nonverbal female adolescent with severe stereotypic movement disorder with severe problem behavior (e.g., self-injurious behavior, aggression, and disruptive and destructive behaviors), autism spectrum disorder, severe intellectual disability, attention deficit hyperactivity disorder, and global developmental delay. Previous cytogenetic analysis revealed balanced translocations present in the patient's apparently normal mother. We hypothesized the presence of unbalanced translocations in the patient due to maternal history of spontaneous abortions. Whole-genome sequencing and whole-genome optical mapping, complementary next-generation genomic technologies capable of the accurate and robust detection of structural variants, identified t(3;10), t(10;14), and t(3;14) three-way balanced translocations in the mother and der(10)t(3;14;10) and der(14)t(3;14;10) translocations in the patient. Instead of a t(3;10), she inherited a normal maternal copy of Chromosome 3, resulting in an unbalanced state of a 3q28qter duplication and 10q26.2qter deletion. Copy-imbalanced genes in one or both of these regions, such as DLG1, DOCK1, and EBF3, may contribute to the patient's phenotype that spans neurodevelopmental, musculoskeletal, and psychiatric domains, with the possible contribution of a maternally inherited 15q13.2q13.3 deletion.</t>
  </si>
  <si>
    <t>Harris, Jacqueline/0000-0001-8465-2142</t>
  </si>
  <si>
    <t>2373-2873</t>
  </si>
  <si>
    <t>a005884</t>
  </si>
  <si>
    <t>WOS:000600059800005</t>
  </si>
  <si>
    <t>Min, JW; Lopez, SV; Dunn, DS; Leffingwell, TR; Mullins-Sweatt, SN</t>
  </si>
  <si>
    <t>PSYCHIATRIC QUARTERLY</t>
  </si>
  <si>
    <t>Nonsuicidal self-injury (NSSI) is a major public health concern. Web-based personalized feedback interventions (PFIs) may be a cost-effective and efficient way to treat NSSI. In order to develop a PFI, it is imperative to assess descriptive and injunctive norms. The current study examines descriptive and injunctive norms of NSSI within college students and adults in the community, comparing how perceived norms may differ for those who do or do not engage in NSSI. Study 1 calculated percentages of NSSI behavior within the student sample. Study 2 then examined perceived descriptive and injunctive norms between those with and without history of NSSI in both samples. Study 1 indicated that 19% of undergraduate students had histories of NSSI. Additionally, there was a general tendency to overestimate the percentage of people who engage in NSSI and the number of times a typical person engages in NSSI. Finally, those who engaged in NSSI believed that most people do not understand why individuals engage in NSSI; comparatively, the majority of people without history of NSSI still indicated that they understand why others would engage in NSSI. These research findings may be utilized in a PFI to reduce shame and NSSI behavior.</t>
  </si>
  <si>
    <t>Min, Jiwon/0000-0001-9842-1302</t>
  </si>
  <si>
    <t>1573-6709</t>
  </si>
  <si>
    <t>WOS:000665668600001</t>
  </si>
  <si>
    <t>Cohen, RL; Drewes, JL; Queen, SE; Freeman, ZT; Pate, KM; Adams, RJ; Graham, DR; Hutchinson, EK</t>
  </si>
  <si>
    <t>COMPARATIVE MEDICINE</t>
  </si>
  <si>
    <t>Macaques with self-injurious behavior (SIB) have been used as a model of human SIB and have previously been shown to respond to treatments targeting enhancement of central serotonin signaling, whether by supplementation with tryptophan, or by inhibiting synaptic reuptake. Decreased serotonin signaling in the brain has also been implicated in many human psychopathologies including major depression disorder. A disturbance in tryptophan metabolism that moves away from the production of serotonin and toward the production of kynurenine has been proposed as a major etiological factor of depression. We hypothesized that in macaques with SIB, central tryptophan metabolism would be shifted toward kynurenine production, leading to lower central serotonin (5-hydroxytryptamine). We analyzed tryptophan metabolites in the cerebral spinal fluid (CSF) of macaques with and without SIB to determine whether and where tryptophan metabolism is altered in affected animals as compared with behaviorally normal controls. We found that macaques with SIB had lower CSF concentrations of serotonin than did behaviorally normal macaques, and that these deficits were inversely correlated with the severity of abnormal behavior. However, our results suggest that this decrease is not due to shifting of the tryptophan metabolic pathway toward kynurenine, as concentrations of kynurenine were also low. Concentrations of IL6 were elevated, suggesting central inflammation. Determining the mechanism by which serotonin function is altered in self-injurious macaques could shed light on novel therapies for SIB and other disorders of serotonin signaling.</t>
  </si>
  <si>
    <t>Cohen, Rachael/0000-0002-6560-4441</t>
  </si>
  <si>
    <t>1532-0820</t>
  </si>
  <si>
    <t>WOS:000748972000002</t>
  </si>
  <si>
    <t>Cano, K; Sumlin, E; Sharp, C</t>
  </si>
  <si>
    <t>Screening for borderline personality pathology on college campuses</t>
  </si>
  <si>
    <t>PERSONALITY AND MENTAL HEALTH</t>
  </si>
  <si>
    <t>Although borderline symptoms show a normative decline throughout adulthood, severe psychosocial impairment often remains. Identifying personality pathology in college-age students may help prevent adaptive failure that can occur during the critical period of development from puberty through the late 20s and thus reduce impairment later in life. The aims of the current study were to estimate the prevalence of borderline personality disorder (BPD) in a diverse college sample, determine which symptoms confer the greatest relative risk of screening positive for BPD and examine the utility of the Personality Inventory for DSM-5 brief form (PID-5-BF) in identifying BPD. Participants were 1456 undergraduate students, and 312 individuals (21.4% of the sample) screened positive for BPD. Chronic feelings of emptiness conferred the greatest relative risk of any symptom; students who endorsed this symptom were 15 times more likely to screen positive for BPD than those who did not. Scales and composite scores of the PID-5-BF demonstrated diagnostic accuracy ranging from sufficient to excellent. The current study contributes to literature concerning best practices in screening for personality pathology in young adults. Results suggest that chronic feelings of emptiness are significant for detecting at-risk students and implications for the use of the PID-5-BF are discussed.</t>
  </si>
  <si>
    <t>Cano, Kiana/0000-0003-0662-2217</t>
  </si>
  <si>
    <t>1932-8621</t>
  </si>
  <si>
    <t>1932-863X</t>
  </si>
  <si>
    <t>10.1002/pmh.1534</t>
  </si>
  <si>
    <t>WOS:000730089200001</t>
  </si>
  <si>
    <t>Schnabl, D; Kapferer-Seebacher, I; Angermann, Z; Steiner, R; Guenther, V; Stuerz, K</t>
  </si>
  <si>
    <t>QUINTESSENCE INTERNATIONAL</t>
  </si>
  <si>
    <t>Objectives: Due to the growing popularity of body modifications, dental practitioners are increasingly confronted with oral piercing and its implications. Successful consultation and subsequent change of patient behavior require an understanding of the patient's personality and the deep reasons that explain this self-injurious behavior. This is the first study evaluating personality traits and aspects of body perception in a cohort of adults with oral piercing. Method and materials: Sixty-two individuals with labial and/or tongue piercing completed three validated questionnaires assessing body perception and personality traits (Questionnaire for assessing one's own body; Sensation Seeking Scale; Big Five Inventory Scale). Fisher Exact probability test and Mann-Whitney U test were used to determine differences in frequency data and in psychologic parameters between subgroups. Results: Eighteen single-and 44 multiple-pierced individuals completed the study (53 women, 9 men). The odds for being multiple pierced was significantly higher for tongue than for labial piercing (3.89 and 0.63, respectively; P = .003). In all psychologic parameters measured, the sample showed score distributions within reference norms. However, multiple-pierced individuals displayed a significantly lesser feeling of attractiveness, less self-confidence, and more uncertainty/anxiety towards their body than single-pierced probands (P &lt; .05). Conclusion: Psychologic characteristics of individuals with oral piercing do not fundamentally differ from those of the average population. Therefore, dental practitioners should focus on the medical and dental implications of oral piercing in the counseling of patients who have or intend to have such done. (Quintessence Int 2021;52:720-726; doi: 10.3290/j.qi.b1244417)</t>
  </si>
  <si>
    <t>0033-6572</t>
  </si>
  <si>
    <t>1936-7163</t>
  </si>
  <si>
    <t>10.3290/j.qi.b1244417)</t>
  </si>
  <si>
    <t>WOS:000726526900009</t>
  </si>
  <si>
    <t>Koczok, K; Horvath, L; Korade, Z; Mezei, ZA; Szabo, GP; Porter, NA; Kovacs, E; Mirnics, K; Balogh, I</t>
  </si>
  <si>
    <t>Smith-Lemli-Opitz syndrome (SLOS) is a severe monogenic disorder resulting in low cholesterol and high 7-dehydrocholesterol (7-DHC) levels. 7-DHC-derived oxysterols likely contribute to disease pathophysiology, and thus antioxidant treatment might be beneficial because of high oxidative stress. In a three-year prospective study, we investigated the effects of vitamin E supplementation in six SLOS patients already receiving dietary cholesterol treatment. Plasma vitamin A and E concentrations were determined by the high-performance liquid chromatography (HPLC) method. At baseline, plasma 7-DHC, 8-dehydrocholesterol (8-DHC) and cholesterol levels were determined by liquid chromatography-tandem mass spectrometry (LC-MS/MS) method. The clinical effect of the supplementation was assessed by performing structured parental interviews. At baseline, patients were characterized by low or low-normal plasma vitamin E concentrations (7.19-15.68 mu mol/L), while vitamin A concentrations were found to be normal or high (1.26-2.68 mu mol/L). Vitamin E supplementation resulted in correction or significant elevation of plasma vitamin E concentration in all patients. We observed reduced aggression, self-injury, irritability, hyperactivity, attention deficit, repetitive behavior, sleep disturbance, skin photosensitivity and/or eczema in 3/6 patients, with notable individual variability. Clinical response to therapy was associated with a low baseline 7-DHC + 8-DHC/ cholesterol ratio (0.2-0.4). We suggest that determination of vitamin E status is important in SLOS patients. Supplementation of vitamin E should be considered and might be beneficial.</t>
  </si>
  <si>
    <t>Korade, Zeljka/AIE-2127-2022; Balogh, Istvan/N-2990-2019</t>
  </si>
  <si>
    <t>Balogh, Istvan/0000-0003-3397-2829; Korade, Zeljka/0000-0002-8690-4507</t>
  </si>
  <si>
    <t>WOS:000688871400001</t>
  </si>
  <si>
    <t>Bertacchi, M; Tocco, C; Schaaf, CP; Studer, M</t>
  </si>
  <si>
    <t>Pathophysiological Heterogeneity of the BBSOA Neurodevelopmental Syndrome</t>
  </si>
  <si>
    <t>CELLS</t>
  </si>
  <si>
    <t>The formation and maturation of the human brain is regulated by highly coordinated developmental events, such as neural cell proliferation, migration and differentiation. Any impairment of these interconnected multi-factorial processes can affect brain structure and function and lead to distinctive neurodevelopmental disorders. Here, we review the pathophysiology of the Bosch-Boonstra-Schaaf Optic Atrophy Syndrome (BBSOAS; OMIM 615722; ORPHA 401777), a recently described monogenic neurodevelopmental syndrome caused by the haploinsufficiency of NR2F1 gene, a key transcriptional regulator of brain development. Although intellectual disability, developmental delay and visual impairment are arguably the most common symptoms affecting BBSOAS patients, multiple additional features are often reported, including epilepsy, autistic traits and hypotonia. The presence of specific symptoms and their variable level of severity might depend on still poorly characterized genotype-phenotype correlations. We begin with an overview of the several mutations of NR2F1 identified to date, then further focuses on the main pathological features of BBSOAS patients, providing evidence-whenever possible-for the existing genotype-phenotype correlations. On the clinical side, we lay out an up-to-date list of clinical examinations and therapeutic interventions recommended for children with BBSOAS. On the experimental side, we describe state-of-the-art in vivo and in vitro studies aiming at deciphering the role of mouse Nr2f1, in physiological conditions and in pathological contexts, underlying the BBSOAS features. Furthermore, by modeling distinct NR2F1 genetic alterations in terms of dimer formation and nuclear receptor binding efficiencies, we attempt to estimate the total amounts of functional NR2F1 acting in developing brain cells in normal and pathological conditions. Finally, using the NR2F1 gene and BBSOAS as a paradigm of monogenic rare neurodevelopmental disorder, we aim to set the path for future explorations of causative links between impaired brain development and the appearance of symptoms in human neurological syndromes.</t>
  </si>
  <si>
    <t>Schaaf, Christian Patrick/0000-0002-2148-7490</t>
  </si>
  <si>
    <t>2073-4409</t>
  </si>
  <si>
    <t>10.3390/cells11081260</t>
  </si>
  <si>
    <t>WOS:000785550900001</t>
  </si>
  <si>
    <t>Gouveia, FV; Germann, J; de Morais, R; Fonoff, ET; Hamani, C; Alho, EJ; Brentani, H; Martins, AP; Devenyi, G; Patel, R; Steele, C; Gramer, R; Chakravarty, M; Martinez, RCR</t>
  </si>
  <si>
    <t>NEUROSURGERY</t>
  </si>
  <si>
    <t>BACKGROUND: Intractable aggressive behavior (iAB) is a devastating behavioral disorder that may affect psychiatric patients. These patients have reduced quality of life, are more challenging to treat as they impose a high caregiver burden and require specialized care. Neuromodulatory interventions targeting the amygdala, a key hub in the circuitry of aggressive behavior (AB), may provide symptom alleviation. OBJECTIVE: To Report clinical and imaging findings from a case series of iAB patients treated with bilateral amygdala ablation. METHODS: This series included 4 cases (3 males, 19-32 years old) who underwent bilateral amygdala radiofrequency ablation for iAB hallmarked by life-threatening self-injury and social aggression. Pre- and postassessments involved full clinical, psychiatric, and neurosurgical evaluations, including scales quantifying AB, general agitation, quality of life, and magnetic resonance imaging (MRI). RESULTS: Postsurgery assessments revealed decreased aggression and agitation and improved quality of life. AB was correlated with testosterone levels and testosterone/cortisol ratio in males. No clinically significant side effects were observed. Imaging analyses showed preoperative amygdala volumes within normal populational range and confirmed lesion locations. The reductions in aggressive symptoms were accompanied by significant postsurgical volumetric reductions in brain areas classically associated with AB and increases in regions related to somatosensation. The local volumetric reductions are found in areas that in a normal brain show high expression levels of genes related to AB (eg, aminergic transmission) using gene expression data provided by the Allen brain atlas. CONCLUSION: These findings provide new insight into the whole brain neurocircuitry of aggression and suggest a role of altered somatosensation and possible novel neuromodulation targets.</t>
  </si>
  <si>
    <t>Brentani, Helena/G-6839-2011; GERMANN, Jurgen/AAU-4943-2020; Devenyi, Gabriel A/B-7819-2009</t>
  </si>
  <si>
    <t>Brentani, Helena/0000-0001-5192-4682; GERMANN, Jurgen/0000-0003-0995-8226; Devenyi, Gabriel A/0000-0002-7766-1187</t>
  </si>
  <si>
    <t>0148-396X</t>
  </si>
  <si>
    <t>1524-4040</t>
  </si>
  <si>
    <t>WOS:000610550900009</t>
  </si>
  <si>
    <t>McDowell, JJ</t>
  </si>
  <si>
    <t>PERSPECTIVES ON BEHAVIOR SCIENCE</t>
  </si>
  <si>
    <t>This article provides an overview of highlights from 60 years of basic research on choice that are relevant to the assessment and treatment of clinical problems. The quantitative relations developed in this research provide useful information about a variety of clinical problems including aggressive, antisocial, and delinquent behavior, attention-deficit/hyperactivity disorder (ADHD), bipolar disorder, chronic pain syndrome, intellectual disabilities, pedophilia, and self-injurious behavior. A recent development in this field is an evolutionary theory of behavior dynamics that is used to animate artificial organisms (AOs). The behavior of AOs animated by the theory has been shown to conform to the quantitative relations that have been developed in the choice literature over the years, which means that the theory generates these relations as emergent outcomes, and therefore provides a theoretical basis for them. The theory has also been used to create AOs that exhibit specific psychopathological behavior, the assessment and treatment of which has been studied virtually. This modeling of psychopathological behavior has contributed to our understanding of the nature and treatment of the problems in humans.</t>
  </si>
  <si>
    <t>McDowell, Jack/0000-0003-0953-9128</t>
  </si>
  <si>
    <t>2520-8969</t>
  </si>
  <si>
    <t>2520-8977</t>
  </si>
  <si>
    <t>WOS:000654892600001</t>
  </si>
  <si>
    <t>Ghosh, A; Singh, AK; Kumar, S; Manna, MC; Jha, P; Bhattacharyya, R; Sannagoudar, MS; Singh, R; Chaudhari, SK; Kumar, RV</t>
  </si>
  <si>
    <t>CATENA</t>
  </si>
  <si>
    <t>As soil erosion is a major threat for global food security, soil and water conservation (SWC) structures are essential in degraded lands of the tropics facing water scarcity. However, some fundamental questions regarding the impact of SWC measures on soil aggregate stability, organic carbon (SOC) pools within bulk soils and aggregates, and biological activities remain unexplored. A 11-year study was conducted, involving a combination of tree (Emblica officinalis) + grass (Cenchrus ciliaris) + legume (Stylosanthes seabrana), comparing in-situ soil water storage measures, staggered contour trenches (SWC1), continuous contour trenches (SWC2), stone mulch (SWC3), and vegetative barriers (SWC4), to a control (SWC0). We calculated three novel indices: biological activity index (BAI), oxidative stability (OXS), and normalized soil stability index (NSSI). SWC1 and SWC2 reduced soil erosion by similar to 63% and 51% compared to SWC0. Labile C concentration improved by similar to 47, 31, and 15% for SWC1, SWC2, and SWC4 compared to SWCO. SWC1 and SWC2 had 50 and 33% greater recalcitrant C than SWC0, respectively, in the top layer. Considerably higher amount of aggregate associated C was observed with SWC1 and SWC2 than with SWC0. NSSI values of SWC1 and SWC2 were similar to 1.92- and 1.87-fold higher than that of SWC0 in the upper layer. BAI was improved by 1.34-2.65 times under SWC conditions compared to the control. For macroaggregates, OXS of C for SWC1 and SWC2 were similar to 12% higher than that for SWC0 at the surface. Overall, fruit and pasture yield under SWC1 were similar to 51 and 82% higher than SWC0, respectively. System water productivity was similar to 61% higher for SWC1 compared with SWC0. Therefore, staggered contour trenching or continuous contour trenching could be recommended for improving soil structural stability and SOC storage and for reducing soil erosion in degraded lands of semi-arid, dry, tropical regions.</t>
  </si>
  <si>
    <t>Singh, Amit Kumar/0000-0002-2166-141X</t>
  </si>
  <si>
    <t>0341-8162</t>
  </si>
  <si>
    <t>1872-6887</t>
  </si>
  <si>
    <t>WOS:000608022600034</t>
  </si>
  <si>
    <t>JUNE 2022 TOP UP SEARCHES - PRE-DUPLICATE REMOVAL (n = 2272)</t>
  </si>
  <si>
    <t>Initial searches (raw data)</t>
  </si>
  <si>
    <t>after duplicate removal</t>
  </si>
  <si>
    <t>Title/Abstract Screening</t>
  </si>
  <si>
    <t>JUNE 2022 TOP UP SEARCHES (n = 1073 for title/abstract screening)</t>
  </si>
  <si>
    <t>after title/abs screening</t>
  </si>
  <si>
    <t>JUNE 2022 TOP UP SEARCHES - DUPLICATE REMOVAL (n =  1073 after removing duplicates)</t>
  </si>
  <si>
    <t>IN - full text reading next</t>
  </si>
  <si>
    <t>OUT - abstract not relevant (not norms, suicide…)</t>
  </si>
  <si>
    <t>There is growing evidence to show increased mental ill health in women compulsorily separated from their babies at birth (Cantwell et al., MBRRACE-UK, 2018:56). For imprisoned women, the risk of self-harm and suicide may be exacerbated. This article draws on in-depth interviews with a sample of 28 imprisoned pregnant women/new mothers, 10 prison staff and observations to discuss the experience of separation from or anticipation of separation of women from their babies. Oakley (Signs, 4:607–631, 1980) reflected on the transition to motherhood with reference to the sociology of loss of identity. Women who have been compulsorily separated from their babies experience subjugated loss out of place with societal norms. The experiences of compulsory separation, in relation to concepts of disenfranchised grief, resonate with Lovell's (Social Science &amp; Medicine, 17:755–761, 1983) research into the altered identities of mothers when loss occurs through late miscarriage or stillbirth. Additionally, this type of complex loss also denies a woman her identity as a ‘mother’. This article offers a fresh sociological perspective on the ways loss and grief are experienced by women facing separation from their babies in prison, drawing on concepts of uncertainty, loss and disenfranchised grief.</t>
  </si>
  <si>
    <t>Background
In the last few years, many countries have introduced laws combating image-based sexual abuse (IBSA), colloquially known as “revenge pornography.” However, the significant growth in the body of literature on the legal perspectives on IBSA, and the media coverage of high profile cases have not been equally met with appreciable victimization studies. Meanwhile, the need for a victim-centered approach in studying IBSA in Nigeria is underscored by the pervasiveness and normalization of sexual violence as a result of societal attitudes about gender and sexuality in the country. Therefore, this study explored the social and psychological implications of IBSA victimization.
Methods
Using qualitative methods, 27 adult women whose sexual images have been non-consensually shared publicly through online channels were purposively selected and interviewed for the study, between September 2019 and April 2020, and a thematic analysis of the participants’ narratives carried out.
Results
Victims of IBSA were found to be subjected to higher social condemnation, stigmatization, and isolation based on greater attribution of blames to them by their social network. Evidences of institutional re-victimization were documented. Victims also reported self-blame, paranoia, anger, guilt, depression, suicidal ideation and attempt in dealing with the abuse, secondary victimization, and social isolation.
Conclusion
IBSA victims are faced with peculiar social and psychological consequences which separate them from victims of other forms of sexual abuse. The study suggests a review of appropriate laws and social policies to prevent IBSA, deploy more victim support services and perpetrator programs, and protect victims from secondary victimization.</t>
  </si>
  <si>
    <t>A widespread brain disorder of present days is depression which influences 264 million of the world’s population. Depression may cause diverse undesirable consequences, including poor physical health, suicide, and self-harm if left untreated. Depression may have adverse effects on the personal, social, and professional lives of individuals. Both neurologists and researchers are trying to detect depression by challenging brain signals of Electroencephalogram (EEG) with chaotic and non-stationary characteristics. It is essential to detect early-stage depression to help patients obtain the best treatment promptly to prevent harmful consequences. In this paper, we proposed a new method based on centered correntropy (CC) and empirical wavelet transform (EWT) for the classification of normal and depressed EEG signals. The EEG signals are decomposed to rhythms by EWT and then CC of rhythms is computed as the discrimination feature and fed to K-nearest neighbor and support vector machine (SVM) classifiers. The proposed method was evaluated using EEG signals recorded from 22 depression and 22 normal subjects. We achieved 98.76%, 98.47%, and 99.05% average classification accuracy (ACC), sensitivity, and specificity in a 10-fold cross-validation strategy by using an SVM classifier. Such efficient results conclude that the method proposed can be used as a fast and accurate computer-aided detection system for the diagnosis of patients with depression in clinics and hospitals.</t>
  </si>
  <si>
    <t>There is increasing clinical evidence of an association between gender variability, gender dysphoria (GD), and autism spectrum disorder (ASD). This seems to be a two-way relationship, a person with GD is more likely to be diagnosed with ASD and vice versa. In youth, it is important to distinguish whether the presented symptoms are a manifestation of ASD focus on special interests or symptoms of co-occurring GD. This distinction is crucial in the process of planning reversible and especially irreversible medical procedures in the context of treatment. We present the case of a birth-assigned female adolescent with GD, who enrolled in our clinic at the age of 16.5 years with “being transgender” as her main complaint accompanied by a wish for surgical breast removal. His (as the patient prefers to use male pronouns) medical and developmental history involved obesity, hyperlipidemia, delays in social and language development and specific interests and rituals. He presented with half a year of untreated depression, suicidal thoughts and non-suicidal self-injuring, social phobia and relative social isolation. Comprehensive clinical assessments revealed a female karyotype (46, XX), normal female genitalia and unremarkable hormonal status. Clinical psychological assessments reported GD, ASD with average intellectual abilities and co-occurring symptoms of depression and anxiety. Other disorders, such as psychosis, personality disorder and dysmorphophobia, were excluded during longer-term diagnostic and psychotherapeutic processes. Our first aim was to build a good therapeutic alliance with the patient and treat depression and suicidality. He refused to take sertraline, but took a St. John's Wort over-the-counter peroral preparation in the form of infusions. His mood improved, he was no longer suicidal and started social transitioning, yet he remained socially phobic. At the time of writing, he is 20 years old, waiting for bilateral mastectomy and receiving regular triptorelin depot and testosterone depot intramuscular injections. Even though the diagnostic procedures and transition process in autistic gender diverse adolescents may take longer than in non-autistic individuals, ASD is not a contraindication to the gender transition process. We present a well-documented case of a slow social and medical transition resulting in gradual improvement of co-occurring symptoms of GD.</t>
  </si>
  <si>
    <t>Background
We aimed to explore the relationship between body mass index (BMI) and body weight perception (BWP) with suicidal behaviors among mainland Chinese adolescents.
Methods
A nationally representative sample (N = 10 110) of Chinese adolescents was assessed in this study. Suicidal behaviors (ideation, plan and attempt) were evaluated by four self-reported questions. Generalized linear mixed model was used to estimate the adjusted odds ratios (ORs) for the association between BWP/BMI with suicidal behaviors.
Results
The prevalence of suicidal ideation, suicidal plan and suicidal attempt was 12, 5 and 2.1%, respectively. After adjusting potential covariates, perceiving oneself as obese was significantly associated with increased risks of suicidal ideation (OR: 2.4, 95% confidence intervals, CI: 1.6–4.0, P = 0.001), suicidal plan (OR: 3.1, 95% CI: 1.5–6.3, P = 0.002) and suicidal attempt (OR: 3.7, 95% CI: 1.5–9.1, P = 0.001) compared with perceiving as normal weight among male adolescents; the effect attenuated to null among female adolescents. Perceiving oneself as underweight and overweight both exhibited significant adverse effect on suicidal behaviors (only suicidal ideation and suicidal plan) compared with perceiving oneself as normal weight among male adolescents, but not among female adolescents. The actual measured BMI was not significantly associated with suicidal behaviors among neither gender.
Conclusions
Self-perception of their body image rather than actual measured weight may have a gender-specific adverse effect on suicidal behaviors among Chinese adolescents.</t>
  </si>
  <si>
    <t xml:space="preserve">
Intoxications with sulpiride, an antipsychotic, are rare, and only limited literature is available. We describe a successful treatment of a sulpiride intoxication. A 67-year-old female, with a history of intentional suicide attempt, was admitted to the emergency department (ED) because of a suspected out-of-hospital cardiac arrest. At presentation, she was haemodynamically unstable, with a Glasgow Coma Scale of 3 and slight prolongation of QTc time. History taken from her husband raised suspicion of a suicide attempt with medication. Consultation of the on-call pharmacist and performance of a toxicology screening accelerated the diagnosis of a sulpiride intoxication. The patient was intubated because of respiratory insufficiency, admitted to the Intensive Care Unit (ICU) and treated with activated charcoal, laxatives and sodium bicarbonate. The following day, she was extubated with stable haemodynamics and a normalized ECG.
Treatment of sulpiride intoxications is mainly symptomatic and consists of supportive care. An important note is the avoidance of antiarrhythmic drugs, except for lidocaine, epinephrine and dopamine, as they might worsen arrhythmia and hypotension.</t>
  </si>
  <si>
    <t xml:space="preserve">
Background
The COVID-19 virus has been an emerging disease causing global outbreaks for over a year. In Thailand, transmission may be controlled by strict measures that could positively and negatively impact physical health and suicidal behavior.
Methods
The incidence of COVID-19 was retrieved from the Department of Disease Control (DDC). The impact of viral diseases was retrieved from the open-source of the DDC and King Chulalongkorn Memorial Hospital. The road accidents data were from the Thai Ministry of Transport. The suicidal behavior data were obtained from the Department of Mental Health. We compared data from the year 2019 with the pandemic COVID-19 outbreak period in 2020, before lockdown, during lockdown, easing, and new wave period using unpaired t-test and least-squares linear regression. We compared the impact of the outbreak on various data records in 2020 with corresponding non-outbreak from 2019.
Results
There was a significant decline in cases of influenza (p &lt; 0.001) and norovirus (p = 0.01). However, there was no significant difference in RSV cases (p = 0.17). There was a dramatic increase in attempt to suicides and suicides (p &lt; 0.001). There was no impact on roadside accidents and outpatient department visits.
Discussion
The extensive intervention measures during lockdown during the first wave positively impacted total cases for each period for acute respiratory and gastrointestinal tract diseases, car accidents, and injuries and negatively impacted indicators of suicidal behavior. The data support government policies that would be effective against the next outbreak by promoting the “new normal” lifestyle.</t>
  </si>
  <si>
    <t>Suicide, a common cause of death in adolescents, is linked to internalizing and externalizing symptoms. These associations are pronounced amongst adolescents who use substances. But these relationships are complex. For example, sex differences are present in association with internalizing/externalizing symptoms as well as differences in suicidality. A rarely explored factor that may account for this complexity as a moderator is callous-unemotional traits. The present study examines associations of internalizing and externalizing in relation to suicidality in the context of callous-unemotional traits amongst adolescents in substance use treatment. Additionally, sex differences were explored. A sample of 317 adolescents (13–18; 16.05 ± 1.22) in treatment for substance use completed measures for internalizing, externalizing, and suicidal symptoms. The main result suggested the presence of callous-unemotional (CU) traits attenuated the positive association between internalizing and a latent suicidality factor. This novel result contextualizes the association between transdiagnostic symptoms and suicidality. Assessing CU traits in the presence of internalizing symptoms may be an important component of understanding suicide risk amongst adolescents in treatment for substance use</t>
  </si>
  <si>
    <t>bjective
Considering that college students experience mental health issues and college counseling centers are overwhelmed, this study identifies instructors as a potential mental health resource for students. This study utilizes the theory of planned behavior to investigate the relationship between students’ attitudes, injunctive and descriptive norms, perceived behavioral control, and their intentions to engage their instructors in mental health conversations.
Participants
Participants were 311 undergraduate students at a small, private university in Southern California.
Methods
Participants were recruited through a Communication subject pool and completed an online survey about engaging instructors in these conversations.
Results
Results of a regression analysis indicate that all theoretical constructs positively predict students’ intentions to discuss mental health with an instructor.
Conclusions
By providing insight into students’ intentions to utilize instructors as mental health resources on campus, these findings yield practical implications for better preparing universities and their faculty to engage in students’ mental health.</t>
  </si>
  <si>
    <t>Paroxetine is a selective serotonin reuptake inhibitor (SSRI) used in the treatment of depression and anxiety disorders. In some epidemiological studies, slightly increased risks of major malformations and cardiac malformations have been reported following paroxetine exposure in the first trimester of pregnancy. However, such findings have been inconsistent. There is only one report of any overdose of an SSRI during pregnancy, and that involved escitalopram. The aim of this case report was to describe the impact of a paroxetine overdose in the first trimester of pregnancy on the health of the foetus. A 21-year-old mother of one child who was pregnant with a second child was prescribed 20 mg/day paroxetine hydrochloride for the treatment of anxiety/depression. The patient ingested 15 or 16 20-mg tablets of paroxetine hydrochloride (300–320 mg) during the 5th week of pregnancy as a suicide attempt. Within 15 min of ingestion, she was admitted to hospital and treated for intoxication. No evidence of maternal SSRI intoxication was observed after treatment. The patient consulted our teratology information service for further risk assessment regarding possible major congenital malformations following the paroxetine overdose. We were unable to find previous reports of paroxetine overdose during pregnancy in the literature. The timely administration of the overdose treatment and the lack of maternal intoxication symptoms were considered positive for the foetal well-being, and the patient was referred for perinatology and psychiatry follow-ups. A healthy, 3 500-g male infant was born at 38 weeks’ gestation, and his development at the age of 2 years was normal. This is the first reported case of paroxetine overdose during pregnancy. Comprehensive studies are needed to evaluate pregnancy outcomes after SSRI overdose.</t>
  </si>
  <si>
    <t>Suicide is one of the leading causes of death among young people aged 15 to 29 years of age. Ideation or suicidal thoughts , which precedes suicide is sometimes normalized and excused thereby missing avertable deaths within a given context. Understanding suicide ideation and the associated social correlates within contexts can provide cues on how to mitigate suicide. This paper examines the potential social factors that are shaping suicidal ideation among young people in two universities in Nigeria. Based on a mixed-method design, a survey was conducted among a proportionate sample of 500 young people (18–25years that are undergraduates). Four Focus Group Discussion sessions were also held among the same group and six semi-structured interviews with social workers at both universities. Quantitative evidence associated irregular financial support (OR = 0.60; p &lt; 0.05) and broken intimate relationship (OR = 1.57; P &lt; 0.05) with suicide ideation. Findings from the qualitative component also considered undergraduates that have academic challenges, engage in substance abuse, and have parents with marital problems to be prone to suicidal ideation. Suicidal ideation among these young people is embedded in their network of relationships, which can be mitigated when the quality of support systems is responsive and adequately accessed.</t>
  </si>
  <si>
    <t>Background Sex-specific differences in multiple sclerosis (MS) have been recognized, but few were known about how sex influences the characteristics of MS in Asian and the social burden of MS. This study aimed to investigate the symptoms, mental health, and social functions of Chinese MS patients and find differences between sexes.
Methods MS patients were enrolled from January 2004 to September 2018. A questionnaire was distributed by 47 medical centers. Patients’ physical symptoms, negative emotions, interpersonal communication, social intercourse, employment condition, and suicidal thoughts and behavior were collected. Patients were asked to fill in the questionnaire independently and undergo Expanded Disability Status Scale (EDSS) measurement. Unpaired t-tests between sexes were conducted for normally distributed continuous variables. Mann-Whitney u-tests were conducted for non-normally distributed data. Chi-square tests, Fisher exact tests and rank sum tests were performed for categorical variables.
Results 931 patients were enrolled and 631 were female. Frequency of fatigue and pain were higher in female MS patients (P&lt;0.05), while male patients complained more weakness, diplopia, sexual dysfunction, and micturition and defecation dysfunction (P&lt;0.05). Females were more likely to experience sadness and helplessness than males (P&lt;0.05) while males were more likely to experience nonacceptance than females (P&lt;0.05). MS had a worse influence on male patients in relationships with family and friends (P&lt;0.05). The employment rate of MS patients was 39.31%. The frequency of suicidal attempt was 2.36%, which was higher than general population.
Conclusions The study provided evidence that characteristics of MS were different between males and females, and influence in mental and social function was a common problem among MS patients. More attention should be paid to the mental health and social function of MS patients.</t>
  </si>
  <si>
    <t>Background
To date, numerous studies have examined the health status of Chinese left-behind children and migrant children. However, the impact of children's diverse migration/left-behind experiences on their health is still unclear.
Methods
A cross-sectional survey was conducted in 2020 in Nanling country (Anhui province) and Kaihua country (Zhejiang province) in China. School children from grade 5 to 8 reported their socio-demographic, interpersonal relationships, self-rated health, suicidal ideation, and depression. Participants were divided into four groups based on their migrant patterns, namely rural left-behind children with previous migration experience (ME-LBC), rural children with previous migration experience (ME-NLBC), rural left-behind children without migration experience (LBC), and rural children without migration experience (NLBC).
Results
Among 2,323 participants included in the present study, there were 336 ME-LBC (14.5%), 283 ME-NLBC (12.2%), 561 LBC (24.1%) and 1,143 NLBC (49.2%). Compared with NLBC, ME-LBC reported significantly poorer self-rated health (OR = 0.72, 95% CI [0.53–0.97], p &lt; 0.05), higher risk of depression (β = 0.90, 95% CI [0.02–1.77], p &lt; 0.05) with adjustment of socio-demographic and interpersonal relationships. There was no significant difference in suicidal ideation among different groups of children. The better interpersonal relationship was associated with a better self-rated health, and lower prevalence of depression and suicidal intention.
Conclusions
Compared to ordinary rural children, ME-LBC tended to experience higher levels of depression and poorer self-rated health. These research findings imply developing intervention programs about psychological adjustment tailored to different migrant patterns of Chinese rural children. The keys might be to strengthen the relationships with peer and teacher in school and improve the quality of parent-child communication in family for LBC.</t>
  </si>
  <si>
    <t>Background: Depression has been a common mental health problem during the COVID-19 epidemic. From a network perspective, depression can be conceptualized as the result of mutual interactions among individual symptoms, an approach that may elucidate the structure and mechanisms underlying this disorder. This study aimed to examine the structure of depression among residents in Wuhan, the epicenter of the COVID-19 outbreak in China, in the later stage of the COVID-19 pandemic.
Methods: A total of 2,515 participants were recruited from the community via snowball sampling. The Patient Health Questionnaire was used to assess self-reported depressive symptoms with the QuestionnaireStar program. The network structure and relevant centrality indices of depression were examined in this sample.
Results: Network analysis revealed Fatigue, Sad mood, Guilt and Motor disturbances as the most central symptoms, while Suicide and Sleep problems had the lowest centrality. No significant differences were found between women and men regarding network structure (maximum difference = 0.11, p = 0.44) and global strength (global strength difference = 0.04; female vs. male: 3.78 vs. 3.83, p = 0.51), a finding that suggests there are no gender differences in the structure or centrality of depressive symptoms.
Limitations: Due to the cross-sectional study design, causal relationships between these depressive symptoms or dynamic changes in networks over time could not be established.
Conclusions: Fatigue, Sad mood, Guilt, and Motor disturbances should be prioritized as targets in interventions and prevention efforts to reduce depression among residents in Wuhan, in the later stage of the COVID-19 pandemic.</t>
  </si>
  <si>
    <t>Background
Psychological distress (depression, anxiety and stress) is more common among medical students than in the general population, and is an important cause of insomnia, internet addiction, substance abuse, decreased academic performance and increased suicidality in medical students.
Methods
To examine the mechanism by which regulatory emotional self-efficacy affects medical students' psychological distress, a questionnaire of 539 medical students using an interpersonal adaptability scale, regulatory emotional self-efficacy scale, self-acceptance scale and depression-anxiety-stress scale was conducted.
Results
① Regulatory emotional self-efficacy, interpersonal adaptability and self-acceptance are positively correlated, but they are negatively correlated with psychological distress. ② The mediation model shows that interpersonal adaptation and self-acceptance are the mediation variables of the effect of regulatory emotional self-efficacy on psychological distress, and the total mediation effect value is -0.37, accounting for 86.05% of the total effect (-0.43). Specifically, the effect involves three paths: first, regulatory emotional self-efficacy indirectly affects psychological distress through interpersonal adaptation (effect value-0.24); second, regulatory emotional self-efficacy indirectly affects psychological distress through interpersonal adaptation and self-acceptance (effect value-0.08); and third, regulatory emotional self-efficacy indirectly affects psychological distress through self-acceptance (effect value -0.05).
Conclusions
Interpersonal adaptation and self-acceptance have a significant mediating effect between regulatory emotional self-efficacy and psychological distress, and the chain mediating effect of interpersonal adaptation and self-acceptance is also significant.</t>
  </si>
  <si>
    <t>Background:
The global spread of COVID-19 not only exerted an enormous impact on the public in different countries but also aggravated depression among youths. The aggressive tendencies of depressed individuals can harm their body and life and threaten those of others. The aggressive and non-suicidal self-injurious behaviors of depressed youths may seriously affect their physical and psychological health if not identified and mediated promptly.
Method:
A total of 875 young respondents (including college students, community youths, migrant workers, and so on) from three provinces in China were surveyed in 2020 using a depression scale, non-suicidal self-injury scale, aggression scale, and resilience scale.
Results:
Depression, non-suicidal self-injury, and aggression are significantly higher among the members of the depression group compared with the members of the healthy control group (P&lt;0.001), and the resilience of the members of the former group is remarkably lower than that of the members of the latter group (P&lt;0.001). Aggression among the depressed youths exhibits a significant positive correlation with non-suicidal self-injury (r= 0.43, P&lt;0.01), whereas aggression (r= –0.18, P&lt;0.05) and non-suicidal self-injury (r= –0.20, P&lt;0.05) demonstrates significant negative correlations with resilience. The resilience of the youths in the depression group plays a partial mediating role in the relationship between aggression and non-suicidal self-injury.
Conclusion:
The more aggressive the behaviors of the depressed youths, the more serious their non-suicidal self-injurious symptoms. Furthermore, resilience plays a partial mediating role in the relationship between aggression and non-suicidal self-injury.</t>
  </si>
  <si>
    <t>Background
There is a lack of religiosity studies in China especially in relation to mental health and suicidality. In this research, we focus our studies on medical workers of which some studies reported to have higher stress, and to pilot our studies in this adult age-group.
Data and Methodology
Data were obtained by a questionnaire survey in a large public hospital in a big metropolitan city of China. The final sample consisted of 1012 respondents with 237 (23.4%) being male and 775 (76.6%) being female. The respondents were of three groups: (1) Believers (n = 34; 3.5%); (2) Non-Believers or Atheists (n = 547; 55.8%); and (3) Agnostics or Fence-Sitters (n = 400; 40.8%). Suicidality was measured by the NCS-Suicidality Scale, and standard measures were employed for other major variables.
Findings
In line with other recent studies in China, the religion rate among the urban adults remained low (3.5%). However, about 40.8% of the respondents chose “don’t know” and could be fence-sitters on the issue of religious belief. Many of them are involved in various folk beliefs which may not be considered as religious. The religious believers were at higher risk of suicidality and depression than the atheists and the fence-sitters. However, the fence-sitters were higher than the believers and atheists on psychological strains, and they were higher on depression compared to the atheists.
Conclusion
The religious believers and religious fence-sitters have higher psychopathologic risks and suicidal risk than the atheist group. Religion as of low prevalence in Chinese societies is a social value deviant from the norm and its practitioners are likely to be marginalized or stigmatized. The Strain Theory of Suicide is used for detailed explanations.</t>
  </si>
  <si>
    <t>Objectives
Anxiety disorders are the most common psychiatric disorders in adolescents and seem to occur the earliest among all forms of psychopathology. The aim of this study was to investigate the association of anxiety severity with health risk behaviors and mental health in adolescents.
Methods
Data from the 2020 Korean Youth Risk Behavior Web-Based Survey were analyzed. A total of 54948 adolescents responded to the 7-item Generalized Anxiety Disorder Scale (GAD-7) for the assessment of their anxiety severity as well as to the mental health and health risk behavior survey. Logistic regression analysis, t tests, and variance analysis of a complex sample general linear model were used to examine the association of anxiety severity with health behaviors and mental health.
Results
After statistical adjustment for sociodemographic characteristics, the subjects in the severe anxiety group were significantly more likely to be current smokers (odds ratio [OR]: 2.08, 95% confidence interval [CI]: 1.72–2.50), current drinkers (OR: 1.91, 95% CI: 1.67–2.19), experience habitual substance use (OR: 10.89, 95% CI: 8.22–14.42), have sexual intercourse (OR: 2.10, 95% CI: 1.76–2.51), and have unprotected intercourse (OR: 2.21, 95% CI: 1.67–2.92) than those in the normal group. Anxiety severity negatively correlated with sleep satisfaction and happiness, but positively correlated with stress perception, loneliness, depressive symptoms, and suicidality.
Conclusion
Adolescent anxiety is associated with health risk behaviors and poor mental health. Thus, early screening and intervention for anxiety in adolescents could contribute to the management and coping of youth health risk behaviors in the community.</t>
  </si>
  <si>
    <t>Recovery from depression involves active processes of taking back control and reclaiming the self. Antidepressant medication can play a critical role in recovery, yet these medications and their effects can also become associated with feelings of dependency and loss of self, while conflicting with social norms, including gender roles. Men may be vulnerable in particular ways to these conflicts because of a dominant masculinity that demands independence and self-control. High levels of nonadherence to prescribed antidepressant regimens in patient populations point to the importance of better navigating these sociocultural and cognitive barriers in order to improve treatment outcomes. This study draws from one-on-one interviews with six men who speak about their experience of depression and antidepressants, and conducts a secondary thematic analysis of the data to explore the difficulties experienced around medication use, in particular, in relation to these men’s redefinition of self, and exercise of agency. The analysis exposed three themes: feelings of altered embodiment and reality, concerns about dependency, and the ambivalent nature of masculine roles. It suggests that increased agency for men with regards to their therapeutic regimen, and consideration of masculine ideals of control and responsibility, could improve the experience of antidepressant use. However, the discussion also recommends the integration of medication use within treatment models that challenge less healthy aspects of male roles and identities, and allow for a diversity of masculinities. (</t>
  </si>
  <si>
    <t>This study aims to translate and validate two perceived suicide stigma scales, including the Stigma of Suicide Attempt Scale (STOSA) and the Stigma of Suicide and Suicide Survivor Scale (STOSASS) into Chinese language, examining the factor structure, and assessing the correlation between suicide stigma and a series of variables. After translating and back translating the STOSA and STOSASS, an online survey was administrated to 412 college students in China. These two scales were tested for their dimensionality in a series of confirmatory factor analyses. A series of regression analyses were conducted to examine the factors that are associated with perceived and public suicide stigma, including demographics, psychological distress, suicidality, suicide exposure, and perceived entitativity of suicide ideators, decedents, and survivors. The results showed that the two translated scales, STOSA and STOSASS, were reliable (Cronbach’s α = 0.79~0.83) and valid in Chinese contexts and it can be treated as unidimensional scales. Suicidality, exposure to suicide, and perceived entitativity of suicide-related persons were significantly associated with higher endorsement of public suicide stigma (SOSS Stigma, p &lt; 0.03), but not perceived stigma (STOSA, STOSASS). Higher levels of psychological distress were associated with both higher perceived and public suicide stigma (p &lt; 0.05)</t>
  </si>
  <si>
    <t xml:space="preserve">
Abstract
Importance  Suicide has been a leading manner of death for US Air Force personnel in recent years. Universal prevention programs that reduce suicidal thoughts and behaviors in military populations have not been identified.
Objectives  To determine whether the Wingman-Connect program for Airmen-in-training reduces suicidal ideation, depression, and occupational problems compared with a stress management program and to test the underlying network health model positing that cohesive, healthy units are protective against suicidal ideation.
Design, Setting, and Participants  This cluster randomized clinical trial was conducted from October 2017 to October 2019 and compared classes of personnel followed up for 6 months. The setting was a US Air Force technical training school, with participants studied to their first base assignment, whether US or international. Participants in 216 classes were randomized, with an 84% retention rate. Data analysis was performed from November 2019 to May 2020.
Interventions  The Wingman-Connect program used group skill building for cohesion, shared purpose, and managing career and personal stressors (3 blocks of 2 hours each). Stress management training covered cognitive and behavioral strategies (2 hours). Both conditions had a 1-hour booster session, plus text messages.
Main Outcomes and Measures  The primary outcomes were scores on the suicidal ideation and depression scales of the Computerized Adaptive Test for Mental Health and self-reports of military occupational impairment. Class network protective factors hypothesized to mediate the effect of Wingman-Connect were assessed with 4 measures: cohesion assessed perceptions that classmates cooperate, work well together, and support each other; morale was measured with a single item used in other studies with military samples; healthy class norms assessed perceptions of behaviors supported by classmates; and bonds to classmates were assessed by asking each participant to name classmates whom they respect and would choose to spend time with.
Results  A total of 215 classes including 1485 individuals (1222 men [82.3%]; mean [SD] age, 20.9 [3.1] years) participated; 748 individuals were enrolled in the Wingman-Connect program and 737 individuals were enrolled in the stress management program. At 1 month, the Wingman-Connect group reported lower suicidal ideation severity (effect size [ES], −0.23; 95% CI, −0.39 to −0.09; P = .001) and depression symptoms (ES, −0.24; 95% CI, −0.41 to −0.08; P = .002) and fewer occupational problems (ES, −0.14; 95% CI, −0.31 to −0.02; P = .02). At 6 months, the Wingman-Connect group reported lower depression symptoms (ES, −0.16; 95% CI, −0.34 to −0.02; P = .03), whereas the difference in suicidal ideation severity was not significant (ES, −0.13; 95% CI, −0.29 to 0.01; P = .06). The number needed to treat to produce 1 fewer participant with elevated depression at either follow-up point was 21. The benefits of the training on occupational problems did not extend past 1 month. The Wingman-Connect program strengthened cohesive, healthy class units, which helped reduce suicidal ideation severity (estimate, −0.035; 95% CI, −0.07 to −0.01; P = .02) and depression symptom scores (estimate, −0.039; 95% CI, −0.07 to −0.01; P = .02) at 1 month.
Conclusions and Relevance  Wingman-Connect is the first universal prevention program to reduce suicidal ideation and depression symptoms in a general Air Force population. Group training that builds cohesive, healthy military units is promising for upstream suicide prevention and may be essential for ecological validity. Extension of the program to the operational Air Force is recommended for maintaining continuity and testing the prevention impact on suicidal behavior.</t>
  </si>
  <si>
    <t>Background
The sudden outbreak of COVID-19 had a great impact on the physical and mental health of people all over the world, especially for students whose physical and mental development was not yet mature. In order to understand the physical and mental conditions of students during the epidemic period and provide a theoretical basis for coping with psychological problems in public health emergencies, this study explored the mediating role of sleep disorders in the effect of the psychological stress response (PSR) on non-suicidal self-injury (NSSI), along with the moderating role of emotional management ability (EMA).
Methods
The SRQ-20, Pittsburgh Sleep Quality Index, NSSI Behavior Questionnaire, and Emotional Management Questionnaire were used to investigate the mental health of Chinese students in April 10–20 (Time point 1, T1) and May 20–30 (Time point 2, T2), 2020. A total of 1,955 students (Mage = 19.64 years, 51.4% male) were examined at T1 and 342 students (Mage = 20.06 years, 48.2% male) were reassessed at T2.
Results
Overall, the detection rate of PSR and NSSI were 17.60% (n = 344) and 24.90% (n = 486) respectively in the T1 sample, and were 16.37% (n = 56) and 25.44% (n = 87), in the T2 sample. We also found that sleep disorders played a mediating role in the effect of PSR on NSSI in the T1 and T2 samples. In addition, EMA was shown to regulate the effect of PSR on sleep disorders and the effect of sleep disorders on NSSI in the T1 samples.
Conclusion
We found that PSR resulting from public health emergency might lead to NSSI behaviors in individuals. PSR may also cause sleep disorders, which can bring about NSSI. However, these effects were also moderated by the EMA. This research expands our understanding of PSR and NSSI in students during the pandemic.</t>
  </si>
  <si>
    <t>Introduction: Suicidal ideation and suicide attempts are major risk factors for suicidal death, and sleep problems are associated with an increased risk for mental disorders. We investigated the relationship between sleep duration and suicidal ideation and suicide attempts in a representative sample of the Korean general population from a nationwide survey. Methods: We analyzed data collected from the Korea National Health and Nutrition Examination Survey VI and VII (2013–2018). Suicidal ideation was identified via self-report, and we accessed suicide attempt history. Sleep duration was divided into three categories: short sleep duration (SSD) (≤5 h), normal sleep duration (NSD) (&gt;5 and &lt;9 h), and long sleep duration (LSD) (≥9 h). Sampling weights were applied to obtain estimates for the general Korean population. Results: Overall, 4015 (12.0%), 25,609 (76.5%), and 3857 (11.5%) participants were in the SSD, NSD, and LSD groups, respectively. Among these groups, 7.2%, 2.8%, and 3.3% reported suicidal ideation; while 1.2%, 0.4%, and 0.7% reported a history of suicide attempts. Multiple regression analyses revealed that SSD was significantly more strongly associated with suicidal ideation (adjusted odds ratio (AOR) 1.46, p &lt; 0.001) and attempts (AOR 2.05, p = 0.003) than NSD. No association was found between LSD and suicidal ideation/attempts. Conclusion: Sleep duration is significantly associated with suicidal behavior, and SSD was particularly closely related with an increased risk for suicidal ideation and suicide attempt. Clinicians should carefully consider sleep duration in suicidal patients</t>
  </si>
  <si>
    <t>Suicide is a critical public-health issue that remains the leading cause of death among young adults aged 15 to 24. In lesbian, gay, bisexual, transgender and queer (LGBTQ) populations the risk of suicidal thoughts and actions is significantly higher. The effect of natal sex vs. gender identity has not been studied enough as yet. In this study the PubMed-database was searched systematically for articles on the association between gender/sex differences and suicidality. Included were: meta-analyses, systematic and narrative reviews, first-hand observational studies and qualitative studies, published prior to 1 January 2021. Twenty-nine publications were found relevant, the majority on self-harm and suicide attempts and only few on death by suicide. Sexual (29.68%-lifetime) and gender (46.65%) minorities seem more likely to die by suicide than heterosexual/cisgender (14.57%) people. At greatest risk are transgender (56.65%) and bisexual (41.47%) individuals. Most studies reported natal males to be more affected than natal females. The “gender paradox in suicide” does not exist among sex and gender minorities (SGMs), but differences in suicidal behavior exist between the various SGM groups. More research on suicidal behavior among these groups, especially longitudinal research, is necessary.</t>
  </si>
  <si>
    <t>Background
One-quarter of homicide-suicide deaths in the U.S. are children. Filicide-suicide, a subset of homicide-suicide involving parent or caregiver perpetrators, is the most common form of homicide-suicide involving children. While these incidents have significant impacts, relatively few studies examine modifiable factors that contribute to these incidents.
Objectives
The purpose of this study was to identify patterns of circumstances and contributing factors for filicide-suicide deaths, focusing on the individual and interpersonal differences between male and female perpetrators.
Participants
This study utilized data from the National Violent Deaths Reporting System (NVDRS), which included 76 filicide-suicide incidents reported to NVDRS in 32 U.S. states between 2013 and 2015.
Methods
We conducted a qualitative content analysis, which was grounded in the Marzuk, Tardiff, and Hirsch (1992) framework. We reviewed the filicide-suicide narratives and engaged in conversations about codes or themes that emerged for the filicide-suicide narratives. Additional codes were added as needed, and narratives were retroactively coded to ensure codes were consistently applied.
Results
Relationship conflict and mental health issues were common among male and female perpetrators, but the manifestation of these factors differed greatly. For female perpetrators, relationship conflict, mental health issues, and children's chronic health issues commonly co-occurred. In contrast, relationship conflict, history of violence, and consequences of violence (e.g., legal issues, job problems) more commonly co-occurred among male perpetrators.
Conclusion
Filicide-suicides are preventable acts of violence with numerous contributing factors. Our findings highlight the need for prevention efforts to recognize interpersonal experiences, particularly differences between male and female perpetrators.</t>
  </si>
  <si>
    <t>The current study sought to ascertain the impact of inter-parent conflicts on teenage psychological distress, social and academic adjustment and examine the suicide ideation during the COVID-19. The results found to be alarming as 22% of the individuals displayed suicidal tendencies, with 9% having attempted suicide once, 4.6% having tried suicide twice, and 11% stating that they were likely to do so again. Therefore, the media and the government might host awareness programs and counseling initiatives to promote mental health and prevent suicidal behavior. Moreover, parents may be educated on community level, about the effect of inter-parental arguments on the mental health of their children.</t>
  </si>
  <si>
    <t>Background
Suicide is a leading cause of death worldwide, and nonfatal suicide attempts, which occur far more frequently, are a major source of disability and social and economic burden. Both have substantial genetic etiology, which is partially shared and partially distinct from that of related psychiatric disorders.
Methods
We conducted a genome-wide association study (GWAS) of 29,782 suicide attempt (SA) cases and 519,961 controls in the International Suicide Genetics Consortium (ISGC). The GWAS of SA was conditioned on psychiatric disorders using GWAS summary statistics via multitrait-based conditional and joint analysis, to remove genetic effects on SA mediated by psychiatric disorders. We investigated the shared and divergent genetic architectures of SA, psychiatric disorders, and other known risk factors.
Results
Two loci reached genome-wide significance for SA: the major histocompatibility complex and an intergenic locus on chromosome 7, the latter of which remained associated with SA after conditioning on psychiatric disorders and replicated in an independent cohort from the Million Veteran Program. This locus has been implicated in risk-taking behavior, smoking, and insomnia. SA showed strong genetic correlation with psychiatric disorders, particularly major depression, and also with smoking, pain, risk-taking behavior, sleep disturbances, lower educational attainment, reproductive traits, lower socioeconomic status, and poorer general health. After conditioning on psychiatric disorders, the genetic correlations between SA and psychiatric disorders decreased, whereas those with nonpsychiatric traits remained largely unchanged.
Conclusions
Our results identify a risk locus that contributes more strongly to SA than other phenotypes and suggest a shared underlying biology between SA and known risk factors that is not mediated by psychiatric disorders.</t>
  </si>
  <si>
    <t>Adopted adolescents show high rates of emotional-behavioral problems and they could also be more vulnerable to alexithymia, a risk factor for psychopathology in adolescents, that is more frequent in case of early relational trauma(s), often experienced by adoptees in pre-adoption life. However, no studies investigate alexithymia in adopted adolescents, therefore this pilot study aimed to: (a) assess the prevalence of alexithymia in adoptees in comparison with a national representative sample; (b) examine the relationships between alexithymia and emotional-behavioral problems in adoptees. Participants were 33 adoptees aged 10-19 years (54.5% boys), enrolled through social services. Measures were the self-report questionnaire Toronto Alexithymia Scale 20-item to measure participants’ alexithymia, and the Youth Self Report 11-18 years to assess emotional-behavioral problems. Main results highlighted: 1) 71% of adoptees with moderate-to-high levels of alexithymia, with adoptees as significantly more border-alexithymic (55%) than in normative peers; 2)  Alexithymia and its factors Difficulty to identifying Feelings and Externally Oriented Thinking were related to more total, internalizing, externalizing and other problems (social, attentional, thought, binge-drinking, substance abuse, suicidality, etc...); 3) The difficulty identifying feelings was the unique predictor for 38% of total problems, 40% of internalizing ones, 22% of externalizing ones and 30% of other problems. In conclusion, the results suggest the clinical and scientific relevance of continuing the study of alexithymia in adopted adolescents, and future directions of research are suggested.</t>
  </si>
  <si>
    <t>Background
While there are known risk factors for suicidality in autistic adults, these are often unconnected from theoretical frameworks that might explain why risk is elevated and guide clinical interventions. The present study investigated the relevance of constructs from the Interpersonal Theory of Suicide (ITS), including perceived burdensomeness, thwarted belongingness and acquired capability for suicide, and explored mechanisms through which certain risk factors (relationship status, age at diagnosis) might elevate suicide risk.
Methods
Autistic adults (n = 314) completed an online study including measures of depression, anxiety and constructs from the ITS. Linear and multinomial regression analysis disentangled contributions of ITS variables from effects of depression and anxiety for past-year suicide ideation, past-year and lifetime suicide attempts. Mediation analyses examined associations between risk factors and these suicide outcomes via mechanisms proposed by the ITS.
Results
Past-year suicide ideation was associated with burdensomeness, mental rehearsal of suicide plans (a facet of acquired capability), and depression. Greater feelings of burdensomeness, and reduced fear of death, marked out participants who had attempted suicide in comparison to those who had experienced suicide ideation in the past year. Relationship status was indirectly associated with past-year suicide ideation via the mediators of depression and burdensomeness, and was associated with past-year attempts via its effect on ideation. Age at diagnosis was unrelated to any variables.
Limitations
Cross-sectional research is insensitive to causality and temporal dynamics, which is likely why interaction hypotheses from the ITS were unsupported. Normative measures may be invalid in autistic samples. There was no control group. The autistic sample was unrepresentative of the whole population, particularly autistic people with intellectual disabilities, ethnic/racial minorities, and gender minorities.
Conclusions
Perceived burdensomeness and acquired capability appear potentially important to suicide in autistic people, and may mediate the effects of some risk factors. Future research should explore the temporal dynamics of suicide trajectories in longitudinal, prospective designs.</t>
  </si>
  <si>
    <t>Background
Suicide rates in young people have increased in England and Wales since 2010. There are a range of possible explanations for this increase, and problem gambling has been suggested as a potential risk factor. We aimed to examine the association between suicidality (suicidal thoughts and suicide attempts) and problem gambling specifically for young adults in Great Britain, where gambling has become more widely available and normalised in the past two decades.
Methods
We analysed data from the Emerging Adults Gambling Survey: a cross-sectional, online, non-probability sample survey of young adults aged 16–24 years living in Great Britain, who were selected from a YouGov online panel. Participants were eligible if they had not taken part in any other YouGov survey on gambling in the past year. We examined associations between problem gambling (defined as a score of 8 or higher on the Problem Gambling Severity Index [PGSI]) and suicidal thoughts and suicide attempts in the year before survey completion in a series of regression models, with and without adjustment for sociodemographic factors, alcohol use, video gaming, anxiety, loneliness, and impulsivity.
Findings
3549 eligible participants completed the survey between June 25 and Aug 16, 2019. 24 (37·0% [95% CI 25·6–50·2]) of 62 men who had attempted suicide in the past year had survey scores that were indicative of problem gambling, compared with 38 (3·6% [2·6–5·0]) of 1077 men who had not attempted suicide or had suicidal thoughts in the past year. 13 (14·5% [8·5–23·6]) of 85 women who had attempted suicide in the past year had survey scores that were indicative of problem gambling, compared with 25 (2·0% [1·4–3·0]) of 1184 women who had not attempted suicide or had suicidal thoughts in the past year. The adjusted odds ratio for attempted suicide was 9·0 (4·1–19·7) in men with scores that indicated problem gambling and 4·9 (2·0–12·0) in women with scores that indicated problem gambling, compared with participants of the same gender with PGSI scores of 0.
Interpretation
Problem gambling appears to be associated with suicide attempts in both young men and young women. This association persisted after adjusting for anxiety, impulsivity, life satisfaction, and other factors, which suggests that other mechanisms, such as the severity and multiplicity of harms experienced, or gambling to cope with life stressors, might underpin this relationship. Young people with problem-gambling behaviours should be considered at risk for suicidality.</t>
  </si>
  <si>
    <t>Non-suicidal self-injury (NSSI) is an emerging health problem among adolescents. Although previous studies have shown that deviant peer affiliation is an important risk factor for this behavior, the reasons for this relationship are unclear. Based on the integrated theoretical model of the development and maintenance of NSSI and the social development model of delinquency prevention, this study tested whether depression mediated the relationship between deviant peer affiliation and NSSI and whether this mediating effect was moderated by sensation seeking. A sample of 854 Chinese adolescents (31.50% male; Mage = 16.35; SD = 1.15) anonymously completed questionnaires on the study variables. Results of regression-based analyses showed that depression mediated the association between deviant peer affiliation and NSSI, and this effect was stronger among adolescents who reported high sensation seeking. The results demonstrate the role of individual differences in the link between affiliation with deviant peers and NSSI, and have implications for preventing and treating this risky behavior.</t>
  </si>
  <si>
    <t>Objective
Mental illness is a common medical condition to onset during adolescence. Young people who leave for postsecondary life are at an especially challenging period of lifetime when many will leave home and familiar environments for prolonged periods of time. These new circumstances may put young people at risk of developing mental health problems or disorders or exacerbate existing mental disorders. Alternatively, some young people may misinterpret the normal negative emotional states occurring as a result of these new challenges as a mental disorder requiring professional intervention. We conducted a quasiexperimental cohort study to investigate the effectiveness of a mental health literacy intervention Transitions with blended life skills to address these challenges for first-year postsecondary students.
Methods
Students (n = 2,397) from five Canadian postsecondary institutions were assigned to the intervention or the control group and were administered a survey at baseline, postintervention, and at 2-month follow-up (September 2017 to February 2018). We applied generalized linear mixed effects (PROC Mixed procedure) to test the between-group difference in the post—pre/follow-up—pre and to determine the predicted least-square mean values.
Results
The findings showed that students who were exposed to the Transitions intervention significantly improved their mental health knowledge, decreased stigma against mental illness, improved help-seeking attitudes and behaviours, and decreased perceived stress when compared to students who had not been exposed to the intervention. However, we did not identify significant changes in general health. This may be due to the relatively short follow-up time (2 months) to determine participants’ general health status.
Conclusions
Transitions delivered to first-year postsecondary students may be a beneficial intervention to help young people adjust to their new postsecondary life and improve their mental health.</t>
  </si>
  <si>
    <t>Background: Identifying deliberate self-harm (DSH) and peer victimization in adolescents is a public health issue. The present study evaluates a three-wave longitudinal model to examine the effect of peer victimization on DSH and the roles of internalizing problems (depression and anxiety) and perceived peer and teacher support climate in this relationship. Methods: The participants were 2381 adolescents (51.2% boys, Mage = 13.38, SD = .59) from Chinese middle schools. Self-report measures were used to collect data every 6 months in three waves. Results: (1) Peer victimization at T1 positively predicted DSH at T3. (2) Depression at T2, rather than anxiety, mediated the relationship between peer victimization at T1 and DSH at T3. (3) Perceived peer support climate at T1 played a moderating role between peer victimization at T1 and depression and anxiety at T2, but perceived teacher support climate did not. Peer victimization had a stronger predictive effect on depression and anxiety for students with high level of perceived peer support climate. Limitations: Study limitations include the short interval (6 months) of the longitudinal design, the reliance on self-report questionnaires, the inclusion of only one aspect of student-student and teacher–student relationships, and the age limitation. Conclusions: The results demonstrated the importance of prevention for improving social and emotional skills to reduce peer victimization and of interventions to promote a peer support climate in the classroom. The findings highlight the need to consider different types of internalizing problems and perceived support in studies of DSH in adolescents.</t>
  </si>
  <si>
    <t xml:space="preserve">Restrictive eating is common and associated with negative psychological outcomes across the life span and eating disorder (ED) severity levels. Little is known about functional processes that maintain restriction, especially outside of narrow diagnostic categories (e.g., anorexia nervosa). Here, we extend research on operant four-function models (identifying automatic negative, automatic positive, social negative, and social positive reinforcement functions) that have previously been applied to nonsuicidal self-injury (NSSI), binge eating, and purging to restricting. We assessed restrictive eating functions in three samples: clinically heterogeneous adolescents (Study 1: N = 457), transdiagnostic adults (Study 2: N = 145), and adults with acute or recently weight-restored anorexia nervosa (Study 3: N = 45). Study 1 indicated the four-function model was a good fit for restricting (root mean square error of approximation [RMSEA] = .06, Tucker-Lewis index [TLI] = .88). This factor structure replicated in Study 2 (comparative fit index [CFI] = .97, RMSEA = .07, TLI = .97, standardized root mean square residual [SRMR] = .09). Unlike NSSI, binge eating, and purging, which have been found to primarily serve automatic negative reinforcement functions, all three present studies found automatic positive reinforcement was most highly endorsed (by up to 85% of participants). In Studies 1 and 3, automatic functions were associated with poorer emotion regulation (ps &lt; .05). In Study 1, social functions were associated with less social support (ps &lt; .001). Across studies, automatic functions were associated with greater restriction ps &lt; .05). Functions varied slightly by ED diagnosis. Across ED presentation, severity, and developmental stage, restrictive eating may be largely maintained by automatic positive reinforcement, with some variability across presentations. Continued examination of restrictive eating functions will establish processes that maintain restriction, allowing more precise treatment targeting for these problematic behaviors. </t>
  </si>
  <si>
    <t>Patients with severe depressive symptoms are exposed to high suicidal risk. Since assessing depressive symptoms is either implicated by variability among subjects and clinicians or by time-consuming procedures, it is difficult to do objectively and effortlessly. There is a need for automatic approaches to estimate them. Previous investigations on speech-based severity’s categorical assignment predominantly focused on distinguishing depressive disorders from healthy. This article presents an automatic assessment system of severe self-reported depressive symptoms (SSDSs) to classify speakers with severe depressive symptoms from normal and not so severe ones. First, modulation-domain spectral centroid mean (MSCM) features characterizing severe depressive symptoms are extracted. Subsequently, aiming at the problems of limited and imbalanced training data, we establish variance-weighted sum-to- H constraint ( H is an adjustable parameter) collaborative representation-based classification (VWSC-CRC) method to exploit interclass separability between SSDS and non-SSDS. The proposed system (MSCM–VWSC-CRC) was evaluated on the small and imbalanced data set from AVEC2013 by dominant metrics, such as F1-score and area under the precision–recall curve (AU-PRC), as well as auxiliary indices, including specificity, recall (sensitivity), precision, accuracy, and area under the receiver operating characteristic curve (AU-ROC) as needed. The results exhibit a clear advantage over three important systems in the literature. The gains of this article are likely to lay the substantive groundwork to assist clinicians in automatically screening subjects with severe depressive symptoms so as to facilitate the diagnosis of the corresponding psychological disorders.</t>
  </si>
  <si>
    <t>Sexting among adolescents has triggered controversial debates among scholars and the general public. However, questions regarding the associations between different types of sexting, namely consensual, non-consensual, and pressured sexting, depressive symptoms, and non-suicidal self-harm remain. In addition, little attention has been given to whether demographic variables (i.e., gender, ethnicity, disability, sexual minority) might influence these associations. To fill these gaps in the literature, the present study was conducted. Participants were 2506 adolescents (ages 13–16 years old; Mage = 15.17; SDage = 0.89) from eight high schools located in the suburbs of a large Midwestern city in the United States. Adolescents self-identified as female (50%), Caucasian (57%), approximately 15% reported that they had a disability they received school accommodation for, and 18% self-identified as a sexual minority. They completed self-report questionnaires on their sexting behaviors, depressive symptoms, and non-suicidal self-harm. Findings revealed that non-consensual and pressured sexting were positively related to depressive symptoms and non-suicidal self-harm, whereas consensual sexting was unrelated to these outcomes. Boys engaged in more non-consensual sexting compared with girls, girls were more pressured to send sexts compared with boys, and sexual minority adolescents reported greater consensual sexting compared with non-sexual minority adolescents. Moderating effects revealed that girls, non-minority adolescents, and non-sexual minority adolescents experienced greater depressive symptoms and non-suicidal self-harm when they experienced pressured sexting. These findings underscore the importance of considering various types of sexting and adolescents’ demographic variables when examining the negative outcomes of sexting. Disentangling the relationships among different types of sexting, depressive symptoms, and self-harm aids in the development of evidence-based recommendations for sexting harm prevention and sexual education programs</t>
  </si>
  <si>
    <t>“Sex as self-injury” is a well-established concept within Swedish society and is a new label for categorizing sexual risk-taking. The phenomenon has been discussed in Sweden since 2008, and about a decade later the concept appeared for the first time in Swedish scientific literature. “Sex as self-injury” is not yet an idea accepted by the international research field, but it can be assumed that it will eventually reach the international arena: the discourse about “self-destructive sex” has the potential to be established as a new diagnostic category of sexual dysfunction through “concept creep.” In this article, based on an analysis of media material from Sweden, we argue that the burgeoning discourse around “sex as self-injury” leads to a further strengthening of the normative division between “good” and “bad” sexualities, as described in Gayle Rubin’s work on a sex hierarchy.</t>
  </si>
  <si>
    <t>Background
This study aimed to identify latent class profiles of sexual minority adolescents (Men Sexually attracted to Men, Women Sexually attracted to Women, and Bisexual) with elevated suicidal ideation.
Methods
Data were collected from 18 secondary schools in China. Sub-group classifications were identified using variables associated with suicidal ideation in sexual minority adolescents, including parental relationship quality, electronic equipment time, school bullying, and sleep quality using the Chinese version of the Pittsburgh Sleep Quality Index to measure sleep. Anxiety was measured using the Generalized Anxiety Disorder 7 (GAD-7), depression was measured using the Patient Health Questionnaire 9 (PHQ-9), hypomania using the Hypomanic Checklist-32 (HCL-32), positive coping style was identified using the Trait Coping Style Questionnaire, and self-efficacy was measured by the General Self-Efficacy Scale.
Results
Four distinctive profiles were derived from the data. Compared to “low-risk” group (Class 3), the “adolescent with mood problems” group (Class 2) had a 9.81 times higher risk of suicidal ideation; the those who classified as “severe bullied adolescent” (Class 4) had a 9.26 times higher risk of suicidal ideation. and the “adolescents with low self-efficacy” group (Class 1) had a 4.48 times higher risk of suicidal ideation.
Conclusions
Sexual minority adolescents with mood problems have the highest risk of suicidal ideation, followed by adolescents frequently being bullied at school. Interventions aimed at reducing suicide risk among sexual minority adolescents may benefit from attending to such profile factors identified in this study to develop targeted clinical care.</t>
  </si>
  <si>
    <t>Background
This study aimed to examine the cross-sectional and longitudinal associations between sleep disturbance and suicidal ideation (SI) in a large cohort of adolescents experiencing the Coronavirus disease 2019 (COVID-19) crisis in China.
Methods
One two-wave longitudinal web-based survey of sleep, SI, and depression was conducted among 67,905 college students (mean age = 20.23 years, SD = 1.63 years; 31.3% male) during the COVID-19 outbreak (Time1, T1: Feb 3rd to 10th, 2020) and initial remission period (Time2, T2: March 24th to April 3rd, 2020).
Results
At T1 and T2, 8.5% and 9.7% of students reported sleep disturbance, 7.6% and 10.0% reported SI, respectively. The prevalence rates of SI at T1 and T2 increased significantly with sleep disturbance and short sleep duration. After adjusting for demographics, pandemic related factors, and depression at T1, sleep disturbance and short sleep duration at T1 were significantly associated with increased risk for SI at T2. Furthermore, sleep disturbance and short sleep duration predicted the new onset and persistence of SI.
Conclusion
These findings suggested that sleep disturbance predicts the development and persistence of SI. Early assessment and treatment of sleep disturbance may be an important strategy for prevention and intervention of SI in individuals after exposure to the special public health emergency of COVID-19.</t>
  </si>
  <si>
    <t>Background
Few studies have investigated how physical, mental and sexual function are associated with each other in operated transgender women (oTW).
Aim
To provide information on the physical, mental and sexual health of oTW in comparison with a group of cisgender women (cisW).
Methods
An age-matched control study was carried out, recruiting 125 oTW in 7 national referral centers and 80 volunteer women. Beck Depression Inventory Primary Care (BDI-PC), General Health Survey (SF-36), Female Sexual Function Index (FSFI) and operated Male to Female Sexual Function Index (oMtFSI) questionnaires were web-based administered. Data included: age, area of origin, educational level, sexual orientation, years since surgery and hormone therapy.
Outcomes
T-test was applied to inspect mean score differences between oTW and cisW, in mental, sexual and physical health; simple correlations and multiple regression analysis revealed how mental, sexual and physical health were concurrently associated in the two groups
Results
Response rate 60% (52% oTW, 71% cisW). oTW mean age 38.5 years (SD = 9.3), cisW 37.7 years (SD = 11.5). Both cisW and oTW reported average values in the range of mental, physical and sexual health. Statistical comparisons revealed no significant group differences in mental and physical health. oTW who referred a worse sexual function also reported worse overall mental well-being and higher levels of depressive symptoms. FSFI scores were negatively associated with years since surgery, but not with age. Multiple regression analysis showed that FSFI Pain accounted for a significant unique variance proportion of risk of depression in oTW. FSFI Sexual Pain was the strongest estimator of inter-individual differences in BDI-PC among oTW (P &lt; .01).
Clinical Implications
No significant differences in the levels of depressive symptoms, physical and mental well- being were found in oTW and cis-W. The relation between depressive symptoms and sexual function in oTW is stronger than in cisW, and sexual pain substantially predicts risk of depression in oTW.
Strengths &amp; Limitations
The evaluation of outcomes using validated questionnaires and the relatively large sample size. The convenience control group reported mental, physical and sexual health levels within the range of Italian normative data. Since this is a cross-sectional study, we must be careful in drawing conclusions from our results.
Conclusions
Sexual pain and lubrication difficulties are the main causes of worse sexual function in oTW, highlighting the importance of perioperative counseling to make surgical expectations realistic and to educate to a proper neovagina management.</t>
  </si>
  <si>
    <t xml:space="preserve">
The author explores medical student depression and suicide through the lens of the author’s personal struggle during the first 2 years of medical school. While the author’s story is unique, other medical students have also faced challenges that have led them to consider a permanent solution to a temporary problem. Although resources are available, stigma represents a significant barrier for students as they decide whether to seek help. Students fear that showing the slightest hint of vulnerability or imperfection will be used against them in an advancement committee, a course evaluation, or the dean’s letter for residency applications. This difficulty asking for help and the subsequent suppression of feelings can lead to burnout and ultimately to increased risk of suicide.
The author calls for medical schools to make changes to their culture to preserve medical student mental health. These include committing to helping students who are struggling academically or psychologically, implementing an institution-wide program to screen for individuals at risk for suicide, educating members of the institution’s community about depression to destigmatize seeking help for mental health, and ensuring confidential mental health services are readily available to those who need them. But, most importantly, medical schools must create a culture that normalizes the need for self-care and includes vulnerability as part of training in professionalism.</t>
  </si>
  <si>
    <t>Abstract
Background: Loss of a spouse is a frequent occurrence in later life. While most older adults successfully process this loss and will return to a normal life, about 10% of the individuals are unable to cope, and progress to prolonged grief (PG). PG, in turn, can result in mental and physical problems including poor sleep, cardiovascular problems, depression, and suicidal tendencies.
Objective: LEAVES (optimizing the mentaL health and resiliencE of older Adults that haVe lost thEir spouSe via blended, online therapy) is an online bereavement program that will support the prevention and treatment of PG, so that elderly mourners can continue to lead an active, meaningful, and dignified life. LEAVES will cater to secondary end users (eg, family, informal caregivers) by reducing stress.
Methods: LEAVES will help older adults to process the loss of a spouse in an online environment, which consists of (1) an existing online grief self-help program LIVIA, (2) the Before You Leave program that allows for storing personal memories, (3) a virtual agent platform, and (4) an accessible front-end design. LEAVES can detect persons at risk for complications, reveal negative trends in their emotional life, and act to counter such trends. The service relies on online support whenever possible but is blended with telephone or face-to-face counseling when necessary.
Results: The project will take place between February 2020 and January 2023 and includes a real-life evaluation in which 315 end users will use the service across 3 countries (the Netherlands, Portugal, and Switzerland). The evaluation of LEAVES will focus on clinical effect, its business case, and technology acceptance. The results will pave the way for smooth integration into existing care paths and reimbursement schemes.
Conclusions: The LEAVES service aims to soften the mourning process, prevents depression or social isolation, strengthens widow(er)s resilience and well-being, and quickens one’s return to societal participation.</t>
  </si>
  <si>
    <t xml:space="preserve">Objective. Analyze the legislative and normative framework on mental health and suicide in Mexico. Materials and methods. A secondary analysis of the main legal systems on mental health and suicide, in force until September 2020, of the 32 entities in Mexico and at the federal level was carried out. Results. 51 documents were analyzed. Only 14 states have a mental health law and two states have a law on suicide. At the federal level, the guidelines for the care of suicidal behavior are defined in the technical standards issued by the health ministry. However, in both state and national health laws, there has been omissions in this regard. Prevention is not defined in depth in most of the documents analyzed. Conclusions. It is a priority to promote comprehensive laws on mental health and suicidal behavior harmonized at the national level. </t>
  </si>
  <si>
    <t xml:space="preserve">(1) Purpose: Non-suicidal self-injury (NSSI) possibly emerges as well as remits in adolescence. To explore the development and transition of NSSI, this study examined the association between a wide range of interpersonal and intrapersonal predictors of NSSI initiation and cessation. (2) Methods: Chinese adolescents (N = 913) completed self-reported surveys at baseline and at a six-month follow-up. The sample included 625 adolescents who reported no NSSI and 288 adolescents who reported engagement in NSSI at baseline. (3) Results: Among the adolescents without NSSI at baseline, 24.3% engaged in NSSI at follow-up (NSSI initiation group). Among the adolescents with NSSI at baseline, 33.3% reported no NSSI at follow-up (NSSI cessation group). Loneliness, beliefs about adversity, problem behavior, and prosocial behavior were the significant factors in predicting subsequent NSSI initiation. None of the potential predicting factors were associated with subsequent NSSI cessation. (4) Conclusions: These results indicate the importance of intrapersonal factors in Chinese culture, which could be used to identify at-risk adolescents and to design interventions. </t>
  </si>
  <si>
    <t>Although research has indicated the association between child abuse and non-suicidal self-injury (NSSI), few studies have examined their relationship in a particular sample of Chinese rural-to-urban migrant adolescents who tend to experience parental abuse and engage in NSSI. More importantly, factors moderating the relationship between child abuse and migrant adolescents’ NSSI have been understudied. To address this issue, this study aimed to examine whether beliefs about adversity and family socioeconomic status (SES) moderated the longitudinal relationship between child abuse and NSSI in a sample of Chinese migrant adolescents. 308 Chinese rural-to-urban migrant adolescents (aged 10–14; 138 boys) completed the two-wave survey. Self-reported questionnaires regarding child abuse, NSSI, beliefs about adversity, and family SES were used. Results showed that child abuse was significantly positively related to NSSI a year later. Moreover, the interaction of child abuse, beliefs about adversity, and family SES was significant. Specifically, for migrant adolescents with low SES, positive beliefs about adversity played a protective role in the association between child abuse and NSSI; while for those with high SES, such beliefs showed vulnerability. Findings underscore the importance of considering multiple resilient factors simultaneously by examining beliefs about adversity and SES as the moderating mechanisms in the association between child abuse and NSSI. Findings also emphasize the significance of developing differential interventions targeting NSSI in abused Chinese migrant adolescents. Positive beliefs about adversity are important in buffering the negative effect of child abuse for migrant adolescents with low SES. For those with high SES, special attention should be given to the interactive impact of child abuse, beliefs about adversity, and family SES.</t>
  </si>
  <si>
    <t>Violent behavior and suicidal ideation are two major public health problems, with the former representing outward attack and the latter characterizing inward attack. The effects of emotional maltreatment in childhood will continue into adolescence. This study explores the impact of childhood emotional maltreatment on adolescent violent behavior/suicidal ideation and its mechanism. Participants were 3,600 adolescents (average age is 16.21 ± 0.99) from the middle east of China. They completed questionnaires measuring emotional maltreatment in childhood, deviant peer affiliation, depression, violent behavior, and suicidal ideation in adolescence. After controlling for demographic variables, we found that deviant peer affiliation and depression mediated between childhood emotional maltreatment and adolescent violent behavior/suicidal ideation. Multi-group analysis results showed that males’ deviant peer affiliation would contribute to their violent behaviors. Among female groups, deviant peer affiliation and depression were risk factors for violent behavior and suicidal ideation. a) cross-sectional design was used in this study; b) all the measures were self-reported. Preventing emotional maltreatment in childhood can help reduce violent behavior and suicidal ideation by reducing deviant peer affiliation and depression in adolescence. Males who experienced emotional maltreatment in childhood are more likely to show violent behaviors shaped by external factors such as deviant peer affiliation. In contrast, females’ interpersonal orientation and internalizing factors both influence their external and internal aggressive behaviors</t>
  </si>
  <si>
    <t>The present study investigated the mediating role of negative emotion in the relationship between cybervictimization and non-suicidal self-injury (NSSI), and the moderating role of friendship quality in the indirect relationship. This model was tested with 1,326 Chinese adolescents who suffered from cyberbullying in the last 1 year; 727 were boys and 591 were girls, and their mean age was 13.67 years (SD = 1.34, range 11–17). Participants filled out questionnaires regarding cybervictimization, negative emotion, friendship quality, and non-suicidal self-injury. After demographic variables were controlled, cybervictimization was significantly positively associated with non-suicidal self-injury. Mediation analysis revealed that negative emotion partially mediated the association between cybervictimization and non-suicidal self-injury. Moderated mediation analysis further indicated that the mediated path was weaker for adolescents with higher levels of friendship quality. These findings underscore the importance of identifying the mechanisms that moderate the mediated path between cybervictimization and non-suicidal self-injury among adolescents.</t>
  </si>
  <si>
    <t>Background
This study aimed to identify patterns of attempted suicide methods and risk factors in lesbian, gay, bisexual, transgender, queer and other gender/sexual minority (LGBTQ+) youth by comparing them to non-LGBTQ+ youth.
Methods
A total of 9281 Chinese college students completed the study, 8313 participants were included in the analysis of which 1032 were LGBTQ+ youth and 7281 were non-LGBTQ+ youth. Sociodemographic information was collected along with several scales and self-report items. This included anxiety scores using the Generalized Anxiety Disorder (GAD)-7, depression scores using the Patient Health Questionnaire (PHQ)-9, mania score using the Altman Self-Rating Mania (ASRM), Childhood Trauma Questionnaire (CTQ), and Intimate Partner Violence (IPV) victimization using the World Health Organization's definition. Self-report items were used to further collect history of non-fatal self-injurious behaviors, parents' related risk factors, history of suicide attempts, and methods of attempted suicide.
Results
The prevalence of attempted suicide in LGBTQ+ youth was 4.2%, which in comparison was more than four times higher than non-LGBTQ+ youth. LGBTQ+ youth 19–22 years old were at a significantly higher risk of attempting suicide than non-LGBTQ+ youth. The most common method of attempted suicide was cutting of the wrist, followed by jumping from a high height. There were some common suicide risk factors that were similar between LGBTQ+ and non-LGBTQ+ youth, such as living in a rural area, having a history of a psychiatric disorder, and having a history of non-fatal self-injurious behaviors. The associated increased risk factors for LGBTQ+ youth were having a higher score for CTQ-emotional abuse and CTQ-sexual abuse.
Limitation
The causality of risk factors to attempted suicide cannot be assumed due to the cross-sectional nature of the survey. Also, due to the relatively small sample size within the subgroups, we did not assess LGBTQ+ youth separately according to the different sexuality groups.
Conclusion
LGBTQ+ youth showed a higher prevalence of attempted suicide when compared to their heterosexual peers. Emotional and sexual abuse showed higher rates among LGBTQ+ youth, the cumulative effects of childhood trauma might explain the difficulties in developing healthy coping styles.</t>
  </si>
  <si>
    <t>ackground
The number of individuals with potential gender dysphoria (GD) being referred to specialized gender identity clinics or programs is increasing internationally; these cases are initially screened using the Gender Identity/Gender Dysphoria Questionnaire for Adolescents and Adults (GIDYQ-AA).
Aim
The current study aimed to assess the psychometric properties of the GIDYQ-AA in a sample of adolescents and young adults from China.
Methods
A cross-sectional study was conducted in October 2020. Sociodemographic information of the participants was first collected. Participants then completed the GIDYQ-AA, the Generalized Anxiety Disorder-7 scale, the Patient Health Questionnaire-9, and a suicidal ideation assessment. A total of 2,533 participants with a mean age of 19.30 (SD = 1.19) years were recruited. Of the participants, 841 (33.2%) were cis men, 1,589 (62.7%) were cis women, 66 (2.6%) self-identified as transgender, 17 (0.7%) self-identified as non-binary, and 20 (0.8%) self-identified as gender queer.
Results
The GIDYQ-AA had high internal consistency with a Cronbach's alpha = 0.89. Exploratory factor analysis showed that the GIDYQ-AA had a four-factor structure in China. The GIDYQ-AA was significantly correlated with anxiety symptoms (r = –0.32, P &lt; .01), depressive symptoms (r = –0.33, P &lt; .01), and suicidal ideation (r = –0.20, P &lt; .01).
Clinical Translation
The Chinese version of GIDYQ-AA is a useful measurement with high practical value, which could promote the assessment and research of GD across China or among Chinese migrants in other countries.
Strengths and Limitations
This is the first study assessing the psychometric properties of the GIDYQ-AA in Chinese adolescents and young adults. The convergent and divergent validity of the GIDYQ-AA were not examined due to the unavailability of data. Also, the sample did not have an equal distribution of male to males and female to females.
Conclusion
The Chinese version of GIDYQ-AA is a useful measure, which could promote both the assessment and research of GD in the Chinese population.</t>
  </si>
  <si>
    <t>Despite public health measures and collective efforts, millions of individuals have unfortunately died from COVID-19 complications worldwide, leaving several million family members at risk of developing bereavement complications. In the Canadian province of Quebec, where substantial deaths were associated with COVID-19, we established an online support community for bereaved caregivers who lost a loved one during the pandemic. We explain how we created a community that recognized pandemic grief and advocated for its wider acknowledgment. We discuss “compassionate communities,” the theoretical underpinning of our initiative, as a means to foster solidarity, normalize finitude, create and maintain a safe social space through group sharing, and challenging capitalist principles. We then describe the eight areas of activities inspired by the Charter of Pallium Canada: education and training, hospices and nursing homes, media and social media, commemoration, celebrations, artistic practices and storytelling, marginalized populations, and review and evaluate. We propose that online communities constitute a powerful space for community members to gather and advocate for greater awareness of the inequities found in end-of-life care and bereavement services, to denounce abusive situations experienced by many individuals who died from COVID-19 complications, and to fight against the lack of recognition experienced by numerous caregivers.</t>
  </si>
  <si>
    <t>OBJECTIVES: In prospective follow-up studies, participants are normally contacted during the follow-up period. Even though the idea is not to intervene, the studies conducted during follow-up may affect the target population. Our hypotheses were that participation in the prospective Northern Finland Birth Cohort 1986 study (NFBC 1986) increased the use of mental health services and reduced suicidal behaviour due to participation in follow-up studies.
METHODS: The NFBC 1986 study covered people with an expected date of birth between July 1985 and June 1986 in northern Finland (n=9,396). The participants of the NFBC 1986 were followed since the antenatal period with follow-ups including clinical examinations. The comparison cohort comprised people born in the same area in 1987 (n=8,959), who were not contacted. Registry data on psychiatric treatment, suicide attempts, and suicides were available. Crude risk ratios (RRs) and adjusted (for marital status and education) Mantel-Haenszel RRs were reported.
RESULTS: No increase in mental disorders were found in NFBC 1986 compared to comparison cohort. In the crude RR analysis of female participants, a lower risk for suicide attempts was found (RR, 0.67; 95% confidence interval, 0.49 to 0.92; p=0.011).
CONCLUSIONS: The results did not support our first hypothesis regarding the increased use of mental health services in the NFBC 1986 cohort. However, our second hypothesis gained some support as female participants of the NFBC 1986 had a lower risk of suicide attempts, although it was not due to a higher number of participants receiving psychiatric treatment.</t>
  </si>
  <si>
    <t>It is important to identify accurate markers of psychiatric illness to aid early prediction of disease course. Subclinical psychotic experiences (PEs) are important risk factors for later mental ill-health and suicidal behaviour. This study used machine learning to investigate neuroanatomical markers of PEs in early and later stages of adolescence.
Machine learning using logistic regression using Elastic Net regularization was applied to T1-weighted and diffusion MRI data to classify adolescents with subclinical psychotic experiences vs. controls across 3 timepoints (Time 1:11–13 years, n = 77; Time 2:14–16 years, n = 56; Time 3:18–20 years, n = 40). Neuroimaging data classified adolescents aged 11–13 years with current PEs vs. controls returning an AROC of 0.62, significantly better than a null model, p = 1.73e-29. Neuroimaging data also classified those with PEs at 18–20 years (AROC = 0.59;P = 7.19e-10) but performance was at chance level at 14–16 years (AROC = 0.50).
Left hemisphere frontal regions were top discriminant classifiers for 11–13 years-old adolescents with PEs, particularly pars opercularis. Those with future PEs at 18–20 years-old were best distinguished from controls based on left frontal regions, right-hemisphere medial lemniscus, cingulum bundle, precuneus and genu of the corpus callosum (CC).
Deviations from normal adolescent brain development in young people with PEs included an acceleration in the typical pattern of reduction in left frontal thickness and right parietal curvature, and accelerated progression of microstructural changes in right white matter and corpus callosum. These results emphasise the importance of multi-modal analysis for understanding adolescent PEs and provide important new insights into early phenotypes for psychotic experiences.</t>
  </si>
  <si>
    <t>This article introduces a thematic issue of Transcultural Psychiatry on suicide in cultural context. Developmental and social structural factors including exposure to violence, childhood abuse and privation, as well as intractable social problems that create psychic pain and a sense of entrapment have been shown to increase the risk of suicidal behavior. However, all of the major social determinants identified in suicide research are influenced or mediated by particular cultural meanings and contexts. To move beyond crude generalizations about suicide based on psychological theories developed mainly in Western contexts and culture-specific prototypes or exemplars, we need more fine-grained analysis of the experience of diverse populations. The articles in this issue provide clear illustrations of the impact of cultural and contextual factors in the causes of suicide, with implications for psychiatric research, theory, and practice. Cross-cultural research points to the possibility of developing a typology of social predicaments affecting specific sociodemographic groups and populations. This typology could be elaborated and applied in clinical and public health practice through an ecosocial approach that considers the ways that suicide is embodied and enacted in social systemic contexts.</t>
  </si>
  <si>
    <t>Background
Males in Australia and many other countries account for three-quarters of all deaths by suicide. School-based programs to support young men’s wellbeing have become increasingly common in recent years and show much promise to tackle the issue of male suicide by fostering protective factors and mitigating harmful factors. However, only a few of these programs have been evaluated. This trial seeks to address the lack of knowledge about the potential for school-based gender-transformative programs to have a positive impact on boys. Breaking the Man Code workshops, delivered by Tomorrow Man in Australia, challenge and transform harmful masculinities with young men with a view to ultimately reducing their suicide risk. The trial aims to examine whether adolescent boys who participate in the Breaking the Man Code workshop demonstrate an increase in their likelihood of seeking help for personal or emotional problems compared to boys waiting to take part in the workshop.
Methods
A stratified cluster randomized controlled superiority trial with two parallel groups will be conducted. Schools will be randomly allocated 1:1, stratified by location of the schools (rural or urban), state (Victoria, NSW, or WA), and mode of workshop delivery (face-to-face or online), to the intervention group and waitlist control group.
Discussion
The Breaking the Man Code workshops show great promise as a school-based prevention intervention. The trial will fill a gap in knowledge that is critically needed to inform future interventions with boys and men. Some methodological challenges have been identified related to the COVID-19 pandemic in Australia, such as delays in ethics approvals and the need for Tomorrow Man to introduce an online delivery option for the workshop. The trial protocol has been designed to mitigate these challenges. The findings from the trial will be used to improve the workshops and will assist others who are designing and implementing suicide prevention interventions for boys and men.
Trial registration
Australian New Zealand Clinical Trials Registry (ACTRN12620001134910). Registered on 30 October 2020</t>
  </si>
  <si>
    <t>Objectives: To identify the relationship between pulmonary function and subjective olfactory dysfunction in middle-aged and older adults. Materials and Methods: We used Korea National Health and Nutrition Examination Survey data from 2010 to 2012 to analyze 6191 participants in their 50s or older. Results: The frequency of olfactory dysfunction was 6.8% among the subjects with normal pulmonary function tests, but was significantly more frequent in those diagnosed with restrictive (9.6%) or obstructive (10.1%) pulmonary function. Forced volume vital capacity, forced expiratory volume (FEV)1, FEV6, and peak expiratory flow were significantly lower in the olfactory dysfunction group. The risk of olfactory dysfunction was significantly associated with obstructive pulmonary function (odds ratio (OR) [95% confidence interval (CI)]: 1.449 [1.010–2.081]) after adjusting for confounders (sex, rhinitis, chronic rhinosinusitis, hypertension, dyslipidemia, education level, stress, depressed mood, and suicidal ideation). Conclusion: Middle-aged and older adults with obstructive pulmonary function had a higher incidence of subjective olfactory dysfunction than the normal pulmonary function group. Early olfactory testing may improve the quality of life of patients with obstructive pulmonary function</t>
  </si>
  <si>
    <t>Introduction
For the past few decades, numerous theoretical perspectives have predicted a negative association between adolescent sexual debut and the probability of college entrance. The present article extends the literature by using nationally representative longitudinal data from South Korea to assess these perspectives.
Methods
Drawing on longitudinal data from South Korea, this article examined the impact of becoming sexually active between 8th and 12th grades on the probability of college entrance. We controlled for a wide array of confounding variables by using logit models that account for longitudinal attrition and school-based sampling design.
Results
Analytical results showed that the initiation of sexual intercourse during adolescence predicted a statistically significant decrease in the probability of college entrance for both boys and girls. Gender-specific analyses suggested that, on average, sexual debut in adolescence was associated with a decrease of 10.3 percentage points in the probability of college entrance for boys and a decrease of 14.7 percentage points for girls.
Conclusions
These findings strongly support the theoretical perspectives of age norm theory and sexual double standards in South Korea, where strictly conservative attitudes toward sexuality and sexual behaviors are dominant.
    Previous article in issue</t>
  </si>
  <si>
    <t>Objective: This study aims to investigate adolescents’ viewership of the third season of the Netflix drama 13 Reasons Why (13RW-3) and their engagement with show-related content, paying special attention to mental health outcomes and conversational partners.
Methods: A panel-based research platform operated by the National Opinion Research Center at the University of Chicago recruited 157 adolescents aged 13 to 17 years from its nationally representative pool of participants. Participants answered questions about how they discussed and learned about social and mental health issues portrayed in 13RW-3 (eg, masculine role pressure and sexual assault) and questions about mental wellness (eg, mental health self-efficacy and depression). After the participants completed the survey (T1), they were directed to either watch 13RW-3 as it aired for the first time (intervention group) or not watch 13RW-3 (control group). Approximately one month later (T2), all the participants were asked to complete the postsurvey. Additional survey questions about conversational partners, information seeking because of watching the show, and use of show-related content were included in the intervention postsurvey.
Results: Our sample (N=157) was 52.2% (n=82) female and 54.8% (n=86) White, with a mean age of 14.99 (SD 1.4) years. At T2, viewers of 13RW-3 spoke about suicide significantly more frequently than nonviewers (P=.007). From T1 to T2, viewers increasingly discussed issues explored by 13RW-3 (P=.002), especially suicide, mental health, and bullying. Adolescent viewers were most likely to speak with friends, and parents were the second most commonly named. Two variables emerged as consistent moderators of conversational choices—having depressive symptoms and being impacted by sexual assault. There was no association between conversational frequency and information seeking around social and mental health issues, and neither mental health self-efficacy scores nor masculine role pressure scores significantly differed between viewers and nonviewers at T2.
Conclusions: Viewing 13RW-3, a globally watched television show featuring social and mental health issues, led to adolescent conversations and information searches about topics explored by the show. Depressive symptoms and the impact of sexual assault moderated several relationships, guiding participants toward engaging with certain issues and seeking out specific conversational partners. As 13RW-3’s stories drove conversations—and story-driven conversations can raise awareness, reduce stigma, shift attitudes, normalize certain behaviors, and strengthen supportive relationships—potential wellness implications for television shows featuring social and mental health issues are considerable.</t>
  </si>
  <si>
    <t>Background:
Online Challenge is neither an application nor an internet-based game; instead, users receive a link to it via chat groups on social media. Our aim is to identify the potential differences between the normal population and youth drawn to online challenges. These potential differences are the examining the parenting skills of parents of children who participate in the challenges and determining underlying psychopathologies through structured clinical interviews.
Method:
A questionnaire-based cross-sectional study was used to obtain further in-depth information on the comorbid psychopathology of children who play the BWC and on the parenting skills. The Development and Well Being Assessment and Alabama Parenting Questionnaire was applied to the children and their families in both the control and case groups.
Results:
Two groups of children and parents were recruited: a clinical sample (case) group (n = 34) and a community sample (control) group (n = 141). Attention-deficit/hyperactivity disorder (ADHD), oppositional defiant disorder (ODD), specific phobia and CD (conduct disorder) were significantly more frequent in the clinical sample than in the community sample. The median scores for the Alabama Parenting Questionnaire (APQ) parental involvement, positive parenting, and poor monitoring/supervision subscales were significantly lower in the clinical sample than in the community sample.
Conclusion:
As far as we know, this study is the first to examine comorbid psychopathologies of online challenge-style games and parenting skills. We believe that as research into these subject increases, it will assist mental health professionals to develop prevention strategies and to manage cases resulting from the Blue Whale Challenge (BWC) and other online challenges that pose a serious threat to mental health and that have driven many young people to suicide worldwide.</t>
  </si>
  <si>
    <t>An under-researched aspect of transgender sex workers in China pertains to their desires and expressions of femininity. Male-to-Female (MTF) transgender sex workers are a high-risk population prone to depression and stress regarding body image, intimate relationships marked by violence, and social stigma, rendering them vulnerable to hate crimes and discrimination. Ethnographic data from in-depth interviews with 49 MTF transgender sex workers indicate that sex, gender and feminine desire are mutable in the construction of self and subjectivity. This study uses the conceptual framework of gender performativity, that is, gender is performative and distinct from physical bodies and binary classifications. It is not only an individual’s normative gender expressions which are based on the sex assigned at birth, but it also reinforces the normative gender performances of the gender binary. This article argues that the 49 MTF transgender sex workers are embodiments of gendered performances, displaying femininity to ameliorate hate crimes and discrimination as well as reinforce the masculinity and sexuality of their clients and intimate sex partners. Embracing their femininity constitutes a self-help program, enabling them to build self-confidence and develop a positive self-image in the face of overwhelming social disapproval.</t>
  </si>
  <si>
    <t xml:space="preserve">
Purpose
The COVID-19 outbreak has significant psychological effects because of reduced support system and social quarantine, making women the worst-hit population of shadow pandemic, i.e. domestic violence. While food shortages, unemployment and increased domestic-work burdens are the immediate effects of the lockdown, women at home have to bear its far-reaching impacts in the long term in the form of domestic abuse, making the study of the psychological impact of domestic violence against women imperative. This paper aims to identify the factors and causes responsible for domestic violence and its psychological impacts on women in different aspects. This paper further focuses on the reasons behind an escalation in psychological violence against women.
Design/methodology/approach
This paper is based on extrapolating data from various journal articles, Indian Government reports, newspaper articles and other printed materials that are recent, relevant and discuss domestic violence and mental stress during the COVID-19 pandemic. Researchers use Indian National Commission for Women’s (NCW) data on complaints received regarding violence against women and domestic abuse in the year 2020 and 15 journal articles that discuss domestic violence against women during the COVID-19 period in different countries to discuss social inequalities and power relations impact on women’ mental health.
Findings
The findings suggest that economic instability during the pandemic and social and cultural norms of India ignited psychological abuse against women during the pandemic. The number of monthly complaints of dowry death, dowry harassment and protection of women against domestic violence reflect on increased registered complaints in the postlockdown period in the year 2020. The number of monthly complaints received by the NCW from January 2020 to December 2020 in India represents that WhatsApp chat is a powerful tool for reporting domestic violence.
Originality/value
The pandemic lockdown has an adverse psychological impact on women, making them suffer from posttraumatic symptoms, substance abuse, panic attacks, depressions, hallucinations, eating disorders, self-harm, etc. This paper strives to reflect upon mitigation strategies to curb domestic violence in India.</t>
  </si>
  <si>
    <t>Regionally-based Australian men have a higher risk of suicide than those in urban centers, with similar trends observed internationally. Adopting a place-based approach to understanding men’s suicide and harm prevention provides contextual insights to guide localised opportunities for the development of tailored gender-specific interventions. Men in rural Australia are typically portrayed as embodying idealized masculinity–dominant and tough, upholding strength and stoicism in the face of hardship. Such values can increase suicide risk in men by reducing help-seeking. The Macedon Ranges Shire is an inner regional municipality with a population of approximately 50,000 people spanning across 10 regional towns and surrounding farming areas in Victoria, Australia. Understanding the influence of masculinities on men’s wellbeing and help seeking behaviours in a regional context is vital in order to inform effective local suicide prevention efforts. The present research involved in-depth qualitative interviews with 19 community stakeholders (M = 49.89 years, SD = 11.82) predominantly working in healthcare and community services including emergency services and education. Using thematic analysis, interview transcripts were coded and themes inductively derived. Stakeholders identified three key areas for understanding suicide risk and wellbeing for local men; 1) localizing masculinities, 2) belonging in community, and 3) engaging men. Findings illustrate that addressing men’s wellbeing in regional areas requires a multifaceted whole-of-community approach. While diverse, local expressions of masculinities were seen as contributors to men’s challenges understanding their emotional worlds and reticence for help-seeking. Of vital need is to provide diverse opportunities for men to connect with others in the region, and offer inclusive spaces where men feel accepted, welcomed and able to meaningfully contribute to the community. Not only will this assist by bolstering men’s sense of self, identity, and mental wellbeing, it may also provide valuable informal inroads to normalizing healthy communication around mental health and seeking mental health care. These findings offer important suggestions for the promotion of healthier masculinities in regionally-based Australian men, which may help to improve wellbeing of these men and their entire communities.</t>
  </si>
  <si>
    <t xml:space="preserve">
Objective
This study examined differences in time with family among Latino/a, White, and Black youth and variation among Latino/a youth by gender and immigrant household status.
Background
Familismo and differences in socio-structural characteristics suggest that Latino/a youth will spend more time with family than White and Black peers. Gender socialization norms, especially marianismo, could also promote family time for Latina girls. Finally, theories of immigrant incorporation suggest that Latino/a family time will be highest in immigrant households.
Method
This study used the nationally representative American Time Use Survey (2003–2019) to analyze household family contact patterns among Latino/a, White, and Black youth (ages 15–18; n = 9501). The study further examined differences by gender and, among Latinos/as, by immigrant household status.
Results
Latino/a youth spent more time with siblings than White and Black peers due to a higher number of siblings in the household. Latina girls spent substantially more unadjusted and adjusted time with parents and siblings than White and Black girls and Latino boys. There was little variation in family time patterns among Latinos/as by gender-by-immigrant household status.
Conclusion
Family contact patterns suggest that both familismo and marianismo are salient in the lives of Latino/a youth, which has key implications for these youths' lives and transitions to adulthood.</t>
  </si>
  <si>
    <t>Background
Caffeine (0.1 g) is used as a central nervous system stimulant and as a nontoxic phenotyping probe for cytochrome P450 1A2. However, an increasing number of suicide attempts by caffeine overdose have been recently reported.
Case presentation
A 25-year-old woman (body weight, 43 kg) who intentionally took an overdose of 5.9 g caffeine as a suicide attempt was emergently admitted to Kyoto Medical Center. The plasma concentrations of caffeine and its primary metabolite, N-demethylated paraxanthine, in the current case were 100 and 7.3 μg/mL, 81 and 9.9 μg/mL, 63 and 12 μg/mL, and 21 and 14 μg/mL, at 12, 20, 30, and 56 h after oral overdose, respectively. The observed apparent terminal elimination half-life of caffeine during days 1 and 2 of hospitalization was 27 h, which is several times longer than the reported normal value. This finding implied nonlinearity of caffeine pharmacokinetics over such a wide dose range, which could affect the accuracy of values simulated by a simplified physiologically based pharmacokinetic model founded on a normal dose of 100 mg. Low serum potassium levels (2.9 and 3.5 mM) on days 1 and 2 may have been caused by the caffeine overdose in the current case.
Conclusions
The patient underwent infusion with bicarbonate Ringer’s solution and potassium chloride and was discharged on the third day of hospitalization despite taking a potentially lethal dose of caffeine. The virtual plasma exposures of caffeine estimated using the current simplified PBPK model were higher than the measured values. The present results based on drug monitoring data and additional pharmacokinetic predictions could serve as a useful guide in cases of caffeine overdose.</t>
  </si>
  <si>
    <t>Globally, the COVID-19 pandemic has impaired every aspect of life, especially causing much psychological damage—for instance, increasing the risk of suicide. Intense fear and anxiety are considered to play a central role in mental health problems. This study examined the psychological properties of the Japanese version of the Fear of COVID-19 Scale (FCV-19S) using classical test theory (CTT) and item response theory (IRT). Five hundred fifty participants aged 18–69 years and from across Japan completed questionnaires, including the Japanese FCV-19S, the Japanese Depression Anxiety Stress Scales-15 (DASS-15), and the Japanese version of the Kessler 6 (K6). CTT showed that each item of the Japanese FCV-19S had no ceiling and floor effect and was close to the normal distribution, and IRT revealed that each item had an appropriate parameter of discrimination and difficulty. Finally, the Japanese FCV-19S was shown to have an acceptable reliability and moderate good concurrent validity. Consequently, the Japanese FCV-19S has robust psychometric properties and can be useful for early detection of adults impacted by the COVID-19 pandemic.</t>
  </si>
  <si>
    <t>Despite the implementation of various national legal frameworks and global policies such
as the UN Convention on the Rights of the Child to combat violence against young
people, family violence against young people is prevalent, especially in WHO African
region. Although, research on child maltreatment, specifically, for young children has
received considerable attention in Ghana recently, there is little research on adolescents’
experiences of such family violence. In this paper, we report the experiences and
perceptions of adolescents with respect to family violence they had suffered or witnessed,
and analyze the socio-ecological factors and power dynamics at home that contribute
to such violence. The study employs a qualitative approach and the data comprise
focus group discussion with 56 adolescents from 14 schools in seven districts of
Ghana. The findings show that several adolescents in Ghana feel unsafe at home. They
experience physical, psychological, and sexual violence as well as exposure to intimate
partner violence, exploitation, and neglect. These violent acts were severe, with dire
consequences such as permanent impairment and suicide. Perpetrators include all types
of carers. The violent acts are often surreptitious and poly-victimization is common. The
results also reveal that three main socio-ecological factors perpetuate and legitimize
family violence: patriarchy, the normalization of corporal punishment as a method of
child discipline, and superstitious beliefs about health. In general, carers demonstrate
their superiority and control over the adolescents in an authoritarian manner, thereby,
making the adolescents powerless. Implications of the study for policy and practice
are discussed.</t>
  </si>
  <si>
    <t>Aim
To understand the experiences and perceived impact on the wellbeing of individuals attending a suicide bereavement social support group.
Design
A qualitative study guided by a realist evaluation framework.
Methods
Data were collected from May–July 2020 using online semistructured individual interviews with participants (N = 6), from the North West of England recruited from a suicide bereavement support group's social media. Data were analysed using thematic analysis informed by the realist framework.
Results
Effective social support includes the prioritisation of building meaningful connections with like-minded individuals, providing a safe space for authentic self-expression aiding personal relationship maintenance. Contextual factors included: Societal and cultural stigma of suicide, self-stigma and gender norms. Mechanisms influencing support seeking include: Not wanting to burden loved ones due to judgement, and a lack of understanding.
Impact
Policymakers can reduce demand on healthcare systems by developing tailored support groups to suit individual needs.</t>
  </si>
  <si>
    <t>This paper provided a new framework i.e., fifth-generation literature on suicide bombings. The latter have always been a central debate/value in warfare; however, they have taken a centre stage in asymmetric warfare. The lethality and commitment to the cause makes a suicide attacker a real danger. The Iraqi episode of Al-Qaeda used suicide bombings as a military operation, and it transferred the expertise to Taliban to fight against the U.S-led Allied Forces in Afghanistan. From there the same tactics proliferated to Pakistani Taliban who used it as a military operation against the security and civil establishments of Islamabad. Apart from the Pashtunwali Code and the strict adherence to the Deobandi School of thought, the Pashtuns of Afghanistan and Pakistan readily accepted to recruit and train suicide attackers and employed suicide bombings as a military operation. This analytical and explanatory study generally banked on secondary data, normally gathered from the academic sources; however, primary data was also used, and an interview of an anonymous security official was conducted as well. This paper is a concentrated effort to probe and investigate the advent of suicide bombings in Afghanistan and Pakistan and to examine that how and why the Pashtuns used it as a military operation to achieve their desired objectives. The article found that the selection and indoctrination of a suicide bomber involves almost eight stages.</t>
  </si>
  <si>
    <t>People living with Alzheimer’s disease (AD) and AD-related dementias (ADRDs) are at a higher risk of suicidal behaviors given intersecting risk factors. Previous studies generally only focused on AD, small clinical samples, or grouped all dementia subtypes together, limiting insights for other ADRD subtypes. The objective of this study was to generate evidence related to the relative burden of suicidal behaviors (suicidal ideation and suicide attempt) among people with AD and ADRDs. This retrospective cross-sectional study identified hospitalizations related to suicidal behaviors (suicidal ideation and suicide attempt) for patients with Alzheimer’s disease (AD) and AD-related dementias using ICD-10-CM codes from the Nationwide Readmissions Database (NRD). A logistic regression model was estimated to assess associations between AD/ADRD subtype and patient characteristics, and the risk for a suicidal-behavior-related hospitalization and modes of harm were reported. During 2016–2018, there were 12,538 hospitalizations related to suicidal behaviors for people with AD/ADRDs. The overall prevalence of suicidal-behavior-related hospitalizations was lowest for AD (0.8%) and highest for frontotemporal dementia (2.6%). Among hospitalizations for suicide attempts, the most common mode of harm was medications or drugs (89.2% of all attempts), followed by weapons (17.7%). We found that there was a difference in the frequency of suicidal-behavior-related hospitalizations among AD/ADRD hospitalized patients across dementia subtypes.</t>
  </si>
  <si>
    <t xml:space="preserve">
Background and Aim
Caustic ingestion is associated with long-term sequelae in the form of esophageal and/or gastric cicatrization requiring endoscopic or surgical intervention. Quality of life (QoL) and disability in patients with caustic-induced sequelae is less explored.
Methods
In this prospective study, we included consecutive patients with symptomatic caustic-induced esophageal stricture undergoing endoscopic dilatation. QoL was measured using the World Health Organization Quality of Life questionnaire (WHOQoL-BREF). Disability was measured using the World Health Organization Disability Assessment Schedule 2.0 (WHODAS 2.0). Subjective dysphagia score was calculated by Likert scale.
Results
A total of 42 patients were included in the study; 25 (59.5%) patients were male. Patients had poor WHOQoL-BREF and WHODAS scores compared to normality data in all domains of the scores among both the genders. A majority (66.7%) of patients had a current psychiatric diagnosis, with the most common being mood disorder (50%) followed by suicidality (45.2%). Males had a higher prevalence of a previous psychiatric diagnosis compared to females, while females had a higher prevalence of suicidality. Dysphagia score had strong correlation with the WHOQoL (r = −0.66; P &lt; 0.01) and WHODAS (r = 0.71; P &lt; 0.01).
Conclusion
Patients with esophageal stricture due to caustic ingestion on long-term endoscopic dilatation have poor QoL, high prevalence of psychological morbidity, and disability.</t>
  </si>
  <si>
    <t>Background: Depression is a growing health issue among the young, college-going demographic the world over.
Aim: To explore the impact of Body Mass Index (BMI) on the psychological well-being of medical students in private medical
college, with particular focus on the influence of BMI on depression.
Methodology: This cross sectional study with enrolled students (n=233) was carried out after ethical research committee’s (ERC)
approval at CMH Kharian Medical College (CKMC), Physiology Department, Kharian-Pakistan. Both male and female medical
students were enrolled. Level of stress, anxiety and depression among them were noted after filling DASS questionnaire
Performa. BMI was calculated of enrolled students and its relation with stress, anxiety and depression were observed. Data was
analyzed by SPSS software, version 21. Spearman’s Rho test was used to determine the association between depression,
anxiety and stress with BMI as p-value ≤ 0.05 was considered significant.
Results: All the enrolled students showed that BMI was not normally distributed among them. Female students were 63.52%
whereas males were 36.48% were enrolled. Significant correlation was seen between BMI and depression with p-value of
&lt;0.035.
Conclusion: We concluded that depression was positively linked with body mass index among medical students whereas it has
no significant association with stress and anxiety</t>
  </si>
  <si>
    <t>Background and Objectives: All medicine and healthcare undergraduates were encountered with terminations and delays of professional examinations. These alterations were on topmost of other tasks the COVID-19 pandemic carried out for instance not roaming, covered faces with masks and specifically segregation. This interruption of normal life was a major cause of mental health disaster and it is no surprise that medicine and healthcare undergraduate has had high rates of psychological effects including hopelessness, stress and suicidal thoughts. This study aimed to investigate the unmediated connection of anxiety and stress related mental health decline and suicide among medical and nonmedical undergraduates during the pandemic of covid-19.
Methods: A multidiscipline online cross-sectional comparative study design was chosen for this study conducted from November 2020 to January 2021 with a pre-validated questionnaire to collect responses from sample size 1290. SPSS- 21 used for descriptive analysis of means, S.D, ANOVA and spearman’s correlations. Forward step-wise model of linear regression applies for true significant bivariate relationship (p&lt;.001)
Results: The result shows that all three cohorts were affected. Among the non-medical cohorts, B-Pharmacy students had the high level (p&lt;.001) of anxiety with suicide ideation response (n=200; 39.2%), along with lowest level of envisions care (19.5%; p&lt;.001) in pandemic. Control and independent variable had a strong negative effects on B-Pharmacy and medical students with p&lt;.000.
Conclusions: This study offered more data that the concerns, anxieties and uncertainties caused by pandemic COVID-19, don’t roll out alone but remain as long-lasting problems demanding ongoing attention.</t>
  </si>
  <si>
    <t>Abstract
Background
The aim of the current study was to examine the heterogeneity of functional outcomes in first episode psychosis (FEP) patients and related clinical, neurocognitive and sociodemographic factors using a cluster analytic approach.
Method
A large sample of FEP patients (N = 209) was functionally reassessed 10 years after the first contact with an early intervention service. Multiple baseline, 3-year and 10-year follow-up variables were explored.
Results
The cluster analysis emphasized the existence of six independent clusters of functioning: one cluster was normal overall (42.16%), two clusters showed moderate interpersonal (9.63%) or instrumental (12.65%) deficits, two clusters showed more severe interpersonal (12.05%) or interpersonal and instrumental (13.85%) deficits and there was a significantly overall impaired cluster (9.63%). Cluster comparisons showed that several baseline and follow-up factors were differentially involved in functional outcomes.
Conclusions
The current study demonstrated that distinct clusters of functioning in FEP patients can be identified. The fact that a variety of profiles was observed contributes to a better understanding of the nature of the heterogeneity characterizing FEP patients and has clinical implications for developing individualized treatment plans.</t>
  </si>
  <si>
    <t>Arguments regarding the goals of medicine in end-of-life occupy a prominent place in the debate on life-ending medical interventions. The discussions in favor of euthanasia and physician-assisted suicide focus on relieving patients’ intractable pain and suffering to justify the physician's active engagement in killing. Furthermore, the arguments that claim the existence of intractable suffering vindicates euthanasia and physician-assisted suicide are predicated upon compassion in the first instance. The present article concisely studies the goals of medicine and compassion to evaluate their utilization in the ethical justification of life-ending interventions to draw normative conclusions on that basis. The article concludes that relieving a person's unbearable pain and suffering is a crucial goal of medicine, but this goal should be accomplished through morally acceptable means, not euthanasia or physician-assisted suicide. Medicine intends to protect, promote, and maintain the person's physical and psychological wellbeing. Considering euthanasia or physician-assisted suicide an appropriate means to achieve these goals may dramatically impair the therapeutic relationship for patients who regard the physician as a healer. In respect of compassion, the article deduces that even though playing an important role in the patient-physician relationship, compassion does not produce an objective, reliable, and applicable standard to appraise the ethical assessment of euthanasia and physician-assisted suicide because compassion derives from feelings that vary from person to person according to their social, cultural, religious, or political stances and values. The article proposes interpreting the goals of medicine and the concept of compassion in line with giving suffering people adequate and appropriate medical, palliative, spiritual, and emotional care in light of the dedication of medicine to people's health and welfare and the requirement of compassion to help suffering individuals in a constructive course of action.</t>
  </si>
  <si>
    <t>Background
The severity of mental health issues among university students in rural areas can affect the outcomes of their studies. The purpose of this study was to identify factors associated with self-esteem, resilience, mental health, and psychological self-care among university students.
Methods
We conducted a cross-sectional survey of 729 undergraduate students by a self-administered questionnaire. Using convenience sampling, the participants were chosen from four majoring in Public Health at University of Phayao in Northern Thailand.
Results
Approximately 82% of university students had mental health problem. Backward logistic regression analysis showed that 1) a good relationship with family had a significantly positive effect on self-esteem (p-value &lt;0.05); 2) a good relationship with friends was significantly associated with high resilience (p-value &lt;0.05); 3) having a disease/s and a relationship with family had a significant effect on mental health problem (p-value &lt;0.05); 4) being female, perceived normal weight, and a good relationship with family were significantly related to high psychological self-care (p-value &lt;0.05).
Conclusion
Gender, incurrent disease, perceived weight status, relationship with friends and family were associated with self-esteem, resilience, mental health, and psychological self-care among university students. Our findings can be incorporated in a support policy and integrated into the public health curriculum. University administrators and faculty have an opportunity to formulate an intervention program and provide services that could mitigate mental health problems and improve the well-being of students at their university.</t>
  </si>
  <si>
    <t>Background
In light of mounting evidence of the physical and psychological harms associated with solitary confinement, many correctional systems, state legislators, courts, and even international human rights bodies are increasingly recommending and implementing reforms to mitigate the harms of solitary confinement, if not abolish the practice entirely. In this piece, we examine three specific infrastructural changes to solitary confinement conditions and practices implemented in Washington state prisons with such harm minimization goals in mind: (1) building so-called “nature imagery rooms” to play videos of outdoor spaces, (2) eliminating punishments for self-harm, and (3) conducting daily cell-front wellness checks.
Results
Drawing on 183 in-depth qualitative interviews with both staff working in and people imprisoned in solitary confinement units conducted in Washington state restrictive housing units in 2017, we find that these three reforms not only resulted in limited successes but also generated new conflicts. Institutional logics such as deprivation, risk-management, and responsibilization ultimately impeded even the most modest attempts to mitigate the inherently harsh practice of solitary confinement. The limits of these reforms are due in part to individual choices made by people imprisoned in solitary confinement and staff working in these units, as well as the larger cultural norms that shape life in restrictive housing units.
Conclusions
Incrementalist reforms aimed at softening the environment of solitary confinement may actually serve to increase the strain and stress experienced by people confined to and working within them. Even the most well-intentioned reforms, like those attempted by the Washington DOC, should be scrutinized in order to determine if they are producing the desired outcomes, or instead, reproducing a different, but nonetheless damaging set of harms to people imprisoned in solitary confinement. Further, even well-intentioned reforms are often stymied by the underlying institutional logics of restrictive housing spaces.</t>
  </si>
  <si>
    <t>Background
Whether a second ketamine infusion in the first week improves the antidepressant, antisuicidal, and anti-inflammatory effects of the first low-dose ketamine infusion remains unclear.
Methods
A total of 78 patients with medication-resistant depression were allocated to receive two ketamine infusions (n = 30; days 1 and 4), a single ketamine infusion (n = 24; only day 1), or normal saline placebo infusion (n = 24; only day 1). The Montgomery-Asberg Depression Scale (MADRS) and 17-item Hamilton Rating Scale for Depression (HDRS) were administered before and at 40 min, 240 min, day 2, day 4, day 5, and day 7 after infusion. Serum concentrations of interleukin (IL)-2 and tumor necrosis factor (TNF)-α were assessed.
Results
Two ketamine infusions improved the overall depressive symptoms (p &lt; 0.001) and melancholic symptoms (p &lt; 0.001) than a single ketamine or placebo infusion. The antisuicidal effect did not differ between the ketamine treatment groups. Two ketamine infusions increased TNF-α levels compared with a single ketamine or placebo infusion (p = 0.015). A single ketamine infusion improved the TNF-α-to-IL-2 ratio, an index of average anti-inflammatory effect, than two ketamine infusions or a single placebo infusion (p = 0.027).
Discussion
Repeated low-dose ketamine infusions improved the antidepressant effect, but not the antisuicidal effect, compared with a single infusion. However, repeated ketamine infusions may exert a lesser anti-inflammatory effect than a single infusion.</t>
  </si>
  <si>
    <t xml:space="preserve">
Background
The intrinsic brain functional connectivity of suicide attempts in major depressive disorder (MDD) remains incompletely understood.
Purpose
To investigate graph-theoretical based functional connectivity strength (FCS) alterations in MDD patients with suicidal behavior.
Study Type
Prospective.
Subjects
Fifty medication-free MDD patients, with (suicide attempters, SA, N = 15) and without (non-attempters, nSA, N = 35) a history of a suicide attempt, and 37 healthy controls (HC).
Field Strength/Sequence
Resting-state functional magnetic resonance imaging (fMRI) using a gradient-echo imaging sequence was acquired at 3.0 T.
Assessment
For each individual, voxel-wise whole-brain functional network was constructed and graph-theoretical based FCS map was calculated. For each individual in two patient groups, the seed-based functional connectivity map was constructed.
Statistical Tests
Non-parameter permutation tests, analysis of covariance, two-sample t-test, Chi-square test, and Pearson correlation analysis. A P value &lt;0.05 was considered statistically significant.
Results
Relative to the HC group, two MDD patient groups showed significantly lower FCS in the left hippocampus, while nSA patients showed additionally lower FCS in more widespread regions (P &lt; 0.05). Importantly, comparing to nSA patients, SA patients had significantly higher FCS in the right orbitofrontal cortex (OFC) and bilateral dorsomedial prefrontal cortex (dmPFC) (P &lt; 0.05). Further seed-based functional connectivity analysis revealed that the right OFC exhibited significantly higher connectivity to right middle frontal gyrus and lower connectivity to the left anterior cingulate cortex and left calcarine sulcus, and the bilateral dmPFC had significantly higher connectivity to the left middle frontal gyrus and right inferior temporal gyrus in the SA patients than in the nSA patients (P &lt; 0.05).
Data Conclusion
This study identified disconnections of the OFC and dmPFC which were putatively related to a higher risk of suicidal behavior in MDD patients, thus extended the understanding of suicidal behavior at a brain circuit level.
Level of Evidence
3
Technical Efficacy Stage
3</t>
  </si>
  <si>
    <t>The novel coronavirus disease COVID-19 that first emerged in Wuhan, China, in Nov-Dec 2019 has already impacted a significant proportion of the world population. Governments of many countries imposed quarantines and social distancing measures in 2020, many of which remain in place, to mitigate the spread of the SARS-Cov-2 virus causing the COVID-19 disease. The direct impact of COVID-19 on people infected with the virus, their families and the health care workers, as well as the impact of the mitigation measures such as quarantine, social distancing, and self-isolation on the rest of the population have contributed to a global mental health pandemic, including anxiety, depression, panic attacks, posttraumatic stress symptoms, psychosis, addiction, obsessive-compulsive disorder, and suicidality. These effects are present acutely (for example, due to fear of contamination or losing loved ones, effects of quarantine/isolation, withdrawal of community and social services, etc.) and may continue long after the pandemic is over (for example, due to bereavement, unemployment, financial losses, etc). The COVID-19 pandemic has triggered mental health problems in people without previous history of mental illness, as well as worsened the symptoms in those with pre-existing psychiatric diagnosis. Therefore, the global effort is called for to deal with this mental health pandemic secondary to COVID-19 itself to address the emergence of new as well as the exacerbation of the existing mental health issues. Conversely, this global context provides an extraordinary opportunity for studying individual differences in response to and resilience in the face of physical and psychological threat, challenge to “normal” way of life, and long-term uncertainty. In this viewpoint article we outline the particular suitability of mindfulness, its skills and mechanisms, as an approach to the prevention and management of mental health issues, as well as to the promotion of well-being and building the foundations of adaptability and flexibility in dealing with the long-term uncertainty and profound changes to the social, economic, and possibly political systems as this pandemic continues to unfold.</t>
  </si>
  <si>
    <t>Objective: To identify the association among suicidal ideation, deliberate self-harm, and psychopathological
distress in normal and deliberate self-harm adults.
Methods: The cross-sectional study was conducted at the Department of Psychiatry, Military Hospital, Rawalpindi,
Pakistan, from January to July 2017, and comprised deliberate self-harm and normal adults aged 18-25 years.
Psychiatric evaluation involved a semi-structured interview based on mental status examination. The self-harm
tendency was assessed on the basis of self-harm inventory of the fifth edition of the Diagnostic and Statistical
Manual of Mental Disorders. Beck scale for suicide ideation and he depression anxiety and stress scale were also
used for data collection. Data was analysed using SPSS 22.
Results: There were 200 subjects with a mean age of 20.89±9.06 years; 100(50%) each in deliberate self-harm and
normal groups. Deliberate self-harm was significantly positively associated with suicidal ideation and mental health
problems, including depression, anxiety and stress (p&lt;0.05). Deliberate self-harm tendency was also positively
associated with mental health problems in normal adults (p&lt;0.05). Normal adults had higher level of mental health
problems, such as depression and stress, compared to deliberate self-harm adults (p&lt;0.05). Adults having self-harm
behaviour were more inclined to have suicidal ideation compared to normal adults behaviour (p&lt;0.05).
Conclusion: Deliberate self-harm was found to be strongly related to suicidal behaviour and mental health issues
in both normal and deliberate self-harm adults</t>
  </si>
  <si>
    <t>Medical trainees and physicians experience high rates of depression, anxiety, suicidal ideation, and burnout. The stigma surrounding mental health may deter help-seeking behaviors and increase informal treatment in order to maintain anonymity. Invasive health history questions on state medical licensure applications regarding mental health diagnoses and treatment likely increase stigma, reduce help-seeking, and consequently may motivate some applicants to report an inaccurate history to the state medical board. Research on physician mental health, suicide rates, and lack of help-seeking have led to recommendations for changes to licensure questions. In this article, the authors review the language of health history questions, disclosure requirements for applicants, and the potential consequences of disclosing mental health or substance abuse history on state medical licensure applications. They review recent changes to some states' health history questions, using the changes to Florida's licensure application in 2021 as an example, and explore the implications of these changes for reducing stigma and encouraging help-seeking. The authors recommend that state medical boards review and refine licensure applications' health history questions regarding mental health disclosure in ways that strategically address concerns related to stigma, bias, and unwarranted scrutiny. They call for research to examine the impact of such question changes on applicant response accuracy, help-seeking behaviors, and mental health outcomes and stigma. They also recommend that medical schools offer and promote access to mental health services, encourage faculty to normalize help-seeking behaviors, and provide students with information about state licensure processes. Reducing stigma, normalizing trainee and physician experiences, and promoting help-seeking are preliminary steps to promote a culture in academic medicine that prioritizes mental health. In turn, this will encourage trainees and physicians to care for themselves and cultivate physicians who are better equipped to heal and support their patients.</t>
  </si>
  <si>
    <t>Background
Suicide is a leading yet underestimated cause of death in the world and in France. The goal of our study was to determine the impact at 3 months of a large-scale simulation program on suicide risk assessment for first-year medical residents.
Methods
All the first-year medical residents participated in the simulation program that included a session on suicide risk assessment. The scenario was carried out by a standardized patient (professional actor) who had a normal check-up at the ER after a chest pain. He verbalized suicidal thoughts to an ER nurse due to a recent divorce and social difficulties, who then reported it to the resident. The latter had to assess suicide risk on his own. The QECS “Questionnaire de connaissances relatives au suicide” was used to assess knowledge of suicide before the training session (T0) and 3 months later (T1). A pre/post comparison was performed with a paired t-test.
Results
420 residents participated in this study. A total of 273 matching questionnaires was obtained. A statistically significant theoretical knowledge improvement was found at 3 months of the session for all the residents.
Limitations
The absence of a control group and data loss were some of the major limitations of our study. Another limitation corresponds to the lack of additional questions, such as levels of interest, former and recent training, level of experience, attitudes, and self-competency in suicide risk assessment before and after the simulation program that could have helped to interpret the obtained results and their variation. Moreover, the exact effects of this increased knowledge on clinical practice has not been measured in our study.
Conclusion
This is an unprecedented, large-scale attempt in France to allow all the medical residents to practice suicide risk assessment. This simulation-based training had a positive impact at 3 months on the knowledge of suicide in medical residents.</t>
  </si>
  <si>
    <t>The new classification systems in psychiatry have dressed both patients and psychiatrists in completely new attire. One (DSM -5)
is widely used and critics are hardly at peace with the psychiatry of normal living conditions and phenomena and a missed
opportunity to 'save the normal'. The second attire is still standing on the mold in tailoring salon in Geneva (ICD-11) and is being
ornamented by the online testing through a global network of clinical practice, now around 15,000 clinicians and mental health
professionals, before it is distributed to psychiatrists worldwide.
The objective is to (be) treated better and to keep quiet. We remain silent for fear, shame and insecurity in the face of devastating
tendencies in the modern world. Unprocessed traumas and mourning from the past in current global setting support various mental
disorders. Trauma leaves strong emotions, so if it has not been processed and the loss has not been mourned, these charged emotions
get the characteristics of emotional volcanoes or timed bombs that are easily activated. Unprocessed group trauma among political
or ideological leaders can become a means of strong manipulation of the masses. And the 'masses' are immersed, globally, in the
mentalization of cognitive achievement at the expense of the emotional principle.
By forcing competitiveness, perfectionism and narcissism, people try to 'be successful' at all costs. Perfectionism is a pheno-
menon that, under the influence of scientific and technological progress, computerization and globalization, increasingly affects the
psychosocial development, functioning of the individual and society as a whole. Perfectionism is increasingly associated with anxiety
and affective disorders, obsessive-compulsive disorders, eating disorders, and suicidality. Virtual reality, virtual sexuality, porno-
graphy, pervasive alienation and loneliness create a position of shame and cultural discomfort, which is so far the price of
conformism. But in the Manichean prism, we might also call the new age an era of shamelessness and perversion in the broader
sociocultural context leaving opHQ_x0003_WKH_x0003_NH\_x0003_TXHVWLRQ_x001D__x0003_³&amp;DQ_x0003_PRGHUQ_x0003_FLYLOL]DWLRQ_x0003_DYRLG_x0003_VHOI-destruction? ́</t>
  </si>
  <si>
    <t>Background
While COVID-19 has had far-reaching consequences on society and health care providers, there is a paucity of research exploring frontline emergency medicine (EM) provider wellness over the course of a pandemic. The objective of this study was to assess the well-being, resilience, burnout, and wellness factors and needs of EM physicians and advanced practice providers (e.g., nurse practitioners and physician assistants; APPs) during the initial phase of the COVID-19 pandemic.
Methods
A descriptive, prospective, cohort survey study of EM physicians and APPs was performed across ten emergency departments in a single state, including academic and community settings. Participants were recruited via email to complete four weekly, voluntary, anonymous questionnaires comprised of customized and validated tools for assessing wellness (Well Being Index), burnout (Physician Work Life Study item), and resilience (Brief Resilience Scale) during the initial acceleration phase of COVID-19. Univariate and multivariate analysis with Chi-squared, Fisher’s Exact, and logistic regression was performed.
Results
Of 213 eligible participants, response rates ranged from 31 to 53% over four weeks. Women comprised 54 to 60% of responses. Nonrespondent characteristics were similar to respondents. Concern for personal safety decreased from 85 to 61% (p &lt; 0.001). Impact on basic self-care declined from 66 to 32% (p &lt; 0.001). Symptoms of stress, anxiety, or fear was initially 83% and reduced to 66% (p = 0.009). Reported strain on relationships and feelings of isolation affected &gt; 50% of respondents initially without significant change (p = 0.05 and p = 0.30 respectively). Women were nearly twice as likely to report feelings of isolation as men (OR 1.95; 95% CI 1.82–5.88). Working part-time carried twice the risk of burnout (OR, 2.45; 95% CI, 1.10–5.47). Baseline resilience was normal to high. Provider well-being improved over the four weeks (30 to 14%; p = 0.01), but burnout did not significantly change (30 to 22%; p = 0.39).
Conclusion
This survey of frontline EM providers, including physicians and APPs, during the initial surge of COVID-19 found that despite being a resilient group, the majority experienced stress, anxiety, fear, and concerns about personal safety due to COVID-19, putting many at risk for burnout. The sustained impact of the pandemic on EM provider wellness deserves further investigation to guide targeted interventions.</t>
  </si>
  <si>
    <t>Based on a controversial case of assisted suicide offered to and eventually enforced on a demented woman vainly resisting the procedure, this article discusses the problems that arise when the human entity is conceptualized as an individual primarily defined by his ability for rational self-expression and autonomous self-rule. To highlight these difficulties, a liberal view on ‘autonomy’—a term which serves as an ideal but is yet subject to conditions—is scrutinized. Given that liberal political theory alone is insufficient to fully reflect the changes of personality by which an individual’s fight for autonomy bears the potential to turn into unalterable heteronomy, it is complemented by the thought of Michel Foucault. With his attention to societal mechanisms which bring individuals about—a process termed ‘individuation’ in the following—cases like the aforementioned scenario wherein individuals are forced to divide themselves from themselves can be critically analyzed. Such an approach illustrates that the established notion of the ‘individual’ can be led ad absurdum, and its validity as both an analytical idea and a normative vision should be challenged. As a result, there is a need for a more clairvoyant concept of the human person to be articulated, capable of conciliating the discontinuous nature of existence.</t>
  </si>
  <si>
    <t>Background: Pregnancy and trauma combination is a rare condition
which requires additional attention. Adequate experience and a mul-
tidisciplinary approach are important to maintain maternal and fetal
health. This study aimed to analyze trauma cases during pregnancy.
Methods: We investigated the data of pregnant womens who were
admitted to our emergency department aȻter trauma between 2014
and 2019. We recorded trauma etiologies and the distribution of eti-
ologies based on variables such as age, gravidity number and preg-
nancy week. In addition, we analyzed obstetric/non-obstetric injuries
and pregnancy outcomes. Results: This study included 1031 cases.
The mean age was 25.9 ± 5.8 (15--48) years. The second trimester
had the highest number of trauma cases (411 [39.9%]), whereas the
first trimester had the lowest (221 [21.4%] patients). Trauma cases
were highest during the first pregnancy (420 [40.7%]). Blunt trauma
was the main trauma mechanism (1007 of 1031 cases [97.7%]). The
most common trauma etiology was simple fall (SF) (503 [48.8%]).
The second common trauma mechanism was assault and aȞfected
180 (17.5%) of patients. In 46 (25.6%) cases assailant was patients
partner. The most common obstetric symptom was vaginal bleed-
ing (2.7%), and the most common bone fracture was tibial fracture
(0.5%). Conclusions: The etiologies of trauma in pregnant women sig-
nificantly diȞfer from the normal population. SFs and assaults play a
major role in the etiology. Knowledge of the distribution of these eti-
ologies according to pregnancy week may allow preventive measures
to be taken.</t>
  </si>
  <si>
    <t>The pandemic outbreak, coronavirus disease 2019 (COVID-19) threatens proper family patterns by disrupting normal day-to-day activities, such as working patterns of parents by working from home, online children’s education rather than regular school, a dilemma in children’s education and health constrained movement by complete or partial home lockdowns to prevent disease spread, anxiety of disease spread, failure of home quarantine due to insufficient home situation and reduced personal protective equipment usage due to the extra financial burden, reduced social communications, increased health burdens than usual along with enormous toil with dependent family members, demands of financial burdens by multiple factors, reduced monthly income during pandemics, lack of employment or job insecurity, deviations in mental health among family members such as fear, anxiety, insomnia, severe depression, hetero aggression, child verbal or physical abuses, increased alcohol consumption and substance abuse or drug addictions, aggressive behavior, self-blaming or injury, unintentional suicidal tendencies, mood disorders, posttraumatic stress disorder and failure to meet health demands due to a lack of health facilities. Many contributing factors are affecting the normal family status than usual circumstances such as reduced hospital equipment or resources which is due to pandemic effects, social isolation due to outside quarantine measures, insecurity of the future and ongoing pandemic situation, fear of vaccination side effects, and so on. Therefore, we hope to raise awareness about the magnitude of parental stress levels and contributing factors. Moreover, these findings would encourage effective stress management to overcome the factors that contribute to parenteral stress and to improve coping skills to face the coming darkness with ease. It supports the preservation of physical, mental, and social well-being in families as well as minimizing or overcoming stressors, maintaining strong familial ties, and improving life expectancy globally during this pandemic.</t>
  </si>
  <si>
    <t>Hypothyroidism is associated with a wide array of medical, neurological, and psychiatric symptoms. Severe hypothyroidism may present as myxedema coma, a medical emergency. In addition, patients may present with myxedema psychosis, a psychiatric emergency manifested as hyperactive encephalopathy, hallucinations, delusions, and suicidal ideation. In rare instances, patients may present with symptoms of mania with psychosis. We present the case of a 26-year-old woman with no known psychiatric history who presented with gradual onset of altered mental status, distractibility, decreased need for sleep, pressured speech, and religious and paranoid delusions. Her medical history was significant for a surgically absent thyroid gland and nonadherence to thyroid hormone. The patient was found to have a severely elevated level of thyroid-stimulating hormone, low level of triiodothyronine, and undetectable thyroxine. Thyroid ultrasound demonstrated a surgically absent thyroid gland. The patient’s metabolic panel and random serum cortisol level were normal. Rapid plasma reagin was nonreactive, and toxin screening was negative. It was concluded that severe hypothyroidism was the cause of the patient’s mania with psychotic features, given her thyroid hormone levels and lack of history of a psychiatric or substance use disorder. Thyroid hormone monitoring and treatment of hypothyroidism is necessary in all patients who have undergone surgical excision of the thyroid gland. All patients presenting with a first episode mania should be screened for thyroid dysfunction. The preferred treatment includes an atypical antipsychotic and thyroid replacement therapy. Rapid resolution of symptoms can occur with combined levothyroxine and liothyronine. Correction of hypothyroidism improves response to antipsychotics.</t>
  </si>
  <si>
    <t>Background: Medical education is amongst the educational processes with the highest stress load.. This study was conducted to
determine levels of depression, anxiety and quality of life of medical students in a university hospital.
Subjects and methods: Third year and sixth year medical students which accepted to be participate to the study and sign
informed consent form are included in the study. Data was evaluated by descriptive statistics.
Results: Totally 81 students of which 41 are third year, and 40 are sixth year students are included to the study. 79% of
participants are women and 100% are unmarried. Accordingly, Beck Depression Inventory, ratio of those who have (any level of)
depression are 58.5% in third year students and 55% in sixth year students. Ratio of those who have moderate to severe anxiety is
34.1% in third year students and 25% in sixth year students. Differences between them are not statistically significant. Regarding
subscales of life quality; sixth year students have higher scores on general health perception then third year students. Medical
students have lower scores in; difficulty in physical role, difficulty in emotional role, energy, mental health, social functioning and
perception on general health when compared to the average scores of general public.
Conclusions: In this study medical students are having a lower quality of life regarding most of the subscales when compared to
normal population and both third year and sixth year students are found to be having high depression and anxiety levels. As medical
training is a hard and long road to go, it is important to encourage medical students to get Psychiatric support when needed. This is
important for them to maintain their mental health.</t>
  </si>
  <si>
    <t>Abstract
Objective To determine the prevalence of burnout and associated factors among nurses during COVID-19 in central Uganda.
Design A cross-sectional design.
Setting Nurse from one referral and four general hospitals. These were reception centres and cared for patients with COVID-19 in central Uganda.
Participants 395 nurses.
Main outcome measures Burnout scores.
Results Of the total 395 participants, 65.1% (n=257) were female; 40% (n=158) had a diploma; 47.1% (n=186) were single; and 39.2% (n=155) had worked for 11–15 years. The results show that 40% (n=158), 41.77% (n=165) and 18.23% (n=77) reported high, average and low levels of burnout, respectively. The results show that the predictors of nurses’ burnout were personal protective equipment (PPE) (OR: 7.1, 95% CI 4.08 to 12.31) and increased workload (OR 4.3, 95% CI 2.43 to 7.93).
Conclusion This study of nurses working in hospitals dealing with patients with COVID-19 in central Uganda reported high rates of burnout, and it was associated with PPE and workload. Interventions like contracting new nurses to reduce workload, the WHO guidelines on PPE, adjusting working hours and ensuring hours of effective rest should be adapted.</t>
  </si>
  <si>
    <t>Maladaptive perfectionists with high perfectionistic standards and discrepancy are at risk for negative psychological outcomes. Among Asian international students, family perfectionism is an important concern due to cultural values concerning honoring familial expectations, conformity, and fulfilling obligations for scholastic achievement. This study examined 190 Asian international students in the United States that prescreened as having maladaptive perfectionism. Among them, hierarchical and k-means cluster analyses revealed three types of perfectionistic families: adaptive, maladaptive, and nonperfectionistic. A oneway analysis of variance revealed that participants from maladaptive families experienced higher depression, general anxiety, and suicidal ideation than those from adaptive or nonperfectionistic families. Those from maladaptive or nonperfectionistic families reported higher social anxiety, academic distress, eating concerns, and lower life satisfaction than those from adaptive families. These findings highlight the importance of maladaptive perfectionists’ family backgrounds in understanding Asian international student mental health. Clinical and theoretical implications are discussed.</t>
  </si>
  <si>
    <t>We employed a culturally modified objectification framework to examine a culture-specific mechanism of risky compensatory substance use (alcohol, anabolic-androgenic steroids) associated with gendered racism (GR) among Asian American men (AAM). Using data from 424 AAM, structural equation modeling was conducted to examine our proposed model in which GR was hypothesized to predict substance use through three mediators: GR → internalization of Western muscularity ideals → shame (body-related and interpersonal) → drive for muscularity → substance use. Results suggested partial support of our proposed model. GR indirectly predicted substance use via both internalization- (GR → internalization → drive for muscularity → substance use) and shame-driven (GR → shame → drive for muscularity → substance use) pathways. Multigroup analysis demonstrated that our findings were held for the earlier generation (1st and 1.5 generation) AAM. For later generation (1.75, 2nd generation, and beyond) AAM, shame was not a significant mediator and GR was indirectly associated with substance use only through the internalization and drive for muscularity pathway. Implications for practice and research are discussed.</t>
  </si>
  <si>
    <t>Background: Suicide is an important concern with regard to mental health and needs more attention in Iran.
Objectives: This study aimed to compare depression, exposure to suicide, self-injury, defeat, and entrapment, and adverse child-
hood experiences in suicide attempters and normal people.
Materials and Methods: The current research method was descriptive in the form of ex post facto research. The research com-
munity included two groups of (1) suicide attempters, and (2) normal students. Research measures included the Patient Health
Questionnaire-2, exposure to suicidal behavior, non-suicidal self-injury, short defeat and entrapment scale, adverse childhood expe-
riences questionnaire, and future self-injury. The data were analyzed using t-test.
Results: The results showed a significant difference between groups on the mean values of depression (2.27 for the non-suicidal
group vs. 3.87 for the suicidal group), adverse childhood experiences (5.82 vs. 0.95), exposure to the attempted suicide (0.28 vs.
0.50), self-injury behavior (0.36 vs. 2.13), and future self-injury likelihood (0.56 vs. 2.13). The most significant differences belonged to
the defeat and entrapment variable and adverse childhood experiences (P &lt; 0.01).
Conclusions: Thus, defeat and depression play an important role in predicting suicide, so we should intervene in these two states
of mind.</t>
  </si>
  <si>
    <t>The aim of this study is to develop effective counseling approach for the socially deprived and discriminated lesbian, gay, bisexual, and transgender (LGBT) people in Northern Iraq to enhance  the physical and mental well-being. The study aims to develop effective problem-coping strategies to deal with social, economic, and political setbacks. The problem identified to conduct this study is that the LGBT  people in Northern Iraq are not only inacceptable as normal members of the society but they also face rejection, isolation, and discrimination in society. This consistent hatred and discrimination against  the LGBT people develop many psychological disorders that include anxiety, depression, isolation, pessimism, and hopelessness. These psychological disorders enforce suicide attempts and socially deviated behavior among the LGBT people. The study has a qualitative research design and the researcher conducted 10 interviews with LGBTs in northern Iraq. The results of the study outlined that LGBTs in Iraq have social and psychological issues that contribute to hopelessness and pessimism among LGBTs. The society has zero tolerance in the name of religion and the conservative norms do not allow these people to live their life as normal people. They commit suicide or get into depression because of unending suffering. However, the LGBTs that received counseling improved their condition as compared to those that could not receive counseling services. Counseling helped these people to come out of depression and live a normal life by accepting the reality.</t>
  </si>
  <si>
    <t>Objectives: Depression is a leading contributor to the global burden of disease, and often starts at a young age. Depression in young people can increase the risk of unhealthy lifestyle behaviour and can lead to substantial disability, social problems, poor health, and suicide. Other research has examined depressive symptoms among adult populations in Bangladesh, but little is known about other age groups. The aim of this study was to assess the prevalence and socio-demographic correlates of depressive symptoms among secondary school children of Dhaka city, Bangladesh.
Design: A self-completed questionnaire was administered to 898 students from eight secondary schools of Dhaka, the capital City of Bangladesh. Of the respondents, 755 (372 males, 383 females; average age 14.26 years; SD 1.15) completed the 10-item Center for Epidemiological Studies Depression Scale (CESD-10). A score of 10 or more was used to indicate depressive symptoms. Parents completed a separate questionnaire to provide individual and household/family-level data. Generalized Estimating Equations (GEE) was used to assess sociodemographic and lifestyle factors associated with adolescent depressive symptoms.
Results: Among the responding adolescents, 25% reported depressive symptoms with prevalence more common among females than males (30% vs. 19%). Factors significantly associated with symptoms of depression included being female, aged 15–16 years, self-perception of non-normal weight, feeling unsafe at school, sleep disturbance, low life satisfaction, high intake of sugary drinks, and regularly skipping breakfast.
Conclusion: Depressive symptoms are prevalent among secondary school children in urban Bangladesh. Interventions for adolescents with depressive symptoms could focus on lifestyle practices such as weight management, personal safety, sleep hygiene and healthy eating.</t>
  </si>
  <si>
    <t>This study aimed to investigate the relations among perceived chronic social adversity, hope and suicidal ideation among Chinese college students. 535 college students completed the Perceived Chronic Social Adversity Questionnaire (PCSAQ), the Suicidal Ideation Scale (SIS), and the Revised Adult Dispositional Hope Scale (RADHS). The results showed that perceived chronic social adversity was positively associated with suicidal ideation, and hope was negatively associated with suicidal ideation. The results also confirmed that hope negatively moderated the relationship between perceived chronic social adversity and suicidal ideation. Further study showed that there was a significant positive relation between perceived chronic social adversity and suicidal ideation under the low hope level, however, there was a non-significant relation between perceived chronic social adversity and suicidal ideation under the high hope level.</t>
  </si>
  <si>
    <t xml:space="preserve">Background: Mental co-morbidity is the presence of more than one problem in a person. Mental co-morbidity is widely pervasive in dermatological patients. In the instance   that an individual is determined to have both social nervousness problem and significant burdensome requests, they are said to have comorbid uneasiness, a demanding issue that may be a consequence of various kinds of infections, including skin issues (skin inflammation, psoriasis, dermatitis, vitiligo, and other dermatological problems) which provide further complications.
Objective: This research aims to discover the commonness of mental issues in dermatology outpatients and to examine the variables that influence the mental manifestations.
Materials and Methods: In a dermatology outpatient center, 90 patients were chosen and given an Overall Wellbeing Poll (GHQ) following their dermatologic assessment. The normalized individual meeting was directed by confiding in people to build up a mental finding in patients. The outcomes were tested by utilizing a defined irregular inspecting technique. Mental co-morbidity was assessed using a small scale (Smaller than expected Global Neuropsychiatric Interview) and General Wellbeing Poll. The dermatologists followed the region of the sores and supplied an essence of the determination, and as a result they evaluated the risk factors.
Results: In a record, 512 inquiries were given to the members, of which 123 were returned. The inescapability of mental sickness was 52% in the investigation gathering, and these gatherings were similar on the socio-segment boundaries. From the outcomes, higher chances of mental problems in men as opposed to ladies was observed. Additionally, the ladies with sores in the skin or facial part shifted more towards simultaneous maniacal issues.
Conclusion: This study included hospital officials and personal dermatologists. It gave a detailed view of the disease and its relation to morbidity, which helps them counter-treat the patients based on their severity level. It’s an easy tool to compile the details of the patients, which in turn helps to differentiate patients according to the level of their psychiatric disturbances and psychological hazards. </t>
  </si>
  <si>
    <t>Background and Objective: The coronavirus disease 2019 (COVID-19) outbreak has been suggested as a collective trauma, which presents a continuing crisis. However, the specific post-traumatic implication of this crisis has not been adequately studied yet. The current study was aimed to ascertain the most central symptom and the strong connections between symptoms of post-traumatic stress disorder (PTSD). At the same time, exploring the relationship between covariates and the network of PTSD symptoms, by taking sex, anxiety, depression, suicidal ideation, quality of life, and social support as covariates, may help us to know the arise and maintenance of PTSD symptoms and give specified suggestions to people under the shadow of COVID-19.
Method: The Post-traumatic Stress Disorder Checklist for Diagnostic and Statistical Manual of Mental Disorders, Fifth Edition (DSM-5), was used to assess the PTSD symptoms extent of 338 healthy participants over the past month. Networks were analyzed using state-of-the-art regularized partial correlation models. In addition, the centrality of the symptoms and the robustness of the results were analyzed.
Results: The network analysis revealed that the especially strong connections emerged between avoidance of thoughts and avoidance of reminders, hypervigilance and exaggerated startle response, intrusive thoughts and nightmares, flashbacks and emotional cue reactivity, and detachment and restricted affect. The most central symptoms were self-destructive/reckless behavior. Incorporation of covariates into the network revealed the strong connections path between self-destructive/reckless behavior and loss of interest and depression.
Conclusion: Self-destructive/reckless behavior was the most central symptom in the network of PTSD symptoms related to the COVID-19 pandemic, which as an important target of interfere may have great benefits.</t>
  </si>
  <si>
    <t>Intoxication from calcium channel blockers exhibits almost 50% mortality rates. Amlodipine is a long-acting dihydropyridine and inappropriate dosage poses a great threat for profound vasodilation, hypotension, and refractory vasopressor-resistant shock. A 72-year-old woman with unremarkable medical history presented to the emergency department due to amlodipine overdose after a suicide attempt attributed to COVID-19 pandemic severe anxiety disorder. Vital signs at presentation: heart rate 82 beats/ min, arterial pressure 72/55 mmHg, and oxygen saturation 98%. Resuscitation was initiated with intravenous infusion of normal saline 0,9%, noradrenaline, and calcium chloride, while activated charcoal was orally administrated; however, blood pressure remained at 70/45 mmHg. Abruptly, she experienced acute pulmonary edema and was finally intubated. We commenced high-dose insulin infusion with Dextrose 10% infusion to maintain euglycemic hyperinsulinemia. Hemodynamic improvement occurred after 30 min, systolic blood pressure raised to 95 mmHg, and decongestion was achieved with intravenous furosemide. Insulin effect was dose-dependent and patient’s hemodynamic status improved after insulin uptitration. Eight days later, the patient was weaned from the mechanical ventilation and she was successfully discharged after 14 days. High-dose intravenous infusion of insulin up to 10 units/kg per hour appears as an inotropic agent possibly through alterations in myocardial metabolism of fatty acids and augmentation of insulin secretion and uptake. This regimen possibly exhibits additional vasotropic properties. We conclude that euglycemic hyperinsulinemia is a potentially advantageous treatment in CCB toxicity.</t>
  </si>
  <si>
    <t>The article presents research data on the identification of personality determinants of various types of deviant behavior of students of secondary vocational education institutions. The study is retrospective because based on the recorded objective manifestations of various types of deviant behavior of students during their training in an educational institution. The study involved 82 students — boys and girls aged 15 to 17 years. We studied the following types of deviant behavior: socio-psychological maladaptation, primary deviation, addictive behavior, aggressive behavior and delinquent behavior. Objective indicators for each type of deviant behavior were recorded on the basis of the personal data of students. Personal- ity determinants were evaluated using psychological testing techniques. The study found that the most common types of deviant behavior are primary deviation and delinquent behavior. The study found that the personal determinants of the socio-psychological maladaptation of students are dominance, affection, cooperation, respect for others, carefree, emotive and curious; primary deviation — the manifestation of feelings, plasticity; addictive behavior — a tendency to overcome norms and rules, a violation of volitional control of emotional reactions; aggressive behavior — respect for others, expressiveness, artistry, demon- strativeness, excitability, emotiveness, a tendency to self-destructive behavior; delinquent behavior — cooperation, respect for others, dymism cyclotymic, a tendency to overcome norms and rules, a tendency to addictive behavior. Common personal determinants that are characteristic of different types of deviant behavior are cooperation, respect for others, emotionality, a tendency to overcome norms and rules, hypertimity, cyclotimicity, stuck and exalted.</t>
  </si>
  <si>
    <t>The current study examines patterns of attachment/self-protective strategies and rates of unresolved loss/trauma in children and adolescents presenting to a multidisciplinary gender service. Fifty-seven children and adolescents (8.42–15.92 years; 24 birth-assigned males and 33 birth-assigned females) presenting with gender dysphoria participated in structured attachment interviews coded using dynamic-maturational model (DMM) discourse analysis. The children with gender dysphoria were compared to age- and sex-matched children from the community (non-clinical group) and a group of school-age children with mixed psychiatric disorders (mixed psychiatric group). Information about adverse childhood experiences (ACEs), mental health diagnoses, and global level of functioning was also collected. In contrast to children in the non-clinical group, who were classified primarily into the normative attachment patterns (A1-2, B1-5, and C1-2) and who had low rates of unresolved loss/trauma, children with gender dysphoria were mostly classified into the high-risk attachment patterns (A3-4, A5-6, C3-4, C5-6, and A/C) (χ2 = 52.66; p &lt; 0.001) and had a high rate of unresolved loss/trauma (χ2 = 18.64; p &lt; 0.001). Comorbid psychiatric diagnoses (n = 50; 87.7%) and a history of self-harm, suicidal ideation, or symptoms of distress were also common. Global level of functioning was impaired (range 25–95/100; mean = 54.88; SD = 15.40; median = 55.00). There were no differences between children with gender dysphoria and children with mixed psychiatric disorders on attachment patterns (χ2 = 2.43; p = 0.30) and rates of unresolved loss and trauma (χ2 = 0.70; p = 0.40). Post hoc analyses showed that lower SES, family constellation (a non-traditional family unit), ACEs—including maltreatment (physical abuse, sexual abuse, emotional abuse, neglect, and exposure to domestic violence)—increased the likelihood of the child being classified into a high risk attachment pattern. Akin to children with other forms of psychological distress, children with gender dysphoria present in the context of multiple interacting risk factors that include at-risk attachment, unresolved loss/trauma, family conflict and loss of family cohesion, and exposure to multiple ACEs.</t>
  </si>
  <si>
    <t>Background:
Depression in pregnancy affects nearly one in five women in low- and middle-income countries and is associated with adverse obstetric and neonatal outcome. Burden of morbidity is high, but specialized mental health resources are meager. Effective low intensity psychosocial interventions hold promise to fill the treatment gap for maternal depression. In this paper, we aim to describe the process of development of a stepped care model incorporating screening, providing brief intervention, and referral pathways developed for managing depression in pregnancy in antenatal care health facilities in India.
Methodology:
Using complex intervention development and evaluation method of Medical Research Council, United Kingdom, we searched evidence-based strategies from preexisting manuals, conducted formative research for need assessment and stakeholder engagement, and developed the intervention following an expert review panel. We conducted pilot testing to assess the feasibility and acceptability of intervention supplemented by three focused group discussions.
Results:
Manual review identified psychoeducation, empathetic listening, behavior activation, and supportive counseling as important elements. Need assessment revealed huge gap in perinatal mental health knowledge. Nearly 92% of total 272 perinatal women had poor awareness and 35%–70% of total 62 health-care providers had poor knowledge. In qualitative interview, women reported depressive symptoms as a normal part of pregnancy and had poor help seeking, behavior symptoms of depression were more prominent. A stepped care algorithm was developed for screening all expectant mothers in each trimester for depression using Patient Health Questionnaire-9 (PHQ-9). Women with PHQ-9 score &gt;19 or reporting self-harm ideation were urgently referred to psychiatrist. Women with PHQ-9 score 5–19 were given brief intervention for depression in pregnancy intervention by antenatal nurse. The intervention developed consists of three sessions of psychoeducation, relaxation exercise, and mental health promotion, each lasting 20 min and at gap of 2 weeks each. Service providers and mothers reported good acceptability of psychosocial intervention and reported satisfaction with content and delivery of intervention.
Conclusion:
Low intensity brief psychosocial interventions can be adapted for implementation if relevant stakeholders are engaged at each step right from development of such as screening, intervention pathway to delivery, and effectiveness study.</t>
  </si>
  <si>
    <t>he COVID-19 outbreak is inflicting different societies of the world with an untold and unprecedented
hardship. However, the extent of impacts is bound to differ across groups, gender, economies, and countries. Given how
the pandemic affects particular groups, this paper focuses on girls/young women and how Covid-19 may further
strengthen gender norms and discriminations as risk factors of their mental health. In some societies, right from birth, the
life experiences of the female child differ from the male child. At every stage of development, girls are more likely than
boys to confront a host of challenges associated with discrimination and norms, which are gender-based. With the
effects of the current pandemic evident in reduced access to health care, education, teenage pregnancy, and being
vulnerable, young women and girls are more at the receiving end of their impacts. These stand as hindrances to the girl
child's mental health because they tend to constitute anxiety, depression, self-harm, or even suicide and weakens her
will power to make proper adjustment to life issues. This paper concludes that given that the impacts of COVID-19 are
not gender-blind (affecting both genders), therefore the designing policy responses to the current pandemic should not
be either. As we all continue to face this overwhelming Covid-19 pandemic, the study recommends that the vulnerable
(especially girls and young women) should not be neglected or ignored. This is possible by not forgetting the inequalities
that may worsen the conditions of girls because of the crisis.</t>
  </si>
  <si>
    <t>The purpose of our study is to carry out a comprehensive analysis of the phenomenon of pedophilia in the context of child protection from sexual abuse, as well as to substantiate the need for treatment of persons with sexual perversions as a way to prevent sexual violence against children. Despite the normative consolidation of the inadmissibility of violence against children, including sexual violence, and the current system of preventive measures, today minors are the most victimized group of people. Of particular concern is not only the physical harm caused to a child as a result of sexual violence, but also the negative effects on mental health, which further contributes to the emergence of various psychosomatic illnesses, depressed psycho-emotional state, mental health disorders, suicidal behavior. Analysis of domestic and foreign studies cited in the article shows that the number of criminal attacks on the sexual inviolability of the child is steadily increasing. Most of the victims of such crimes are young children, and the perpetrator is often a close relative or someone known to the child. The use of the digital environment and modern methods of communication by pedophiles in order to harass and coerce children into sexual intercourse contributes to the increase in the number of such crimes. The methodology of the study is based on the dialectical method of knowledge, legal and organizational foundations of preventive activity concerning crimes against sexual freedom and sexual inviolability of the child, interrelation and interdependence of domestic and international experience. The results of the study show that, in order to reduce the number of infringements on the sexual inviolability of the child, a set of legal and medical measures aimed at preventing real and potential threats, primarily at identifying and treating persons with sexual perversions, in particular pedophilia, is necessary. This is especially necessary during and after serving a sentence for relevant crimes.</t>
  </si>
  <si>
    <t>Objectives During a pandemic, healthcare providers experience increased mental and physical burden. Burnout can lead to treatment errors, patient mortality, increased suicidal ideation and substance abuse as well as medical malpractice suits among medical staff. This study aimed to investigate the occurrence of burnout, acute stress disorder, anxiety disorder and depressive disorder among healthcare providers at the third month of the COVID-19 pandemic.
Design A cross-sectional facility-based survey.
Setting Hospitals around the country with different levels of care.
Participants A total of 1795 respondents, including 360 men and 1435 women who participated in the survey.
Primary outcome measures Burnout was assessed using the Physician Work Life Study. A score of ≥3 implied burnout.
Results Of the 1795 respondents, 723 (40.3%) reported burnout, and 669 (37.3%) cared for patients with COVID-19. Anxiety levels were mild in 185 (10.3%) respondents, moderate in 209 (11.6%) and severe in 1401 (78.1%). The mean Center for Epidemiologic Studies Depression Scale-10 score was 9.5±6.3, and 817 (45.5%) respondents were classified as having depression. Factors associated with burnout were working in acute and critical care (ACC) divisions (adjusted OR (aOR)=1.84, 95% CI 1.20 to 3.39, p=0.019), caring for patients with COVID-19 (aOR=3.90, 95% CI 1.14 to 13.37, p=0.031) and having depressive disorder (aOR=9.44, 95% CI 7.44 to 11.97, p&lt;0.001).
Conclusions Physicians and nurses are vulnerable to burnout during a pandemic, especially those working in ACC divisions. Anxiety disorder, depressive disorder and care of patients with COVID-19 may be factors that influence the occurrence of burnout among healthcare providers.</t>
  </si>
  <si>
    <t xml:space="preserve">
Abstract
Introduction
There has been a proliferation of initiatives targeted towards improving psychological wellbeing among medical learners. Yet many learners do not seek assistance due to stigma against help seeking. Understanding the prevailing discourses on the effects of mental health stigma in the context of medical education will improve insight on how to address stigma and improve wellbeing. In this study, the authors sought to explore discourses on stigma in medical education through a Foucauldian Critical Discourse Analysis.
Methods
The authors assembled several sets of texts related to stigma in medical education. The initial archive consisted of social media discourse and was expanded to include digital news media. Next, the authors conducted semi-structured qualitative interviews with medical students, residents and faculty. Using principles of Critical Discourse Analysis informed by the writings of Michel Foucault, the authors analysed the archive to identify truth statements, representative statements and discursive effects.
Results
Analysis revealed an emancipatory discourse of disclosure that normalised help-seeking, which conflicted with a discourse of performance. Results suggested that public disclosure remains challenging in private contexts due to a medical culture that rewards perfectionism and lauds heroism. Discourses on performance positioned disclosure as disruptive to the system's need to maintain its own hegemony. Overall, stigma was perceived as rooted within the structural power of the medical education system and society at large.
Conclusion
Discourses on stigma in medical education hold implications for the teaching, learning and overall wellbeing of medical learners. The tensions between discourses on disclosure and performance have the potential to perpetuate further distress for learners and worsen asymmetries in power. Interventions to address stigma would benefit from understanding and addressing the role of power and hierarchy in maintaining and dismantling stigma.</t>
  </si>
  <si>
    <t>Far from the celebrations of long grown beards and no shave November lie crucial matters of importance to be addressed regarding vital issues, like deteriorating male mental health conditions, hard effects of toxic masculinity models, and a hike in the number of male suicides, which all demands utmost attention of researchers, sociologists, psychologists and doctors. Sociological studies on male gender roles have attributed an invariable connection between the decreasing life expectancy of men and the traditional notions associated with male roles and masculinity. There is an existing undertone of gendered perseverance in the analysis and further aid provision of mental health care in our society. This study purports to systematically evaluate the current findings thereby estimating the extent of psychological conditions faced by men, their implications and solutions. Studies were identified using PubMed, PubMed Central, MeSH, Google Scholar and NCBI databases. A GAD-7 questionnaire helped in providing the anxiety severity scale among the study population.
Pooled prevalence rate of the physiological and psychological symptoms was recorded. GAD self-administered screening survey was filled by the 100 research subjects under study. Among the participants 25% of the subjects were identified as having minimal or zero anxiety, 52% with mild anxiety, 12% with moderate anxiety, and 11% with severe anxiety. The quotients of the survey were calculated by evaluating the rate of occurrence and percentage. Further the study recorded the range of difficulty faced by study subjects due to the prevalence of anxiety episodes. The study shows 30% subjects finding it ‘not difficult at all’, while 60% found it ‘somewhat difficult’.4% found these conditions ‘very difficult’ to handle and 1% found it ‘extremely difficult’. The results showed that a proper remolding of male gender expressions is vital, one that accommodates gender-neutral behavioral patterns, which vouches for a more psychologically robust and socially healthy individual.</t>
  </si>
  <si>
    <t>Background
The prevalence of metabolic syndrome and overweight/obesity is increased in bipolar disorder (BD) compared to the general population and is related to suicidality. The aim of this study was to examine the association between both the rate of suicidal ideation and suicide attempts and metabolic variables in individuals with BD.
Methods
Anthropometric measures, socio-demographic data, suicide history and serum lipid levels were measured in 215 individuals with BD. Individuals were divided into normal weight, overweight and obese according to their body mass index (BMI), and metabolic syndrome was assessed using “The International Diabetes Federation”-criteria.
Results
Of the 215 individuals studied, 80.9% reported suicidal ideation, 35.3% reported at least one suicide attempt and 30.7% were diagnosed with metabolic syndrome. Both metabolic syndrome and BMI were not related to suicide attempts. However, individuals with normal weight had more suicidal ideation than overweight individuals, while obese individuals did not differ from either group. Furthermore, there was no association between suicide attempts or suicidal ideation and serum lipid levels.
Limitations
The cross-sectional design of the study, a non-standardized questionnaire for suicidality, and not controlling the medication intake are limiting factors.
Conclusion
Contrary to expectations, a difference was found in the BMI categories and suicidal ideation, but not suicide attempts. Serum lipid levels were found to be unsuitable as possible biomarkers for suicidality in individuals with BD. Special attention should be paid to suicidal ideation and BMI rather than metabolic syndrome or lipid values when treating suicidal individuals with BD.</t>
  </si>
  <si>
    <t xml:space="preserve">
Background: 
Suicide and depression among orthopaedic surgeons have recently emerged as rising concerns. Prior research has suggested that orthopaedic surgeons have the highest prevalence of suicide among surgical specialties. We sought to determine the factors associated with depression and suicidal ideation (SI) in orthopaedics, including subspecialty.
Methods: 
A survey including demographic questions, the Beck Depression Inventory, and the Columbia-Suicide Severity Rating Scale was administered electronically via a listserv to the orthopaedic subspecialties of trauma, adult reconstruction, hand and upper extremity, shoulder and elbow, foot and ankle, spine, pediatrics, sports medicine, and oncology. The responses were quantified according to previously published criteria. The associations of demographic factors, training, and current practice environment with depression and suicidality were assessed using Fisher exact tests. Reverse stepwise multivariable logistic regression models were developed to identify factors associated with depression and SI.
Results: 
The responses were obtained from 661 board-certified, practicing orthopaedic surgeons. In this study, 156 surgeons (23.6%) endorsed some level of active SI in their lifetime, 200 surgeons (30.3%) reported either active or passive SI in their lifetime, and 33 surgeons (5%) reported that, on at least 1 occasion in their lifetime, they had experienced active SI with a specific plan and intention to harm themselves. Gender, relationship status, having children, and residency and/or current practice region were significantly associated with depression and/or SI. Younger age, divorce, adult reconstruction and foot and ankle subspecialties, and attending residency in the Western U.S. were found on multivariable testing to be associated with symptoms of depression and SI (odds ratios, 1.03 [per 1-year decrease in age] to 8.28).
Conclusions: 
Symptoms of depression and suicidality are not uncommon among orthopaedic surgeons, and variation by gender, relationship status, and geographic location are supported by prior research. Based on our results, depression and/or SI likely affect someone close to you or someone with whom you work. The normalization of discussions surrounding emotional well-being, depression, and SI is imperative.</t>
  </si>
  <si>
    <t>Young people born with variations in sex characteristics (VSC) or disorders of sex development (DSD) face numerous challenges in navigating issues relating to identity and to their lived and embodied experience. There is limited published research amplifying the voices of young people with a VSC, especially from Aotearoa/New Zealand. This qualitative study provides an up-to-date picture of the lived experience of 10 young people with a VSC in Aotearoa/New Zealand. The research was conducted in collaboration with the advocacy group, Intersex Youth Aotearoa, and explored the level of support provided by health services, peers and advocacy groups in relation to the ways the participants viewed themselves and their bodies, and their health related decision-making. Findings reveal the pressure on young people with a VSC to conform to cultural and societal norms, specifically, heteronormative and traditional constructs of how male and female bodies should look in Aotearoa/NZ society. Such views, often held and perpetuated by health professionals and parents, contributed to complexities surrounding identity, agency and acceptance of difference experienced by these young people. The implications of these findings are discussed, including the need for better psychological and peer support for young people.</t>
  </si>
  <si>
    <t>Background
Although medical students have a duty to seek advice for their health conditions, they tend to avoid disclosure and help-seeking behaviours, therefore potentially posing a risk to themselves and their patients. The literature regarding their decisions to seek help or disclose health conditions is limited. The study’s purpose was to explore the factors that determine disclosure and help-seeking decision processes by medical students who have health conditions with or without disability.
Methods
We recruited by purposive sampling and conducted in-depth semi-structured interviews with 11 male and female medical students from a UK medical school, who had physical or mental health disorders. Thematic analysis was used to identify themes. A mix of inductive and deductive techniques was used while using an organising framework proposed by Llewellyn-Thomas (1995).
Results
The impact of individuals’ features, such as personality traits on medical students’ disclosure and help-seeking decisions were identified. Different aspects of the condition, such as its type and severity were found to influence these decisions. Participants made an evaluation of the potential receiver of a disclosure, consisting of factors such as the receiver’s characteristics and attitudes. The culture of the medical environment, such as role models, had a major impact on their decisions. Finally, systemic factors, such as the lack of clarity of policies influenced students’ decisions.
Conclusion
Medical students’ disclosure and help-seeking decision processes are influenced by risk-benefit evaluations and factors in interlinked spheres of their lives. They tend to avoid or postpone disclosure and seeking help, especially when the university is involved, due to a perceived risk to their future. Future research should examine the role of personality traits and the medical culture. Medical schools should encourage earlier help-seeking and disclosure behaviours by clarifying procedures and building trust via online and confidential platforms; interpersonal channels and normalisation processes within the medical education and the profession as a whole.</t>
  </si>
  <si>
    <t>Background
The concept that “suicide is preventable” is fairly recent in Indonesia. Suicide prevention training is also new for community leaders and laypeople. On the other side, in a collectivistic society like Indonesia, community leaders, neighbours, and friends are essential parts of someone’s life. Therefore, guidelines to assist first aiders in preventing suicide is urgently needed.
Aim
This study aimed to develop guidelines to recognise key warning signs and provide first aid support to Indonesians at potential immediate risk for suicide.
Methods
The guidelines was developed through three steps: (i) systematic literature review; (ii) focus group discussions and interviews; and (iii) expert consensus using the Delphi approach. These steps were taken to ensure that the final guidelines reflected the cultural beliefs and norms of the Indonesian context.
Results
Three rounds of Delphi resulted in 460 accepted items out of 539 items generated from the literature search and group and individual interviews. Some key differences with other countries where similar studies were carried out were highlighted.
Conclusions
This study emphasised the need for gatekeeper training as the ideal way of educating community members on the guidelines.</t>
  </si>
  <si>
    <t>PTSD is associated with serious problems in interpersonal functioning, including higher rates of marital conflict and divorce, disrupted relationships with family and friends, estrangement from others and social isolation. Cognitive behavioral and trauma focused treatments are effective for treating PTSD symptoms, but a substantial proportion of individuals, particularly veterans, with PTSD, do not engage, complete, or fully respond to these treatments, and the effects of these treatments on interpersonal functioning are unknown. There is a critical need for alternative treatments with established efficacy, and for treatments that directly address problems in relationship functioning. Interpersonal Psychotherapy for PTSD (IPT-PTSD) is a promising candidate for such a treatment. This paper describes the rationale, design, and methods of the first randomized controlled equivalence trial comparing IPT-PTSD with a first-line gold standard treatment for PTSD (Prolonged Exposure; PE) in the treatment of PTSD in veterans. Both treatments include up to 12 weekly individual sessions. Assessments were conducted at baseline, following sessions four and eight, end of treatment, and 3 and 6 months post-treatment. Primary hypotheses are that IPT-PTSD will be statistically equivalent to PE in reducing the severity of PTSD symptoms, and superior to PE in improving interpersonal functioning. Secondary hypotheses propose that IPT will be superior to PE in improving overall social adjustment and quality of life, and in reducing suicidal ideation. Findings from this study have the potential to improve treatment options for veterans struggling with PTSD and interpersonal problems.</t>
  </si>
  <si>
    <t>Is men's suicidal behavior different from that of women's? Much research has been devoted to
this question since the late 1980s. Scientific literature refers to it as the "Gender Paradox". This
term was coined due to the seemingly self-contradictory findings regarding the differences in suicidal
behavior between males and females, whereby women attempt suicide more often but more men
die by suicide. If there are indeed differences between the sexes, then it is essential to modify the
various suicide prevention programs accordingly. This study aimed to investigate whether those
differences are real and inherent to the sexes. It attempted to gain a better understanding of the
sources of those differences and the reasons behind them by reviewing the available literature on
differences between males and females regarding, suicide and suicidal behaviors. The study found
that the differences between the sexes regarding suicidal behavior are indeed inherent. Whether
these differences associate more with inheritance or genetics is unclear, as is whether they relate
to the sex differences or to gender identity. Clearly though, for effective suicide prevention the
differences between male and female suicidal behaviors have to be acknowledged, studied separately
and prevention and intervention programs have to take these differences into account.</t>
  </si>
  <si>
    <t xml:space="preserve">The purpose of the research is to analyze the improvement in the physical and mental health of college students after intermittent exercises are performed by massage. The present study employed a mixed research method. An experimental study was conducted to analyze the current status of the volunteers’ sports performance and body composition, and then a questionnaire was designed for the subjects’ physical and mental health. The data were then analyzed using SPSS 26.0 software for statistical analysis such as t-test and ANOVA. The subjects were then interviewed to collect their opinions on the study results, and finally, the results were explored by multivariate analysis. The study found that intermittent exercise can help university students develop physical fitness and performance, improve body composition, and regulate physical and mental health. The combination of intermittent exercise with sports massages further enhanced the performance of sit-ups and standing long jump, improve blood pressure, BMI, and self-confidence, as well as reducing suicidal tendencies (experimental group &gt; control group). However, intermittent exercise participants still experienced fatigue, headache, emotional loss, and fear of depression, and the addition of sports massage did not significantly improve flexibility and cardiorespiratory endurance (control group &gt; experimental group). </t>
  </si>
  <si>
    <t>Objective: Cannabis use (CU) is common among persons with bipolar disorder (BD). Evidence suggests that CU is associated with poorer outcomes among persons with BD; however, these findings remain inconsistent. The present exploratory study aims to examine clinical, functional, and cognitive correlates of CU among persons with BD. Methods: U.S. veterans with BD type I who participated in a large-scale, nationwide study were categorized into four groups: current CU, past CU, past other drug use, and no drug use. Bivariate analyses, univariate analyses of covariance, and Levene’s Test for Equality of Variance were used to compare groups on clinical, cognitive, and functional measures. Results: Of 254 (84.6% male) veterans with BD type I included in the analyses, 13 (5.1%) had current CU, 37 (14.5%) past CU, 77 (30.3%) past other drug use, and 127 (50%) reported no drug use. BD with CU was associated with post-traumatic stress disorder (PTSD) and experiencing lifetime suicidal ideation. Notably, current CU was associated with higher working memory performance, compared to both past CU and no drug use. Likewise, current CU was associated with higher functional capacity, compared to past CU as well as no drug use. Conclusions: These findings contribute to the growing literature on the complex effects of cannabis on BD. As the commercialization and legalization of cannabis increases, further research in this area is warranted to quantify posed risks to this population, and thereby guide clinical decision-making.</t>
  </si>
  <si>
    <t>Over the last few decades, self-injury has gained wide visibility in Japanese popular
culture from manga (graphic novel), anime (animation), to digital games and fashion.
Among the most conspicuous is the emergence of menhera (a portmanteau of “mental
health-er”) girls, female characters who exhibit unstable emotionality, obsessive love, and
stereotypical self-injurious behaviors such as wrist cutting. Tracing the expansion of this
popular cultural slang since 2000, this conceptual article explores three narrative tropes of
menhera—the sad girl, the mad woman, and the cutie. Within these menhera narratives,
self-injury functions as a self-sufficient signifier of female vulnerability, monstrosity, and
desire for agency. These menhera tropes, each with their unique interpretation of
self-injury, have evolved symbiotically with traditional gender norms in Japan, while
destabilizing long-standing undesirability of sick/detracted female bodies. The menhera
narrative tropes mobilize cultural discourses about female madness and subsequently
feed back into the social imaginaries, offering those who self-injure symbolic resources
for self-interpretation. We argue that popular cultural narratives of self-injury like menhera
may exert as powerful an influence as clinical discourses on the way we interpret,
make sense of, and experience self-injury. Being attentive to cultural representations of
self-injury thus can help clinicians move toward compassionate clinical practice beyond
the medical paradigm</t>
  </si>
  <si>
    <t xml:space="preserve">
Background:
Highly increased risk of injuries has been noted around the time of cancer diagnosis. Whether there is a similar increase in risk around the diagnosis of cervical cancer and its precursor lesions was unknown.
Methods:
We performed a cohort study including 3,016,307 Swedish women that participated in cervical screening during 2001 to 2012. We calculated the incidence rates (IR) of hospitalized iatrogenic or noniatrogenic injuries during the diagnostic workup, and the time interval from smear or punch biopsy until surgical treatment or 2 months after the last smear or biopsy, among women with invasive cervical cancer (ICC) or its precursor lesions. We calculated the IRs of injuries during the 2 months after a normal smear among the other women as reference. IR ratios (IRR) and 95% confidence intervals (CI) were calculated using Poisson regression.
Results:
Compared with other women, there was an increased rate of iatrogenic injuries during the diagnostic workup of women with ICC (IR, 0.58 per 1,000 person-months; IRR, 8.55; 95% CI, 3.69–19.80) as well as of women with cervical intraepithelial neoplasia grade 3 and adenocarcinoma in situ (IR, 0.09 per 1,000 person-months; IRR, 3.04; 95% CI, 1.73–5.34). We also found an increased rate of noniatrogenic injuries during the diagnostic workup of women with invasive cancer (IR, 0.65 per 1,000 person-months; IRR, 2.48; 95% CI, 1.30–4.47).
Conclusions:
Although rare, there was an increased risk of inpatient care for iatrogenic and noniatrogenic injuries during the diagnostic workup of women with ICC.
Impact:
Women experienced burden of medical complications and psychologic distress around diagnosis of a potential cervical cancer.</t>
  </si>
  <si>
    <t>Background: COVID 19 is still presenting a clear and dynamic global threat. The United Kingdom remains one of the hardest hit countries from the pandemic. In January 2021 parliament announced that the UK will be entering a full national lockdown. This paper explores what effect lockdown measures had on rates of deliberate self-harm presentations to one NHS trust in Manchester UK.
Methods: This paper compared the number of cases of deliberate self-harm which presented to the emergency department of Manchester Royal Infirmary for March-May in 2018, 2019 and 2020. This was achieved by utilising coding from emergency department data and reviewing hospital records surrounding each case.
Results: 2018 recorded a total of 101 admissions as a result of DSH with all causes admissions of 8,514 making the proportions of admissions due to self-harm 1.19%. In 2019, 9,038 patients were admitted, of these, 130 (1.44%) were identified as DSH. In 2020 the total number of admissions fell to 5,676 with 118 admitted due to self-harm, representing 2.08% of admissions. The absolute number of admissions remained stable however the proportion of admissions due to self-harm was significantly higher in 2020 (p &lt; 0.001). Other significant findings include a higher proportion of male admissions compared to females in 2020 (58.5%) and a decrease in the normal of cases relating to paracetamol overdose in 2020.
Discussion: The findings demonstrated by this study do not indicate that lockdown is an absolute risk for DSH behaviours however it does illustrate the stable nature of these cases despite and dramatic decline in all cause admissions. The rate of increase of deliberate self-harm accelerated significantly between March and May in 2020. Steps must be taken to avoid a similar situation following the 2021 lockdown and beyond – focus on improving access to certain virtual services may help to achieve this goal.</t>
  </si>
  <si>
    <t>Nurses in hospital dermatology departments must increasingly provide care for patients with skin cancer. Although the experience of oncology nurses in numerous specialties has been widely explored, no study has focused on the experience of nurses in dermatologic oncology. We aimed to explore how nurses experience their care for patients with skin cancer. This is an inductive, exploratory study employing semi-structured interviews and focus groups with nurses, followed by thematic analysis. The study included purposive sample of 14 nurses practicing in different sectors of this dermatology department. Data were collected via two focus groups of six nurses each and 14 individual, semi-structured interviews, both using a researcher-developed interview guide. Interviews were transcribed and analyzed with thematic analysis. The most illustrative quotes were translated into English. Nurses’ experiences of providing care in dermatologic oncology are organized around two themes: (1) their practices for these patients and (2) their management of emotional distress as the major issue in care, especially at night. Our results show the predominant place of relationships with patients in nurses’ practices and of their emotional distress due to their closeness to the patients. Specific and original aspects have also been demonstrated with practical implications to be drawn for nurses’ supportive care role: the distress engendered by the specific and harrowing experience of nurses dealing with skin cancer, which can be both seen and smelled.</t>
  </si>
  <si>
    <t xml:space="preserve">The work was intended to generalize both world statistics and our own experimental study aimed at detecting changes in mental states during the introduction of quarantine restrictions caused by the prevalence of COVID-19. During quarantine restrictions we observed a high level of anxiety in almost 45% of young respondents, severe and extreme depression from 2% to 7% of respondents, and moderate from 40% to 50% of respondents. Impressive are also rates of explicit suicidal ideation - 10-13%. Thus, the situation with the mental state of the younger generation requires the intervention of specialists, the development of programs that allow them to provide timely assistance under quarantine restrictions and maintain a normal psychological state of young people. Identifying the peculiarities of mental states of young people provides an opportunity to develop programs of both prevention of suicidal ideation and support for people who are experiencing uncontrolled anxiety or are depressed. It should be noted that quarantine restrictions require special approaches to the provision and implementation of such programs, meaning their transference from real life to cyberspace. Given that programs quality should not suffer, assistance should be provided by expert professionals at a high level. </t>
  </si>
  <si>
    <t>Objectives:
Whether a country’s level of development is associated with an increased or decreased burden of mental and behavioural problems is an important yet unresolved question. Here, we examined the association between the burden of mental and substance use disorders and self-harm with socio-demographic development along temporal and geographical dimensions.
Methods:
We collected data from the Global Burden of Disease study 2019, which uses robust statistical modelling techniques to calculate disease burden estimates where data are sparse or unavailable. We extracted age-standardized Disability Adjusted Life Year rates as a measure of disease burden for 204 countries and territories, as well as the Socio-Demographic Index, a measure of development reflecting income per capita, fertility rate and level of education. We tested the association between Socio-Demographic Index and Disability Adjusted Life Years for mental and substance use disorders and self-harm, between 1990 and 2019, and across six geographical regions as defined by the World Health Organization.
Results:
The association between Socio-Demographic Index and Disability Adjusted Life Years was heterogeneous across world regions for all mental and behavioural conditions. For substance use disorders and self-harm, these regional variations were further moderated by time period. Our findings were robust to down-weighing outlier observations, as well as controlling for other socio-demographic variables, and the number of data sources available in each country.
Conclusion:
Based on data from the Global Burden of Disease study 2019, we demonstrated that the association between mental and substance use disorders and self-harm with socio-demographic development is dependent on geographical regions and temporal periods. This heterogeneity is likely related to geographical and temporal variations in socio-cultural norms, attitudes towards mental problems, as well as health care and social policies. Better knowledge of this spatial and temporal heterogeneity is crucial to ensure that countries do not develop at the expense of a higher burden of mental and behavioural conditions.</t>
  </si>
  <si>
    <t>Exposure to self-directed violence (SDV) is a public health issue. Prevention trains third parties to identify SDV risk and provide help. However, we know little about the range of help provided to those who engage in SDV. The current study used a cross-sectional online survey of 1031 adolescents and emerging adults to learn about their SDV exposure, intent and attempts to help, and barriers to helping. Most participants reported SDV exposure, commonly by a peer, and provided help. Regression analyses showed that intent to help was predicted by social norms and having knowledge of resources, and such knowledge (but not social norms) was also related to actual helping behaviors. Qualitative analysis of short open-ended questions on the survey documented a range of barriers to helping. Findings support but also encourage revision of theoretical models of helping upon which prevention programs are based</t>
  </si>
  <si>
    <t>There is evidence supporting the presence of brain gene expression differences between suicides and non-suicides. Such differences have been implicated in suicide pathophysiology. However, regulatory factors underlying these gene expression differences have not been fully understood. Therefore, the identification of differences in regulatory mechanisms, i.e., transcriptional factors between suicides and non-suicides is crucial for the understanding of suicide neurobiology. In this study, we conducted a transcription factor network meta-study with freely available data from the prefrontal cortex of suicides and non-suicides with different mental disorders, including major depression disorder, bipolar disorder and schizophrenia, as well as healthy controls. Disorder-specific characteristics of suicides and non-suicides transcription factor networks were detected, i.e., the presence of immune response genes in both suicides and non-suicides with major depression disorder networks. Also, we found the presence of ESR1, which has been implicated to give resilience to social stress, in the non-suicides network but not in the suicides with major depression network. Suicides and non-suicides with bipolar disorder shared only three genes in common: FOS, CRY1 and PER2. In addition, we found a higher number of genes involved in immune response in the non-suicides with bipolar disorder compared to the suicides with bipolar disorder network. The suicides and non-suicides with schizophrenia networks exhibited clear differences, including the presence of circadian cycle genes in the suicides with schizophrenia network and their absence in the non-suicides with schizophrenia network. The results of this study provide insight on the regulatory mechanisms underpinning transcriptional changes in the suicidal brain.</t>
  </si>
  <si>
    <t>Background
A complex system of factors interacting across time shapes community violence. It is not well understood how features of persons, institutions and communities interact as a “system” to produce escalating community violence. We aimed to integrate theoretical and experiential knowledge among young African-American urban males to develop a concept model of key causal structures driving dynamics of community violence escalation over time in a context of historical racism.
Methods
We analyzed three published sources (two documentary films and one ethnography) containing lived experience perspectives on community violence escalation among African American males in three U.S. cities experiencing civil unrest due to structural racism. Qualitative descriptive analysis identified features in three key thematic categories: racialized policies and practices, economic and social disenfranchisement, and intrapsychic factors. We used causal loop diagramming, a system dynamics method designed for depicting dynamic hypotheses about the system structure producing observed trends over time, to represent the dynamic relationships among identified individual and community variables.
Results
The concept model contained key feedback structures capable of generating exponential growth in violence - providing detailed dynamic hypotheses about how violence can beget more violence (“violence escalation”) within a community. Referred to as reinforcing feedback loops, these dynamics involved development of kill-or-be-killed norms, civil unrest emerging from racially oppressive policies, internalizing the code of the streets to seek outward displays of power, and processes that get one “stuck” or not able to break out of the system of violence.
Conclusions
Qualitative system dynamics methods offered an approach to uncover and hypothesize the complex, dynamic relationships between variables shaping violence escalation trends. The resulting causal loop diagram hypothesized dynamic mechanisms capable of creating and perpetuating racial disparities in community violence escalation, that can be tested in future research to inform action to break observed cycles of community violence.</t>
  </si>
  <si>
    <t>Background
The current study aimed to examine the concurrent and prospective relationships between the three hypothesized components of behavioral approach system (BAS) sensitivity: drive, reflecting the motivation to pursue one's desired goals; reward responsiveness, reflecting sensitivity to reward or reinforcement; and fun-seeking, reflecting the motivation for pursuing novel rewards in a spontaneous manner, and NSSI urge severity.
Methods
A sample of 64 undergraduates with a history of repetitive NSSI completed an ecological momentary assessment protocol. During this period of time, participants reported on the BAS-constructs of drive, reward responsiveness, and fun-seeking, as well as NSSI urge severity on a momentary basis at three random intervals each day for a period of ten-days.
Results
Drive and reward responsiveness, but not fun-seeking, were concurrently positively associated with NSSI urge severity. However, no associations between BAS facets and prospective NSSI urges were found.
Limitations
This study was limited by its use of single items to assess the BAS-constructs of drive, reward responsiveness, and fun-seeking.
Conclusions
Our findings indicate that feeling strongly impacted by rewards and having a strong sense of drive toward goal attainment may represent cognitive risk states that are associated with increased within-person NSSI risk. However, their lack of prospective prediction may suggest that these cognitive states are associated only on a momentary basis with NSSI urges and may not confer risk.</t>
  </si>
  <si>
    <t>Although borderline symptoms show a normative decline throughout adulthood, severe psychosocial impairment often remains. Identifying personality pathology in college-age students may help prevent “adaptive failure” that can occur during the critical period of development from puberty through the late 20s and thus reduce impairment later in life. The aims of the current study were to estimate the prevalence of borderline personality disorder (BPD) in a diverse college sample, determine which symptoms confer the greatest relative risk of screening positive for BPD and examine the utility of the Personality Inventory for DSM-5 brief form (PID-5-BF) in identifying BPD. Participants were 1456 undergraduate students, and 312 individuals (21.4% of the sample) screened positive for BPD. Chronic feelings of emptiness conferred the greatest relative risk of any symptom; students who endorsed this symptom were 15 times more likely to screen positive for BPD than those who did not. Scales and composite scores of the PID-5-BF demonstrated diagnostic accuracy ranging from sufficient to excellent. The current study contributes to literature concerning best practices in screening for personality pathology in young adults. Results suggest that chronic feelings of emptiness are significant for detecting at-risk students and implications for the use of the PID-5-BF are discussed.</t>
  </si>
  <si>
    <t>Guilt, shame, and moral injury (MI) are common reactions following exposure to traumatic events and are associated with greater severity of several mental health problems, including posttraumatic stress disorder (PTSD), depression, increased risk of suicidal ideation and poorer psychosocial functioning. Trauma-Informed Guilt Reduction (TrIGR) is a transdiagnostic psychotherapy to address guilt, shame, and MI stemming from traumatic events. The primary goals of TrIGR are to help patients accurately appraise their trauma and to re-engage with their values in order to lead a more meaningful life. This paper presents the rationale, design, and methodology of a two-site randomized controlled trial (RCT) examining the efficacy of TrIGR compared to Supportive Care Therapy (SCT) in a sample of U.S. veterans (N = 145) who endorse guilt related to a traumatic event that occurred during military deployment. This study is the first RCT powered to investigate TrIGR's efficacy on reducing posttraumatic guilt, as measured by the Trauma Related Guilt Inventory (TRGI), in comparison to an active control condition. In addition, the study will examine a range of secondary and exploratory outcomes including shame, quality of life, suicidal ideation, substance use, and PTSD and depression symptoms. Findings from this efficacy study will be essential in informing future efficacy and effectiveness trials.
    Previous article in issue</t>
  </si>
  <si>
    <t>Introduction
The COVID-19 pandemic affects people globally, but it may affect people with psychotic and bipolar disorders disproportionally. Our aims were to investigate the pandemic impact on perceived wellbeing and mental health in this population, including which pandemic-related factors have had an impact.
Methods
People with psychotic and bipolar disorders (N = 520; female = 81%; psychotic disorders n = 75/bipolar disorder n = 445) completed an online survey about wellbeing and mental health in the early phase of the COVID-19 pandemic (June 5–July 5, 2020).
Results
Many participants experienced deteriorated wellbeing and mental health after the pandemic outbreak, especially in life satisfaction, meaning in life, positive feelings, depression, anxiety, and self-harm/suicidal ideation. Experienced recovery from mental health difficulties was significantly lower after compared to before the outbreak. Participants with psychotic disorders had significantly poorer wellbeing and mental health than participants with bipolar disorders, although they experienced significantly more worsening only of psychotic symptoms. Nearly half the participants reported coping with the situation; however, most factors potentially important to wellbeing and mental health changed adversely, including sufficiency and quality of treatment. More loneliness, low coping, insufficient mental health treatment during the COVID-19 pandemic, pandemic worry, more insomnia symptoms, and increased alcohol use predicted poor wellbeing and poor mental health.
Conclusions
During a pandemic, it is particularly important that mental health services strive to offer the best possible treatment under the current conditions and target loneliness, coping strategies, pandemic worry, insomnia, and increased alcohol use to uphold wellbeing and reduce mental health difficulties. For some, teletherapy is an agreeable substitute for traditional therapy.</t>
  </si>
  <si>
    <t>Within normal surgery hours telephone consultations have been previously shown to make up between 10–20% of patient contacts with General Practitioners (GPs) and to comprise a large proportion of a GP’s daily workload. Although obviously very useful, such doctor–patient interactions can be fraught with risk. The General Medical Council (GMC) requires that newly graduated doctors should be adaptable to the challenge of delivering treatment advice and management remotely. Yet, currently, there is limited specific training in telephone consultation skills in both undergraduate and postgraduate curricula.
Authentic and properly supervised exposure of medical students to GP telephone consultations can be difficult to achieve in clinical placements. Therefore, we have developed emergency telephone consultations within our primary care Safe and Effective Clinical Outcomes (SECO) clinics which are simulated GP surgeries organised for our final year students. We have expanded the range of patients presenting in these clinics by including trained, simulated patients requesting an urgent telephone consultation with a GP. In doing so we aim to enhance our student’s skills and confidence in conducting telephone consultations.
This teaching exchange paper aims to describe the ideas behind the construction of simulated patient telephone scripts together with the difficulties and successes encountered in introducing telephone consultations into our GP SECO clinic. We hope these ideas and processes will stimulate and enable others to help students prepare for this challenging area of clinical medicine made increasingly significant by the Covid-19 pandemic.</t>
  </si>
  <si>
    <t>Aim
The main aim of present study to assess the depression and various neurotransmitters involved in it with their evaluating models.
Background
Depression is a common ailment that can be recurrent or even become chronic. According to the National Service Framework for Mental Health (released in 1999 by the Department of Health), people with depression should continue to be treated primarily in primary care settings. Despite mounting evidence that general practitioners could do a better job of detecting and treating depression, little research has been done on the perspectives of general practitioners who treat patients who are depressed. Depression (major depressive disorder) is a widespread and significant medical condition that has a negative impact on feeling, thinking, and behaviour.
Objectives
The primary goal of this study was to gather data on depression, as well as to discuss several methods for evaluating antidepressant drug response based on physical activities and neurotransmitters.
Method
Antidepressant activity of various medications can be tested using two different types of studies, including in-vivo and in-vitro, according to the review.
Result
Depression is characterized by a persistent sense of sadness, insomnia, lack of concentration, slowness in activity, restlessness, social isolation and a loss of interest that prevents you from doing normal things. There are several types of depression, with symptoms ranging from mild to severe. Depression is caused by a combination of factors and conditions, rather than a single factor. Major depression is a mental condition marked by feelings of inadequacy, hopelessness, decreased activity, sadness and mood swings, which seriously disrupt and negatively affect a person's life, sometimes suicide is attempted. The quest for a better understanding of the causes of depression and the development of more effective treatments is critical. According to clinical and preclinical research, stress appears to be a crucial mediator in the pathophysiology of depression. Using experimental models, depression may be assessed based on several physical parameters such as locomotor activity, rearing, defecation, and the number of centre square entries (In-vivo and In-vitro). Biological parameters may also be used to locate it.
Conclusion
Unhappiness and loss of interest in previously enjoyed activities are symptoms of depression. It can cause emotional and physical problems, as well as a decrease in your ability to function together at work and at home. Finally it has been concluded that various neurotransmitters are involved in depression at the synaptic cleft which can controlled using various synthetic and herbal drugs through the in-vitro and in-vivo evaluating models.</t>
  </si>
  <si>
    <t>Objective:
Little is known about psychiatric symptoms among patients with migraine and newly diagnosed focal epilepsy. The investigators compared symptoms of depression, anxiety, and suicidality among people with newly diagnosed focal epilepsy with migraine versus without migraine.
Methods:
The Human Epilepsy Project is a prospective multicenter study of patients with newly diagnosed focal epilepsy. Depression (measured with the Center for Epidemiologic Studies Depression Scale), anxiety (measured with the 7-item Generalized Anxiety Disorder scale), and suicidality scores (measured with the Columbia-Suicide Severity Rating Scale [C-SSRS]) were compared between participants with versus without migraine. Data analysis was performed with the Kolmogorov-Smirnov test for normality assessment, the Mann-Whitney U test, chi-square test, and linear regression.
Results:
Of 349 patients with new-onset focal epilepsy, 74 (21.2%) had migraine. There were no differences between the patients without migraine versus those with migraine in terms of age, race, and level of education. There were more women in the group with migraine than in the group without migraine (75.7% vs. 55.6%, p=0.0018). The patients with epilepsy and comorbid migraine had more depressive symptoms than the patients with epilepsy without migraine (35.2% vs. 22.7%, p=0.031). Patients with epilepsy with comorbid migraine had more anxiety symptoms than patients with epilepsy without migraine, but this relation was mediated by age in logistic regression, with younger age being associated with anxiety. Comorbid migraine was not associated with C-SSRS ideation or behavior.
Conclusions:
Among a sample of patients with newly diagnosed focal epilepsy, 21.2% had migraine. Migraine comorbidity was associated with higher incidence of depressive symptoms. Future studies should be performed to better assess these relationships and possible treatment implications.</t>
  </si>
  <si>
    <t>BACKGROUND:
Globally, depression is one of the leading causes of illness and disability among adolescents, and suicide is the third leading cause of death among the young and adolescents. Since we have limited data on the prevalence of psychological distress among the youth of India, our aim was to estimate the prevalence of psychological distress, anxiety, and depression among students of professional colleges.
MATERIALS AND METHODS:
This study was conducted in Visakhapatnam, Andhra Pradesh (India). A total of 502 apparently healthy students have participated in this study. Data were collected from 243 medical students, 119 engineering students, 103 dental students, and 36 nursing students. A pretested, prevalidated, and structured Kessler's Psychological Distress Scale (K10) was used for the assessment of mental health among students. This is a self-administered questionnaire-based cross-sectional study. Microsoft Office Excel was used for data storage and tabulation. Mean, standard deviation, Chi-square test, Mann–Whitney U-test, and Kruskal–Wallis test were used to find the association difference between various parameters using SPSS 22 software.
RESULTS:
Out of 502 students, 34.7% of students were found to have normal mental health, 135 students were having mild mental problems, and 116 and 77 had moderate and severe mental illness, respectively. Out of 197 males, 66 were normal, 61, 46, and 24 had mild, moderate, and severe mental problems, respectively. Out of 305 females, only 108 were found to be normal.
CONCLUSION:
Male students were found to have higher prevalence of mental abnormalities. A significant higher prevalence of depression is seen in day-scholars compared to hostellers. Nursing students are having significantly higher prevalence of depression and nonpsychotic mental illness as compared to dental, engineering, and medical students. Medical students are having the lowest rate of depression than other nonmedical professional subjects.</t>
  </si>
  <si>
    <t>There are widely held premises that suicide is almost exclusively the result of mental illness and there is “strong evidence for successfully detecting and managing suicidality in healthcare” (Hogan and Grumet, 2016). In this context, ‘zero-suicide’ policies have emerged, and suicide risk assessment tools have become a normative component of psychiatric practice. This essay discusses how suicide evolved from a moral to a medical problem and how, in an effort to reduce suicide, a paternalistic healthcare response emerged to predict those at high risk. The evidence for the premises is critiqued and shown to be problematic; and it is found that strong paternalistic interventions are being used more often than acknowledged. Using a Principles approach, the ethics of overriding autonomy in suicide prevention is considered. Ethical concerns are identified with the current approach which are potentially amplified by the use of these risk assessments. Furthermore, it is identified that the widespread use of risk assessments in health settings is equivalent to screening without regard to the ethical principles of screening. The essay concludes that this is unethical; that we should abandon the use of standardized suicide risk assessments and ‘zero-suicide’ policy; and that this may improve outcomes.</t>
  </si>
  <si>
    <t>The severe acute respiratory syndrome coronavirus (SARS-CoV-2) disease or COVID-19 pandemic is associated with more than 230 million cases and has challenged healthcare systems globally. Many healthcare workers (HCWs) have acquired the infection, often through their workplace, with a significant number dying. The epidemiology of COVID-19 infection in HCWs continues to be explored, with manifold exposure risks identified, leading to COVID-19 being recognised as an occupational disease for HCWs. The physical illness due to COVID-19 in HCWs is similar to the general population, with some HCWs experiencing a long-term illness, which may impact their ability to return to work. HCWs have also been affected by the immense workplace and psychosocial disruption caused by the pandemic. The impacts on the psychological well-being of HCWs globally have been profound, with high prevalence estimates for mental health symptoms, including emotional exhaustion. Globally, governments, healthcare organisations and employers have key responsibilities, including: to be better prepared for crises with comprehensive disaster response management plans, and to protect and preserve the health workforce from the physical and psychological impacts of the pandemic. While prioritising HCWs in vaccine rollouts globally has been critical, managing exposures and outbreaks occurring in healthcare settings remains challenging and continues to lead to substantial disruption to the health workforce. Safeguarding healthcare workforces during crises is critical as we move forward on the new path of ‘COVID normal’.</t>
  </si>
  <si>
    <t>Individuals of sexual and gender minority (SGM) form a vulnerable group with specific healthcare needs that might be prone to experience discrimination and restrictions regarding their access to healthcare. As the judgments of the European Court of Human Rights (ECtHR) offer a normative perspective on these issues, we analyzed them systematically (1) to identify whether and in what manner ECtHR’s judgments concern restriction of access to healthcare for SGM individuals and (2) to identify and categorize the ways of discrimination to which SGM individuals are exposed. We conducted a systematic search of the database of the ECtHR’s judgments with the use of specified search terms. Descriptive statistics were performed on the identified judgments. Subsequently, we analyzed the judgments with the use of a qualitative method of thematic analysis. We identified n = 73 cases relevant for our study. In n = 7 (9.59%) of judgments, we found limitations of access to healthcare for SGM individuals, e.g., in cases of restrictions for transsexual individuals to receive hormone or surgical therapy. We regard this as a specific form of discrimination. Furthermore, we identified five other categories of discrimination: restriction of parental rights, failure to respect one’s gender identity/sexual orientation, discrimination by jurisdiction, prohibition of promotion, and verbal/physical attacks. The ECtHR proves to have a balanced view on the sensitive topic of sexual self-determination condemning any form of discrimination or restriction of access to healthcare. However, there is a need for further research on discriminatory acts by other individuals, e.g., healthcare providers, rather than by public authorities.</t>
  </si>
  <si>
    <t>Background: Children of parents who suffer mental ill-health and die by suicide are vulnerable to developing psychological and social problems themselves; they also have a severely elevated risk of dying at a young age – particularly through suicide. This highlights the need to design supportive measures that can counteract such negative developments after a parent's suicide.
Aim: This narrative evaluation of a grief support camp for families affected by a parent's suicide arranged by the non-profit organization Children's Rights in Society in Sweden investigates whether children [N = 11] and parents [N = 11] perceived their participation as meaningful and, if so, in what way, and the changes to which the program was said to have contributed.
Methods: Family members were invited to reflect on their experiences in narratively structured interviews that took place 18 months after participation. Their narrated experiences were analyzed to examine how the program was integrated into their biographies and with what significance. Narratives of change were identified in particular in order to grasp the self-perceived effects of participation.
Results: Both children and parents attributed major significance to their encounters with other suicide bereaved. This led to support exchange and normalization, which countered a perceived “suicide stigma” in everyday life. Help to narratively construct destigmatizing understandings of suicide was also said to have relieved self-blame and shame. Overall, the participants described changes in the form of a better-informed position in grief, increased manageability and enhanced family communication. The parents also reported improved ability to support their children and a more hopeful view of life ahead.
Conclusion: The evaluation showcases how this psychoeducational intervention, at a relatively low cost compared to traditional approaches, has great potential to lessen the negative effects of a suicide in the family by assisting families with psychological processing and de-stigmatization. Parental resources are also strengthened, which can serve as continuing support for the children.</t>
  </si>
  <si>
    <t>Aim
To determine the epidemiological characteristics, temporal trends and survival outcomes of OHCAs precipitated by chemical asphyxiation.
Methods
We conducted a retrospective cohort analysis of OHCAs attended by paramedics in Queensland, Australia between 2011 and 2020. Patients were classified into two groups depending on the asphyxiating agent involved; simple (argon, carbon dioxide, helium, liquified petroleum gas, nitrogen) and systemic (carbon monoxide, cyanides, hydrogen sulfide, methemoglobin-inducing substances, smoke inhalation). Incidence rates, characteristics and outcomes were described for the entire cohort and independently for each group, with the groups then compared. Temporal trends of asphyxiant utilisation were also described.
Results
During the study period, 50,669 OHCAs were attended, with 551 (1.1%) attributable to chemical asphyxiation. The incidence rate was 1.1 per 100,000 population with no significant temporal changes. Suspected suicide was the primary cause of exposure (-95.8%), with systemic asphyixants the dominant agent reported in comparison to simple agents (66.4% vs 33.6%). Over the 10-year period, events precipitated by carbon monoxide decreased by 26.2% (p for trend &lt; 0.001), helium remained unchanged (p for trend = 0.302) and incidents involving nitrogen increased by 28.7% (p for trend &lt; 0.001). Overall, 14.2% (78/551) of the study cohort received a resuscitation attempt by paramedics with 6.4% of these incidents witnessed and 2.6% involving patients presenting in a shockable rhythm. Survival rates were low, with 6.4% surviving the index event, and 1.3% surviving to hospital discharge with a normal neurocognitive function.
Conclusion
OHCA precipitated by chemical asphyxiation is relatively infrequent and associated with poor survival outcomes.</t>
  </si>
  <si>
    <t>The identification of human violence determinants has sparked multiple questions from different academic fields. Innovative methodological assessments of the weight and interaction of multiple determinants are still required. Here, we examine multiple features potentially associated with confessed acts of violence in ex-members of illegal armed groups in Colombia (N = 26,349) through deep learning and feature-derived machine learning. We assessed 162 social-contextual and individual mental health potential predictors of historical data regarding consequentialist, appetitive, retaliative, and reactive domains of violence. Deep learning yields high accuracy using the full set of determinants. Progressive feature elimination revealed that contextual factors were more important than individual factors. Combined social network adversities, membership identification, and normalization of violence were among the more accurate social-contextual factors. To a lesser extent the best individual factors were personality traits (borderline, paranoid, and antisocial) and psychiatric symptoms. The results provide a population-based computational classification regarding historical assessments of violence in vulnerable populations.</t>
  </si>
  <si>
    <t>Aim: Certain personality traits may be related to an increased risk of developing a severe mental illness (SMI). This study examined differences in personality characteristics in a sample of youth at-risk of SMI across different clinical stages compared to healthy controls (HCs).
Method: Personality characteristics were assessed with the NEO-Five-Factor Inventory-3 for 41 non-help seeking asymptomatic youth with risk factors for SMI (Stage 0), 52 youth with early mood and anxiety symptoms and distress (Stage 1a), 108 youth with an attenuated psychiatric syndrome (Stage 1b), and 42 HCs.
Results: Symptomatic participants scored significantly higher in neuroticism, and lower in extraversion, and conscientiousness compared to non-symptomatic participants. Compared to published norms, symptomatic participants had ratings of extraversion and conscientiousness in the low range and those with attenuated psychiatric syndromes scored high on neuroticism.
Conclusion: The observed personality profiles of the symptomatic stages were similar to reported profiles for discrete disorders. Early identification of this profile could aid identification of those at risk of SMI.
Keywords: clinical staging; personality traits; psychiatric syndromes; serious mental illness; transdiagnostic; youth mental health.</t>
  </si>
  <si>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</si>
  <si>
    <t>Unsafe pesticide use is a significant concern in rural areas, resulting in serious threats to farmer and environmental health. This problem can be especially severe in developing countries, including Morocco. However, few studies have explored the factors influencing farmers’ safety behavior regarding pesticide use in this country. Hence, we conducted a cross-sectional survey of 232 arboricultural farmers in 12 counties of Morocco's Saïss Plain to assess farmers’ pesticide safety behavior. Farmers’ characteristics, knowledge of pesticides, perceived risk, health consequences, subjective norms, and safety behavior data were collected and analyzed using a structural equation model (SEM). The majority of farmers have long term experience with pesticide use, but they followed poor safety practices, including insufficient use of personal protective equipment during pesticide handling. As a result, farmers showed a high incidence of health problems related to pesticide use (e.g., skin irritation and headaches). Unsafe pesticide handling was mostly attributable to farmers’ low education levels and insufficient training. Consequently, farmers applied high amounts of pesticides to increase production quantities (an average of 12.02 kg/ha per growing season). Although banned in the country, considerable use of organochlorines (i.e., endosulfan) and organophosphorus (i.e., chlorpyrifos ethyl and chlorpyrifos methyl) were reported. Adherence to safety behaviors while handling pesticides significantly improved with high levels of pesticide knowledge (standardized path coefficient, SPC = 0.31) and the perceived severity of the associated health risks (SPC = 0.27). Conversely, uncertainty about the risks of pesticide use was associated with a lower likelihood of adopting safety measures (SPC = 0.24). Improved knowledge of safe pesticide handling and training courses on the risks posed by pesticide exposure to human and environmental health are urgently needed to improve farmers’ safety behavior in Morocco.</t>
  </si>
  <si>
    <t>Guidance about treatment-resistant depression (TRD) in Portugal is very limited, even though depression prevalence is among the highest in European countries. A questionnaire was conducted, followed by two advisory boards with seven Portuguese psychiatry experts, to characterize and discuss MDD and TRD epidemiology, diagnosis, patient journey, treatment options, and unmet clinical needs. Consensus was reached on the main issues. In daily practice, TRD can be defined as moderate to severe MDD episodes with insufficient clinical improvement after two antidepressant treatments, taken in adequate doses and duration. TRD diagnosis and treatment are mostly decided by psychiatrists at public hospitals. Treatment type and duration must be adjusted to characteristics of the patient and the depressive episode, including symptoms, number of previous episodes, comorbidities, and previous treatment response and side effects. The most relevant objectives of TRD treatment are reaching response and remission, prevention of suicide, and improvement of quality of life, functionality, and wellbeing. Regarding pharmacotherapy, antidepressant switch occurs more frequently with non-response, while optimization, combination, and augmentation are considered for patients with partial response. Psychotherapy should be considered in parallel to pharmacological treatment. Brain stimulation techniques are underused. Lifelong treatment is required for recurrent or more chronic TRD episodes, but patient adherence is also poorer in these cases. In Portugal, TRD management is limited by lack of access to specialist care and to many treatment options. These aspects highlight that conventional pharmacotherapy does not lead to remission in many patients and that optimization strategies are frequently necessary to achieve satisfactory treatment outcomes.</t>
  </si>
  <si>
    <t>Background: Skepticism of therapy and stigma are significant barriers for veterans with mental health issues. Therapeutic adventure shows promise in addressing veterans’ mental health needs while circumventing the stigma many veterans face in initiating treatment. Purpose: Given the small group model of therapeutic adventure programs, such programs may be ideal to provide social support for veterans and reduce mental health symptomology. The present study investigated: can a brief peer-led therapeutic adventure program modify veterans’ mental health symptoms? Methodology/Approach: The study's sample included 56 participants attending one Sierra Club Military Outdoors trip lasting at least three days and two nights and involving camping. Participants completed study measurements assessing depression, anxiety, stress, Post-Traumatic Stress Disorder symptoms, substance misuse symptoms, and suicidality at pre-trip, post-trip, one-month post trip, six-months post trip, and 12-months post trip. Six-month and 12-month post-trip data was collected during the COVID-19 pandemic. Findings/Conclusions: Results indicated significant reduction in mental health symptomology from pre-trip to post-trip, but showed few longer-term changes in mental health symptomology. Implications: The present study's findings are consistent with research suggesting improvements in overall psychological well-being immediately following a nature-based intervention and suggest the need for on-going, community-based interventions to support optimally military veterans’ mental health.</t>
  </si>
  <si>
    <t>Objective:
To design a meditation protocol and test its feasibility, acceptability and efficacy in conjunction with YT for persons with schizophrenia (SZ).
Methods:
The meditation protocol consisted of Anapana (observing normal respiration) and Yoga Nidra (supine, restful awareness). In a single blind randomized controlled trial, medicated and clinically stable outpatients diagnosed with SZ were randomized to receive treatment as usual (TAU), TAU augmented with yoga training (YT), or TAU augmented with meditation and yoga training (MYT) for three weeks (N=145). Acceptability, clinical, social and cognitive functions were assessed after 3 weeks and 3 months post randomization using within group and between groups analyses with repeated measures multivariate tests.
Results:
No group-wise differences in compliance, study discontinuation, major/serious side effects or adverse events were noted. For six assessed clinical variables, the direction of changes were in the desired direction and the effect sizes were greater in the MYT group compared with the TAU group at both time points. Changes in social function variables were greater at 3 months than at 3 weeks. Nominally significant improvement in individual cognitive domains were noted in all groups at both time points. All effect sizes were in the small to medium range.
Conclusion:
MYT is feasible, acceptable and shows modest benefits for persons with SZ. MYT can also improve quality of life and clinical symptoms. Larger studies of longer duration are warranted.</t>
  </si>
  <si>
    <t>Objective: To study the mental health problems in eunuchs, the neglected segment that has been facing social exclusion and exploitation on behalf of social layers of the society.
Method: The study was conducted from Jan 2017 to April 2017and adopted a qualitative approach by engaging eight eunuchs’ group purposefully through focused group discussion to unearth the issues related to eunuchs in Hazara Division, The participants were properly informed about the purpose of the study and their consent was conferred. The discussion was recorded in local language and their views have been transcribed and analyzed by comparative statements for drawing results through coding of the target groups.
Results: The severe kind of economic and social pressures of poverty and social neglect resulted depression, anxiety and suicidal tendencies are found among this group, affecting overall mental health among such neglected gender group, due to the fact that eunuchs have not been provided with basic social rights. In addition, there is no love and care provided by the kin and relatives resulting in the eunuchs facing psychological complications in daily life.
Conclusion: As an outcome, the eunuchs face psychological complications in daily life. The condition necessitates encouragement and social acceptance of eunuch for a normal and healthy life in the society. Furthermore socio-psychosocial aid through regular counselling for creation of hope for leading a normal life.</t>
  </si>
  <si>
    <t>The Islamic State of Iraq and the Levant (ISIL) claims some attacks by autonomous jihadists in the West, but not all of them. This article argues that ISIL selectively takes credit for attacks that fit tactical norms laid out in the group’s propaganda. These norms include lethality toward the victims and martyrdom for the assailant. Probit regression analyses of a new database of autonomous attacks in the West confirm that lethality and martyrdom increase the probability of ISIL’s official propaganda claiming a given incident. The Islamic State’s “peer review” and selective credit-claiming incentivize autonomous jihadists to adopt more lethal and suicidal tactics so that their actions will gain acceptance and they will be recognized as soldiers of the caliphate.</t>
  </si>
  <si>
    <t>Objectives
to assess the changes in prevalence, incidence and hospitalisation rates during the first four months of 2020, compared to the same period of 2019, in Friuli Venezia Giulia Mental Health Departments (MHDs); to analyse the features of MHDs patients tested for Sars-Cov-2, and to monitor whether MHDs applied and adhered to regional recommendations.
Methods
Observational study using MHDs’ administrative data and individual data on suspected and positive cases of Sars-Cov-2. Adherence to recommentations was assessed using 21 indicators. Changes in rates were calculated by Poisson regression analysis, while the Fisher exact test was used for assessing differences between suspected and positive cases.
Results
The decrease in voluntary admission rates on 100,000 inhabitants in hospital services was significantly larger from January to April 2020, compared to the same period of 2019 (P&lt;0.001), while no other data showed a significant decrease. Among the 82 cases tested for Sars-Cov-2, five were positive, and they significantly differ from suspected cases only in that they were at home or in supported housing facilities prior to the test. The MHDs mostly complied with the indicators in the month after the publication of recommendations.
Conclusions
Outpatient services continued to work normally during the emergency, while hospital services decreased their activities. A low number of positive cases was found among MHDs’ users, which might be linked to a rapid reconversion of services, with an extensive use of home visits and telepsychiatry. These preliminary data should be interpreted with caution, due to the small size and the limited period of observation.</t>
  </si>
  <si>
    <t>Objective:
The increasing focus on adolescent personality disorder has tended to ignore evidence of the developmental continuity of the period from puberty to young adulthood. This study aims to: (1) describe the characteristics of a sample of young people with borderline personality disorder (BPD) who had no previous history of evidence-based treatment for the disorder and (2) compare their characteristics by participant age group.
Methods:
One hundred and thirty-nine young people (15 to 25 years) with BPD, newly enrolled in the Monitoring Outcomes of BPD in Youth randomized controlled trial, completed semi-structured interview and self-report measures assessing demographic, clinical, and functional characteristics. Younger (aged 15 to 17 years; n = 64) and older (aged 18 to 25 years; n = 75) participants were compared on these same variables using t-tests, chi-square tests, and logistic regression.
Results:
Young outpatients with BPD had extensive and severe psychopathology and were functioning poorly. Adolescents and young adults with BPD showed substantial similarities on 20 key aspects of their presentation. Significant between-groups differences were observed in household makeup, treatment history, antisocial personality disorder, emotion dysregulation, substance use, age of commencement and extent of self-harm, and achievement of age-appropriate educational milestones. Adolescent BPD group membership was predicted by family composition and self-harm, whereas young adult BPD group membership was predicted by not achieving age-appropriate milestones, vocational disengagement, and emotion dysregulation. The final model explained 54% of the variance and correctly classified 80.2% of the sample by age.
Conclusions:
Both adolescents and young adults with early stage BPD present with severe and often similar problems to one another, supporting developmental continuity across this age range. However, there are also meaningful differences in presentation, suggesting that pathways to care might differ by age and/or developmental stage. Detection and intervention for personality disorder should not be delayed until individuals reach 18 years of age.</t>
  </si>
  <si>
    <t>Background:
Early adolescent years are marked by pervasive self- and peer-regulation regarding gender and sexuality norms, which can affect the mental well-being of sexual minority youth. During this developmental period, social media use is also emerging as a dominant mode of communication with peers, allowing for both risk and resilient behaviors that can impact well-being.
Objective:
This exploratory study aims to examine how sexual minorities in middle school use social media, who they are connected to and for what purposes, and the associations between these behaviors and mental well-being compared with their heterosexual peers.
Methods:
In our cross-sectional survey study of 1033 early adolescents aged between 10 and 16 years (average age 12.7, SD 1.21 years) from 4 middle school sites in the Northeastern United States, we conducted an exploratory study comparing sexual minorities (212/873, 24.3% of sample with known sexual orientation) with their heterosexual peers (n=661), obtaining an 84.46% (1033/1223; total possible) response rate.
Results:
Sexual minorities reported having smaller networks on their favorite social media website (β=−.57; P&lt;.001), less often responded positively when friends shared good news (β=−.35; P=.002), and less often tried to make friends feel better when they shared bad news (β=−.30; P=.01). However, sexual minorities more often reported joining a group or web-based community to make themselves feel less alone (β=.28; P=.003), unlike heterosexual youth. Sexual minorities had higher averages of loneliness and social isolation (β=.19; P&lt;.001) than heterosexual students. Sexual minorities were also twice as likely to have tried to harm themselves in the past (β=.81; odds ratio [OR] 2.24, 95% CI 1.64-3.06; P&lt;.001) and were more likely to have symptoms that reached the Center for Epidemiological Studies-Depression definition of depression (β=.15; OR 1.16, 95% CI 1.08-1.25; P&lt;.001). About 39.1% (83/212) of sexual minorities had no one to talk to about their sexual orientation. Sexual minorities were 1.5 times more likely to have joined a social media website their parents would disapprove (β=.41; OR 1.50, 95% CI 1.14-1.97; P=.004) and more likely to report seeing videos related to self-harm (β=.33; OR 1.39, 95% CI 1.06-1.83; P=.02) on the web than heterosexual youth.
Conclusions:
Given previous reports of supportive and safe web-based spaces for sexual minority youth, our findings demonstrated that sexual minority youth prefer to maintain small, close-knit web-based communities (apart from their families) to express themselves, particularly when reaching out to web-based communities to reduce loneliness. Future longitudinal studies could determine any bidirectional influences of mental well-being and social media use in sexual minorities during this difficult developmental period.</t>
  </si>
  <si>
    <t>Social touch—the affiliative skin-to-skin contact between individuals—can rapidly evoke emotions of comfort, pleasure, or calm, and is essential for mental and physical well-being. Physical isolation from social support can be devastating. During the COVID-19 pandemic, we observed a global increase in suicidal ideation, anxiety, domestic violence, and worsening of pre-existing physical conditions, alerting society to our need to understand the neurobiology of social touch and how it promotes normal health. Gaining a mechanistic understanding of how sensory neuron stimulation induces pleasure, calm, and analgesia may reveal untapped therapeutic targets in the periphery for treatment of anxiety and depression, as well as social disorders and traumas in which social touch becomes aversive. Bridging the gap between stimulation in the skin and positive affect in the brain—especially during naturally occurring social touch behaviors—remains a challenge to the field. However, with advances in mouse genetics, behavioral quantification, and brain imaging approaches to measure neuronal firing and neurochemical release, completing this mechanistic picture may be on the horizon. Here, we summarize some exciting new findings about social touch in mammals, emphasizing both the peripheral and central nervous systems, with attempts to bridge the gap between external stimulation and internal representations in the brain</t>
  </si>
  <si>
    <t>Background
Suicide remains the second leading cause of death among youths. Family-related factors are considered important determinants of children’s suicidal ideation, whereas their short-/long-term influence is seldom quantified.
Aims
We aim to confirm the simultaneous/lagged effects of family-related factors on the occurrence of recent suicidal ideation from childhood to young adulthood (aged from 10 to 22 years old).
Method
Data were derived from a longitudinal prospective cohort study. Participants included 2065 students who were followed up for 13 years. Generalized estimating equations were used to clarify the influential effects of family-related factors on suicidal ideation during the past month.
Results
The peak of the rate of recent suicidal ideation arrived during junior high school years. Family interaction, family support, family involvement, and parental punishment had simultaneous effects on recent suicidal ideation. Family involvement, parental conflict, and psychological control had lagged and lasting effects on suicidal ideation. Notably, the lasting protective effects of family involvement were more obvious than simultaneous effects.
Conclusions
Providing parents with sustained support and education to improve their “positive parenting literacy” can help with their children’s mental health development. This is especially the case during COVID-19 quarantine periods when families spend the most time together at home.</t>
  </si>
  <si>
    <t>Objective: The role of sociodemographic factors, health behaviors, and biological indicators as potential risk factors for suicide is relatively understudied among young adults. The aim of this study is to explore the association of these variables with the risk of death by suicide among young adults.
Methods: The study population consisted of 15,534,438 individuals aged 20-39 years from the Korean National Health Insurance Service. Sociodemographic factors associated with death by suicide during 2006-2015 were evaluated. 3,396,353 individuals who underwent health examinations between 2002 and 2005 were separately assessed for health behaviors and biological indicators associated with death by suicide. Cox proportional hazards regression analysis was used to determine the hazard ratios (HRs) and 95% confidence intervals (CIs) for suicide mortality according to sociodemographic factors (age, household income, job status, residence, and Charlson comorbidity index score), health behaviors (physical activity, smoking, and alcohol consumption), and biological indicators (blood pressure, total cholesterol level, body mass index, and fasting serum glucose level).
Results: Low household income, self- and non-employment, increased comorbidity, smoking, and normal weight elevated the risk of death by suicide among young adults. While older age was associated with elevated risk for death by suicide among men (adjusted HR [aHR] = 2.11; 95% CI, 2.02-2.20 for men aged 35-39 years), older age reduced the risk for death by suicide among women (aHR = 0.72; 95% CI, 0.69-0.75 for women aged 35-39 years). Elevated blood pressure and fasting serum glucose level were associated with increased risk for death by suicide among men (aHR = 1.16; 95% CI, 1.05-1.28 and aHR = 1.48; 95% CI, 1.26-1.75, respectively). Finally, high total cholesterol levels were associated with increased risk for death by suicide among women (aHR = 1.59; 95% CI, 1.19-2.13)
Conclusions: Sociodemographic factors, health behaviors, and biological indicators were associated with suicide mortality among young adults.</t>
  </si>
  <si>
    <t>Paraquat has been recognized as a highly toxic agent for pest removal and is used worldwide. In adults, paraquat poisoning for suicidal attempts is much more common than accidental exposure poisoning. Approximately 20% of patients with paraquat poisoning develop pneumomediastonium as a complication with a mortality rate of approximately 100%. A 19-year-old man patient was admitted to the poisoning emergency department of Khorshid hospital, who had ingested paraquat. He had nausea and vomiting and had normal vital signs and examination in admission. Initial treatment for the patient was done. The patient signs got worsened on the 21st day of hospitalization and had severe emphysema of the superficial and deep spaces of the neck, followed by bilateral pneumothorax, and severe pneumomediastinum. Unfortunately, the patient died on the 27th day of hospitalization. Purpose of the current study is to raise awareness of rare paraquat toxicity complications, treatment, and especially its lethal complications, including pneumomomediastonium.</t>
  </si>
  <si>
    <t>Background: Suicide is a serious social problem. Substantial efforts have been made to prevent suicide for many decades. The internet has become an important arena for suicide prevention and intervention. However, to the best of our knowledge, only one study has analyzed suicidal comments online from the perspective of rhetorical structure with incomplete rhetorical relations. We aimed to examine the rhetorical differences between Chinese social media users who died by suicide and those without suicidal ideation. Methods: The posts of 15 users who died by suicide and 15 not suffering from suicide ideation were annotated by five postgraduates with expertise in analyzing suicidal posts based on rhetorical structure theory (RST). Group differences were compared via a chi-square test. Results: Results showed that users who died by suicide posted significantly more posts and used more rhetorical relations. Moreover, the two groups displayed significant differences in 17 out of 23 rhetorical relations. Limitations: Because this study is largely exploratory and tentative, caution should be taken in generalizing our findings. Conclusions: Our results expand the methods of RST to the online suicidal identification field. There are implications for population-based suicide prevention by combining rhetorical structures with context analysis. View Full-Text</t>
  </si>
  <si>
    <t>Previous studies have suggested that negative parenting environments, especially harsh parenting, are a specific risk factor for non-suicidal self-injury (NSSI). However, the potential mechanism between harsh parenting and NSSI has not been explored. Based on the experiential avoidance model and empirical research, we aimed to examine whether depressive symptoms are a mediator between harsh parenting and NSSI. Moreover, the catechol-O-methyltransferase (COMT) Val158Met polymorphism related to depressive symptoms may also exert a moderating effect on NSSI; thus, the interaction between harsh parenting and COMT was also considered in our study.
Methods
A total of 373 junior high school students were recruited for the study by using a longitudinal design. The adolescents answered self-report questionnaires and provided saliva samples for DNA genotyping.
Results
The results revealed that harsh parenting was positively associated with NSSI after 24 months, and this association was mediated by depressive symptoms. Moreover, the moderating role of COMT in the direct and indirect effects of harsh parenting on NSSI was observed only among adolescents with two Val alleles and the relationship was not significant for Met carriers.
Conclusions
Genetic variations of COMT Val158Met may be a critical candidate in understanding the development of depression and NSSI. We conclude that Val homozygotes of the COMT Val158Met polymorphism play a role in susceptibility to both depressive symptoms and NSSI.</t>
  </si>
  <si>
    <t>Aims:
Mental health problems in young people are associated with educational outcomes. There are persistent difficulties in screening for these problems and mapping the trajectories of mental health in relation to academic and work outcomes. We investigated whether Strength and Difficulties Questionnaire (SDQ) scores in adolescents attending school were associated with school dropout in upper secondary school, both in adolescents with already recognised mental disorders and adolescents without known mental disorders.
Methods:
The data consisted of a questionnaire targeting 13,100 adolescents attending the final year of compulsory school combined with data derived from a national register. SDQ scores were divided into normal, borderline and abnormal scores. School dropout in upper secondary school was identified during a 2.5-years follow-up period. We stratified the data by recognised mental disorders. Logistic regression was performed to examine the association between SDQ scores and later school dropout with adjustment for parents’ mental disorders, parents’ educational level, sex, suicidal thoughts, school absence and negative childhood events.
Results:
During follow-up, 18.5% of adolescents experienced school dropout. Adolescents with abnormally high SDQ scores and borderline SDQ scores had higher odds for school dropout than adolescents with SDQ scores in the normal range. The association remained in the adjusted analysis, although more covariates showed independent contributions in association with school dropout.
Conclusions:
Self-reported SDQ scores in adolescents attending school were associated with later school dropout irrespective of recognised mental disorders, indicating that markers such as the SDQ might contribute to the identification of vulnerable adolescent groups, although the findings of multifactorial contributions suggest we should consider more indicators in a risk assessment for school dropout.</t>
  </si>
  <si>
    <t>A negative self-perception of one's body is termed as Body Image Dissatisfaction (BID), its outcome being an overall low self-esteem, externality, depression and distortion. It needs to be dealt with efficiently failing, can potentially lead to disordered eating (Anorexic/Bulimic Disorders, gruesome weight management) and even suicidal tendencies. Objective: To determine the frequency of Body Image Dissatisfaction in apparently healthy medical students and to determine the association of Body Image Dissatisfaction with Body Mass Index (BMI), Gender and Age. Methods: A descriptive cross sectional study was conducted with a sample of 242 students of King Edward Medical University, Lahore. Data was collected through a self-administered and self-reported questionnaire with Stunkard’s Silhouette Scale attached. Data was entered in SPSS version 26. Descriptive analysis was done, and p value was calculated by Pearson Chi Square Test. Results: The frequency of Body Image Dissatisfaction was established to be 82.2%. The frequency of Body Dissatisfaction was found to be 76.9% and 87.6% in Males and Females respectively, 89.3% and 78.5% in Teenage and Post-Teenage groups respectively, 90.5%, 77.4% and 94.3% in Underweight, Normal Weight and Overweight BMI ranges, respectively. P value turned out to 0.036, 0.029 and 0.011 (&lt;0.05) for Age, Gender and BMI, respectively. Conclusion: The study highlighted a high burden of Body Image Dissatisfaction in the healthy medical student community of King Edward Medical University, Lahore. The frequency was found to be higher in females, Teenage group, and Overweight BMI range.</t>
  </si>
  <si>
    <t xml:space="preserve">Emotional and behavioral problems (EBP) are the main factors that make adolescents vulnerable to health risk behaviors like self-injury. This study aims to determine the relationship of EBP with self-injury in adolescents. The study used a descriptive correlative design with a cross-sectional approach. This research applied purposive and stratified-cluster sampling techniques involving 263 Senior High School (SHS) adolescents in West Jakarta. Data were obtained by using Strength-and-Difficulties Questionnaire and Deliberate Self-Harm Inventory questionnaire. The majority of adolescents have a normal level of self-injurious behavior of 52.5%. The EBP that the adolescents have been in the normal range of 62.4%. EBP has a significant relationship with self-injury in adolescents (p = 0.000). This research is expected to be used as a foundation of promotion and prevention programs regarding self-injury and EBP in adolescents, such as mental health education, Coping-Skills Training, and Cognitive Behavior Therapy.
</t>
  </si>
  <si>
    <t>Objective: We studied the point prevalence of suicidal and violent ideation, as well as their co-occurrence and associated characteristics in inpatients with mental health disorders.
Methods: Data on suicidal and violent ideation, and sociodemographic and clinical information, were gathered from 1,737 patients when admitted to the acute psychiatric ward.
Results: The point prevalence was 51.9% for suicidal ideation and 19.8% for violent ideation. The point prevalence of co-occurring suicidal and violent ideation was 12.3%, which was significantly greater than expected by chance. Logistic regression analyses indicated that both suicidal and violent ideation were associated with young age and the absence of diagnoses of psychotic disorders; in addition, suicidal ideation was associated with female gender, violent ideation, and diagnoses of mood- neurotic and personality disorders, whereas violent ideation was associated with male gender, suicidal ideation, and diagnoses of mood and neurotic disorders.
Conclusions: Overall, the findings highlight the need for further research on suicidal and violent ideation in people with mental health problems including, but not limited to, their association with adverse behavioral outcomes, as well as the need to routinely assess both suicidal and violent ideation in clinical practice.</t>
  </si>
  <si>
    <t>Doctors experience high levels of work stress even under normal circumstances, but many would be reluctant to disclose mental health difficulties or seek help for them, with stigma an often-cited reason. The coronavirus disease 2019 (COVID-19) crisis places additional pressure on doctors and on the healthcare system in general and research shows that such pressure brings a greater risk of psychological distress for doctors. For this reason, we argue that the authorities and healthcare executives must show strong leadership and support for doctors and their families during the COVID-19 outbreak and call for efforts to reduce mental health stigma in clinical workplaces. This can be facilitated by deliberately adding ‘healthcare staff mental health support process’ as an ongoing agenda item to high-level management planning meetings.</t>
  </si>
  <si>
    <t>Gun carrying and bullying victimization are associated among adolescent boys, however the type of the bullying remains relatively unknown. This study aimed to identify whether experiencing bullying victimization based on gender and sexual orientation is associated with carrying a gun to school among adolescent boys. A cross-sectional analysis among a representative sample of high school boys (n = 3672) from the 2015 Maine Integrated Youth Health Survey was conducted. Odds ratios (OR) and 95% confidence intervals (CI) were obtained using logistic regression analyses while controlling for grade level, race/ethnicity, sexual orientation, suicidal ideation, alcohol and marijuana use, and gun access. Among the sample, 3.3% reported carrying a gun to school at least one time in the previous 12-months, 9.5% reported experiencing gender-based bullying victimization, and 7% reported experiencing sexual orientation-based bullying victimization. Regression analyses indicated that adolescent boys who experienced gender-based bullying victimization (OR 3.40, 95% CI 1.64, 5.62, p &lt; .001) or sexual orientation-based bullying victimization (OR 3.57, 95% CI 1.91, 6.67, p &lt; .001) had greater odds of reporting they carried a gun to school while controlling for grade level, race/ethnicity, sexual orientation, suicidal ideation, alcohol and marijuana use, and gun access. These results expand upon previous gun carrying and bullying research by identifying the specific type of the bullying experienced and have important implications for social workers and school personnel. Importantly, these results emphasize the need to address two of the Grand Challenges for Social Work: building healthy relationships to end violence and ensuring the healthy development for all youth.</t>
  </si>
  <si>
    <t>This paper explores how the intersection of masculinity and religion shapes workplace well-being by focusing on Christianity and the social construction of masculinity among factory workers in a city in China. While existing work on public and occupational health has respectively acknowledged masculinity’s influences on health and the religious and spiritual dimensions of well-being, there have been limited efforts to examine how variegated, and especially religious, masculinities influence people’s well-being in the workplace. Drawing on ethnography and in-depth interviews with 52 factory workers and 8 church leaders and factory managers, we found that: (1) Variegated masculinities were integrated into the factory labor regime to produce docile and productive bodies of workers. In particular, the militarized and masculine cultures in China’s factories largely deprived workers of their dignity and undermined their well-being. These toxic masculinities were associated with workers’ depression and suicidal behavior. (2) Christianity not only provided social and spiritual support for vulnerable factory workers, but also enabled them to construct a morally superior Christian manhood that phytologically empowered them and enhanced their resilience to exploitation. This paper highlights not only the gender mechanism of well-being, but also the ways religion mediates the social-psychological construction of masculinity.</t>
  </si>
  <si>
    <t>(1) Background: Numerous studies suggest strong associations between childhood maltreatment and nonsuicidal self-injury (NSSI); this is also true for the roles of dopaminergic genes in the etiology of some psychopathologies related to NSSI. Investigating the interactions of environments and genes is important in order to better understand the etiology of NSSI. (2) Methods: Within a sample of 269 Chinese male adolescents (Mage = 14.72, SD = 0.92), childhood maltreatment and NSSI were evaluated, and saliva samples were collected for MAOA T941G and COMT Val158Met polymorphism analyses. (3) Results: The results revealed no primary effects attributable to MAOA T941G and COMT Val158Met polymorphism on NSSI. However, there was a significant three-way interaction between MAOA, COMT, and child abuse (β = -0.34, p &lt; 0.01) in adolescent NSSI. Except for carriers of the T allele of MAOA and the Met allele of COMT, all studied male adolescents displayed higher NSSI scores when exposed to a higher level of child abuse. A similar three-way interaction was not observed in the case of child neglect. (4) Conclusions: The results indicate that the MAOA gene and COMT gene play moderating roles in the association between child abuse and NSSI of male adolescents and suggest the polygenic underpinnings of NSSI.</t>
  </si>
  <si>
    <t>In post-genomic science, the development of etiological models of neurobiological vulnerability to psychiatric risk has expanded exponentially in recent decades, particularly since the neuromolecular and biosocial turns in basic research. Among this research is that of McGill Group for Suicide Studies (MGSS) whose work centers on the identification of major risk factors and epigenetic traits that help to identify a specific profile of vulnerability to psychiatric conditions (e.g., depression) and predict high-risk behaviors (e.g., suicidality). Although the MGSS has attracted attention for its environmental epigenetic models of suicide risk over the years and the translation of findings from rodent studies into human populations, its overall agenda includes multiple research axes, ranging from retrospective studies to clinical and epidemiological research. Common to these research axes is a concern with the long-term effects of adverse experiences on maladaptive trajectories and negative mental health outcomes. As these findings converge with post-genomic understandings of health and also translate into new orientations in global public health, our article queries the ways in which neurobiological vulnerability is traced, measured, and profiled in environmental epigenetics and in the MGSS research. Inspired by the philosophy of Georges Canguilhem and by literature from the social studies of risk and critical public health, we explore how the epigenetic models of neurobiological vulnerability tie into a particular way of thinking about the normal, the pathological, and the milieu in terms of risk. Through this exploration, we examine how early life adversity (ELA) and neurobiological vulnerability are localized and materialized in those emerging models while also considering their broader conceptual and translational implications in the contexts of mental health and global public health interventions. In particular, we consider how narratives of maladaptive trajectories and vulnerable selves who are at risk of harm might stand in as a “new pathological” with healthy trajectories and resilient selves being potentially equated with a “new normal” way of living in the face of adversity. By troubling neurobiological vulnerability as a universal biosocial condition, we suggest that an ecosocial perspective may help us to think differently about the dynamics of mental health and distress in the adverse milieu.</t>
  </si>
  <si>
    <t>OBJECTIVE: To examine the perceptions of suicide among a sample of adolescents from Gilgit-Baltistan and Chitral (GBC), a northern province of Pakistan.  
METHODS: A qualitative, descriptive, exploratory design was employed to study the phenomenon by examining secondary data from an asynchronous, online student discussion forum at a University in Karachi. All the participants, originally from GBC, were enrolled from June-December 2019 using a purposive sampling technique. based on their experiences of losing a loved one (adolescent sibling or cousin or a friend) because of suicide. The narratives were content analyzed using Creswell framework resulting categories and an overarching theme. Study was approved by ethical committee of university. Pseudonyms were assigned to ensure anonymity and confidentiality of the participants. 
RESULTS:  Out of 10 participants, 8 were females and 2 were males aged 18-20 years.  Participants shared their perceptions/experiences about suicide among adolescents in GBC, probable root causes of suicide and recommendation/suggestions in context of GBC. The analysis revealed an overarching theme “cry for help”, which was further divided into five categories including: (i) cultural norms; (ii) parents as a whistle for the rat race; (iii) psychological issues; (iv) seeking mental help - a challenge; and (v) how can I be helped?
CONCLUSION: Study findings provided insights into factors leading to suicide among young adults in GBC region. The contributing factors highlight the need to develop infrastructure to increase accessibility to healthcare centers, and predominantly access to mental healthcare workers for undertaking risk assessment, and managing the cases promptly is needed.</t>
  </si>
  <si>
    <t>Abstract
Objectives This paper reports findings identifying foundation and junior doctors’ experiences of occupational and psychological protective factors in the workplace and sources of effective support.
Design Interpretative, inductive, qualitative study involving in-depth interviews with 21 junior doctor participants. The interviews were audio-recorded, transcribed, anonymised and imported into NVivo V.11 to facilitate data management. Data were analysed using a thematic analysis employing the constant comparative method.
Setting National Health Service in the UK.
Participants Participants were recruited from junior doctors through social media (eg, the British Medical Association (BMA) junior doctors’ Facebook group, Twitter and the mental health research charity websites). A purposive sample of 16 females and 5 males, ethnically diverse, from a range of specialities, across the UK. Junior doctor participants self-identified as having stress, distress, anxiety, depression and suicidal thoughts or having attempted to kill themselves.
Results Analysis identified three main themes, with corresponding subthemes relating to protective work factors and facilitators of support: (1) support from work colleagues – help with managing workloads and emotional support; (2) supportive leadership strategies, including feeling valued and accepted, trust and communication, supportive learning environments, challenging stigma and normalising vulnerability; and (3) access to professional support – counselling, cognitive–behavioural therapy and medication through general practitioners, specialist support services for doctors and private therapy.
Conclusions Findings show that supportive leadership, effective management practices, peer support and access to appropriate professional support can help mitigate the negative impact of working conditions and cultures experienced by junior doctors. Feeling connected, supported and valued by colleagues and consultants acts as an important buffer against emotional distress despite working under challenging working conditions.</t>
  </si>
  <si>
    <t>Introduction: Increased number of high BMI individuals eventually leads them to low self-esteem, low selfevaluation which can lead to self-destructive behaviours such as uncontrollable dieting or overeating. thus, in order to evaluate the eating attitudes a study is conducted among the undergraduate students. Incidence of fast food is increasing rapidly day by day especially in the young individuals, with improper food eating habits at irregular intervals which includes increased intake of carbonated soft drinks in young individuals, due to which there is increased risk of various health hazards out of which the most commonest health hazard is increased risk of obesity in young population especially of urban region obesity also affects the individuals in different aspects such as lethargy, psychological disturbances and physical inactivity leading to increased risk of cardiovascular complications. EAT -26 questionnaire is a screening measure which helps in determining whether you might have an eating disorder that needs professional attention. This questionnaire is a screening measure and is not designed to make a diagnosis of an eating disorder or to replace the place of a professional consultation. Objective: The objective of the study was to get the number of individuals at risk and to analyse the change in the food habits. Study design: The design of the study is Observational with 1 month study duration. Result: 44 students were having inappropriate eating disorder whereas 156 students were having normal eating habits. Conclusion: 22% of students are at risk of eating disorder tested by EAT 26 questionnaire .</t>
  </si>
  <si>
    <t xml:space="preserve">Background
Extremes in water availability, either exceptionally wet or dry conditions, can damage crops and may detrimentally affect the livelihood and well-being of people engaged in agriculture. We estimated the effect of water availability on suicide in rural India, a context where the majority of households are dependent upon agriculture.
Methods
We used data from a nationally representative sample of 8.5 million people who were monitored for causes of death from 2001 to 2013. Water availability was measured with high-resolution precipitation and temperature data (i.e., the Standardized Precipitation Evapotranspiration Index). We used a fixed effects approach that modeled changes in water availability within districts (n = 569) over time (n = 13 years) to estimate the impact on suicide deaths. We restricted our analysis to rural areas and to deaths occurring during the growing season (June–March) among adults aged 15 or older, and controlled for sex, age, region, and year. We used Poisson regression with standard errors clustered at the district level and total deaths as the offset.
Results
There were 9456 suicides and 249,786 total deaths in our study population between 2001 and 2013. Compared to normal growing seasons, the percent of deaths due to suicide increased by 18.7% during extremely wet growing seasons (95% CI: 6.2, 31.2) and by 3.6% during extremely dry growing seasons (95% CI: −17.9, 25.0). We found that effects varied by age.
Conclusions
We found extremes is water availability associated with an increase in suicide. Abnormally wet growing conditions may play an important, yet overlooked, role in suicide among rural Indian adults.
</t>
  </si>
  <si>
    <t>Background:
Suicide rates continue to rise across the United States, galvanizing the need for increased suicide prevention and intervention efforts. The Zero Suicide (ZS) model was developed in response to this need and highlights four key clinical functions of high-quality health care for patients at risk of suicide. The goal of this quality improvement study was to understand how six large health care systems operationalized practices to support these functions—identification, engagement, treatment and care transitions.
Methods:
Using a key informant interview guide and data collection template, researchers who were embedded in each health care system cataloged and summarized current and future practices supporting ZS, including, (1) the function addressed; (2) a description of practice intent and mechanism of intervention; (3) the target patient population and service setting; (4) when/how the practice was (or will be) implemented; and (5) whether/how the practice was documented and/or measured. Normalization process theory (NPT), an implementation evaluation framework, was applied to help understand how ZS had been operationalized in routine clinical practices and, specifically, what ZS practices were described by key informants (coherence), the current state of norms/conventions supporting these practices (cognitive participation), how health care teams performed these practices (collective action), and whether/how practices were measured when they occurred (reflexive monitoring).
Results:
The most well-defined and consistently measured ZS practices (current and future) focused on the identification of patients at high risk of suicide. Stakeholders also described numerous engagement and treatment practices, and some practices intended to support care transitions. However, few engagement and transition practices were systematically measured, and few treatment practices were designed specifically for patients at risk of suicide.
Conclusions:
The findings from this study will support large-scale evaluation of the effectiveness of ZS implementation and inform recommendations for implementation of high-quality suicide-related care in health care systems nationwide.</t>
  </si>
  <si>
    <t>Suicide prevention strategies internationally appear to be falling short of making a meaningful impact on global suicide deaths. Increasing the rates of general community participation in suicide research may improve knowledge generalisability as it relates to suicidal behaviour and leads to new suicide prevention approaches. This study aims to explore the motivations of a community-based sample to participate in suicide research. A subsample of the Australian general population took part in an online survey which is part of a multilevel suicide prevention trial. The survey concluded with an optional open-text question asking about peoples’ motivations for participating in the study; 532 participants left a response to this question. These responses were qualitatively analysed using Thematic Network Analysis. Motivations to participate in suicide research were represented by four global themes: altruism, solve systemic problems, lived experience, and personal benefit. Of these themes, three were focused on the benefit of others, while only the final theme articulated motivation to participate that was self-focused. The impact of suicide is felt throughout the wider community. This new understanding of the motivations of community-based samples to participate in suicide research should be used to increase participation rates and reach people who would not normally contribute their voice to suicide research</t>
  </si>
  <si>
    <t>The emerging scientific literature examines masculinity and gender roles as risk factors for suicide ideation or suicide in young adults and adolescents. In this vein, recent studies show that certain traditional masculine norms are related to poorer mental health-related outcomes, which influences suicide and suicide ideation. This study contributes with new understandings about the associations between masculinity and suicidal ideation among males through Reddit debates in English. The posts with more interactions referring to masculinity in the topics gender and education have been selected on Reddit, emphasizing transformative personal experiences potentially helping avoid suicide ideation. Through the analysis of Reddit posts, it is shown how users can generate spaces to express the diverse ways to live with masculinity. The discussions on Reddit in the different areas selected demonstrate the existence of proposals on how to overcome fears and facilitate relaxation of norms regarding self-reliance to encourage help-seeking when feeling depressed and therefore at greater risk of suicide ideation. The results highlight the potential importance of platforms such as Reddit to create solidarity networks, showing multiple ways of being a man and demystifying dominant masculinity by sharing different experiences</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</si>
  <si>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t>
  </si>
  <si>
    <t>This chapter discusses the social and health repercussions of young people being exposed to alcohol marketing on a frequent and indefinite basis through alcohol-related advertising on social media. Adolescents are most commonly exposed to alcohol usage in a positive context on social media, and they are more susceptible to the intoxicating effects of alcohol due to their physical immaturity and lower tolerance levels. Adolescent alcohol use is connected to a higher risk of self-harm and suicide attempts, which has a negative influence on mental health. Social networking platforms are extremely important for young people in maintaining both real-life and virtual friendships. Warnings from credible institutions reach only a small number of people in a way that would change the situation. When it comes to alcohol advertising to young people and in general, social media is a poorly regulated bottomless pit. Young people’s behavior, which tends toward “social liking,” is influenced by social norms and peer pressure.</t>
  </si>
  <si>
    <t>Introduction: Dissociative symptoms are present in a various number of psychiatric disorders and are viewed as a major risk factor for suicidal and self-destructive behavior. Dissociation is defined in DSM-5 as a “disruption of and/or discontinuity in the normal integration of consciousness, memory, identity, emotion, perception, body representation, motor control, and behavior”. Assessing dissociation within different categories of mental disorders can be used to predict symptom severity and nonresponse to psychotherapeutic treatments. The most important tool in this process is the Dissociative Experiences Scale (DES). The purpose of the current study is to extend the understanding of dissociation in Psychiatric Disorders.
Material and methods: The current study used PubMed and Cochrane databases to identify relevant articles that refer to the subject of dissociation in Psychiatric Disorders.
Results and Discussions: Dissociation and dissociative disorders have been at the root of continuous controversy in psychiatric and psychology communities. The general confusion comes from the reduced conceptual distinction between dissociation as a symptom, process, deficit and psychological defense. At the high end of the DES score we find dissociative disorders, but closely followed by posttraumatic stress disorder, borderline personality disorder and conversion disorder with eating disorders, schizophrenia and anxiety disorders at midrange and the lowest scoring DES psychiatric disorder is found in bipolar disorders. Early intervention, based on these scores, show major improvement in maladaptive functionality, suicidal and self-destructive behavior, coupled with a reduction in total treatment cost.
Conclusions: There is a significant benefit in careful assessment of dissociative symptoms for the entire spectrum of mental disorders. There is a major need to raise awareness in all mental health facilities, of the value that this has in the current clinical setting.</t>
  </si>
  <si>
    <t>Importance  Psychiatric care following somatic treatment for deliberate self-harm (DSH) is pivotal in patients’ lives both in the short and long term, but evidence to guide such care is limited.
Objective  To examine follow-up psychiatric care for patients treated for DSH (ie, intentional self-injury or self-poisoning, irrespective of motivation) at hospital emergency departments and to assess the association of psychiatric referral and treatment attendance with risk of subsequent mortality in these patients.
Design, Setting, and Participants  Retrospective data from several Norwegian registries were interlinked to follow up a national cohort of all patients with hospital-treated DSH for up to 11 years from 2008 through 2018. Data were analyzed from March to October 2021.
Exposures  Socioeconomic characteristics, psychiatric history, and clinical features of DSH.
Main Outcomes and Measures  Referral to psychiatric services, attendance in psychiatric treatment, and prospective mortality were the 3-stage outcomes during follow-up. Logistic regression with odds ratios and cause-specific survival analysis with hazard ratios were used to examine associations between exposures and outcomes.
Results  The study identified 43 153 patients (24 286 [56.3%] female; median [IQR] age at index DSH, 39.0 [23.0-56.0] years) involving 69 569 DSH episodes. Of these patients, 6762 (15.7%) were referred to psychiatric services after somatic treatment for DSH, and 22 008 patients (51.0%) attended psychiatric treatment within 3 months of discharge following somatic treatment for DSH. Prior psychiatric history and psychiatric disorders comorbid with DSH were associated with both referral to and attendance in psychiatric care. During follow-up, 7041 patients died by suicide (n = 911) or other causes (n = 6130). While suicide risk was associated with male sex, age 35 to 64 years, and particularly prior and coexisting psychopathologies, other-cause mortality was associated with age 65 years and older and socioeconomic disadvantage. Patients with psychiatric referrals generally had an increased risk of suicide, but the risk was particularly high among patients who received a referral but did not subsequently attend psychiatric treatment (adjusted hazard ratio, 3.07; 95% CI, 2.28-4.12). The observed association was more pronounced during the first years of follow-up and in patients aged 10 to 34 years or 35 to 64 years and those with a clear intent of self-harm.
Conclusions and Relevance  This national cohort study found an association between psychiatric care attendance following treatment for DSH, highlighting the importance of patient engagement in psychiatric treatment.</t>
  </si>
  <si>
    <t>COVID-19 spread rapidly across the world, and by March 2020, the first case of COVID-19 was identified in South Africa. Lockdown-related measures such as restricted movement and isolation were implemented to contain the virus. Combined with these measures, factors such as economic decline, job losses, and food shortages can cause numerous mental health sequelae such as depression. Feelings of hopelessness and helplessness as well as cases of suicide have been reported around the world due to the pandemic and the associated feelings of anxiety and depression. The aims of this study were to investigate levels of hopelessness and depression in a sample of health care students. A random sample of students (N = 174) enrolled in a health sciences programme at the University of the Western Cape completed the Beck Hopelessness Scale, the Center for Epidemiological Studies Depression Scale, and a three-item Resilience Scale. The results revealed high levels of hopelessness and depression compared to previously reported normative data for these scales. In addition, the indirect effects of hopelessness on depression were significant, demonstrating the mediating role of resilience in the hopelessness–depression relationship. These results highlight a call for universities to take proactive measures in providing students with free and easily accessible resources to help them cope and manage stress during a traumatic event. More importantly, at a national level, preventive measures should be implemented to strengthen resilience in young adults.</t>
  </si>
  <si>
    <t xml:space="preserve">Background
Victimization and depression are major stressors underlying drinking behavior among LGBTQ+ youth. There remains limited attention to setting-level factors that buffer their effects. Gender-Sexuality Alliances (GSAs) are school clubs that could promote the health of LGBTQ+ youth. We consider whether their presence in schools moderates associations between victimization, depressive symptoms, and recent alcohol use and heavy episodic drinking.
Methods
LGBTQ+ youth (n = 5776) ages 13–17 in all 50 U.S. states with any prior history of alcohol use reported past 30-day alcohol use and heavy episodic drinking, victimization, depressive symptoms, and covariates including recent mental health counseling, perceived school safety, and demographics. Logistic regression models predicted youth’s likelihood of any recent drinking and any heavy episodic drinking, with attention to GSA × victimization and GSA × depressive symptoms interaction effects.
Findings
GSA presence moderated the extent to which victimization and depressive symptoms were associated with greater odds of recent heavy episodic drinking. GSA presence did not moderate these associations for lower thresholds of drinking (i.e., any drinking).
Conclusion
For LGBTQ+ youth with any lifetime history of alcohol use, GSAs could protect against heavy alcohol use, particularly when they face victimization and depression. GSAs may provide them with social-emotional support or educate school health professionals on ways to support LGBTQ+ youth facing victimization or mental health concerns. GSAs may not protect against all drinking behavior because youth may view some levels as normative. Our findings begin to suggest for whom GSA presence could be most protective.
</t>
  </si>
  <si>
    <t>n recent years the international community has acknowledged the importance of gender perspectives in Disaster Risk Reduction (DRR), arguing that social constructs of gender lead to structural inequalities, prejudices and biases that articulate people's disaster vulnerabilities and capabilities in all disaster phases. Studies showed that especially women are prone to gender-based disaster risks, and it is the responsibility of national governments not only to identify these vulnerabilities but also to develop disaster education and preparedness strategies to address them.
To better understand gender-based disaster vulnerability in Japan, this study identifies factors of disaster vulnerabilities of women within a complex set of social and community norms and values, stressing the impact of public discourses of gender. Then, this paper addresses the questions: “What are the disaster vulnerabilities of women in Japan?” and “What is the impact of discourses of gender on disaster vulnerabilities of women in disaster preparedness Japan?“. To address the first question, factors of vulnerability were identified through Grounded Theory based on data collected from participant observations and stakeholder interviews. Then, the impact of discourses around gender was extracted from the literature on gender and DRR using Critical Discourse Analysis. The study results show that the main factors of gendered disaster vulnerability are inadequate disaster education, a lack of protection measures, and cultural issues. Moreover, public discourses of gender are shown to not only shape these factors but to be deeply embedded in Japan's disaster preparedness strategies at large affecting both the quality and quantity of disaster information available.</t>
  </si>
  <si>
    <t>Autistic masking is an emerging research area that focuses on understanding the conscious or unconscious suppression of natural autistic responses and adoption of alternatives across a range of domains. It is suggested that masking may relate to negative outcomes for autistic people, including late/missed diagnosis, mental health issues, burnout, and suicidality. This makes it essential to understand what masking is, and why it occurs. In this conceptual analysis, we suggest that masking is an unsurprising response to the deficit narrative and accompanying stigma that has developed around autism. We outline how classical social theory (i.e., social identity theory) can help us to understand how and why people mask by situating masking in the social context in which it develops. We draw upon the literature on stigma and marginalization to examine how masking might intersect with different aspects of identity (e.g., gender). We argue that although masking might contribute toward disparities in diagnosis, it is important that we do not impose gender norms and stereotypes by associating masking with a “female autism phenotype.” Finally we provide recommendations for future research, stressing the need for increased understanding of the different ways that autism may present in different people (e.g., internalizing and externalizing) and intersectionality. We suggest that masking is examined through a sociodevelopmental lens, taking into account factors that contribute toward the initial development of the mask and that drive its maintenance.</t>
  </si>
  <si>
    <t>When individuals do not conform to stereotypes associated with “male” or “female,” they are often ridiculed, bullied, and rejected, which leads to depression, psychological problems, and even suicide. The number of individuals who identify themselves as transgender, gender queer, or who do not conform to societal norms with respect to gender appears to be increasing. Despite this apparent increase, clinicians and health care facilities are ill-prepared to meet the needs of these individuals in a professional and appropriate manner. Unfortunately, there is an inherit distrust of the medical community by individuals who do not conform to societal norms with respect to gender because of a perception that the medical community does not understand the unique challenges of these individuals. Therefore, reducing the social stigma associated with gender nonconforming individuals is one way to begin to break down barriers of distrust and enhance communication within and outside the medical community. In this review, we discuss the scant amount of scientific data on the biological origins of gender identity. We highlight the fact that the biological definition of gender remains elusive in part because molecular and biological techniques have not been available to accurately probe the development of gender identity. We therefore advocate for the importance of enhancing our knowledge of the origins of gender identity with advanced scientific tools. Enhancing scientific understanding of the biological origins of gender identity may reduce stigma and barriers to care.</t>
  </si>
  <si>
    <t>Aims
The first aim of this study was to provide prevalence suicidal feelings over time (past week, past month, past year and lifetime) in a population-based sample of old to very old adults without dementia. Does prevalence change with rising age? The second aim was to examine the fluctuation of suicidal feelings over time. How does this coincide with depression status?
Methods
Data were derived from the Gothenburg H70 Birth Cohort Studies (the H70 studies) which are multidisciplinary longitudinal studies on ageing. A representative sample of adults in Gothenburg, Sweden with birth years 1901–1944 were invited to take part in a longitudinal health study on ageing and participated at one or more occasions during 1986–2014. The sample consisted of 6668 observations originating from 3972 participants without dementia between the ages of 70 and 108, including 1604 participants with multiple examination times. Suicidal feelings were examined during a psychiatric interview using the Paykel questions (life not worth living, death wishes, thoughts of taking own life, seriously considered taking life, attempted suicide).
Results
Prevalence figures for suicidal feelings of any severity were as follows: past week 4.8%, past month 6.7%, past year 11.2% and lifetime 25.2%. Prevalence rates increased with age in the total group and in women but not in men. Suicidal feelings were common in participants with concurrent major or minor depression, but over a third of the participants who reported suicidal feelings did not fulfil criteria for these diagnoses nor did they present elevated mean depressive symptom scores. The majority of participants consistently reported no experience of suicidal feelings over multiple examination times, but fluctuation was more common in women compared with men.
Conclusion
Suicidal feelings in late-life are uncommon in individuals without depression indicating that such behaviour is not a widespread, normative phenomenon. However, such feelings may occur outside the context of depression.</t>
  </si>
  <si>
    <t>Background
Increasing evidence has suggested that a person-centred approach (PCA) is beneficial not only for improving care outcomes but also for mitigating the pressure on public health systems. However, policy implementation gaps have prevented the translation of this complex framework into useful practical, ethical and moral stances for end-of-life care (EOLC). This article aims to explore the meaning and implications of person-centredness in EOLC policy discourses.
Methods
By perceiving policy documents as a medium embodied with socio-political and cultural norms, we analysed how PCA in EOLC is constructed within specific socio-cultural contexts and the implications of these contexts on resultant care. Focusing on England and Japan, we conducted a critical policy analysis to examine and compare key policy and legal documents released between 2000 and 2019 in these two post-industrial and socio-culturally distinctive countries.
Results
Our analysis found that the PCA is mobilised in policy discourses primarily through three interconnected dimensions: individual, relational and existential. While acknowledging that both countries have developed varied policy and legal mechanisms to emphasise holistic and integrated care with respect to these three dimensions, we also identified significant gaps in the pol icies both within and between England and Japan. They include ambiguity in defining patients’ best interests, fragmented support for social and family care and the neglect of existential needs.
Conclusions
This cross-cultural analysis has revealed the complex nature of discourses around PCA in English and Japanese EOLC policies, which often concentrate on the multifaceted aspects of experiences as one approaches the end of life. Despite this, we argue that a more holistic construction of PCA is needed in EOLC policies not only in England and Japan but also more broadly, to encapsulate the richness of end-of-life experiences.</t>
  </si>
  <si>
    <t>Objective:
Akathisia is among the most unpleasant side effects related to antipsychotic drug (AP) use, and possible associations between akathisia and agitation, depression and suicidal behaviour, respectively, have been described in previous literature. New generation antipsychotics are however regarded less prone to induce this particular adverse effect compared to older drugs, but evidence is incomplete and in need of confirmation from clinically relevant samples and settings. We, therefore, aim to investigate akathisia at hospital discharge for patients consecutively admitted with acute-phase psychosis and treated with atypical antipsychotics according to guideline-concordant clinical practice.
Methods:
This exploratory study is part of a naturalistic randomised controlled study in patients admitted with acute phase psychosis (N = 109). We report cross-sectional data at discharge/first follow-up after acute psychiatric hospital admission for patients with schizophrenia and related psychotic disorders.
Results:
There were statistically significant positive associations between akathisia and the following; suicidality in men (Beta 0.306, p = 0.048), but not in women; agitation in those previously unexposed to antipsychotics (Beta 0.288, p = 0.047) and depression in those exposed to antipsychotics before hospital admittance (Beta 0.375, p = 0.031).
Conclusion:
Main findings were that akathisia is still a prevalent side effect in a clinically relevant sample of patients treated with atypical antipsychotics. Our results suggest that akathisia is significantly associated with depression, suicidality and agitation in different subgroups of patients receiving APs. Akathisia can be detrimental and the relations between akathisia and depression, suicidality and agitation should be investigated further in prospective, hypothesis-testing studies with larger samples.</t>
  </si>
  <si>
    <t xml:space="preserve">
Background
Non-suicidal self-injury (NSSI) is a common problem associated with dangerous outcomes. Dysfunction of goal-directed behavioral control may contribute to NSSI. To test this, we used a novel experimental paradigm (Pavlovian-to-Instrumental Transfer, PIT) to test whether patients with NSSI utilize Pavlovian conditioned stimuli (CSs) during goal-directed control of ongoing behavior.
Methods
Thirty-five depressed patients with NSSI (D-NSSI) and thirty-four healthy controls performed a PIT task. We measured the influence of positive and negative background CSs on instrumental responses for rewards.
Results
The results showed that D-NSSI performed significantly lower PIT than controls, and PIT measures were negatively correlated with NSSI frequency. Furthermore, in a subset of patients exhibiting high levels of compulsivity, PIT positively moderated the relationship between compulsivity and NSSI frequency.
Conclusions
These results indicate that D-NSSI patients have difficulties in using different CSs to control ongoing behavior in a goal-directed manner, and the dysfunction of goal-directed control may contribute to NSSI.</t>
  </si>
  <si>
    <t>Aim: There are more non-specific, hence harder to diagnose, symptoms in the picture of male depression. These symptoms are strongly linked to social norms and roles traditionally assigned to men. The aim of this study was to assess the interrelationship of early maladaptive schemas that affect the formation of self-image as a man with indicators of male depression. Materials and methods: The Gender-Sensitive Depression Screening (GSDS-26) by A.M. Möller-Leimkühler and the Early Maladaptive Schema Questionnaire by J. Young (YSQ-S3-PL) were used. A group of 75 men (aged 18 to 50) were qualified to take part in the research. Results: The total score of the GSDS-26 scale and individual indicators of male depression are strongly positively correlated with the severity of all five domains of the YSQ-S3-PL questionnaire. The highest correlation coefficient value was obtained in the following areas: “Disconnection and rejection” (0.741), “Other-directedness” (0.711), and “Overvigilance and inhibition” (0.711). In case of the GSDS-26 total score and the following indicators—Elevated stress, Aggressiveness, Emotional control, Risky behavior, and Classic symptoms of depression—positive statistically significant associations were confirmed with each of the 18 schemas from the YSQ-S3-PL questionnaire. Multiple regression results revealed that the following domains were significant for symptoms typical of male depression: “Disconnection and rejection” and “Impaired autonomy and performance”. The “Impaired limits” area was found to be statistically significant only for symptoms of classic depression. Conclusions: (1) The GSDS-26 scale scores show positive associations with each domain of the YSQ-S3-PL questionnaire. (2) The following areas seem to be more important for atypical depressive symptoms in men: “Disconnection and rejection” and “Impaired autonomy and performance”, while for classic depression: “Impaired limits” was more important. (3) In therapeutic work with male depressive symptoms, it is useful to focus on dominant maladaptive schemas alongside beliefs about stereotypical male roles.</t>
  </si>
  <si>
    <t>Objectives
Adolescent suicide, a major cause of adolescent death, is affected by various factors, including attitudes toward suicide. This study investigated the association between parenting style and adolescents’ attitudes toward suicide and the mediating role of attitude toward suicide between parenting style and suicidal ideation.
Methods
We surveyed 1,071 adolescents from eight middle schools in Incheon, Korea. The survey included sociodemographic information, attitudes toward suicide, perception of parenting style, depression severity, and suicidality.
Results
Students in the authoritarian parenting group had a more permissive attitude toward suicide compared with the democratic and permissive parenting groups. These students considered that suicide is justified in certain situations and that choosing suicide is an individual’s right. They also had a negative attitude toward talking about suicide or intervening in others’ suicide. This association remained statistically significant after adjusting for the impact of confounding factors that could affect attitudes toward suicide, except for suicidal processes and preparedness to prevent suicide. In the mediation analysis, we observed that some factors of the attitudes toward suicide mediated between authoritarian parenting attitudes and suicidal ideation, namely, suicide as a right, preventability, suicide as normal/common, preparedness to prevent suicide, and resignation.
Conclusion
This study revealed the significant impact of parenting style on children’s attitudes toward suicide. Educating parents about the appropriate parenting attitudes–sympathetic and rational–can help prevent youth suicide.</t>
  </si>
  <si>
    <t>Self-esteem is an important component of psychological health. Much previous research indicates
that lowered self-esteem frequently accompanies psychiatric disorders. It has been suggested that
low self-esteem is an etiological factor in many psychiatric conditions as well as in suicidal
individuals. Self-esteem also plays some role in quality of life for psychiatric patients.
The objective of the study is to evaluate the effectiveness of activity therapy in improving the self-
esteem of mentally ill women.
A quantitative, single-group pretest posttest design is adopted and Non- probability convenient
sampling technique is used to select the 60 women with mental illness at psychiatric rehabilitation
centre, Jaipur, Rajasthan, India. Samples were divided in to four groups. In pre test the level of self
esteem was assessed by Rosenberg Self Esteem Scale (RSES). Each group should to select in
each week and gave the activity intervention. After the intervention the post was conducted.
Demographic variables were analyzed with descriptive (mean, median and standard deviation) and
clinical variables were inferential statistics (Chi- square and paired “t” Test).
In this study 70.0% of the women have low self esteem score. After activity therapy intervention
76.7% of them are having normal self esteem score, 23.3% of the women are having low Self-
esteem score. Women are gained 26.3% of self esteem.
Original Research Article
Choudhary and Chaudhary; JPRI, 33(29A): 58-66, 2021; Article no.JPRI.68164
59
These study findings concluded that nurse’s role in managing and improving the self esteem is
obligatory. Through activity therapy, women with mental illness self-esteem had got improved
26.3% that indicate the effectiveness of activity therapy in improving the self-esteem of the women
with mental illness.</t>
  </si>
  <si>
    <t>We investigated emotion profiles among undergraduate students with lived experience of non-suicidal self-injury (NSSI) and their associations with different NSSI functions and other dysregulated behaviors, including risky drinking, symptoms of borderline personality disorder, eating disorders, anxiety, depression, and stress. A sample of 270 undergraduate students (84% female, Mage = 21.5 years) with a history of self-injury completed well-validated measures of self-injury, emotion regulation, alexithymia, coping strategies and of other dysregulated behaviors. A K-means cluster analysis was conducted to extract emotion profiles from the data. Analyses of variance were used to test associations between emotion profiles, demographic factors, functions of NSSI and comorbid dysregulated behaviors. A three-cluster solution was supported. Similar characteristics were presented regarding difficulties in emotion regulation and alexithymia between the considerate emotion difficulties and the passive moderate emotion difficulties groups, although they demonstrated different associations with the functions of NSSI and other dysregulating behaviors. This emphasizes the importance of investigating the type of coping strategies used during functional assessment to inform future treatment. The group reporting no emotion difficulties engaged in more adaptive coping strategies compared to the others. These emotion profiles and their association with NSSI functions could be used to develop more person-centered interventions for NSSI.
    Previous article in issue</t>
  </si>
  <si>
    <t xml:space="preserve">Neurological diseases expose individuals to a higher risk of suicidal ideation and suicidal behavior, including completed suicides and suicide attempts. They also represent a paradigmatic arena to study the etiopathogenic mechanisms underlying suicidality because they are emblematic of the heterogeneity and complexity of mutual interrelationships characterizing this issue. On the one hand, neurological diseases imply strictly biological impairments that are postulated to be the basis of vulnerability to suicide or result in the need for treatments for which a suicidal risk has been hypothesized. On the other hand, they question some subjective experiences of neurological patients, up to near existential positions. Often, in fact, they are accompanied by severe hopelessness. The latter may originate in, particularly for the most severe neurological diseases, the absence of curative treatments, unpredictable disease progression that leads to acute relapses or chronicity, a decrease in autonomy or selfidentity, progressive social isolation, a sense of becoming useless, and perception of feeling stigmatized. This may ultimately cause a slip into experiencing an absurd condition. At the confluence of neurobiology and hopelessness, frequent psychiatric comorbidities may play a primary role. To conclude, neurological patients require special attention from clinicians in form of openly verbalizing and exploring the suicidal thematic, inquiring about protective and risk factors, and promptly initiating both a psychopharmacological treatment and, where possible, psychological support. </t>
  </si>
  <si>
    <t xml:space="preserve">
Background 
The diagnosis of an advanced cancer during young adulthood frequently entails the loss of confidence in physical function, as well as the certainty of achieving future social, vocational, and existential aspirations. These losses leave young adults with tenuous holds on facets of their life that foster hope and meaning.
Objective 
The aim of this study was to explore the unique physical and psychosocial-spiritual losses and patterns of grief responses among young adults living with advanced cancer.
Interventions/Methods 
Theoretical sampling led to the recruitment of 13 young adults, ages 23 to 38 years, diagnosed with stage III or IV cancer. Participants completed 1 semistructured interview, a timeline of pivotal moments throughout their illness, and a sociodemographic survey. Glaser’s grounded theory methods informed the study design and analysis.
Results 
Young adults displayed patterns of disorienting grief, which left them bereft of almost all familiar facets of their pretrauma lives and identities. Disorienting physical and psychosocial-spiritual losses presented in the following subcategories: disorientation to all aspects of former life, lost identity, and isolation.
Conclusions 
Findings from this study reveal a novel framework from which to interpret grief experiences among young adults living with advanced cancer.
Implications for Nursing Practice 
The implementation of grief assessments and interventions during pivotal stages in young adults’ cancer treatment and recovery may ameliorate psychological distress and normalize perceptions of life disruptions. Nursing education before treatment initiation and termination can reduce young adults’ fears surrounding unfamiliar symptoms and prepare them for the physical and emotional uncertainties that often accompany remission or end-of-life.</t>
  </si>
  <si>
    <t xml:space="preserve">
Background: Death by suicide is particularly high for the middle-aged and for single and/or childless individuals. At the same time, the risk of suicide is higher for tenants than for homeowners. The literature linking housing tenure and suicide according to age, gender, and family configuration is scarce.
Objective: This study examines the varying association between housing tenure and suicide risk according to sex, age (for adults), and household composition.
Methods: We used data from Belgium’s National Register linked to 2001 census data and death certificates. We conducted multinomial logit regression to estimate the mortality relative risk ratios by suicide and by other causes in the population aged 25 to 69 years in 2002, separately by sex.
Results: We find that homeownership was negatively associated with suicide risk for both men and women, before and after controlling for age, housing quality, and demographic and socioeconomic characteristics. Interacting age and housing tenure, we find that renting is associated with a higher risk of suicide among adults in their 40s and 50s, but not among younger and older adults. Among marital and parental statuses, married men and single women with no children at home present a higher risk of suicide in mid-life when renting, compared to owning.
Conclusions: Homeownership is associated with a lower suicide risk for middle-aged populations, more specifically for married men, unpartnered women, and individuals living without children.
Contribution: Our research provides a better understanding of the role of gender and family norms in the association between housing tenure and suicide mortality.
</t>
  </si>
  <si>
    <t>In Nusa Tenggara Barat province, on May 04, 2020, there were 275 cases out of 11,587 total cases in Indonesia. COVID19 not only has an impact on physical health issues, but it also impacts on psychological issues. One of the psychological issues is how society experiences negative emotion (e.g., depression) during the spread of COVID-19. This study aimed to explore the telecounseling process on the individual who had experienced negative emotion especially in the case of depressive disorder in the COVID-19 Nusa Tenggara Barat province. This study used a single-case research design approach, and the collected data were analyzed qualitatively. The results showed that the participant reported everything she felt and thought about in stage I. Next, in stage II, the participant analyzed what she thought and wished. The statements of having suicidal thoughts, having negative emotions (e.g., feeling sad) and not being interested in any activities indicated that the participant experienced severe depression (BDI-II). Stage III took the form of a strategy of how the participant realized her goals. Through the telecounseling process, the participant understood the goals and strategies to achieve them amid COVID-19.</t>
  </si>
  <si>
    <t>Nearly one million people kill themselves every year, a staggering statistic that translates into someone taking their own life every 40 seconds. By the time you have finished reading this paper, 45 people will have killed themselves. This is very conservative estimate because suicides and attempted suicides are widely under reported. Still, we know that suicide has been rising steadily since 2000. And researchers fear that the number of suicides will climb even higher, a wide-reaching effect of social isolation, anxiety and heightened economic distress brought on by the pandemic. What leads a person to become suicidal is complex. There is never a single cause. In this paper I will explore a theme that pushed my patient, Zoe, to that dangerous ledge: a loss of “twinship” or a sense of being human among human that left her feeling like a freak—cast out of the world of “normal” people.</t>
  </si>
  <si>
    <t>Schizophrenia Spectrum Disorder (SSD) is a chronic psychiatric disorder with a modest treatment outcome. In addition, relapses are commonplace. Here, we sought to identify factors that predict relapse latency and frequency. To this end, we retrospectively analyzed data for individuals with SSD. Medical records of 401 individuals with SSD were analyzed (mean age: 25.51 years; 63.6% males) covering a five-year period. Univariate and multivariate Penalized Likelihood Models with Shared Log-Normal Frailty were used to determine the correlation between discharge time and relapse and to identify risk factors. A total of 683 relapses were observed in males, and 422 relapses in females. The Relapse Hazard Ratio (RHR) decreased with age (RHR = 0.99, CI: (0.98–0.998)) and with participants’ adherence to pharmacological treatment (HR = 0.71, CI: 0.58–0.86). In contrast, RHR increased with a history of suicide attempts (HR = 1.32, CI: 1.09–1.60), and a gradual compared to a sudden onset of disease (HR = 1.45, CI: 1.02–2.05). Gender was not predictive. Data indicate that preventive and therapeutic interventions may be particularly important for individuals who are younger at disease onset, have a history of suicide attempts, have experienced a gradual onset of disease, and have difficulties adhering to medication</t>
  </si>
  <si>
    <t xml:space="preserve">
Objective
Given that the majority of those who die by suicide are male, masculine traits have been examined as a potential link to the development of capability for suicide. However, research has not examined if such traits influence suicidal desire (i.e., thwarted belongingness, perceived burdensomeness). This study examined the influence of stereotypically masculine traits of stoicism, sensation seeking, physical aggression, verbal aggression, and self-reliance on all three components of the Interpersonal Theory of Suicide within a sample of male and female service members.
Methods
A total of 953 service members were recruited as part of a larger study.
Results
Sensation seeking and stoicism were positively associated with capability for suicide. With regard to suicidal desire, self-reliance and verbal aggression were positively associated with both perceived burdensomeness and thwarted belongingness. Stoicism was positively associated with thwarted belongingness.
Conclusions
Findings suggest that different masculine traits are associated with the three components of the Interpersonal Theory of Suicide in various ways. Stoicism may be an especially important masculine trait that influences a component of suicidal desire and capability for suicide.</t>
  </si>
  <si>
    <t xml:space="preserve">BACKGROUND A broad spectrum of emotional lows, from simple sadness to a pathological suicidal condition is defined as a depression. This is a common mental illness that has been noticed in daily life. Usually, a person who is depressed or feeling unhappy may return to normal emotional health within a specified time. There are times where this condition stretches for such a time that it is greatly overshadowed by the value of the precipitating factor. The patient in a prolonged depression state withdraws from his / her private, social, and professional activities. In some scenarios the diagnosis of depression should be identified. According to epidemiological studies, 15 percent to 20 percent of the children and adolescents experience at least one depressive episode in life and this is a common recurrent and impairing condition that predicts future suicide attempts, academic failure, interpersonal problems, unemployment, substance abuse, and delinquency before adulthood. The objective of the study was to assess the prevalence of associated factors of depressive symptoms among school going children and to evaluate the association of the prevalence score with selected demographic variables. METHODS This was a cross sectional study with quantitative research approach. The study was conducted in a selected school of Wardha district. Nonprobability convenience sampling technique was used to collect data from school going children. A structured questionnaire including socio demographic details &amp; patient health questionnaire (PHQ-9) scale was used to identify the prevalence of depressive symptoms among school going children. After collecting data, the sample characteristics were described by frequency and percentage. A chi-square test was used to find out the relationship between the association between prevalence of associated factors of depressive symptoms and selected demographic variables. RESULTS In this study 8.89 % of school going children had no depression; minimal depression was seen in 68.89 %; mild depression in 17.88 %, moderate depression in 4.44 %, and moderately severe depression in 0 % of school going children were seen. CONCLUSIONS There was a significant association between the prevalence of associated factors of depressive symptoms among school going children with gender only. KEY WORDS Prevalence, Associated Factors, Depressive Symptoms, School Going Children </t>
  </si>
  <si>
    <t>ncidence of suicide is a global phenomenon. Some individuals, worldwide,
voluntarily terminate their lives every day. Even in Africa, where that used to be
spared due to the peoples’ ancient consideration of the act as taboo, it is no longer
so in contemporary time because the people are now increasingly challenged by
heightening complexities of life. The challenges wield hopelessness, frustration,
depression, and meaninglessness of life, leaving suicide to be contemplated as the
only meaningful succor. But taking to suicide is problematic. Humanity stands to
suffer extinction if it is summarily adopted as the ultimate solution to personal
burdens. Complicating the problem further is the fact that the act, which is
engaged from personal freewill, raises many questions. For instance, does
freedom license individuals to choose suicide due to burdensome frustration? Do
its contemplators consider its implications on themselves, their community, and
the future of humanity? Can ancient African value system still sustain a moral
check on the act among her contemporary peoples? This paper deploys analytic
method of philosophical discourses to respond to the questions with respect to
ancient African perception of life and suicide. It asserts that, in spite of
complexities and challenges of life, contemporary Africans need to re-embrace the
norms and values of the old. No individual has any moral justification to
terminate their life, for that betrays his or her communalist personhood.</t>
  </si>
  <si>
    <t>Background: Thoughts about suicide are quite common in adolescent. While such thoughts can be caused by many reasons, the most well-
known of these are mood disorders. There are studies related to coexistence of thyroid pathologies and mood disorders in adult. Objectives:
In this study, we aimed to investigate the difference of thyroid hormone levels in between adolescents with suicide attempt history and
normal population. Methods: The study was prospective and was designed as a case-control study. Demographic characteristics of the
patients were obtained and Serum fT3, fT4 and TSH levels were examined. Results: 222 cases were included in the study, including 101 cases
and 121 controls. As for TSH levels, the mean serum levels of the whole group was 1.96 ± 1.08 mU/L, while the mean serum levels of the
control group was 2.33 ± 1.5 mU/L and the mean serum levels of the case group was 0.50 ± 0.3 mU/L which revealed that the mean serum
levels of the case group was significantly lower (p&lt;0.01). Conclusion: It was found that serum TSH levels were significantly lower in case
group than control group and the individuals with subclinical hyperthyroidism had more suicide attempts than the ones in control group</t>
  </si>
  <si>
    <t>Childhood witnessing domestic violence (CWDV) exerts short- and long-term negative impacts on emotional and behavioral health. The present study investigated the epidemiological features of CWDV, and its negative impact on psychological outcomes in a sample of Chinese college students. The mediating role of emotion regulation strategies on CWDV associations with psychological outcomes and gender differences in these relationships were examined. A total of 3,126 respondents (1,034 males; 2,086 females; 6 missing data in gender) completed the study questionnaire, which included demographic characteristics, CWDV, and suicide attempt history items as well as the Emotion Regulation Questionnaire (ERQ) and Affect Lability Scale-18 (ALS-18). Overall, 43.03% of the respondents reported CWDV, including 44.87% of males and 42.09% of females. Higher frequencies of CWDV were found to be related to the following factors: unstable marital status of parents; not being an only child; being a left-behind child, family financial difficulties, consumption of alcohol in the past year, and being in relatively poor physical condition. Among males, ERQ suppression scores were significantly higher for those men who experienced “often or every day” CWDV than for men who indicated that they did not have any history of CWDV (Bonferroni-corrected p = 0.047). More frequent CWDV was associated with higher ALS-18 scores and increased risk of suicide attempts in males and females (p &lt; 0.05), and emotion regulation (suppression) was found to mediate the association between CWDV and affective lability among males. This study revealed high rates of CWDV, and serious impacts of CWDV on mental health in male and female Chinese college students. In males, but not females, emotion regulation strategy use, use of suppression, was found to act as a mediator in the association of CWDV with affective lability. Our findings suggest that interventions for individuals with CWDV should focus on the emotional regulation, which may help them improve mental health, especially in males.</t>
  </si>
  <si>
    <t>While the contemporary therapeutic discourse inveigles us to talk about our personal problems, a countervailing neo-liberal healthist discourse, aligning with conventional masculinity norms, presumes that we will manage any issues independently. This discursive tension can be difficult to navigate, especially for men confronted with still powerful traditional expectations around masculinity (e.g., self-reliance; personal control; restricted emotionality). Although qualitative research has examined how men negotiate masculinities with respect to depression, to date there has been scant attention focused on men experiencing anxiety. This article reports on an interview study with men, some with anxiety diagnoses and some without (N = 17). Thematic analysis highlights that participants can and do talk about their anxieties, most readily with significant women in their lives (e.g., partners; mothers)–although this is not always straightforward. Talking to other men was more fraught, and while participants were wary of sharing problems with male friends, or signaled issues indirectly, they also highlighted situations where they would open up e.g., workspaces where they felt safe; with best friends. Those who had gone through a therapeutic process over many years tended to me more comfortable talking to others, male or female, about their mental health–and were also keen to other support to others where they could. Our analysis suggests that despite stereotypical notions of silent, self-contained men, there are many contexts where men may feel comfortable sharing their stories of pain and suffering. This chimes with wider cultural changes and the reported experiences of some mental health initiatives.</t>
  </si>
  <si>
    <t>Background
Adolescent pregnancy and motherhood has been a controversial and much disputed subject within the field of public health. Early childbearing is not only characterized as a physical body experience but also embodies the experiences and perceptions of the social norms, discourses, conflict and moral judgement. There is an increasing concern that the psychosocial challenges facing adolescent mothers remains in the background since research in this field has mainly focused on the medical and physical complications of early childbearing. The aim of this qualitative study was to explore adolescent pregnancy and motherhood in order to understand this phenomenon from the perspective of adolescent mothers and to gain insight into their future aspirations.
Methods
This descriptive qualitative study was based on data from four focus group discussions with adolescent mothers utilising healthcare services at a district hospital in Ugu district, KwaZulu Natal, South Africa. The data were audio-recorded and transcribed verbatim, then analysed using thematic analysis.
Results
Some adolescent mothers’ partners were in denial and rejected them and the child while others’ partners were happy and supported them during their pregnancy. Families’ reactions to the pregnancies ranged between anger and disappointment to abandonment, the silent treatment, and acceptance and forgiveness. The psychological issues experienced by some of the adolescent mothers included suicidal ideation, guilt, loneliness, anxiety, and stress. They also experienced financial constraints, difficulty in returning to school, and stigmatisation in society. The participants envisioned completing their education, focusing on their dream careers, and contributing positively to society.
Conclusion
Experiences of adolescent pregnancy and parenting are multifaceted and the healthcare needs of pregnant and parenting adolescents extend beyond information and knowledge. A multidisciplinary approach is required in the care of adolescent mothers. A key policy priority should encompass the collaboration of different professionals from various healthcare sectors to assist adolescent mothers in achieving better health and psychosocial and socio-economic outcomes as steps to securing a better future for them.</t>
  </si>
  <si>
    <t>The prevalence of both obesity and suicide ideation has risen in the last several decades among young adults in the United States (U.S.). Obesity is highly stigmatized in the U.S. and leads to discrimination and societal rejection, which suggests that obesity may increase the risk of suicide ideation. However, no U.S. population-representative studies to date have investigated the relationship between body weight and suicide ideation among young adults. We make this contribution by analyzing data from Wave III of the National Longitudinal Study of Adolescent to Adult Health (Add Health). Our results indicate obesity is not related to suicide ideation among young men or young women and overweight young men have lower odds of suicide ideation than normal weight young men. We speculate that these findings may be attributable to the very high U.S. overweight and obesity prevalence, which has made obesity more common despite stigmatization.</t>
  </si>
  <si>
    <t>Utilizing published autobiographies, we explore how individuals who self-injure discursively construct their experiences of the self and self-injury. The authors construct their selves into two seemingly opposite subject positions, here named the “bad girl” and the “good girl.” For the most part, the authors identify themselves with the “bad girl” position. Although there is a struggle to uphold normalcy in front of others, they regard evidence of the “good girl” position as fake. We demonstrate how they, to a large extent, accept the dominant discourse of self-injury as an individual and pathological problem for which they tend to blame themselves. However, they also challenge the negative subject position by separating themselves discursively from the bad “side of the self.” Acts of self-injury are described as a way to cope with the negative perception of themselves and at the same time being what causes feelings of self-loathing. Thus, understanding how the psychomedical discourse affects individuals who self-injure as well as the consequences of the medicalization of self-injury are of importance. Furthermore, social workers may be in a legitime position to work with the self-representations and the social factors that may underlie an individual’s need to cut or in other ways physically hurt oneself.</t>
  </si>
  <si>
    <t>This is an article about trans suicide – a longstanding consequence of a necropolitical order that perpetuates the disposability of trans life as a strategy of social subjugation and institutional maintenance. Although having become a more widely publicized crisis in recent years, trans suicide is not a new problem. Evidence of trans suicide dates to the early twentieth century, verifying its status as a malady that victimizes both youth and adults, stretches beyond American borders, and populates a range of discourses since well before the popularization of more contemporary identity categories, such as ‘transsexual’ or ‘transgender.’ In this article, I trace the historical circulation of trans suicide, with a primary focus on its movement across U.S. public culture. I show how trans people have long shaped meanings of trans suicide using a variety of communication channels. I argue that recurrent public renderings of trans suicide accrue force as potent articulations of trans shame, which arise directly from embodied experiences of gender dysphoria and other often hidden intersecting systems of oppression that make trans lives less livable. Thus, the figural history of trans suicide is a multi-generational structure of feeling constituted by an ongoing series of moments of shame that have shifted in tandem with evolutions in media culture and changing norms of trans visibility. These moments of shame open possibilities for challenging transnormative logics of representation and dismantling the necropolitical foundations of anti-trans death worlds</t>
  </si>
  <si>
    <t>The impetus driving this article is the uncritical uses of ‘culture’ as an explanatory variable in public health research of ‘suicide’, regarding its conceptualization and operationalization as a mentally riddled phenomenon clamped in nomothetic and epidemiological nomenclature. This reduction of suicide to its presumed ‘evidence based’ figures and graphs under the guise of the lingo of culture requires and yields not only ‘thin’ understandings but also non-committal conclusions. Thus, ‘culture’ merely appears as a ‘thing’ made of shared norms and values that arguably can be measured, computed, and even predicted in relation to tables of suicide rates. With the aim of critically un-disciplining and unleashing these two intersecting fuzzy concepts from the straits of their epistemological habitus, we set an alternative scene of relations between them that contribute to the re-conceptualization of both. ‘Suicide cultures’, a term we coined for highlighting temporal, agentive, performative, and social justice questions of suicide and culture, place the preoccupation with mortality and terminality at its core. This turn in the analysis of public health sheds a non-perfunctory light on the cultural parameters of counting of and accounting for the incidence of suicide in different social settings.</t>
  </si>
  <si>
    <t>Background: During adolescence, bullying often has a sexual content. Involvement in bullying as a bully, victim or both has been associated with a range of negative health outcomes. Transgender youth appear to face elevated rates of bullying in comparison to their mainstream peers. However, the involvement of transgender youth as perpetrators of bullying remains unclear in the recent literature.
Objective: The aim of this study was to compare involvement in bullying between transgender and mainstream youth and among middle and late adolescents in a general population sample.
Methods: Our study included 139,829 students in total, divided between a comprehensive school and an upper secondary education sample. Associations between gender identity and involvement in bullying were first studied using cross-tabulations with chi-square statistics. Logistic regression was used to study multivariate associations. Gender identity was used as the independent variable, with cisgender as the reference category. Subjection to and perpetration of bullying were entered each in turn as the dependent variable. Demographic factors, family characteristics, internalizing symptoms, externalizing behaviors, and involvement in bullying in the other role were added as confounding factors. Odds ratios (OR) with 95% confidence intervals (95% CI) are given. The limit for statistical significance was set at p &lt; 0.001.
Results: Both experiences of being bullied and perpetrating bullying were more commonly reported by transgender youth than by cisgender youth. Among transgender youth, all involvement in bullying was more commonly reported by non-binary youth than those identifying with the opposite sex. Logistic regression revealed that non-binary identity was most strongly associated with involvement in bullying, followed by opposite sex identity and cisgender identity. Transgender identities were also more strongly associated with perpetration of bullying than subjection to bullying.
Conclusion: Transgender identity, especially non-binary identity, is associated with both being bullied and perpetrating bullying even when a range of variables including internal stress and involvement in bullying in the opposite role are taken into account. This suggests that bullying during adolescence may serve as a mechanism of maintaining heteronormativity.</t>
  </si>
  <si>
    <t>Background
Exposure to residential greenery accumulates over people’s lifetimes, and possibly has a protective association with suicide later in life.
Objectives
To examine the associations between suicide mortality and long-term residential greenery exposure in male and female adults.
Methods
Our population-based nested case-control study used longitudinally georeferenced Dutch register data. Suicide cases aged 18–64 years between 2007 and 2016 were matched by gender, age, and date of suicide to 10 random controls. We measured long-term greenery exposure along people’s 10-year residential address histories through longitudinal normalized difference vegetation indices (NDVI) from Landsat satellite imagery between 1997 and 2016. We assigned accumulated greenery exposures, weighted by people’s exposure duration, within 300, 600, and 1,000 m concentric buffers around home addresses. To assess associations between suicide and greenery, we estimated gender-specific conditional logistic regressions without and with adjustment for individual-level and area-level confounders. Stratified models were fitted for areas with a high/low level of urbanicity and movers/non-movers.
Results
Our study population consisted of 9,757 suicide cases and 95,641 controls. In our models adjusted for age, gender, and date of suicide, the odds ratios decreased significantly with higher quartiles of accumulated NDVI scores. NDVI associations were attenuated and did not remain significant after adjustment for socioeconomics, urbanicity, air pollution, social fragmentation, etc. for either males or females. For females, but not males, our model with 300 m buffers for areas with a low level of urbanicity showed a significant suicide risk reduction with increasing levels of NDVI. Individual risk factors (e.g., lack of labor market participation) outweighed the contribution of greenery.
Conclusion
We found limited evidence that long-term greenery exposure over people’s lifetimes contributes to resilience against suicide mortality. Ensuring exposure to greenery may contribute to suicide prevention for specific population groups, but the effectiveness of such exposure should not be overstated.</t>
  </si>
  <si>
    <t>Mental illness is a condition that affects the behaviour, attitude and mannerisms of a person. They are highly common in these days of isolation due to the on-going pandemic. Almost 450 million people worldwide suffer from some kind of mental illness. Mental health problems do not only affect adults, but also it has significant impact on kids and teenagers. It is totally normal and understandable to experience fear during the time of COVID-19 pandemic. Loneliness, isolation, unhealthy alcohol and substance usage, self-harm or suicidal behaviour are all projected to escalate as new policies and impacts are implemented, especially quarantine and its effects on many people’s usual habits, schedules or livelihoods. Furthermore, psychiatric disorders have become one of the most severe and widespread public health issues. Early diagnosis of mental health issues is critical for further understanding mental health disorders and providing better medical care. Unlike the diagnosis of most health diseases, which is dependent on laboratory testing and measures, psychiatric disorders are usually classified based on a person’s self-report of detailed questionnaires intended to identify specific patterns. The project would use a person’s tweets, a few customized questions and answers, and a few personal data to measure a person’s mental well-being ranking. This initiative would be immensely helpful to anyone who uses social media sites on a regular basis in order to live a stress-free life and diagnose mental health problems before they get too serious.</t>
  </si>
  <si>
    <t>Objective: The aim of our observational study was to evaluate depressive symptoms in adolescent population, focusing on suicidal ideation and intentionality, and to establish the relationship between depressive symptoms/self-harm and the average time spent in social media.
Methods: Our study was an observational cross-sectional study that involved three Middle Schools and three High Schools in the Campania region of Italy. One thousand three hundred sixty-five students 11-19 years of age were recruited (mean age=15 years; female=51%, male=49%). Percentage of adhesion was 95%. All the subjects were administered three self-report questionnaires, filled out anonymously and in the presence of the teachers after illustrating their validity and purpose.
Results: In 23% females and 18% males, depressive symptoms were above the norm, with a slight increase in the prevalence of depressive symptoms in high school students compared to middle school ones. Suicidal intentionality was expressed in 4% of the total sample, with no differences between males and females. Suicidal ideation was present in 14% of the total sample, with a higher prevalence in females than in males (17% vs 10%). We found a significant positive relationship between the depressive symptoms and the hours spent on Social Media, in both males and females. A significant relationship was also found between hours on Social Media and suicidal ideation/intentionality.
Conclusions: Our study showed a high prevalence of depressive symptoms in adolescents, in keeping with previous studies. Our study also showed a significant association between the use of social networks and the development of depressive symptoms, as well as suicidal ideation and intentionality. Further studies are needed to investigate the nature of this relationship.</t>
  </si>
  <si>
    <t>Objective: To evaluate the odds of association between suicidal ideation and/or attempt with comorbid eating disorders in adolescents with major depressive disorder (MDD). Methods: We conducted a cross-sectional study and included 122,020 adolescents with a primary diagnosis of MDD from the nationwide inpatient sample (NIS, 2012–2014). They were sub-grouped by a comorbid diagnosis of eating disorders (N = 1675). We calculated the adjusted odds ratio (aOR) using a logistic regression model with demographic confounders for associations of eating disorders with suicidal ideation and attempt. Results: Suicidal ideations were seen in a higher proportion of adolescents with eating disorders (46.3% vs. 14.2% in those without eating disorders). On the contrary, a low proportion of adolescents with eating disorders had suicidal attempts (0.9% vs. 39.4% in those without eating disorders). Overall, eating disorders were associated with higher odds for suicidal ideations (aOR 5.36, 95% CI 4.82–5.97) compared to those without eating disorders, but with lower odds of suicidal attempt (aOR 0.02, 95% CI 0.01–0.03). Conclusions: Adolescents with MDD and comorbid eating disorders had five-times increased odds of suicidal ideations but lower odds of a suicide attempt. Self-harm/injurious behaviors are early signs of suicidal ideations in these patients. A collaborative care model is required for the screening, early diagnosis, and management of adolescents with eating disorders to improve their quality of life</t>
  </si>
  <si>
    <t>Suicide is a disturbing general medical issue and increasing fatal every year around the world. This work naturally removed casual inactive subjects from online web- based life twitter and communicating self-destructive ideations. Right off the bat emotionally assessed the idle points and afterward comprehensively contrasted them with chance variables proposed by space specialists. As long-range interpersonal communication destinations have gotten progressively normal, clients have embraced these locales to discuss strongly close to home points, among them their considerations about suicide. The tweets are significant for investigation since information shows up at a high recurrence and calculations that procedure them must do as such under extremely severe imperatives of capacity and time. Right now, we can separate Emoticons and Synonyms Feature and utilized n- gram model which is a mix of Unigram, Bigram, and Trigram with half breed word reference for score computation. This model utilizing the casual points to anticipate the earnestness of the posts using machine learning algorithms. In this research, we also compare different approaches like SVM, NB, and RF.</t>
  </si>
  <si>
    <t>Objective: US military veterans have high rates of suicide relative to civilians. However, little is known about the prevalence and correlates of suicidal behaviors in the general US veteran population.
Methods: Data were from the National Health and Resilience in Veterans Study, a representative survey of US veterans conducted in 2019–2020 (n = 4,069). Analyses (1) estimated the prevalence of current suicidal ideation, lifetime suicide plans, and lifetime suicide attempts; (2) identified associated sociodemographic, military, DSM-5 psychiatric, and other risk correlates; and (3) examined mental health treatment utilization among veterans with suicidal ideation, suicide plans, or suicide attempts.
Results: The prevalence of current suicidal ideation, lifetime suicide plans, and lifetime suicide attempts was 9.0%, 7.3%, and 3.9%, respectively. Suicidal behaviors were most prevalent among veterans aged 18–44 years, with 18.2%, 19.3%, and 11.1%, respectively, endorsing suicidal ideation, suicide plans, and suicide attempts. Major depressive disorder (MDD), age, posttraumatic stress disorder, and adverse childhood experiences (ACEs) emerged as the strongest correlates of suicidal ideation and suicide plans, while MDD, age, alcohol use disorder, and ACEs were the strongest correlates of suicide attempts. Only 35.5% of veterans with current suicidal ideation were engaged in mental health treatment, with veterans who used the US Veterans Administration (VA) as their primary source of health care more than twice as likely as VA non-users to be engaged in such treatment (54.7% vs 23.8%).
Conclusions: Suicidal behaviors are highly prevalent among US veterans, particularly among young veterans. Results suggest that nearly two-thirds of veterans with current suicidal ideation are not engaged in mental health treatment, signaling the need for enhanced suicide prevention and outreach efforts.</t>
  </si>
  <si>
    <t>Abstract
Objective
Veterans with a history of multiple suicide attempts are at increased risk for suicide mortality relative to those with a single attempt. However, little is known about factors that differentiate veterans who attempt suicide once compared to more than once. This study examined factors that distinguish single suicide attempters (SSA) from multiple suicide attempters (MSA) in a nationally representative sample of U.S. military veterans.
Methods
Data were analyzed from the 2019–2020 National Health and Resilience in Veterans Study, which surveyed a representative sample of 4069 U.S. veterans. Analyses: (a) estimated the lifetime prevalence of SSA and MSA; and (b) examined factors that differentiated veterans with a SSA from MSA.
Results
The lifetime prevalences of SSA and MSA were 1.9% and 2.0%. The strongest correlates of MSA were history of lifetime depression (odds ratio [OR], 2.45; 95% confidence interval [CI], 1.43–8.35), non-suicidal self-injury (OR, 3.28; 95% CI, 1.27–8.45), drug use disorder (OR, 4.0; 95% CI, 1.67–9.54), and marital status (OR, 0.40, 95% CI, 0.18-0.87), which accounted for 15.5%–41.4% of the total explained variance in MSA.
Discussion
Half of military veterans who have attempted suicide in the United States report more than one attempt, suggesting that suicide attempts are not a one-time occurrence for a substantial proportion of veterans. Veterans who attempt suicide more than once show more deliberate self-harm behavior and have greater psychiatric comorbidities relative to single attempters. Implications for future research examining risk factors for suicide attempts among veterans are discussed.</t>
  </si>
  <si>
    <t xml:space="preserve">
Objectives
The correlates of manic episodes in dementia have not been systematically studied. The primary goal of our study is to compare the sociodemographic characteristics and psychiatric comorbidities in Alzheimer’s dementia (AD) inpatients with manic episodes versus without manic episodes, and to evaluate the demographic predictors and risk factors for manic episodes in AD inpatients.
Methods
We conducted a case-control study using the Nationwide Inpatient Sample of 34,285 AD patients (age ≥60 years). Subsequently, the cases i.e., AD inpatients with a manic episode (N = 1,035) and the controls (without a manic episode, N = 1,035), were extracted using propensity-score matching based on age. The cases did not have a past psychiatric history of bipolar disorders. We used the logistic regression model to evaluate the odds ratio (OR) of association between pre-existing psychiatric comorbidities and manic episodes and evaluate the demographic predictors of manic episodes in AD inpatients.
Results
A higher proportion of AD inpatients with manic episodes were females (63.8%), whites (85.2%), and from low-income families below the 50th percentile (63%). Females were more likely to be hospitalized for manic episodes (OR 1.33; 95% CI 1.09-1.64) than males. AD inpatients with manic episodes had a higher risk of presenting with suicidal behaviors (OR 1.88; 95% CI 1.23-2.86). A significantly higher proportion of AD inpatients with manic episodes had comorbid tobacco use (5.3% vs. 3.4%) and cannabis use (1.4% vs. 0%) compared to those without manic episodes.
Conclusion
Females with AD had a greater risk of being hospitalized for manic episodes. These patients have an 88% higher risk of suicidal behaviors during the manic presentation and have comorbid tobacco and cannabis use. Early diagnosis and management of manic episodes in at-risk AD patients are important to improve the quality of life (QoL) and outcomes.</t>
  </si>
  <si>
    <t>COVID-19 has spread worldwide. People are struggling to adjust to a new normal, but changes in their daily routines are also causing stress. A person may feel depressed, uneasy, or suicidal and may complain of symptoms such as panic attacks, post-traumatic stress disease (PTSD), psychosis, obsessive–compulsive disorder, or paranoia when personal resilience cannot effectively process the stress. Children, adolescents, and health care workers are especially psychologically vulnerable groups in the pandemic calamity situation; therefore, a long-term intervention plan is necessary for them. When intervening with children and adolescents, it should be considered that each individual has different ways of expressing stress according to the developmental level of cognition, language, and emotion, and taking into account these developmental levels, it is necessary to help them achieve developmental tasks appropriate for their age. Health care workers feel psychological pain from problems such as the risk of becoming infected, the risk of passing the virus to their families, overwork, isolation, and stigma. Therefore, it is necessary to help them recover themselves by supplying personal protective equipment and providing the most basic resources necessary for adequate rest, work-life balance, and childcare.</t>
  </si>
  <si>
    <t>This article demonstrates how the security of an extractive corporation is related to the governance of the lives and deaths of local inhabitants living in the area around a large coalmine and its railway in Colombia. Making legible the corporate security technologies that manage railway mortality and work along a spectrum from “hard” to “soft”, this article explores the productivity of corporate security in relation to the lives and deaths of local populations. Offering a specific lens on corporate railway security, it shows how corporate security technologies influence not only the lives of local residents but also their deaths. The findings also suggest that deaths and/or suicides be understood as both a product of and a productive force for corporate territorialization. Drawing on conceptualizations of ‘social death’ from genocide studies and Foucauldian ideas about death and technologies of power, I discuss the implications of corporate sovereignty (deciding over lives and deaths) as a technology of the corporate protection of mining infrastructure that normalizes corporate territorialization and justifies corporate social control.</t>
  </si>
  <si>
    <t>Online mental health service (OMHS) platforms have contributed significantly to the public’s mental health during the COVID-19 pandemic in China. However, it remains unclear why the public used OMHS platforms for psychological help-seeking (PHS) behavior and how PHS behavior varied across different stages of the COVID-19 pandemic. Based on the ecological PHS behavior data from two OMHS platforms, we extracted population, psychological problems, and influential factors of PHS behavior by text mining and time series analysis methods. Seven top-ranked psychological problems (i.e., depression and anxiety, lack of interest, suicidal tendencies, social phobia, feelings of being worried and afraid, suffering, anger) and seven influential factors (i.e., interpersonal relationships, love, family, work, psychotherapy, personal characteristics, marriage) were found. The online PHS behaviors related to different psychological problems and influential factors remained a growing trend before 2020 and have been increasing significantly due to the COVID-19 outbreak. Four main stages were found during the pandemic according to the changes in the online PHS population: sharp growth, significant decline, slight rebound, and slow decline. This study identified large-scale, spontaneous PHS behaviors among the online public during the COVID-19 pandemic and the various psychological problems and influential factors that varied across different stages of the pandemic, suggesting that the government and health practitioners should adopt effective policies and strategies to prevent and intervene in mental health problems for the online public.</t>
  </si>
  <si>
    <t>South Korea’s suicide rate has been ranked second among OECD countries, and the rate of suicidal ideation is the highest among men with alcohol use disorder. To test a hypothetical model of men with alcohol use disorder based on O’Connor’s integrated motivational-volitional model, a study was conducted at a psychiatric outpatient clinic, a community addiction management center, and an Alcoholics Anonymous meeting in South Korea, comprising 203 men with alcohol use disorder. Data were collected using the Scale for Suicide Ideation, Barratt Impulsiveness Scale-11, Childhood Trauma Questionnaire-Short Form, Survey of Recent Life Experiences-Short Form, Defeat Scale and Entrapment Scale. The final model was a good fit to the data (χ2/df = 1.51, comparative fit index = 0.97, normed fit index = 0.92, incremental fit index = 0.97, Tucker–Lewis index = 0.96, and root mean square error of approximation = 0.05). The structural model explained 34.0% of the variance in suicidal ideation; and it validated that impulsivity, stress, defeat, and entrapment were the key factors affecting suicidal ideation. To prevent suicide among men with alcohol use disorder, it is necessary to develop a suicide prevention program that includes men’s feelings of defeat and entrapment</t>
  </si>
  <si>
    <t>Canadian Armed Forces (CAF) members experience depression at higher rates than civilian Canadians. Mental health services are available, yet members do not always use them, even when needed. The authors hosted focus groups to find out what brings military members to mental health services. The results show that the CAF is dealing with structural barriers, including time for members to go to appointments, confidentiality, language about mental health, and higher ranking members talking about their own experience, which helps members seek help. Military culture, which has changed over the years, makes a difference for military members in either promoting or preventing getting help. Also, personal stigma still exists, and it is one reason members do not use mental health services. Basic training, when members are introduced to military culture, may be a place for higher ranking members to talk about their experiences with mental health help. Leaders’ openness about their use of services and ensuring that leaders know about the resources that exist may continue to foster members’ use of mental health services. Personal-level stigma needs more research.</t>
  </si>
  <si>
    <t>More than half of U.S. states legalized medical or recreational sale and possession of cannabis since the prevalence of cannabis use was last estimated among U.S. military veterans in 2014. To provide updated estimates of the prevalence and correlates of cannabis use, cannabis use disorder (CUD), and medical cannabis card possession in this population, data were analyzed from the 2019–2020 National Health and Resilience in Veterans Study, a nationally representative survey of 4,069 veterans ages 22–99 years who reported on their past-6-month cannabis use, CUD symptoms, and possession of a medical cannabis card. An estimated 11.9% [95% confidence interval (CI) = 10.9–12.9%)] of veterans reported using cannabis, 2.7% (95% CI = 2.3–3.3%) screened positive for CUD, and 1.5% (95% CI = 1.2–2.0%) reported possessing a medical card. Prevalence of cannabis use, CUD, and card possession were higher among younger veterans (use: 20.2%, CUD: 5.6%, card: 2.1%) and those with psychiatric conditions (use: 24.0%-30.0%, CUD: 8.9%-13.0%, card: 3.1%-4.0%). Younger age, alcohol use disorder, and childhood adversity explained a large proportion of variance in cannabis use and CUD, and depression was independently associated with CUD (odds ratio [OR] = 2.76). Physical disability (OR = 3.59), combat veteran status (OR = 2.84), and non-Hispanic black (OR = 0.23) relative to white race/ethnicity most strongly predicted using cannabis with a medical card. The estimated prevalence of cannabis use in veterans—nearly 12%—is higher than the most recently reported estimate (9% in 2014). Veteran cannabis use may be increasing and is particularly prevalent among veterans with psychiatric conditions.</t>
  </si>
  <si>
    <t xml:space="preserve">
Background
Higher rates of death by suicide are recognized both in individuals of any age with cancer and, separately, among adolescents and young adults (AYA) without cancer. Given this intersection, identifying risk factors associated with suicidal risk among AYA with cancer is critical.
Objective
To identify characteristics associated with suicide among AYA with cancer.
Methods
A retrospective analysis of AYA (aged 15–39) during 1975–2016 from the Surveillance, Epidemiology, and End Results database was conducted. Clinical and demographic factors associated with death by suicide among the AYA cancer population were compared to (i) US population normative data (standardized mortality ratios [SMRs]) and (ii) other AYA individuals with cancer (odds ratios).
Results
In total, 922 suicides were found in 500,366 AYA with cancer (0.18%), observed for 3,198,261 person-years. The SMR for AYA with cancer was 34.1 (95% confidence interval [CI]: 31.4–36.9). Suicide risk was particularly high in females (SMR = 43.4, 95% CI: 37.2–50.4), unmarried persons (SMR = 50.6, 95% CI: 44.7–57.1), those with metastatic disease (SMR = 45.2, 95% CI: 33.1–60.3), or certain histological subtypes (leukemia, central nervous system, and soft tissue sarcoma). Risk generally reduced over time, however remained elevated ≥5 years following a cancer diagnosis (SMR &gt; 5 years = 28.1, 95% CI: 25.4–31.0). When comparing those who died from suicide and those who did not, the following factors demonstrated significant associations: sex (males &gt; females), race (White ethnicity &gt; Black/other ethnicity), relationship status (never married &gt; other), and disease stage (distant &gt; localized).
Conclusions
Death due to suicide/non-accidental injury is high compared to normative data, requiring increased awareness among health-care providers, suicide risk monitoring in AYA, and appropriately tailored psychosocial interventions.</t>
  </si>
  <si>
    <t>Suicide is a major public health problem in U.S. military veterans, but little is known about factors associated with remission from suicide attempts in this population. We aimed to identify risk and protective correlates of remission from suicidal thoughts and behavior (STB) in U.S. veterans with a prior suicide attempt. Data were analyzed from the 2019–2020 National Health and Resilience in Veterans Study survey. A broad range of sociodemographic, military, physical and mental health, and psychosocial variable were assessed. Purpose in life, dispositional gratitude, and conscientiousness emerged as independent correlates of STB remission (24.3%–40.3% of explained variance), even after accounting for other relevant risk and protective factors. While the cross-sectional nature of the study precludes the ability to determine whether the identified protective factors are causally related to STB remission, results suggest three potentially modifiable targets for suicide prevention efforts in veterans. Longitudinal studies are needed to better understand the role of purpose in life, dispositional gratitude, and conscientiousness in promoting remission from STBs in veterans and other populations at risk for suicide.</t>
  </si>
  <si>
    <t>The levels of suicide and suicidal ideation are relatively high at older ages across the world, and many researchers have explored the risk factors. Most studies view suicidal ideation as a mental health issue related to depression, which is caused largely by age-related reduction of status and loss of control. This paper takes a sociological perspective and postulates the relevance of societal normative pressures to analyses. We assume that the strong norms of gendered roles in South Korea (prescribing men to be breadwinners and women, homemakers) will moderate the way income and health affect suicidal ideation and predict that the associations will differ by gender. We used a random-intercept logit model on data from three waves of the Korean Welfare Panel Survey (KOWEPS) conducted between 2012 and 2014. Results broadly confirm the prediction, showing that both low income and poor health increase the probability of suicidal ideation for both men and women, but the effect of income is salient for the former. Among men with low incomes, the probability of suicidal ideation is relatively high even when their health status is good. Among women, it is the confluence of low income and poor health that most increases suicidal ideation. These findings remain the same after controlling for social support variables. As mediators linking income and health to suicidal ideation, self-esteem is notable for men and depression for women. The implication of this study is sociological, where at older ages, people’s perceived failures to fulfill their own social roles are risk factors for suicidal ideation.</t>
  </si>
  <si>
    <t>Many studies cited the importance of social factors as protective and risk factors for suicide. However, there is a lack of evidence on the influences of cultural and moral values. This study aims to examine the association between cultural values and suicidal ideation risks detected on an online social media platform. We collected a total of 5.1 billion pieces of Weibo posts from 2010 to 2018 to calculate their suicidal ideation risks as measured by psychache in the Chinese Suicide Dictionary. We calculated the word frequencies of cultural and moral values based on Cultural Value Dictionary and Moral Foundation Dictionary. We collected economic and population data from the China National Bureau of Statistics. Two-way fixed-effect models were performed to analyze the association between culture, economy, and population factors and suicidal ideation risks. The results confirm the relations between high suicidal ideation risk and public concerns of vice under the Chinese context such as harm (β = 0.193, p &lt; 0.01), betrayal (β = 0.096, p &lt; 0.01), and dirty (β = 0.624, p &lt; 0.001). In addition, extremely individualistic or collectivistic values of the public were associated with high suicidal ideation risks. The finding indicated the significant impact of social culture on suicide risk apart from the influence of the social economy and population characteristics. Our evidence informs population-based suicide prevention policymakers that incorporating cultural and moral values can help prevent suicidal ideation in China.</t>
  </si>
  <si>
    <t>Objective
The coronavirus disease 2019 (COVID-19) pandemic, a major public health crisis, harms individuals’ mental health. This 3-wave repeated survey aimed to examine the prevalence and correlates of suicidal ideation at different stages of the COVID-19 pandemic in a large sample of college students in China.
Methods
Using a repeated cross-sectional survey design, we conducted 3 online surveys of college students during the COVID-19 pandemic at 22 universities in Guandong, China. The 3 surveys were conducted during the outbreak period (T1: 3 February to 10 February 2020, N = 164,101), remission period (T2: 24 March to 3 April 2020, N = 148,384), and normalized prevention and control period (T3: 1 June to 15 June 2020, N = 159,187). Suicidal ideation was measured by the ninth item of the Patient Health Questionnaire-9. A range of suicide-related factors was assessed, including sociodemographic characteristics, depression, anxiety, insomnia, pre-existing mental health problems, and COVID-19-related factors.
Results
The prevalence of suicidal ideation was 8.5%, 11.0% and 12.6% at T1, T2, and T3, respectively. Male sex (aOR: 1.35–1.44, Ps &lt; 0.001), poor self-perceived mental health (aOR: 2.25–2.81, Ps &lt; 0.001), mental diseases (aOR: 1.52–2.09, P &lt; 0.001), prior psychological counseling (aOR: 1.23–1.37, Ps &lt; 0.01), negative perception of the risk of the COVID-19 epidemic (aOR: 1.14–1.36, Ps &lt; 0.001), depressive symptoms (aOR: 2.51–303, Ps &lt; 0.001) and anxiety symptoms (aOR: 1.62–101.11, Ps &lt; 0.001) were associated with an increased risk of suicidal ideation.
Conclusion
Suicidal ideation appeared to increase during the COVID-19 pandemic remission period among college students in China. Multiple factors, especially mental health problems, are associated with suicidal ideation. Psychosocial interventions should be implemented during and after the COVID-19 pandemic to reduce suicide risk among college students.</t>
  </si>
  <si>
    <t>Abstract
Background
Persons in Arctic regions disproportionately experience depression. Knowledge gaps remain regarding factors associated with depression among adolescents in the Northwest Territories (NWT), Canada, where child and adolescent mental health hospitalizations are nearly 2.5 times the national rate. This study assesses correlates of depression among adolescents in the NWT.
Methods
We conducted a cross-sectional survey with adolescents aged 13–18 in 17 NWT communities. We assessed associations between socio-demographic characteristics, dating violence, food insecurity and depression, measured with the 9-item Patient Health Questionnaire. We conducted ordered logistic regressions to assess associations with no, mild, or moderate/severe depression scores.
Results
Participants (n = 399; mean age: 14.3, s.d.: 1.3) were mostly Indigenous (79%) and 45% reported food insecurity. Nearly half (47%) reported minimal/no depression symptoms, 25% mild symptoms and 28% moderate/severe symptoms. In multivariate analyses, participants who were cisgender women compared to other genders, sexually diverse v. heterosexual, and food insecure had double the odds of more severe depression symptoms. Among those dating, dating violence was associated with double the odds of moderate/severe depression symptoms.
Conclusions
Findings support tailored interventions to address material (food insecurity), relational (dating violence) and symbolic (gender and sexual orientation norms) contextual factors associated with depression among adolescents in the NWT.</t>
  </si>
  <si>
    <t>Background
While a growing number of studies analyze the magnitude and predictors of mental health literacy, little is known about suicide-specific knowledge and beliefs (“suicide literacy”).
Aims
To examine suicide literacy among the German population and to investigate associations between suicide literacy and suicide stigma.
Methods
Telephone interviews were conducted in Germany (N = 2002, response rate: 47.3%). The literacy of suicide scale (LOSS-SF) was used covering the knowledge domains “signs,” “risk factors,” “causes/nature” and “treatment/prevention.” In multiple regression analyses, associations between the LOSS-SF and the three dimensions “stigma,” “normalization/glorification,” and “depression/isolation” of the stigma of suicide scale (SOSS-SF) were examined controlling for several covariates.
Results
Respondents showed most knowledge concerning “treatment and prevention” (&gt;80% correct answers). Lower suicide literacy was found in the domains “risk factors” (33–60% correct answers) and “signs for suicidal ideation” (45–53%). Suicide literacy was negatively associated with age, while it was positively associated with education, own affliction, and personal contact. Moreover, suicide literacy showed negative associations with all three dimensions of the SOSS-SF.
Conclusions
There are deficits in suicide literacy in the German public that may increase suicide stigma. Addressing those deficits in information-campaigns and encouraging personal contact could help decrease suicide stigma.</t>
  </si>
  <si>
    <t>Background
A large number of U.S. college students suffer from depression symptoms, yet existing resources cannot match the demand.
Aims
This study identified the psychological determinants of utilizing a help-line and examined potential barriers in order to inform effective help-line promotion.
Participants
Four hundred and six undergraduate students (18–29 years) completed a survey at a large Southern United States university between January and May 2018.
Methods
The survey assessed depression symptoms (PHQ9), whether students were aware of the help-line they had access to, stigma beliefs about depression/suicide, stigma of seeking help (SSOSH), predictors of intention to utilize the help-line (RAT) and behavioral approach and avoidance motivation (BIS/BAS).
Results
Students showed mild symptoms of depression (M = 6.60, SD = 5.13) and knew about the help-line (74.8%), but expressed low intentions to use it (M = 1.5, SD = 0.97; 7-pt scale). Depression symptoms influenced the strength of association between determinants and intentions to use a help-line (β = 0.25, p &lt; 0.001). Participants with depression symptoms were also more likely to endorse adverse beliefs about depression/suicide (β = 0.11, p = 0.025).
Conclusion
Help-lines should be promoted by activating and reinforcing positive outcome expectations. Health campaigns should also address adverse beliefs in this population.</t>
  </si>
  <si>
    <t>Follow-up psychiatric care is crucial for young adults presenting to hospitals because of deliberate self-harm (DSH). However, who receives such care is not sufficiently understood. We therefore investigated the clinical and sociodemographic correlates of admissions to psychiatric inpatient treatment immediately following general hospital treatment of DSH in this age band. All episodes of hospital presented DSH among patients aged 18–35 years during the period 2008–2018 were identified from the Norwegian Patient Register. The outcome was admissions to psychiatric inpatient treatment immediately after discharge from the general hospital. The correlates of such admissions were calculated using binomial generalized estimating equation. Of 26.166 identified DSH episodes, 21.4% were admitted to psychiatric inpatient treatment. Admissions were most common for patients with a history of psychiatric treatment and a recorded diagnosis of psychosis-, mood- or personality disorders. Adjusted for other psychiatric factors, alcohol- or substance misuse diagnoses and repeated presentations of DSH were inversely associated with admissions to psychiatric inpatient treatment. Young adults admitted to psychiatric inpatient treatment following DSH have a high burden of psychiatric morbidity and risk factors for suicide. However, the inverse association seen for two important risk factors for suicide, alcohol- or substance misuse and repeated DSH, warrants further attention.</t>
  </si>
  <si>
    <t>Purpose
The prevalence of deliberate self-harm (DSH) is high in young adults. However, few studies have examined risk in this specific age group. We, therefore, examined the relative influence and interactive nature of a wide range of potential sociodemographic and sick leave related risk factors in young adults, aged 18–35 years, using Norwegian register data.
Methods
All subjects with at least one episode of hospital presentation for DSH registered in the Norwegian Patient Register during the period 2008–2013 were compared with age, gender and date matched population controls using a nested case–control design. The relative influence of factors and their interactions were assessed using conditional logistic regression and recursive partitioning models.
Results
9 873 study cases were compared to 186 092 controls. Socioeconomic status, marital status, sick leave and several demographic factors influenced risk for DSH. Specifically, low education (OR 7.44, 95% CI 6.82–8.12), current sick leave due to psychiatric disorders (OR 18.25, 95% CI 14.97–22.25) and being previously married (OR 3.83, 95% CI 3.37–4.36) showed the highest effect sizes. Importantly, there was an interaction between education and sick leave, where those with either low education and no sick leave (OR 13.33, 95% CI 11.66–15.23) or high education and sick leave (OR 18. 87, 95% CI 17.41–24.21) were the subgroups at highest risk.
Conclusion
DSH in young adults is associated with multiple sociodemographic and health disadvantages. Importantly, the two high-risk subgroups imply different pathways of risk and a need for differentiated preventative efforts.</t>
  </si>
  <si>
    <t>Background
Previous studies have found a negative effect of depression and insomnia on the psychological health domain of quality of life (QOL) among earthquake survivors. However, little is known about the symptom-to-symptom interactions among the above psychological outcomes. This study thus aimed to assess the interplay among the above three variables in survivors 10 years after the Wenchuan earthquake at the symptom level.
Methods
A total of 744 survivors completed the questionnaire at 10 years post-earthquake, reporting depressive symptoms, insomnia symptoms, and the psychological health domain of QOL. All network structures were estimated and compared using the network analysis approach in R version 4.1.1.
Results
Among the 744 survivors, 593 individuals did not have significant depressive and insomnia symptoms, while 151 individuals reported depressive and/or insomnia symptoms. “Little energy”, “Suicidal ideation”, and “Spirituality” were the key highest bridge symptoms in the three networks, respectively. Additionally, there were significant differences in network global strength, network structure, and individual edge weights between individuals with and without depression and/or insomnia.
Conclusions
Intervention programs aimed at treating symptoms, such as exercise therapy, cognitive behavioural therapy, and spirituality education, may improve the QOL of survivors following an earthquake.</t>
  </si>
  <si>
    <t>Background
Recent research suggested that COVID-19-related multiple mental health problems were associated with an increased risk for suicidal ideations (SIs), but population-based data demonstrating these associations are scarce. This study aimed to estimate the cumulative effects of psychological risk factors on SIs during the outbreak and remission periods of COVID-19 using a cumulative risk model, as well as sex differences.
Methods
A total of 68,685 college students in China participated in the survey during two phases of the pandemic (T1 and T2). Mental health risks (acute stress, depression, anxiety, insomnia, and obsessive-compulsive symptoms) and sociodemographic characteristics were measured at T1, and SIs were assessed at T1 and T2. Hierarchical regression analysis was used to determine the combined effect of multiple mental health problems on SIs at T1 and T2.
Results
The prevalence of SIs increased from the early periods of the COVID-19 pandemic (7.6%) to the later periods (10.0%). Depression was a powerful risk factor for SIs during the COVID-19 pandemic. Individuals with &gt;3 mental risks would be most likely to experience rapidly increasing SIs during the early periods of the COVID-19 pandemic. Sex exerted different effects on the cumulative risk model of SIs.
Conclusions
Interventions, such as mental health education and improving utilization of student support services, should be implemented. There is a crucial need for early intervention and prevention efforts aimed at males with greater than three mental health problems.
    Previous article in issue</t>
  </si>
  <si>
    <t>The direct and indirect stressful effects of COVID-19 lockdown measures adopted to restrict population movements to help curb the epidemic impacted on people’s daily lives. Biella is a small Northern Italy province, historically characterized by the presence of an important and once flourishing textile industry. For decades this province has had suicide rates higher than the Piedmonts and Italian average. In two most recent decades a positive correlation between financial stressors, 2008 economic crisis related, and suicide has been found. As the current economic crisis COVID-19 related is expected to exacerbate again the vulnerability to suicide of this province, during the first lockdown the Crisis Center for Suicide Prevention of Biella set up a telephone counselling service. We aimed to evaluate whether it represented a suitable and useful tool for suicidal crisis prevention. Each phone intervention consisted of four phases: (i) psychoeducation, (ii) emotional stabilization, (iii) personal resources identification/reinforcement, (iv) session ending. This service provided a rapid therapeutic response to urgent requests for care, psychological support, and reassurance. It was able to mitigate stress and reinforce resilience in particularly vulnerable populations. The most innovative element of this project was that it proposed interventions for the emotional stabilization, something that is usually used in face-to-face sessions. Using the right protocols, it proved to offer continuity care and reduce pressure on hospital emergency departments while delivering good outcomes and patient satisfaction. Therefore, the COVID-19 pandemic provided an opportunity to overcome normative, technological, and cultural barriers regarding the use of remote healthcare services.</t>
  </si>
  <si>
    <t>Child maltreatment is an etiological factor in borderline personality disorder (BPD), which may be transmitted to the children of mothers with BPD. We assessed maltreatment in 36 children aged 4–7 whose mothers have BPD and in 34 normative comparisons. Children whose mothers have BPD were more likely to have experienced sexual abuse, physical abuse, and neglect than were normative comparisons. Mothers’ self-reported borderline features were significantly correlated with children's maltreatment. Neglect was associated with mothers’ affective instability, identity disturbance, negative relationships, and self-harm; sexual abuse was associated with mothers’ identity disturbance, and negative relationships; and physical abuse was associated with mothers’ self-harm. Maltreatment mediated the relationship between all four of mothers’ borderline features and children's narrative representations of the caregiver–child relationship, which included fear of abandonment, role reversal, and mother–child relationship expectations. The authors discuss results in the context of risk for developing BPD in early adulthood and early preventive interventions targeting children's representations.</t>
  </si>
  <si>
    <t>Military suicide is an increasing concern for Western militaries. In this article, using a qualitative media analysis, we introduce the military suicide equation as a metanarrative and analytic tool for understanding discourse on military suicides. This metanarrative—overseas service + post-traumatic stress disorder (PTSD) = suicide—positions military suicide as the consequences of PTSD acquired during overseas military deployment and positions increased military funding as the simplistic solution to what is often described as a military suicide “epidemic.” The military suicide equation operates to both normalize evidence of widespread mental health issues within militaries and sustain support for military institutions and war deployments by directing public attention to the “problem-solution” cycle identified in the equation. We assess the political consequences of this simplistic representation, namely the reproduction of preexisting myths about the “unknowability” of war, civilian responsibilities to “Support the Troops,” and the exceptional nature of military service and combat deployment</t>
  </si>
  <si>
    <t>Background
Health care records provide large amounts of data with real-world and longitudinal aspects, which is advantageous for predictive analyses and improvements in personalized medicine. Text-based records are a main source of information in mental health. Therefore, application of text mining to the electronic health records – especially mental state examination – is a key approach for detection of psychiatric disease phenotypes that relate to treatment outcomes.
Methods
We focused on the mental state examination (MSE) in the patients’ discharge summaries as the key part of the psychiatric records. We prepared a sample of 150 text documents that we manually annotated for psychiatric attributes and symptoms. These documents were further divided into training and test sets. We designed and implemented a system to detect the psychiatric attributes automatically and linked the pathologically assessed attributes to AMDP terminology. This workflow uses a pre-trained neural network model, which is fine-tuned on the training set, and validated on the independent test set. Furthermore, a traditional NLP and rule-based component linked the recognized mentions to AMDP terminology. In a further step, we applied the system on a larger clinical dataset of 510 patients to extract their symptoms.
Results
The system identified the psychiatric attributes as well as their assessment (normal and pathological) and linked these entities to the AMDP terminology with an F1-score of 86% and 91% on an independent test set, respectively.
Conclusion
The development of the current text mining system and the results highlight the feasibility of text mining methods applied to MSE in electronic mental health care reports. Our findings pave the way for the secondary use of routine data in the field of mental health, facilitating further clinical data analyses.</t>
  </si>
  <si>
    <t>Objective To psychometrically assess the Children and Young People-Mental Health Self-harm Assessment in Paediatric healthcare Environments (CYP-MH SAPhE) instrument for the identification of immediate risk of self-harm in CYP, aged 10–19 years, in acute paediatric wards or emergency departments.
Design The CYP-MH SAPhE Instrument was developed through a robust scoping review and Delphi consensus with 30 clinicians/topic experts. To evaluate the psychometric properties, a multicentre exploratory study was conducted.
Setting Three acute hospitals in the UK.
Participants 163 CYP presenting at acute hospital settings with primary mental health (cases) or physical health (non-cases) conditions.
Primary and secondary outcome measures Psychometric properties of the CYP-MH SAPhE instrument were evaluated through Principle Axis Factoring (PAF) with Oblimin (Kaiser normalisation) alongside measures of internal consistency (Cronbach’s α), convergent, discriminant and face validity.
Results PAF of the dichotomous items (n=9) loaded onto three factors (1) behaviours and intentions; (2) suicidality and (3) self-harm. Factors 1 (Cronbach’s α=0.960) and 3 (Cronbach’s α=1) had high internal consistency. There was: good level of agreement between raters (kappa=0.65); a moderately positive correlation between the CYP-MH SAPhE instrument and the Columbia-Suicide Severity Rating Scale; and discrimination between cases and non-cases across the three factors (factor 1: m=88 vs 70; factor 2: m=102 vs 70; factor 3: m=104 vs 68). Assessment of face validity resulted in six items being removed, culminating in an eight question, rapid assessment instrument.
Conclusions The results support the CYP-MH SAPhE Tool as a potentially reliable and valid instrument to identify immediate risk of self-harm in CYP presenting to acute paediatric healthcare environments, which is a burgeoning and significant global health issue.</t>
  </si>
  <si>
    <t>Chronic medical conditions in children and adolescents have a significant impact on development and quality of life. Children with vitiligo experience depression, anxiety and guilt, body image concerns, and conflicts of acceptance–rejection among peers. Understanding issues of relevance through a developmental perspective is pivotal. Here, we report the experiences of working with an adolescent who presented with depressive symptoms, mood dysregulation, and self-harm, in the background of vitiligo and child sexual abuse. We describe the unique therapeutic challenges, focusing on the interplay between depressive psychopathology, childhood trauma, and normative adolescent development. Therapeutic strategies for patient-centered psychological interventions are discussed. The therapy processes focused on a narrative approach, with the active involvement of the family.</t>
  </si>
  <si>
    <t>Introduction:
Medical culture can make trainees feel like there is neither room for mistakes, nor space for personal shortcomings in the makeup of physicians. A dearth of role models who can exemplify that it is acceptable to need support compounds barriers to help-seeking once students struggle. We conducted a mixed-methods study to assess the impact of physicians sharing their living experiences with medical students.
Methods:
Second-year medical students participated, through synchronized videoconferencing, in an intervention consisting of 3 physicians who shared personal histories of vulnerability (e.g. failure on high-stakes exams; immigration and acculturation stress; and personal psychopathology, including treatment and recovery), followed by facilitated, small-group discussions. For the quantitative component, students completed the Opening Minds to Stigma Scale for Health Care Providers (OMS-HC) before and after the intervention. For the qualitative component, we conducted focus groups to explore the study intervention. We analyzed anonymized transcripts using thematic analysis aided by NVivo software.
Results:
We invited all students in the class (n = 61, 46% women) to participate in the research component. Among the 53 participants (87% of the class), OMS-HC scores improved after the intervention (P = .002), driven by the Attitudes (P = .003) and Disclosure (P &lt; .001) subscales. We conducted 4 focus groups, each with a median of 6 participants (range, 5-7). We identified, through iterative thematic analysis of focus group transcripts, active components before, during, and after the intervention, with unexpected vulnerability and unarmored mutuality as particularly salient.
Conclusions:
Sharing histories of personal vulnerability by senior physicians can lessen stigmatized views of mental health and normalize help-seeking among medical students. Synchronous videoconferencing proved to be an effective delivery mechanism for the intervention in a ‘virtual wellness’ format. Candid sharing by physicians has the potential to enhance students’ ability to recognize, address, and seek help for their own mental health needs.</t>
  </si>
  <si>
    <t>Background
Reintegrating to society is a significant challenge during burn survivors’ rehabilitation.
Aim
This study aims to describe what Iranian female survivors from unintentional severe burns experience as enablers and barriers of social reintegration (SR).
Methods
Fourteen adult female burn survivors whose burns were unintentional participated in this qualitative study. Data were gathered through semi-structured face-to-face or telephone interviews and analyzed using inductive content analysis.
Results
Thirteen subcategories and six categories were emerged. Categories and subcategories of enablers content area were as follows: positive impact of society on SR (normal treatment of society, instrumental support), positive impact of family on SR (magnifying personal abilities assets, empathy and emotional support), and positive impact of personal characteristics on SR (coping with others stares, right to have a normal social life). Categories and subcategories of Barriers content area were as follows: negative impact of society on SR (being questioned in public, incorrect judgment about intent of burns, burns as a contagious disease), negative impact of family on SR (embarrassment of appearing in public with the survivor, family mistrust), and negative impact of intra-personal factors on SR (exaggeration of the post-burn changes, being over-sensitive to the others looks). From the deep interpretation of the data two overarching themes were emerged: “acceptance of the new normal by the society and the individual” and “being encompassed by misconceptions and mistreatments”.
Conclusions
Society, family and the individual characteristics have a dual role to play in the success of social reintegration in Iranian female unintentional burn survivors.</t>
  </si>
  <si>
    <t xml:space="preserve">LGBTphobia constitutes a context of vulnerability to the health of individuals whose sexuality is diverse from the heteronormative pattern, named sexual minorities, especially in adolescence, a period of sexual identities definition. The aim of this study was to analyze how did high school students perceive their peers of sexual minorities and how they understand the school’s and educators’ attitude regarding sexual diversity. The research used the qualitative method, with 13 focal groups comprising 132 students of both sexes, from public and private schools in the Municipality of Rio de Janeiro, Brazil. The data analysis was performed with the support of webQDA software in a comprehensive basis approach. Data were classified in two categories. In the first category, the students and sexual diversity, the participants perceived sexual diversity as normal because it is common and often present in their age. However, they confirmed homophobic attitudes against those whose gender behavior is not in accordance with what is expected for their biological sex. In the second category, the school and sexual diversity, the students recognized the adoption of discriminatory measures against same-sex couples by the school coordination and the absence of the theme of sexual diversity in educational activities. The outcomes indicate that sexual education policies are not sufficient to guarantee the human rights of sexual minorities and this represents greater health vulnerability of this population strata. </t>
  </si>
  <si>
    <t>Background
Dispositional gratitude has been implicated as a psychological characteristic that may modulate risk for mental health outcomes. Using a population-based sample of U.S. military veterans, this study evaluated the association between dispositional gratitude and the development of psychopathology and suicidal behaviors over a 7-year period.
Methods
A nationally representative sample of U.S. veterans was surveyed at four timepoints across seven years. Analyses were restricted to veterans without incident outcomes at baseline. Multivariable analyses were conducted to examine the relation between baseline levels of dispositional gratitude and risk of developing (a) major depressive disorder (MDD), generalized anxiety disorder (GAD), or posttraumatic stress disorder (PTSD); (b) suicidal ideation; and (c) suicide attempts.
Results
A total 9.6% of veterans developed MDD, GAD, and/or PTSD, 9.5% developed suicidal ideation, and 2.8% reported having attempted suicide over the 7-year follow-up period. Among veterans with high levels of dispositional gratitude, incidence was lower for MDD/GAD/PTSD (8.0%), suicidal ideation (6.8%), and suicide attempts (1.5%). Conversely, veterans with low dispositional gratitude were at substantially higher risk of developing MDD/GAD/PTSD (27.7%), suicidal ideation (33.6%), and suicide attempts (20.3%).
Conclusions
High dispositional gratitude may help protect against the development of psychopathology and suicidal behaviors in U.S. military veterans, whereas low gratitude may increase risk of developing these outcomes. Collectively, these results support the potential utility of enhancing gratitude as part of primary prevention efforts for veterans, service members, and other populations at heightened risk for adverse mental health outcomes.</t>
  </si>
  <si>
    <t>Literature indicates laypeople hold strong opinions about how persons should grieve. This study examined how individuals perceive normal grief. Participants across two distinct samples (Study 1: N = 510 via MTurk; Study 2: N = 210 via Qualtrics panels) completed the Perception of Grief Scale and Grief Expectations Questionnaire. Findings indicated participants endorsed maladaptive grief responses as normal relative to other responses to loss. Endorsement of maladaptive grief responses as normal predicted endorsement of grief work beliefs. If social expectations deem maladaptive grief to be normal, as this study suggests, bereaved individuals might implicitly push themselves to grieve maladaptively.</t>
  </si>
  <si>
    <t>The relation between cyber-victimization and suicidality among adolescents has been well documented; however, the mechanisms underlying this association have not been well investigated. Drawing upon the interpersonal theory of suicide, this study aimed to examine the mediating mechanisms (i.e., thwarted belongingness and perceived burdensomeness) underlying longitudinal, bidirectional relations between cyber-victimization and suicidal ideation/attempts among adolescents and explore gender differences in the mechanisms. Participants were 497 Chinese adolescents (46.1% male; Mage = 13.28, SD = .66), who completed the assessment of cyber-victimization, thwarted belongingness, and perceived burdensomeness, suicidal ideation/attempts at three-time points. The time interval between each two assessments is two weeks. Results showed the reciprocal relations between cyber-victimization and thwarted belongingness/perceived burdensomeness, between thwarted belongingness and suicidal ideation/suicide attempts, and between perceived burdensomeness and suicide attempts. Longitudinal mediation analyses indicated that Time 2 thwarted belongingness mediated the relation between Time 1 cyber-victimization and Time 3 suicidal ideation/suicide attempts. Besides, the reverse pathway from Time 1 suicidal ideation to Time 3 cyber-victimization was also mediated by Time 2 thwarted belongingness, but it was only significant in females, as suggested by multiple-group analyses. According to the aforementioned results, the interpersonal theory of suicide provides a useful framework for understanding relations between cyber-victimization and suicidality. Findings suggest that intervention targeted at improving the need to belong may help reduce suicide risk and lower cyber-victimization. Anti-cyber-victimization should be integrated into suicide intervention and prevention programs, and gender differences should be taken into account in order to enhance the program’s effectiveness.</t>
  </si>
  <si>
    <t>Background:
Recently, the assessment of pain has been used as a parameter to differentiate adolescents who indulge in deliberate self-harm from healthy individuals.
Aims and objectives:
The present study was conducted to compare pain sensitivity between three groups, i.e., nonsuicidal self-injury/nonsuicidal self-harm (NSSI), suicide attempters (SA), and matched healthy control (NSSI, SA, and healthy controls).
Materials and Methods:
Ninety participants (30-NSSI, 30-SA, and 30 matched control) between the age of 10 and 25 years were inducted from the individuals who came for help at the outdoor and emergency services for recent self-harm. Pain sensitivity was assessed by cold pain stimulation test through a cold pressor task.
Results:
Pain threshold, pain tolerance, total pain index as well as pain experience intensity were significantly different in the three groups.
Conclusion:
Participants who indulge in NSSI and SA have significantly higher pain threshold, pain tolerance, total pain index, and pain experience intensity as compared to healthy control. Although all the pain parameters were higher in the NSSI group as compared to SA group, the difference did not reach to significant level.</t>
  </si>
  <si>
    <t>The coronavirus disease 2019 (COVID-19) pandemic has disrupted our everyday life. Along with the fear of getting infected or of having loved ones infected, the lifestyle changes and the socioeconomic consequences of the pandemic have profound impact on mental health of the general population. While numerous studies on immediate psychological responses to COVID-19 are being published, there is a lack of discussion on its possible long-term sequelae. In this study, we systematically reviewed and meta-analyzed longitudinal studies that examined mental health of the general population prior to and during the pandemic. Furthermore, we explored the long-term psychiatric implications of the pandemic with data from South Korea. Our analysis showed that the number of suicidal deaths during the pandemic was lower than the previous years in many countries, which is in contrast with the increased depression, anxiety, and psychological distress in the general population in South Korea as well as in other countries. To explain this phenomenon, we propose a possibility of delayed impacts. The post-traumatic stress, long-term consequences of social restrictions, and maladaptive response to the “new normal” are discussed in the paper. COVID-19 being an unprecedented global crisis, more research and international collaboration are needed to understand, to treat, and to prevent its long-term effects on our mental health.</t>
  </si>
  <si>
    <t>Background: Suicide attempts in adolescence represent a major public health concern, since these behaviors are associated with psychosocial burden and an increased risk of suicide. This cross-sectional study aimed to explore possible gender differences related to protective and risk factors in adolescents who have attempted suicide.
Methods: Participants were French adolescents hospitalized for attempt suicide in five French pediatric departments. The participants were evaluated on 12 instruments measuring individual risk and protective factors.
Results: Our sample included 320 adolescents aged 13–17 years (M = 14.43, SD = 1.29), of whom 82% were female and 35% were repeat attempters. Boys had greater difficulties at school and used more lethal means such as strangulation. We failed to find any differences between the two groups as regards the main Axis I psychiatric diagnoses. Boys tend to use more non-productive coping skills such as tension reduction or wishful thinking and girls use more reference to other strategies such as seeking social support. Although spirituality scores were low overall sample, they were significantly higher among girls.
Conclusions: In the end, we find little difference between the two groups in terms of risk factors. However, we have shown gender differences in spirituality and some coping strategies. These results should be taken into consideration when designing suicide prevention programs.</t>
  </si>
  <si>
    <t>Background
Emotional dysregulation seems to be a core feature of Borderline Personality Disorders (BPD). In addition, recent research in the adolescent population has shown that suicidal behaviours have been associated with maladaptive strategies of emotion regulation.
Methods
This study examined the relative contributions of emotional dysregulation to suicide attempt history in a clinical sample of borderline adolescents. Data were analyzed from 85 participants of the Collaborative European Research Network on Borderline Personality Disorder. Participants completed measures of BPD traits and symptoms, suicide behaviours, emotional dysregulation, attachment styles and lifetime depressive disorders.
Results
In an SEM model, lifetime depressive disorders and insecure attachment styles have a significant direct effect on lifetime suicide attempt, but only lifetime depressive disorders have an indirect effect through emotion dysregulation. The results suggest that emotional dysregulation has a mediating role in suicide attempts among BPD adolescents.
Conclusions
These findings call for the development of interventions targeting the role of emotion dysregulation in effectively predicting and preventing suicidality in borderline adolescents.</t>
  </si>
  <si>
    <t>Non-suicidal self-injury (NSSI) is described as behaviors that directly and intentionally inflict damage to body tissue without suicidal intent and for reasons not linked to cultural expectations or norms. Literature has confirmed several “specific risk factors” related to NSSI behaviors; emotional reactivity, internalizing problems, alexithymia traits, and maladaptive family functioning can predispose an individual to intrapersonal and interpersonal vulnerabilities related to difficulties in regulating one’s own cognitive-emotional experience. The present study aims to analyze and define the psychopathological and family interactive-relational characteristics of adolescents with NSSI through a case-control study. Thirty-one patients with NSSI and thirty-one patients without NSSI paired for sex, age, and psychiatric diagnosis (ICD-10) were recruited in Padua among two Child Neuropsychiatry Units before the COVID-19 pandemic. Results show a higher prevalence of internalizing problems, alexithymia trait related to “difficulty identifying feelings”, and lower quality of family functioning related to inclusion of partners, child involvement, and child self-regulation. These results carry significant implications for the clinical management and therapeutic care of non-suicidal self-injury patients and further confirm the need for an in-depth investigation of internalizing problems, alexithymia, and quality of family interactions.</t>
  </si>
  <si>
    <t>Introduction: College students face high rates of depression, anxiety, and suicide. Therefore, the focus of this study was to examine college students' intention to use a mental health app provided by the university, called MySSP, through use of the unified theory of acceptance and use of technology (UTAUT).
Materials and Methods: An online survey was developed based on responses to focus groups previously conducted by the authors regarding MySSP. A multiple linear regression was conducted to test the associations between the UTAUT variables and behavioral intention. In addition, moderation analyses were conducted to explore the effects of depression, anxiety, stigma, and quality of life as moderators.
Results: Results suggest that performance expectancy (PE) (t = 3.088, p = 0.003) and social influence (SI) (t = −2.163, p = 0.03) were the only significant predictors of behavioral intention. The only significant moderator was stigma in the relationship between effort expectancy and behavioral intention (b = −1.6081, standard error (SE) = 0.7454, confidence interval (CI): −3.0691 to −0.1472) as well as facilitating conditions (FCs) and behavioral intention (b = −2.2292, SE = 0.8580, CI: −3.9110 to −0.5475).
Conclusions: This study provides an initial exploration of college students' intentions to use MySSP. The results suggest that successful interventions include features related to PE (usefulness) and SI (norms), which should be focused on when developing and testing apps for mental health. Additionally, the stigma of mental health has significant negative impacts on the adoption of mental health apps and should be considered in implementation of mental health interventions geared toward college students.</t>
  </si>
  <si>
    <t>Objective: To examine the effect of religion on negative attitudes and beliefs about suicide. Methods: We use data from a large nationwide survey conducted in Hungary covering more than 3000 individuals. Suicide-related stigmas are captured with three Likert-type measures that we combine into an overall indicator. Religion is measured by denomination (Catholic vs. Protestant) and church attendance (at least weekly vs. never or less than weekly). We employ logistic regression and the SPSS statistical software. Results: People attending religious services frequently have greater odds of stigmatizing self-killing than those reporting no or infrequent attendance. Compared to Protestants, Catholics are significantly less condemning of suicide. The two measures of religion also work in tandem, with denomination modifying the impact of church attendance. In particular, while church attendance strongly increases the odds of negative attitudes among Catholics, it has practically no effect among Protestants. Discussion and Conclusions: The results presented are in keeping with our expectations and suggest that a social climate that stigmatizes suicide without providing for people a strong community network that pressures individuals toward conforming to fundamental moral principles can be especially harmful for mental health</t>
  </si>
  <si>
    <t>After full text reading</t>
  </si>
  <si>
    <t>SCREEN: Suicidality?</t>
  </si>
  <si>
    <t>SCREEN: Suicidality outcome?</t>
  </si>
  <si>
    <t>SCREEN: Social Norms?</t>
  </si>
  <si>
    <t>Screened IN/OUT</t>
  </si>
  <si>
    <t>YES</t>
  </si>
  <si>
    <t>IN</t>
  </si>
  <si>
    <t>NO</t>
  </si>
  <si>
    <t>OUT</t>
  </si>
  <si>
    <t>TOTAL</t>
  </si>
  <si>
    <t>(to do)</t>
  </si>
  <si>
    <t>Bereaved ppts, not about Norms-&gt; Suicidality</t>
  </si>
  <si>
    <t>NO - not norms in data, more general speculation</t>
  </si>
  <si>
    <t>IPT variables and SI</t>
  </si>
  <si>
    <t xml:space="preserve">NO </t>
  </si>
  <si>
    <t>Does measure intention to intervene with someone suicidal</t>
  </si>
  <si>
    <t>YES - TPB based</t>
  </si>
  <si>
    <t>Intervene variable</t>
  </si>
  <si>
    <t>SA and SI</t>
  </si>
  <si>
    <t>YES - but an odd measure of 'honor norms'</t>
  </si>
  <si>
    <t>But SUIC variable/measure is a bit unclear</t>
  </si>
  <si>
    <t>NO - focuses more on binary gender (not perceived norms)</t>
  </si>
  <si>
    <t>NO - intervention is focused on male norming/norms but no measure of perceived norms was included</t>
  </si>
  <si>
    <t>Suicide 'attitudes'</t>
  </si>
  <si>
    <t>NO - no norms/perceived norm measurement</t>
  </si>
  <si>
    <t>AC</t>
  </si>
  <si>
    <t>YES - CMNI norms</t>
  </si>
  <si>
    <t>NO - measures some 'gender conformity' but not clear norms</t>
  </si>
  <si>
    <t>SI/SUIC risk</t>
  </si>
  <si>
    <t>NO - no clear norms measure (intervention had a 'norms' focus)</t>
  </si>
  <si>
    <t>NO - measures 'social rank', not 'norms'</t>
  </si>
  <si>
    <t>community views of SUIC in Native American groups (no measure of personal SUIC exps)</t>
  </si>
  <si>
    <t>NO - not specific to norms, more community factors (qual study)</t>
  </si>
  <si>
    <t>SI (but not as an outcome)</t>
  </si>
  <si>
    <t>YES - Masc norms</t>
  </si>
  <si>
    <t>Young adults with histories of SUIC attempts</t>
  </si>
  <si>
    <t>NO - not norms, more general influence/clustering</t>
  </si>
  <si>
    <t>Ppt had past SA</t>
  </si>
  <si>
    <t>NO - not norms, qual discussion of broader norms-like influences</t>
  </si>
  <si>
    <t>PARTLY - healthy norms but measure is unclear, also no association of 'norms' with SI in the paper</t>
  </si>
  <si>
    <t>NSSI</t>
  </si>
  <si>
    <t>NO - no norms measured</t>
  </si>
  <si>
    <t>SA</t>
  </si>
  <si>
    <t>NO - no norms measure</t>
  </si>
  <si>
    <t xml:space="preserve">NSSI, SI, </t>
  </si>
  <si>
    <t>YES - CAN norms</t>
  </si>
  <si>
    <t>SI, SA</t>
  </si>
  <si>
    <t>YES - pro SUIC norms</t>
  </si>
  <si>
    <t>Ppts had family with histories of SUIC/or at risk, no specific measurement of personal SUIC</t>
  </si>
  <si>
    <t>YES - TPB norms items but focusing on help-providing</t>
  </si>
  <si>
    <t>Ppts had histories of SUIC/SA</t>
  </si>
  <si>
    <t>NO - norms are discussed by the authors, not the ppts.</t>
  </si>
  <si>
    <t>Suicide risk/SI</t>
  </si>
  <si>
    <t>YES - NSSI norms</t>
  </si>
  <si>
    <t>NO - does mention various norms but there is a lack of clarity about how norms -&gt; SUIC (no clear mention in the ppts data/quotes)</t>
  </si>
  <si>
    <t>YES - but only correlations in Table 2 (desc norms w/SI, non sig for INJ)</t>
  </si>
  <si>
    <t>NO - Not English lang/no English language version available</t>
  </si>
  <si>
    <t>No clear SUIC measure</t>
  </si>
  <si>
    <t>NO - norms are speculated about, not measured/explicitly discussed</t>
  </si>
  <si>
    <t>SUIC attitudes/beliefs</t>
  </si>
  <si>
    <t>Extraction + additional to review</t>
  </si>
  <si>
    <t>JUNE 2022 TOP UP SEARCHES (n = 31 for full text read)</t>
  </si>
  <si>
    <t>JUNE 2022 TOP UP SEARCHES (n = 5 for extraction)</t>
  </si>
  <si>
    <t>Author</t>
  </si>
  <si>
    <t>Sample</t>
  </si>
  <si>
    <t>Method</t>
  </si>
  <si>
    <t>Theory</t>
  </si>
  <si>
    <t>Social Norms</t>
  </si>
  <si>
    <t>Results</t>
  </si>
  <si>
    <t>Evaluation</t>
  </si>
  <si>
    <t>Conclusions</t>
  </si>
  <si>
    <t>Reason for Inclusion/Exclusion</t>
  </si>
  <si>
    <t>Notes from Stage 2</t>
  </si>
  <si>
    <t>Type/Population</t>
  </si>
  <si>
    <t>Setting</t>
  </si>
  <si>
    <t xml:space="preserve">n = </t>
  </si>
  <si>
    <t>screenings</t>
  </si>
  <si>
    <t>Qual/Quant/Mixed</t>
  </si>
  <si>
    <t>Details</t>
  </si>
  <si>
    <t>Primary analysis</t>
  </si>
  <si>
    <t>Suicidality Measures</t>
  </si>
  <si>
    <t>Other Measures</t>
  </si>
  <si>
    <t>Suicide theory tested?</t>
  </si>
  <si>
    <t>SNs theory?</t>
  </si>
  <si>
    <t>Type of norms</t>
  </si>
  <si>
    <t>Measure (Quant)</t>
  </si>
  <si>
    <t>Qual</t>
  </si>
  <si>
    <t>SNs/Suicidality outcomes</t>
  </si>
  <si>
    <t>Mediated/Moderated effects?</t>
  </si>
  <si>
    <t>Secondary findings</t>
  </si>
  <si>
    <t>Strengths &amp; Limitations</t>
  </si>
  <si>
    <t>Bock</t>
  </si>
  <si>
    <t>Daruwala</t>
  </si>
  <si>
    <t>Lueck</t>
  </si>
  <si>
    <t xml:space="preserve">Min </t>
  </si>
  <si>
    <t>Shin</t>
  </si>
  <si>
    <t>Sample A (University); Sample B (Online)</t>
  </si>
  <si>
    <t>Sample A (male US undergraduate students), Sample B (males aged 50 years+ recruited online)</t>
  </si>
  <si>
    <t>Sample A (472); Sample B (419)</t>
  </si>
  <si>
    <t>Male sex; Sample B used quota sampling to ensure comparable ethnicity ratio as Sample A.</t>
  </si>
  <si>
    <t>Quant</t>
  </si>
  <si>
    <t>Cross-sectional survey study</t>
  </si>
  <si>
    <t>Mediation and bivariate correlations</t>
  </si>
  <si>
    <t>Suicidal-Behaviors Questionnaire Revised (lifetime suicide attempt history; past 12 months suicidal ideation). Suicide Capability Scale</t>
  </si>
  <si>
    <t xml:space="preserve">Firearm ownership; experience of painful and provocative life events (visual analogue scales); demographics (e.g., age, race, history of military service) </t>
  </si>
  <si>
    <t>Interpersonal Theory of Suicide (focusing on acquired capability as the outcome)</t>
  </si>
  <si>
    <t>Conformity to masculine honour norms</t>
  </si>
  <si>
    <t xml:space="preserve">
Composite measure based on scores on the Honor Ideology for Manhood scale and the Honor Concerns scale</t>
  </si>
  <si>
    <t>N/A</t>
  </si>
  <si>
    <t>Significant associations between masculine honour norm conformity and firearm usage and storage behaviours</t>
  </si>
  <si>
    <t>Weak correlations between conformity to masculine honour norms and suicide capability</t>
  </si>
  <si>
    <t>The experience of painful/provactive life events mediated the relationship between masculine honour norm conformity and suicide capability across both samples</t>
  </si>
  <si>
    <t>There is a relationship between conformity to masculine honor norms and the capability, as mediated by the experience of painful/provocative life events</t>
  </si>
  <si>
    <t>Cross-sectional study, largely white/European ethnicity samples, honour norm measure was a composite score and may not fully capture conformity to a masculine norm (possibly US specific norm), cross-sectional mediations which limit causality inferences, some small effect sizes</t>
  </si>
  <si>
    <t>Currently serving US armed forces personnel</t>
  </si>
  <si>
    <t>US Army training centre</t>
  </si>
  <si>
    <t>None</t>
  </si>
  <si>
    <t>Bivariate correlations, linear regressions</t>
  </si>
  <si>
    <t>Capability for Suicide (Fearlessness about Death scale), Interpersonal Needs Questionnaire (thwarted belonginess, perceived burdensomeness)</t>
  </si>
  <si>
    <t xml:space="preserve">
UPPS-P Impulsive Behavior Scale; 
Liverpool Stoicism Scale; 
Buss Perry Aggression Questionnaire (verbal/physical aggression); </t>
  </si>
  <si>
    <t>Interpersonal Theory of Suicide</t>
  </si>
  <si>
    <t>Conformity to masculine norms</t>
  </si>
  <si>
    <t>Quantitative: CMNI-46 (self-reliance subscale only)</t>
  </si>
  <si>
    <t>Correlations: self-reliance was positively correlated with suicide capability, thwarted belonginess and perceived burdensomeness. Regression analysis: self-reliance was positively associated with TB and PB but not suicide capability</t>
  </si>
  <si>
    <t>Not tested</t>
  </si>
  <si>
    <t>Various correlations between self-reliance, suicide outcomes, impulsivity, stoicism, aggression, reported</t>
  </si>
  <si>
    <t>Cross-sectional study, mostly white male sample (but reflective of the demographics of serving army personnel), only measured one of the CMNI masculine norms - what about the other norms? Good real world sample (serving US army personnel)</t>
  </si>
  <si>
    <t>self-reliance masculine norms are significantly associated with ITS variables, but conformity to self-reliance more important for TB/PB based on the regression analysis rather than acquired capability</t>
  </si>
  <si>
    <t>Online/Community</t>
  </si>
  <si>
    <t>Quantitative</t>
  </si>
  <si>
    <t>Adult Suicidal Ideation Questionnaire (25 item)</t>
  </si>
  <si>
    <t>No</t>
  </si>
  <si>
    <t>TRA</t>
  </si>
  <si>
    <t>Descriptive and injunctive help-seeking norms based on the TRA (people important to you</t>
  </si>
  <si>
    <t>Novel items based on recommended wording from the TRA</t>
  </si>
  <si>
    <t>Bivariate Correlations, ANCOVA, Linear Regression</t>
  </si>
  <si>
    <t xml:space="preserve">Descriptive norms were weakly positively correlated with suicidal ideation (bivariate correlations); no correlation between injunctive norms and ideation. </t>
  </si>
  <si>
    <t>No significant interactions between descriptive or injunctive norms and suicidal ideation in predicting help-seeking for depression.</t>
  </si>
  <si>
    <t>Various analyses of the TRA variables, depression, with job loss/income reduction due to COVID</t>
  </si>
  <si>
    <t>Depression (PHQ-9); items measuring attitudes towards and intentions to seek help, plus perceived behavioural control and perceived capacity, based on the TRA; self-stigma; current general help-seeking (not specific to suicidality); job loss or income reduction during the COVID pandemic.</t>
  </si>
  <si>
    <t>Cross-sectional study, possible issues with some of the TRA items given their lack of associations? Doesn't focus on help seeking for SI, more general/non-specific help seeking with a professional</t>
  </si>
  <si>
    <t>University and Community</t>
  </si>
  <si>
    <t>Study 1 (n = 8263), Study 2 (Sample A = 657; Sample B = 227)</t>
  </si>
  <si>
    <t>Screener question on lifetime history of NSSI (all samples); Study 2 - Sample B, participants screened into study based on high completion rate of past online studies</t>
  </si>
  <si>
    <t>t-tests, Chi Square tests</t>
  </si>
  <si>
    <t>Study 1: Single item measuring lifetime history of NSSI. Study 2: Inventory of Statements about Self-Injury</t>
  </si>
  <si>
    <t>Demographics (e.g., age, gender, race/ethnicity, year of study)</t>
  </si>
  <si>
    <t>Social Norms Approach (focuses on possible misperceptions of peer norms)</t>
  </si>
  <si>
    <t>Study 2: descriptive and injunctive norms for NSSI based on typical students/adults as appropriate for the sample</t>
  </si>
  <si>
    <t>NSSI item wordings were based on the Drinking Norms Rating Form</t>
  </si>
  <si>
    <t>Study 2 (only): students without histories of NSSI were more likely to believe the typical student had engaged in NSSI (descriptive norm), and perceived typical students were understanding of NSSI (injunctive norm), compared to students with NSSI histories. Students with NSSI had higher estimates of the percentage of female students who engaged in NSSI. No relationship between student NSSI history on perceived acceptability of NSSI (injunctive norm); both groups thought typical students would view NSSI as not being acceptable. No relationship between students' NSSI history on overestimations of typical student NSSI (based on Study 1 norms), but evidence that students generally overestimated typical student NSSI descriptive norms compared to other studies. Study 2 (adult sample): no relationship between NSSI history with perceived descriptive or injunctive NSSI norms (but adults with NSSI thought that a greater percentage of males and females engaged in NSSI in the last month). Across student and adult samples there was a tendency to overestimate NSSI descriptive norms; for injunctive norms, students with histories of NSSI perceived other students to be less understanding of NSSI compared to students without NSSI histories, but no relationship between NSSI histories and injunctive norms amongst adults</t>
  </si>
  <si>
    <t>Large samples including some nationally representative data. Some appropriate analyses and focus on specific norms and referent groups. Paper itself is not easy to follow in terms of the results and it may have been possible to conduct different/more appropriate analyses to test hypotheses. Cross-sectional data. Norms items may not have been well worded (e.g. difference in polairty for scoring the injunctive norm items - some items had a higher score = more pos/neg attitudes). Focus on NSSI and norms is novel, inc possible misperceptions of peer norms (new for the field).</t>
  </si>
  <si>
    <t>Evidence of misperceptions of typical student/adult peer norms for NSSI across injunctive and descriptive norms - but these seem to vary based on the participants' personal NSSI histories. Some evidence that NSSI is not viewed as normative/as a socially acceptable behaviour which could be important in the experience of shame associated with NSSI (violating/not conforming to norms -&gt; shame -&gt; worse outcomes/inc NSSI?)</t>
  </si>
  <si>
    <t>South Korean Adults aged 19-59 years</t>
  </si>
  <si>
    <t>Community (online sample)</t>
  </si>
  <si>
    <t>Longitudinal (three wave) survey study</t>
  </si>
  <si>
    <t>Path Analysis; Moderations</t>
  </si>
  <si>
    <t>Perceived social support; various demographic variables (e.g., age, gender, household income</t>
  </si>
  <si>
    <t>Communication about suicide (two  items measuring communication from family/friends and healthcare staff about suicide); personal pro-suicide attitudes,; suicide self-efficacy; suicide intention (all novel items)</t>
  </si>
  <si>
    <t>Perceived pro-suicide descriptive and injunctive norms (people similar/important to you)</t>
  </si>
  <si>
    <t>TPB</t>
  </si>
  <si>
    <t xml:space="preserve">Novel items </t>
  </si>
  <si>
    <t>Perceived pro-suicide injunctive norms, but not descriptive norms were positively related to suicide intentions</t>
  </si>
  <si>
    <t>Various associations between perceived norms, personal attitudes, suicide communication, with intentions were reported.</t>
  </si>
  <si>
    <t>Large scale, longitudinal study allowing for understanding of possible causal mechanisms over time. Most items were novel in their wording so there might be some issues in terms of their reliability. Norms used quite broad/generic referents (people similar/important to you) and did not necessarily focus on a majority perception. Focused on suicide intentions as an outcome measure (theory-based) - novel for the literature</t>
  </si>
  <si>
    <t>Perceived prosuicide injunctive norms (perceptions of others' approval of your engaging in suicide) were associated with stronger suicide intentions. Perceived prosocial descriptive norms were not significantly associated with suicide intentions. Injunctive norms appear to be important in the formation of suicide intentions?</t>
  </si>
  <si>
    <t>Nationally representative sample of US adults recruited online</t>
  </si>
  <si>
    <t>Study 1 (US University Students); Study 2 (Sample 1 - US University Students; Sample 2 - US adults from an online participation pool - MTurk)</t>
  </si>
  <si>
    <t>Injunctive norms sig mediated the relationship between communication about suicide with friends/family/co-workers and suicide intention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</si>
</sst>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0"/>
      <color theme="1"/>
      <name val="Calibri"/>
      <family val="2"/>
      <scheme val="minor"/>
    </font>
    <font>
      <sz val="8"/>
      <name val="Calibri"/>
      <family val="2"/>
      <scheme val="minor"/>
    </font>
    <font>
      <sz val="10"/>
      <name val="Calibri"/>
      <family val="2"/>
      <scheme val="minor"/>
    </font>
    <font>
      <b/>
      <sz val="11"/>
      <name val="Calibri"/>
      <family val="2"/>
      <scheme val="minor"/>
    </font>
    <font>
      <i/>
      <sz val="11"/>
      <color theme="1"/>
      <name val="Calibri"/>
      <family val="2"/>
      <scheme val="minor"/>
    </font>
    <font>
      <sz val="11"/>
      <color theme="1"/>
      <name val="Times New Roman"/>
      <family val="1"/>
    </font>
  </fonts>
  <fills count="10">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5"/>
        <bgColor indexed="64"/>
      </patternFill>
    </fill>
    <fill>
      <patternFill patternType="solid">
        <fgColor theme="7"/>
        <bgColor indexed="64"/>
      </patternFill>
    </fill>
    <fill>
      <patternFill patternType="solid">
        <fgColor theme="9" tint="0.79998168889431442"/>
        <bgColor indexed="64"/>
      </patternFill>
    </fill>
    <fill>
      <patternFill patternType="solid">
        <fgColor rgb="FFFF8F8F"/>
        <bgColor indexed="64"/>
      </patternFill>
    </fill>
    <fill>
      <patternFill patternType="solid">
        <fgColor theme="1"/>
        <bgColor indexed="64"/>
      </patternFill>
    </fill>
    <fill>
      <patternFill patternType="solid">
        <fgColor theme="0"/>
        <bgColor indexed="64"/>
      </patternFill>
    </fill>
  </fills>
  <borders count="11">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65">
    <xf numFmtId="0" fontId="0" fillId="0" borderId="0" xfId="0"/>
    <xf numFmtId="0" fontId="1" fillId="0" borderId="0" xfId="0" applyFont="1"/>
    <xf numFmtId="0" fontId="2" fillId="0" borderId="0" xfId="0" applyFont="1"/>
    <xf numFmtId="0" fontId="1" fillId="0" borderId="1" xfId="0" applyFont="1" applyBorder="1" applyAlignment="1">
      <alignment horizontal="center"/>
    </xf>
    <xf numFmtId="0" fontId="0" fillId="0" borderId="1" xfId="0" applyBorder="1" applyAlignment="1">
      <alignment horizontal="center"/>
    </xf>
    <xf numFmtId="1" fontId="1" fillId="0" borderId="1" xfId="0" applyNumberFormat="1" applyFont="1" applyBorder="1" applyAlignment="1">
      <alignment horizontal="center"/>
    </xf>
    <xf numFmtId="1" fontId="2" fillId="0" borderId="0" xfId="0" applyNumberFormat="1" applyFont="1" applyAlignment="1">
      <alignment horizontal="center"/>
    </xf>
    <xf numFmtId="1" fontId="0" fillId="0" borderId="0" xfId="0" applyNumberFormat="1" applyAlignment="1">
      <alignment horizontal="center"/>
    </xf>
    <xf numFmtId="16" fontId="2" fillId="0" borderId="0" xfId="0" applyNumberFormat="1" applyFont="1"/>
    <xf numFmtId="0" fontId="2" fillId="0" borderId="0" xfId="0" applyFont="1" applyAlignment="1">
      <alignment horizontal="center"/>
    </xf>
    <xf numFmtId="0" fontId="2" fillId="0" borderId="0" xfId="0" applyFont="1" applyAlignment="1">
      <alignment horizontal="center" vertical="center"/>
    </xf>
    <xf numFmtId="14" fontId="2" fillId="0" borderId="0" xfId="0" applyNumberFormat="1" applyFont="1"/>
    <xf numFmtId="0" fontId="2" fillId="2" borderId="0" xfId="0" applyFont="1" applyFill="1"/>
    <xf numFmtId="14" fontId="2" fillId="2" borderId="0" xfId="0" applyNumberFormat="1" applyFont="1" applyFill="1"/>
    <xf numFmtId="0" fontId="2" fillId="2" borderId="0" xfId="0" applyFont="1" applyFill="1" applyAlignment="1">
      <alignment horizontal="center"/>
    </xf>
    <xf numFmtId="0" fontId="2" fillId="2" borderId="0" xfId="0" applyFont="1" applyFill="1" applyAlignment="1">
      <alignment horizontal="center" vertical="center"/>
    </xf>
    <xf numFmtId="1" fontId="2" fillId="2" borderId="0" xfId="0" applyNumberFormat="1" applyFont="1" applyFill="1" applyAlignment="1">
      <alignment horizontal="center"/>
    </xf>
    <xf numFmtId="0" fontId="0" fillId="3" borderId="0" xfId="0" applyFill="1"/>
    <xf numFmtId="0" fontId="0" fillId="4" borderId="0" xfId="0" applyFill="1"/>
    <xf numFmtId="0" fontId="2" fillId="0" borderId="2" xfId="0" applyFont="1" applyBorder="1"/>
    <xf numFmtId="0" fontId="2" fillId="0" borderId="2" xfId="0" applyFont="1" applyBorder="1" applyAlignment="1">
      <alignment horizontal="center" vertical="center"/>
    </xf>
    <xf numFmtId="0" fontId="2" fillId="0" borderId="2" xfId="0" applyFont="1" applyBorder="1" applyAlignment="1">
      <alignment horizontal="center"/>
    </xf>
    <xf numFmtId="14" fontId="2" fillId="0" borderId="2" xfId="0" applyNumberFormat="1" applyFont="1" applyBorder="1"/>
    <xf numFmtId="1" fontId="2" fillId="0" borderId="2" xfId="0" applyNumberFormat="1" applyFont="1" applyBorder="1" applyAlignment="1">
      <alignment horizontal="center"/>
    </xf>
    <xf numFmtId="16" fontId="2" fillId="0" borderId="2" xfId="0" applyNumberFormat="1" applyFont="1" applyBorder="1"/>
    <xf numFmtId="10" fontId="0" fillId="0" borderId="0" xfId="0" applyNumberFormat="1"/>
    <xf numFmtId="0" fontId="2" fillId="0" borderId="2" xfId="0" applyFont="1" applyBorder="1" applyAlignment="1"/>
    <xf numFmtId="0" fontId="2" fillId="2" borderId="2" xfId="0" applyFont="1" applyFill="1" applyBorder="1" applyAlignment="1">
      <alignment horizontal="center"/>
    </xf>
    <xf numFmtId="0" fontId="2" fillId="0" borderId="2" xfId="0" applyFont="1" applyBorder="1" applyAlignment="1">
      <alignment horizontal="left"/>
    </xf>
    <xf numFmtId="0" fontId="0" fillId="6" borderId="0" xfId="0" applyFill="1"/>
    <xf numFmtId="0" fontId="0" fillId="7" borderId="0" xfId="0" applyFill="1"/>
    <xf numFmtId="0" fontId="0" fillId="0" borderId="0" xfId="0" applyAlignment="1">
      <alignment horizontal="right"/>
    </xf>
    <xf numFmtId="0" fontId="2" fillId="4" borderId="2" xfId="0" applyFont="1" applyFill="1" applyBorder="1" applyAlignment="1"/>
    <xf numFmtId="0" fontId="2" fillId="4" borderId="2" xfId="0" applyFont="1" applyFill="1" applyBorder="1"/>
    <xf numFmtId="0" fontId="2" fillId="3" borderId="2" xfId="0" applyFont="1" applyFill="1" applyBorder="1"/>
    <xf numFmtId="0" fontId="2" fillId="3" borderId="2" xfId="0" applyFont="1" applyFill="1" applyBorder="1" applyAlignment="1"/>
    <xf numFmtId="0" fontId="2" fillId="0" borderId="3" xfId="0" applyFont="1" applyBorder="1"/>
    <xf numFmtId="0" fontId="1" fillId="0" borderId="2" xfId="0" applyFont="1" applyBorder="1" applyAlignment="1">
      <alignment horizontal="center"/>
    </xf>
    <xf numFmtId="1" fontId="1" fillId="0" borderId="2" xfId="0" applyNumberFormat="1" applyFont="1" applyBorder="1" applyAlignment="1">
      <alignment horizontal="center"/>
    </xf>
    <xf numFmtId="0" fontId="1" fillId="5" borderId="2" xfId="0" applyFont="1" applyFill="1" applyBorder="1" applyAlignment="1">
      <alignment wrapText="1"/>
    </xf>
    <xf numFmtId="0" fontId="0" fillId="0" borderId="2" xfId="0" applyBorder="1" applyAlignment="1">
      <alignment horizontal="center"/>
    </xf>
    <xf numFmtId="0" fontId="4" fillId="4" borderId="2" xfId="0" applyFont="1" applyFill="1" applyBorder="1"/>
    <xf numFmtId="0" fontId="1" fillId="0" borderId="7" xfId="0" applyFont="1" applyBorder="1" applyAlignment="1">
      <alignment horizontal="center" wrapText="1"/>
    </xf>
    <xf numFmtId="0" fontId="5" fillId="8" borderId="4" xfId="0" applyFont="1" applyFill="1" applyBorder="1" applyAlignment="1">
      <alignment horizontal="center"/>
    </xf>
    <xf numFmtId="0" fontId="1" fillId="5" borderId="0" xfId="0" applyFont="1" applyFill="1" applyAlignment="1">
      <alignment wrapText="1"/>
    </xf>
    <xf numFmtId="0" fontId="1" fillId="9" borderId="2" xfId="0" applyFont="1" applyFill="1" applyBorder="1" applyAlignment="1">
      <alignment horizontal="center"/>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0" borderId="1" xfId="0" applyFont="1" applyBorder="1" applyAlignment="1">
      <alignment horizontal="center" wrapText="1"/>
    </xf>
    <xf numFmtId="0" fontId="5" fillId="8" borderId="8" xfId="0" applyFont="1" applyFill="1" applyBorder="1" applyAlignment="1">
      <alignment horizontal="center" wrapText="1"/>
    </xf>
    <xf numFmtId="0" fontId="1" fillId="9" borderId="2" xfId="0" applyFont="1" applyFill="1" applyBorder="1" applyAlignment="1">
      <alignment horizontal="center" wrapText="1"/>
    </xf>
    <xf numFmtId="0" fontId="0" fillId="0" borderId="0" xfId="0" applyAlignment="1">
      <alignment wrapText="1"/>
    </xf>
    <xf numFmtId="0" fontId="0" fillId="0" borderId="2" xfId="0" applyBorder="1" applyAlignment="1">
      <alignment wrapText="1"/>
    </xf>
    <xf numFmtId="0" fontId="7" fillId="9" borderId="2" xfId="0" applyFont="1" applyFill="1" applyBorder="1" applyAlignment="1">
      <alignment wrapText="1"/>
    </xf>
    <xf numFmtId="0" fontId="0" fillId="2" borderId="2" xfId="0" applyFill="1" applyBorder="1" applyAlignment="1">
      <alignment wrapText="1"/>
    </xf>
    <xf numFmtId="0" fontId="1" fillId="0" borderId="4" xfId="0" applyFont="1" applyBorder="1" applyAlignment="1">
      <alignment horizontal="center"/>
    </xf>
    <xf numFmtId="0" fontId="1" fillId="0" borderId="8" xfId="0" applyFont="1" applyBorder="1" applyAlignment="1">
      <alignment horizontal="center"/>
    </xf>
    <xf numFmtId="0" fontId="1" fillId="0" borderId="4" xfId="0" applyFont="1" applyBorder="1" applyAlignment="1">
      <alignment horizontal="center" vertical="center"/>
    </xf>
    <xf numFmtId="0" fontId="1" fillId="0" borderId="8" xfId="0" applyFont="1" applyBorder="1" applyAlignment="1">
      <alignment horizontal="center" vertical="center"/>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5" xfId="0" applyFont="1" applyBorder="1" applyAlignment="1">
      <alignment horizontal="center" wrapText="1"/>
    </xf>
    <xf numFmtId="0" fontId="1" fillId="0" borderId="6" xfId="0" applyFont="1" applyBorder="1" applyAlignment="1">
      <alignment horizontal="center" wrapText="1"/>
    </xf>
    <xf numFmtId="0" fontId="1" fillId="0" borderId="7" xfId="0" applyFont="1" applyBorder="1" applyAlignment="1">
      <alignment horizontal="center" wrapText="1"/>
    </xf>
  </cellXfs>
  <cellStyles count="1">
    <cellStyle name="Normal" xfId="0" builtinId="0"/>
  </cellStyles>
  <dxfs count="6">
    <dxf>
      <fill>
        <patternFill>
          <bgColor theme="9"/>
        </patternFill>
      </fill>
    </dxf>
    <dxf>
      <fill>
        <patternFill>
          <bgColor theme="5"/>
        </patternFill>
      </fill>
    </dxf>
    <dxf>
      <fill>
        <patternFill>
          <bgColor theme="9"/>
        </patternFill>
      </fill>
    </dxf>
    <dxf>
      <fill>
        <patternFill>
          <bgColor theme="5"/>
        </patternFill>
      </fill>
    </dxf>
    <dxf>
      <fill>
        <patternFill>
          <bgColor theme="9"/>
        </patternFill>
      </fill>
    </dxf>
    <dxf>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Robert Dempsey" id="{2EB34271-2C36-4F5E-A220-C2AA760FA10A}" userId="Robert Dempsey" providerId="None"/>
  <person displayName="Robert Dempsey" id="{F248281E-779A-48EA-A0AD-78EB864BA19F}" userId="S::55136905@ad.mmu.ac.uk::94d4e39e-c416-40e3-b9bd-e8e8f901108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11" dT="2022-06-15T08:21:43.67" personId="{2EB34271-2C36-4F5E-A220-C2AA760FA10A}" id="{48E93766-FECC-4338-8ACD-82119B3C6956}">
    <text>editorial/commentary</text>
  </threadedComment>
  <threadedComment ref="B144" dT="2022-06-10T11:41:59.00" personId="{F248281E-779A-48EA-A0AD-78EB864BA19F}" id="{4269F699-5F5B-4131-8D75-A01B90ED77B8}">
    <text>already in the review</text>
  </threadedComment>
  <threadedComment ref="C180" dT="2022-06-13T08:01:06.99" personId="{F248281E-779A-48EA-A0AD-78EB864BA19F}" id="{891605AB-B977-400D-92B1-164918FD8B10}">
    <text>not English lang</text>
  </threadedComment>
  <threadedComment ref="C211" dT="2022-06-15T08:38:25.47" personId="{2EB34271-2C36-4F5E-A220-C2AA760FA10A}" id="{AC804F35-59FD-4CCD-A090-8E63321E416B}">
    <text>check if these MASC constructs are social norms...</text>
  </threadedComment>
  <threadedComment ref="C239" dT="2022-06-15T08:42:48.73" personId="{2EB34271-2C36-4F5E-A220-C2AA760FA10A}" id="{F0C1923D-5526-4AA3-B35B-FED4E1A43D82}">
    <text>Dissertation - not peer reviewed publication</text>
  </threadedComment>
  <threadedComment ref="C321" dT="2022-06-15T08:53:15.10" personId="{2EB34271-2C36-4F5E-A220-C2AA760FA10A}" id="{1A7D9E49-02C6-4EC8-8030-E3705B527764}">
    <text>commentary/letter - not original research</text>
  </threadedComment>
  <threadedComment ref="D454" dT="2022-06-09T08:26:24.10" personId="{2EB34271-2C36-4F5E-A220-C2AA760FA10A}" id="{87893FC6-05DB-423E-A525-4A9578B91052}">
    <text>already in review</text>
  </threadedComment>
  <threadedComment ref="B559" dT="2022-07-13T07:14:19.89" personId="{2EB34271-2C36-4F5E-A220-C2AA760FA10A}" id="{5DD3886A-0206-4DD2-A534-B65413694C44}">
    <text>review article</text>
  </threadedComment>
  <threadedComment ref="B852" dT="2022-07-13T10:35:39.01" personId="{2EB34271-2C36-4F5E-A220-C2AA760FA10A}" id="{D5277A45-38DA-468E-A08B-B570C1500ADF}">
    <text>Dissertation (unpublished), not peer reviewed - so exclude</text>
  </threadedComment>
  <threadedComment ref="B995" dT="2022-07-13T10:26:58.77" personId="{2EB34271-2C36-4F5E-A220-C2AA760FA10A}" id="{0BE1D596-2F14-4F21-9616-07EC057B9962}">
    <text>unpublished Dissertation - so exclude</text>
  </threadedComment>
</ThreadedComments>
</file>

<file path=xl/threadedComments/threadedComment2.xml><?xml version="1.0" encoding="utf-8"?>
<ThreadedComments xmlns="http://schemas.microsoft.com/office/spreadsheetml/2018/threadedcomments" xmlns:x="http://schemas.openxmlformats.org/spreadsheetml/2006/main">
  <threadedComment ref="C12" dT="2022-06-15T08:38:25.47" personId="{2EB34271-2C36-4F5E-A220-C2AA760FA10A}" id="{D6BA13EE-3878-489E-B5BF-81379FF4976B}">
    <text>check if these MASC constructs are social norms...</text>
  </threadedComment>
  <threadedComment ref="K15" dT="2022-07-13T09:52:50.26" personId="{2EB34271-2C36-4F5E-A220-C2AA760FA10A}" id="{D3CF931F-CC3C-4C13-B6BE-0E853C115CF3}">
    <text>study doesn't assess the relationship between norms and suicidality (suicidality is a separate controlled for predictor with bullying perpetration as the outcome)</text>
  </threadedComment>
  <threadedComment ref="K19" dT="2022-07-13T11:04:30.46" personId="{2EB34271-2C36-4F5E-A220-C2AA760FA10A}" id="{E211DF23-D32E-4FB4-A26B-99C860ABE103}">
    <text>poor quality English in manuscript, possibly spam/predatory journal?</text>
  </threadedComment>
  <threadedComment ref="K28" dT="2022-07-13T10:34:50.87" personId="{2EB34271-2C36-4F5E-A220-C2AA760FA10A}" id="{DCFF2A7F-D4EF-4E13-BB7B-B67A152F1D9C}">
    <text>Already screened into the scoping review</text>
  </threadedComment>
  <threadedComment ref="K32" dT="2022-07-13T10:16:32.15" personId="{2EB34271-2C36-4F5E-A220-C2AA760FA10A}" id="{58FD8048-718D-44A5-AAF3-C3F1C3F03C08}">
    <text>The study doesn't report an analysis of the norms-SUIC association (norms are also not clearly defined/operationalised in terms of the measures)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EA041-8CD3-4CEF-BEBA-6A09218F2B24}">
  <dimension ref="A1:BR2275"/>
  <sheetViews>
    <sheetView tabSelected="1" zoomScale="90" zoomScaleNormal="90" workbookViewId="0">
      <pane ySplit="3" topLeftCell="A2249" activePane="bottomLeft" state="frozen"/>
      <selection pane="bottomLeft" activeCell="F1658" sqref="F1658:T2276"/>
    </sheetView>
  </sheetViews>
  <sheetFormatPr defaultRowHeight="14.5" x14ac:dyDescent="0.35"/>
  <cols>
    <col min="1" max="1" width="11.453125" customWidth="1"/>
    <col min="2" max="2" width="18.1796875" customWidth="1"/>
    <col min="3" max="3" width="8.81640625" style="7" bestFit="1" customWidth="1"/>
    <col min="4" max="4" width="40.7265625" customWidth="1"/>
    <col min="5" max="5" width="16.54296875" customWidth="1"/>
    <col min="6" max="6" width="57.1796875" customWidth="1"/>
    <col min="7" max="7" width="23.81640625" customWidth="1"/>
    <col min="8" max="10" width="8.81640625" bestFit="1" customWidth="1"/>
    <col min="11" max="11" width="9.54296875" bestFit="1" customWidth="1"/>
    <col min="12" max="12" width="9.1796875" bestFit="1" customWidth="1"/>
  </cols>
  <sheetData>
    <row r="1" spans="1:31" x14ac:dyDescent="0.35">
      <c r="A1" s="1" t="s">
        <v>11790</v>
      </c>
    </row>
    <row r="2" spans="1:31" ht="8.15" customHeight="1" x14ac:dyDescent="0.35"/>
    <row r="3" spans="1:31" s="4" customFormat="1" x14ac:dyDescent="0.35">
      <c r="A3" s="3" t="s">
        <v>0</v>
      </c>
      <c r="B3" s="3" t="s">
        <v>1</v>
      </c>
      <c r="C3" s="5" t="s">
        <v>2</v>
      </c>
      <c r="D3" s="3" t="s">
        <v>3</v>
      </c>
      <c r="E3" s="3" t="s">
        <v>4</v>
      </c>
      <c r="F3" s="3" t="s">
        <v>5</v>
      </c>
      <c r="G3" s="3" t="s">
        <v>6</v>
      </c>
    </row>
    <row r="4" spans="1:31" s="2" customFormat="1" ht="13" x14ac:dyDescent="0.3">
      <c r="A4" s="2" t="s">
        <v>47</v>
      </c>
      <c r="B4" s="2" t="s">
        <v>11</v>
      </c>
      <c r="C4" s="6" t="s">
        <v>23</v>
      </c>
      <c r="D4" s="2" t="s">
        <v>7</v>
      </c>
      <c r="E4" s="2" t="s">
        <v>22</v>
      </c>
      <c r="F4" s="2" t="s">
        <v>8</v>
      </c>
      <c r="G4" s="2" t="s">
        <v>9</v>
      </c>
      <c r="H4" s="2" t="s">
        <v>10</v>
      </c>
      <c r="K4" s="2" t="s">
        <v>12</v>
      </c>
      <c r="L4" s="2" t="s">
        <v>13</v>
      </c>
      <c r="M4" s="2" t="s">
        <v>14</v>
      </c>
      <c r="N4" s="2" t="s">
        <v>15</v>
      </c>
      <c r="P4" s="2" t="s">
        <v>16</v>
      </c>
      <c r="Q4" s="2" t="s">
        <v>17</v>
      </c>
      <c r="R4" s="2" t="s">
        <v>18</v>
      </c>
      <c r="S4" s="2" t="s">
        <v>18</v>
      </c>
      <c r="T4" s="2" t="s">
        <v>19</v>
      </c>
      <c r="U4" s="2" t="s">
        <v>20</v>
      </c>
      <c r="V4" s="2" t="s">
        <v>21</v>
      </c>
      <c r="Y4" s="2" t="s">
        <v>24</v>
      </c>
      <c r="Z4" s="2" t="s">
        <v>25</v>
      </c>
      <c r="AA4" s="2" t="s">
        <v>26</v>
      </c>
      <c r="AB4" s="2" t="s">
        <v>27</v>
      </c>
      <c r="AC4" s="2" t="s">
        <v>28</v>
      </c>
      <c r="AD4" s="2" t="s">
        <v>26</v>
      </c>
      <c r="AE4" s="2" t="s">
        <v>29</v>
      </c>
    </row>
    <row r="5" spans="1:31" s="2" customFormat="1" ht="13" x14ac:dyDescent="0.3">
      <c r="A5" s="2" t="s">
        <v>47</v>
      </c>
      <c r="B5" s="2" t="s">
        <v>35</v>
      </c>
      <c r="C5" s="6" t="s">
        <v>23</v>
      </c>
      <c r="D5" s="2" t="s">
        <v>31</v>
      </c>
      <c r="E5" s="2" t="s">
        <v>41</v>
      </c>
      <c r="F5" s="2" t="s">
        <v>32</v>
      </c>
      <c r="G5" s="2" t="s">
        <v>33</v>
      </c>
      <c r="H5" s="2" t="s">
        <v>10</v>
      </c>
      <c r="I5" s="2" t="s">
        <v>34</v>
      </c>
      <c r="K5" s="2" t="s">
        <v>36</v>
      </c>
      <c r="L5" s="2" t="s">
        <v>37</v>
      </c>
      <c r="M5" s="2" t="s">
        <v>14</v>
      </c>
      <c r="P5" s="2" t="s">
        <v>38</v>
      </c>
      <c r="R5" s="2" t="s">
        <v>18</v>
      </c>
      <c r="S5" s="2" t="s">
        <v>18</v>
      </c>
      <c r="U5" s="2" t="s">
        <v>39</v>
      </c>
      <c r="V5" s="2" t="s">
        <v>40</v>
      </c>
      <c r="Y5" s="2" t="s">
        <v>42</v>
      </c>
      <c r="Z5" s="2" t="s">
        <v>43</v>
      </c>
      <c r="AB5" s="2" t="s">
        <v>44</v>
      </c>
      <c r="AC5" s="2" t="s">
        <v>45</v>
      </c>
      <c r="AE5" s="2" t="s">
        <v>46</v>
      </c>
    </row>
    <row r="6" spans="1:31" s="2" customFormat="1" ht="13" x14ac:dyDescent="0.3">
      <c r="A6" s="2" t="s">
        <v>323</v>
      </c>
      <c r="B6" s="2" t="s">
        <v>50</v>
      </c>
      <c r="C6" s="6">
        <v>2022</v>
      </c>
      <c r="D6" s="2" t="s">
        <v>48</v>
      </c>
      <c r="E6" s="2" t="s">
        <v>60</v>
      </c>
      <c r="F6" s="2" t="s">
        <v>49</v>
      </c>
      <c r="G6" s="2" t="s">
        <v>51</v>
      </c>
      <c r="H6" s="2" t="s">
        <v>52</v>
      </c>
      <c r="I6" s="2" t="s">
        <v>53</v>
      </c>
      <c r="J6" s="2" t="s">
        <v>54</v>
      </c>
      <c r="L6" s="2" t="s">
        <v>55</v>
      </c>
      <c r="M6" s="2" t="s">
        <v>56</v>
      </c>
      <c r="N6" s="2" t="s">
        <v>18</v>
      </c>
      <c r="O6" s="2" t="s">
        <v>18</v>
      </c>
      <c r="P6" s="2" t="s">
        <v>57</v>
      </c>
      <c r="Q6" s="2" t="s">
        <v>58</v>
      </c>
      <c r="R6" s="2" t="s">
        <v>59</v>
      </c>
      <c r="T6" s="2" t="s">
        <v>59</v>
      </c>
      <c r="U6" s="2" t="s">
        <v>61</v>
      </c>
      <c r="V6" s="2" t="s">
        <v>62</v>
      </c>
      <c r="W6" s="2" t="s">
        <v>63</v>
      </c>
      <c r="Y6" s="2" t="s">
        <v>64</v>
      </c>
      <c r="Z6" s="2" t="s">
        <v>65</v>
      </c>
      <c r="AA6" s="2" t="s">
        <v>63</v>
      </c>
      <c r="AB6" s="2" t="s">
        <v>66</v>
      </c>
      <c r="AC6" s="2" t="s">
        <v>30</v>
      </c>
    </row>
    <row r="7" spans="1:31" s="2" customFormat="1" ht="13" x14ac:dyDescent="0.3">
      <c r="A7" s="2" t="s">
        <v>323</v>
      </c>
      <c r="B7" s="2" t="s">
        <v>69</v>
      </c>
      <c r="C7" s="6">
        <v>2022</v>
      </c>
      <c r="D7" s="2" t="s">
        <v>67</v>
      </c>
      <c r="E7" s="2" t="s">
        <v>76</v>
      </c>
      <c r="F7" s="2" t="s">
        <v>68</v>
      </c>
      <c r="G7" s="2" t="s">
        <v>70</v>
      </c>
      <c r="H7" s="2" t="s">
        <v>71</v>
      </c>
      <c r="I7" s="2" t="s">
        <v>14</v>
      </c>
      <c r="L7" s="2" t="s">
        <v>72</v>
      </c>
      <c r="M7" s="2" t="s">
        <v>17</v>
      </c>
      <c r="N7" s="2" t="s">
        <v>18</v>
      </c>
      <c r="O7" s="2" t="s">
        <v>18</v>
      </c>
      <c r="P7" s="2" t="s">
        <v>73</v>
      </c>
      <c r="Q7" s="2" t="s">
        <v>74</v>
      </c>
      <c r="R7" s="2" t="s">
        <v>75</v>
      </c>
      <c r="T7" s="2" t="s">
        <v>59</v>
      </c>
      <c r="U7" s="2" t="s">
        <v>77</v>
      </c>
      <c r="V7" s="2" t="s">
        <v>78</v>
      </c>
      <c r="W7" s="2" t="s">
        <v>79</v>
      </c>
      <c r="Y7" s="2" t="s">
        <v>80</v>
      </c>
      <c r="Z7" s="2" t="s">
        <v>81</v>
      </c>
      <c r="AA7" s="2" t="s">
        <v>79</v>
      </c>
      <c r="AB7" s="2" t="s">
        <v>82</v>
      </c>
      <c r="AC7" s="2" t="s">
        <v>30</v>
      </c>
    </row>
    <row r="8" spans="1:31" s="2" customFormat="1" ht="13" x14ac:dyDescent="0.3">
      <c r="A8" s="2" t="s">
        <v>323</v>
      </c>
      <c r="B8" s="2" t="s">
        <v>85</v>
      </c>
      <c r="C8" s="6">
        <v>2021</v>
      </c>
      <c r="D8" s="2" t="s">
        <v>83</v>
      </c>
      <c r="E8" s="2" t="s">
        <v>92</v>
      </c>
      <c r="F8" s="2" t="s">
        <v>84</v>
      </c>
      <c r="G8" s="2" t="s">
        <v>86</v>
      </c>
      <c r="H8" s="2" t="s">
        <v>87</v>
      </c>
      <c r="I8" s="2" t="s">
        <v>14</v>
      </c>
      <c r="L8" s="2" t="s">
        <v>88</v>
      </c>
      <c r="M8" s="2" t="s">
        <v>89</v>
      </c>
      <c r="N8" s="2" t="s">
        <v>18</v>
      </c>
      <c r="O8" s="2" t="s">
        <v>18</v>
      </c>
      <c r="P8" s="2" t="s">
        <v>90</v>
      </c>
      <c r="Q8" s="2" t="s">
        <v>91</v>
      </c>
      <c r="R8" s="2" t="s">
        <v>21</v>
      </c>
      <c r="T8" s="2" t="s">
        <v>23</v>
      </c>
      <c r="U8" s="2" t="s">
        <v>61</v>
      </c>
      <c r="V8" s="2" t="s">
        <v>93</v>
      </c>
      <c r="W8" s="2" t="s">
        <v>94</v>
      </c>
      <c r="X8" s="2" t="s">
        <v>95</v>
      </c>
      <c r="Y8" s="2" t="s">
        <v>96</v>
      </c>
      <c r="Z8" s="2" t="s">
        <v>97</v>
      </c>
      <c r="AA8" s="2" t="s">
        <v>94</v>
      </c>
      <c r="AB8" s="2" t="s">
        <v>98</v>
      </c>
      <c r="AC8" s="2" t="s">
        <v>30</v>
      </c>
    </row>
    <row r="9" spans="1:31" s="2" customFormat="1" ht="13" x14ac:dyDescent="0.3">
      <c r="A9" s="2" t="s">
        <v>323</v>
      </c>
      <c r="B9" s="2" t="s">
        <v>11</v>
      </c>
      <c r="C9" s="6">
        <v>2021</v>
      </c>
      <c r="D9" s="2" t="s">
        <v>7</v>
      </c>
      <c r="E9" s="2" t="s">
        <v>22</v>
      </c>
      <c r="F9" s="2" t="s">
        <v>8</v>
      </c>
      <c r="G9" s="2" t="s">
        <v>12</v>
      </c>
      <c r="H9" s="2" t="s">
        <v>13</v>
      </c>
      <c r="I9" s="2" t="s">
        <v>14</v>
      </c>
      <c r="J9" s="2" t="s">
        <v>15</v>
      </c>
      <c r="L9" s="2" t="s">
        <v>16</v>
      </c>
      <c r="M9" s="2" t="s">
        <v>17</v>
      </c>
      <c r="N9" s="2" t="s">
        <v>18</v>
      </c>
      <c r="O9" s="2" t="s">
        <v>18</v>
      </c>
      <c r="P9" s="2" t="s">
        <v>19</v>
      </c>
      <c r="Q9" s="2" t="s">
        <v>20</v>
      </c>
      <c r="R9" s="2" t="s">
        <v>21</v>
      </c>
      <c r="T9" s="2" t="s">
        <v>23</v>
      </c>
      <c r="U9" s="2" t="s">
        <v>24</v>
      </c>
      <c r="V9" s="2" t="s">
        <v>25</v>
      </c>
      <c r="W9" s="2" t="s">
        <v>26</v>
      </c>
      <c r="Y9" s="2" t="s">
        <v>27</v>
      </c>
      <c r="Z9" s="2" t="s">
        <v>28</v>
      </c>
      <c r="AA9" s="2" t="s">
        <v>26</v>
      </c>
      <c r="AB9" s="2" t="s">
        <v>29</v>
      </c>
      <c r="AC9" s="2" t="s">
        <v>30</v>
      </c>
    </row>
    <row r="10" spans="1:31" s="2" customFormat="1" ht="13" x14ac:dyDescent="0.3">
      <c r="A10" s="2" t="s">
        <v>323</v>
      </c>
      <c r="B10" s="2" t="s">
        <v>101</v>
      </c>
      <c r="C10" s="6">
        <v>2021</v>
      </c>
      <c r="D10" s="2" t="s">
        <v>99</v>
      </c>
      <c r="E10" s="2" t="s">
        <v>108</v>
      </c>
      <c r="F10" s="2" t="s">
        <v>100</v>
      </c>
      <c r="G10" s="2" t="s">
        <v>102</v>
      </c>
      <c r="H10" s="2" t="s">
        <v>103</v>
      </c>
      <c r="I10" s="2" t="s">
        <v>14</v>
      </c>
      <c r="L10" s="2" t="s">
        <v>104</v>
      </c>
      <c r="M10" s="2" t="s">
        <v>105</v>
      </c>
      <c r="N10" s="2" t="s">
        <v>18</v>
      </c>
      <c r="O10" s="2" t="s">
        <v>18</v>
      </c>
      <c r="Q10" s="2" t="s">
        <v>106</v>
      </c>
      <c r="R10" s="2" t="s">
        <v>107</v>
      </c>
      <c r="T10" s="2" t="s">
        <v>23</v>
      </c>
      <c r="U10" s="2" t="s">
        <v>109</v>
      </c>
      <c r="V10" s="2" t="s">
        <v>110</v>
      </c>
      <c r="Y10" s="2" t="s">
        <v>111</v>
      </c>
      <c r="Z10" s="2" t="s">
        <v>112</v>
      </c>
      <c r="AB10" s="2" t="s">
        <v>113</v>
      </c>
      <c r="AC10" s="2" t="s">
        <v>30</v>
      </c>
    </row>
    <row r="11" spans="1:31" s="2" customFormat="1" ht="13" x14ac:dyDescent="0.3">
      <c r="A11" s="2" t="s">
        <v>323</v>
      </c>
      <c r="C11" s="6">
        <v>2021</v>
      </c>
      <c r="D11" s="2" t="s">
        <v>114</v>
      </c>
      <c r="E11" s="2" t="s">
        <v>123</v>
      </c>
      <c r="F11" s="2" t="s">
        <v>115</v>
      </c>
      <c r="G11" s="2" t="s">
        <v>116</v>
      </c>
      <c r="H11" s="2" t="s">
        <v>117</v>
      </c>
      <c r="I11" s="2" t="s">
        <v>14</v>
      </c>
      <c r="L11" s="2" t="s">
        <v>118</v>
      </c>
      <c r="M11" s="2" t="s">
        <v>119</v>
      </c>
      <c r="N11" s="2" t="s">
        <v>18</v>
      </c>
      <c r="O11" s="2" t="s">
        <v>18</v>
      </c>
      <c r="P11" s="2" t="s">
        <v>120</v>
      </c>
      <c r="Q11" s="2" t="s">
        <v>121</v>
      </c>
      <c r="R11" s="2" t="s">
        <v>122</v>
      </c>
      <c r="T11" s="2" t="s">
        <v>23</v>
      </c>
      <c r="U11" s="2" t="s">
        <v>124</v>
      </c>
      <c r="V11" s="2" t="s">
        <v>125</v>
      </c>
      <c r="Y11" s="2" t="s">
        <v>126</v>
      </c>
      <c r="Z11" s="2" t="s">
        <v>127</v>
      </c>
      <c r="AB11" s="2" t="s">
        <v>128</v>
      </c>
      <c r="AC11" s="2" t="s">
        <v>30</v>
      </c>
    </row>
    <row r="12" spans="1:31" s="2" customFormat="1" ht="13" x14ac:dyDescent="0.3">
      <c r="A12" s="2" t="s">
        <v>323</v>
      </c>
      <c r="B12" s="2" t="s">
        <v>131</v>
      </c>
      <c r="C12" s="6">
        <v>2021</v>
      </c>
      <c r="D12" s="2" t="s">
        <v>129</v>
      </c>
      <c r="E12" s="2" t="s">
        <v>139</v>
      </c>
      <c r="F12" s="2" t="s">
        <v>130</v>
      </c>
      <c r="G12" s="2" t="s">
        <v>132</v>
      </c>
      <c r="H12" s="2" t="s">
        <v>133</v>
      </c>
      <c r="I12" s="2" t="s">
        <v>14</v>
      </c>
      <c r="J12" s="2" t="s">
        <v>134</v>
      </c>
      <c r="L12" s="2" t="s">
        <v>135</v>
      </c>
      <c r="M12" s="2" t="s">
        <v>136</v>
      </c>
      <c r="N12" s="2" t="s">
        <v>18</v>
      </c>
      <c r="O12" s="2" t="s">
        <v>18</v>
      </c>
      <c r="P12" s="2" t="s">
        <v>137</v>
      </c>
      <c r="Q12" s="2" t="s">
        <v>138</v>
      </c>
      <c r="R12" s="2" t="s">
        <v>122</v>
      </c>
      <c r="T12" s="2" t="s">
        <v>23</v>
      </c>
      <c r="U12" s="2" t="s">
        <v>140</v>
      </c>
      <c r="V12" s="2" t="s">
        <v>141</v>
      </c>
      <c r="W12" s="2" t="s">
        <v>142</v>
      </c>
      <c r="X12" s="2" t="s">
        <v>143</v>
      </c>
      <c r="Y12" s="2" t="s">
        <v>144</v>
      </c>
      <c r="Z12" s="2" t="s">
        <v>145</v>
      </c>
      <c r="AA12" s="2" t="s">
        <v>142</v>
      </c>
      <c r="AB12" s="2" t="s">
        <v>146</v>
      </c>
      <c r="AC12" s="2" t="s">
        <v>30</v>
      </c>
    </row>
    <row r="13" spans="1:31" s="2" customFormat="1" ht="13" x14ac:dyDescent="0.3">
      <c r="A13" s="2" t="s">
        <v>323</v>
      </c>
      <c r="B13" s="2" t="s">
        <v>149</v>
      </c>
      <c r="C13" s="6">
        <v>2021</v>
      </c>
      <c r="D13" s="2" t="s">
        <v>147</v>
      </c>
      <c r="E13" s="2" t="s">
        <v>154</v>
      </c>
      <c r="F13" s="2" t="s">
        <v>148</v>
      </c>
      <c r="G13" s="2" t="s">
        <v>150</v>
      </c>
      <c r="H13" s="2" t="s">
        <v>151</v>
      </c>
      <c r="I13" s="2" t="s">
        <v>14</v>
      </c>
      <c r="L13" s="2" t="s">
        <v>152</v>
      </c>
      <c r="M13" s="2" t="s">
        <v>105</v>
      </c>
      <c r="N13" s="2" t="s">
        <v>18</v>
      </c>
      <c r="O13" s="2" t="s">
        <v>18</v>
      </c>
      <c r="Q13" s="2" t="s">
        <v>20</v>
      </c>
      <c r="R13" s="2" t="s">
        <v>153</v>
      </c>
      <c r="T13" s="2" t="s">
        <v>23</v>
      </c>
      <c r="U13" s="2" t="s">
        <v>155</v>
      </c>
      <c r="V13" s="2" t="s">
        <v>156</v>
      </c>
      <c r="Y13" s="2" t="s">
        <v>157</v>
      </c>
      <c r="Z13" s="2" t="s">
        <v>158</v>
      </c>
      <c r="AB13" s="2" t="s">
        <v>159</v>
      </c>
      <c r="AC13" s="2" t="s">
        <v>30</v>
      </c>
    </row>
    <row r="14" spans="1:31" s="2" customFormat="1" ht="13" x14ac:dyDescent="0.3">
      <c r="A14" s="2" t="s">
        <v>323</v>
      </c>
      <c r="B14" s="2" t="s">
        <v>162</v>
      </c>
      <c r="C14" s="6">
        <v>2021</v>
      </c>
      <c r="D14" s="2" t="s">
        <v>160</v>
      </c>
      <c r="E14" s="2" t="s">
        <v>169</v>
      </c>
      <c r="F14" s="2" t="s">
        <v>161</v>
      </c>
      <c r="G14" s="2" t="s">
        <v>163</v>
      </c>
      <c r="H14" s="2" t="s">
        <v>164</v>
      </c>
      <c r="I14" s="2" t="s">
        <v>14</v>
      </c>
      <c r="J14" s="2" t="s">
        <v>165</v>
      </c>
      <c r="L14" s="2" t="s">
        <v>166</v>
      </c>
      <c r="M14" s="2" t="s">
        <v>167</v>
      </c>
      <c r="N14" s="2" t="s">
        <v>18</v>
      </c>
      <c r="O14" s="2" t="s">
        <v>18</v>
      </c>
      <c r="P14" s="2" t="s">
        <v>168</v>
      </c>
      <c r="Q14" s="2" t="s">
        <v>20</v>
      </c>
      <c r="R14" s="2" t="s">
        <v>153</v>
      </c>
      <c r="T14" s="2" t="s">
        <v>23</v>
      </c>
      <c r="U14" s="2" t="s">
        <v>170</v>
      </c>
      <c r="V14" s="2" t="s">
        <v>171</v>
      </c>
      <c r="W14" s="2" t="s">
        <v>172</v>
      </c>
      <c r="X14" s="2" t="s">
        <v>173</v>
      </c>
      <c r="Y14" s="2" t="s">
        <v>174</v>
      </c>
      <c r="Z14" s="2" t="s">
        <v>175</v>
      </c>
      <c r="AA14" s="2" t="s">
        <v>172</v>
      </c>
      <c r="AB14" s="2" t="s">
        <v>176</v>
      </c>
      <c r="AC14" s="2" t="s">
        <v>30</v>
      </c>
    </row>
    <row r="15" spans="1:31" s="2" customFormat="1" ht="13" x14ac:dyDescent="0.3">
      <c r="A15" s="2" t="s">
        <v>323</v>
      </c>
      <c r="B15" s="2" t="s">
        <v>35</v>
      </c>
      <c r="C15" s="6">
        <v>2021</v>
      </c>
      <c r="D15" s="2" t="s">
        <v>31</v>
      </c>
      <c r="E15" s="2" t="s">
        <v>41</v>
      </c>
      <c r="F15" s="2" t="s">
        <v>32</v>
      </c>
      <c r="G15" s="2" t="s">
        <v>36</v>
      </c>
      <c r="H15" s="2" t="s">
        <v>37</v>
      </c>
      <c r="I15" s="2" t="s">
        <v>14</v>
      </c>
      <c r="L15" s="2" t="s">
        <v>38</v>
      </c>
      <c r="N15" s="2" t="s">
        <v>18</v>
      </c>
      <c r="O15" s="2" t="s">
        <v>18</v>
      </c>
      <c r="Q15" s="2" t="s">
        <v>39</v>
      </c>
      <c r="R15" s="2" t="s">
        <v>40</v>
      </c>
      <c r="T15" s="2" t="s">
        <v>23</v>
      </c>
      <c r="U15" s="2" t="s">
        <v>42</v>
      </c>
      <c r="V15" s="2" t="s">
        <v>43</v>
      </c>
      <c r="Y15" s="2" t="s">
        <v>44</v>
      </c>
      <c r="Z15" s="2" t="s">
        <v>45</v>
      </c>
      <c r="AB15" s="2" t="s">
        <v>46</v>
      </c>
      <c r="AC15" s="2" t="s">
        <v>30</v>
      </c>
    </row>
    <row r="16" spans="1:31" s="2" customFormat="1" ht="13" x14ac:dyDescent="0.3">
      <c r="A16" s="2" t="s">
        <v>323</v>
      </c>
      <c r="B16" s="2" t="s">
        <v>179</v>
      </c>
      <c r="C16" s="6">
        <v>2021</v>
      </c>
      <c r="D16" s="2" t="s">
        <v>177</v>
      </c>
      <c r="E16" s="2" t="s">
        <v>185</v>
      </c>
      <c r="F16" s="2" t="s">
        <v>178</v>
      </c>
      <c r="G16" s="2" t="s">
        <v>180</v>
      </c>
      <c r="H16" s="2" t="s">
        <v>181</v>
      </c>
      <c r="I16" s="2" t="s">
        <v>14</v>
      </c>
      <c r="L16" s="2" t="s">
        <v>182</v>
      </c>
      <c r="M16" s="2" t="s">
        <v>56</v>
      </c>
      <c r="N16" s="2" t="s">
        <v>18</v>
      </c>
      <c r="O16" s="2" t="s">
        <v>18</v>
      </c>
      <c r="Q16" s="2" t="s">
        <v>183</v>
      </c>
      <c r="R16" s="2" t="s">
        <v>184</v>
      </c>
      <c r="T16" s="2" t="s">
        <v>23</v>
      </c>
      <c r="U16" s="2" t="s">
        <v>186</v>
      </c>
      <c r="V16" s="2" t="s">
        <v>187</v>
      </c>
      <c r="Y16" s="2" t="s">
        <v>188</v>
      </c>
      <c r="Z16" s="2" t="s">
        <v>189</v>
      </c>
      <c r="AB16" s="2" t="s">
        <v>190</v>
      </c>
      <c r="AC16" s="2" t="s">
        <v>30</v>
      </c>
    </row>
    <row r="17" spans="1:30" s="2" customFormat="1" ht="13" x14ac:dyDescent="0.3">
      <c r="A17" s="2" t="s">
        <v>323</v>
      </c>
      <c r="B17" s="2" t="s">
        <v>193</v>
      </c>
      <c r="C17" s="6">
        <v>2021</v>
      </c>
      <c r="D17" s="2" t="s">
        <v>191</v>
      </c>
      <c r="E17" s="2" t="s">
        <v>197</v>
      </c>
      <c r="F17" s="2" t="s">
        <v>192</v>
      </c>
      <c r="G17" s="2" t="s">
        <v>70</v>
      </c>
      <c r="H17" s="2" t="s">
        <v>194</v>
      </c>
      <c r="I17" s="2" t="s">
        <v>14</v>
      </c>
      <c r="L17" s="2" t="s">
        <v>195</v>
      </c>
      <c r="M17" s="2" t="s">
        <v>56</v>
      </c>
      <c r="N17" s="2" t="s">
        <v>18</v>
      </c>
      <c r="O17" s="2" t="s">
        <v>18</v>
      </c>
      <c r="P17" s="2" t="s">
        <v>196</v>
      </c>
      <c r="Q17" s="2" t="s">
        <v>74</v>
      </c>
      <c r="R17" s="2" t="s">
        <v>184</v>
      </c>
      <c r="T17" s="2" t="s">
        <v>23</v>
      </c>
      <c r="U17" s="2" t="s">
        <v>61</v>
      </c>
      <c r="V17" s="2" t="s">
        <v>198</v>
      </c>
      <c r="W17" s="2" t="s">
        <v>199</v>
      </c>
      <c r="Y17" s="2" t="s">
        <v>200</v>
      </c>
      <c r="Z17" s="2" t="s">
        <v>201</v>
      </c>
      <c r="AA17" s="2" t="s">
        <v>199</v>
      </c>
      <c r="AB17" s="2" t="s">
        <v>202</v>
      </c>
      <c r="AC17" s="2" t="s">
        <v>30</v>
      </c>
    </row>
    <row r="18" spans="1:30" s="2" customFormat="1" ht="13" x14ac:dyDescent="0.3">
      <c r="A18" s="2" t="s">
        <v>323</v>
      </c>
      <c r="B18" s="2" t="s">
        <v>205</v>
      </c>
      <c r="C18" s="6">
        <v>2021</v>
      </c>
      <c r="D18" s="2" t="s">
        <v>203</v>
      </c>
      <c r="E18" s="2" t="s">
        <v>211</v>
      </c>
      <c r="F18" s="2" t="s">
        <v>204</v>
      </c>
      <c r="G18" s="2" t="s">
        <v>206</v>
      </c>
      <c r="H18" s="2" t="s">
        <v>207</v>
      </c>
      <c r="I18" s="2" t="s">
        <v>14</v>
      </c>
      <c r="L18" s="2" t="s">
        <v>208</v>
      </c>
      <c r="M18" s="2" t="s">
        <v>56</v>
      </c>
      <c r="N18" s="2" t="s">
        <v>18</v>
      </c>
      <c r="O18" s="2" t="s">
        <v>18</v>
      </c>
      <c r="P18" s="2" t="s">
        <v>209</v>
      </c>
      <c r="Q18" s="2" t="s">
        <v>20</v>
      </c>
      <c r="R18" s="2" t="s">
        <v>210</v>
      </c>
      <c r="T18" s="2" t="s">
        <v>23</v>
      </c>
      <c r="U18" s="2" t="s">
        <v>212</v>
      </c>
      <c r="V18" s="2" t="s">
        <v>213</v>
      </c>
      <c r="W18" s="2" t="s">
        <v>214</v>
      </c>
      <c r="Y18" s="2" t="s">
        <v>215</v>
      </c>
      <c r="Z18" s="2" t="s">
        <v>216</v>
      </c>
      <c r="AA18" s="2" t="s">
        <v>214</v>
      </c>
      <c r="AB18" s="2" t="s">
        <v>217</v>
      </c>
      <c r="AC18" s="2" t="s">
        <v>30</v>
      </c>
    </row>
    <row r="19" spans="1:30" s="2" customFormat="1" ht="13" x14ac:dyDescent="0.3">
      <c r="A19" s="2" t="s">
        <v>323</v>
      </c>
      <c r="B19" s="2" t="s">
        <v>220</v>
      </c>
      <c r="C19" s="6">
        <v>2021</v>
      </c>
      <c r="D19" s="2" t="s">
        <v>218</v>
      </c>
      <c r="E19" s="2" t="s">
        <v>227</v>
      </c>
      <c r="F19" s="2" t="s">
        <v>219</v>
      </c>
      <c r="G19" s="2" t="s">
        <v>221</v>
      </c>
      <c r="H19" s="2" t="s">
        <v>222</v>
      </c>
      <c r="I19" s="2" t="s">
        <v>14</v>
      </c>
      <c r="J19" s="2" t="s">
        <v>223</v>
      </c>
      <c r="L19" s="2" t="s">
        <v>224</v>
      </c>
      <c r="M19" s="2" t="s">
        <v>89</v>
      </c>
      <c r="N19" s="2" t="s">
        <v>18</v>
      </c>
      <c r="O19" s="2" t="s">
        <v>18</v>
      </c>
      <c r="P19" s="2" t="s">
        <v>225</v>
      </c>
      <c r="Q19" s="2" t="s">
        <v>20</v>
      </c>
      <c r="R19" s="2" t="s">
        <v>226</v>
      </c>
      <c r="T19" s="2" t="s">
        <v>23</v>
      </c>
      <c r="U19" s="2" t="s">
        <v>212</v>
      </c>
      <c r="V19" s="2" t="s">
        <v>228</v>
      </c>
      <c r="W19" s="2" t="s">
        <v>229</v>
      </c>
      <c r="Y19" s="2" t="s">
        <v>230</v>
      </c>
      <c r="Z19" s="2" t="s">
        <v>231</v>
      </c>
      <c r="AA19" s="2" t="s">
        <v>229</v>
      </c>
      <c r="AB19" s="2" t="s">
        <v>232</v>
      </c>
      <c r="AC19" s="2" t="s">
        <v>30</v>
      </c>
    </row>
    <row r="20" spans="1:30" s="2" customFormat="1" ht="13" x14ac:dyDescent="0.3">
      <c r="A20" s="2" t="s">
        <v>323</v>
      </c>
      <c r="B20" s="2" t="s">
        <v>235</v>
      </c>
      <c r="C20" s="6">
        <v>2021</v>
      </c>
      <c r="D20" s="2" t="s">
        <v>233</v>
      </c>
      <c r="E20" s="2" t="s">
        <v>242</v>
      </c>
      <c r="F20" s="2" t="s">
        <v>234</v>
      </c>
      <c r="G20" s="2" t="s">
        <v>236</v>
      </c>
      <c r="H20" s="2" t="s">
        <v>237</v>
      </c>
      <c r="I20" s="2" t="s">
        <v>238</v>
      </c>
      <c r="L20" s="2" t="s">
        <v>239</v>
      </c>
      <c r="N20" s="2" t="s">
        <v>18</v>
      </c>
      <c r="O20" s="2" t="s">
        <v>18</v>
      </c>
      <c r="Q20" s="2" t="s">
        <v>240</v>
      </c>
      <c r="R20" s="2" t="s">
        <v>241</v>
      </c>
      <c r="T20" s="2" t="s">
        <v>23</v>
      </c>
      <c r="U20" s="2" t="s">
        <v>243</v>
      </c>
      <c r="V20" s="2" t="s">
        <v>244</v>
      </c>
      <c r="Y20" s="2" t="s">
        <v>245</v>
      </c>
      <c r="Z20" s="2" t="s">
        <v>246</v>
      </c>
      <c r="AB20" s="2" t="s">
        <v>247</v>
      </c>
      <c r="AC20" s="2" t="s">
        <v>30</v>
      </c>
    </row>
    <row r="21" spans="1:30" s="2" customFormat="1" ht="13" x14ac:dyDescent="0.3">
      <c r="A21" s="2" t="s">
        <v>323</v>
      </c>
      <c r="B21" s="2" t="s">
        <v>250</v>
      </c>
      <c r="C21" s="6">
        <v>2021</v>
      </c>
      <c r="D21" s="2" t="s">
        <v>248</v>
      </c>
      <c r="E21" s="2" t="s">
        <v>257</v>
      </c>
      <c r="F21" s="2" t="s">
        <v>249</v>
      </c>
      <c r="G21" s="2" t="s">
        <v>251</v>
      </c>
      <c r="H21" s="2" t="s">
        <v>252</v>
      </c>
      <c r="I21" s="2" t="s">
        <v>14</v>
      </c>
      <c r="J21" s="2" t="s">
        <v>253</v>
      </c>
      <c r="L21" s="2" t="s">
        <v>254</v>
      </c>
      <c r="M21" s="2" t="s">
        <v>89</v>
      </c>
      <c r="N21" s="2" t="s">
        <v>18</v>
      </c>
      <c r="O21" s="2" t="s">
        <v>18</v>
      </c>
      <c r="P21" s="2" t="s">
        <v>255</v>
      </c>
      <c r="Q21" s="2" t="s">
        <v>256</v>
      </c>
      <c r="R21" s="2" t="s">
        <v>241</v>
      </c>
      <c r="T21" s="2" t="s">
        <v>23</v>
      </c>
      <c r="U21" s="2" t="s">
        <v>258</v>
      </c>
      <c r="V21" s="2" t="s">
        <v>259</v>
      </c>
      <c r="W21" s="2" t="s">
        <v>260</v>
      </c>
      <c r="Y21" s="2" t="s">
        <v>261</v>
      </c>
      <c r="Z21" s="2" t="s">
        <v>262</v>
      </c>
      <c r="AA21" s="2" t="s">
        <v>260</v>
      </c>
      <c r="AB21" s="2" t="s">
        <v>263</v>
      </c>
      <c r="AC21" s="2" t="s">
        <v>30</v>
      </c>
    </row>
    <row r="22" spans="1:30" s="2" customFormat="1" ht="13" x14ac:dyDescent="0.3">
      <c r="A22" s="2" t="s">
        <v>323</v>
      </c>
      <c r="B22" s="2" t="s">
        <v>266</v>
      </c>
      <c r="C22" s="6">
        <v>2021</v>
      </c>
      <c r="D22" s="2" t="s">
        <v>264</v>
      </c>
      <c r="E22" s="2" t="s">
        <v>272</v>
      </c>
      <c r="F22" s="2" t="s">
        <v>265</v>
      </c>
      <c r="G22" s="2" t="s">
        <v>267</v>
      </c>
      <c r="H22" s="2" t="s">
        <v>268</v>
      </c>
      <c r="I22" s="2" t="s">
        <v>14</v>
      </c>
      <c r="J22" s="2" t="s">
        <v>269</v>
      </c>
      <c r="L22" s="2" t="s">
        <v>270</v>
      </c>
      <c r="M22" s="2" t="s">
        <v>89</v>
      </c>
      <c r="N22" s="2" t="s">
        <v>18</v>
      </c>
      <c r="O22" s="2" t="s">
        <v>18</v>
      </c>
      <c r="P22" s="2" t="s">
        <v>271</v>
      </c>
      <c r="Q22" s="2" t="s">
        <v>240</v>
      </c>
      <c r="R22" s="2" t="s">
        <v>241</v>
      </c>
      <c r="T22" s="2" t="s">
        <v>23</v>
      </c>
      <c r="U22" s="2" t="s">
        <v>273</v>
      </c>
      <c r="V22" s="2" t="s">
        <v>274</v>
      </c>
      <c r="W22" s="2" t="s">
        <v>275</v>
      </c>
      <c r="Y22" s="2" t="s">
        <v>276</v>
      </c>
      <c r="Z22" s="2" t="s">
        <v>277</v>
      </c>
      <c r="AA22" s="2" t="s">
        <v>275</v>
      </c>
      <c r="AB22" s="2" t="s">
        <v>278</v>
      </c>
      <c r="AC22" s="2" t="s">
        <v>30</v>
      </c>
    </row>
    <row r="23" spans="1:30" s="2" customFormat="1" ht="13" x14ac:dyDescent="0.3">
      <c r="A23" s="2" t="s">
        <v>323</v>
      </c>
      <c r="B23" s="2" t="s">
        <v>281</v>
      </c>
      <c r="C23" s="6">
        <v>2020</v>
      </c>
      <c r="D23" s="2" t="s">
        <v>279</v>
      </c>
      <c r="E23" s="2" t="s">
        <v>288</v>
      </c>
      <c r="F23" s="2" t="s">
        <v>280</v>
      </c>
      <c r="G23" s="2" t="s">
        <v>282</v>
      </c>
      <c r="H23" s="2" t="s">
        <v>283</v>
      </c>
      <c r="I23" s="2" t="s">
        <v>14</v>
      </c>
      <c r="J23" s="2" t="s">
        <v>284</v>
      </c>
      <c r="L23" s="2" t="s">
        <v>285</v>
      </c>
      <c r="M23" s="2" t="s">
        <v>89</v>
      </c>
      <c r="N23" s="2" t="s">
        <v>18</v>
      </c>
      <c r="O23" s="2" t="s">
        <v>18</v>
      </c>
      <c r="P23" s="2" t="s">
        <v>286</v>
      </c>
      <c r="Q23" s="2" t="s">
        <v>183</v>
      </c>
      <c r="R23" s="2" t="s">
        <v>287</v>
      </c>
      <c r="T23" s="2" t="s">
        <v>23</v>
      </c>
      <c r="U23" s="2" t="s">
        <v>289</v>
      </c>
      <c r="V23" s="2" t="s">
        <v>290</v>
      </c>
      <c r="W23" s="2" t="s">
        <v>291</v>
      </c>
      <c r="Y23" s="2" t="s">
        <v>292</v>
      </c>
      <c r="Z23" s="2" t="s">
        <v>293</v>
      </c>
      <c r="AA23" s="2" t="s">
        <v>291</v>
      </c>
      <c r="AB23" s="2" t="s">
        <v>294</v>
      </c>
      <c r="AC23" s="2" t="s">
        <v>30</v>
      </c>
    </row>
    <row r="24" spans="1:30" s="2" customFormat="1" ht="13" x14ac:dyDescent="0.3">
      <c r="A24" s="2" t="s">
        <v>323</v>
      </c>
      <c r="B24" s="2" t="s">
        <v>297</v>
      </c>
      <c r="C24" s="6">
        <v>2020</v>
      </c>
      <c r="D24" s="2" t="s">
        <v>295</v>
      </c>
      <c r="E24" s="2" t="s">
        <v>303</v>
      </c>
      <c r="F24" s="2" t="s">
        <v>296</v>
      </c>
      <c r="G24" s="2" t="s">
        <v>298</v>
      </c>
      <c r="H24" s="2" t="s">
        <v>299</v>
      </c>
      <c r="I24" s="2" t="s">
        <v>14</v>
      </c>
      <c r="M24" s="2" t="s">
        <v>300</v>
      </c>
      <c r="N24" s="2" t="s">
        <v>18</v>
      </c>
      <c r="O24" s="2" t="s">
        <v>18</v>
      </c>
      <c r="Q24" s="2" t="s">
        <v>301</v>
      </c>
      <c r="R24" s="2" t="s">
        <v>302</v>
      </c>
      <c r="T24" s="2" t="s">
        <v>304</v>
      </c>
      <c r="U24" s="2" t="s">
        <v>186</v>
      </c>
      <c r="V24" s="2" t="s">
        <v>305</v>
      </c>
      <c r="Y24" s="2" t="s">
        <v>245</v>
      </c>
      <c r="Z24" s="2" t="s">
        <v>306</v>
      </c>
      <c r="AB24" s="2" t="s">
        <v>307</v>
      </c>
      <c r="AC24" s="2" t="s">
        <v>30</v>
      </c>
    </row>
    <row r="25" spans="1:30" s="2" customFormat="1" ht="13" x14ac:dyDescent="0.3">
      <c r="A25" s="2" t="s">
        <v>323</v>
      </c>
      <c r="B25" s="2" t="s">
        <v>310</v>
      </c>
      <c r="C25" s="6">
        <v>2020</v>
      </c>
      <c r="D25" s="2" t="s">
        <v>308</v>
      </c>
      <c r="E25" s="2" t="s">
        <v>316</v>
      </c>
      <c r="F25" s="2" t="s">
        <v>309</v>
      </c>
      <c r="G25" s="2" t="s">
        <v>70</v>
      </c>
      <c r="H25" s="2" t="s">
        <v>311</v>
      </c>
      <c r="I25" s="2" t="s">
        <v>14</v>
      </c>
      <c r="L25" s="2" t="s">
        <v>312</v>
      </c>
      <c r="M25" s="2" t="s">
        <v>313</v>
      </c>
      <c r="N25" s="2" t="s">
        <v>18</v>
      </c>
      <c r="O25" s="2" t="s">
        <v>18</v>
      </c>
      <c r="P25" s="2" t="s">
        <v>314</v>
      </c>
      <c r="Q25" s="2" t="s">
        <v>315</v>
      </c>
      <c r="R25" s="2" t="s">
        <v>302</v>
      </c>
      <c r="T25" s="2" t="s">
        <v>304</v>
      </c>
      <c r="U25" s="2" t="s">
        <v>317</v>
      </c>
      <c r="V25" s="2" t="s">
        <v>318</v>
      </c>
      <c r="W25" s="2" t="s">
        <v>319</v>
      </c>
      <c r="Y25" s="2" t="s">
        <v>320</v>
      </c>
      <c r="Z25" s="2" t="s">
        <v>321</v>
      </c>
      <c r="AA25" s="2" t="s">
        <v>319</v>
      </c>
      <c r="AB25" s="2" t="s">
        <v>322</v>
      </c>
      <c r="AC25" s="2" t="s">
        <v>30</v>
      </c>
    </row>
    <row r="26" spans="1:30" s="2" customFormat="1" ht="13" x14ac:dyDescent="0.3">
      <c r="A26" s="2" t="s">
        <v>391</v>
      </c>
      <c r="B26" s="2" t="s">
        <v>326</v>
      </c>
      <c r="C26" s="6" t="s">
        <v>59</v>
      </c>
      <c r="D26" s="2" t="s">
        <v>324</v>
      </c>
      <c r="E26" s="2" t="s">
        <v>334</v>
      </c>
      <c r="F26" s="2" t="s">
        <v>325</v>
      </c>
      <c r="H26" s="2" t="s">
        <v>327</v>
      </c>
      <c r="I26" s="2" t="s">
        <v>328</v>
      </c>
      <c r="J26" s="2" t="s">
        <v>329</v>
      </c>
      <c r="K26" s="2" t="s">
        <v>330</v>
      </c>
      <c r="M26" s="2" t="s">
        <v>331</v>
      </c>
      <c r="N26" s="2" t="s">
        <v>89</v>
      </c>
      <c r="O26" s="2" t="s">
        <v>18</v>
      </c>
      <c r="P26" s="2" t="s">
        <v>18</v>
      </c>
      <c r="Q26" s="2" t="s">
        <v>332</v>
      </c>
      <c r="R26" s="2" t="s">
        <v>333</v>
      </c>
      <c r="S26" s="2" t="s">
        <v>75</v>
      </c>
      <c r="U26" s="2" t="s">
        <v>59</v>
      </c>
      <c r="V26" s="2" t="s">
        <v>335</v>
      </c>
      <c r="W26" s="2" t="s">
        <v>336</v>
      </c>
      <c r="X26" s="2" t="s">
        <v>337</v>
      </c>
      <c r="Z26" s="2" t="s">
        <v>338</v>
      </c>
      <c r="AA26" s="2" t="s">
        <v>339</v>
      </c>
      <c r="AB26" s="2" t="s">
        <v>337</v>
      </c>
      <c r="AC26" s="2" t="s">
        <v>340</v>
      </c>
      <c r="AD26" s="2" t="s">
        <v>30</v>
      </c>
    </row>
    <row r="27" spans="1:30" s="2" customFormat="1" ht="13" x14ac:dyDescent="0.3">
      <c r="A27" s="2" t="s">
        <v>391</v>
      </c>
      <c r="B27" s="2" t="s">
        <v>343</v>
      </c>
      <c r="C27" s="6" t="s">
        <v>59</v>
      </c>
      <c r="D27" s="2" t="s">
        <v>341</v>
      </c>
      <c r="E27" s="2" t="s">
        <v>350</v>
      </c>
      <c r="F27" s="2" t="s">
        <v>342</v>
      </c>
      <c r="H27" s="2" t="s">
        <v>221</v>
      </c>
      <c r="I27" s="2" t="s">
        <v>344</v>
      </c>
      <c r="J27" s="2" t="s">
        <v>14</v>
      </c>
      <c r="K27" s="2" t="s">
        <v>345</v>
      </c>
      <c r="M27" s="2" t="s">
        <v>346</v>
      </c>
      <c r="N27" s="2" t="s">
        <v>89</v>
      </c>
      <c r="O27" s="2" t="s">
        <v>18</v>
      </c>
      <c r="P27" s="2" t="s">
        <v>18</v>
      </c>
      <c r="Q27" s="2" t="s">
        <v>347</v>
      </c>
      <c r="R27" s="2" t="s">
        <v>348</v>
      </c>
      <c r="S27" s="2" t="s">
        <v>349</v>
      </c>
      <c r="U27" s="2" t="s">
        <v>59</v>
      </c>
      <c r="V27" s="2" t="s">
        <v>351</v>
      </c>
      <c r="W27" s="2" t="s">
        <v>352</v>
      </c>
      <c r="X27" s="2" t="s">
        <v>353</v>
      </c>
      <c r="Y27" s="2" t="s">
        <v>354</v>
      </c>
      <c r="Z27" s="2" t="s">
        <v>355</v>
      </c>
      <c r="AA27" s="2" t="s">
        <v>356</v>
      </c>
      <c r="AB27" s="2" t="s">
        <v>353</v>
      </c>
      <c r="AC27" s="2" t="s">
        <v>357</v>
      </c>
      <c r="AD27" s="2" t="s">
        <v>30</v>
      </c>
    </row>
    <row r="28" spans="1:30" s="2" customFormat="1" ht="13" x14ac:dyDescent="0.3">
      <c r="A28" s="2" t="s">
        <v>391</v>
      </c>
      <c r="B28" s="2" t="s">
        <v>360</v>
      </c>
      <c r="C28" s="6" t="s">
        <v>23</v>
      </c>
      <c r="D28" s="2" t="s">
        <v>358</v>
      </c>
      <c r="E28" s="2" t="s">
        <v>365</v>
      </c>
      <c r="F28" s="2" t="s">
        <v>359</v>
      </c>
      <c r="H28" s="2" t="s">
        <v>361</v>
      </c>
      <c r="I28" s="2" t="s">
        <v>362</v>
      </c>
      <c r="J28" s="2" t="s">
        <v>14</v>
      </c>
      <c r="M28" s="2" t="s">
        <v>363</v>
      </c>
      <c r="N28" s="2" t="s">
        <v>17</v>
      </c>
      <c r="O28" s="2" t="s">
        <v>18</v>
      </c>
      <c r="P28" s="2" t="s">
        <v>18</v>
      </c>
      <c r="Q28" s="2" t="s">
        <v>364</v>
      </c>
      <c r="R28" s="2" t="s">
        <v>74</v>
      </c>
      <c r="S28" s="2" t="s">
        <v>107</v>
      </c>
      <c r="U28" s="2" t="s">
        <v>23</v>
      </c>
      <c r="V28" s="2" t="s">
        <v>366</v>
      </c>
      <c r="W28" s="2" t="s">
        <v>367</v>
      </c>
      <c r="X28" s="2" t="s">
        <v>368</v>
      </c>
      <c r="Y28" s="2" t="s">
        <v>369</v>
      </c>
      <c r="Z28" s="2" t="s">
        <v>370</v>
      </c>
      <c r="AA28" s="2" t="s">
        <v>371</v>
      </c>
      <c r="AB28" s="2" t="s">
        <v>368</v>
      </c>
      <c r="AC28" s="2" t="s">
        <v>372</v>
      </c>
      <c r="AD28" s="2" t="s">
        <v>30</v>
      </c>
    </row>
    <row r="29" spans="1:30" s="2" customFormat="1" ht="13" x14ac:dyDescent="0.3">
      <c r="A29" s="2" t="s">
        <v>391</v>
      </c>
      <c r="B29" s="2" t="s">
        <v>375</v>
      </c>
      <c r="C29" s="6" t="s">
        <v>23</v>
      </c>
      <c r="D29" s="2" t="s">
        <v>373</v>
      </c>
      <c r="E29" s="2" t="s">
        <v>383</v>
      </c>
      <c r="F29" s="2" t="s">
        <v>374</v>
      </c>
      <c r="H29" s="2" t="s">
        <v>376</v>
      </c>
      <c r="I29" s="2" t="s">
        <v>377</v>
      </c>
      <c r="J29" s="2" t="s">
        <v>14</v>
      </c>
      <c r="K29" s="2" t="s">
        <v>378</v>
      </c>
      <c r="M29" s="2" t="s">
        <v>379</v>
      </c>
      <c r="N29" s="2" t="s">
        <v>380</v>
      </c>
      <c r="O29" s="2" t="s">
        <v>18</v>
      </c>
      <c r="P29" s="2" t="s">
        <v>18</v>
      </c>
      <c r="Q29" s="2" t="s">
        <v>381</v>
      </c>
      <c r="R29" s="2" t="s">
        <v>20</v>
      </c>
      <c r="S29" s="2" t="s">
        <v>382</v>
      </c>
      <c r="U29" s="2" t="s">
        <v>23</v>
      </c>
      <c r="V29" s="2" t="s">
        <v>384</v>
      </c>
      <c r="W29" s="2" t="s">
        <v>385</v>
      </c>
      <c r="X29" s="2" t="s">
        <v>386</v>
      </c>
      <c r="Y29" s="2" t="s">
        <v>387</v>
      </c>
      <c r="Z29" s="2" t="s">
        <v>388</v>
      </c>
      <c r="AA29" s="2" t="s">
        <v>389</v>
      </c>
      <c r="AB29" s="2" t="s">
        <v>386</v>
      </c>
      <c r="AC29" s="2" t="s">
        <v>390</v>
      </c>
      <c r="AD29" s="2" t="s">
        <v>30</v>
      </c>
    </row>
    <row r="30" spans="1:30" s="2" customFormat="1" ht="13" x14ac:dyDescent="0.3">
      <c r="A30" s="2" t="s">
        <v>391</v>
      </c>
      <c r="B30" s="2" t="s">
        <v>179</v>
      </c>
      <c r="C30" s="6" t="s">
        <v>23</v>
      </c>
      <c r="D30" s="2" t="s">
        <v>177</v>
      </c>
      <c r="E30" s="2" t="s">
        <v>185</v>
      </c>
      <c r="F30" s="2" t="s">
        <v>178</v>
      </c>
      <c r="H30" s="2" t="s">
        <v>180</v>
      </c>
      <c r="I30" s="2" t="s">
        <v>181</v>
      </c>
      <c r="J30" s="2" t="s">
        <v>14</v>
      </c>
      <c r="M30" s="2" t="s">
        <v>182</v>
      </c>
      <c r="N30" s="2" t="s">
        <v>56</v>
      </c>
      <c r="O30" s="2" t="s">
        <v>18</v>
      </c>
      <c r="P30" s="2" t="s">
        <v>18</v>
      </c>
      <c r="R30" s="2" t="s">
        <v>183</v>
      </c>
      <c r="S30" s="2" t="s">
        <v>184</v>
      </c>
      <c r="U30" s="2" t="s">
        <v>23</v>
      </c>
      <c r="V30" s="2" t="s">
        <v>186</v>
      </c>
      <c r="W30" s="2" t="s">
        <v>187</v>
      </c>
      <c r="Z30" s="2" t="s">
        <v>188</v>
      </c>
      <c r="AA30" s="2" t="s">
        <v>189</v>
      </c>
      <c r="AC30" s="2" t="s">
        <v>190</v>
      </c>
      <c r="AD30" s="2" t="s">
        <v>30</v>
      </c>
    </row>
    <row r="31" spans="1:30" s="2" customFormat="1" ht="13" x14ac:dyDescent="0.3">
      <c r="A31" s="2" t="s">
        <v>404</v>
      </c>
      <c r="B31" s="2" t="s">
        <v>162</v>
      </c>
      <c r="C31" s="6" t="s">
        <v>23</v>
      </c>
      <c r="D31" s="2" t="s">
        <v>160</v>
      </c>
      <c r="E31" s="2" t="s">
        <v>169</v>
      </c>
      <c r="F31" s="2" t="s">
        <v>161</v>
      </c>
      <c r="H31" s="2" t="s">
        <v>163</v>
      </c>
      <c r="I31" s="2" t="s">
        <v>164</v>
      </c>
      <c r="J31" s="2" t="s">
        <v>14</v>
      </c>
      <c r="K31" s="2" t="s">
        <v>165</v>
      </c>
      <c r="M31" s="2" t="s">
        <v>166</v>
      </c>
      <c r="N31" s="2" t="s">
        <v>167</v>
      </c>
      <c r="O31" s="2" t="s">
        <v>18</v>
      </c>
      <c r="P31" s="2" t="s">
        <v>18</v>
      </c>
      <c r="Q31" s="2" t="s">
        <v>168</v>
      </c>
      <c r="R31" s="2" t="s">
        <v>20</v>
      </c>
      <c r="S31" s="2" t="s">
        <v>153</v>
      </c>
      <c r="U31" s="2" t="s">
        <v>23</v>
      </c>
      <c r="V31" s="2" t="s">
        <v>170</v>
      </c>
      <c r="W31" s="2" t="s">
        <v>171</v>
      </c>
      <c r="X31" s="2" t="s">
        <v>172</v>
      </c>
      <c r="Y31" s="2" t="s">
        <v>173</v>
      </c>
      <c r="Z31" s="2" t="s">
        <v>174</v>
      </c>
      <c r="AA31" s="2" t="s">
        <v>175</v>
      </c>
      <c r="AB31" s="2" t="s">
        <v>172</v>
      </c>
      <c r="AC31" s="2" t="s">
        <v>176</v>
      </c>
      <c r="AD31" s="2" t="s">
        <v>30</v>
      </c>
    </row>
    <row r="32" spans="1:30" s="2" customFormat="1" ht="13" x14ac:dyDescent="0.3">
      <c r="A32" s="2" t="s">
        <v>404</v>
      </c>
      <c r="B32" s="2" t="s">
        <v>394</v>
      </c>
      <c r="C32" s="6" t="s">
        <v>23</v>
      </c>
      <c r="D32" s="2" t="s">
        <v>392</v>
      </c>
      <c r="E32" s="2" t="s">
        <v>399</v>
      </c>
      <c r="F32" s="2" t="s">
        <v>393</v>
      </c>
      <c r="H32" s="2" t="s">
        <v>395</v>
      </c>
      <c r="I32" s="2" t="s">
        <v>396</v>
      </c>
      <c r="J32" s="2" t="s">
        <v>14</v>
      </c>
      <c r="M32" s="2" t="s">
        <v>397</v>
      </c>
      <c r="O32" s="2" t="s">
        <v>18</v>
      </c>
      <c r="P32" s="2" t="s">
        <v>18</v>
      </c>
      <c r="R32" s="2" t="s">
        <v>20</v>
      </c>
      <c r="S32" s="2" t="s">
        <v>398</v>
      </c>
      <c r="U32" s="2" t="s">
        <v>23</v>
      </c>
      <c r="V32" s="2" t="s">
        <v>400</v>
      </c>
      <c r="W32" s="2" t="s">
        <v>401</v>
      </c>
      <c r="Z32" s="2" t="s">
        <v>245</v>
      </c>
      <c r="AA32" s="2" t="s">
        <v>402</v>
      </c>
      <c r="AC32" s="2" t="s">
        <v>403</v>
      </c>
      <c r="AD32" s="2" t="s">
        <v>30</v>
      </c>
    </row>
    <row r="33" spans="1:30" s="2" customFormat="1" ht="13" x14ac:dyDescent="0.3">
      <c r="A33" s="2" t="s">
        <v>421</v>
      </c>
      <c r="B33" s="2" t="s">
        <v>407</v>
      </c>
      <c r="C33" s="6" t="s">
        <v>23</v>
      </c>
      <c r="D33" s="2" t="s">
        <v>405</v>
      </c>
      <c r="E33" s="2" t="s">
        <v>413</v>
      </c>
      <c r="F33" s="2" t="s">
        <v>406</v>
      </c>
      <c r="H33" s="2" t="s">
        <v>408</v>
      </c>
      <c r="I33" s="2" t="s">
        <v>409</v>
      </c>
      <c r="J33" s="2" t="s">
        <v>14</v>
      </c>
      <c r="K33" s="2" t="s">
        <v>410</v>
      </c>
      <c r="M33" s="2" t="s">
        <v>411</v>
      </c>
      <c r="N33" s="2" t="s">
        <v>17</v>
      </c>
      <c r="O33" s="2" t="s">
        <v>18</v>
      </c>
      <c r="P33" s="2" t="s">
        <v>18</v>
      </c>
      <c r="Q33" s="2" t="s">
        <v>412</v>
      </c>
      <c r="R33" s="2" t="s">
        <v>20</v>
      </c>
      <c r="S33" s="2" t="s">
        <v>21</v>
      </c>
      <c r="U33" s="2" t="s">
        <v>23</v>
      </c>
      <c r="V33" s="2" t="s">
        <v>414</v>
      </c>
      <c r="W33" s="2" t="s">
        <v>415</v>
      </c>
      <c r="X33" s="2" t="s">
        <v>416</v>
      </c>
      <c r="Y33" s="2" t="s">
        <v>417</v>
      </c>
      <c r="Z33" s="2" t="s">
        <v>418</v>
      </c>
      <c r="AA33" s="2" t="s">
        <v>419</v>
      </c>
      <c r="AB33" s="2" t="s">
        <v>416</v>
      </c>
      <c r="AC33" s="2" t="s">
        <v>420</v>
      </c>
      <c r="AD33" s="2" t="s">
        <v>30</v>
      </c>
    </row>
    <row r="34" spans="1:30" s="2" customFormat="1" ht="13" x14ac:dyDescent="0.3">
      <c r="A34" s="2" t="s">
        <v>421</v>
      </c>
      <c r="C34" s="6" t="s">
        <v>23</v>
      </c>
      <c r="D34" s="2" t="s">
        <v>114</v>
      </c>
      <c r="E34" s="2" t="s">
        <v>123</v>
      </c>
      <c r="F34" s="2" t="s">
        <v>115</v>
      </c>
      <c r="H34" s="2" t="s">
        <v>116</v>
      </c>
      <c r="I34" s="2" t="s">
        <v>117</v>
      </c>
      <c r="J34" s="2" t="s">
        <v>14</v>
      </c>
      <c r="M34" s="2" t="s">
        <v>118</v>
      </c>
      <c r="N34" s="2" t="s">
        <v>119</v>
      </c>
      <c r="O34" s="2" t="s">
        <v>18</v>
      </c>
      <c r="P34" s="2" t="s">
        <v>18</v>
      </c>
      <c r="Q34" s="2" t="s">
        <v>120</v>
      </c>
      <c r="R34" s="2" t="s">
        <v>121</v>
      </c>
      <c r="S34" s="2" t="s">
        <v>122</v>
      </c>
      <c r="U34" s="2" t="s">
        <v>23</v>
      </c>
      <c r="V34" s="2" t="s">
        <v>124</v>
      </c>
      <c r="W34" s="2" t="s">
        <v>125</v>
      </c>
      <c r="Z34" s="2" t="s">
        <v>126</v>
      </c>
      <c r="AA34" s="2" t="s">
        <v>127</v>
      </c>
      <c r="AC34" s="2" t="s">
        <v>128</v>
      </c>
      <c r="AD34" s="2" t="s">
        <v>30</v>
      </c>
    </row>
    <row r="35" spans="1:30" s="2" customFormat="1" ht="13" x14ac:dyDescent="0.3">
      <c r="A35" s="2" t="s">
        <v>422</v>
      </c>
      <c r="B35" s="2" t="s">
        <v>375</v>
      </c>
      <c r="C35" s="6" t="s">
        <v>23</v>
      </c>
      <c r="D35" s="2" t="s">
        <v>373</v>
      </c>
      <c r="E35" s="2" t="s">
        <v>383</v>
      </c>
      <c r="F35" s="2" t="s">
        <v>374</v>
      </c>
      <c r="H35" s="2" t="s">
        <v>376</v>
      </c>
      <c r="I35" s="2" t="s">
        <v>377</v>
      </c>
      <c r="J35" s="2" t="s">
        <v>14</v>
      </c>
      <c r="K35" s="2" t="s">
        <v>378</v>
      </c>
      <c r="M35" s="2" t="s">
        <v>379</v>
      </c>
      <c r="N35" s="2" t="s">
        <v>380</v>
      </c>
      <c r="O35" s="2" t="s">
        <v>18</v>
      </c>
      <c r="P35" s="2" t="s">
        <v>18</v>
      </c>
      <c r="Q35" s="2" t="s">
        <v>381</v>
      </c>
      <c r="R35" s="2" t="s">
        <v>20</v>
      </c>
      <c r="S35" s="2" t="s">
        <v>382</v>
      </c>
      <c r="U35" s="2" t="s">
        <v>23</v>
      </c>
      <c r="V35" s="2" t="s">
        <v>384</v>
      </c>
      <c r="W35" s="2" t="s">
        <v>385</v>
      </c>
      <c r="X35" s="2" t="s">
        <v>386</v>
      </c>
      <c r="Y35" s="2" t="s">
        <v>387</v>
      </c>
      <c r="Z35" s="2" t="s">
        <v>388</v>
      </c>
      <c r="AA35" s="2" t="s">
        <v>389</v>
      </c>
      <c r="AB35" s="2" t="s">
        <v>386</v>
      </c>
      <c r="AC35" s="2" t="s">
        <v>390</v>
      </c>
      <c r="AD35" s="2" t="s">
        <v>30</v>
      </c>
    </row>
    <row r="36" spans="1:30" s="2" customFormat="1" ht="13" x14ac:dyDescent="0.3">
      <c r="A36" s="2" t="s">
        <v>437</v>
      </c>
      <c r="B36" s="2" t="s">
        <v>407</v>
      </c>
      <c r="C36" s="6" t="s">
        <v>23</v>
      </c>
      <c r="D36" s="2" t="s">
        <v>405</v>
      </c>
      <c r="E36" s="2" t="s">
        <v>413</v>
      </c>
      <c r="F36" s="2" t="s">
        <v>406</v>
      </c>
      <c r="H36" s="2" t="s">
        <v>408</v>
      </c>
      <c r="I36" s="2" t="s">
        <v>409</v>
      </c>
      <c r="J36" s="2" t="s">
        <v>14</v>
      </c>
      <c r="K36" s="2" t="s">
        <v>410</v>
      </c>
      <c r="M36" s="2" t="s">
        <v>411</v>
      </c>
      <c r="N36" s="2" t="s">
        <v>17</v>
      </c>
      <c r="O36" s="2" t="s">
        <v>18</v>
      </c>
      <c r="P36" s="2" t="s">
        <v>18</v>
      </c>
      <c r="Q36" s="2" t="s">
        <v>412</v>
      </c>
      <c r="R36" s="2" t="s">
        <v>20</v>
      </c>
      <c r="S36" s="2" t="s">
        <v>21</v>
      </c>
      <c r="U36" s="2" t="s">
        <v>23</v>
      </c>
      <c r="V36" s="2" t="s">
        <v>414</v>
      </c>
      <c r="W36" s="2" t="s">
        <v>415</v>
      </c>
      <c r="X36" s="2" t="s">
        <v>416</v>
      </c>
      <c r="Y36" s="2" t="s">
        <v>417</v>
      </c>
      <c r="Z36" s="2" t="s">
        <v>418</v>
      </c>
      <c r="AA36" s="2" t="s">
        <v>419</v>
      </c>
      <c r="AB36" s="2" t="s">
        <v>416</v>
      </c>
      <c r="AC36" s="2" t="s">
        <v>420</v>
      </c>
      <c r="AD36" s="2" t="s">
        <v>30</v>
      </c>
    </row>
    <row r="37" spans="1:30" s="2" customFormat="1" ht="13" x14ac:dyDescent="0.3">
      <c r="A37" s="2" t="s">
        <v>437</v>
      </c>
      <c r="B37" s="2" t="s">
        <v>425</v>
      </c>
      <c r="C37" s="6" t="s">
        <v>23</v>
      </c>
      <c r="D37" s="2" t="s">
        <v>423</v>
      </c>
      <c r="E37" s="2" t="s">
        <v>430</v>
      </c>
      <c r="F37" s="2" t="s">
        <v>424</v>
      </c>
      <c r="H37" s="2" t="s">
        <v>426</v>
      </c>
      <c r="I37" s="2" t="s">
        <v>427</v>
      </c>
      <c r="J37" s="2" t="s">
        <v>14</v>
      </c>
      <c r="M37" s="2" t="s">
        <v>428</v>
      </c>
      <c r="N37" s="2" t="s">
        <v>89</v>
      </c>
      <c r="O37" s="2" t="s">
        <v>18</v>
      </c>
      <c r="P37" s="2" t="s">
        <v>18</v>
      </c>
      <c r="Q37" s="2" t="s">
        <v>429</v>
      </c>
      <c r="R37" s="2" t="s">
        <v>121</v>
      </c>
      <c r="S37" s="2" t="s">
        <v>241</v>
      </c>
      <c r="U37" s="2" t="s">
        <v>23</v>
      </c>
      <c r="V37" s="2" t="s">
        <v>431</v>
      </c>
      <c r="W37" s="2" t="s">
        <v>432</v>
      </c>
      <c r="Y37" s="2" t="s">
        <v>433</v>
      </c>
      <c r="Z37" s="2" t="s">
        <v>434</v>
      </c>
      <c r="AA37" s="2" t="s">
        <v>435</v>
      </c>
      <c r="AC37" s="2" t="s">
        <v>436</v>
      </c>
      <c r="AD37" s="2" t="s">
        <v>30</v>
      </c>
    </row>
    <row r="38" spans="1:30" s="2" customFormat="1" ht="13" x14ac:dyDescent="0.3">
      <c r="A38" s="2" t="s">
        <v>438</v>
      </c>
      <c r="B38" s="2" t="s">
        <v>375</v>
      </c>
      <c r="C38" s="6" t="s">
        <v>23</v>
      </c>
      <c r="D38" s="2" t="s">
        <v>373</v>
      </c>
      <c r="E38" s="2" t="s">
        <v>383</v>
      </c>
      <c r="F38" s="2" t="s">
        <v>374</v>
      </c>
      <c r="H38" s="2" t="s">
        <v>376</v>
      </c>
      <c r="I38" s="2" t="s">
        <v>377</v>
      </c>
      <c r="J38" s="2" t="s">
        <v>14</v>
      </c>
      <c r="K38" s="2" t="s">
        <v>378</v>
      </c>
      <c r="M38" s="2" t="s">
        <v>379</v>
      </c>
      <c r="N38" s="2" t="s">
        <v>380</v>
      </c>
      <c r="O38" s="2" t="s">
        <v>18</v>
      </c>
      <c r="P38" s="2" t="s">
        <v>18</v>
      </c>
      <c r="Q38" s="2" t="s">
        <v>381</v>
      </c>
      <c r="R38" s="2" t="s">
        <v>20</v>
      </c>
      <c r="S38" s="2" t="s">
        <v>382</v>
      </c>
      <c r="U38" s="2" t="s">
        <v>23</v>
      </c>
      <c r="V38" s="2" t="s">
        <v>384</v>
      </c>
      <c r="W38" s="2" t="s">
        <v>385</v>
      </c>
      <c r="X38" s="2" t="s">
        <v>386</v>
      </c>
      <c r="Y38" s="2" t="s">
        <v>387</v>
      </c>
      <c r="Z38" s="2" t="s">
        <v>388</v>
      </c>
      <c r="AA38" s="2" t="s">
        <v>389</v>
      </c>
      <c r="AB38" s="2" t="s">
        <v>386</v>
      </c>
      <c r="AC38" s="2" t="s">
        <v>390</v>
      </c>
      <c r="AD38" s="2" t="s">
        <v>30</v>
      </c>
    </row>
    <row r="39" spans="1:30" s="2" customFormat="1" ht="13" x14ac:dyDescent="0.3">
      <c r="A39" s="2" t="s">
        <v>502</v>
      </c>
      <c r="B39" s="2" t="s">
        <v>440</v>
      </c>
      <c r="C39" s="10" t="str">
        <f>"2021"</f>
        <v>2021</v>
      </c>
      <c r="D39" s="2" t="s">
        <v>439</v>
      </c>
      <c r="E39" s="2" t="s">
        <v>185</v>
      </c>
      <c r="F39" s="2" t="s">
        <v>444</v>
      </c>
      <c r="G39" s="2" t="str">
        <f>"15249220"</f>
        <v>15249220</v>
      </c>
      <c r="I39" s="2" t="str">
        <f>"Apr2021"</f>
        <v>Apr2021</v>
      </c>
      <c r="J39" s="2">
        <v>22</v>
      </c>
      <c r="K39" s="2">
        <v>2</v>
      </c>
      <c r="L39" s="2">
        <v>227</v>
      </c>
      <c r="M39" s="2">
        <v>11</v>
      </c>
      <c r="N39" s="2">
        <v>150022192</v>
      </c>
      <c r="O39" s="2" t="s">
        <v>181</v>
      </c>
      <c r="P39" s="2" t="s">
        <v>441</v>
      </c>
      <c r="Q39" s="2" t="s">
        <v>442</v>
      </c>
      <c r="R39" s="2" t="s">
        <v>443</v>
      </c>
      <c r="U39" s="2" t="s">
        <v>445</v>
      </c>
    </row>
    <row r="40" spans="1:30" s="2" customFormat="1" ht="13" x14ac:dyDescent="0.3">
      <c r="A40" s="2" t="s">
        <v>502</v>
      </c>
      <c r="B40" s="2" t="s">
        <v>447</v>
      </c>
      <c r="C40" s="10" t="str">
        <f>"2021"</f>
        <v>2021</v>
      </c>
      <c r="D40" s="2" t="s">
        <v>446</v>
      </c>
      <c r="E40" s="2" t="s">
        <v>448</v>
      </c>
      <c r="F40" s="2" t="s">
        <v>451</v>
      </c>
      <c r="G40" s="2" t="str">
        <f>"00333506"</f>
        <v>00333506</v>
      </c>
      <c r="I40" s="2" t="str">
        <f>"May2021"</f>
        <v>May2021</v>
      </c>
      <c r="J40" s="2">
        <v>194</v>
      </c>
      <c r="L40" s="2">
        <v>75</v>
      </c>
      <c r="M40" s="2">
        <v>4</v>
      </c>
      <c r="N40" s="2">
        <v>150892028</v>
      </c>
      <c r="O40" s="2" t="s">
        <v>37</v>
      </c>
      <c r="P40" s="2" t="s">
        <v>449</v>
      </c>
      <c r="Q40" s="2" t="s">
        <v>442</v>
      </c>
      <c r="R40" s="2" t="s">
        <v>450</v>
      </c>
      <c r="U40" s="2" t="s">
        <v>452</v>
      </c>
    </row>
    <row r="41" spans="1:30" s="2" customFormat="1" ht="13" x14ac:dyDescent="0.3">
      <c r="A41" s="2" t="s">
        <v>502</v>
      </c>
      <c r="B41" s="2" t="s">
        <v>454</v>
      </c>
      <c r="C41" s="10">
        <v>2021</v>
      </c>
      <c r="D41" s="2" t="s">
        <v>453</v>
      </c>
      <c r="E41" s="2" t="s">
        <v>455</v>
      </c>
      <c r="F41" s="2" t="s">
        <v>460</v>
      </c>
      <c r="G41" s="2" t="str">
        <f>"19361653"</f>
        <v>19361653</v>
      </c>
      <c r="I41" s="2" t="str">
        <f>"Oct-Dec2021"</f>
        <v>Oct-Dec2021</v>
      </c>
      <c r="J41" s="2">
        <v>18</v>
      </c>
      <c r="K41" s="2">
        <v>4</v>
      </c>
      <c r="L41" s="2">
        <v>421</v>
      </c>
      <c r="M41" s="2">
        <v>17</v>
      </c>
      <c r="N41" s="2">
        <v>152079227</v>
      </c>
      <c r="O41" s="2" t="s">
        <v>456</v>
      </c>
      <c r="P41" s="2" t="s">
        <v>457</v>
      </c>
      <c r="Q41" s="2" t="s">
        <v>458</v>
      </c>
      <c r="R41" s="2" t="s">
        <v>459</v>
      </c>
      <c r="U41" s="2" t="s">
        <v>461</v>
      </c>
    </row>
    <row r="42" spans="1:30" s="2" customFormat="1" ht="13" x14ac:dyDescent="0.3">
      <c r="A42" s="2" t="s">
        <v>502</v>
      </c>
      <c r="B42" s="2" t="s">
        <v>463</v>
      </c>
      <c r="C42" s="10" t="str">
        <f>"2021"</f>
        <v>2021</v>
      </c>
      <c r="D42" s="2" t="s">
        <v>462</v>
      </c>
      <c r="E42" s="2" t="s">
        <v>464</v>
      </c>
      <c r="F42" s="2" t="s">
        <v>469</v>
      </c>
      <c r="G42" s="2" t="str">
        <f>"0144686X"</f>
        <v>0144686X</v>
      </c>
      <c r="I42" s="2" t="str">
        <f>"Sep2021"</f>
        <v>Sep2021</v>
      </c>
      <c r="J42" s="2">
        <v>41</v>
      </c>
      <c r="K42" s="2">
        <v>9</v>
      </c>
      <c r="L42" s="2">
        <v>1945</v>
      </c>
      <c r="M42" s="2">
        <v>16</v>
      </c>
      <c r="N42" s="2">
        <v>151772924</v>
      </c>
      <c r="O42" s="2" t="s">
        <v>465</v>
      </c>
      <c r="P42" s="2" t="s">
        <v>466</v>
      </c>
      <c r="Q42" s="2" t="s">
        <v>467</v>
      </c>
      <c r="R42" s="2" t="s">
        <v>468</v>
      </c>
      <c r="U42" s="2" t="s">
        <v>470</v>
      </c>
    </row>
    <row r="43" spans="1:30" s="2" customFormat="1" ht="13" x14ac:dyDescent="0.3">
      <c r="A43" s="2" t="s">
        <v>502</v>
      </c>
      <c r="B43" s="2" t="s">
        <v>472</v>
      </c>
      <c r="C43" s="10" t="str">
        <f>"2021"</f>
        <v>2021</v>
      </c>
      <c r="D43" s="2" t="s">
        <v>471</v>
      </c>
      <c r="E43" s="2" t="s">
        <v>242</v>
      </c>
      <c r="F43" s="2" t="s">
        <v>475</v>
      </c>
      <c r="G43" s="2" t="str">
        <f>"00207489"</f>
        <v>00207489</v>
      </c>
      <c r="I43" s="2" t="str">
        <f>"Dec2021"</f>
        <v>Dec2021</v>
      </c>
      <c r="J43" s="2">
        <v>124</v>
      </c>
      <c r="M43" s="2">
        <v>1</v>
      </c>
      <c r="N43" s="2">
        <v>153480663</v>
      </c>
      <c r="O43" s="2" t="s">
        <v>473</v>
      </c>
      <c r="P43" s="2" t="s">
        <v>449</v>
      </c>
      <c r="Q43" s="2" t="s">
        <v>442</v>
      </c>
      <c r="R43" s="2" t="s">
        <v>474</v>
      </c>
      <c r="U43" s="2" t="s">
        <v>476</v>
      </c>
    </row>
    <row r="44" spans="1:30" s="2" customFormat="1" ht="13" x14ac:dyDescent="0.3">
      <c r="A44" s="2" t="s">
        <v>502</v>
      </c>
      <c r="B44" s="2" t="s">
        <v>478</v>
      </c>
      <c r="C44" s="10" t="str">
        <f>"2021"</f>
        <v>2021</v>
      </c>
      <c r="D44" s="2" t="s">
        <v>477</v>
      </c>
      <c r="E44" s="2" t="s">
        <v>479</v>
      </c>
      <c r="F44" s="2" t="s">
        <v>483</v>
      </c>
      <c r="G44" s="2" t="str">
        <f>"09697330"</f>
        <v>09697330</v>
      </c>
      <c r="I44" s="2" t="str">
        <f>"Aug2021"</f>
        <v>Aug2021</v>
      </c>
      <c r="J44" s="2">
        <v>28</v>
      </c>
      <c r="K44" s="2">
        <v>5</v>
      </c>
      <c r="L44" s="2">
        <v>670</v>
      </c>
      <c r="M44" s="2">
        <v>17</v>
      </c>
      <c r="N44" s="2">
        <v>151896563</v>
      </c>
      <c r="O44" s="2" t="s">
        <v>480</v>
      </c>
      <c r="P44" s="2" t="s">
        <v>481</v>
      </c>
      <c r="Q44" s="2" t="s">
        <v>442</v>
      </c>
      <c r="R44" s="2" t="s">
        <v>482</v>
      </c>
      <c r="U44" s="2" t="s">
        <v>484</v>
      </c>
    </row>
    <row r="45" spans="1:30" s="2" customFormat="1" ht="13" x14ac:dyDescent="0.3">
      <c r="A45" s="2" t="s">
        <v>502</v>
      </c>
      <c r="B45" s="2" t="s">
        <v>486</v>
      </c>
      <c r="C45" s="10" t="str">
        <f>"2022"</f>
        <v>2022</v>
      </c>
      <c r="D45" s="2" t="s">
        <v>485</v>
      </c>
      <c r="E45" s="2" t="s">
        <v>487</v>
      </c>
      <c r="F45" s="2" t="s">
        <v>491</v>
      </c>
      <c r="G45" s="2" t="str">
        <f>"02779536"</f>
        <v>02779536</v>
      </c>
      <c r="I45" s="2" t="str">
        <f>"Jan2022"</f>
        <v>Jan2022</v>
      </c>
      <c r="J45" s="2">
        <v>293</v>
      </c>
      <c r="M45" s="2">
        <v>1</v>
      </c>
      <c r="N45" s="2">
        <v>154949857</v>
      </c>
      <c r="O45" s="2" t="s">
        <v>488</v>
      </c>
      <c r="P45" s="2" t="s">
        <v>489</v>
      </c>
      <c r="Q45" s="2" t="s">
        <v>467</v>
      </c>
      <c r="R45" s="2" t="s">
        <v>490</v>
      </c>
      <c r="U45" s="2" t="s">
        <v>492</v>
      </c>
    </row>
    <row r="46" spans="1:30" s="2" customFormat="1" ht="13" x14ac:dyDescent="0.3">
      <c r="A46" s="2" t="s">
        <v>502</v>
      </c>
      <c r="B46" s="2" t="s">
        <v>494</v>
      </c>
      <c r="C46" s="10">
        <v>2021</v>
      </c>
      <c r="D46" s="2" t="s">
        <v>493</v>
      </c>
      <c r="E46" s="2" t="s">
        <v>495</v>
      </c>
      <c r="F46" s="2" t="s">
        <v>500</v>
      </c>
      <c r="G46" s="2" t="str">
        <f>"01492195"</f>
        <v>01492195</v>
      </c>
      <c r="I46" s="2" t="str">
        <f>"2/5/2021"</f>
        <v>2/5/2021</v>
      </c>
      <c r="J46" s="2">
        <v>70</v>
      </c>
      <c r="K46" s="2">
        <v>5</v>
      </c>
      <c r="L46" s="2">
        <v>167</v>
      </c>
      <c r="M46" s="2">
        <v>7</v>
      </c>
      <c r="N46" s="2">
        <v>148670089</v>
      </c>
      <c r="O46" s="2" t="s">
        <v>496</v>
      </c>
      <c r="P46" s="2" t="s">
        <v>497</v>
      </c>
      <c r="Q46" s="2" t="s">
        <v>498</v>
      </c>
      <c r="R46" s="2" t="s">
        <v>499</v>
      </c>
      <c r="U46" s="2" t="s">
        <v>501</v>
      </c>
    </row>
    <row r="47" spans="1:30" s="2" customFormat="1" ht="13" x14ac:dyDescent="0.3">
      <c r="A47" s="2" t="s">
        <v>1827</v>
      </c>
      <c r="B47" s="2" t="s">
        <v>504</v>
      </c>
      <c r="C47" s="10">
        <v>2021</v>
      </c>
      <c r="D47" s="2" t="s">
        <v>503</v>
      </c>
      <c r="E47" s="2" t="s">
        <v>505</v>
      </c>
      <c r="F47" s="2" t="s">
        <v>509</v>
      </c>
      <c r="G47" s="2" t="str">
        <f>"11795476"</f>
        <v>11795476</v>
      </c>
      <c r="I47" s="2" t="str">
        <f>"Jan-Dec2021"</f>
        <v>Jan-Dec2021</v>
      </c>
      <c r="J47" s="2">
        <v>14</v>
      </c>
      <c r="L47" s="2">
        <v>1</v>
      </c>
      <c r="M47" s="2">
        <v>3</v>
      </c>
      <c r="N47" s="2">
        <v>155359944</v>
      </c>
      <c r="O47" s="2" t="s">
        <v>506</v>
      </c>
      <c r="P47" s="2" t="s">
        <v>481</v>
      </c>
      <c r="Q47" s="2" t="s">
        <v>507</v>
      </c>
      <c r="R47" s="2" t="s">
        <v>508</v>
      </c>
      <c r="U47" s="2" t="s">
        <v>510</v>
      </c>
    </row>
    <row r="48" spans="1:30" s="2" customFormat="1" ht="13" x14ac:dyDescent="0.3">
      <c r="A48" s="2" t="s">
        <v>1827</v>
      </c>
      <c r="B48" s="2" t="s">
        <v>504</v>
      </c>
      <c r="C48" s="10">
        <v>2021</v>
      </c>
      <c r="D48" s="2" t="s">
        <v>503</v>
      </c>
      <c r="E48" s="2" t="s">
        <v>505</v>
      </c>
      <c r="F48" s="2" t="s">
        <v>509</v>
      </c>
      <c r="G48" s="2" t="str">
        <f>"11795476"</f>
        <v>11795476</v>
      </c>
      <c r="I48" s="2" t="str">
        <f>"9/29/2021"</f>
        <v>9/29/2021</v>
      </c>
      <c r="L48" s="2">
        <v>1</v>
      </c>
      <c r="M48" s="2">
        <v>3</v>
      </c>
      <c r="N48" s="2">
        <v>152714537</v>
      </c>
      <c r="O48" s="2" t="s">
        <v>506</v>
      </c>
      <c r="P48" s="2" t="s">
        <v>481</v>
      </c>
      <c r="Q48" s="2" t="s">
        <v>507</v>
      </c>
      <c r="R48" s="2" t="s">
        <v>511</v>
      </c>
      <c r="U48" s="2" t="s">
        <v>512</v>
      </c>
    </row>
    <row r="49" spans="1:21" s="2" customFormat="1" ht="13" x14ac:dyDescent="0.3">
      <c r="A49" s="2" t="s">
        <v>1827</v>
      </c>
      <c r="B49" s="2" t="s">
        <v>514</v>
      </c>
      <c r="C49" s="10" t="str">
        <f>"2020"</f>
        <v>2020</v>
      </c>
      <c r="D49" s="2" t="s">
        <v>513</v>
      </c>
      <c r="E49" s="2" t="s">
        <v>515</v>
      </c>
      <c r="F49" s="2" t="s">
        <v>518</v>
      </c>
      <c r="G49" s="2" t="str">
        <f>"01638343"</f>
        <v>01638343</v>
      </c>
      <c r="I49" s="2" t="str">
        <f>"Nov2020"</f>
        <v>Nov2020</v>
      </c>
      <c r="J49" s="2">
        <v>67</v>
      </c>
      <c r="L49" s="2">
        <v>127</v>
      </c>
      <c r="M49" s="2">
        <v>9</v>
      </c>
      <c r="N49" s="2">
        <v>147344122</v>
      </c>
      <c r="O49" s="2" t="s">
        <v>516</v>
      </c>
      <c r="P49" s="2" t="s">
        <v>449</v>
      </c>
      <c r="Q49" s="2" t="s">
        <v>442</v>
      </c>
      <c r="R49" s="2" t="s">
        <v>517</v>
      </c>
      <c r="U49" s="2" t="s">
        <v>519</v>
      </c>
    </row>
    <row r="50" spans="1:21" s="2" customFormat="1" ht="13" x14ac:dyDescent="0.3">
      <c r="A50" s="2" t="s">
        <v>1827</v>
      </c>
      <c r="B50" s="2" t="s">
        <v>521</v>
      </c>
      <c r="C50" s="10" t="str">
        <f>"2021"</f>
        <v>2021</v>
      </c>
      <c r="D50" s="2" t="s">
        <v>520</v>
      </c>
      <c r="E50" s="2" t="s">
        <v>487</v>
      </c>
      <c r="F50" s="2" t="s">
        <v>524</v>
      </c>
      <c r="G50" s="2" t="str">
        <f>"02779536"</f>
        <v>02779536</v>
      </c>
      <c r="I50" s="2" t="str">
        <f>"Nov2021"</f>
        <v>Nov2021</v>
      </c>
      <c r="J50" s="2">
        <v>289</v>
      </c>
      <c r="M50" s="2">
        <v>1</v>
      </c>
      <c r="N50" s="2">
        <v>153293803</v>
      </c>
      <c r="O50" s="2" t="s">
        <v>522</v>
      </c>
      <c r="P50" s="2" t="s">
        <v>489</v>
      </c>
      <c r="Q50" s="2" t="s">
        <v>442</v>
      </c>
      <c r="R50" s="2" t="s">
        <v>523</v>
      </c>
      <c r="U50" s="2" t="s">
        <v>525</v>
      </c>
    </row>
    <row r="51" spans="1:21" s="2" customFormat="1" ht="13" x14ac:dyDescent="0.3">
      <c r="A51" s="2" t="s">
        <v>1827</v>
      </c>
      <c r="B51" s="2" t="s">
        <v>527</v>
      </c>
      <c r="C51" s="10" t="str">
        <f>"2020"</f>
        <v>2020</v>
      </c>
      <c r="D51" s="2" t="s">
        <v>526</v>
      </c>
      <c r="E51" s="2" t="s">
        <v>528</v>
      </c>
      <c r="F51" s="2" t="s">
        <v>531</v>
      </c>
      <c r="G51" s="2" t="str">
        <f>"00207640"</f>
        <v>00207640</v>
      </c>
      <c r="I51" s="2" t="str">
        <f>"Nov2020"</f>
        <v>Nov2020</v>
      </c>
      <c r="J51" s="2">
        <v>66</v>
      </c>
      <c r="K51" s="2">
        <v>7</v>
      </c>
      <c r="L51" s="2">
        <v>700</v>
      </c>
      <c r="M51" s="2">
        <v>7</v>
      </c>
      <c r="N51" s="2">
        <v>145159527</v>
      </c>
      <c r="O51" s="2" t="s">
        <v>311</v>
      </c>
      <c r="P51" s="2" t="s">
        <v>529</v>
      </c>
      <c r="Q51" s="2" t="s">
        <v>442</v>
      </c>
      <c r="R51" s="2" t="s">
        <v>530</v>
      </c>
      <c r="U51" s="2" t="s">
        <v>532</v>
      </c>
    </row>
    <row r="52" spans="1:21" s="2" customFormat="1" ht="13" x14ac:dyDescent="0.3">
      <c r="A52" s="2" t="s">
        <v>1827</v>
      </c>
      <c r="B52" s="2" t="s">
        <v>534</v>
      </c>
      <c r="C52" s="10">
        <v>2021</v>
      </c>
      <c r="D52" s="2" t="s">
        <v>533</v>
      </c>
      <c r="E52" s="2" t="s">
        <v>535</v>
      </c>
      <c r="G52" s="2" t="str">
        <f>"00266388"</f>
        <v>00266388</v>
      </c>
      <c r="I52" s="2" t="str">
        <f>"Spring2021"</f>
        <v>Spring2021</v>
      </c>
      <c r="J52" s="2">
        <v>83</v>
      </c>
      <c r="K52" s="2">
        <v>1</v>
      </c>
      <c r="L52" s="2">
        <v>1</v>
      </c>
      <c r="M52" s="2">
        <v>2</v>
      </c>
      <c r="N52" s="2">
        <v>149134185</v>
      </c>
      <c r="P52" s="2" t="s">
        <v>536</v>
      </c>
      <c r="Q52" s="2" t="s">
        <v>537</v>
      </c>
      <c r="R52" s="2" t="s">
        <v>538</v>
      </c>
      <c r="U52" s="2" t="s">
        <v>539</v>
      </c>
    </row>
    <row r="53" spans="1:21" s="2" customFormat="1" ht="13" x14ac:dyDescent="0.3">
      <c r="A53" s="2" t="s">
        <v>1827</v>
      </c>
      <c r="B53" s="2" t="s">
        <v>541</v>
      </c>
      <c r="C53" s="10" t="str">
        <f>"2020"</f>
        <v>2020</v>
      </c>
      <c r="D53" s="2" t="s">
        <v>540</v>
      </c>
      <c r="E53" s="2" t="s">
        <v>542</v>
      </c>
      <c r="F53" s="2" t="s">
        <v>545</v>
      </c>
      <c r="G53" s="2" t="str">
        <f>"08839417"</f>
        <v>08839417</v>
      </c>
      <c r="I53" s="2" t="str">
        <f>"Dec2020"</f>
        <v>Dec2020</v>
      </c>
      <c r="J53" s="2">
        <v>34</v>
      </c>
      <c r="K53" s="2">
        <v>6</v>
      </c>
      <c r="L53" s="2">
        <v>545</v>
      </c>
      <c r="M53" s="2">
        <v>12</v>
      </c>
      <c r="N53" s="2">
        <v>147365346</v>
      </c>
      <c r="O53" s="2" t="s">
        <v>543</v>
      </c>
      <c r="P53" s="2" t="s">
        <v>449</v>
      </c>
      <c r="Q53" s="2" t="s">
        <v>442</v>
      </c>
      <c r="R53" s="2" t="s">
        <v>544</v>
      </c>
      <c r="U53" s="2" t="s">
        <v>546</v>
      </c>
    </row>
    <row r="54" spans="1:21" s="2" customFormat="1" ht="13" x14ac:dyDescent="0.3">
      <c r="A54" s="2" t="s">
        <v>1827</v>
      </c>
      <c r="B54" s="2" t="s">
        <v>548</v>
      </c>
      <c r="C54" s="10" t="str">
        <f>"2021"</f>
        <v>2021</v>
      </c>
      <c r="D54" s="2" t="s">
        <v>547</v>
      </c>
      <c r="E54" s="2" t="s">
        <v>487</v>
      </c>
      <c r="F54" s="2" t="s">
        <v>551</v>
      </c>
      <c r="G54" s="2" t="str">
        <f>"02779536"</f>
        <v>02779536</v>
      </c>
      <c r="I54" s="2" t="str">
        <f>"Sep2021"</f>
        <v>Sep2021</v>
      </c>
      <c r="J54" s="2">
        <v>284</v>
      </c>
      <c r="M54" s="2">
        <v>1</v>
      </c>
      <c r="N54" s="2">
        <v>151816621</v>
      </c>
      <c r="O54" s="2" t="s">
        <v>549</v>
      </c>
      <c r="P54" s="2" t="s">
        <v>489</v>
      </c>
      <c r="Q54" s="2" t="s">
        <v>442</v>
      </c>
      <c r="R54" s="2" t="s">
        <v>550</v>
      </c>
      <c r="U54" s="2" t="s">
        <v>552</v>
      </c>
    </row>
    <row r="55" spans="1:21" s="2" customFormat="1" ht="13" x14ac:dyDescent="0.3">
      <c r="A55" s="2" t="s">
        <v>1827</v>
      </c>
      <c r="B55" s="2" t="s">
        <v>554</v>
      </c>
      <c r="C55" s="10">
        <v>2021</v>
      </c>
      <c r="D55" s="2" t="s">
        <v>553</v>
      </c>
      <c r="E55" s="2" t="s">
        <v>555</v>
      </c>
      <c r="F55" s="2" t="s">
        <v>559</v>
      </c>
      <c r="G55" s="2" t="str">
        <f>"14712377"</f>
        <v>14712377</v>
      </c>
      <c r="I55" s="2" t="str">
        <f>"1/6/2021"</f>
        <v>1/6/2021</v>
      </c>
      <c r="J55" s="2">
        <v>21</v>
      </c>
      <c r="K55" s="2">
        <v>1</v>
      </c>
      <c r="L55" s="2">
        <v>1</v>
      </c>
      <c r="M55" s="2">
        <v>4</v>
      </c>
      <c r="N55" s="2">
        <v>147947411</v>
      </c>
      <c r="O55" s="2" t="s">
        <v>556</v>
      </c>
      <c r="P55" s="2" t="s">
        <v>557</v>
      </c>
      <c r="Q55" s="2" t="s">
        <v>507</v>
      </c>
      <c r="R55" s="2" t="s">
        <v>558</v>
      </c>
      <c r="U55" s="2" t="s">
        <v>560</v>
      </c>
    </row>
    <row r="56" spans="1:21" s="2" customFormat="1" ht="13" x14ac:dyDescent="0.3">
      <c r="A56" s="2" t="s">
        <v>1827</v>
      </c>
      <c r="B56" s="2" t="s">
        <v>562</v>
      </c>
      <c r="C56" s="10" t="str">
        <f>"2022"</f>
        <v>2022</v>
      </c>
      <c r="D56" s="2" t="s">
        <v>561</v>
      </c>
      <c r="E56" s="2" t="s">
        <v>487</v>
      </c>
      <c r="F56" s="2" t="s">
        <v>565</v>
      </c>
      <c r="G56" s="2" t="str">
        <f>"02779536"</f>
        <v>02779536</v>
      </c>
      <c r="I56" s="2" t="str">
        <f>"Apr2022"</f>
        <v>Apr2022</v>
      </c>
      <c r="J56" s="2">
        <v>298</v>
      </c>
      <c r="M56" s="2">
        <v>1</v>
      </c>
      <c r="N56" s="2">
        <v>155815728</v>
      </c>
      <c r="O56" s="2" t="s">
        <v>563</v>
      </c>
      <c r="P56" s="2" t="s">
        <v>489</v>
      </c>
      <c r="Q56" s="2" t="s">
        <v>442</v>
      </c>
      <c r="R56" s="2" t="s">
        <v>564</v>
      </c>
      <c r="U56" s="2" t="s">
        <v>566</v>
      </c>
    </row>
    <row r="57" spans="1:21" s="2" customFormat="1" ht="13" x14ac:dyDescent="0.3">
      <c r="A57" s="2" t="s">
        <v>1827</v>
      </c>
      <c r="B57" s="2" t="s">
        <v>568</v>
      </c>
      <c r="C57" s="10" t="str">
        <f>"2022"</f>
        <v>2022</v>
      </c>
      <c r="D57" s="2" t="s">
        <v>567</v>
      </c>
      <c r="E57" s="2" t="s">
        <v>569</v>
      </c>
      <c r="F57" s="2" t="s">
        <v>573</v>
      </c>
      <c r="G57" s="2" t="str">
        <f>"15332691"</f>
        <v>15332691</v>
      </c>
      <c r="I57" s="2" t="str">
        <f>"2022"</f>
        <v>2022</v>
      </c>
      <c r="J57" s="2">
        <v>21</v>
      </c>
      <c r="K57" s="2">
        <v>2</v>
      </c>
      <c r="L57" s="2">
        <v>129</v>
      </c>
      <c r="M57" s="2">
        <v>22</v>
      </c>
      <c r="N57" s="2">
        <v>156709104</v>
      </c>
      <c r="O57" s="2" t="s">
        <v>570</v>
      </c>
      <c r="P57" s="2" t="s">
        <v>457</v>
      </c>
      <c r="Q57" s="2" t="s">
        <v>571</v>
      </c>
      <c r="R57" s="2" t="s">
        <v>572</v>
      </c>
      <c r="U57" s="2" t="s">
        <v>574</v>
      </c>
    </row>
    <row r="58" spans="1:21" s="2" customFormat="1" ht="13" x14ac:dyDescent="0.3">
      <c r="A58" s="2" t="s">
        <v>1827</v>
      </c>
      <c r="B58" s="2" t="s">
        <v>576</v>
      </c>
      <c r="C58" s="10">
        <v>2021</v>
      </c>
      <c r="D58" s="2" t="s">
        <v>575</v>
      </c>
      <c r="E58" s="2" t="s">
        <v>577</v>
      </c>
      <c r="F58" s="2" t="s">
        <v>581</v>
      </c>
      <c r="G58" s="2" t="str">
        <f>"00195545"</f>
        <v>00195545</v>
      </c>
      <c r="I58" s="2" t="str">
        <f>"Sep/Oct2021"</f>
        <v>Sep/Oct2021</v>
      </c>
      <c r="J58" s="2">
        <v>63</v>
      </c>
      <c r="K58" s="2">
        <v>5</v>
      </c>
      <c r="L58" s="2">
        <v>483</v>
      </c>
      <c r="M58" s="2">
        <v>7</v>
      </c>
      <c r="N58" s="2">
        <v>152989860</v>
      </c>
      <c r="O58" s="2" t="s">
        <v>578</v>
      </c>
      <c r="P58" s="2" t="s">
        <v>579</v>
      </c>
      <c r="Q58" s="2" t="s">
        <v>442</v>
      </c>
      <c r="R58" s="2" t="s">
        <v>580</v>
      </c>
      <c r="U58" s="2" t="s">
        <v>582</v>
      </c>
    </row>
    <row r="59" spans="1:21" s="2" customFormat="1" ht="13" x14ac:dyDescent="0.3">
      <c r="A59" s="2" t="s">
        <v>1827</v>
      </c>
      <c r="B59" s="2" t="s">
        <v>584</v>
      </c>
      <c r="C59" s="10">
        <v>2021</v>
      </c>
      <c r="D59" s="2" t="s">
        <v>583</v>
      </c>
      <c r="E59" s="2" t="s">
        <v>585</v>
      </c>
      <c r="F59" s="2" t="s">
        <v>588</v>
      </c>
      <c r="G59" s="2" t="str">
        <f>"17456215"</f>
        <v>17456215</v>
      </c>
      <c r="I59" s="2" t="str">
        <f>"9/3/2021"</f>
        <v>9/3/2021</v>
      </c>
      <c r="J59" s="2">
        <v>22</v>
      </c>
      <c r="K59" s="2">
        <v>1</v>
      </c>
      <c r="L59" s="2">
        <v>1</v>
      </c>
      <c r="M59" s="2">
        <v>4</v>
      </c>
      <c r="N59" s="2">
        <v>152248630</v>
      </c>
      <c r="O59" s="2" t="s">
        <v>586</v>
      </c>
      <c r="P59" s="2" t="s">
        <v>557</v>
      </c>
      <c r="Q59" s="2" t="s">
        <v>587</v>
      </c>
      <c r="U59" s="2" t="s">
        <v>589</v>
      </c>
    </row>
    <row r="60" spans="1:21" s="2" customFormat="1" ht="13" x14ac:dyDescent="0.3">
      <c r="A60" s="2" t="s">
        <v>1827</v>
      </c>
      <c r="B60" s="2" t="s">
        <v>591</v>
      </c>
      <c r="C60" s="10" t="str">
        <f>"2021"</f>
        <v>2021</v>
      </c>
      <c r="D60" s="2" t="s">
        <v>590</v>
      </c>
      <c r="E60" s="2" t="s">
        <v>592</v>
      </c>
      <c r="F60" s="2" t="s">
        <v>595</v>
      </c>
      <c r="G60" s="2" t="str">
        <f>"01650327"</f>
        <v>01650327</v>
      </c>
      <c r="I60" s="2" t="str">
        <f>"Apr2021"</f>
        <v>Apr2021</v>
      </c>
      <c r="J60" s="2">
        <v>285</v>
      </c>
      <c r="L60" s="2">
        <v>144</v>
      </c>
      <c r="M60" s="2">
        <v>8</v>
      </c>
      <c r="N60" s="2">
        <v>149264104</v>
      </c>
      <c r="O60" s="2" t="s">
        <v>593</v>
      </c>
      <c r="P60" s="2" t="s">
        <v>449</v>
      </c>
      <c r="Q60" s="2" t="s">
        <v>442</v>
      </c>
      <c r="R60" s="2" t="s">
        <v>594</v>
      </c>
      <c r="U60" s="2" t="s">
        <v>596</v>
      </c>
    </row>
    <row r="61" spans="1:21" s="2" customFormat="1" ht="13" x14ac:dyDescent="0.3">
      <c r="A61" s="2" t="s">
        <v>1827</v>
      </c>
      <c r="B61" s="2" t="s">
        <v>598</v>
      </c>
      <c r="C61" s="10" t="str">
        <f>"2021"</f>
        <v>2021</v>
      </c>
      <c r="D61" s="2" t="s">
        <v>597</v>
      </c>
      <c r="E61" s="2" t="s">
        <v>592</v>
      </c>
      <c r="F61" s="2" t="s">
        <v>601</v>
      </c>
      <c r="G61" s="2" t="str">
        <f>"01650327"</f>
        <v>01650327</v>
      </c>
      <c r="I61" s="2" t="str">
        <f>"Nov2021"</f>
        <v>Nov2021</v>
      </c>
      <c r="J61" s="2">
        <v>294</v>
      </c>
      <c r="L61" s="2">
        <v>505</v>
      </c>
      <c r="M61" s="2">
        <v>8</v>
      </c>
      <c r="N61" s="2">
        <v>152080202</v>
      </c>
      <c r="O61" s="2" t="s">
        <v>599</v>
      </c>
      <c r="P61" s="2" t="s">
        <v>449</v>
      </c>
      <c r="Q61" s="2" t="s">
        <v>442</v>
      </c>
      <c r="R61" s="2" t="s">
        <v>600</v>
      </c>
      <c r="U61" s="2" t="s">
        <v>602</v>
      </c>
    </row>
    <row r="62" spans="1:21" s="2" customFormat="1" ht="13" x14ac:dyDescent="0.3">
      <c r="A62" s="2" t="s">
        <v>1827</v>
      </c>
      <c r="B62" s="2" t="s">
        <v>604</v>
      </c>
      <c r="C62" s="10" t="str">
        <f>"2021"</f>
        <v>2021</v>
      </c>
      <c r="D62" s="2" t="s">
        <v>603</v>
      </c>
      <c r="E62" s="2" t="s">
        <v>605</v>
      </c>
      <c r="F62" s="2" t="s">
        <v>609</v>
      </c>
      <c r="G62" s="2" t="str">
        <f>"09601643"</f>
        <v>09601643</v>
      </c>
      <c r="I62" s="2" t="str">
        <f>"May2021"</f>
        <v>May2021</v>
      </c>
      <c r="J62" s="2">
        <v>71</v>
      </c>
      <c r="K62" s="2">
        <v>706</v>
      </c>
      <c r="L62" s="2">
        <v>217</v>
      </c>
      <c r="M62" s="2">
        <v>1</v>
      </c>
      <c r="N62" s="2">
        <v>150091047</v>
      </c>
      <c r="O62" s="2" t="s">
        <v>606</v>
      </c>
      <c r="P62" s="2" t="s">
        <v>607</v>
      </c>
      <c r="Q62" s="2" t="s">
        <v>498</v>
      </c>
      <c r="R62" s="2" t="s">
        <v>608</v>
      </c>
      <c r="U62" s="2" t="s">
        <v>610</v>
      </c>
    </row>
    <row r="63" spans="1:21" s="2" customFormat="1" ht="13" x14ac:dyDescent="0.3">
      <c r="A63" s="2" t="s">
        <v>1827</v>
      </c>
      <c r="B63" s="2" t="s">
        <v>612</v>
      </c>
      <c r="C63" s="10" t="str">
        <f>"2021"</f>
        <v>2021</v>
      </c>
      <c r="D63" s="2" t="s">
        <v>611</v>
      </c>
      <c r="E63" s="2" t="s">
        <v>613</v>
      </c>
      <c r="F63" s="2" t="s">
        <v>616</v>
      </c>
      <c r="G63" s="2" t="str">
        <f>"22279067"</f>
        <v>22279067</v>
      </c>
      <c r="I63" s="2" t="str">
        <f>"Oct2021"</f>
        <v>Oct2021</v>
      </c>
      <c r="J63" s="2">
        <v>8</v>
      </c>
      <c r="K63" s="2">
        <v>10</v>
      </c>
      <c r="L63" s="2">
        <v>1</v>
      </c>
      <c r="M63" s="2">
        <v>17</v>
      </c>
      <c r="N63" s="2">
        <v>153254851</v>
      </c>
      <c r="O63" s="2" t="s">
        <v>614</v>
      </c>
      <c r="P63" s="2" t="s">
        <v>615</v>
      </c>
      <c r="Q63" s="2" t="s">
        <v>467</v>
      </c>
      <c r="U63" s="2" t="s">
        <v>617</v>
      </c>
    </row>
    <row r="64" spans="1:21" s="2" customFormat="1" ht="13" x14ac:dyDescent="0.3">
      <c r="A64" s="2" t="s">
        <v>1827</v>
      </c>
      <c r="B64" s="2" t="s">
        <v>619</v>
      </c>
      <c r="C64" s="10">
        <v>2021</v>
      </c>
      <c r="D64" s="2" t="s">
        <v>618</v>
      </c>
      <c r="E64" s="2" t="s">
        <v>620</v>
      </c>
      <c r="F64" s="2" t="s">
        <v>623</v>
      </c>
      <c r="G64" s="2" t="str">
        <f>"23171154"</f>
        <v>23171154</v>
      </c>
      <c r="I64" s="2" t="str">
        <f>"aug-dec2021"</f>
        <v>aug-dec2021</v>
      </c>
      <c r="J64" s="2">
        <v>10</v>
      </c>
      <c r="K64" s="2">
        <v>2</v>
      </c>
      <c r="L64" s="2">
        <v>1</v>
      </c>
      <c r="M64" s="2">
        <v>13</v>
      </c>
      <c r="N64" s="2">
        <v>153522060</v>
      </c>
      <c r="O64" s="2" t="s">
        <v>621</v>
      </c>
      <c r="P64" s="2" t="s">
        <v>622</v>
      </c>
      <c r="Q64" s="2" t="s">
        <v>467</v>
      </c>
      <c r="U64" s="2" t="s">
        <v>624</v>
      </c>
    </row>
    <row r="65" spans="1:21" s="2" customFormat="1" ht="13" x14ac:dyDescent="0.3">
      <c r="A65" s="2" t="s">
        <v>1827</v>
      </c>
      <c r="B65" s="2" t="s">
        <v>619</v>
      </c>
      <c r="C65" s="10">
        <v>2021</v>
      </c>
      <c r="D65" s="2" t="s">
        <v>625</v>
      </c>
      <c r="E65" s="2" t="s">
        <v>620</v>
      </c>
      <c r="F65" s="2" t="s">
        <v>623</v>
      </c>
      <c r="G65" s="2" t="str">
        <f>"23171154"</f>
        <v>23171154</v>
      </c>
      <c r="I65" s="2" t="str">
        <f>"aug-dec2021"</f>
        <v>aug-dec2021</v>
      </c>
      <c r="J65" s="2">
        <v>10</v>
      </c>
      <c r="K65" s="2">
        <v>2</v>
      </c>
      <c r="L65" s="2">
        <v>1</v>
      </c>
      <c r="M65" s="2">
        <v>13</v>
      </c>
      <c r="N65" s="2">
        <v>153522059</v>
      </c>
      <c r="O65" s="2" t="s">
        <v>621</v>
      </c>
      <c r="P65" s="2" t="s">
        <v>622</v>
      </c>
      <c r="Q65" s="2" t="s">
        <v>467</v>
      </c>
      <c r="U65" s="2" t="s">
        <v>626</v>
      </c>
    </row>
    <row r="66" spans="1:21" s="2" customFormat="1" ht="13" x14ac:dyDescent="0.3">
      <c r="A66" s="2" t="s">
        <v>1827</v>
      </c>
      <c r="B66" s="2" t="s">
        <v>619</v>
      </c>
      <c r="C66" s="10">
        <v>2021</v>
      </c>
      <c r="D66" s="2" t="s">
        <v>627</v>
      </c>
      <c r="E66" s="2" t="s">
        <v>620</v>
      </c>
      <c r="F66" s="2" t="s">
        <v>623</v>
      </c>
      <c r="G66" s="2" t="str">
        <f>"23171154"</f>
        <v>23171154</v>
      </c>
      <c r="I66" s="2" t="str">
        <f>"aug-dec2021"</f>
        <v>aug-dec2021</v>
      </c>
      <c r="J66" s="2">
        <v>10</v>
      </c>
      <c r="K66" s="2">
        <v>2</v>
      </c>
      <c r="L66" s="2">
        <v>1</v>
      </c>
      <c r="M66" s="2">
        <v>13</v>
      </c>
      <c r="N66" s="2">
        <v>153522058</v>
      </c>
      <c r="O66" s="2" t="s">
        <v>621</v>
      </c>
      <c r="P66" s="2" t="s">
        <v>622</v>
      </c>
      <c r="Q66" s="2" t="s">
        <v>467</v>
      </c>
      <c r="U66" s="2" t="s">
        <v>628</v>
      </c>
    </row>
    <row r="67" spans="1:21" s="2" customFormat="1" ht="13" x14ac:dyDescent="0.3">
      <c r="A67" s="2" t="s">
        <v>1827</v>
      </c>
      <c r="B67" s="2" t="s">
        <v>630</v>
      </c>
      <c r="C67" s="10">
        <v>2021</v>
      </c>
      <c r="D67" s="2" t="s">
        <v>629</v>
      </c>
      <c r="E67" s="2" t="s">
        <v>631</v>
      </c>
      <c r="F67" s="2" t="s">
        <v>636</v>
      </c>
      <c r="G67" s="2" t="str">
        <f>"25743805"</f>
        <v>25743805</v>
      </c>
      <c r="I67" s="2" t="str">
        <f>"2/2/2021"</f>
        <v>2/2/2021</v>
      </c>
      <c r="J67" s="2">
        <v>4</v>
      </c>
      <c r="K67" s="2">
        <v>2</v>
      </c>
      <c r="L67" s="2" t="s">
        <v>632</v>
      </c>
      <c r="M67" s="2">
        <v>1</v>
      </c>
      <c r="N67" s="2">
        <v>148521044</v>
      </c>
      <c r="O67" s="2" t="s">
        <v>633</v>
      </c>
      <c r="P67" s="2" t="s">
        <v>634</v>
      </c>
      <c r="Q67" s="2" t="s">
        <v>442</v>
      </c>
      <c r="R67" s="2" t="s">
        <v>635</v>
      </c>
      <c r="U67" s="2" t="s">
        <v>637</v>
      </c>
    </row>
    <row r="68" spans="1:21" s="2" customFormat="1" ht="13" x14ac:dyDescent="0.3">
      <c r="A68" s="2" t="s">
        <v>1827</v>
      </c>
      <c r="B68" s="2" t="s">
        <v>440</v>
      </c>
      <c r="C68" s="10" t="str">
        <f>"2021"</f>
        <v>2021</v>
      </c>
      <c r="D68" s="2" t="s">
        <v>439</v>
      </c>
      <c r="E68" s="2" t="s">
        <v>185</v>
      </c>
      <c r="F68" s="2" t="s">
        <v>444</v>
      </c>
      <c r="G68" s="2" t="str">
        <f>"15249220"</f>
        <v>15249220</v>
      </c>
      <c r="I68" s="2" t="str">
        <f>"Apr2021"</f>
        <v>Apr2021</v>
      </c>
      <c r="J68" s="2">
        <v>22</v>
      </c>
      <c r="K68" s="2">
        <v>2</v>
      </c>
      <c r="L68" s="2">
        <v>227</v>
      </c>
      <c r="M68" s="2">
        <v>11</v>
      </c>
      <c r="N68" s="2">
        <v>150022192</v>
      </c>
      <c r="O68" s="2" t="s">
        <v>181</v>
      </c>
      <c r="P68" s="2" t="s">
        <v>441</v>
      </c>
      <c r="Q68" s="2" t="s">
        <v>442</v>
      </c>
      <c r="R68" s="2" t="s">
        <v>443</v>
      </c>
      <c r="U68" s="2" t="s">
        <v>445</v>
      </c>
    </row>
    <row r="69" spans="1:21" s="2" customFormat="1" ht="13" x14ac:dyDescent="0.3">
      <c r="A69" s="2" t="s">
        <v>1827</v>
      </c>
      <c r="B69" s="2" t="s">
        <v>639</v>
      </c>
      <c r="C69" s="10" t="str">
        <f>"2020"</f>
        <v>2020</v>
      </c>
      <c r="D69" s="2" t="s">
        <v>638</v>
      </c>
      <c r="E69" s="2" t="s">
        <v>592</v>
      </c>
      <c r="F69" s="2" t="s">
        <v>642</v>
      </c>
      <c r="G69" s="2" t="str">
        <f>"01650327"</f>
        <v>01650327</v>
      </c>
      <c r="I69" s="2" t="str">
        <f>"Nov2020"</f>
        <v>Nov2020</v>
      </c>
      <c r="J69" s="2">
        <v>276</v>
      </c>
      <c r="L69" s="2">
        <v>1102</v>
      </c>
      <c r="M69" s="2">
        <v>7</v>
      </c>
      <c r="N69" s="2">
        <v>145325779</v>
      </c>
      <c r="O69" s="2" t="s">
        <v>640</v>
      </c>
      <c r="P69" s="2" t="s">
        <v>449</v>
      </c>
      <c r="Q69" s="2" t="s">
        <v>442</v>
      </c>
      <c r="R69" s="2" t="s">
        <v>641</v>
      </c>
      <c r="U69" s="2" t="s">
        <v>643</v>
      </c>
    </row>
    <row r="70" spans="1:21" s="2" customFormat="1" ht="13" x14ac:dyDescent="0.3">
      <c r="A70" s="2" t="s">
        <v>1827</v>
      </c>
      <c r="B70" s="2" t="s">
        <v>645</v>
      </c>
      <c r="C70" s="10">
        <v>2022</v>
      </c>
      <c r="D70" s="2" t="s">
        <v>644</v>
      </c>
      <c r="E70" s="2" t="s">
        <v>646</v>
      </c>
      <c r="F70" s="2" t="s">
        <v>649</v>
      </c>
      <c r="G70" s="2" t="str">
        <f>"10647481"</f>
        <v>10647481</v>
      </c>
      <c r="I70" s="2" t="str">
        <f>"Mar2022"</f>
        <v>Mar2022</v>
      </c>
      <c r="J70" s="2">
        <v>30</v>
      </c>
      <c r="K70" s="2">
        <v>3</v>
      </c>
      <c r="L70" s="2">
        <v>297</v>
      </c>
      <c r="M70" s="2">
        <v>14</v>
      </c>
      <c r="N70" s="2">
        <v>155399939</v>
      </c>
      <c r="O70" s="2" t="s">
        <v>647</v>
      </c>
      <c r="P70" s="2" t="s">
        <v>449</v>
      </c>
      <c r="Q70" s="2" t="s">
        <v>442</v>
      </c>
      <c r="R70" s="2" t="s">
        <v>648</v>
      </c>
      <c r="U70" s="2" t="s">
        <v>650</v>
      </c>
    </row>
    <row r="71" spans="1:21" s="2" customFormat="1" ht="13" x14ac:dyDescent="0.3">
      <c r="A71" s="2" t="s">
        <v>1827</v>
      </c>
      <c r="B71" s="2" t="s">
        <v>652</v>
      </c>
      <c r="C71" s="10">
        <v>2022</v>
      </c>
      <c r="D71" s="2" t="s">
        <v>651</v>
      </c>
      <c r="E71" s="2" t="s">
        <v>592</v>
      </c>
      <c r="F71" s="2" t="s">
        <v>656</v>
      </c>
      <c r="G71" s="2" t="str">
        <f>"01650327"</f>
        <v>01650327</v>
      </c>
      <c r="I71" s="2" t="str">
        <f>"Feb2022:Part A"</f>
        <v>Feb2022:Part A</v>
      </c>
      <c r="J71" s="2">
        <v>298</v>
      </c>
      <c r="L71" s="2">
        <v>357</v>
      </c>
      <c r="M71" s="2">
        <v>7</v>
      </c>
      <c r="N71" s="2">
        <v>153867191</v>
      </c>
      <c r="O71" s="2" t="s">
        <v>653</v>
      </c>
      <c r="P71" s="2" t="s">
        <v>449</v>
      </c>
      <c r="Q71" s="2" t="s">
        <v>654</v>
      </c>
      <c r="R71" s="2" t="s">
        <v>655</v>
      </c>
      <c r="U71" s="2" t="s">
        <v>657</v>
      </c>
    </row>
    <row r="72" spans="1:21" s="2" customFormat="1" ht="13" x14ac:dyDescent="0.3">
      <c r="A72" s="2" t="s">
        <v>1827</v>
      </c>
      <c r="B72" s="2" t="s">
        <v>659</v>
      </c>
      <c r="C72" s="10">
        <v>2021</v>
      </c>
      <c r="D72" s="2" t="s">
        <v>658</v>
      </c>
      <c r="E72" s="2" t="s">
        <v>660</v>
      </c>
      <c r="F72" s="2" t="s">
        <v>662</v>
      </c>
      <c r="G72" s="2" t="str">
        <f>"07787367"</f>
        <v>07787367</v>
      </c>
      <c r="I72" s="2" t="str">
        <f>"6/8/2021"</f>
        <v>6/8/2021</v>
      </c>
      <c r="J72" s="2">
        <v>79</v>
      </c>
      <c r="K72" s="2">
        <v>1</v>
      </c>
      <c r="L72" s="2">
        <v>1</v>
      </c>
      <c r="M72" s="2">
        <v>7</v>
      </c>
      <c r="N72" s="2">
        <v>150766716</v>
      </c>
      <c r="O72" s="2" t="s">
        <v>661</v>
      </c>
      <c r="P72" s="2" t="s">
        <v>557</v>
      </c>
      <c r="Q72" s="2" t="s">
        <v>498</v>
      </c>
      <c r="U72" s="2" t="s">
        <v>663</v>
      </c>
    </row>
    <row r="73" spans="1:21" s="2" customFormat="1" ht="13" x14ac:dyDescent="0.3">
      <c r="A73" s="2" t="s">
        <v>1827</v>
      </c>
      <c r="B73" s="2" t="s">
        <v>665</v>
      </c>
      <c r="C73" s="10">
        <v>2021</v>
      </c>
      <c r="D73" s="2" t="s">
        <v>664</v>
      </c>
      <c r="E73" s="2" t="s">
        <v>666</v>
      </c>
      <c r="F73" s="2" t="s">
        <v>671</v>
      </c>
      <c r="G73" s="2" t="str">
        <f>"0885579X"</f>
        <v>0885579X</v>
      </c>
      <c r="I73" s="2" t="str">
        <f>"Aug2021"</f>
        <v>Aug2021</v>
      </c>
      <c r="J73" s="2">
        <v>35</v>
      </c>
      <c r="K73" s="2">
        <v>4</v>
      </c>
      <c r="L73" s="2">
        <v>481</v>
      </c>
      <c r="M73" s="2">
        <v>13</v>
      </c>
      <c r="N73" s="2">
        <v>151819213</v>
      </c>
      <c r="O73" s="2" t="s">
        <v>667</v>
      </c>
      <c r="P73" s="2" t="s">
        <v>668</v>
      </c>
      <c r="Q73" s="2" t="s">
        <v>669</v>
      </c>
      <c r="R73" s="2" t="s">
        <v>670</v>
      </c>
      <c r="U73" s="2" t="s">
        <v>672</v>
      </c>
    </row>
    <row r="74" spans="1:21" s="2" customFormat="1" ht="13" x14ac:dyDescent="0.3">
      <c r="A74" s="2" t="s">
        <v>1827</v>
      </c>
      <c r="B74" s="2" t="s">
        <v>674</v>
      </c>
      <c r="C74" s="10">
        <v>2021</v>
      </c>
      <c r="D74" s="2" t="s">
        <v>673</v>
      </c>
      <c r="E74" s="2" t="s">
        <v>675</v>
      </c>
      <c r="I74" s="2" t="str">
        <f>"Summer2021"</f>
        <v>Summer2021</v>
      </c>
      <c r="K74" s="2">
        <v>68</v>
      </c>
      <c r="L74" s="2">
        <v>14</v>
      </c>
      <c r="M74" s="2">
        <v>2</v>
      </c>
      <c r="N74" s="2">
        <v>152172112</v>
      </c>
      <c r="P74" s="2" t="s">
        <v>676</v>
      </c>
      <c r="Q74" s="2" t="s">
        <v>677</v>
      </c>
      <c r="R74" s="2" t="s">
        <v>678</v>
      </c>
      <c r="U74" s="2" t="s">
        <v>679</v>
      </c>
    </row>
    <row r="75" spans="1:21" s="2" customFormat="1" ht="13" x14ac:dyDescent="0.3">
      <c r="A75" s="2" t="s">
        <v>1827</v>
      </c>
      <c r="B75" s="2" t="s">
        <v>681</v>
      </c>
      <c r="C75" s="10" t="str">
        <f>"2021"</f>
        <v>2021</v>
      </c>
      <c r="D75" s="2" t="s">
        <v>680</v>
      </c>
      <c r="E75" s="2" t="s">
        <v>682</v>
      </c>
      <c r="F75" s="2" t="s">
        <v>685</v>
      </c>
      <c r="G75" s="2" t="str">
        <f>"08862605"</f>
        <v>08862605</v>
      </c>
      <c r="I75" s="2" t="str">
        <f>"Apr2021"</f>
        <v>Apr2021</v>
      </c>
      <c r="J75" s="2">
        <v>36</v>
      </c>
      <c r="K75" s="8">
        <v>44780</v>
      </c>
      <c r="L75" s="2">
        <v>3496</v>
      </c>
      <c r="M75" s="2">
        <v>18</v>
      </c>
      <c r="N75" s="2">
        <v>149379521</v>
      </c>
      <c r="O75" s="2" t="s">
        <v>683</v>
      </c>
      <c r="P75" s="2" t="s">
        <v>481</v>
      </c>
      <c r="Q75" s="2" t="s">
        <v>442</v>
      </c>
      <c r="R75" s="2" t="s">
        <v>684</v>
      </c>
      <c r="U75" s="2" t="s">
        <v>686</v>
      </c>
    </row>
    <row r="76" spans="1:21" s="2" customFormat="1" ht="13" x14ac:dyDescent="0.3">
      <c r="A76" s="2" t="s">
        <v>1827</v>
      </c>
      <c r="B76" s="2" t="s">
        <v>688</v>
      </c>
      <c r="C76" s="10" t="str">
        <f>"2021"</f>
        <v>2021</v>
      </c>
      <c r="D76" s="2" t="s">
        <v>687</v>
      </c>
      <c r="E76" s="2" t="s">
        <v>689</v>
      </c>
      <c r="F76" s="2" t="s">
        <v>693</v>
      </c>
      <c r="G76" s="2" t="str">
        <f>"00472891"</f>
        <v>00472891</v>
      </c>
      <c r="I76" s="2" t="str">
        <f>"Apr2021"</f>
        <v>Apr2021</v>
      </c>
      <c r="J76" s="2">
        <v>50</v>
      </c>
      <c r="K76" s="2">
        <v>4</v>
      </c>
      <c r="L76" s="2">
        <v>753</v>
      </c>
      <c r="M76" s="2">
        <v>14</v>
      </c>
      <c r="N76" s="2">
        <v>149373058</v>
      </c>
      <c r="O76" s="2" t="s">
        <v>690</v>
      </c>
      <c r="P76" s="2" t="s">
        <v>691</v>
      </c>
      <c r="Q76" s="2" t="s">
        <v>442</v>
      </c>
      <c r="R76" s="2" t="s">
        <v>692</v>
      </c>
      <c r="U76" s="2" t="s">
        <v>694</v>
      </c>
    </row>
    <row r="77" spans="1:21" s="2" customFormat="1" ht="13" x14ac:dyDescent="0.3">
      <c r="A77" s="2" t="s">
        <v>1827</v>
      </c>
      <c r="B77" s="2" t="s">
        <v>696</v>
      </c>
      <c r="C77" s="10" t="str">
        <f>"2021"</f>
        <v>2021</v>
      </c>
      <c r="D77" s="2" t="s">
        <v>695</v>
      </c>
      <c r="E77" s="2" t="s">
        <v>592</v>
      </c>
      <c r="F77" s="2" t="s">
        <v>699</v>
      </c>
      <c r="G77" s="2" t="str">
        <f>"01650327"</f>
        <v>01650327</v>
      </c>
      <c r="I77" s="2" t="str">
        <f>"Jan2021"</f>
        <v>Jan2021</v>
      </c>
      <c r="J77" s="2">
        <v>278</v>
      </c>
      <c r="L77" s="2">
        <v>528</v>
      </c>
      <c r="M77" s="2">
        <v>8</v>
      </c>
      <c r="N77" s="2">
        <v>147182139</v>
      </c>
      <c r="O77" s="2" t="s">
        <v>697</v>
      </c>
      <c r="P77" s="2" t="s">
        <v>449</v>
      </c>
      <c r="Q77" s="2" t="s">
        <v>442</v>
      </c>
      <c r="R77" s="2" t="s">
        <v>698</v>
      </c>
      <c r="U77" s="2" t="s">
        <v>700</v>
      </c>
    </row>
    <row r="78" spans="1:21" s="2" customFormat="1" ht="13" x14ac:dyDescent="0.3">
      <c r="A78" s="2" t="s">
        <v>1827</v>
      </c>
      <c r="B78" s="2" t="s">
        <v>702</v>
      </c>
      <c r="C78" s="10" t="str">
        <f>"2020"</f>
        <v>2020</v>
      </c>
      <c r="D78" s="2" t="s">
        <v>701</v>
      </c>
      <c r="E78" s="2" t="s">
        <v>703</v>
      </c>
      <c r="F78" s="2" t="s">
        <v>706</v>
      </c>
      <c r="G78" s="2" t="str">
        <f>"03069877"</f>
        <v>03069877</v>
      </c>
      <c r="I78" s="2" t="str">
        <f>"Nov2020"</f>
        <v>Nov2020</v>
      </c>
      <c r="J78" s="2">
        <v>144</v>
      </c>
      <c r="M78" s="2">
        <v>1</v>
      </c>
      <c r="N78" s="2">
        <v>147116055</v>
      </c>
      <c r="O78" s="2" t="s">
        <v>704</v>
      </c>
      <c r="P78" s="2" t="s">
        <v>449</v>
      </c>
      <c r="Q78" s="2" t="s">
        <v>498</v>
      </c>
      <c r="R78" s="2" t="s">
        <v>705</v>
      </c>
      <c r="U78" s="2" t="s">
        <v>707</v>
      </c>
    </row>
    <row r="79" spans="1:21" s="2" customFormat="1" ht="13" x14ac:dyDescent="0.3">
      <c r="A79" s="2" t="s">
        <v>1827</v>
      </c>
      <c r="B79" s="2" t="s">
        <v>709</v>
      </c>
      <c r="C79" s="10">
        <v>2021</v>
      </c>
      <c r="D79" s="2" t="s">
        <v>708</v>
      </c>
      <c r="E79" s="2" t="s">
        <v>710</v>
      </c>
      <c r="F79" s="2" t="s">
        <v>713</v>
      </c>
      <c r="G79" s="2" t="str">
        <f>"09742069"</f>
        <v>09742069</v>
      </c>
      <c r="I79" s="2" t="str">
        <f>"Oct-Dec2021"</f>
        <v>Oct-Dec2021</v>
      </c>
      <c r="J79" s="2">
        <v>14</v>
      </c>
      <c r="K79" s="2">
        <v>4</v>
      </c>
      <c r="L79" s="2">
        <v>501</v>
      </c>
      <c r="M79" s="2">
        <v>6</v>
      </c>
      <c r="N79" s="2">
        <v>155985814</v>
      </c>
      <c r="O79" s="2" t="s">
        <v>711</v>
      </c>
      <c r="P79" s="2" t="s">
        <v>579</v>
      </c>
      <c r="Q79" s="2" t="s">
        <v>442</v>
      </c>
      <c r="R79" s="2" t="s">
        <v>712</v>
      </c>
      <c r="U79" s="2" t="s">
        <v>714</v>
      </c>
    </row>
    <row r="80" spans="1:21" s="2" customFormat="1" ht="13" x14ac:dyDescent="0.3">
      <c r="A80" s="2" t="s">
        <v>1827</v>
      </c>
      <c r="B80" s="2" t="s">
        <v>716</v>
      </c>
      <c r="C80" s="10">
        <v>2021</v>
      </c>
      <c r="D80" s="2" t="s">
        <v>715</v>
      </c>
      <c r="E80" s="2" t="s">
        <v>717</v>
      </c>
      <c r="F80" s="2" t="s">
        <v>720</v>
      </c>
      <c r="G80" s="2" t="str">
        <f>"00284793"</f>
        <v>00284793</v>
      </c>
      <c r="I80" s="2" t="str">
        <f>"4/8/2021"</f>
        <v>4/8/2021</v>
      </c>
      <c r="J80" s="2">
        <v>384</v>
      </c>
      <c r="K80" s="2">
        <v>14</v>
      </c>
      <c r="L80" s="2">
        <v>1350</v>
      </c>
      <c r="M80" s="2">
        <v>9</v>
      </c>
      <c r="N80" s="2">
        <v>149877094</v>
      </c>
      <c r="O80" s="2" t="s">
        <v>718</v>
      </c>
      <c r="P80" s="2" t="s">
        <v>717</v>
      </c>
      <c r="Q80" s="2" t="s">
        <v>507</v>
      </c>
      <c r="R80" s="2" t="s">
        <v>719</v>
      </c>
      <c r="U80" s="2" t="s">
        <v>721</v>
      </c>
    </row>
    <row r="81" spans="1:21" s="2" customFormat="1" ht="13" x14ac:dyDescent="0.3">
      <c r="A81" s="2" t="s">
        <v>1827</v>
      </c>
      <c r="B81" s="2" t="s">
        <v>723</v>
      </c>
      <c r="C81" s="10" t="str">
        <f>"2021"</f>
        <v>2021</v>
      </c>
      <c r="D81" s="2" t="s">
        <v>722</v>
      </c>
      <c r="E81" s="2" t="s">
        <v>724</v>
      </c>
      <c r="G81" s="2" t="str">
        <f>"10531807"</f>
        <v>10531807</v>
      </c>
      <c r="I81" s="2" t="str">
        <f>"Dec2021"</f>
        <v>Dec2021</v>
      </c>
      <c r="J81" s="2">
        <v>54</v>
      </c>
      <c r="K81" s="2">
        <v>6</v>
      </c>
      <c r="L81" s="2">
        <v>1867</v>
      </c>
      <c r="M81" s="2">
        <v>9</v>
      </c>
      <c r="N81" s="2">
        <v>153845901</v>
      </c>
      <c r="O81" s="2" t="s">
        <v>725</v>
      </c>
      <c r="P81" s="2" t="s">
        <v>726</v>
      </c>
      <c r="Q81" s="2" t="s">
        <v>467</v>
      </c>
      <c r="U81" s="2" t="s">
        <v>727</v>
      </c>
    </row>
    <row r="82" spans="1:21" s="2" customFormat="1" ht="13" x14ac:dyDescent="0.3">
      <c r="A82" s="2" t="s">
        <v>1827</v>
      </c>
      <c r="B82" s="2" t="s">
        <v>729</v>
      </c>
      <c r="C82" s="10" t="str">
        <f>"2021"</f>
        <v>2021</v>
      </c>
      <c r="D82" s="2" t="s">
        <v>728</v>
      </c>
      <c r="E82" s="2" t="s">
        <v>730</v>
      </c>
      <c r="F82" s="2" t="s">
        <v>733</v>
      </c>
      <c r="G82" s="2" t="str">
        <f>"00219630"</f>
        <v>00219630</v>
      </c>
      <c r="I82" s="2" t="str">
        <f>"Jan2021"</f>
        <v>Jan2021</v>
      </c>
      <c r="J82" s="2">
        <v>62</v>
      </c>
      <c r="K82" s="2">
        <v>1</v>
      </c>
      <c r="L82" s="2">
        <v>40</v>
      </c>
      <c r="M82" s="2">
        <v>8</v>
      </c>
      <c r="N82" s="2">
        <v>147772849</v>
      </c>
      <c r="O82" s="2" t="s">
        <v>252</v>
      </c>
      <c r="P82" s="2" t="s">
        <v>731</v>
      </c>
      <c r="Q82" s="2" t="s">
        <v>442</v>
      </c>
      <c r="R82" s="2" t="s">
        <v>732</v>
      </c>
      <c r="U82" s="2" t="s">
        <v>734</v>
      </c>
    </row>
    <row r="83" spans="1:21" s="2" customFormat="1" ht="13" x14ac:dyDescent="0.3">
      <c r="A83" s="2" t="s">
        <v>1827</v>
      </c>
      <c r="B83" s="2" t="s">
        <v>736</v>
      </c>
      <c r="C83" s="10">
        <v>2022</v>
      </c>
      <c r="D83" s="2" t="s">
        <v>735</v>
      </c>
      <c r="E83" s="2" t="s">
        <v>737</v>
      </c>
      <c r="F83" s="2" t="s">
        <v>742</v>
      </c>
      <c r="G83" s="2" t="str">
        <f>"23146133"</f>
        <v>23146133</v>
      </c>
      <c r="I83" s="2" t="str">
        <f>"4/13/2022"</f>
        <v>4/13/2022</v>
      </c>
      <c r="L83" s="2">
        <v>1</v>
      </c>
      <c r="M83" s="2">
        <v>9</v>
      </c>
      <c r="N83" s="2">
        <v>156288191</v>
      </c>
      <c r="O83" s="2" t="s">
        <v>738</v>
      </c>
      <c r="P83" s="2" t="s">
        <v>739</v>
      </c>
      <c r="Q83" s="2" t="s">
        <v>740</v>
      </c>
      <c r="R83" s="2" t="s">
        <v>741</v>
      </c>
      <c r="U83" s="2" t="s">
        <v>743</v>
      </c>
    </row>
    <row r="84" spans="1:21" s="2" customFormat="1" ht="13" x14ac:dyDescent="0.3">
      <c r="A84" s="2" t="s">
        <v>1827</v>
      </c>
      <c r="B84" s="2" t="s">
        <v>745</v>
      </c>
      <c r="C84" s="10" t="str">
        <f>"2021"</f>
        <v>2021</v>
      </c>
      <c r="D84" s="2" t="s">
        <v>744</v>
      </c>
      <c r="E84" s="2" t="s">
        <v>746</v>
      </c>
      <c r="F84" s="2" t="s">
        <v>749</v>
      </c>
      <c r="G84" s="2" t="str">
        <f>"10633995"</f>
        <v>10633995</v>
      </c>
      <c r="I84" s="2" t="str">
        <f>"May2021"</f>
        <v>May2021</v>
      </c>
      <c r="J84" s="2">
        <v>28</v>
      </c>
      <c r="K84" s="2">
        <v>3</v>
      </c>
      <c r="L84" s="2">
        <v>682</v>
      </c>
      <c r="M84" s="2">
        <v>12</v>
      </c>
      <c r="N84" s="2">
        <v>151176647</v>
      </c>
      <c r="O84" s="2" t="s">
        <v>747</v>
      </c>
      <c r="P84" s="2" t="s">
        <v>726</v>
      </c>
      <c r="Q84" s="2" t="s">
        <v>442</v>
      </c>
      <c r="R84" s="2" t="s">
        <v>748</v>
      </c>
      <c r="U84" s="2" t="s">
        <v>750</v>
      </c>
    </row>
    <row r="85" spans="1:21" s="2" customFormat="1" ht="13" x14ac:dyDescent="0.3">
      <c r="A85" s="2" t="s">
        <v>1827</v>
      </c>
      <c r="B85" s="2" t="s">
        <v>752</v>
      </c>
      <c r="C85" s="10">
        <v>2021</v>
      </c>
      <c r="D85" s="2" t="s">
        <v>751</v>
      </c>
      <c r="E85" s="2" t="s">
        <v>753</v>
      </c>
      <c r="F85" s="2" t="s">
        <v>756</v>
      </c>
      <c r="G85" s="2" t="str">
        <f>"07383991"</f>
        <v>07383991</v>
      </c>
      <c r="I85" s="2" t="str">
        <f>"Mar2021"</f>
        <v>Mar2021</v>
      </c>
      <c r="J85" s="2">
        <v>104</v>
      </c>
      <c r="K85" s="2">
        <v>3</v>
      </c>
      <c r="L85" s="2">
        <v>671</v>
      </c>
      <c r="M85" s="2">
        <v>4</v>
      </c>
      <c r="N85" s="2">
        <v>149176244</v>
      </c>
      <c r="O85" s="2" t="s">
        <v>754</v>
      </c>
      <c r="P85" s="2" t="s">
        <v>449</v>
      </c>
      <c r="Q85" s="2" t="s">
        <v>442</v>
      </c>
      <c r="R85" s="2" t="s">
        <v>755</v>
      </c>
      <c r="U85" s="2" t="s">
        <v>757</v>
      </c>
    </row>
    <row r="86" spans="1:21" s="2" customFormat="1" ht="13" x14ac:dyDescent="0.3">
      <c r="A86" s="2" t="s">
        <v>1827</v>
      </c>
      <c r="B86" s="2" t="s">
        <v>447</v>
      </c>
      <c r="C86" s="10" t="str">
        <f>"2021"</f>
        <v>2021</v>
      </c>
      <c r="D86" s="2" t="s">
        <v>446</v>
      </c>
      <c r="E86" s="2" t="s">
        <v>448</v>
      </c>
      <c r="F86" s="2" t="s">
        <v>451</v>
      </c>
      <c r="G86" s="2" t="str">
        <f>"00333506"</f>
        <v>00333506</v>
      </c>
      <c r="I86" s="2" t="str">
        <f>"May2021"</f>
        <v>May2021</v>
      </c>
      <c r="J86" s="2">
        <v>194</v>
      </c>
      <c r="L86" s="2">
        <v>75</v>
      </c>
      <c r="M86" s="2">
        <v>4</v>
      </c>
      <c r="N86" s="2">
        <v>150892028</v>
      </c>
      <c r="O86" s="2" t="s">
        <v>37</v>
      </c>
      <c r="P86" s="2" t="s">
        <v>449</v>
      </c>
      <c r="Q86" s="2" t="s">
        <v>442</v>
      </c>
      <c r="R86" s="2" t="s">
        <v>450</v>
      </c>
      <c r="U86" s="2" t="s">
        <v>452</v>
      </c>
    </row>
    <row r="87" spans="1:21" s="2" customFormat="1" ht="13" x14ac:dyDescent="0.3">
      <c r="A87" s="2" t="s">
        <v>1827</v>
      </c>
      <c r="B87" s="2" t="s">
        <v>759</v>
      </c>
      <c r="C87" s="10" t="str">
        <f>"2022"</f>
        <v>2022</v>
      </c>
      <c r="D87" s="2" t="s">
        <v>758</v>
      </c>
      <c r="E87" s="2" t="s">
        <v>760</v>
      </c>
      <c r="G87" s="2" t="str">
        <f>"8750846X"</f>
        <v>8750846X</v>
      </c>
      <c r="I87" s="2" t="str">
        <f>"May2022"</f>
        <v>May2022</v>
      </c>
      <c r="J87" s="2">
        <v>122</v>
      </c>
      <c r="K87" s="2">
        <v>2</v>
      </c>
      <c r="L87" s="2">
        <v>12</v>
      </c>
      <c r="M87" s="2">
        <v>2</v>
      </c>
      <c r="N87" s="2">
        <v>156887347</v>
      </c>
      <c r="P87" s="2" t="s">
        <v>761</v>
      </c>
      <c r="Q87" s="2" t="s">
        <v>467</v>
      </c>
      <c r="U87" s="2" t="s">
        <v>762</v>
      </c>
    </row>
    <row r="88" spans="1:21" s="2" customFormat="1" ht="13" x14ac:dyDescent="0.3">
      <c r="A88" s="2" t="s">
        <v>1827</v>
      </c>
      <c r="B88" s="2" t="s">
        <v>764</v>
      </c>
      <c r="C88" s="10" t="str">
        <f>"2022"</f>
        <v>2022</v>
      </c>
      <c r="D88" s="2" t="s">
        <v>763</v>
      </c>
      <c r="E88" s="2" t="s">
        <v>765</v>
      </c>
      <c r="F88" s="2" t="s">
        <v>769</v>
      </c>
      <c r="G88" s="2" t="str">
        <f>"00223018"</f>
        <v>00223018</v>
      </c>
      <c r="I88" s="2" t="str">
        <f>"Jan2022"</f>
        <v>Jan2022</v>
      </c>
      <c r="J88" s="2">
        <v>210</v>
      </c>
      <c r="K88" s="2">
        <v>1</v>
      </c>
      <c r="L88" s="2">
        <v>32</v>
      </c>
      <c r="M88" s="2">
        <v>5</v>
      </c>
      <c r="N88" s="2">
        <v>154476817</v>
      </c>
      <c r="O88" s="2" t="s">
        <v>766</v>
      </c>
      <c r="P88" s="2" t="s">
        <v>767</v>
      </c>
      <c r="Q88" s="2" t="s">
        <v>498</v>
      </c>
      <c r="R88" s="2" t="s">
        <v>768</v>
      </c>
      <c r="U88" s="2" t="s">
        <v>770</v>
      </c>
    </row>
    <row r="89" spans="1:21" s="2" customFormat="1" ht="13" x14ac:dyDescent="0.3">
      <c r="A89" s="2" t="s">
        <v>1827</v>
      </c>
      <c r="B89" s="2" t="s">
        <v>772</v>
      </c>
      <c r="C89" s="10">
        <v>2021</v>
      </c>
      <c r="D89" s="2" t="s">
        <v>771</v>
      </c>
      <c r="E89" s="2" t="s">
        <v>773</v>
      </c>
      <c r="G89" s="2" t="str">
        <f>"10553134"</f>
        <v>10553134</v>
      </c>
      <c r="I89" s="2" t="str">
        <f>"Fall2021"</f>
        <v>Fall2021</v>
      </c>
      <c r="J89" s="2">
        <v>84</v>
      </c>
      <c r="K89" s="2">
        <v>3</v>
      </c>
      <c r="L89" s="2">
        <v>24</v>
      </c>
      <c r="M89" s="2">
        <v>2</v>
      </c>
      <c r="N89" s="2">
        <v>152252983</v>
      </c>
      <c r="P89" s="2" t="s">
        <v>774</v>
      </c>
      <c r="Q89" s="2" t="s">
        <v>467</v>
      </c>
      <c r="R89" s="2" t="s">
        <v>775</v>
      </c>
      <c r="U89" s="2" t="s">
        <v>776</v>
      </c>
    </row>
    <row r="90" spans="1:21" s="2" customFormat="1" ht="13" x14ac:dyDescent="0.3">
      <c r="A90" s="2" t="s">
        <v>1827</v>
      </c>
      <c r="B90" s="2" t="s">
        <v>778</v>
      </c>
      <c r="C90" s="10" t="str">
        <f>"2021"</f>
        <v>2021</v>
      </c>
      <c r="D90" s="2" t="s">
        <v>777</v>
      </c>
      <c r="E90" s="2" t="s">
        <v>779</v>
      </c>
      <c r="F90" s="2" t="s">
        <v>782</v>
      </c>
      <c r="G90" s="2" t="str">
        <f>"15313433"</f>
        <v>15313433</v>
      </c>
      <c r="I90" s="2" t="str">
        <f>"Nov2021"</f>
        <v>Nov2021</v>
      </c>
      <c r="J90" s="2">
        <v>25</v>
      </c>
      <c r="K90" s="2">
        <v>11</v>
      </c>
      <c r="L90" s="2">
        <v>1</v>
      </c>
      <c r="M90" s="2">
        <v>17</v>
      </c>
      <c r="N90" s="2">
        <v>154341437</v>
      </c>
      <c r="O90" s="2" t="s">
        <v>780</v>
      </c>
      <c r="P90" s="2" t="s">
        <v>691</v>
      </c>
      <c r="Q90" s="2" t="s">
        <v>442</v>
      </c>
      <c r="R90" s="2" t="s">
        <v>781</v>
      </c>
      <c r="U90" s="2" t="s">
        <v>783</v>
      </c>
    </row>
    <row r="91" spans="1:21" s="2" customFormat="1" ht="13" x14ac:dyDescent="0.3">
      <c r="A91" s="2" t="s">
        <v>1827</v>
      </c>
      <c r="B91" s="2" t="s">
        <v>785</v>
      </c>
      <c r="C91" s="10">
        <v>2021</v>
      </c>
      <c r="D91" s="2" t="s">
        <v>784</v>
      </c>
      <c r="E91" s="2" t="s">
        <v>383</v>
      </c>
      <c r="F91" s="2" t="s">
        <v>789</v>
      </c>
      <c r="G91" s="2" t="str">
        <f>"10188827"</f>
        <v>10188827</v>
      </c>
      <c r="I91" s="2" t="str">
        <f>"Jul2021"</f>
        <v>Jul2021</v>
      </c>
      <c r="J91" s="2">
        <v>30</v>
      </c>
      <c r="K91" s="2">
        <v>7</v>
      </c>
      <c r="L91" s="2">
        <v>1141</v>
      </c>
      <c r="M91" s="2">
        <v>2</v>
      </c>
      <c r="N91" s="2">
        <v>151507149</v>
      </c>
      <c r="O91" s="2" t="s">
        <v>786</v>
      </c>
      <c r="P91" s="2" t="s">
        <v>691</v>
      </c>
      <c r="Q91" s="2" t="s">
        <v>787</v>
      </c>
      <c r="R91" s="2" t="s">
        <v>788</v>
      </c>
      <c r="U91" s="2" t="s">
        <v>790</v>
      </c>
    </row>
    <row r="92" spans="1:21" s="2" customFormat="1" ht="13" x14ac:dyDescent="0.3">
      <c r="A92" s="2" t="s">
        <v>1827</v>
      </c>
      <c r="C92" s="10">
        <v>2021</v>
      </c>
      <c r="D92" s="2" t="s">
        <v>791</v>
      </c>
      <c r="E92" s="2" t="s">
        <v>792</v>
      </c>
      <c r="G92" s="2" t="str">
        <f>"26323524"</f>
        <v>26323524</v>
      </c>
      <c r="I92" s="2" t="str">
        <f>"1/1/2021"</f>
        <v>1/1/2021</v>
      </c>
      <c r="L92" s="2">
        <v>1</v>
      </c>
      <c r="M92" s="2">
        <v>1</v>
      </c>
      <c r="N92" s="2">
        <v>154321749</v>
      </c>
      <c r="O92" s="2" t="s">
        <v>793</v>
      </c>
      <c r="P92" s="2" t="s">
        <v>481</v>
      </c>
      <c r="Q92" s="2" t="s">
        <v>787</v>
      </c>
      <c r="R92" s="2" t="s">
        <v>794</v>
      </c>
      <c r="U92" s="2" t="s">
        <v>795</v>
      </c>
    </row>
    <row r="93" spans="1:21" s="2" customFormat="1" ht="13" x14ac:dyDescent="0.3">
      <c r="A93" s="2" t="s">
        <v>1827</v>
      </c>
      <c r="C93" s="10">
        <v>2021</v>
      </c>
      <c r="D93" s="2" t="s">
        <v>791</v>
      </c>
      <c r="E93" s="2" t="s">
        <v>792</v>
      </c>
      <c r="G93" s="2" t="str">
        <f>"26323524"</f>
        <v>26323524</v>
      </c>
      <c r="I93" s="2" t="str">
        <f>"11/7/2021"</f>
        <v>11/7/2021</v>
      </c>
      <c r="L93" s="2">
        <v>1</v>
      </c>
      <c r="M93" s="2">
        <v>1</v>
      </c>
      <c r="N93" s="2">
        <v>153456276</v>
      </c>
      <c r="O93" s="2" t="s">
        <v>793</v>
      </c>
      <c r="P93" s="2" t="s">
        <v>481</v>
      </c>
      <c r="Q93" s="2" t="s">
        <v>787</v>
      </c>
      <c r="R93" s="2" t="s">
        <v>794</v>
      </c>
      <c r="U93" s="2" t="s">
        <v>796</v>
      </c>
    </row>
    <row r="94" spans="1:21" s="2" customFormat="1" ht="13" x14ac:dyDescent="0.3">
      <c r="A94" s="2" t="s">
        <v>1827</v>
      </c>
      <c r="B94" s="2" t="s">
        <v>798</v>
      </c>
      <c r="C94" s="10">
        <v>2021</v>
      </c>
      <c r="D94" s="2" t="s">
        <v>797</v>
      </c>
      <c r="E94" s="2" t="s">
        <v>799</v>
      </c>
      <c r="F94" s="2" t="s">
        <v>803</v>
      </c>
      <c r="G94" s="2" t="str">
        <f>"07085591"</f>
        <v>07085591</v>
      </c>
      <c r="I94" s="2" t="str">
        <f>"Feb2021"</f>
        <v>Feb2021</v>
      </c>
      <c r="J94" s="2">
        <v>62</v>
      </c>
      <c r="K94" s="2">
        <v>1</v>
      </c>
      <c r="L94" s="2">
        <v>5</v>
      </c>
      <c r="M94" s="2">
        <v>7</v>
      </c>
      <c r="N94" s="2">
        <v>149716761</v>
      </c>
      <c r="O94" s="2" t="s">
        <v>800</v>
      </c>
      <c r="P94" s="2" t="s">
        <v>801</v>
      </c>
      <c r="Q94" s="2" t="s">
        <v>467</v>
      </c>
      <c r="R94" s="2" t="s">
        <v>802</v>
      </c>
      <c r="U94" s="2" t="s">
        <v>804</v>
      </c>
    </row>
    <row r="95" spans="1:21" s="2" customFormat="1" ht="13" x14ac:dyDescent="0.3">
      <c r="A95" s="2" t="s">
        <v>1827</v>
      </c>
      <c r="B95" s="2" t="s">
        <v>806</v>
      </c>
      <c r="C95" s="10">
        <v>2021</v>
      </c>
      <c r="D95" s="2" t="s">
        <v>805</v>
      </c>
      <c r="E95" s="2" t="s">
        <v>807</v>
      </c>
      <c r="F95" s="2" t="s">
        <v>812</v>
      </c>
      <c r="G95" s="2" t="str">
        <f>"11011262"</f>
        <v>11011262</v>
      </c>
      <c r="I95" s="2" t="str">
        <f>"2021 Supplement"</f>
        <v>2021 Supplement</v>
      </c>
      <c r="J95" s="2">
        <v>31</v>
      </c>
      <c r="L95" s="2" t="s">
        <v>808</v>
      </c>
      <c r="M95" s="2">
        <v>5</v>
      </c>
      <c r="N95" s="2">
        <v>153476227</v>
      </c>
      <c r="O95" s="2" t="s">
        <v>809</v>
      </c>
      <c r="P95" s="2" t="s">
        <v>810</v>
      </c>
      <c r="Q95" s="2" t="s">
        <v>442</v>
      </c>
      <c r="R95" s="2" t="s">
        <v>811</v>
      </c>
      <c r="U95" s="2" t="s">
        <v>813</v>
      </c>
    </row>
    <row r="96" spans="1:21" s="2" customFormat="1" ht="13" x14ac:dyDescent="0.3">
      <c r="A96" s="2" t="s">
        <v>1827</v>
      </c>
      <c r="B96" s="2" t="s">
        <v>815</v>
      </c>
      <c r="C96" s="10">
        <v>2021</v>
      </c>
      <c r="D96" s="2" t="s">
        <v>814</v>
      </c>
      <c r="E96" s="2" t="s">
        <v>816</v>
      </c>
      <c r="F96" s="2" t="s">
        <v>820</v>
      </c>
      <c r="G96" s="2" t="str">
        <f>"19758456"</f>
        <v>19758456</v>
      </c>
      <c r="I96" s="2" t="str">
        <f>"Jun2021"</f>
        <v>Jun2021</v>
      </c>
      <c r="J96" s="2">
        <v>64</v>
      </c>
      <c r="K96" s="2">
        <v>6</v>
      </c>
      <c r="L96" s="2">
        <v>394</v>
      </c>
      <c r="M96" s="2">
        <v>6</v>
      </c>
      <c r="N96" s="2">
        <v>150942402</v>
      </c>
      <c r="O96" s="2" t="s">
        <v>817</v>
      </c>
      <c r="P96" s="2" t="s">
        <v>818</v>
      </c>
      <c r="Q96" s="2" t="s">
        <v>467</v>
      </c>
      <c r="R96" s="2" t="s">
        <v>819</v>
      </c>
      <c r="U96" s="2" t="s">
        <v>821</v>
      </c>
    </row>
    <row r="97" spans="1:21" s="2" customFormat="1" ht="13" x14ac:dyDescent="0.3">
      <c r="A97" s="2" t="s">
        <v>1827</v>
      </c>
      <c r="B97" s="2" t="s">
        <v>823</v>
      </c>
      <c r="C97" s="10">
        <v>2022</v>
      </c>
      <c r="D97" s="2" t="s">
        <v>822</v>
      </c>
      <c r="E97" s="2" t="s">
        <v>824</v>
      </c>
      <c r="G97" s="2" t="str">
        <f>"00024317"</f>
        <v>00024317</v>
      </c>
      <c r="I97" s="2" t="str">
        <f>"May-Jul2022"</f>
        <v>May-Jul2022</v>
      </c>
      <c r="J97" s="2">
        <v>49</v>
      </c>
      <c r="K97" s="2">
        <v>2</v>
      </c>
      <c r="L97" s="2">
        <v>12</v>
      </c>
      <c r="M97" s="2">
        <v>2</v>
      </c>
      <c r="N97" s="2">
        <v>157026381</v>
      </c>
      <c r="P97" s="2" t="s">
        <v>825</v>
      </c>
      <c r="Q97" s="2" t="s">
        <v>467</v>
      </c>
      <c r="U97" s="2" t="s">
        <v>826</v>
      </c>
    </row>
    <row r="98" spans="1:21" s="2" customFormat="1" ht="13" x14ac:dyDescent="0.3">
      <c r="A98" s="2" t="s">
        <v>1827</v>
      </c>
      <c r="B98" s="2" t="s">
        <v>828</v>
      </c>
      <c r="C98" s="10">
        <v>202</v>
      </c>
      <c r="D98" s="2" t="s">
        <v>827</v>
      </c>
      <c r="E98" s="2" t="s">
        <v>829</v>
      </c>
      <c r="F98" s="2" t="s">
        <v>832</v>
      </c>
      <c r="G98" s="2" t="str">
        <f>"03790738"</f>
        <v>03790738</v>
      </c>
      <c r="I98" s="2" t="str">
        <f>"Dec2020"</f>
        <v>Dec2020</v>
      </c>
      <c r="J98" s="2">
        <v>317</v>
      </c>
      <c r="M98" s="2">
        <v>1</v>
      </c>
      <c r="N98" s="2">
        <v>148202373</v>
      </c>
      <c r="O98" s="2" t="s">
        <v>830</v>
      </c>
      <c r="P98" s="2" t="s">
        <v>449</v>
      </c>
      <c r="Q98" s="2" t="s">
        <v>507</v>
      </c>
      <c r="R98" s="2" t="s">
        <v>831</v>
      </c>
      <c r="U98" s="2" t="s">
        <v>833</v>
      </c>
    </row>
    <row r="99" spans="1:21" s="2" customFormat="1" ht="13" x14ac:dyDescent="0.3">
      <c r="A99" s="2" t="s">
        <v>1827</v>
      </c>
      <c r="B99" s="2" t="s">
        <v>835</v>
      </c>
      <c r="C99" s="10">
        <v>2021</v>
      </c>
      <c r="D99" s="2" t="s">
        <v>834</v>
      </c>
      <c r="E99" s="2" t="s">
        <v>836</v>
      </c>
      <c r="G99" s="2" t="str">
        <f>"09337954"</f>
        <v>09337954</v>
      </c>
      <c r="I99" s="2" t="str">
        <f>"2021"</f>
        <v>2021</v>
      </c>
      <c r="J99" s="2">
        <v>56</v>
      </c>
      <c r="K99" s="2">
        <v>1</v>
      </c>
      <c r="L99" s="2">
        <v>153</v>
      </c>
      <c r="M99" s="2">
        <v>12</v>
      </c>
      <c r="N99" s="2">
        <v>148405122</v>
      </c>
      <c r="O99" s="2" t="s">
        <v>837</v>
      </c>
      <c r="P99" s="2" t="s">
        <v>691</v>
      </c>
      <c r="Q99" s="2" t="s">
        <v>467</v>
      </c>
      <c r="U99" s="2" t="s">
        <v>838</v>
      </c>
    </row>
    <row r="100" spans="1:21" s="2" customFormat="1" ht="13" x14ac:dyDescent="0.3">
      <c r="A100" s="2" t="s">
        <v>1827</v>
      </c>
      <c r="B100" s="2" t="s">
        <v>840</v>
      </c>
      <c r="C100" s="10">
        <v>2021</v>
      </c>
      <c r="D100" s="2" t="s">
        <v>839</v>
      </c>
      <c r="E100" s="2" t="s">
        <v>211</v>
      </c>
      <c r="F100" s="2" t="s">
        <v>842</v>
      </c>
      <c r="G100" s="2" t="str">
        <f>"07317115"</f>
        <v>07317115</v>
      </c>
      <c r="I100" s="2" t="str">
        <f>"Mar-Apr2021"</f>
        <v>Mar-Apr2021</v>
      </c>
      <c r="J100" s="2">
        <v>44</v>
      </c>
      <c r="K100" s="2">
        <v>2</v>
      </c>
      <c r="L100" s="2">
        <v>154</v>
      </c>
      <c r="M100" s="2">
        <v>6</v>
      </c>
      <c r="N100" s="2">
        <v>148751593</v>
      </c>
      <c r="O100" s="2" t="s">
        <v>207</v>
      </c>
      <c r="P100" s="2" t="s">
        <v>457</v>
      </c>
      <c r="Q100" s="2" t="s">
        <v>442</v>
      </c>
      <c r="R100" s="2" t="s">
        <v>841</v>
      </c>
      <c r="U100" s="2" t="s">
        <v>843</v>
      </c>
    </row>
    <row r="101" spans="1:21" s="2" customFormat="1" ht="13" x14ac:dyDescent="0.3">
      <c r="A101" s="2" t="s">
        <v>1827</v>
      </c>
      <c r="B101" s="2" t="s">
        <v>845</v>
      </c>
      <c r="C101" s="10">
        <v>2021</v>
      </c>
      <c r="D101" s="2" t="s">
        <v>844</v>
      </c>
      <c r="E101" s="2" t="s">
        <v>846</v>
      </c>
      <c r="F101" s="2" t="s">
        <v>848</v>
      </c>
      <c r="G101" s="2" t="str">
        <f>"15718883"</f>
        <v>15718883</v>
      </c>
      <c r="I101" s="2" t="str">
        <f>"Jul-Dec2021"</f>
        <v>Jul-Dec2021</v>
      </c>
      <c r="J101" s="2">
        <v>19</v>
      </c>
      <c r="K101" s="2">
        <v>2</v>
      </c>
      <c r="L101" s="2">
        <v>1</v>
      </c>
      <c r="M101" s="2">
        <v>9</v>
      </c>
      <c r="N101" s="2">
        <v>154905285</v>
      </c>
      <c r="P101" s="2" t="s">
        <v>767</v>
      </c>
      <c r="Q101" s="2" t="s">
        <v>442</v>
      </c>
      <c r="R101" s="2" t="s">
        <v>847</v>
      </c>
      <c r="U101" s="2" t="s">
        <v>849</v>
      </c>
    </row>
    <row r="102" spans="1:21" s="2" customFormat="1" ht="13" x14ac:dyDescent="0.3">
      <c r="A102" s="2" t="s">
        <v>1827</v>
      </c>
      <c r="B102" s="2" t="s">
        <v>851</v>
      </c>
      <c r="C102" s="10" t="str">
        <f>"2020"</f>
        <v>2020</v>
      </c>
      <c r="D102" s="2" t="s">
        <v>850</v>
      </c>
      <c r="E102" s="2" t="s">
        <v>852</v>
      </c>
      <c r="F102" s="2" t="s">
        <v>855</v>
      </c>
      <c r="G102" s="2" t="str">
        <f>"00223999"</f>
        <v>00223999</v>
      </c>
      <c r="I102" s="2" t="str">
        <f>"Nov2020"</f>
        <v>Nov2020</v>
      </c>
      <c r="J102" s="2">
        <v>138</v>
      </c>
      <c r="M102" s="2">
        <v>1</v>
      </c>
      <c r="N102" s="2">
        <v>146346364</v>
      </c>
      <c r="O102" s="2" t="s">
        <v>853</v>
      </c>
      <c r="P102" s="2" t="s">
        <v>449</v>
      </c>
      <c r="Q102" s="2" t="s">
        <v>442</v>
      </c>
      <c r="R102" s="2" t="s">
        <v>854</v>
      </c>
      <c r="U102" s="2" t="s">
        <v>856</v>
      </c>
    </row>
    <row r="103" spans="1:21" s="2" customFormat="1" ht="13" x14ac:dyDescent="0.3">
      <c r="A103" s="2" t="s">
        <v>1827</v>
      </c>
      <c r="B103" s="2" t="s">
        <v>858</v>
      </c>
      <c r="C103" s="10">
        <v>2021</v>
      </c>
      <c r="D103" s="2" t="s">
        <v>857</v>
      </c>
      <c r="E103" s="2" t="s">
        <v>859</v>
      </c>
      <c r="F103" s="2" t="s">
        <v>862</v>
      </c>
      <c r="G103" s="2" t="str">
        <f>"15269248"</f>
        <v>15269248</v>
      </c>
      <c r="I103" s="2" t="str">
        <f>"Mar2021"</f>
        <v>Mar2021</v>
      </c>
      <c r="J103" s="2">
        <v>31</v>
      </c>
      <c r="K103" s="2">
        <v>1</v>
      </c>
      <c r="L103" s="2">
        <v>88</v>
      </c>
      <c r="M103" s="2">
        <v>3</v>
      </c>
      <c r="N103" s="2">
        <v>149169824</v>
      </c>
      <c r="O103" s="2" t="s">
        <v>860</v>
      </c>
      <c r="P103" s="2" t="s">
        <v>481</v>
      </c>
      <c r="Q103" s="2" t="s">
        <v>507</v>
      </c>
      <c r="R103" s="2" t="s">
        <v>861</v>
      </c>
      <c r="U103" s="2" t="s">
        <v>863</v>
      </c>
    </row>
    <row r="104" spans="1:21" s="2" customFormat="1" ht="13" x14ac:dyDescent="0.3">
      <c r="A104" s="2" t="s">
        <v>1827</v>
      </c>
      <c r="B104" s="2" t="s">
        <v>865</v>
      </c>
      <c r="C104" s="10" t="str">
        <f>"2021"</f>
        <v>2021</v>
      </c>
      <c r="D104" s="2" t="s">
        <v>864</v>
      </c>
      <c r="E104" s="2" t="s">
        <v>515</v>
      </c>
      <c r="F104" s="2" t="s">
        <v>868</v>
      </c>
      <c r="G104" s="2" t="str">
        <f>"01638343"</f>
        <v>01638343</v>
      </c>
      <c r="I104" s="2" t="str">
        <f>"Sep2021"</f>
        <v>Sep2021</v>
      </c>
      <c r="J104" s="2">
        <v>72</v>
      </c>
      <c r="L104" s="2">
        <v>117</v>
      </c>
      <c r="M104" s="2">
        <v>7</v>
      </c>
      <c r="N104" s="2">
        <v>152428243</v>
      </c>
      <c r="O104" s="2" t="s">
        <v>866</v>
      </c>
      <c r="P104" s="2" t="s">
        <v>449</v>
      </c>
      <c r="Q104" s="2" t="s">
        <v>442</v>
      </c>
      <c r="R104" s="2" t="s">
        <v>867</v>
      </c>
      <c r="U104" s="2" t="s">
        <v>869</v>
      </c>
    </row>
    <row r="105" spans="1:21" s="2" customFormat="1" ht="13" x14ac:dyDescent="0.3">
      <c r="A105" s="2" t="s">
        <v>1827</v>
      </c>
      <c r="B105" s="2" t="s">
        <v>871</v>
      </c>
      <c r="C105" s="10">
        <v>2021</v>
      </c>
      <c r="D105" s="2" t="s">
        <v>870</v>
      </c>
      <c r="E105" s="2" t="s">
        <v>872</v>
      </c>
      <c r="F105" s="2" t="s">
        <v>876</v>
      </c>
      <c r="G105" s="2" t="str">
        <f>"01947648"</f>
        <v>01947648</v>
      </c>
      <c r="I105" s="2" t="str">
        <f>"Jan-Jun2021"</f>
        <v>Jan-Jun2021</v>
      </c>
      <c r="J105" s="2">
        <v>41</v>
      </c>
      <c r="K105" s="8">
        <v>44593</v>
      </c>
      <c r="L105" s="2">
        <v>29</v>
      </c>
      <c r="M105" s="2">
        <v>18</v>
      </c>
      <c r="N105" s="2">
        <v>151552535</v>
      </c>
      <c r="O105" s="2" t="s">
        <v>873</v>
      </c>
      <c r="P105" s="2" t="s">
        <v>874</v>
      </c>
      <c r="Q105" s="2" t="s">
        <v>467</v>
      </c>
      <c r="R105" s="2" t="s">
        <v>875</v>
      </c>
      <c r="U105" s="2" t="s">
        <v>877</v>
      </c>
    </row>
    <row r="106" spans="1:21" s="2" customFormat="1" ht="13" x14ac:dyDescent="0.3">
      <c r="A106" s="2" t="s">
        <v>1827</v>
      </c>
      <c r="B106" s="2" t="s">
        <v>879</v>
      </c>
      <c r="C106" s="10" t="str">
        <f>"2022"</f>
        <v>2022</v>
      </c>
      <c r="D106" s="2" t="s">
        <v>878</v>
      </c>
      <c r="E106" s="2" t="s">
        <v>880</v>
      </c>
      <c r="F106" s="2" t="s">
        <v>883</v>
      </c>
      <c r="G106" s="2" t="str">
        <f>"01612840"</f>
        <v>01612840</v>
      </c>
      <c r="I106" s="2" t="str">
        <f>"May2022"</f>
        <v>May2022</v>
      </c>
      <c r="J106" s="2">
        <v>43</v>
      </c>
      <c r="K106" s="2">
        <v>5</v>
      </c>
      <c r="L106" s="2">
        <v>482</v>
      </c>
      <c r="M106" s="2">
        <v>3</v>
      </c>
      <c r="N106" s="2">
        <v>156730049</v>
      </c>
      <c r="O106" s="2" t="s">
        <v>881</v>
      </c>
      <c r="P106" s="2" t="s">
        <v>457</v>
      </c>
      <c r="Q106" s="2" t="s">
        <v>442</v>
      </c>
      <c r="R106" s="2" t="s">
        <v>882</v>
      </c>
      <c r="U106" s="2" t="s">
        <v>884</v>
      </c>
    </row>
    <row r="107" spans="1:21" s="2" customFormat="1" ht="13" x14ac:dyDescent="0.3">
      <c r="A107" s="2" t="s">
        <v>1827</v>
      </c>
      <c r="C107" s="10">
        <v>2021</v>
      </c>
      <c r="D107" s="2" t="s">
        <v>885</v>
      </c>
      <c r="E107" s="2" t="s">
        <v>773</v>
      </c>
      <c r="G107" s="2" t="str">
        <f>"10553134"</f>
        <v>10553134</v>
      </c>
      <c r="I107" s="2" t="str">
        <f>"Spring2021"</f>
        <v>Spring2021</v>
      </c>
      <c r="J107" s="2">
        <v>84</v>
      </c>
      <c r="K107" s="2">
        <v>1</v>
      </c>
      <c r="L107" s="2">
        <v>16</v>
      </c>
      <c r="M107" s="2">
        <v>2</v>
      </c>
      <c r="N107" s="2">
        <v>149059534</v>
      </c>
      <c r="P107" s="2" t="s">
        <v>774</v>
      </c>
      <c r="Q107" s="2" t="s">
        <v>677</v>
      </c>
      <c r="R107" s="2" t="s">
        <v>886</v>
      </c>
      <c r="U107" s="2" t="s">
        <v>887</v>
      </c>
    </row>
    <row r="108" spans="1:21" s="2" customFormat="1" ht="13" x14ac:dyDescent="0.3">
      <c r="A108" s="2" t="s">
        <v>1827</v>
      </c>
      <c r="B108" s="2" t="s">
        <v>889</v>
      </c>
      <c r="C108" s="10" t="str">
        <f>"2021"</f>
        <v>2021</v>
      </c>
      <c r="D108" s="2" t="s">
        <v>888</v>
      </c>
      <c r="E108" s="2" t="s">
        <v>890</v>
      </c>
      <c r="F108" s="2" t="s">
        <v>893</v>
      </c>
      <c r="G108" s="2" t="str">
        <f>"19429681"</f>
        <v>19429681</v>
      </c>
      <c r="I108" s="2" t="str">
        <f>"Nov2021"</f>
        <v>Nov2021</v>
      </c>
      <c r="J108" s="2">
        <v>13</v>
      </c>
      <c r="K108" s="2">
        <v>8</v>
      </c>
      <c r="L108" s="2">
        <v>920</v>
      </c>
      <c r="M108" s="2">
        <v>9</v>
      </c>
      <c r="N108" s="2">
        <v>153921334</v>
      </c>
      <c r="O108" s="2" t="s">
        <v>891</v>
      </c>
      <c r="P108" s="2" t="s">
        <v>441</v>
      </c>
      <c r="Q108" s="2" t="s">
        <v>669</v>
      </c>
      <c r="R108" s="2" t="s">
        <v>892</v>
      </c>
      <c r="U108" s="2" t="s">
        <v>894</v>
      </c>
    </row>
    <row r="109" spans="1:21" s="2" customFormat="1" ht="13" x14ac:dyDescent="0.3">
      <c r="A109" s="2" t="s">
        <v>1827</v>
      </c>
      <c r="B109" s="2" t="s">
        <v>454</v>
      </c>
      <c r="C109" s="10">
        <v>2021</v>
      </c>
      <c r="D109" s="2" t="s">
        <v>453</v>
      </c>
      <c r="E109" s="2" t="s">
        <v>455</v>
      </c>
      <c r="F109" s="2" t="s">
        <v>460</v>
      </c>
      <c r="G109" s="2" t="str">
        <f>"19361653"</f>
        <v>19361653</v>
      </c>
      <c r="I109" s="2" t="str">
        <f>"Oct-Dec2021"</f>
        <v>Oct-Dec2021</v>
      </c>
      <c r="J109" s="2">
        <v>18</v>
      </c>
      <c r="K109" s="2">
        <v>4</v>
      </c>
      <c r="L109" s="2">
        <v>421</v>
      </c>
      <c r="M109" s="2">
        <v>17</v>
      </c>
      <c r="N109" s="2">
        <v>152079227</v>
      </c>
      <c r="O109" s="2" t="s">
        <v>456</v>
      </c>
      <c r="P109" s="2" t="s">
        <v>457</v>
      </c>
      <c r="Q109" s="2" t="s">
        <v>458</v>
      </c>
      <c r="R109" s="2" t="s">
        <v>459</v>
      </c>
      <c r="U109" s="2" t="s">
        <v>461</v>
      </c>
    </row>
    <row r="110" spans="1:21" s="2" customFormat="1" ht="13" x14ac:dyDescent="0.3">
      <c r="A110" s="2" t="s">
        <v>1827</v>
      </c>
      <c r="B110" s="2" t="s">
        <v>896</v>
      </c>
      <c r="C110" s="10" t="str">
        <f>"2021"</f>
        <v>2021</v>
      </c>
      <c r="D110" s="2" t="s">
        <v>895</v>
      </c>
      <c r="E110" s="2" t="s">
        <v>730</v>
      </c>
      <c r="F110" s="2" t="s">
        <v>899</v>
      </c>
      <c r="G110" s="2" t="str">
        <f>"00219630"</f>
        <v>00219630</v>
      </c>
      <c r="I110" s="2" t="str">
        <f>"Dec2021"</f>
        <v>Dec2021</v>
      </c>
      <c r="J110" s="2">
        <v>62</v>
      </c>
      <c r="K110" s="2">
        <v>12</v>
      </c>
      <c r="L110" s="2">
        <v>1375</v>
      </c>
      <c r="M110" s="2">
        <v>4</v>
      </c>
      <c r="N110" s="2">
        <v>153703810</v>
      </c>
      <c r="O110" s="2" t="s">
        <v>897</v>
      </c>
      <c r="P110" s="2" t="s">
        <v>731</v>
      </c>
      <c r="Q110" s="2" t="s">
        <v>537</v>
      </c>
      <c r="R110" s="2" t="s">
        <v>898</v>
      </c>
      <c r="U110" s="2" t="s">
        <v>900</v>
      </c>
    </row>
    <row r="111" spans="1:21" s="2" customFormat="1" ht="13" x14ac:dyDescent="0.3">
      <c r="A111" s="2" t="s">
        <v>1827</v>
      </c>
      <c r="B111" s="2" t="s">
        <v>902</v>
      </c>
      <c r="C111" s="10">
        <v>2022</v>
      </c>
      <c r="D111" s="2" t="s">
        <v>901</v>
      </c>
      <c r="E111" s="2" t="s">
        <v>592</v>
      </c>
      <c r="F111" s="2" t="s">
        <v>905</v>
      </c>
      <c r="G111" s="2" t="str">
        <f>"01650327"</f>
        <v>01650327</v>
      </c>
      <c r="I111" s="2" t="str">
        <f>"Feb2022:Part A"</f>
        <v>Feb2022:Part A</v>
      </c>
      <c r="J111" s="2">
        <v>298</v>
      </c>
      <c r="L111" s="2">
        <v>51</v>
      </c>
      <c r="M111" s="2">
        <v>7</v>
      </c>
      <c r="N111" s="2">
        <v>153867154</v>
      </c>
      <c r="O111" s="2" t="s">
        <v>903</v>
      </c>
      <c r="P111" s="2" t="s">
        <v>449</v>
      </c>
      <c r="Q111" s="2" t="s">
        <v>442</v>
      </c>
      <c r="R111" s="2" t="s">
        <v>904</v>
      </c>
      <c r="U111" s="2" t="s">
        <v>906</v>
      </c>
    </row>
    <row r="112" spans="1:21" s="2" customFormat="1" ht="13" x14ac:dyDescent="0.3">
      <c r="A112" s="2" t="s">
        <v>1827</v>
      </c>
      <c r="B112" s="2" t="s">
        <v>908</v>
      </c>
      <c r="C112" s="10" t="str">
        <f>"2021"</f>
        <v>2021</v>
      </c>
      <c r="D112" s="2" t="s">
        <v>907</v>
      </c>
      <c r="E112" s="2" t="s">
        <v>909</v>
      </c>
      <c r="F112" s="2" t="s">
        <v>913</v>
      </c>
      <c r="G112" s="2" t="str">
        <f>"20085230"</f>
        <v>20085230</v>
      </c>
      <c r="I112" s="2" t="str">
        <f>"Oct2021"</f>
        <v>Oct2021</v>
      </c>
      <c r="J112" s="2">
        <v>13</v>
      </c>
      <c r="K112" s="2">
        <v>4</v>
      </c>
      <c r="L112" s="2">
        <v>302</v>
      </c>
      <c r="M112" s="2">
        <v>12</v>
      </c>
      <c r="N112" s="2">
        <v>154351947</v>
      </c>
      <c r="O112" s="2" t="s">
        <v>910</v>
      </c>
      <c r="P112" s="2" t="s">
        <v>911</v>
      </c>
      <c r="Q112" s="2" t="s">
        <v>442</v>
      </c>
      <c r="R112" s="2" t="s">
        <v>912</v>
      </c>
      <c r="U112" s="2" t="s">
        <v>914</v>
      </c>
    </row>
    <row r="113" spans="1:21" s="2" customFormat="1" ht="13" x14ac:dyDescent="0.3">
      <c r="A113" s="2" t="s">
        <v>1827</v>
      </c>
      <c r="B113" s="2" t="s">
        <v>916</v>
      </c>
      <c r="C113" s="10">
        <v>2021</v>
      </c>
      <c r="D113" s="2" t="s">
        <v>915</v>
      </c>
      <c r="E113" s="2" t="s">
        <v>917</v>
      </c>
      <c r="F113" s="2" t="s">
        <v>920</v>
      </c>
      <c r="G113" s="2" t="str">
        <f>"15554155"</f>
        <v>15554155</v>
      </c>
      <c r="I113" s="2" t="str">
        <f>"Jul2021"</f>
        <v>Jul2021</v>
      </c>
      <c r="J113" s="2">
        <v>17</v>
      </c>
      <c r="K113" s="2">
        <v>7</v>
      </c>
      <c r="L113" s="2">
        <v>833</v>
      </c>
      <c r="M113" s="2">
        <v>7</v>
      </c>
      <c r="N113" s="2">
        <v>151555296</v>
      </c>
      <c r="O113" s="2" t="s">
        <v>918</v>
      </c>
      <c r="P113" s="2" t="s">
        <v>449</v>
      </c>
      <c r="Q113" s="2" t="s">
        <v>442</v>
      </c>
      <c r="R113" s="2" t="s">
        <v>919</v>
      </c>
      <c r="U113" s="2" t="s">
        <v>921</v>
      </c>
    </row>
    <row r="114" spans="1:21" s="2" customFormat="1" ht="13" x14ac:dyDescent="0.3">
      <c r="A114" s="2" t="s">
        <v>1827</v>
      </c>
      <c r="B114" s="2" t="s">
        <v>923</v>
      </c>
      <c r="C114" s="10">
        <v>2022</v>
      </c>
      <c r="D114" s="2" t="s">
        <v>922</v>
      </c>
      <c r="E114" s="2" t="s">
        <v>924</v>
      </c>
      <c r="F114" s="2" t="s">
        <v>927</v>
      </c>
      <c r="G114" s="2" t="str">
        <f>"00057894"</f>
        <v>00057894</v>
      </c>
      <c r="I114" s="2" t="str">
        <f>"Mar2022"</f>
        <v>Mar2022</v>
      </c>
      <c r="J114" s="2">
        <v>53</v>
      </c>
      <c r="K114" s="2">
        <v>2</v>
      </c>
      <c r="L114" s="2">
        <v>365</v>
      </c>
      <c r="M114" s="2">
        <v>11</v>
      </c>
      <c r="N114" s="2">
        <v>155460922</v>
      </c>
      <c r="O114" s="2" t="s">
        <v>925</v>
      </c>
      <c r="P114" s="2" t="s">
        <v>449</v>
      </c>
      <c r="Q114" s="2" t="s">
        <v>498</v>
      </c>
      <c r="R114" s="2" t="s">
        <v>926</v>
      </c>
      <c r="U114" s="2" t="s">
        <v>928</v>
      </c>
    </row>
    <row r="115" spans="1:21" s="2" customFormat="1" ht="13" x14ac:dyDescent="0.3">
      <c r="A115" s="2" t="s">
        <v>1827</v>
      </c>
      <c r="B115" s="2" t="s">
        <v>930</v>
      </c>
      <c r="C115" s="10">
        <v>2022</v>
      </c>
      <c r="D115" s="2" t="s">
        <v>929</v>
      </c>
      <c r="E115" s="2" t="s">
        <v>931</v>
      </c>
      <c r="F115" s="2" t="s">
        <v>933</v>
      </c>
      <c r="G115" s="2" t="str">
        <f>"03768716"</f>
        <v>03768716</v>
      </c>
      <c r="I115" s="2" t="str">
        <f>"Feb2022"</f>
        <v>Feb2022</v>
      </c>
      <c r="J115" s="2">
        <v>231</v>
      </c>
      <c r="M115" s="2">
        <v>1</v>
      </c>
      <c r="N115" s="2">
        <v>154946164</v>
      </c>
      <c r="O115" s="2" t="s">
        <v>932</v>
      </c>
      <c r="P115" s="2" t="s">
        <v>449</v>
      </c>
      <c r="Q115" s="2" t="s">
        <v>467</v>
      </c>
      <c r="U115" s="2" t="s">
        <v>934</v>
      </c>
    </row>
    <row r="116" spans="1:21" s="2" customFormat="1" ht="13" x14ac:dyDescent="0.3">
      <c r="A116" s="2" t="s">
        <v>1827</v>
      </c>
      <c r="B116" s="2" t="s">
        <v>936</v>
      </c>
      <c r="C116" s="10">
        <v>2021</v>
      </c>
      <c r="D116" s="2" t="s">
        <v>935</v>
      </c>
      <c r="E116" s="2" t="s">
        <v>937</v>
      </c>
      <c r="F116" s="2" t="s">
        <v>941</v>
      </c>
      <c r="G116" s="2" t="str">
        <f>"17413842"</f>
        <v>17413842</v>
      </c>
      <c r="I116" s="2" t="str">
        <f>"Jun2021"</f>
        <v>Jun2021</v>
      </c>
      <c r="J116" s="2">
        <v>43</v>
      </c>
      <c r="K116" s="2">
        <v>2</v>
      </c>
      <c r="L116" s="2" t="s">
        <v>938</v>
      </c>
      <c r="M116" s="2">
        <v>2</v>
      </c>
      <c r="N116" s="2">
        <v>150869235</v>
      </c>
      <c r="O116" s="2" t="s">
        <v>939</v>
      </c>
      <c r="P116" s="2" t="s">
        <v>810</v>
      </c>
      <c r="Q116" s="2" t="s">
        <v>587</v>
      </c>
      <c r="R116" s="2" t="s">
        <v>940</v>
      </c>
      <c r="U116" s="2" t="s">
        <v>942</v>
      </c>
    </row>
    <row r="117" spans="1:21" s="2" customFormat="1" ht="13" x14ac:dyDescent="0.3">
      <c r="A117" s="2" t="s">
        <v>1827</v>
      </c>
      <c r="B117" s="2" t="s">
        <v>944</v>
      </c>
      <c r="C117" s="10">
        <v>2022</v>
      </c>
      <c r="D117" s="2" t="s">
        <v>943</v>
      </c>
      <c r="E117" s="2" t="s">
        <v>945</v>
      </c>
      <c r="F117" s="2" t="s">
        <v>948</v>
      </c>
      <c r="G117" s="2" t="str">
        <f>"09621067"</f>
        <v>09621067</v>
      </c>
      <c r="I117" s="2" t="str">
        <f>"Mar2022"</f>
        <v>Mar2022</v>
      </c>
      <c r="J117" s="2">
        <v>31</v>
      </c>
      <c r="K117" s="8">
        <v>44717</v>
      </c>
      <c r="L117" s="2">
        <v>733</v>
      </c>
      <c r="M117" s="2">
        <v>11</v>
      </c>
      <c r="N117" s="2">
        <v>155057330</v>
      </c>
      <c r="O117" s="2" t="s">
        <v>946</v>
      </c>
      <c r="P117" s="2" t="s">
        <v>726</v>
      </c>
      <c r="Q117" s="2" t="s">
        <v>442</v>
      </c>
      <c r="R117" s="2" t="s">
        <v>947</v>
      </c>
      <c r="U117" s="2" t="s">
        <v>949</v>
      </c>
    </row>
    <row r="118" spans="1:21" s="2" customFormat="1" ht="13" x14ac:dyDescent="0.3">
      <c r="A118" s="2" t="s">
        <v>1827</v>
      </c>
      <c r="C118" s="10">
        <v>2021</v>
      </c>
      <c r="D118" s="2" t="s">
        <v>950</v>
      </c>
      <c r="E118" s="2" t="s">
        <v>951</v>
      </c>
      <c r="I118" s="2" t="str">
        <f>"Fall2021"</f>
        <v>Fall2021</v>
      </c>
      <c r="J118" s="2">
        <v>40</v>
      </c>
      <c r="K118" s="2">
        <v>4</v>
      </c>
      <c r="L118" s="2">
        <v>12</v>
      </c>
      <c r="M118" s="2">
        <v>2</v>
      </c>
      <c r="N118" s="2">
        <v>154112894</v>
      </c>
      <c r="P118" s="2" t="s">
        <v>952</v>
      </c>
      <c r="Q118" s="2" t="s">
        <v>677</v>
      </c>
      <c r="R118" s="2" t="s">
        <v>953</v>
      </c>
      <c r="U118" s="2" t="s">
        <v>954</v>
      </c>
    </row>
    <row r="119" spans="1:21" s="2" customFormat="1" ht="13" x14ac:dyDescent="0.3">
      <c r="A119" s="2" t="s">
        <v>1827</v>
      </c>
      <c r="B119" s="2" t="s">
        <v>956</v>
      </c>
      <c r="C119" s="10" t="str">
        <f>"2021"</f>
        <v>2021</v>
      </c>
      <c r="D119" s="2" t="s">
        <v>955</v>
      </c>
      <c r="E119" s="2" t="s">
        <v>515</v>
      </c>
      <c r="F119" s="2" t="s">
        <v>959</v>
      </c>
      <c r="G119" s="2" t="str">
        <f>"01638343"</f>
        <v>01638343</v>
      </c>
      <c r="I119" s="2" t="str">
        <f>"Sep2021"</f>
        <v>Sep2021</v>
      </c>
      <c r="J119" s="2">
        <v>72</v>
      </c>
      <c r="L119" s="2">
        <v>96</v>
      </c>
      <c r="M119" s="2">
        <v>6</v>
      </c>
      <c r="N119" s="2">
        <v>152428238</v>
      </c>
      <c r="O119" s="2" t="s">
        <v>957</v>
      </c>
      <c r="P119" s="2" t="s">
        <v>449</v>
      </c>
      <c r="Q119" s="2" t="s">
        <v>442</v>
      </c>
      <c r="R119" s="2" t="s">
        <v>958</v>
      </c>
      <c r="U119" s="2" t="s">
        <v>960</v>
      </c>
    </row>
    <row r="120" spans="1:21" s="2" customFormat="1" ht="13" x14ac:dyDescent="0.3">
      <c r="A120" s="2" t="s">
        <v>1827</v>
      </c>
      <c r="B120" s="2" t="s">
        <v>962</v>
      </c>
      <c r="C120" s="10">
        <v>2021</v>
      </c>
      <c r="D120" s="2" t="s">
        <v>961</v>
      </c>
      <c r="E120" s="2" t="s">
        <v>495</v>
      </c>
      <c r="F120" s="2" t="s">
        <v>965</v>
      </c>
      <c r="G120" s="2" t="str">
        <f>"01492195"</f>
        <v>01492195</v>
      </c>
      <c r="I120" s="2" t="str">
        <f>"11/26/2021"</f>
        <v>11/26/2021</v>
      </c>
      <c r="J120" s="2">
        <v>70</v>
      </c>
      <c r="K120" s="2">
        <v>47</v>
      </c>
      <c r="L120" s="2">
        <v>1629</v>
      </c>
      <c r="M120" s="2">
        <v>6</v>
      </c>
      <c r="N120" s="2">
        <v>153810961</v>
      </c>
      <c r="O120" s="2" t="s">
        <v>963</v>
      </c>
      <c r="P120" s="2" t="s">
        <v>497</v>
      </c>
      <c r="Q120" s="2" t="s">
        <v>498</v>
      </c>
      <c r="R120" s="2" t="s">
        <v>964</v>
      </c>
      <c r="U120" s="2" t="s">
        <v>966</v>
      </c>
    </row>
    <row r="121" spans="1:21" s="2" customFormat="1" ht="13" x14ac:dyDescent="0.3">
      <c r="A121" s="2" t="s">
        <v>1827</v>
      </c>
      <c r="B121" s="2" t="s">
        <v>968</v>
      </c>
      <c r="C121" s="10" t="str">
        <f>"2021"</f>
        <v>2021</v>
      </c>
      <c r="D121" s="2" t="s">
        <v>967</v>
      </c>
      <c r="E121" s="2" t="s">
        <v>969</v>
      </c>
      <c r="F121" s="2" t="s">
        <v>971</v>
      </c>
      <c r="G121" s="2" t="str">
        <f>"10398562"</f>
        <v>10398562</v>
      </c>
      <c r="I121" s="2" t="str">
        <f>"Apr2021"</f>
        <v>Apr2021</v>
      </c>
      <c r="J121" s="2">
        <v>29</v>
      </c>
      <c r="K121" s="2">
        <v>2</v>
      </c>
      <c r="L121" s="2">
        <v>243</v>
      </c>
      <c r="M121" s="2">
        <v>1</v>
      </c>
      <c r="N121" s="2">
        <v>149729630</v>
      </c>
      <c r="O121" s="2" t="s">
        <v>970</v>
      </c>
      <c r="P121" s="2" t="s">
        <v>481</v>
      </c>
      <c r="Q121" s="2" t="s">
        <v>498</v>
      </c>
      <c r="U121" s="2" t="s">
        <v>972</v>
      </c>
    </row>
    <row r="122" spans="1:21" s="2" customFormat="1" ht="13" x14ac:dyDescent="0.3">
      <c r="A122" s="2" t="s">
        <v>1827</v>
      </c>
      <c r="B122" s="2" t="s">
        <v>974</v>
      </c>
      <c r="C122" s="10">
        <v>2021</v>
      </c>
      <c r="D122" s="2" t="s">
        <v>973</v>
      </c>
      <c r="E122" s="2" t="s">
        <v>975</v>
      </c>
      <c r="I122" s="2" t="str">
        <f>"Winter2021"</f>
        <v>Winter2021</v>
      </c>
      <c r="J122" s="2">
        <v>19</v>
      </c>
      <c r="K122" s="2">
        <v>1</v>
      </c>
      <c r="L122" s="2">
        <v>4</v>
      </c>
      <c r="M122" s="2">
        <v>1</v>
      </c>
      <c r="N122" s="2">
        <v>148214026</v>
      </c>
      <c r="P122" s="2" t="s">
        <v>976</v>
      </c>
      <c r="Q122" s="2" t="s">
        <v>537</v>
      </c>
      <c r="R122" s="2" t="s">
        <v>977</v>
      </c>
      <c r="U122" s="2" t="s">
        <v>978</v>
      </c>
    </row>
    <row r="123" spans="1:21" s="2" customFormat="1" ht="13" x14ac:dyDescent="0.3">
      <c r="A123" s="2" t="s">
        <v>1827</v>
      </c>
      <c r="B123" s="2" t="s">
        <v>974</v>
      </c>
      <c r="C123" s="10">
        <v>2021</v>
      </c>
      <c r="D123" s="2" t="s">
        <v>973</v>
      </c>
      <c r="E123" s="2" t="s">
        <v>975</v>
      </c>
      <c r="I123" s="2" t="str">
        <f>"Summer2021"</f>
        <v>Summer2021</v>
      </c>
      <c r="J123" s="2">
        <v>19</v>
      </c>
      <c r="K123" s="2">
        <v>3</v>
      </c>
      <c r="L123" s="2">
        <v>4</v>
      </c>
      <c r="M123" s="2">
        <v>0</v>
      </c>
      <c r="N123" s="2">
        <v>151839321</v>
      </c>
      <c r="P123" s="2" t="s">
        <v>976</v>
      </c>
      <c r="Q123" s="2" t="s">
        <v>537</v>
      </c>
      <c r="R123" s="2" t="s">
        <v>979</v>
      </c>
      <c r="U123" s="2" t="s">
        <v>980</v>
      </c>
    </row>
    <row r="124" spans="1:21" s="2" customFormat="1" ht="13" x14ac:dyDescent="0.3">
      <c r="A124" s="2" t="s">
        <v>1827</v>
      </c>
      <c r="B124" s="2" t="s">
        <v>982</v>
      </c>
      <c r="C124" s="10" t="str">
        <f>"2021"</f>
        <v>2021</v>
      </c>
      <c r="D124" s="2" t="s">
        <v>981</v>
      </c>
      <c r="E124" s="2" t="s">
        <v>983</v>
      </c>
      <c r="F124" s="2" t="s">
        <v>985</v>
      </c>
      <c r="G124" s="2" t="str">
        <f>"2168622X"</f>
        <v>2168622X</v>
      </c>
      <c r="I124" s="2" t="str">
        <f>"Sep2021"</f>
        <v>Sep2021</v>
      </c>
      <c r="J124" s="2">
        <v>78</v>
      </c>
      <c r="K124" s="2">
        <v>9</v>
      </c>
      <c r="L124" s="2">
        <v>994</v>
      </c>
      <c r="M124" s="2">
        <v>11</v>
      </c>
      <c r="N124" s="2">
        <v>152244958</v>
      </c>
      <c r="O124" s="2" t="s">
        <v>984</v>
      </c>
      <c r="P124" s="2" t="s">
        <v>634</v>
      </c>
      <c r="Q124" s="2" t="s">
        <v>442</v>
      </c>
      <c r="U124" s="2" t="s">
        <v>986</v>
      </c>
    </row>
    <row r="125" spans="1:21" s="2" customFormat="1" ht="13" x14ac:dyDescent="0.3">
      <c r="A125" s="2" t="s">
        <v>1827</v>
      </c>
      <c r="B125" s="2" t="s">
        <v>988</v>
      </c>
      <c r="C125" s="10" t="str">
        <f>"2021"</f>
        <v>2021</v>
      </c>
      <c r="D125" s="2" t="s">
        <v>987</v>
      </c>
      <c r="E125" s="2" t="s">
        <v>989</v>
      </c>
      <c r="F125" s="2" t="s">
        <v>992</v>
      </c>
      <c r="G125" s="2" t="str">
        <f>"03630234"</f>
        <v>03630234</v>
      </c>
      <c r="I125" s="2" t="str">
        <f>"Apr2021"</f>
        <v>Apr2021</v>
      </c>
      <c r="J125" s="2">
        <v>51</v>
      </c>
      <c r="K125" s="2">
        <v>2</v>
      </c>
      <c r="L125" s="2">
        <v>255</v>
      </c>
      <c r="M125" s="2">
        <v>8</v>
      </c>
      <c r="N125" s="2">
        <v>149901179</v>
      </c>
      <c r="O125" s="2" t="s">
        <v>990</v>
      </c>
      <c r="P125" s="2" t="s">
        <v>731</v>
      </c>
      <c r="Q125" s="2" t="s">
        <v>498</v>
      </c>
      <c r="R125" s="2" t="s">
        <v>991</v>
      </c>
      <c r="U125" s="2" t="s">
        <v>993</v>
      </c>
    </row>
    <row r="126" spans="1:21" s="2" customFormat="1" ht="13" x14ac:dyDescent="0.3">
      <c r="A126" s="2" t="s">
        <v>1827</v>
      </c>
      <c r="B126" s="2" t="s">
        <v>995</v>
      </c>
      <c r="C126" s="10" t="str">
        <f>"2021"</f>
        <v>2021</v>
      </c>
      <c r="D126" s="2" t="s">
        <v>994</v>
      </c>
      <c r="E126" s="2" t="s">
        <v>996</v>
      </c>
      <c r="F126" s="2" t="s">
        <v>999</v>
      </c>
      <c r="G126" s="2" t="str">
        <f>"14784726"</f>
        <v>14784726</v>
      </c>
      <c r="I126" s="2" t="str">
        <f>"2021"</f>
        <v>2021</v>
      </c>
      <c r="J126" s="2">
        <v>5</v>
      </c>
      <c r="K126" s="2">
        <v>4</v>
      </c>
      <c r="L126" s="2">
        <v>40</v>
      </c>
      <c r="M126" s="2">
        <v>9</v>
      </c>
      <c r="N126" s="2">
        <v>148968446</v>
      </c>
      <c r="O126" s="2" t="s">
        <v>997</v>
      </c>
      <c r="P126" s="2" t="s">
        <v>998</v>
      </c>
      <c r="Q126" s="2" t="s">
        <v>467</v>
      </c>
      <c r="U126" s="2" t="s">
        <v>1000</v>
      </c>
    </row>
    <row r="127" spans="1:21" s="2" customFormat="1" ht="13" x14ac:dyDescent="0.3">
      <c r="A127" s="2" t="s">
        <v>1827</v>
      </c>
      <c r="B127" s="2" t="s">
        <v>1002</v>
      </c>
      <c r="C127" s="10">
        <v>2021</v>
      </c>
      <c r="D127" s="2" t="s">
        <v>1001</v>
      </c>
      <c r="E127" s="2" t="s">
        <v>1003</v>
      </c>
      <c r="F127" s="2" t="s">
        <v>1006</v>
      </c>
      <c r="G127" s="2" t="str">
        <f>"08908567"</f>
        <v>08908567</v>
      </c>
      <c r="I127" s="2" t="str">
        <f>"Jul2021"</f>
        <v>Jul2021</v>
      </c>
      <c r="J127" s="2">
        <v>60</v>
      </c>
      <c r="K127" s="2">
        <v>7</v>
      </c>
      <c r="L127" s="2">
        <v>804</v>
      </c>
      <c r="M127" s="2">
        <v>4</v>
      </c>
      <c r="N127" s="2">
        <v>150987988</v>
      </c>
      <c r="O127" s="2" t="s">
        <v>1004</v>
      </c>
      <c r="P127" s="2" t="s">
        <v>449</v>
      </c>
      <c r="Q127" s="2" t="s">
        <v>571</v>
      </c>
      <c r="R127" s="2" t="s">
        <v>1005</v>
      </c>
      <c r="U127" s="2" t="s">
        <v>1007</v>
      </c>
    </row>
    <row r="128" spans="1:21" s="2" customFormat="1" ht="13" x14ac:dyDescent="0.3">
      <c r="A128" s="2" t="s">
        <v>1827</v>
      </c>
      <c r="B128" s="2" t="s">
        <v>1009</v>
      </c>
      <c r="C128" s="10" t="str">
        <f>"2020"</f>
        <v>2020</v>
      </c>
      <c r="D128" s="2" t="s">
        <v>1008</v>
      </c>
      <c r="E128" s="2" t="s">
        <v>1010</v>
      </c>
      <c r="G128" s="2" t="str">
        <f>"02734117"</f>
        <v>02734117</v>
      </c>
      <c r="I128" s="2" t="str">
        <f>"Dec2020"</f>
        <v>Dec2020</v>
      </c>
      <c r="J128" s="2">
        <v>30</v>
      </c>
      <c r="K128" s="2">
        <v>1</v>
      </c>
      <c r="L128" s="2">
        <v>11</v>
      </c>
      <c r="M128" s="2">
        <v>1</v>
      </c>
      <c r="N128" s="2">
        <v>147878689</v>
      </c>
      <c r="P128" s="2" t="s">
        <v>1011</v>
      </c>
      <c r="Q128" s="2" t="s">
        <v>467</v>
      </c>
      <c r="R128" s="2" t="s">
        <v>1012</v>
      </c>
      <c r="U128" s="2" t="s">
        <v>1013</v>
      </c>
    </row>
    <row r="129" spans="1:21" s="2" customFormat="1" ht="13" x14ac:dyDescent="0.3">
      <c r="A129" s="2" t="s">
        <v>1827</v>
      </c>
      <c r="B129" s="2" t="s">
        <v>1015</v>
      </c>
      <c r="C129" s="10" t="str">
        <f>"2022"</f>
        <v>2022</v>
      </c>
      <c r="D129" s="2" t="s">
        <v>1014</v>
      </c>
      <c r="E129" s="2" t="s">
        <v>1016</v>
      </c>
      <c r="F129" s="2" t="s">
        <v>1020</v>
      </c>
      <c r="G129" s="2" t="str">
        <f>"02275910"</f>
        <v>02275910</v>
      </c>
      <c r="I129" s="2" t="str">
        <f>"2022"</f>
        <v>2022</v>
      </c>
      <c r="J129" s="2">
        <v>43</v>
      </c>
      <c r="K129" s="2">
        <v>2</v>
      </c>
      <c r="L129" s="2">
        <v>90</v>
      </c>
      <c r="M129" s="2">
        <v>8</v>
      </c>
      <c r="N129" s="2">
        <v>155539010</v>
      </c>
      <c r="O129" s="2" t="s">
        <v>1017</v>
      </c>
      <c r="P129" s="2" t="s">
        <v>1018</v>
      </c>
      <c r="Q129" s="2" t="s">
        <v>498</v>
      </c>
      <c r="R129" s="2" t="s">
        <v>1019</v>
      </c>
      <c r="U129" s="2" t="s">
        <v>1021</v>
      </c>
    </row>
    <row r="130" spans="1:21" s="2" customFormat="1" ht="13" x14ac:dyDescent="0.3">
      <c r="A130" s="2" t="s">
        <v>1827</v>
      </c>
      <c r="B130" s="2" t="s">
        <v>1023</v>
      </c>
      <c r="C130" s="10">
        <v>2022</v>
      </c>
      <c r="D130" s="2" t="s">
        <v>1022</v>
      </c>
      <c r="E130" s="2" t="s">
        <v>1024</v>
      </c>
      <c r="F130" s="2" t="s">
        <v>1027</v>
      </c>
      <c r="G130" s="2" t="str">
        <f>"08445621"</f>
        <v>08445621</v>
      </c>
      <c r="I130" s="2" t="str">
        <f>"Mar2022"</f>
        <v>Mar2022</v>
      </c>
      <c r="J130" s="2">
        <v>54</v>
      </c>
      <c r="K130" s="2">
        <v>1</v>
      </c>
      <c r="L130" s="2">
        <v>3</v>
      </c>
      <c r="M130" s="2">
        <v>12</v>
      </c>
      <c r="N130" s="2">
        <v>155621261</v>
      </c>
      <c r="O130" s="2" t="s">
        <v>1025</v>
      </c>
      <c r="P130" s="2" t="s">
        <v>481</v>
      </c>
      <c r="Q130" s="2" t="s">
        <v>442</v>
      </c>
      <c r="R130" s="2" t="s">
        <v>1026</v>
      </c>
      <c r="U130" s="2" t="s">
        <v>1028</v>
      </c>
    </row>
    <row r="131" spans="1:21" s="2" customFormat="1" ht="13" x14ac:dyDescent="0.3">
      <c r="A131" s="2" t="s">
        <v>1827</v>
      </c>
      <c r="B131" s="2" t="s">
        <v>1030</v>
      </c>
      <c r="C131" s="10">
        <v>2022</v>
      </c>
      <c r="D131" s="2" t="s">
        <v>1029</v>
      </c>
      <c r="E131" s="2" t="s">
        <v>487</v>
      </c>
      <c r="F131" s="2" t="s">
        <v>1033</v>
      </c>
      <c r="G131" s="2" t="str">
        <f>"02779536"</f>
        <v>02779536</v>
      </c>
      <c r="I131" s="2" t="str">
        <f>"Mar2022"</f>
        <v>Mar2022</v>
      </c>
      <c r="J131" s="2">
        <v>296</v>
      </c>
      <c r="M131" s="2">
        <v>1</v>
      </c>
      <c r="N131" s="2">
        <v>155377589</v>
      </c>
      <c r="O131" s="2" t="s">
        <v>1031</v>
      </c>
      <c r="P131" s="2" t="s">
        <v>489</v>
      </c>
      <c r="Q131" s="2" t="s">
        <v>467</v>
      </c>
      <c r="R131" s="2" t="s">
        <v>1032</v>
      </c>
      <c r="U131" s="2" t="s">
        <v>1034</v>
      </c>
    </row>
    <row r="132" spans="1:21" s="2" customFormat="1" ht="13" x14ac:dyDescent="0.3">
      <c r="A132" s="2" t="s">
        <v>1827</v>
      </c>
      <c r="B132" s="2" t="s">
        <v>1036</v>
      </c>
      <c r="C132" s="10">
        <v>2021</v>
      </c>
      <c r="D132" s="2" t="s">
        <v>1035</v>
      </c>
      <c r="E132" s="2" t="s">
        <v>792</v>
      </c>
      <c r="F132" s="2" t="s">
        <v>1039</v>
      </c>
      <c r="G132" s="2" t="str">
        <f>"26323524"</f>
        <v>26323524</v>
      </c>
      <c r="I132" s="2" t="str">
        <f>"1/1/2021"</f>
        <v>1/1/2021</v>
      </c>
      <c r="L132" s="2">
        <v>1</v>
      </c>
      <c r="M132" s="2">
        <v>14</v>
      </c>
      <c r="N132" s="2">
        <v>154321743</v>
      </c>
      <c r="O132" s="2" t="s">
        <v>1037</v>
      </c>
      <c r="P132" s="2" t="s">
        <v>481</v>
      </c>
      <c r="Q132" s="2" t="s">
        <v>442</v>
      </c>
      <c r="R132" s="2" t="s">
        <v>1038</v>
      </c>
      <c r="U132" s="2" t="s">
        <v>1040</v>
      </c>
    </row>
    <row r="133" spans="1:21" s="2" customFormat="1" ht="13" x14ac:dyDescent="0.3">
      <c r="A133" s="2" t="s">
        <v>1827</v>
      </c>
      <c r="B133" s="2" t="s">
        <v>1036</v>
      </c>
      <c r="C133" s="10">
        <v>2021</v>
      </c>
      <c r="D133" s="2" t="s">
        <v>1035</v>
      </c>
      <c r="E133" s="2" t="s">
        <v>792</v>
      </c>
      <c r="F133" s="2" t="s">
        <v>1039</v>
      </c>
      <c r="G133" s="2" t="str">
        <f>"26323524"</f>
        <v>26323524</v>
      </c>
      <c r="I133" s="2" t="str">
        <f>"9/20/2021"</f>
        <v>9/20/2021</v>
      </c>
      <c r="L133" s="2">
        <v>1</v>
      </c>
      <c r="M133" s="2">
        <v>14</v>
      </c>
      <c r="N133" s="2">
        <v>152574272</v>
      </c>
      <c r="O133" s="2" t="s">
        <v>1037</v>
      </c>
      <c r="P133" s="2" t="s">
        <v>481</v>
      </c>
      <c r="Q133" s="2" t="s">
        <v>442</v>
      </c>
      <c r="R133" s="2" t="s">
        <v>1041</v>
      </c>
      <c r="U133" s="2" t="s">
        <v>1042</v>
      </c>
    </row>
    <row r="134" spans="1:21" s="2" customFormat="1" ht="13" x14ac:dyDescent="0.3">
      <c r="A134" s="2" t="s">
        <v>1827</v>
      </c>
      <c r="B134" s="2" t="s">
        <v>1044</v>
      </c>
      <c r="C134" s="10" t="str">
        <f>"2021"</f>
        <v>2021</v>
      </c>
      <c r="D134" s="2" t="s">
        <v>1043</v>
      </c>
      <c r="E134" s="2" t="s">
        <v>1045</v>
      </c>
      <c r="F134" s="2" t="s">
        <v>1048</v>
      </c>
      <c r="G134" s="2" t="str">
        <f>"01419889"</f>
        <v>01419889</v>
      </c>
      <c r="I134" s="2" t="str">
        <f>"Jan2021"</f>
        <v>Jan2021</v>
      </c>
      <c r="J134" s="2">
        <v>43</v>
      </c>
      <c r="K134" s="2">
        <v>1</v>
      </c>
      <c r="L134" s="2">
        <v>238</v>
      </c>
      <c r="M134" s="2">
        <v>15</v>
      </c>
      <c r="N134" s="2">
        <v>148631295</v>
      </c>
      <c r="O134" s="2" t="s">
        <v>1046</v>
      </c>
      <c r="P134" s="2" t="s">
        <v>731</v>
      </c>
      <c r="Q134" s="2" t="s">
        <v>442</v>
      </c>
      <c r="R134" s="2" t="s">
        <v>1047</v>
      </c>
      <c r="U134" s="2" t="s">
        <v>1049</v>
      </c>
    </row>
    <row r="135" spans="1:21" s="2" customFormat="1" ht="13" x14ac:dyDescent="0.3">
      <c r="A135" s="2" t="s">
        <v>1827</v>
      </c>
      <c r="C135" s="10">
        <v>2021</v>
      </c>
      <c r="D135" s="2" t="s">
        <v>1050</v>
      </c>
      <c r="E135" s="2" t="s">
        <v>1051</v>
      </c>
      <c r="F135" s="2" t="s">
        <v>1054</v>
      </c>
      <c r="G135" s="2" t="str">
        <f>"01607480"</f>
        <v>01607480</v>
      </c>
      <c r="I135" s="2" t="str">
        <f>"7/5/2021"</f>
        <v>7/5/2021</v>
      </c>
      <c r="J135" s="2">
        <v>51</v>
      </c>
      <c r="K135" s="2">
        <v>20</v>
      </c>
      <c r="L135" s="2">
        <v>14</v>
      </c>
      <c r="M135" s="2">
        <v>1</v>
      </c>
      <c r="N135" s="2">
        <v>151303176</v>
      </c>
      <c r="P135" s="2" t="s">
        <v>1052</v>
      </c>
      <c r="Q135" s="2" t="s">
        <v>467</v>
      </c>
      <c r="R135" s="2" t="s">
        <v>1053</v>
      </c>
      <c r="U135" s="2" t="s">
        <v>1055</v>
      </c>
    </row>
    <row r="136" spans="1:21" s="2" customFormat="1" ht="13" x14ac:dyDescent="0.3">
      <c r="A136" s="2" t="s">
        <v>1827</v>
      </c>
      <c r="B136" s="2" t="s">
        <v>1057</v>
      </c>
      <c r="C136" s="10">
        <v>2021</v>
      </c>
      <c r="D136" s="2" t="s">
        <v>1056</v>
      </c>
      <c r="E136" s="2" t="s">
        <v>1058</v>
      </c>
      <c r="F136" s="2" t="s">
        <v>1061</v>
      </c>
      <c r="G136" s="2" t="str">
        <f>"1049023X"</f>
        <v>1049023X</v>
      </c>
      <c r="I136" s="2" t="str">
        <f>"Feb2021"</f>
        <v>Feb2021</v>
      </c>
      <c r="J136" s="2">
        <v>36</v>
      </c>
      <c r="K136" s="2">
        <v>1</v>
      </c>
      <c r="L136" s="2">
        <v>111</v>
      </c>
      <c r="M136" s="2">
        <v>4</v>
      </c>
      <c r="N136" s="2">
        <v>148314584</v>
      </c>
      <c r="O136" s="2" t="s">
        <v>1059</v>
      </c>
      <c r="P136" s="2" t="s">
        <v>466</v>
      </c>
      <c r="Q136" s="2" t="s">
        <v>498</v>
      </c>
      <c r="R136" s="2" t="s">
        <v>1060</v>
      </c>
      <c r="U136" s="2" t="s">
        <v>1062</v>
      </c>
    </row>
    <row r="137" spans="1:21" s="2" customFormat="1" ht="13" x14ac:dyDescent="0.3">
      <c r="A137" s="2" t="s">
        <v>1827</v>
      </c>
      <c r="B137" s="2" t="s">
        <v>1064</v>
      </c>
      <c r="C137" s="10" t="str">
        <f>"2021"</f>
        <v>2021</v>
      </c>
      <c r="D137" s="2" t="s">
        <v>1063</v>
      </c>
      <c r="E137" s="2" t="s">
        <v>592</v>
      </c>
      <c r="F137" s="2" t="s">
        <v>1067</v>
      </c>
      <c r="G137" s="2" t="str">
        <f>"01650327"</f>
        <v>01650327</v>
      </c>
      <c r="I137" s="2" t="str">
        <f>"Dec2021"</f>
        <v>Dec2021</v>
      </c>
      <c r="J137" s="2">
        <v>295</v>
      </c>
      <c r="L137" s="2">
        <v>1421</v>
      </c>
      <c r="M137" s="2">
        <v>11</v>
      </c>
      <c r="N137" s="2">
        <v>153096420</v>
      </c>
      <c r="O137" s="2" t="s">
        <v>1065</v>
      </c>
      <c r="P137" s="2" t="s">
        <v>449</v>
      </c>
      <c r="Q137" s="2" t="s">
        <v>442</v>
      </c>
      <c r="R137" s="2" t="s">
        <v>1066</v>
      </c>
      <c r="U137" s="2" t="s">
        <v>1068</v>
      </c>
    </row>
    <row r="138" spans="1:21" s="2" customFormat="1" ht="13" x14ac:dyDescent="0.3">
      <c r="A138" s="2" t="s">
        <v>1827</v>
      </c>
      <c r="B138" s="2" t="s">
        <v>1070</v>
      </c>
      <c r="C138" s="10" t="str">
        <f>"2020"</f>
        <v>2020</v>
      </c>
      <c r="D138" s="2" t="s">
        <v>1069</v>
      </c>
      <c r="E138" s="2" t="s">
        <v>746</v>
      </c>
      <c r="F138" s="2" t="s">
        <v>1073</v>
      </c>
      <c r="G138" s="2" t="str">
        <f>"10633995"</f>
        <v>10633995</v>
      </c>
      <c r="I138" s="2" t="str">
        <f>"Nov2020"</f>
        <v>Nov2020</v>
      </c>
      <c r="J138" s="2">
        <v>27</v>
      </c>
      <c r="K138" s="2">
        <v>6</v>
      </c>
      <c r="L138" s="2">
        <v>965</v>
      </c>
      <c r="M138" s="2">
        <v>12</v>
      </c>
      <c r="N138" s="2">
        <v>147360739</v>
      </c>
      <c r="O138" s="2" t="s">
        <v>1071</v>
      </c>
      <c r="P138" s="2" t="s">
        <v>726</v>
      </c>
      <c r="Q138" s="2" t="s">
        <v>442</v>
      </c>
      <c r="R138" s="2" t="s">
        <v>1072</v>
      </c>
      <c r="U138" s="2" t="s">
        <v>1074</v>
      </c>
    </row>
    <row r="139" spans="1:21" s="2" customFormat="1" ht="13" x14ac:dyDescent="0.3">
      <c r="A139" s="2" t="s">
        <v>1827</v>
      </c>
      <c r="B139" s="2" t="s">
        <v>1076</v>
      </c>
      <c r="C139" s="10">
        <v>2020</v>
      </c>
      <c r="D139" s="2" t="s">
        <v>1075</v>
      </c>
      <c r="E139" s="2" t="s">
        <v>1077</v>
      </c>
      <c r="F139" s="2" t="s">
        <v>1080</v>
      </c>
      <c r="G139" s="2" t="str">
        <f>"14712318"</f>
        <v>14712318</v>
      </c>
      <c r="I139" s="2" t="str">
        <f>"12/7/2020"</f>
        <v>12/7/2020</v>
      </c>
      <c r="J139" s="2">
        <v>20</v>
      </c>
      <c r="K139" s="2">
        <v>1</v>
      </c>
      <c r="L139" s="2">
        <v>1</v>
      </c>
      <c r="M139" s="2">
        <v>11</v>
      </c>
      <c r="N139" s="2">
        <v>147454652</v>
      </c>
      <c r="O139" s="2" t="s">
        <v>1078</v>
      </c>
      <c r="P139" s="2" t="s">
        <v>557</v>
      </c>
      <c r="Q139" s="2" t="s">
        <v>442</v>
      </c>
      <c r="R139" s="2" t="s">
        <v>1079</v>
      </c>
      <c r="U139" s="2" t="s">
        <v>1081</v>
      </c>
    </row>
    <row r="140" spans="1:21" s="2" customFormat="1" ht="13" x14ac:dyDescent="0.3">
      <c r="A140" s="2" t="s">
        <v>1827</v>
      </c>
      <c r="B140" s="2" t="s">
        <v>1083</v>
      </c>
      <c r="C140" s="10">
        <v>2021</v>
      </c>
      <c r="D140" s="2" t="s">
        <v>1082</v>
      </c>
      <c r="E140" s="2" t="s">
        <v>1084</v>
      </c>
      <c r="F140" s="2" t="s">
        <v>1087</v>
      </c>
      <c r="G140" s="2" t="str">
        <f>"07909667"</f>
        <v>07909667</v>
      </c>
      <c r="I140" s="2" t="str">
        <f>"Jun2021"</f>
        <v>Jun2021</v>
      </c>
      <c r="J140" s="2">
        <v>38</v>
      </c>
      <c r="K140" s="2">
        <v>2</v>
      </c>
      <c r="L140" s="2">
        <v>108</v>
      </c>
      <c r="M140" s="2">
        <v>8</v>
      </c>
      <c r="N140" s="2">
        <v>150428892</v>
      </c>
      <c r="O140" s="2" t="s">
        <v>1085</v>
      </c>
      <c r="P140" s="2" t="s">
        <v>466</v>
      </c>
      <c r="Q140" s="2" t="s">
        <v>442</v>
      </c>
      <c r="R140" s="2" t="s">
        <v>1086</v>
      </c>
      <c r="U140" s="2" t="s">
        <v>1088</v>
      </c>
    </row>
    <row r="141" spans="1:21" s="2" customFormat="1" ht="13" x14ac:dyDescent="0.3">
      <c r="A141" s="2" t="s">
        <v>1827</v>
      </c>
      <c r="B141" s="2" t="s">
        <v>1090</v>
      </c>
      <c r="C141" s="10">
        <v>2021</v>
      </c>
      <c r="D141" s="2" t="s">
        <v>1089</v>
      </c>
      <c r="E141" s="2" t="s">
        <v>303</v>
      </c>
      <c r="F141" s="2" t="s">
        <v>1094</v>
      </c>
      <c r="G141" s="2" t="str">
        <f>"14388871"</f>
        <v>14388871</v>
      </c>
      <c r="I141" s="2" t="str">
        <f>"Mar2021"</f>
        <v>Mar2021</v>
      </c>
      <c r="J141" s="2">
        <v>23</v>
      </c>
      <c r="K141" s="2">
        <v>3</v>
      </c>
      <c r="M141" s="2">
        <v>1</v>
      </c>
      <c r="N141" s="2">
        <v>149632020</v>
      </c>
      <c r="O141" s="2" t="s">
        <v>1091</v>
      </c>
      <c r="P141" s="2" t="s">
        <v>1092</v>
      </c>
      <c r="Q141" s="2" t="s">
        <v>442</v>
      </c>
      <c r="R141" s="2" t="s">
        <v>1093</v>
      </c>
      <c r="U141" s="2" t="s">
        <v>1095</v>
      </c>
    </row>
    <row r="142" spans="1:21" s="2" customFormat="1" ht="13" x14ac:dyDescent="0.3">
      <c r="A142" s="2" t="s">
        <v>1827</v>
      </c>
      <c r="B142" s="2" t="s">
        <v>1097</v>
      </c>
      <c r="C142" s="10" t="str">
        <f>"2021"</f>
        <v>2021</v>
      </c>
      <c r="D142" s="2" t="s">
        <v>1096</v>
      </c>
      <c r="E142" s="2" t="s">
        <v>1098</v>
      </c>
      <c r="F142" s="2" t="s">
        <v>1101</v>
      </c>
      <c r="G142" s="2" t="str">
        <f>"23276886"</f>
        <v>23276886</v>
      </c>
      <c r="I142" s="2" t="str">
        <f>"Oct2021"</f>
        <v>Oct2021</v>
      </c>
      <c r="J142" s="2">
        <v>33</v>
      </c>
      <c r="K142" s="2">
        <v>10</v>
      </c>
      <c r="L142" s="2">
        <v>838</v>
      </c>
      <c r="M142" s="2">
        <v>9</v>
      </c>
      <c r="N142" s="2">
        <v>152713484</v>
      </c>
      <c r="O142" s="2" t="s">
        <v>1099</v>
      </c>
      <c r="P142" s="2" t="s">
        <v>767</v>
      </c>
      <c r="Q142" s="2" t="s">
        <v>442</v>
      </c>
      <c r="R142" s="2" t="s">
        <v>1100</v>
      </c>
      <c r="U142" s="2" t="s">
        <v>1102</v>
      </c>
    </row>
    <row r="143" spans="1:21" s="2" customFormat="1" ht="13" x14ac:dyDescent="0.3">
      <c r="A143" s="2" t="s">
        <v>1827</v>
      </c>
      <c r="C143" s="10">
        <v>2021</v>
      </c>
      <c r="D143" s="2" t="s">
        <v>1103</v>
      </c>
      <c r="E143" s="2" t="s">
        <v>975</v>
      </c>
      <c r="I143" s="2" t="str">
        <f>"Summer2021"</f>
        <v>Summer2021</v>
      </c>
      <c r="J143" s="2">
        <v>19</v>
      </c>
      <c r="K143" s="2">
        <v>3</v>
      </c>
      <c r="L143" s="2">
        <v>4</v>
      </c>
      <c r="M143" s="2">
        <v>0</v>
      </c>
      <c r="N143" s="2">
        <v>151839322</v>
      </c>
      <c r="P143" s="2" t="s">
        <v>976</v>
      </c>
      <c r="Q143" s="2" t="s">
        <v>1104</v>
      </c>
      <c r="R143" s="2" t="s">
        <v>1105</v>
      </c>
      <c r="U143" s="2" t="s">
        <v>1106</v>
      </c>
    </row>
    <row r="144" spans="1:21" s="2" customFormat="1" ht="13" x14ac:dyDescent="0.3">
      <c r="A144" s="2" t="s">
        <v>1827</v>
      </c>
      <c r="B144" s="2" t="s">
        <v>1108</v>
      </c>
      <c r="C144" s="10" t="str">
        <f>"2022"</f>
        <v>2022</v>
      </c>
      <c r="D144" s="2" t="s">
        <v>1107</v>
      </c>
      <c r="E144" s="2" t="s">
        <v>592</v>
      </c>
      <c r="F144" s="2" t="s">
        <v>1111</v>
      </c>
      <c r="G144" s="2" t="str">
        <f>"01650327"</f>
        <v>01650327</v>
      </c>
      <c r="I144" s="2" t="str">
        <f>"Jan2022"</f>
        <v>Jan2022</v>
      </c>
      <c r="J144" s="2">
        <v>297</v>
      </c>
      <c r="L144" s="2">
        <v>471</v>
      </c>
      <c r="M144" s="2">
        <v>6</v>
      </c>
      <c r="N144" s="2">
        <v>153752003</v>
      </c>
      <c r="O144" s="2" t="s">
        <v>1109</v>
      </c>
      <c r="P144" s="2" t="s">
        <v>449</v>
      </c>
      <c r="Q144" s="2" t="s">
        <v>442</v>
      </c>
      <c r="R144" s="2" t="s">
        <v>1110</v>
      </c>
      <c r="U144" s="2" t="s">
        <v>1112</v>
      </c>
    </row>
    <row r="145" spans="1:21" s="2" customFormat="1" ht="13" x14ac:dyDescent="0.3">
      <c r="A145" s="2" t="s">
        <v>1827</v>
      </c>
      <c r="B145" s="2" t="s">
        <v>1114</v>
      </c>
      <c r="C145" s="10">
        <v>2021</v>
      </c>
      <c r="D145" s="2" t="s">
        <v>1113</v>
      </c>
      <c r="E145" s="2" t="s">
        <v>1115</v>
      </c>
      <c r="F145" s="2" t="s">
        <v>1118</v>
      </c>
      <c r="G145" s="2" t="str">
        <f>"14726874"</f>
        <v>14726874</v>
      </c>
      <c r="I145" s="2" t="str">
        <f>"2/19/2021"</f>
        <v>2/19/2021</v>
      </c>
      <c r="J145" s="2">
        <v>21</v>
      </c>
      <c r="K145" s="2">
        <v>1</v>
      </c>
      <c r="L145" s="2">
        <v>1</v>
      </c>
      <c r="M145" s="2">
        <v>7</v>
      </c>
      <c r="N145" s="2">
        <v>148887191</v>
      </c>
      <c r="O145" s="2" t="s">
        <v>1116</v>
      </c>
      <c r="P145" s="2" t="s">
        <v>557</v>
      </c>
      <c r="Q145" s="2" t="s">
        <v>498</v>
      </c>
      <c r="R145" s="2" t="s">
        <v>1117</v>
      </c>
      <c r="U145" s="2" t="s">
        <v>1119</v>
      </c>
    </row>
    <row r="146" spans="1:21" s="2" customFormat="1" ht="13" x14ac:dyDescent="0.3">
      <c r="A146" s="2" t="s">
        <v>1827</v>
      </c>
      <c r="B146" s="2" t="s">
        <v>1121</v>
      </c>
      <c r="C146" s="10">
        <v>2022</v>
      </c>
      <c r="D146" s="2" t="s">
        <v>1120</v>
      </c>
      <c r="E146" s="2" t="s">
        <v>1122</v>
      </c>
      <c r="G146" s="2" t="str">
        <f>"11767529"</f>
        <v>11767529</v>
      </c>
      <c r="I146" s="2" t="str">
        <f>"Mar2022"</f>
        <v>Mar2022</v>
      </c>
      <c r="J146" s="2">
        <v>19</v>
      </c>
      <c r="K146" s="2">
        <v>1</v>
      </c>
      <c r="L146" s="2">
        <v>1</v>
      </c>
      <c r="M146" s="2">
        <v>5</v>
      </c>
      <c r="N146" s="2">
        <v>156747590</v>
      </c>
      <c r="O146" s="2" t="s">
        <v>1123</v>
      </c>
      <c r="P146" s="2" t="s">
        <v>691</v>
      </c>
      <c r="Q146" s="2" t="s">
        <v>537</v>
      </c>
      <c r="R146" s="2" t="s">
        <v>1124</v>
      </c>
      <c r="U146" s="2" t="s">
        <v>1125</v>
      </c>
    </row>
    <row r="147" spans="1:21" s="2" customFormat="1" ht="13" x14ac:dyDescent="0.3">
      <c r="A147" s="2" t="s">
        <v>1827</v>
      </c>
      <c r="B147" s="2" t="s">
        <v>1127</v>
      </c>
      <c r="C147" s="10">
        <v>2021</v>
      </c>
      <c r="D147" s="2" t="s">
        <v>1126</v>
      </c>
      <c r="E147" s="2" t="s">
        <v>1128</v>
      </c>
      <c r="F147" s="2" t="s">
        <v>1130</v>
      </c>
      <c r="G147" s="2" t="str">
        <f>"14712393"</f>
        <v>14712393</v>
      </c>
      <c r="I147" s="2" t="str">
        <f>"12/13/2021"</f>
        <v>12/13/2021</v>
      </c>
      <c r="J147" s="2">
        <v>21</v>
      </c>
      <c r="K147" s="2">
        <v>1</v>
      </c>
      <c r="L147" s="2">
        <v>1</v>
      </c>
      <c r="M147" s="2">
        <v>16</v>
      </c>
      <c r="N147" s="2">
        <v>154096480</v>
      </c>
      <c r="O147" s="2" t="s">
        <v>1129</v>
      </c>
      <c r="P147" s="2" t="s">
        <v>557</v>
      </c>
      <c r="Q147" s="2" t="s">
        <v>467</v>
      </c>
      <c r="U147" s="2" t="s">
        <v>1131</v>
      </c>
    </row>
    <row r="148" spans="1:21" s="2" customFormat="1" ht="13" x14ac:dyDescent="0.3">
      <c r="A148" s="2" t="s">
        <v>1827</v>
      </c>
      <c r="B148" s="2" t="s">
        <v>1133</v>
      </c>
      <c r="C148" s="10" t="str">
        <f>"2022"</f>
        <v>2022</v>
      </c>
      <c r="D148" s="2" t="s">
        <v>1132</v>
      </c>
      <c r="E148" s="2" t="s">
        <v>1134</v>
      </c>
      <c r="G148" s="2" t="str">
        <f>"00286273"</f>
        <v>00286273</v>
      </c>
      <c r="I148" s="2" t="str">
        <f>"Apr2022"</f>
        <v>Apr2022</v>
      </c>
      <c r="J148" s="2">
        <v>67</v>
      </c>
      <c r="K148" s="2">
        <v>2</v>
      </c>
      <c r="L148" s="2">
        <v>8</v>
      </c>
      <c r="M148" s="2">
        <v>3</v>
      </c>
      <c r="N148" s="2">
        <v>155925587</v>
      </c>
      <c r="P148" s="2" t="s">
        <v>1135</v>
      </c>
      <c r="Q148" s="2" t="s">
        <v>669</v>
      </c>
      <c r="R148" s="2" t="s">
        <v>1136</v>
      </c>
      <c r="U148" s="2" t="s">
        <v>1137</v>
      </c>
    </row>
    <row r="149" spans="1:21" s="2" customFormat="1" ht="13" x14ac:dyDescent="0.3">
      <c r="A149" s="2" t="s">
        <v>1827</v>
      </c>
      <c r="B149" s="2" t="s">
        <v>1139</v>
      </c>
      <c r="C149" s="10" t="str">
        <f>"2021"</f>
        <v>2021</v>
      </c>
      <c r="D149" s="2" t="s">
        <v>1138</v>
      </c>
      <c r="E149" s="2" t="s">
        <v>1140</v>
      </c>
      <c r="F149" s="2" t="s">
        <v>1143</v>
      </c>
      <c r="G149" s="2" t="str">
        <f>"15265161"</f>
        <v>15265161</v>
      </c>
      <c r="I149" s="2" t="str">
        <f>"Aug2021"</f>
        <v>Aug2021</v>
      </c>
      <c r="J149" s="2">
        <v>21</v>
      </c>
      <c r="K149" s="2">
        <v>8</v>
      </c>
      <c r="L149" s="2">
        <v>72</v>
      </c>
      <c r="M149" s="2">
        <v>3</v>
      </c>
      <c r="N149" s="2">
        <v>151633319</v>
      </c>
      <c r="O149" s="2" t="s">
        <v>1141</v>
      </c>
      <c r="P149" s="2" t="s">
        <v>874</v>
      </c>
      <c r="Q149" s="2" t="s">
        <v>467</v>
      </c>
      <c r="R149" s="2" t="s">
        <v>1142</v>
      </c>
      <c r="U149" s="2" t="s">
        <v>1144</v>
      </c>
    </row>
    <row r="150" spans="1:21" s="2" customFormat="1" ht="13" x14ac:dyDescent="0.3">
      <c r="A150" s="2" t="s">
        <v>1827</v>
      </c>
      <c r="B150" s="2" t="s">
        <v>1146</v>
      </c>
      <c r="C150" s="10">
        <v>2022</v>
      </c>
      <c r="D150" s="2" t="s">
        <v>1145</v>
      </c>
      <c r="E150" s="2" t="s">
        <v>1147</v>
      </c>
      <c r="F150" s="2" t="s">
        <v>1150</v>
      </c>
      <c r="G150" s="2" t="str">
        <f>"00469580"</f>
        <v>00469580</v>
      </c>
      <c r="I150" s="2" t="str">
        <f>"3/15/2022"</f>
        <v>3/15/2022</v>
      </c>
      <c r="J150" s="2">
        <v>59</v>
      </c>
      <c r="L150" s="2">
        <v>1</v>
      </c>
      <c r="M150" s="2">
        <v>7</v>
      </c>
      <c r="N150" s="2">
        <v>155780581</v>
      </c>
      <c r="O150" s="2" t="s">
        <v>1148</v>
      </c>
      <c r="P150" s="2" t="s">
        <v>481</v>
      </c>
      <c r="Q150" s="2" t="s">
        <v>442</v>
      </c>
      <c r="R150" s="2" t="s">
        <v>1149</v>
      </c>
      <c r="U150" s="2" t="s">
        <v>1151</v>
      </c>
    </row>
    <row r="151" spans="1:21" s="2" customFormat="1" ht="13" x14ac:dyDescent="0.3">
      <c r="A151" s="2" t="s">
        <v>1827</v>
      </c>
      <c r="B151" s="2" t="s">
        <v>1153</v>
      </c>
      <c r="C151" s="10">
        <v>2022</v>
      </c>
      <c r="D151" s="2" t="s">
        <v>1152</v>
      </c>
      <c r="E151" s="2" t="s">
        <v>592</v>
      </c>
      <c r="F151" s="2" t="s">
        <v>1155</v>
      </c>
      <c r="G151" s="2" t="str">
        <f>"01650327"</f>
        <v>01650327</v>
      </c>
      <c r="I151" s="2" t="str">
        <f>"Mar2022"</f>
        <v>Mar2022</v>
      </c>
      <c r="J151" s="2">
        <v>301</v>
      </c>
      <c r="L151" s="2">
        <v>19</v>
      </c>
      <c r="M151" s="2">
        <v>9</v>
      </c>
      <c r="N151" s="2">
        <v>155827243</v>
      </c>
      <c r="O151" s="2" t="s">
        <v>1154</v>
      </c>
      <c r="P151" s="2" t="s">
        <v>449</v>
      </c>
      <c r="Q151" s="2" t="s">
        <v>498</v>
      </c>
      <c r="U151" s="2" t="s">
        <v>1156</v>
      </c>
    </row>
    <row r="152" spans="1:21" s="2" customFormat="1" ht="13" x14ac:dyDescent="0.3">
      <c r="A152" s="2" t="s">
        <v>1827</v>
      </c>
      <c r="B152" s="2" t="s">
        <v>1158</v>
      </c>
      <c r="C152" s="10">
        <v>2021</v>
      </c>
      <c r="D152" s="2" t="s">
        <v>1157</v>
      </c>
      <c r="E152" s="2" t="s">
        <v>535</v>
      </c>
      <c r="G152" s="2" t="str">
        <f>"00266388"</f>
        <v>00266388</v>
      </c>
      <c r="I152" s="2" t="str">
        <f>"Spring2021"</f>
        <v>Spring2021</v>
      </c>
      <c r="J152" s="2">
        <v>83</v>
      </c>
      <c r="K152" s="2">
        <v>1</v>
      </c>
      <c r="L152" s="2">
        <v>4</v>
      </c>
      <c r="M152" s="2">
        <v>0</v>
      </c>
      <c r="N152" s="2">
        <v>149134186</v>
      </c>
      <c r="P152" s="2" t="s">
        <v>536</v>
      </c>
      <c r="Q152" s="2" t="s">
        <v>1104</v>
      </c>
      <c r="R152" s="2" t="s">
        <v>1159</v>
      </c>
      <c r="U152" s="2" t="s">
        <v>1160</v>
      </c>
    </row>
    <row r="153" spans="1:21" s="2" customFormat="1" ht="13" x14ac:dyDescent="0.3">
      <c r="A153" s="2" t="s">
        <v>1827</v>
      </c>
      <c r="C153" s="10" t="str">
        <f>"2021"</f>
        <v>2021</v>
      </c>
      <c r="D153" s="2" t="s">
        <v>1161</v>
      </c>
      <c r="E153" s="2" t="s">
        <v>1162</v>
      </c>
      <c r="F153" s="2" t="s">
        <v>1165</v>
      </c>
      <c r="G153" s="2" t="str">
        <f>"1941367X"</f>
        <v>1941367X</v>
      </c>
      <c r="I153" s="2" t="str">
        <f>"Dec2021"</f>
        <v>Dec2021</v>
      </c>
      <c r="J153" s="2">
        <v>91</v>
      </c>
      <c r="K153" s="2">
        <v>2</v>
      </c>
      <c r="L153" s="2">
        <v>14</v>
      </c>
      <c r="M153" s="2">
        <v>4</v>
      </c>
      <c r="N153" s="2">
        <v>154974965</v>
      </c>
      <c r="P153" s="2" t="s">
        <v>1163</v>
      </c>
      <c r="Q153" s="2" t="s">
        <v>677</v>
      </c>
      <c r="R153" s="2" t="s">
        <v>1164</v>
      </c>
      <c r="U153" s="2" t="s">
        <v>1166</v>
      </c>
    </row>
    <row r="154" spans="1:21" s="2" customFormat="1" ht="13" x14ac:dyDescent="0.3">
      <c r="A154" s="2" t="s">
        <v>1827</v>
      </c>
      <c r="B154" s="2" t="s">
        <v>1168</v>
      </c>
      <c r="C154" s="10" t="str">
        <f>"2021"</f>
        <v>2021</v>
      </c>
      <c r="D154" s="2" t="s">
        <v>1167</v>
      </c>
      <c r="E154" s="2" t="s">
        <v>1169</v>
      </c>
      <c r="F154" s="2" t="s">
        <v>1172</v>
      </c>
      <c r="G154" s="2" t="str">
        <f>"10731911"</f>
        <v>10731911</v>
      </c>
      <c r="I154" s="2" t="str">
        <f>"Sep2021"</f>
        <v>Sep2021</v>
      </c>
      <c r="J154" s="2">
        <v>28</v>
      </c>
      <c r="K154" s="2">
        <v>6</v>
      </c>
      <c r="L154" s="2">
        <v>1624</v>
      </c>
      <c r="M154" s="2">
        <v>11</v>
      </c>
      <c r="N154" s="2">
        <v>152167585</v>
      </c>
      <c r="O154" s="2" t="s">
        <v>1170</v>
      </c>
      <c r="P154" s="2" t="s">
        <v>481</v>
      </c>
      <c r="Q154" s="2" t="s">
        <v>442</v>
      </c>
      <c r="R154" s="2" t="s">
        <v>1171</v>
      </c>
      <c r="U154" s="2" t="s">
        <v>1173</v>
      </c>
    </row>
    <row r="155" spans="1:21" s="2" customFormat="1" ht="13" x14ac:dyDescent="0.3">
      <c r="A155" s="2" t="s">
        <v>1827</v>
      </c>
      <c r="B155" s="2" t="s">
        <v>1175</v>
      </c>
      <c r="C155" s="10">
        <v>2021</v>
      </c>
      <c r="D155" s="2" t="s">
        <v>1174</v>
      </c>
      <c r="E155" s="2" t="s">
        <v>1176</v>
      </c>
      <c r="G155" s="2" t="str">
        <f>"10914269"</f>
        <v>10914269</v>
      </c>
      <c r="I155" s="2" t="str">
        <f>"Jun2021"</f>
        <v>Jun2021</v>
      </c>
      <c r="J155" s="2">
        <v>38</v>
      </c>
      <c r="K155" s="2">
        <v>6</v>
      </c>
      <c r="L155" s="2">
        <v>606</v>
      </c>
      <c r="M155" s="2">
        <v>9</v>
      </c>
      <c r="N155" s="2">
        <v>150673979</v>
      </c>
      <c r="O155" s="2" t="s">
        <v>1177</v>
      </c>
      <c r="P155" s="2" t="s">
        <v>726</v>
      </c>
      <c r="Q155" s="2" t="s">
        <v>467</v>
      </c>
      <c r="U155" s="2" t="s">
        <v>1178</v>
      </c>
    </row>
    <row r="156" spans="1:21" s="2" customFormat="1" ht="13" x14ac:dyDescent="0.3">
      <c r="A156" s="2" t="s">
        <v>1827</v>
      </c>
      <c r="B156" s="2" t="s">
        <v>1180</v>
      </c>
      <c r="C156" s="10" t="str">
        <f>"2021"</f>
        <v>2021</v>
      </c>
      <c r="D156" s="2" t="s">
        <v>1179</v>
      </c>
      <c r="E156" s="2" t="s">
        <v>1181</v>
      </c>
      <c r="F156" s="2" t="s">
        <v>1184</v>
      </c>
      <c r="G156" s="2" t="str">
        <f>"09209964"</f>
        <v>09209964</v>
      </c>
      <c r="I156" s="2" t="str">
        <f>"Sep2021"</f>
        <v>Sep2021</v>
      </c>
      <c r="J156" s="2">
        <v>235</v>
      </c>
      <c r="L156" s="2">
        <v>29</v>
      </c>
      <c r="M156" s="2">
        <v>7</v>
      </c>
      <c r="N156" s="2">
        <v>152076513</v>
      </c>
      <c r="O156" s="2" t="s">
        <v>1182</v>
      </c>
      <c r="P156" s="2" t="s">
        <v>449</v>
      </c>
      <c r="Q156" s="2" t="s">
        <v>442</v>
      </c>
      <c r="R156" s="2" t="s">
        <v>1183</v>
      </c>
      <c r="U156" s="2" t="s">
        <v>1185</v>
      </c>
    </row>
    <row r="157" spans="1:21" s="2" customFormat="1" ht="13" x14ac:dyDescent="0.3">
      <c r="A157" s="2" t="s">
        <v>1827</v>
      </c>
      <c r="B157" s="2" t="s">
        <v>1187</v>
      </c>
      <c r="C157" s="10">
        <v>2022</v>
      </c>
      <c r="D157" s="2" t="s">
        <v>1186</v>
      </c>
      <c r="E157" s="2" t="s">
        <v>799</v>
      </c>
      <c r="F157" s="2" t="s">
        <v>1190</v>
      </c>
      <c r="G157" s="2" t="str">
        <f>"07085591"</f>
        <v>07085591</v>
      </c>
      <c r="I157" s="2" t="str">
        <f>"Feb2022"</f>
        <v>Feb2022</v>
      </c>
      <c r="J157" s="2">
        <v>63</v>
      </c>
      <c r="K157" s="2">
        <v>1</v>
      </c>
      <c r="L157" s="2">
        <v>16</v>
      </c>
      <c r="M157" s="2">
        <v>16</v>
      </c>
      <c r="N157" s="2">
        <v>155021375</v>
      </c>
      <c r="O157" s="2" t="s">
        <v>1188</v>
      </c>
      <c r="P157" s="2" t="s">
        <v>801</v>
      </c>
      <c r="Q157" s="2" t="s">
        <v>571</v>
      </c>
      <c r="R157" s="2" t="s">
        <v>1189</v>
      </c>
      <c r="U157" s="2" t="s">
        <v>1191</v>
      </c>
    </row>
    <row r="158" spans="1:21" s="2" customFormat="1" ht="13" x14ac:dyDescent="0.3">
      <c r="A158" s="2" t="s">
        <v>1827</v>
      </c>
      <c r="B158" s="2" t="s">
        <v>1193</v>
      </c>
      <c r="C158" s="10">
        <v>2021</v>
      </c>
      <c r="D158" s="2" t="s">
        <v>1192</v>
      </c>
      <c r="E158" s="2" t="s">
        <v>807</v>
      </c>
      <c r="F158" s="2" t="s">
        <v>1197</v>
      </c>
      <c r="G158" s="2" t="str">
        <f>"11011262"</f>
        <v>11011262</v>
      </c>
      <c r="I158" s="2" t="str">
        <f>"2021 Supplement"</f>
        <v>2021 Supplement</v>
      </c>
      <c r="J158" s="2">
        <v>31</v>
      </c>
      <c r="L158" s="2" t="s">
        <v>1194</v>
      </c>
      <c r="M158" s="2">
        <v>0</v>
      </c>
      <c r="N158" s="2">
        <v>153588513</v>
      </c>
      <c r="P158" s="2" t="s">
        <v>810</v>
      </c>
      <c r="Q158" s="2" t="s">
        <v>1195</v>
      </c>
      <c r="R158" s="2" t="s">
        <v>1196</v>
      </c>
      <c r="U158" s="2" t="s">
        <v>1198</v>
      </c>
    </row>
    <row r="159" spans="1:21" s="2" customFormat="1" ht="13" x14ac:dyDescent="0.3">
      <c r="A159" s="2" t="s">
        <v>1827</v>
      </c>
      <c r="B159" s="2" t="s">
        <v>1200</v>
      </c>
      <c r="C159" s="10">
        <v>2021</v>
      </c>
      <c r="D159" s="2" t="s">
        <v>1199</v>
      </c>
      <c r="E159" s="2" t="s">
        <v>1201</v>
      </c>
      <c r="F159" s="2" t="s">
        <v>1204</v>
      </c>
      <c r="G159" s="2" t="str">
        <f>"14726963"</f>
        <v>14726963</v>
      </c>
      <c r="I159" s="2" t="str">
        <f>"11/4/2021"</f>
        <v>11/4/2021</v>
      </c>
      <c r="J159" s="2">
        <v>21</v>
      </c>
      <c r="K159" s="2">
        <v>1</v>
      </c>
      <c r="L159" s="2">
        <v>1</v>
      </c>
      <c r="M159" s="2">
        <v>16</v>
      </c>
      <c r="N159" s="2">
        <v>153411898</v>
      </c>
      <c r="O159" s="2" t="s">
        <v>1202</v>
      </c>
      <c r="P159" s="2" t="s">
        <v>557</v>
      </c>
      <c r="Q159" s="2" t="s">
        <v>498</v>
      </c>
      <c r="R159" s="2" t="s">
        <v>1203</v>
      </c>
      <c r="U159" s="2" t="s">
        <v>1205</v>
      </c>
    </row>
    <row r="160" spans="1:21" s="2" customFormat="1" ht="13" x14ac:dyDescent="0.3">
      <c r="A160" s="2" t="s">
        <v>1827</v>
      </c>
      <c r="B160" s="2" t="s">
        <v>1207</v>
      </c>
      <c r="C160" s="10">
        <v>2021</v>
      </c>
      <c r="D160" s="2" t="s">
        <v>1206</v>
      </c>
      <c r="E160" s="2" t="s">
        <v>1208</v>
      </c>
      <c r="F160" s="2" t="s">
        <v>1211</v>
      </c>
      <c r="G160" s="2" t="str">
        <f>"13548506"</f>
        <v>13548506</v>
      </c>
      <c r="I160" s="2" t="str">
        <f>"Jul2021"</f>
        <v>Jul2021</v>
      </c>
      <c r="J160" s="2">
        <v>26</v>
      </c>
      <c r="K160" s="2">
        <v>6</v>
      </c>
      <c r="L160" s="2">
        <v>692</v>
      </c>
      <c r="M160" s="2">
        <v>9</v>
      </c>
      <c r="N160" s="2">
        <v>151189689</v>
      </c>
      <c r="O160" s="2" t="s">
        <v>1209</v>
      </c>
      <c r="P160" s="2" t="s">
        <v>874</v>
      </c>
      <c r="Q160" s="2" t="s">
        <v>442</v>
      </c>
      <c r="R160" s="2" t="s">
        <v>1210</v>
      </c>
      <c r="U160" s="2" t="s">
        <v>1212</v>
      </c>
    </row>
    <row r="161" spans="1:21" s="2" customFormat="1" ht="13" x14ac:dyDescent="0.3">
      <c r="A161" s="2" t="s">
        <v>1827</v>
      </c>
      <c r="B161" s="2" t="s">
        <v>1214</v>
      </c>
      <c r="C161" s="10" t="str">
        <f>"2021"</f>
        <v>2021</v>
      </c>
      <c r="D161" s="2" t="s">
        <v>1213</v>
      </c>
      <c r="E161" s="2" t="s">
        <v>1215</v>
      </c>
      <c r="F161" s="2" t="s">
        <v>1218</v>
      </c>
      <c r="G161" s="2" t="str">
        <f>"13576275"</f>
        <v>13576275</v>
      </c>
      <c r="I161" s="2" t="str">
        <f>"May2021"</f>
        <v>May2021</v>
      </c>
      <c r="J161" s="2">
        <v>26</v>
      </c>
      <c r="K161" s="2">
        <v>2</v>
      </c>
      <c r="L161" s="2">
        <v>187</v>
      </c>
      <c r="M161" s="2">
        <v>15</v>
      </c>
      <c r="N161" s="2">
        <v>150849020</v>
      </c>
      <c r="O161" s="2" t="s">
        <v>1216</v>
      </c>
      <c r="P161" s="2" t="s">
        <v>874</v>
      </c>
      <c r="Q161" s="2" t="s">
        <v>442</v>
      </c>
      <c r="R161" s="2" t="s">
        <v>1217</v>
      </c>
      <c r="U161" s="2" t="s">
        <v>1219</v>
      </c>
    </row>
    <row r="162" spans="1:21" s="2" customFormat="1" ht="13" x14ac:dyDescent="0.3">
      <c r="A162" s="2" t="s">
        <v>1827</v>
      </c>
      <c r="C162" s="10" t="str">
        <f>"2020"</f>
        <v>2020</v>
      </c>
      <c r="D162" s="2" t="s">
        <v>1220</v>
      </c>
      <c r="E162" s="2" t="s">
        <v>1221</v>
      </c>
      <c r="G162" s="2" t="str">
        <f>"00296538"</f>
        <v>00296538</v>
      </c>
      <c r="I162" s="2" t="str">
        <f>"Dec2020"</f>
        <v>Dec2020</v>
      </c>
      <c r="J162" s="2">
        <v>45</v>
      </c>
      <c r="K162" s="2">
        <v>1</v>
      </c>
      <c r="L162" s="2">
        <v>16</v>
      </c>
      <c r="M162" s="2">
        <v>3</v>
      </c>
      <c r="N162" s="2">
        <v>147546441</v>
      </c>
      <c r="P162" s="2" t="s">
        <v>1222</v>
      </c>
      <c r="Q162" s="2" t="s">
        <v>1223</v>
      </c>
      <c r="R162" s="2" t="s">
        <v>1224</v>
      </c>
      <c r="U162" s="2" t="s">
        <v>1225</v>
      </c>
    </row>
    <row r="163" spans="1:21" s="2" customFormat="1" ht="13" x14ac:dyDescent="0.3">
      <c r="A163" s="2" t="s">
        <v>1827</v>
      </c>
      <c r="B163" s="2" t="s">
        <v>1227</v>
      </c>
      <c r="C163" s="10" t="str">
        <f>"2022"</f>
        <v>2022</v>
      </c>
      <c r="D163" s="2" t="s">
        <v>1226</v>
      </c>
      <c r="E163" s="2" t="s">
        <v>592</v>
      </c>
      <c r="F163" s="2" t="s">
        <v>1230</v>
      </c>
      <c r="G163" s="2" t="str">
        <f>"01650327"</f>
        <v>01650327</v>
      </c>
      <c r="I163" s="2" t="str">
        <f>"Jan2022"</f>
        <v>Jan2022</v>
      </c>
      <c r="J163" s="2">
        <v>296</v>
      </c>
      <c r="L163" s="2">
        <v>363</v>
      </c>
      <c r="M163" s="2">
        <v>7</v>
      </c>
      <c r="N163" s="2">
        <v>153477569</v>
      </c>
      <c r="O163" s="2" t="s">
        <v>1228</v>
      </c>
      <c r="P163" s="2" t="s">
        <v>449</v>
      </c>
      <c r="Q163" s="2" t="s">
        <v>442</v>
      </c>
      <c r="R163" s="2" t="s">
        <v>1229</v>
      </c>
      <c r="U163" s="2" t="s">
        <v>1231</v>
      </c>
    </row>
    <row r="164" spans="1:21" s="2" customFormat="1" ht="13" x14ac:dyDescent="0.3">
      <c r="A164" s="2" t="s">
        <v>1827</v>
      </c>
      <c r="B164" s="2" t="s">
        <v>1233</v>
      </c>
      <c r="C164" s="10" t="str">
        <f>" 2021"</f>
        <v xml:space="preserve"> 2021</v>
      </c>
      <c r="D164" s="2" t="s">
        <v>1232</v>
      </c>
      <c r="E164" s="2" t="s">
        <v>1234</v>
      </c>
      <c r="F164" s="2" t="s">
        <v>1237</v>
      </c>
      <c r="G164" s="2" t="str">
        <f>"08098131"</f>
        <v>08098131</v>
      </c>
      <c r="I164" s="2" t="str">
        <f>"Oct 2021"</f>
        <v>Oct 2021</v>
      </c>
      <c r="J164" s="2">
        <v>30</v>
      </c>
      <c r="K164" s="2">
        <v>5</v>
      </c>
      <c r="L164" s="2">
        <v>424</v>
      </c>
      <c r="M164" s="2">
        <v>16</v>
      </c>
      <c r="N164" s="2">
        <v>153154223</v>
      </c>
      <c r="O164" s="2" t="s">
        <v>1235</v>
      </c>
      <c r="P164" s="2" t="s">
        <v>874</v>
      </c>
      <c r="Q164" s="2" t="s">
        <v>442</v>
      </c>
      <c r="R164" s="2" t="s">
        <v>1236</v>
      </c>
      <c r="U164" s="2" t="s">
        <v>1238</v>
      </c>
    </row>
    <row r="165" spans="1:21" s="2" customFormat="1" ht="13" x14ac:dyDescent="0.3">
      <c r="A165" s="2" t="s">
        <v>1827</v>
      </c>
      <c r="B165" s="2" t="s">
        <v>1240</v>
      </c>
      <c r="C165" s="10" t="str">
        <f>"2020"</f>
        <v>2020</v>
      </c>
      <c r="D165" s="2" t="s">
        <v>1239</v>
      </c>
      <c r="E165" s="2" t="s">
        <v>1241</v>
      </c>
      <c r="G165" s="2" t="str">
        <f>"08858195"</f>
        <v>08858195</v>
      </c>
      <c r="I165" s="2" t="str">
        <f>"2020"</f>
        <v>2020</v>
      </c>
      <c r="J165" s="2">
        <v>35</v>
      </c>
      <c r="K165" s="2">
        <v>6</v>
      </c>
      <c r="L165" s="2">
        <v>1149</v>
      </c>
      <c r="M165" s="2">
        <v>9</v>
      </c>
      <c r="N165" s="2">
        <v>147103790</v>
      </c>
      <c r="O165" s="2" t="s">
        <v>1242</v>
      </c>
      <c r="P165" s="2" t="s">
        <v>691</v>
      </c>
      <c r="Q165" s="2" t="s">
        <v>467</v>
      </c>
      <c r="U165" s="2" t="s">
        <v>1243</v>
      </c>
    </row>
    <row r="166" spans="1:21" s="2" customFormat="1" ht="13" x14ac:dyDescent="0.3">
      <c r="A166" s="2" t="s">
        <v>1827</v>
      </c>
      <c r="B166" s="2" t="s">
        <v>1245</v>
      </c>
      <c r="C166" s="10">
        <v>2022</v>
      </c>
      <c r="D166" s="2" t="s">
        <v>1244</v>
      </c>
      <c r="E166" s="2" t="s">
        <v>592</v>
      </c>
      <c r="F166" s="2" t="s">
        <v>1247</v>
      </c>
      <c r="G166" s="2" t="str">
        <f>"01650327"</f>
        <v>01650327</v>
      </c>
      <c r="I166" s="2" t="str">
        <f>"Mar2022"</f>
        <v>Mar2022</v>
      </c>
      <c r="J166" s="2">
        <v>300</v>
      </c>
      <c r="L166" s="2">
        <v>410</v>
      </c>
      <c r="M166" s="2">
        <v>8</v>
      </c>
      <c r="N166" s="2">
        <v>155090118</v>
      </c>
      <c r="O166" s="2" t="s">
        <v>1246</v>
      </c>
      <c r="P166" s="2" t="s">
        <v>449</v>
      </c>
      <c r="Q166" s="2" t="s">
        <v>442</v>
      </c>
      <c r="U166" s="2" t="s">
        <v>1248</v>
      </c>
    </row>
    <row r="167" spans="1:21" s="2" customFormat="1" ht="13" x14ac:dyDescent="0.3">
      <c r="A167" s="2" t="s">
        <v>1827</v>
      </c>
      <c r="B167" s="2" t="s">
        <v>1250</v>
      </c>
      <c r="C167" s="10" t="str">
        <f>"2021"</f>
        <v>2021</v>
      </c>
      <c r="D167" s="2" t="s">
        <v>1249</v>
      </c>
      <c r="E167" s="2" t="s">
        <v>1251</v>
      </c>
      <c r="F167" s="2" t="s">
        <v>1253</v>
      </c>
      <c r="G167" s="2" t="str">
        <f>"10928529"</f>
        <v>10928529</v>
      </c>
      <c r="I167" s="2" t="str">
        <f>"Apr2021"</f>
        <v>Apr2021</v>
      </c>
      <c r="J167" s="2">
        <v>26</v>
      </c>
      <c r="K167" s="2">
        <v>2</v>
      </c>
      <c r="L167" s="2">
        <v>175</v>
      </c>
      <c r="M167" s="2">
        <v>1</v>
      </c>
      <c r="N167" s="2">
        <v>151420385</v>
      </c>
      <c r="O167" s="2" t="s">
        <v>1252</v>
      </c>
      <c r="P167" s="2" t="s">
        <v>466</v>
      </c>
      <c r="Q167" s="2" t="s">
        <v>498</v>
      </c>
      <c r="U167" s="2" t="s">
        <v>1254</v>
      </c>
    </row>
    <row r="168" spans="1:21" s="2" customFormat="1" ht="13" x14ac:dyDescent="0.3">
      <c r="A168" s="2" t="s">
        <v>1827</v>
      </c>
      <c r="B168" s="2" t="s">
        <v>1256</v>
      </c>
      <c r="C168" s="10">
        <v>2021</v>
      </c>
      <c r="D168" s="2" t="s">
        <v>1255</v>
      </c>
      <c r="E168" s="2" t="s">
        <v>1257</v>
      </c>
      <c r="F168" s="2" t="s">
        <v>1260</v>
      </c>
      <c r="G168" s="2" t="str">
        <f>"15227227"</f>
        <v>15227227</v>
      </c>
      <c r="I168" s="2" t="str">
        <f>"Jul2021"</f>
        <v>Jul2021</v>
      </c>
      <c r="J168" s="2">
        <v>30</v>
      </c>
      <c r="K168" s="2">
        <v>4</v>
      </c>
      <c r="L168" s="2">
        <v>1</v>
      </c>
      <c r="M168" s="2">
        <v>11</v>
      </c>
      <c r="N168" s="2">
        <v>151932160</v>
      </c>
      <c r="O168" s="2" t="s">
        <v>1258</v>
      </c>
      <c r="P168" s="2" t="s">
        <v>726</v>
      </c>
      <c r="Q168" s="2" t="s">
        <v>442</v>
      </c>
      <c r="R168" s="2" t="s">
        <v>1259</v>
      </c>
      <c r="U168" s="2" t="s">
        <v>1261</v>
      </c>
    </row>
    <row r="169" spans="1:21" s="2" customFormat="1" ht="13" x14ac:dyDescent="0.3">
      <c r="A169" s="2" t="s">
        <v>1827</v>
      </c>
      <c r="B169" s="2" t="s">
        <v>1263</v>
      </c>
      <c r="C169" s="10" t="str">
        <f>"2022"</f>
        <v>2022</v>
      </c>
      <c r="D169" s="2" t="s">
        <v>1262</v>
      </c>
      <c r="E169" s="2" t="s">
        <v>1264</v>
      </c>
      <c r="F169" s="2" t="s">
        <v>1267</v>
      </c>
      <c r="G169" s="2" t="str">
        <f>"01907409"</f>
        <v>01907409</v>
      </c>
      <c r="I169" s="2" t="str">
        <f>"May2022"</f>
        <v>May2022</v>
      </c>
      <c r="J169" s="2">
        <v>136</v>
      </c>
      <c r="M169" s="2">
        <v>1</v>
      </c>
      <c r="N169" s="2">
        <v>155940804</v>
      </c>
      <c r="O169" s="2" t="s">
        <v>1265</v>
      </c>
      <c r="P169" s="2" t="s">
        <v>489</v>
      </c>
      <c r="Q169" s="2" t="s">
        <v>442</v>
      </c>
      <c r="R169" s="2" t="s">
        <v>1266</v>
      </c>
      <c r="U169" s="2" t="s">
        <v>1268</v>
      </c>
    </row>
    <row r="170" spans="1:21" s="2" customFormat="1" ht="13" x14ac:dyDescent="0.3">
      <c r="A170" s="2" t="s">
        <v>1827</v>
      </c>
      <c r="B170" s="2" t="s">
        <v>1270</v>
      </c>
      <c r="C170" s="10" t="str">
        <f>"2021"</f>
        <v>2021</v>
      </c>
      <c r="D170" s="2" t="s">
        <v>1269</v>
      </c>
      <c r="E170" s="2" t="s">
        <v>1271</v>
      </c>
      <c r="F170" s="2" t="s">
        <v>1274</v>
      </c>
      <c r="G170" s="2" t="str">
        <f>"03064603"</f>
        <v>03064603</v>
      </c>
      <c r="I170" s="2" t="str">
        <f>"Jan2021"</f>
        <v>Jan2021</v>
      </c>
      <c r="J170" s="2">
        <v>112</v>
      </c>
      <c r="M170" s="2">
        <v>1</v>
      </c>
      <c r="N170" s="2">
        <v>146476698</v>
      </c>
      <c r="O170" s="2" t="s">
        <v>1272</v>
      </c>
      <c r="P170" s="2" t="s">
        <v>489</v>
      </c>
      <c r="Q170" s="2" t="s">
        <v>442</v>
      </c>
      <c r="R170" s="2" t="s">
        <v>1273</v>
      </c>
      <c r="U170" s="2" t="s">
        <v>1275</v>
      </c>
    </row>
    <row r="171" spans="1:21" s="2" customFormat="1" ht="13" x14ac:dyDescent="0.3">
      <c r="A171" s="2" t="s">
        <v>1827</v>
      </c>
      <c r="B171" s="2" t="s">
        <v>1277</v>
      </c>
      <c r="C171" s="10" t="str">
        <f>"2021"</f>
        <v>2021</v>
      </c>
      <c r="D171" s="2" t="s">
        <v>1276</v>
      </c>
      <c r="E171" s="2" t="s">
        <v>1278</v>
      </c>
      <c r="F171" s="2" t="s">
        <v>1282</v>
      </c>
      <c r="G171" s="2" t="str">
        <f>"15471896"</f>
        <v>15471896</v>
      </c>
      <c r="I171" s="2" t="str">
        <f>"Nov2021"</f>
        <v>Nov2021</v>
      </c>
      <c r="J171" s="2">
        <v>34</v>
      </c>
      <c r="K171" s="2">
        <v>11</v>
      </c>
      <c r="L171" s="2">
        <v>38</v>
      </c>
      <c r="M171" s="2">
        <v>8</v>
      </c>
      <c r="N171" s="2">
        <v>153218865</v>
      </c>
      <c r="O171" s="2" t="s">
        <v>1279</v>
      </c>
      <c r="P171" s="2" t="s">
        <v>767</v>
      </c>
      <c r="Q171" s="2" t="s">
        <v>1280</v>
      </c>
      <c r="R171" s="2" t="s">
        <v>1281</v>
      </c>
      <c r="U171" s="2" t="s">
        <v>1283</v>
      </c>
    </row>
    <row r="172" spans="1:21" s="2" customFormat="1" ht="13" x14ac:dyDescent="0.3">
      <c r="A172" s="2" t="s">
        <v>1827</v>
      </c>
      <c r="B172" s="2" t="s">
        <v>1285</v>
      </c>
      <c r="C172" s="10" t="str">
        <f>"2022"</f>
        <v>2022</v>
      </c>
      <c r="D172" s="2" t="s">
        <v>1284</v>
      </c>
      <c r="E172" s="2" t="s">
        <v>1286</v>
      </c>
      <c r="F172" s="2" t="s">
        <v>1289</v>
      </c>
      <c r="G172" s="2" t="str">
        <f>"15498417"</f>
        <v>15498417</v>
      </c>
      <c r="I172" s="2" t="str">
        <f>"Apr2022"</f>
        <v>Apr2022</v>
      </c>
      <c r="J172" s="2">
        <v>18</v>
      </c>
      <c r="K172" s="2">
        <v>3</v>
      </c>
      <c r="L172" s="2">
        <v>245</v>
      </c>
      <c r="M172" s="2">
        <v>8</v>
      </c>
      <c r="N172" s="2">
        <v>156109805</v>
      </c>
      <c r="O172" s="2" t="s">
        <v>1287</v>
      </c>
      <c r="P172" s="2" t="s">
        <v>767</v>
      </c>
      <c r="Q172" s="2" t="s">
        <v>442</v>
      </c>
      <c r="R172" s="2" t="s">
        <v>1288</v>
      </c>
      <c r="U172" s="2" t="s">
        <v>1290</v>
      </c>
    </row>
    <row r="173" spans="1:21" s="2" customFormat="1" ht="13" x14ac:dyDescent="0.3">
      <c r="A173" s="2" t="s">
        <v>1827</v>
      </c>
      <c r="B173" s="2" t="s">
        <v>1292</v>
      </c>
      <c r="C173" s="10" t="str">
        <f>"2021"</f>
        <v>2021</v>
      </c>
      <c r="D173" s="2" t="s">
        <v>1291</v>
      </c>
      <c r="E173" s="2" t="s">
        <v>592</v>
      </c>
      <c r="F173" s="2" t="s">
        <v>1295</v>
      </c>
      <c r="G173" s="2" t="str">
        <f>"01650327"</f>
        <v>01650327</v>
      </c>
      <c r="I173" s="2" t="str">
        <f>"May2021"</f>
        <v>May2021</v>
      </c>
      <c r="J173" s="2">
        <v>287</v>
      </c>
      <c r="L173" s="2">
        <v>433</v>
      </c>
      <c r="M173" s="2">
        <v>8</v>
      </c>
      <c r="N173" s="2">
        <v>149967442</v>
      </c>
      <c r="O173" s="2" t="s">
        <v>1293</v>
      </c>
      <c r="P173" s="2" t="s">
        <v>449</v>
      </c>
      <c r="Q173" s="2" t="s">
        <v>442</v>
      </c>
      <c r="R173" s="2" t="s">
        <v>1294</v>
      </c>
      <c r="U173" s="2" t="s">
        <v>1296</v>
      </c>
    </row>
    <row r="174" spans="1:21" s="2" customFormat="1" ht="13" x14ac:dyDescent="0.3">
      <c r="A174" s="2" t="s">
        <v>1827</v>
      </c>
      <c r="B174" s="2" t="s">
        <v>1298</v>
      </c>
      <c r="C174" s="10">
        <v>2021</v>
      </c>
      <c r="D174" s="2" t="s">
        <v>1297</v>
      </c>
      <c r="E174" s="2" t="s">
        <v>1299</v>
      </c>
      <c r="F174" s="2" t="s">
        <v>1302</v>
      </c>
      <c r="G174" s="2" t="str">
        <f>"02654075"</f>
        <v>02654075</v>
      </c>
      <c r="I174" s="2" t="str">
        <f>"Mar2021"</f>
        <v>Mar2021</v>
      </c>
      <c r="J174" s="2">
        <v>38</v>
      </c>
      <c r="K174" s="2">
        <v>3</v>
      </c>
      <c r="L174" s="2">
        <v>825</v>
      </c>
      <c r="M174" s="2">
        <v>23</v>
      </c>
      <c r="N174" s="2">
        <v>149068660</v>
      </c>
      <c r="O174" s="2" t="s">
        <v>1300</v>
      </c>
      <c r="P174" s="2" t="s">
        <v>529</v>
      </c>
      <c r="Q174" s="2" t="s">
        <v>442</v>
      </c>
      <c r="R174" s="2" t="s">
        <v>1301</v>
      </c>
      <c r="U174" s="2" t="s">
        <v>1303</v>
      </c>
    </row>
    <row r="175" spans="1:21" s="2" customFormat="1" ht="13" x14ac:dyDescent="0.3">
      <c r="A175" s="2" t="s">
        <v>1827</v>
      </c>
      <c r="B175" s="2" t="s">
        <v>463</v>
      </c>
      <c r="C175" s="10" t="str">
        <f t="shared" ref="C175:C180" si="0">"2021"</f>
        <v>2021</v>
      </c>
      <c r="D175" s="2" t="s">
        <v>462</v>
      </c>
      <c r="E175" s="2" t="s">
        <v>464</v>
      </c>
      <c r="F175" s="2" t="s">
        <v>469</v>
      </c>
      <c r="G175" s="2" t="str">
        <f>"0144686X"</f>
        <v>0144686X</v>
      </c>
      <c r="I175" s="2" t="str">
        <f>"Sep2021"</f>
        <v>Sep2021</v>
      </c>
      <c r="J175" s="2">
        <v>41</v>
      </c>
      <c r="K175" s="2">
        <v>9</v>
      </c>
      <c r="L175" s="2">
        <v>1945</v>
      </c>
      <c r="M175" s="2">
        <v>16</v>
      </c>
      <c r="N175" s="2">
        <v>151772924</v>
      </c>
      <c r="O175" s="2" t="s">
        <v>465</v>
      </c>
      <c r="P175" s="2" t="s">
        <v>466</v>
      </c>
      <c r="Q175" s="2" t="s">
        <v>467</v>
      </c>
      <c r="R175" s="2" t="s">
        <v>468</v>
      </c>
      <c r="U175" s="2" t="s">
        <v>470</v>
      </c>
    </row>
    <row r="176" spans="1:21" s="2" customFormat="1" ht="13" x14ac:dyDescent="0.3">
      <c r="A176" s="2" t="s">
        <v>1827</v>
      </c>
      <c r="B176" s="2" t="s">
        <v>1305</v>
      </c>
      <c r="C176" s="10" t="str">
        <f t="shared" si="0"/>
        <v>2021</v>
      </c>
      <c r="D176" s="2" t="s">
        <v>1304</v>
      </c>
      <c r="E176" s="2" t="s">
        <v>983</v>
      </c>
      <c r="F176" s="2" t="s">
        <v>1307</v>
      </c>
      <c r="G176" s="2" t="str">
        <f>"2168622X"</f>
        <v>2168622X</v>
      </c>
      <c r="I176" s="2" t="str">
        <f>"Nov2021"</f>
        <v>Nov2021</v>
      </c>
      <c r="J176" s="2">
        <v>78</v>
      </c>
      <c r="K176" s="2">
        <v>11</v>
      </c>
      <c r="L176" s="2">
        <v>1218</v>
      </c>
      <c r="M176" s="2">
        <v>10</v>
      </c>
      <c r="N176" s="2">
        <v>153441381</v>
      </c>
      <c r="O176" s="2" t="s">
        <v>1306</v>
      </c>
      <c r="P176" s="2" t="s">
        <v>634</v>
      </c>
      <c r="Q176" s="2" t="s">
        <v>442</v>
      </c>
      <c r="U176" s="2" t="s">
        <v>1308</v>
      </c>
    </row>
    <row r="177" spans="1:21" s="2" customFormat="1" ht="13" x14ac:dyDescent="0.3">
      <c r="A177" s="2" t="s">
        <v>1827</v>
      </c>
      <c r="B177" s="2" t="s">
        <v>1310</v>
      </c>
      <c r="C177" s="10" t="str">
        <f t="shared" si="0"/>
        <v>2021</v>
      </c>
      <c r="D177" s="2" t="s">
        <v>1309</v>
      </c>
      <c r="E177" s="2" t="s">
        <v>592</v>
      </c>
      <c r="F177" s="2" t="s">
        <v>1313</v>
      </c>
      <c r="G177" s="2" t="str">
        <f>"01650327"</f>
        <v>01650327</v>
      </c>
      <c r="I177" s="2" t="str">
        <f>"Oct2021"</f>
        <v>Oct2021</v>
      </c>
      <c r="J177" s="2">
        <v>293</v>
      </c>
      <c r="L177" s="2">
        <v>148</v>
      </c>
      <c r="M177" s="2">
        <v>11</v>
      </c>
      <c r="N177" s="2">
        <v>151701900</v>
      </c>
      <c r="O177" s="2" t="s">
        <v>1311</v>
      </c>
      <c r="P177" s="2" t="s">
        <v>449</v>
      </c>
      <c r="Q177" s="2" t="s">
        <v>442</v>
      </c>
      <c r="R177" s="2" t="s">
        <v>1312</v>
      </c>
      <c r="U177" s="2" t="s">
        <v>1314</v>
      </c>
    </row>
    <row r="178" spans="1:21" s="2" customFormat="1" ht="13" x14ac:dyDescent="0.3">
      <c r="A178" s="2" t="s">
        <v>1827</v>
      </c>
      <c r="B178" s="2" t="s">
        <v>1316</v>
      </c>
      <c r="C178" s="10" t="str">
        <f t="shared" si="0"/>
        <v>2021</v>
      </c>
      <c r="D178" s="2" t="s">
        <v>1315</v>
      </c>
      <c r="E178" s="2" t="s">
        <v>1317</v>
      </c>
      <c r="F178" s="2" t="s">
        <v>1320</v>
      </c>
      <c r="G178" s="2" t="str">
        <f>"14341816"</f>
        <v>14341816</v>
      </c>
      <c r="I178" s="2" t="str">
        <f>"Dec2021"</f>
        <v>Dec2021</v>
      </c>
      <c r="J178" s="2">
        <v>24</v>
      </c>
      <c r="K178" s="2">
        <v>6</v>
      </c>
      <c r="L178" s="2">
        <v>867</v>
      </c>
      <c r="M178" s="2">
        <v>13</v>
      </c>
      <c r="N178" s="2">
        <v>153553826</v>
      </c>
      <c r="O178" s="2" t="s">
        <v>1318</v>
      </c>
      <c r="P178" s="2" t="s">
        <v>691</v>
      </c>
      <c r="Q178" s="2" t="s">
        <v>654</v>
      </c>
      <c r="R178" s="2" t="s">
        <v>1319</v>
      </c>
      <c r="U178" s="2" t="s">
        <v>1321</v>
      </c>
    </row>
    <row r="179" spans="1:21" s="2" customFormat="1" ht="13" x14ac:dyDescent="0.3">
      <c r="A179" s="2" t="s">
        <v>1827</v>
      </c>
      <c r="B179" s="2" t="s">
        <v>472</v>
      </c>
      <c r="C179" s="10" t="str">
        <f t="shared" si="0"/>
        <v>2021</v>
      </c>
      <c r="D179" s="2" t="s">
        <v>471</v>
      </c>
      <c r="E179" s="2" t="s">
        <v>242</v>
      </c>
      <c r="F179" s="2" t="s">
        <v>475</v>
      </c>
      <c r="G179" s="2" t="str">
        <f>"00207489"</f>
        <v>00207489</v>
      </c>
      <c r="I179" s="2" t="str">
        <f>"Dec2021"</f>
        <v>Dec2021</v>
      </c>
      <c r="J179" s="2">
        <v>124</v>
      </c>
      <c r="M179" s="2">
        <v>1</v>
      </c>
      <c r="N179" s="2">
        <v>153480663</v>
      </c>
      <c r="O179" s="2" t="s">
        <v>473</v>
      </c>
      <c r="P179" s="2" t="s">
        <v>449</v>
      </c>
      <c r="Q179" s="2" t="s">
        <v>442</v>
      </c>
      <c r="R179" s="2" t="s">
        <v>474</v>
      </c>
      <c r="U179" s="2" t="s">
        <v>476</v>
      </c>
    </row>
    <row r="180" spans="1:21" s="2" customFormat="1" ht="13" x14ac:dyDescent="0.3">
      <c r="A180" s="2" t="s">
        <v>1827</v>
      </c>
      <c r="B180" s="2" t="s">
        <v>1323</v>
      </c>
      <c r="C180" s="10" t="str">
        <f t="shared" si="0"/>
        <v>2021</v>
      </c>
      <c r="D180" s="2" t="s">
        <v>1322</v>
      </c>
      <c r="E180" s="2" t="s">
        <v>1324</v>
      </c>
      <c r="F180" s="2" t="s">
        <v>1327</v>
      </c>
      <c r="G180" s="2" t="str">
        <f>"00207411"</f>
        <v>00207411</v>
      </c>
      <c r="I180" s="2" t="str">
        <f>"2021"</f>
        <v>2021</v>
      </c>
      <c r="J180" s="2">
        <v>50</v>
      </c>
      <c r="K180" s="2">
        <v>4</v>
      </c>
      <c r="L180" s="2">
        <v>290</v>
      </c>
      <c r="M180" s="2">
        <v>3</v>
      </c>
      <c r="N180" s="2">
        <v>153950934</v>
      </c>
      <c r="O180" s="2" t="s">
        <v>1325</v>
      </c>
      <c r="P180" s="2" t="s">
        <v>457</v>
      </c>
      <c r="Q180" s="2" t="s">
        <v>537</v>
      </c>
      <c r="R180" s="2" t="s">
        <v>1326</v>
      </c>
      <c r="U180" s="2" t="s">
        <v>1328</v>
      </c>
    </row>
    <row r="181" spans="1:21" s="2" customFormat="1" ht="13" x14ac:dyDescent="0.3">
      <c r="A181" s="2" t="s">
        <v>1827</v>
      </c>
      <c r="B181" s="2" t="s">
        <v>1330</v>
      </c>
      <c r="C181" s="10">
        <v>2021</v>
      </c>
      <c r="D181" s="2" t="s">
        <v>1329</v>
      </c>
      <c r="E181" s="2" t="s">
        <v>1331</v>
      </c>
      <c r="F181" s="2" t="s">
        <v>1333</v>
      </c>
      <c r="G181" s="2" t="str">
        <f>"17448603"</f>
        <v>17448603</v>
      </c>
      <c r="I181" s="2" t="str">
        <f>"1/25/2021"</f>
        <v>1/25/2021</v>
      </c>
      <c r="J181" s="2">
        <v>17</v>
      </c>
      <c r="K181" s="2">
        <v>1</v>
      </c>
      <c r="L181" s="2">
        <v>1</v>
      </c>
      <c r="M181" s="2">
        <v>14</v>
      </c>
      <c r="N181" s="2">
        <v>148318673</v>
      </c>
      <c r="O181" s="2" t="s">
        <v>1332</v>
      </c>
      <c r="P181" s="2" t="s">
        <v>557</v>
      </c>
      <c r="Q181" s="2" t="s">
        <v>442</v>
      </c>
      <c r="U181" s="2" t="s">
        <v>1334</v>
      </c>
    </row>
    <row r="182" spans="1:21" s="2" customFormat="1" ht="13" x14ac:dyDescent="0.3">
      <c r="A182" s="2" t="s">
        <v>1827</v>
      </c>
      <c r="B182" s="2" t="s">
        <v>1336</v>
      </c>
      <c r="C182" s="10">
        <v>2022</v>
      </c>
      <c r="D182" s="2" t="s">
        <v>1335</v>
      </c>
      <c r="E182" s="2" t="s">
        <v>1147</v>
      </c>
      <c r="F182" s="2" t="s">
        <v>1339</v>
      </c>
      <c r="G182" s="2" t="str">
        <f>"00469580"</f>
        <v>00469580</v>
      </c>
      <c r="I182" s="2" t="str">
        <f>"4/29/2022"</f>
        <v>4/29/2022</v>
      </c>
      <c r="L182" s="2">
        <v>1</v>
      </c>
      <c r="M182" s="2">
        <v>9</v>
      </c>
      <c r="N182" s="2">
        <v>156614373</v>
      </c>
      <c r="O182" s="2" t="s">
        <v>1337</v>
      </c>
      <c r="P182" s="2" t="s">
        <v>481</v>
      </c>
      <c r="Q182" s="2" t="s">
        <v>442</v>
      </c>
      <c r="R182" s="2" t="s">
        <v>1338</v>
      </c>
      <c r="U182" s="2" t="s">
        <v>1340</v>
      </c>
    </row>
    <row r="183" spans="1:21" s="2" customFormat="1" ht="13" x14ac:dyDescent="0.3">
      <c r="A183" s="2" t="s">
        <v>1827</v>
      </c>
      <c r="B183" s="2" t="s">
        <v>1342</v>
      </c>
      <c r="C183" s="10">
        <v>2021</v>
      </c>
      <c r="D183" s="2" t="s">
        <v>1341</v>
      </c>
      <c r="E183" s="2" t="s">
        <v>1343</v>
      </c>
      <c r="F183" s="2" t="s">
        <v>1345</v>
      </c>
      <c r="G183" s="2" t="str">
        <f>"17417015"</f>
        <v>17417015</v>
      </c>
      <c r="I183" s="2" t="str">
        <f>"9/21/2021"</f>
        <v>9/21/2021</v>
      </c>
      <c r="J183" s="2">
        <v>19</v>
      </c>
      <c r="K183" s="2">
        <v>1</v>
      </c>
      <c r="L183" s="2">
        <v>1</v>
      </c>
      <c r="M183" s="2">
        <v>15</v>
      </c>
      <c r="N183" s="2">
        <v>152559083</v>
      </c>
      <c r="O183" s="2" t="s">
        <v>1344</v>
      </c>
      <c r="P183" s="2" t="s">
        <v>557</v>
      </c>
      <c r="Q183" s="2" t="s">
        <v>442</v>
      </c>
      <c r="U183" s="2" t="s">
        <v>1346</v>
      </c>
    </row>
    <row r="184" spans="1:21" s="2" customFormat="1" ht="13" x14ac:dyDescent="0.3">
      <c r="A184" s="2" t="s">
        <v>1827</v>
      </c>
      <c r="B184" s="2" t="s">
        <v>1348</v>
      </c>
      <c r="C184" s="10">
        <v>2021</v>
      </c>
      <c r="D184" s="2" t="s">
        <v>1347</v>
      </c>
      <c r="E184" s="2" t="s">
        <v>154</v>
      </c>
      <c r="F184" s="2" t="s">
        <v>1350</v>
      </c>
      <c r="G184" s="2" t="str">
        <f>"1054139X"</f>
        <v>1054139X</v>
      </c>
      <c r="I184" s="2" t="str">
        <f>"Jun2021"</f>
        <v>Jun2021</v>
      </c>
      <c r="J184" s="2">
        <v>68</v>
      </c>
      <c r="K184" s="2">
        <v>6</v>
      </c>
      <c r="L184" s="2">
        <v>1104</v>
      </c>
      <c r="M184" s="2">
        <v>8</v>
      </c>
      <c r="N184" s="2">
        <v>150229201</v>
      </c>
      <c r="O184" s="2" t="s">
        <v>151</v>
      </c>
      <c r="P184" s="2" t="s">
        <v>449</v>
      </c>
      <c r="Q184" s="2" t="s">
        <v>442</v>
      </c>
      <c r="R184" s="2" t="s">
        <v>1349</v>
      </c>
      <c r="U184" s="2" t="s">
        <v>1351</v>
      </c>
    </row>
    <row r="185" spans="1:21" s="2" customFormat="1" ht="13" x14ac:dyDescent="0.3">
      <c r="A185" s="2" t="s">
        <v>1827</v>
      </c>
      <c r="B185" s="2" t="s">
        <v>1353</v>
      </c>
      <c r="C185" s="10" t="str">
        <f>"2020"</f>
        <v>2020</v>
      </c>
      <c r="D185" s="2" t="s">
        <v>1352</v>
      </c>
      <c r="E185" s="2" t="s">
        <v>303</v>
      </c>
      <c r="F185" s="2" t="s">
        <v>1354</v>
      </c>
      <c r="G185" s="2" t="str">
        <f>"14388871"</f>
        <v>14388871</v>
      </c>
      <c r="I185" s="2" t="str">
        <f>"Nov2020"</f>
        <v>Nov2020</v>
      </c>
      <c r="J185" s="2">
        <v>22</v>
      </c>
      <c r="K185" s="2">
        <v>11</v>
      </c>
      <c r="M185" s="2">
        <v>1</v>
      </c>
      <c r="N185" s="2">
        <v>147360176</v>
      </c>
      <c r="O185" s="2" t="s">
        <v>299</v>
      </c>
      <c r="P185" s="2" t="s">
        <v>1092</v>
      </c>
      <c r="Q185" s="2" t="s">
        <v>498</v>
      </c>
      <c r="U185" s="2" t="s">
        <v>1355</v>
      </c>
    </row>
    <row r="186" spans="1:21" s="2" customFormat="1" ht="13" x14ac:dyDescent="0.3">
      <c r="A186" s="2" t="s">
        <v>1827</v>
      </c>
      <c r="B186" s="2" t="s">
        <v>1357</v>
      </c>
      <c r="C186" s="10" t="str">
        <f>"2021"</f>
        <v>2021</v>
      </c>
      <c r="D186" s="2" t="s">
        <v>1356</v>
      </c>
      <c r="E186" s="2" t="s">
        <v>1358</v>
      </c>
      <c r="F186" s="2" t="s">
        <v>1361</v>
      </c>
      <c r="G186" s="2" t="str">
        <f>"15443191"</f>
        <v>15443191</v>
      </c>
      <c r="I186" s="2" t="str">
        <f>"May2021"</f>
        <v>May2021</v>
      </c>
      <c r="J186" s="2">
        <v>61</v>
      </c>
      <c r="K186" s="2">
        <v>3</v>
      </c>
      <c r="L186" s="2">
        <v>308</v>
      </c>
      <c r="M186" s="2">
        <v>8</v>
      </c>
      <c r="N186" s="2">
        <v>150082715</v>
      </c>
      <c r="O186" s="2" t="s">
        <v>1359</v>
      </c>
      <c r="P186" s="2" t="s">
        <v>449</v>
      </c>
      <c r="Q186" s="2" t="s">
        <v>442</v>
      </c>
      <c r="R186" s="2" t="s">
        <v>1360</v>
      </c>
      <c r="U186" s="2" t="s">
        <v>1362</v>
      </c>
    </row>
    <row r="187" spans="1:21" s="2" customFormat="1" ht="13" x14ac:dyDescent="0.3">
      <c r="A187" s="2" t="s">
        <v>1827</v>
      </c>
      <c r="B187" s="2" t="s">
        <v>1364</v>
      </c>
      <c r="C187" s="10" t="str">
        <f>"2021"</f>
        <v>2021</v>
      </c>
      <c r="D187" s="2" t="s">
        <v>1363</v>
      </c>
      <c r="E187" s="2" t="s">
        <v>272</v>
      </c>
      <c r="F187" s="2" t="s">
        <v>265</v>
      </c>
      <c r="G187" s="2" t="str">
        <f>"02699702"</f>
        <v>02699702</v>
      </c>
      <c r="I187" s="2" t="str">
        <f>"Jan2021"</f>
        <v>Jan2021</v>
      </c>
      <c r="J187" s="2">
        <v>35</v>
      </c>
      <c r="K187" s="2">
        <v>1</v>
      </c>
      <c r="L187" s="2">
        <v>105</v>
      </c>
      <c r="M187" s="2">
        <v>12</v>
      </c>
      <c r="N187" s="2">
        <v>147773065</v>
      </c>
      <c r="O187" s="2" t="s">
        <v>268</v>
      </c>
      <c r="P187" s="2" t="s">
        <v>731</v>
      </c>
      <c r="Q187" s="2" t="s">
        <v>442</v>
      </c>
      <c r="R187" s="2" t="s">
        <v>1365</v>
      </c>
      <c r="U187" s="2" t="s">
        <v>1366</v>
      </c>
    </row>
    <row r="188" spans="1:21" s="2" customFormat="1" ht="13" x14ac:dyDescent="0.3">
      <c r="A188" s="2" t="s">
        <v>1827</v>
      </c>
      <c r="C188" s="10" t="str">
        <f>"2022"</f>
        <v>2022</v>
      </c>
      <c r="D188" s="2" t="s">
        <v>1367</v>
      </c>
      <c r="E188" s="2" t="s">
        <v>1134</v>
      </c>
      <c r="G188" s="2" t="str">
        <f>"00286273"</f>
        <v>00286273</v>
      </c>
      <c r="I188" s="2" t="str">
        <f>"Apr2022"</f>
        <v>Apr2022</v>
      </c>
      <c r="J188" s="2">
        <v>67</v>
      </c>
      <c r="K188" s="2">
        <v>2</v>
      </c>
      <c r="L188" s="2">
        <v>10</v>
      </c>
      <c r="M188" s="2">
        <v>3</v>
      </c>
      <c r="N188" s="2">
        <v>155925588</v>
      </c>
      <c r="P188" s="2" t="s">
        <v>1135</v>
      </c>
      <c r="Q188" s="2" t="s">
        <v>677</v>
      </c>
      <c r="R188" s="2" t="s">
        <v>1368</v>
      </c>
      <c r="U188" s="2" t="s">
        <v>1369</v>
      </c>
    </row>
    <row r="189" spans="1:21" s="2" customFormat="1" ht="13" x14ac:dyDescent="0.3">
      <c r="A189" s="2" t="s">
        <v>1827</v>
      </c>
      <c r="C189" s="10">
        <v>2022</v>
      </c>
      <c r="D189" s="2" t="s">
        <v>1367</v>
      </c>
      <c r="E189" s="2" t="s">
        <v>1370</v>
      </c>
      <c r="G189" s="2" t="str">
        <f>"25752146"</f>
        <v>25752146</v>
      </c>
      <c r="I189" s="2" t="str">
        <f>"Feb-Apr2022"</f>
        <v>Feb-Apr2022</v>
      </c>
      <c r="J189" s="2">
        <v>48</v>
      </c>
      <c r="K189" s="2">
        <v>2</v>
      </c>
      <c r="L189" s="2">
        <v>14</v>
      </c>
      <c r="M189" s="2">
        <v>4</v>
      </c>
      <c r="N189" s="2">
        <v>154848382</v>
      </c>
      <c r="P189" s="2" t="s">
        <v>1371</v>
      </c>
      <c r="Q189" s="2" t="s">
        <v>677</v>
      </c>
      <c r="R189" s="2" t="s">
        <v>1372</v>
      </c>
      <c r="U189" s="2" t="s">
        <v>1373</v>
      </c>
    </row>
    <row r="190" spans="1:21" s="2" customFormat="1" ht="13" x14ac:dyDescent="0.3">
      <c r="A190" s="2" t="s">
        <v>1827</v>
      </c>
      <c r="B190" s="2" t="s">
        <v>1375</v>
      </c>
      <c r="C190" s="10" t="str">
        <f>"2021"</f>
        <v>2021</v>
      </c>
      <c r="D190" s="2" t="s">
        <v>1374</v>
      </c>
      <c r="E190" s="2" t="s">
        <v>487</v>
      </c>
      <c r="F190" s="2" t="s">
        <v>1378</v>
      </c>
      <c r="G190" s="2" t="str">
        <f>"02779536"</f>
        <v>02779536</v>
      </c>
      <c r="I190" s="2" t="str">
        <f>"Aug2021"</f>
        <v>Aug2021</v>
      </c>
      <c r="J190" s="2">
        <v>283</v>
      </c>
      <c r="M190" s="2">
        <v>1</v>
      </c>
      <c r="N190" s="2">
        <v>151608851</v>
      </c>
      <c r="O190" s="2" t="s">
        <v>1376</v>
      </c>
      <c r="P190" s="2" t="s">
        <v>489</v>
      </c>
      <c r="Q190" s="2" t="s">
        <v>442</v>
      </c>
      <c r="R190" s="2" t="s">
        <v>1377</v>
      </c>
      <c r="U190" s="2" t="s">
        <v>1379</v>
      </c>
    </row>
    <row r="191" spans="1:21" s="2" customFormat="1" ht="13" x14ac:dyDescent="0.3">
      <c r="A191" s="2" t="s">
        <v>1827</v>
      </c>
      <c r="C191" s="10">
        <v>2021</v>
      </c>
      <c r="D191" s="2" t="s">
        <v>1380</v>
      </c>
      <c r="E191" s="2" t="s">
        <v>1381</v>
      </c>
      <c r="G191" s="2" t="str">
        <f>"0095036X"</f>
        <v>0095036X</v>
      </c>
      <c r="I191" s="2" t="str">
        <f>"Spring2021"</f>
        <v>Spring2021</v>
      </c>
      <c r="J191" s="2">
        <v>95</v>
      </c>
      <c r="K191" s="2">
        <v>2</v>
      </c>
      <c r="L191" s="2">
        <v>22</v>
      </c>
      <c r="M191" s="2">
        <v>2</v>
      </c>
      <c r="N191" s="2">
        <v>151031853</v>
      </c>
      <c r="P191" s="2" t="s">
        <v>1382</v>
      </c>
      <c r="Q191" s="2" t="s">
        <v>677</v>
      </c>
      <c r="R191" s="2" t="s">
        <v>1383</v>
      </c>
      <c r="U191" s="2" t="s">
        <v>1384</v>
      </c>
    </row>
    <row r="192" spans="1:21" s="2" customFormat="1" ht="13" x14ac:dyDescent="0.3">
      <c r="A192" s="2" t="s">
        <v>1827</v>
      </c>
      <c r="B192" s="2" t="s">
        <v>1386</v>
      </c>
      <c r="C192" s="10">
        <v>2022</v>
      </c>
      <c r="D192" s="2" t="s">
        <v>1385</v>
      </c>
      <c r="E192" s="2" t="s">
        <v>1387</v>
      </c>
      <c r="F192" s="2" t="s">
        <v>1391</v>
      </c>
      <c r="G192" s="2" t="str">
        <f>"15394182"</f>
        <v>15394182</v>
      </c>
      <c r="I192" s="2" t="str">
        <f>"Mar2022"</f>
        <v>Mar2022</v>
      </c>
      <c r="J192" s="2">
        <v>20</v>
      </c>
      <c r="K192" s="2">
        <v>1</v>
      </c>
      <c r="L192" s="2">
        <v>34</v>
      </c>
      <c r="M192" s="2">
        <v>6</v>
      </c>
      <c r="N192" s="2">
        <v>156397051</v>
      </c>
      <c r="O192" s="2" t="s">
        <v>1388</v>
      </c>
      <c r="P192" s="2" t="s">
        <v>1389</v>
      </c>
      <c r="Q192" s="2" t="s">
        <v>442</v>
      </c>
      <c r="R192" s="2" t="s">
        <v>1390</v>
      </c>
      <c r="U192" s="2" t="s">
        <v>1392</v>
      </c>
    </row>
    <row r="193" spans="1:21" s="2" customFormat="1" ht="13" x14ac:dyDescent="0.3">
      <c r="A193" s="2" t="s">
        <v>1827</v>
      </c>
      <c r="B193" s="2" t="s">
        <v>1394</v>
      </c>
      <c r="C193" s="10">
        <v>2021</v>
      </c>
      <c r="D193" s="2" t="s">
        <v>1393</v>
      </c>
      <c r="E193" s="2" t="s">
        <v>1395</v>
      </c>
      <c r="F193" s="2" t="s">
        <v>1398</v>
      </c>
      <c r="G193" s="2" t="str">
        <f>"14760835"</f>
        <v>14760835</v>
      </c>
      <c r="I193" s="2" t="str">
        <f>"Apr2021 Supplement S2"</f>
        <v>Apr2021 Supplement S2</v>
      </c>
      <c r="J193" s="2">
        <v>94</v>
      </c>
      <c r="L193" s="2">
        <v>481</v>
      </c>
      <c r="M193" s="2">
        <v>16</v>
      </c>
      <c r="N193" s="2">
        <v>149927687</v>
      </c>
      <c r="O193" s="2" t="s">
        <v>1396</v>
      </c>
      <c r="P193" s="2" t="s">
        <v>731</v>
      </c>
      <c r="Q193" s="2" t="s">
        <v>442</v>
      </c>
      <c r="R193" s="2" t="s">
        <v>1397</v>
      </c>
      <c r="U193" s="2" t="s">
        <v>1399</v>
      </c>
    </row>
    <row r="194" spans="1:21" s="2" customFormat="1" ht="13" x14ac:dyDescent="0.3">
      <c r="A194" s="2" t="s">
        <v>1827</v>
      </c>
      <c r="B194" s="2" t="s">
        <v>1401</v>
      </c>
      <c r="C194" s="10">
        <v>2022</v>
      </c>
      <c r="D194" s="2" t="s">
        <v>1400</v>
      </c>
      <c r="E194" s="2" t="s">
        <v>592</v>
      </c>
      <c r="F194" s="2" t="s">
        <v>1403</v>
      </c>
      <c r="G194" s="2" t="str">
        <f>"01650327"</f>
        <v>01650327</v>
      </c>
      <c r="I194" s="2" t="str">
        <f>"Mar2022"</f>
        <v>Mar2022</v>
      </c>
      <c r="J194" s="2">
        <v>301</v>
      </c>
      <c r="L194" s="2">
        <v>205</v>
      </c>
      <c r="M194" s="2">
        <v>12</v>
      </c>
      <c r="N194" s="2">
        <v>155090205</v>
      </c>
      <c r="O194" s="2" t="s">
        <v>1402</v>
      </c>
      <c r="P194" s="2" t="s">
        <v>449</v>
      </c>
      <c r="Q194" s="2" t="s">
        <v>442</v>
      </c>
      <c r="U194" s="2" t="s">
        <v>1404</v>
      </c>
    </row>
    <row r="195" spans="1:21" s="2" customFormat="1" ht="13" x14ac:dyDescent="0.3">
      <c r="A195" s="2" t="s">
        <v>1827</v>
      </c>
      <c r="B195" s="2" t="s">
        <v>1406</v>
      </c>
      <c r="C195" s="10" t="str">
        <f>"2021"</f>
        <v>2021</v>
      </c>
      <c r="D195" s="2" t="s">
        <v>1405</v>
      </c>
      <c r="E195" s="2" t="s">
        <v>242</v>
      </c>
      <c r="F195" s="2" t="s">
        <v>1408</v>
      </c>
      <c r="G195" s="2" t="str">
        <f>"00207489"</f>
        <v>00207489</v>
      </c>
      <c r="I195" s="2" t="str">
        <f>"Jan2021"</f>
        <v>Jan2021</v>
      </c>
      <c r="J195" s="2">
        <v>113</v>
      </c>
      <c r="M195" s="2">
        <v>1</v>
      </c>
      <c r="N195" s="2">
        <v>147626508</v>
      </c>
      <c r="O195" s="2" t="s">
        <v>237</v>
      </c>
      <c r="P195" s="2" t="s">
        <v>449</v>
      </c>
      <c r="Q195" s="2" t="s">
        <v>442</v>
      </c>
      <c r="R195" s="2" t="s">
        <v>1407</v>
      </c>
      <c r="U195" s="2" t="s">
        <v>1409</v>
      </c>
    </row>
    <row r="196" spans="1:21" s="2" customFormat="1" ht="13" x14ac:dyDescent="0.3">
      <c r="A196" s="2" t="s">
        <v>1827</v>
      </c>
      <c r="B196" s="2" t="s">
        <v>1411</v>
      </c>
      <c r="C196" s="10" t="str">
        <f>"2020"</f>
        <v>2020</v>
      </c>
      <c r="D196" s="2" t="s">
        <v>1410</v>
      </c>
      <c r="E196" s="2" t="s">
        <v>383</v>
      </c>
      <c r="F196" s="2" t="s">
        <v>1414</v>
      </c>
      <c r="G196" s="2" t="str">
        <f>"10188827"</f>
        <v>10188827</v>
      </c>
      <c r="I196" s="2" t="str">
        <f>"Dec2020"</f>
        <v>Dec2020</v>
      </c>
      <c r="J196" s="2">
        <v>29</v>
      </c>
      <c r="K196" s="2">
        <v>12</v>
      </c>
      <c r="L196" s="2">
        <v>1729</v>
      </c>
      <c r="M196" s="2">
        <v>12</v>
      </c>
      <c r="N196" s="2">
        <v>146833083</v>
      </c>
      <c r="O196" s="2" t="s">
        <v>1412</v>
      </c>
      <c r="P196" s="2" t="s">
        <v>691</v>
      </c>
      <c r="Q196" s="2" t="s">
        <v>442</v>
      </c>
      <c r="R196" s="2" t="s">
        <v>1413</v>
      </c>
      <c r="U196" s="2" t="s">
        <v>1415</v>
      </c>
    </row>
    <row r="197" spans="1:21" s="2" customFormat="1" ht="13" x14ac:dyDescent="0.3">
      <c r="A197" s="2" t="s">
        <v>1827</v>
      </c>
      <c r="B197" s="2" t="s">
        <v>1417</v>
      </c>
      <c r="C197" s="10" t="str">
        <f>"2022"</f>
        <v>2022</v>
      </c>
      <c r="D197" s="2" t="s">
        <v>1416</v>
      </c>
      <c r="E197" s="2" t="s">
        <v>1418</v>
      </c>
      <c r="F197" s="2" t="s">
        <v>1421</v>
      </c>
      <c r="G197" s="2" t="str">
        <f>"13634593"</f>
        <v>13634593</v>
      </c>
      <c r="I197" s="2" t="str">
        <f>"Jan2022"</f>
        <v>Jan2022</v>
      </c>
      <c r="J197" s="2">
        <v>26</v>
      </c>
      <c r="K197" s="2">
        <v>1</v>
      </c>
      <c r="L197" s="2">
        <v>10</v>
      </c>
      <c r="M197" s="2">
        <v>17</v>
      </c>
      <c r="N197" s="2">
        <v>154223370</v>
      </c>
      <c r="O197" s="2" t="s">
        <v>1419</v>
      </c>
      <c r="P197" s="2" t="s">
        <v>529</v>
      </c>
      <c r="Q197" s="2" t="s">
        <v>467</v>
      </c>
      <c r="R197" s="2" t="s">
        <v>1420</v>
      </c>
      <c r="U197" s="2" t="s">
        <v>1422</v>
      </c>
    </row>
    <row r="198" spans="1:21" s="2" customFormat="1" ht="13" x14ac:dyDescent="0.3">
      <c r="A198" s="2" t="s">
        <v>1827</v>
      </c>
      <c r="B198" s="2" t="s">
        <v>1424</v>
      </c>
      <c r="C198" s="10">
        <v>2021</v>
      </c>
      <c r="D198" s="2" t="s">
        <v>1423</v>
      </c>
      <c r="E198" s="2" t="s">
        <v>1425</v>
      </c>
      <c r="F198" s="2" t="s">
        <v>1428</v>
      </c>
      <c r="G198" s="2" t="str">
        <f>"10429670"</f>
        <v>10429670</v>
      </c>
      <c r="I198" s="2" t="str">
        <f>"Jun2021"</f>
        <v>Jun2021</v>
      </c>
      <c r="J198" s="2">
        <v>45</v>
      </c>
      <c r="K198" s="2">
        <v>3</v>
      </c>
      <c r="L198" s="2">
        <v>262</v>
      </c>
      <c r="M198" s="2">
        <v>10</v>
      </c>
      <c r="N198" s="2">
        <v>150306256</v>
      </c>
      <c r="O198" s="2" t="s">
        <v>1426</v>
      </c>
      <c r="P198" s="2" t="s">
        <v>691</v>
      </c>
      <c r="Q198" s="2" t="s">
        <v>442</v>
      </c>
      <c r="R198" s="2" t="s">
        <v>1427</v>
      </c>
      <c r="U198" s="2" t="s">
        <v>1429</v>
      </c>
    </row>
    <row r="199" spans="1:21" s="2" customFormat="1" ht="13" x14ac:dyDescent="0.3">
      <c r="A199" s="2" t="s">
        <v>1827</v>
      </c>
      <c r="B199" s="2" t="s">
        <v>1431</v>
      </c>
      <c r="C199" s="10" t="str">
        <f>"2022"</f>
        <v>2022</v>
      </c>
      <c r="D199" s="2" t="s">
        <v>1430</v>
      </c>
      <c r="E199" s="2" t="s">
        <v>989</v>
      </c>
      <c r="G199" s="2" t="str">
        <f>"03630234"</f>
        <v>03630234</v>
      </c>
      <c r="I199" s="2" t="str">
        <f>"Apr2022"</f>
        <v>Apr2022</v>
      </c>
      <c r="J199" s="2">
        <v>52</v>
      </c>
      <c r="K199" s="2">
        <v>2</v>
      </c>
      <c r="L199" s="2">
        <v>303</v>
      </c>
      <c r="M199" s="2">
        <v>14</v>
      </c>
      <c r="N199" s="2">
        <v>156224773</v>
      </c>
      <c r="O199" s="2" t="s">
        <v>1432</v>
      </c>
      <c r="P199" s="2" t="s">
        <v>731</v>
      </c>
      <c r="Q199" s="2" t="s">
        <v>467</v>
      </c>
      <c r="U199" s="2" t="s">
        <v>1433</v>
      </c>
    </row>
    <row r="200" spans="1:21" s="2" customFormat="1" ht="13" x14ac:dyDescent="0.3">
      <c r="A200" s="2" t="s">
        <v>1827</v>
      </c>
      <c r="B200" s="2" t="s">
        <v>478</v>
      </c>
      <c r="C200" s="10" t="str">
        <f>"2021"</f>
        <v>2021</v>
      </c>
      <c r="D200" s="2" t="s">
        <v>477</v>
      </c>
      <c r="E200" s="2" t="s">
        <v>479</v>
      </c>
      <c r="F200" s="2" t="s">
        <v>483</v>
      </c>
      <c r="G200" s="2" t="str">
        <f>"09697330"</f>
        <v>09697330</v>
      </c>
      <c r="I200" s="2" t="str">
        <f>"Aug2021"</f>
        <v>Aug2021</v>
      </c>
      <c r="J200" s="2">
        <v>28</v>
      </c>
      <c r="K200" s="2">
        <v>5</v>
      </c>
      <c r="L200" s="2">
        <v>670</v>
      </c>
      <c r="M200" s="2">
        <v>17</v>
      </c>
      <c r="N200" s="2">
        <v>151896563</v>
      </c>
      <c r="O200" s="2" t="s">
        <v>480</v>
      </c>
      <c r="P200" s="2" t="s">
        <v>481</v>
      </c>
      <c r="Q200" s="2" t="s">
        <v>442</v>
      </c>
      <c r="R200" s="2" t="s">
        <v>482</v>
      </c>
      <c r="U200" s="2" t="s">
        <v>484</v>
      </c>
    </row>
    <row r="201" spans="1:21" s="2" customFormat="1" ht="13" x14ac:dyDescent="0.3">
      <c r="A201" s="2" t="s">
        <v>1827</v>
      </c>
      <c r="B201" s="2" t="s">
        <v>1435</v>
      </c>
      <c r="C201" s="10" t="str">
        <f>"2021"</f>
        <v>2021</v>
      </c>
      <c r="D201" s="2" t="s">
        <v>1434</v>
      </c>
      <c r="E201" s="2" t="s">
        <v>1436</v>
      </c>
      <c r="G201" s="2" t="str">
        <f>"01964895"</f>
        <v>01964895</v>
      </c>
      <c r="I201" s="2" t="str">
        <f>"Apr2021"</f>
        <v>Apr2021</v>
      </c>
      <c r="J201" s="2">
        <v>51</v>
      </c>
      <c r="K201" s="2">
        <v>2</v>
      </c>
      <c r="L201" s="2">
        <v>20</v>
      </c>
      <c r="M201" s="2">
        <v>0</v>
      </c>
      <c r="N201" s="2">
        <v>149270892</v>
      </c>
      <c r="P201" s="2" t="s">
        <v>1437</v>
      </c>
      <c r="Q201" s="2" t="s">
        <v>1104</v>
      </c>
      <c r="R201" s="2" t="s">
        <v>1438</v>
      </c>
      <c r="U201" s="2" t="s">
        <v>1439</v>
      </c>
    </row>
    <row r="202" spans="1:21" s="2" customFormat="1" ht="13" x14ac:dyDescent="0.3">
      <c r="A202" s="2" t="s">
        <v>1827</v>
      </c>
      <c r="B202" s="2" t="s">
        <v>1441</v>
      </c>
      <c r="C202" s="10" t="str">
        <f>"2022"</f>
        <v>2022</v>
      </c>
      <c r="D202" s="2" t="s">
        <v>1440</v>
      </c>
      <c r="E202" s="2" t="s">
        <v>1442</v>
      </c>
      <c r="F202" s="2" t="s">
        <v>1445</v>
      </c>
      <c r="G202" s="2" t="str">
        <f>"08919887"</f>
        <v>08919887</v>
      </c>
      <c r="I202" s="2" t="str">
        <f>"May2022"</f>
        <v>May2022</v>
      </c>
      <c r="J202" s="2">
        <v>35</v>
      </c>
      <c r="K202" s="2">
        <v>3</v>
      </c>
      <c r="L202" s="2">
        <v>293</v>
      </c>
      <c r="M202" s="2">
        <v>9</v>
      </c>
      <c r="N202" s="2">
        <v>156216854</v>
      </c>
      <c r="O202" s="2" t="s">
        <v>1443</v>
      </c>
      <c r="P202" s="2" t="s">
        <v>481</v>
      </c>
      <c r="Q202" s="2" t="s">
        <v>498</v>
      </c>
      <c r="R202" s="2" t="s">
        <v>1444</v>
      </c>
      <c r="U202" s="2" t="s">
        <v>1446</v>
      </c>
    </row>
    <row r="203" spans="1:21" s="2" customFormat="1" ht="13" x14ac:dyDescent="0.3">
      <c r="A203" s="2" t="s">
        <v>1827</v>
      </c>
      <c r="B203" s="2" t="s">
        <v>1448</v>
      </c>
      <c r="C203" s="10" t="str">
        <f>"2021"</f>
        <v>2021</v>
      </c>
      <c r="D203" s="2" t="s">
        <v>1447</v>
      </c>
      <c r="E203" s="2" t="s">
        <v>1449</v>
      </c>
      <c r="F203" s="2" t="s">
        <v>1452</v>
      </c>
      <c r="G203" s="2" t="str">
        <f>"09660410"</f>
        <v>09660410</v>
      </c>
      <c r="I203" s="2" t="str">
        <f>"Jan2021"</f>
        <v>Jan2021</v>
      </c>
      <c r="J203" s="2">
        <v>29</v>
      </c>
      <c r="K203" s="2">
        <v>1</v>
      </c>
      <c r="L203" s="2">
        <v>206</v>
      </c>
      <c r="M203" s="2">
        <v>9</v>
      </c>
      <c r="N203" s="2">
        <v>147905592</v>
      </c>
      <c r="O203" s="2" t="s">
        <v>1450</v>
      </c>
      <c r="P203" s="2" t="s">
        <v>731</v>
      </c>
      <c r="Q203" s="2" t="s">
        <v>442</v>
      </c>
      <c r="R203" s="2" t="s">
        <v>1451</v>
      </c>
      <c r="U203" s="2" t="s">
        <v>1453</v>
      </c>
    </row>
    <row r="204" spans="1:21" s="2" customFormat="1" ht="13" x14ac:dyDescent="0.3">
      <c r="A204" s="2" t="s">
        <v>1827</v>
      </c>
      <c r="B204" s="2" t="s">
        <v>486</v>
      </c>
      <c r="C204" s="10" t="str">
        <f>"2022"</f>
        <v>2022</v>
      </c>
      <c r="D204" s="2" t="s">
        <v>485</v>
      </c>
      <c r="E204" s="2" t="s">
        <v>487</v>
      </c>
      <c r="F204" s="2" t="s">
        <v>491</v>
      </c>
      <c r="G204" s="2" t="str">
        <f>"02779536"</f>
        <v>02779536</v>
      </c>
      <c r="I204" s="2" t="str">
        <f>"Jan2022"</f>
        <v>Jan2022</v>
      </c>
      <c r="J204" s="2">
        <v>293</v>
      </c>
      <c r="M204" s="2">
        <v>1</v>
      </c>
      <c r="N204" s="2">
        <v>154949857</v>
      </c>
      <c r="O204" s="2" t="s">
        <v>488</v>
      </c>
      <c r="P204" s="2" t="s">
        <v>489</v>
      </c>
      <c r="Q204" s="2" t="s">
        <v>467</v>
      </c>
      <c r="R204" s="2" t="s">
        <v>490</v>
      </c>
      <c r="U204" s="2" t="s">
        <v>492</v>
      </c>
    </row>
    <row r="205" spans="1:21" s="2" customFormat="1" ht="13" x14ac:dyDescent="0.3">
      <c r="A205" s="2" t="s">
        <v>1827</v>
      </c>
      <c r="B205" s="2" t="s">
        <v>1455</v>
      </c>
      <c r="C205" s="10" t="str">
        <f>"2021"</f>
        <v>2021</v>
      </c>
      <c r="D205" s="2" t="s">
        <v>1454</v>
      </c>
      <c r="E205" s="2" t="s">
        <v>1456</v>
      </c>
      <c r="F205" s="2" t="s">
        <v>1458</v>
      </c>
      <c r="G205" s="2" t="str">
        <f>"13591045"</f>
        <v>13591045</v>
      </c>
      <c r="I205" s="2" t="str">
        <f>"Apr2021"</f>
        <v>Apr2021</v>
      </c>
      <c r="J205" s="2">
        <v>26</v>
      </c>
      <c r="K205" s="2">
        <v>3</v>
      </c>
      <c r="L205" s="2">
        <v>342</v>
      </c>
      <c r="M205" s="2">
        <v>13</v>
      </c>
      <c r="N205" s="2">
        <v>149786929</v>
      </c>
      <c r="O205" s="2" t="s">
        <v>194</v>
      </c>
      <c r="P205" s="2" t="s">
        <v>529</v>
      </c>
      <c r="Q205" s="2" t="s">
        <v>442</v>
      </c>
      <c r="R205" s="2" t="s">
        <v>1457</v>
      </c>
      <c r="U205" s="2" t="s">
        <v>1459</v>
      </c>
    </row>
    <row r="206" spans="1:21" s="2" customFormat="1" ht="13" x14ac:dyDescent="0.3">
      <c r="A206" s="2" t="s">
        <v>1827</v>
      </c>
      <c r="B206" s="2" t="s">
        <v>1461</v>
      </c>
      <c r="C206" s="10" t="str">
        <f>"2021"</f>
        <v>2021</v>
      </c>
      <c r="D206" s="2" t="s">
        <v>1460</v>
      </c>
      <c r="E206" s="2" t="s">
        <v>1462</v>
      </c>
      <c r="F206" s="2" t="s">
        <v>1465</v>
      </c>
      <c r="G206" s="2" t="str">
        <f>"07067437"</f>
        <v>07067437</v>
      </c>
      <c r="I206" s="2" t="str">
        <f>"May2021"</f>
        <v>May2021</v>
      </c>
      <c r="J206" s="2">
        <v>66</v>
      </c>
      <c r="K206" s="2">
        <v>5</v>
      </c>
      <c r="L206" s="2">
        <v>433</v>
      </c>
      <c r="M206" s="2">
        <v>13</v>
      </c>
      <c r="N206" s="2">
        <v>150210424</v>
      </c>
      <c r="O206" s="2" t="s">
        <v>1463</v>
      </c>
      <c r="P206" s="2" t="s">
        <v>481</v>
      </c>
      <c r="Q206" s="2" t="s">
        <v>442</v>
      </c>
      <c r="R206" s="2" t="s">
        <v>1464</v>
      </c>
      <c r="U206" s="2" t="s">
        <v>1466</v>
      </c>
    </row>
    <row r="207" spans="1:21" s="2" customFormat="1" ht="13" x14ac:dyDescent="0.3">
      <c r="A207" s="2" t="s">
        <v>1827</v>
      </c>
      <c r="B207" s="2" t="s">
        <v>1468</v>
      </c>
      <c r="C207" s="10" t="str">
        <f>"2021"</f>
        <v>2021</v>
      </c>
      <c r="D207" s="2" t="s">
        <v>1467</v>
      </c>
      <c r="E207" s="2" t="s">
        <v>1436</v>
      </c>
      <c r="G207" s="2" t="str">
        <f>"01964895"</f>
        <v>01964895</v>
      </c>
      <c r="I207" s="2" t="str">
        <f>"Apr2021"</f>
        <v>Apr2021</v>
      </c>
      <c r="J207" s="2">
        <v>51</v>
      </c>
      <c r="K207" s="2">
        <v>2</v>
      </c>
      <c r="L207" s="2">
        <v>20</v>
      </c>
      <c r="M207" s="2">
        <v>0</v>
      </c>
      <c r="N207" s="2">
        <v>149270893</v>
      </c>
      <c r="P207" s="2" t="s">
        <v>1437</v>
      </c>
      <c r="Q207" s="2" t="s">
        <v>1104</v>
      </c>
      <c r="R207" s="2" t="s">
        <v>1469</v>
      </c>
      <c r="U207" s="2" t="s">
        <v>1470</v>
      </c>
    </row>
    <row r="208" spans="1:21" s="2" customFormat="1" ht="13" x14ac:dyDescent="0.3">
      <c r="A208" s="2" t="s">
        <v>1827</v>
      </c>
      <c r="B208" s="2" t="s">
        <v>1472</v>
      </c>
      <c r="C208" s="10" t="str">
        <f>"2021"</f>
        <v>2021</v>
      </c>
      <c r="D208" s="2" t="s">
        <v>1471</v>
      </c>
      <c r="E208" s="2" t="s">
        <v>1271</v>
      </c>
      <c r="F208" s="2" t="s">
        <v>1475</v>
      </c>
      <c r="G208" s="2" t="str">
        <f>"03064603"</f>
        <v>03064603</v>
      </c>
      <c r="I208" s="2" t="str">
        <f>"Nov2021"</f>
        <v>Nov2021</v>
      </c>
      <c r="J208" s="2">
        <v>122</v>
      </c>
      <c r="M208" s="2">
        <v>1</v>
      </c>
      <c r="N208" s="2">
        <v>151645633</v>
      </c>
      <c r="O208" s="2" t="s">
        <v>1473</v>
      </c>
      <c r="P208" s="2" t="s">
        <v>489</v>
      </c>
      <c r="Q208" s="2" t="s">
        <v>442</v>
      </c>
      <c r="R208" s="2" t="s">
        <v>1474</v>
      </c>
      <c r="U208" s="2" t="s">
        <v>1476</v>
      </c>
    </row>
    <row r="209" spans="1:21" s="2" customFormat="1" ht="13" x14ac:dyDescent="0.3">
      <c r="A209" s="2" t="s">
        <v>1827</v>
      </c>
      <c r="B209" s="2" t="s">
        <v>1478</v>
      </c>
      <c r="C209" s="10" t="str">
        <f>"2021"</f>
        <v>2021</v>
      </c>
      <c r="D209" s="2" t="s">
        <v>1477</v>
      </c>
      <c r="E209" s="2" t="s">
        <v>989</v>
      </c>
      <c r="F209" s="2" t="s">
        <v>1482</v>
      </c>
      <c r="G209" s="2" t="str">
        <f>"03630234"</f>
        <v>03630234</v>
      </c>
      <c r="I209" s="2" t="str">
        <f>"Apr2021"</f>
        <v>Apr2021</v>
      </c>
      <c r="J209" s="2">
        <v>51</v>
      </c>
      <c r="K209" s="2">
        <v>2</v>
      </c>
      <c r="L209" s="2">
        <v>274</v>
      </c>
      <c r="M209" s="2">
        <v>15</v>
      </c>
      <c r="N209" s="2">
        <v>149901181</v>
      </c>
      <c r="O209" s="2" t="s">
        <v>1479</v>
      </c>
      <c r="P209" s="2" t="s">
        <v>731</v>
      </c>
      <c r="Q209" s="2" t="s">
        <v>1480</v>
      </c>
      <c r="R209" s="2" t="s">
        <v>1481</v>
      </c>
      <c r="U209" s="2" t="s">
        <v>1483</v>
      </c>
    </row>
    <row r="210" spans="1:21" s="2" customFormat="1" ht="13" x14ac:dyDescent="0.3">
      <c r="A210" s="2" t="s">
        <v>1827</v>
      </c>
      <c r="B210" s="2" t="s">
        <v>1485</v>
      </c>
      <c r="C210" s="10">
        <v>2022</v>
      </c>
      <c r="D210" s="2" t="s">
        <v>1484</v>
      </c>
      <c r="E210" s="2" t="s">
        <v>1486</v>
      </c>
      <c r="F210" s="2" t="s">
        <v>1490</v>
      </c>
      <c r="G210" s="2" t="str">
        <f>"22287795"</f>
        <v>22287795</v>
      </c>
      <c r="I210" s="2" t="str">
        <f>"Winter2022"</f>
        <v>Winter2022</v>
      </c>
      <c r="J210" s="2">
        <v>22</v>
      </c>
      <c r="K210" s="2">
        <v>1</v>
      </c>
      <c r="L210" s="2">
        <v>1</v>
      </c>
      <c r="M210" s="2">
        <v>8</v>
      </c>
      <c r="N210" s="2">
        <v>156278214</v>
      </c>
      <c r="O210" s="2" t="s">
        <v>1487</v>
      </c>
      <c r="P210" s="2" t="s">
        <v>1488</v>
      </c>
      <c r="Q210" s="2" t="s">
        <v>740</v>
      </c>
      <c r="R210" s="2" t="s">
        <v>1489</v>
      </c>
      <c r="U210" s="2" t="s">
        <v>1491</v>
      </c>
    </row>
    <row r="211" spans="1:21" s="2" customFormat="1" ht="13" x14ac:dyDescent="0.3">
      <c r="A211" s="2" t="s">
        <v>1827</v>
      </c>
      <c r="B211" s="2" t="s">
        <v>1493</v>
      </c>
      <c r="C211" s="10" t="str">
        <f>"2022"</f>
        <v>2022</v>
      </c>
      <c r="D211" s="2" t="s">
        <v>1492</v>
      </c>
      <c r="E211" s="2" t="s">
        <v>303</v>
      </c>
      <c r="F211" s="2" t="s">
        <v>1497</v>
      </c>
      <c r="G211" s="2" t="str">
        <f>"14388871"</f>
        <v>14388871</v>
      </c>
      <c r="I211" s="2" t="str">
        <f>"Apr2022"</f>
        <v>Apr2022</v>
      </c>
      <c r="J211" s="2">
        <v>24</v>
      </c>
      <c r="K211" s="2">
        <v>4</v>
      </c>
      <c r="M211" s="2">
        <v>1</v>
      </c>
      <c r="N211" s="2">
        <v>156677828</v>
      </c>
      <c r="O211" s="2" t="s">
        <v>1494</v>
      </c>
      <c r="P211" s="2" t="s">
        <v>1092</v>
      </c>
      <c r="Q211" s="2" t="s">
        <v>1495</v>
      </c>
      <c r="R211" s="2" t="s">
        <v>1496</v>
      </c>
      <c r="U211" s="2" t="s">
        <v>1498</v>
      </c>
    </row>
    <row r="212" spans="1:21" s="2" customFormat="1" ht="13" x14ac:dyDescent="0.3">
      <c r="A212" s="2" t="s">
        <v>1827</v>
      </c>
      <c r="B212" s="2" t="s">
        <v>1500</v>
      </c>
      <c r="C212" s="10" t="str">
        <f>"2021"</f>
        <v>2021</v>
      </c>
      <c r="D212" s="2" t="s">
        <v>1499</v>
      </c>
      <c r="E212" s="2" t="s">
        <v>1264</v>
      </c>
      <c r="F212" s="2" t="s">
        <v>1503</v>
      </c>
      <c r="G212" s="2" t="str">
        <f>"01907409"</f>
        <v>01907409</v>
      </c>
      <c r="I212" s="2" t="str">
        <f>"Aug2021"</f>
        <v>Aug2021</v>
      </c>
      <c r="J212" s="2">
        <v>127</v>
      </c>
      <c r="M212" s="2">
        <v>1</v>
      </c>
      <c r="N212" s="2">
        <v>151247835</v>
      </c>
      <c r="O212" s="2" t="s">
        <v>1501</v>
      </c>
      <c r="P212" s="2" t="s">
        <v>489</v>
      </c>
      <c r="Q212" s="2" t="s">
        <v>442</v>
      </c>
      <c r="R212" s="2" t="s">
        <v>1502</v>
      </c>
      <c r="U212" s="2" t="s">
        <v>1504</v>
      </c>
    </row>
    <row r="213" spans="1:21" s="2" customFormat="1" ht="13" x14ac:dyDescent="0.3">
      <c r="A213" s="2" t="s">
        <v>1827</v>
      </c>
      <c r="B213" s="2" t="s">
        <v>1506</v>
      </c>
      <c r="C213" s="10" t="str">
        <f>"2022"</f>
        <v>2022</v>
      </c>
      <c r="D213" s="2" t="s">
        <v>1505</v>
      </c>
      <c r="E213" s="2" t="s">
        <v>1507</v>
      </c>
      <c r="F213" s="2" t="s">
        <v>1511</v>
      </c>
      <c r="G213" s="2" t="str">
        <f>"14747359"</f>
        <v>14747359</v>
      </c>
      <c r="I213" s="2" t="str">
        <f>"2022"</f>
        <v>2022</v>
      </c>
      <c r="J213" s="2">
        <v>22</v>
      </c>
      <c r="K213" s="2">
        <v>1</v>
      </c>
      <c r="L213" s="2">
        <v>23</v>
      </c>
      <c r="M213" s="2">
        <v>9</v>
      </c>
      <c r="N213" s="2">
        <v>156397105</v>
      </c>
      <c r="O213" s="2" t="s">
        <v>1508</v>
      </c>
      <c r="P213" s="2" t="s">
        <v>1509</v>
      </c>
      <c r="Q213" s="2" t="s">
        <v>442</v>
      </c>
      <c r="R213" s="2" t="s">
        <v>1510</v>
      </c>
      <c r="U213" s="2" t="s">
        <v>1512</v>
      </c>
    </row>
    <row r="214" spans="1:21" s="2" customFormat="1" ht="13" x14ac:dyDescent="0.3">
      <c r="A214" s="2" t="s">
        <v>1827</v>
      </c>
      <c r="B214" s="2" t="s">
        <v>1514</v>
      </c>
      <c r="C214" s="10">
        <v>2022</v>
      </c>
      <c r="D214" s="2" t="s">
        <v>1513</v>
      </c>
      <c r="E214" s="2" t="s">
        <v>592</v>
      </c>
      <c r="F214" s="2" t="s">
        <v>1516</v>
      </c>
      <c r="G214" s="2" t="str">
        <f>"01650327"</f>
        <v>01650327</v>
      </c>
      <c r="I214" s="2" t="str">
        <f>"Mar2022"</f>
        <v>Mar2022</v>
      </c>
      <c r="J214" s="2">
        <v>300</v>
      </c>
      <c r="L214" s="2">
        <v>326</v>
      </c>
      <c r="M214" s="2">
        <v>8</v>
      </c>
      <c r="N214" s="2">
        <v>155090113</v>
      </c>
      <c r="O214" s="2" t="s">
        <v>1515</v>
      </c>
      <c r="P214" s="2" t="s">
        <v>449</v>
      </c>
      <c r="Q214" s="2" t="s">
        <v>498</v>
      </c>
      <c r="U214" s="2" t="s">
        <v>1517</v>
      </c>
    </row>
    <row r="215" spans="1:21" s="2" customFormat="1" ht="13" x14ac:dyDescent="0.3">
      <c r="A215" s="2" t="s">
        <v>1827</v>
      </c>
      <c r="B215" s="2" t="s">
        <v>1519</v>
      </c>
      <c r="C215" s="10" t="str">
        <f>"2021"</f>
        <v>2021</v>
      </c>
      <c r="D215" s="2" t="s">
        <v>1518</v>
      </c>
      <c r="E215" s="2" t="s">
        <v>1520</v>
      </c>
      <c r="F215" s="2" t="s">
        <v>1523</v>
      </c>
      <c r="G215" s="2" t="str">
        <f>"19371888"</f>
        <v>19371888</v>
      </c>
      <c r="I215" s="2" t="str">
        <f>"Nov2021"</f>
        <v>Nov2021</v>
      </c>
      <c r="J215" s="2">
        <v>82</v>
      </c>
      <c r="K215" s="2">
        <v>6</v>
      </c>
      <c r="L215" s="2">
        <v>792</v>
      </c>
      <c r="M215" s="2">
        <v>9</v>
      </c>
      <c r="N215" s="2">
        <v>153909283</v>
      </c>
      <c r="O215" s="2" t="s">
        <v>103</v>
      </c>
      <c r="P215" s="2" t="s">
        <v>1521</v>
      </c>
      <c r="Q215" s="2" t="s">
        <v>442</v>
      </c>
      <c r="R215" s="2" t="s">
        <v>1522</v>
      </c>
      <c r="U215" s="2" t="s">
        <v>1524</v>
      </c>
    </row>
    <row r="216" spans="1:21" s="2" customFormat="1" ht="13" x14ac:dyDescent="0.3">
      <c r="A216" s="2" t="s">
        <v>1827</v>
      </c>
      <c r="B216" s="2" t="s">
        <v>1526</v>
      </c>
      <c r="C216" s="10">
        <v>2021</v>
      </c>
      <c r="D216" s="2" t="s">
        <v>1525</v>
      </c>
      <c r="E216" s="2" t="s">
        <v>989</v>
      </c>
      <c r="G216" s="2" t="str">
        <f>"03630234"</f>
        <v>03630234</v>
      </c>
      <c r="I216" s="2" t="str">
        <f>"Jun2021"</f>
        <v>Jun2021</v>
      </c>
      <c r="J216" s="2">
        <v>51</v>
      </c>
      <c r="K216" s="2">
        <v>3</v>
      </c>
      <c r="L216" s="2">
        <v>528</v>
      </c>
      <c r="M216" s="2">
        <v>12</v>
      </c>
      <c r="N216" s="2">
        <v>151251465</v>
      </c>
      <c r="O216" s="2" t="s">
        <v>1527</v>
      </c>
      <c r="P216" s="2" t="s">
        <v>731</v>
      </c>
      <c r="Q216" s="2" t="s">
        <v>467</v>
      </c>
      <c r="U216" s="2" t="s">
        <v>1528</v>
      </c>
    </row>
    <row r="217" spans="1:21" s="2" customFormat="1" ht="13" x14ac:dyDescent="0.3">
      <c r="A217" s="2" t="s">
        <v>1827</v>
      </c>
      <c r="B217" s="2" t="s">
        <v>1530</v>
      </c>
      <c r="C217" s="10">
        <v>2020</v>
      </c>
      <c r="D217" s="2" t="s">
        <v>1529</v>
      </c>
      <c r="E217" s="2" t="s">
        <v>1016</v>
      </c>
      <c r="F217" s="2" t="s">
        <v>1534</v>
      </c>
      <c r="G217" s="2" t="str">
        <f>"02275910"</f>
        <v>02275910</v>
      </c>
      <c r="I217" s="2" t="s">
        <v>1531</v>
      </c>
      <c r="L217" s="2">
        <v>1</v>
      </c>
      <c r="M217" s="2">
        <v>9</v>
      </c>
      <c r="N217" s="2">
        <v>146859798</v>
      </c>
      <c r="O217" s="2" t="s">
        <v>1532</v>
      </c>
      <c r="P217" s="2" t="s">
        <v>1018</v>
      </c>
      <c r="Q217" s="2" t="s">
        <v>654</v>
      </c>
      <c r="R217" s="2" t="s">
        <v>1533</v>
      </c>
      <c r="U217" s="2" t="s">
        <v>1535</v>
      </c>
    </row>
    <row r="218" spans="1:21" s="2" customFormat="1" ht="13" x14ac:dyDescent="0.3">
      <c r="A218" s="2" t="s">
        <v>1827</v>
      </c>
      <c r="B218" s="2" t="s">
        <v>1537</v>
      </c>
      <c r="C218" s="10" t="str">
        <f>"2021"</f>
        <v>2021</v>
      </c>
      <c r="D218" s="2" t="s">
        <v>1536</v>
      </c>
      <c r="E218" s="2" t="s">
        <v>1538</v>
      </c>
      <c r="F218" s="2" t="s">
        <v>1541</v>
      </c>
      <c r="G218" s="2" t="str">
        <f>"00905550"</f>
        <v>00905550</v>
      </c>
      <c r="I218" s="2" t="str">
        <f>"Nov2021"</f>
        <v>Nov2021</v>
      </c>
      <c r="J218" s="2">
        <v>66</v>
      </c>
      <c r="K218" s="2">
        <v>4</v>
      </c>
      <c r="L218" s="2">
        <v>433</v>
      </c>
      <c r="M218" s="2">
        <v>9</v>
      </c>
      <c r="N218" s="2">
        <v>154031509</v>
      </c>
      <c r="O218" s="2" t="s">
        <v>1539</v>
      </c>
      <c r="P218" s="2" t="s">
        <v>441</v>
      </c>
      <c r="Q218" s="2" t="s">
        <v>442</v>
      </c>
      <c r="R218" s="2" t="s">
        <v>1540</v>
      </c>
      <c r="U218" s="2" t="s">
        <v>1542</v>
      </c>
    </row>
    <row r="219" spans="1:21" s="2" customFormat="1" ht="13" x14ac:dyDescent="0.3">
      <c r="A219" s="2" t="s">
        <v>1827</v>
      </c>
      <c r="B219" s="2" t="s">
        <v>1544</v>
      </c>
      <c r="C219" s="10">
        <v>2022</v>
      </c>
      <c r="D219" s="2" t="s">
        <v>1543</v>
      </c>
      <c r="E219" s="2" t="s">
        <v>1442</v>
      </c>
      <c r="G219" s="2" t="str">
        <f>"08919887"</f>
        <v>08919887</v>
      </c>
      <c r="I219" s="2" t="str">
        <f>"Mar2022"</f>
        <v>Mar2022</v>
      </c>
      <c r="J219" s="2">
        <v>35</v>
      </c>
      <c r="K219" s="2">
        <v>2</v>
      </c>
      <c r="L219" s="2">
        <v>245</v>
      </c>
      <c r="M219" s="2">
        <v>7</v>
      </c>
      <c r="N219" s="2">
        <v>155620307</v>
      </c>
      <c r="O219" s="2" t="s">
        <v>1545</v>
      </c>
      <c r="P219" s="2" t="s">
        <v>481</v>
      </c>
      <c r="Q219" s="2" t="s">
        <v>467</v>
      </c>
      <c r="U219" s="2" t="s">
        <v>1546</v>
      </c>
    </row>
    <row r="220" spans="1:21" s="2" customFormat="1" ht="13" x14ac:dyDescent="0.3">
      <c r="A220" s="2" t="s">
        <v>1827</v>
      </c>
      <c r="B220" s="2" t="s">
        <v>1548</v>
      </c>
      <c r="C220" s="10" t="str">
        <f>"2021"</f>
        <v>2021</v>
      </c>
      <c r="D220" s="2" t="s">
        <v>1547</v>
      </c>
      <c r="E220" s="2" t="s">
        <v>139</v>
      </c>
      <c r="F220" s="2" t="s">
        <v>1550</v>
      </c>
      <c r="G220" s="2" t="str">
        <f>"00332917"</f>
        <v>00332917</v>
      </c>
      <c r="I220" s="2" t="str">
        <f>"Sep2021"</f>
        <v>Sep2021</v>
      </c>
      <c r="J220" s="2">
        <v>51</v>
      </c>
      <c r="K220" s="2">
        <v>12</v>
      </c>
      <c r="L220" s="2">
        <v>2094</v>
      </c>
      <c r="M220" s="2">
        <v>10</v>
      </c>
      <c r="N220" s="2">
        <v>153538037</v>
      </c>
      <c r="O220" s="2" t="s">
        <v>133</v>
      </c>
      <c r="P220" s="2" t="s">
        <v>466</v>
      </c>
      <c r="Q220" s="2" t="s">
        <v>442</v>
      </c>
      <c r="R220" s="2" t="s">
        <v>1549</v>
      </c>
      <c r="U220" s="2" t="s">
        <v>1551</v>
      </c>
    </row>
    <row r="221" spans="1:21" s="2" customFormat="1" ht="13" x14ac:dyDescent="0.3">
      <c r="A221" s="2" t="s">
        <v>1827</v>
      </c>
      <c r="B221" s="2" t="s">
        <v>1553</v>
      </c>
      <c r="C221" s="10" t="str">
        <f>"2021"</f>
        <v>2021</v>
      </c>
      <c r="D221" s="2" t="s">
        <v>1552</v>
      </c>
      <c r="E221" s="2" t="s">
        <v>1554</v>
      </c>
      <c r="F221" s="2" t="s">
        <v>1557</v>
      </c>
      <c r="G221" s="2" t="str">
        <f>"00302228"</f>
        <v>00302228</v>
      </c>
      <c r="I221" s="2" t="str">
        <f>"Aug2021"</f>
        <v>Aug2021</v>
      </c>
      <c r="J221" s="2">
        <v>83</v>
      </c>
      <c r="K221" s="2">
        <v>3</v>
      </c>
      <c r="L221" s="2">
        <v>407</v>
      </c>
      <c r="M221" s="2">
        <v>19</v>
      </c>
      <c r="N221" s="2">
        <v>151027019</v>
      </c>
      <c r="O221" s="2" t="s">
        <v>1555</v>
      </c>
      <c r="P221" s="2" t="s">
        <v>481</v>
      </c>
      <c r="Q221" s="2" t="s">
        <v>442</v>
      </c>
      <c r="R221" s="2" t="s">
        <v>1556</v>
      </c>
      <c r="U221" s="2" t="s">
        <v>1558</v>
      </c>
    </row>
    <row r="222" spans="1:21" s="2" customFormat="1" ht="13" x14ac:dyDescent="0.3">
      <c r="A222" s="2" t="s">
        <v>1827</v>
      </c>
      <c r="B222" s="2" t="s">
        <v>1560</v>
      </c>
      <c r="C222" s="10" t="str">
        <f>"2022"</f>
        <v>2022</v>
      </c>
      <c r="D222" s="2" t="s">
        <v>1559</v>
      </c>
      <c r="E222" s="2" t="s">
        <v>1324</v>
      </c>
      <c r="F222" s="2" t="s">
        <v>1563</v>
      </c>
      <c r="G222" s="2" t="str">
        <f>"00207411"</f>
        <v>00207411</v>
      </c>
      <c r="I222" s="2" t="str">
        <f>"2022"</f>
        <v>2022</v>
      </c>
      <c r="J222" s="2">
        <v>51</v>
      </c>
      <c r="K222" s="2">
        <v>1</v>
      </c>
      <c r="L222" s="2">
        <v>95</v>
      </c>
      <c r="M222" s="2">
        <v>3</v>
      </c>
      <c r="N222" s="2">
        <v>155402952</v>
      </c>
      <c r="O222" s="2" t="s">
        <v>1561</v>
      </c>
      <c r="P222" s="2" t="s">
        <v>457</v>
      </c>
      <c r="Q222" s="2" t="s">
        <v>587</v>
      </c>
      <c r="R222" s="2" t="s">
        <v>1562</v>
      </c>
      <c r="U222" s="2" t="s">
        <v>1564</v>
      </c>
    </row>
    <row r="223" spans="1:21" s="2" customFormat="1" ht="13" x14ac:dyDescent="0.3">
      <c r="A223" s="2" t="s">
        <v>1827</v>
      </c>
      <c r="B223" s="2" t="s">
        <v>1566</v>
      </c>
      <c r="C223" s="10">
        <v>2022</v>
      </c>
      <c r="D223" s="2" t="s">
        <v>1565</v>
      </c>
      <c r="E223" s="2" t="s">
        <v>535</v>
      </c>
      <c r="G223" s="2" t="str">
        <f>"00266388"</f>
        <v>00266388</v>
      </c>
      <c r="I223" s="2" t="str">
        <f>"Spring2022"</f>
        <v>Spring2022</v>
      </c>
      <c r="J223" s="2">
        <v>84</v>
      </c>
      <c r="K223" s="2">
        <v>1</v>
      </c>
      <c r="L223" s="2">
        <v>14</v>
      </c>
      <c r="M223" s="2">
        <v>0</v>
      </c>
      <c r="N223" s="2">
        <v>155736011</v>
      </c>
      <c r="P223" s="2" t="s">
        <v>536</v>
      </c>
      <c r="Q223" s="2" t="s">
        <v>467</v>
      </c>
      <c r="R223" s="2" t="s">
        <v>1567</v>
      </c>
      <c r="U223" s="2" t="s">
        <v>1568</v>
      </c>
    </row>
    <row r="224" spans="1:21" s="2" customFormat="1" ht="13" x14ac:dyDescent="0.3">
      <c r="A224" s="2" t="s">
        <v>1827</v>
      </c>
      <c r="B224" s="2" t="s">
        <v>1570</v>
      </c>
      <c r="C224" s="10" t="str">
        <f>"2021"</f>
        <v>2021</v>
      </c>
      <c r="D224" s="2" t="s">
        <v>1569</v>
      </c>
      <c r="E224" s="2" t="s">
        <v>592</v>
      </c>
      <c r="F224" s="2" t="s">
        <v>1573</v>
      </c>
      <c r="G224" s="2" t="str">
        <f>"01650327"</f>
        <v>01650327</v>
      </c>
      <c r="I224" s="2" t="str">
        <f>"Dec2021"</f>
        <v>Dec2021</v>
      </c>
      <c r="J224" s="2">
        <v>295</v>
      </c>
      <c r="L224" s="2">
        <v>1032</v>
      </c>
      <c r="M224" s="2">
        <v>8</v>
      </c>
      <c r="N224" s="2">
        <v>153096388</v>
      </c>
      <c r="O224" s="2" t="s">
        <v>1571</v>
      </c>
      <c r="P224" s="2" t="s">
        <v>449</v>
      </c>
      <c r="Q224" s="2" t="s">
        <v>442</v>
      </c>
      <c r="R224" s="2" t="s">
        <v>1572</v>
      </c>
      <c r="U224" s="2" t="s">
        <v>1574</v>
      </c>
    </row>
    <row r="225" spans="1:21" s="2" customFormat="1" ht="13" x14ac:dyDescent="0.3">
      <c r="A225" s="2" t="s">
        <v>1827</v>
      </c>
      <c r="B225" s="2" t="s">
        <v>1576</v>
      </c>
      <c r="C225" s="10">
        <v>2022</v>
      </c>
      <c r="D225" s="2" t="s">
        <v>1575</v>
      </c>
      <c r="E225" s="2" t="s">
        <v>1554</v>
      </c>
      <c r="F225" s="2" t="s">
        <v>1578</v>
      </c>
      <c r="G225" s="2" t="str">
        <f>"00302228"</f>
        <v>00302228</v>
      </c>
      <c r="I225" s="2" t="str">
        <f>"Mar2022"</f>
        <v>Mar2022</v>
      </c>
      <c r="J225" s="2">
        <v>84</v>
      </c>
      <c r="K225" s="2">
        <v>4</v>
      </c>
      <c r="L225" s="2">
        <v>1081</v>
      </c>
      <c r="M225" s="2">
        <v>19</v>
      </c>
      <c r="N225" s="2">
        <v>155284241</v>
      </c>
      <c r="O225" s="2" t="s">
        <v>71</v>
      </c>
      <c r="P225" s="2" t="s">
        <v>481</v>
      </c>
      <c r="Q225" s="2" t="s">
        <v>442</v>
      </c>
      <c r="R225" s="2" t="s">
        <v>1577</v>
      </c>
      <c r="U225" s="2" t="s">
        <v>1579</v>
      </c>
    </row>
    <row r="226" spans="1:21" s="2" customFormat="1" ht="13" x14ac:dyDescent="0.3">
      <c r="A226" s="2" t="s">
        <v>1827</v>
      </c>
      <c r="B226" s="2" t="s">
        <v>1581</v>
      </c>
      <c r="C226" s="10">
        <v>2020</v>
      </c>
      <c r="D226" s="2" t="s">
        <v>1580</v>
      </c>
      <c r="E226" s="2" t="s">
        <v>1264</v>
      </c>
      <c r="F226" s="2" t="s">
        <v>1584</v>
      </c>
      <c r="G226" s="2" t="str">
        <f>"01907409"</f>
        <v>01907409</v>
      </c>
      <c r="I226" s="2" t="str">
        <f>"Nov2020"</f>
        <v>Nov2020</v>
      </c>
      <c r="J226" s="2">
        <v>118</v>
      </c>
      <c r="M226" s="2">
        <v>1</v>
      </c>
      <c r="N226" s="2">
        <v>146536152</v>
      </c>
      <c r="O226" s="2" t="s">
        <v>1582</v>
      </c>
      <c r="P226" s="2" t="s">
        <v>489</v>
      </c>
      <c r="Q226" s="2" t="s">
        <v>442</v>
      </c>
      <c r="R226" s="2" t="s">
        <v>1583</v>
      </c>
      <c r="U226" s="2" t="s">
        <v>1585</v>
      </c>
    </row>
    <row r="227" spans="1:21" s="2" customFormat="1" ht="13" x14ac:dyDescent="0.3">
      <c r="A227" s="2" t="s">
        <v>1827</v>
      </c>
      <c r="B227" s="2" t="s">
        <v>1587</v>
      </c>
      <c r="C227" s="10" t="str">
        <f>"2021"</f>
        <v>2021</v>
      </c>
      <c r="D227" s="2" t="s">
        <v>1586</v>
      </c>
      <c r="E227" s="2" t="s">
        <v>592</v>
      </c>
      <c r="F227" s="2" t="s">
        <v>1590</v>
      </c>
      <c r="G227" s="2" t="str">
        <f>"01650327"</f>
        <v>01650327</v>
      </c>
      <c r="I227" s="2" t="str">
        <f>"Apr2021"</f>
        <v>Apr2021</v>
      </c>
      <c r="J227" s="2">
        <v>284</v>
      </c>
      <c r="L227" s="2">
        <v>31</v>
      </c>
      <c r="M227" s="2">
        <v>7</v>
      </c>
      <c r="N227" s="2">
        <v>148984102</v>
      </c>
      <c r="O227" s="2" t="s">
        <v>1588</v>
      </c>
      <c r="P227" s="2" t="s">
        <v>449</v>
      </c>
      <c r="Q227" s="2" t="s">
        <v>442</v>
      </c>
      <c r="R227" s="2" t="s">
        <v>1589</v>
      </c>
      <c r="U227" s="2" t="s">
        <v>1591</v>
      </c>
    </row>
    <row r="228" spans="1:21" s="2" customFormat="1" ht="13" x14ac:dyDescent="0.3">
      <c r="A228" s="2" t="s">
        <v>1827</v>
      </c>
      <c r="B228" s="2" t="s">
        <v>1593</v>
      </c>
      <c r="C228" s="10" t="str">
        <f>"2022"</f>
        <v>2022</v>
      </c>
      <c r="D228" s="2" t="s">
        <v>1592</v>
      </c>
      <c r="E228" s="2" t="s">
        <v>1418</v>
      </c>
      <c r="F228" s="2" t="s">
        <v>1596</v>
      </c>
      <c r="G228" s="2" t="str">
        <f>"13634593"</f>
        <v>13634593</v>
      </c>
      <c r="I228" s="2" t="str">
        <f>"Jan2022"</f>
        <v>Jan2022</v>
      </c>
      <c r="J228" s="2">
        <v>26</v>
      </c>
      <c r="K228" s="2">
        <v>1</v>
      </c>
      <c r="L228" s="2">
        <v>81</v>
      </c>
      <c r="M228" s="2">
        <v>19</v>
      </c>
      <c r="N228" s="2">
        <v>154223372</v>
      </c>
      <c r="O228" s="2" t="s">
        <v>1594</v>
      </c>
      <c r="P228" s="2" t="s">
        <v>529</v>
      </c>
      <c r="Q228" s="2" t="s">
        <v>442</v>
      </c>
      <c r="R228" s="2" t="s">
        <v>1595</v>
      </c>
      <c r="U228" s="2" t="s">
        <v>1597</v>
      </c>
    </row>
    <row r="229" spans="1:21" s="2" customFormat="1" ht="13" x14ac:dyDescent="0.3">
      <c r="A229" s="2" t="s">
        <v>1827</v>
      </c>
      <c r="B229" s="2" t="s">
        <v>1599</v>
      </c>
      <c r="C229" s="10">
        <v>2021</v>
      </c>
      <c r="D229" s="2" t="s">
        <v>1598</v>
      </c>
      <c r="E229" s="2" t="s">
        <v>1600</v>
      </c>
      <c r="F229" s="2" t="s">
        <v>1603</v>
      </c>
      <c r="G229" s="2" t="str">
        <f>"00257974"</f>
        <v>00257974</v>
      </c>
      <c r="I229" s="2" t="str">
        <f>"6/25/2021"</f>
        <v>6/25/2021</v>
      </c>
      <c r="J229" s="2">
        <v>100</v>
      </c>
      <c r="K229" s="2">
        <v>25</v>
      </c>
      <c r="L229" s="2">
        <v>1</v>
      </c>
      <c r="M229" s="2">
        <v>7</v>
      </c>
      <c r="N229" s="2">
        <v>151672931</v>
      </c>
      <c r="O229" s="2" t="s">
        <v>1601</v>
      </c>
      <c r="P229" s="2" t="s">
        <v>767</v>
      </c>
      <c r="Q229" s="2" t="s">
        <v>498</v>
      </c>
      <c r="R229" s="2" t="s">
        <v>1602</v>
      </c>
      <c r="U229" s="2" t="s">
        <v>1604</v>
      </c>
    </row>
    <row r="230" spans="1:21" s="2" customFormat="1" ht="13" x14ac:dyDescent="0.3">
      <c r="A230" s="2" t="s">
        <v>1827</v>
      </c>
      <c r="B230" s="2" t="s">
        <v>1606</v>
      </c>
      <c r="C230" s="10" t="str">
        <f>"2021"</f>
        <v>2021</v>
      </c>
      <c r="D230" s="2" t="s">
        <v>1605</v>
      </c>
      <c r="E230" s="2" t="s">
        <v>592</v>
      </c>
      <c r="F230" s="2" t="s">
        <v>1609</v>
      </c>
      <c r="G230" s="2" t="str">
        <f>"01650327"</f>
        <v>01650327</v>
      </c>
      <c r="I230" s="2" t="str">
        <f>"May2021"</f>
        <v>May2021</v>
      </c>
      <c r="J230" s="2">
        <v>287</v>
      </c>
      <c r="L230" s="2">
        <v>417</v>
      </c>
      <c r="M230" s="2">
        <v>10</v>
      </c>
      <c r="N230" s="2">
        <v>149967466</v>
      </c>
      <c r="O230" s="2" t="s">
        <v>1607</v>
      </c>
      <c r="P230" s="2" t="s">
        <v>449</v>
      </c>
      <c r="Q230" s="2" t="s">
        <v>442</v>
      </c>
      <c r="R230" s="2" t="s">
        <v>1608</v>
      </c>
      <c r="U230" s="2" t="s">
        <v>1610</v>
      </c>
    </row>
    <row r="231" spans="1:21" s="2" customFormat="1" ht="13" x14ac:dyDescent="0.3">
      <c r="A231" s="2" t="s">
        <v>1827</v>
      </c>
      <c r="B231" s="2" t="s">
        <v>1612</v>
      </c>
      <c r="C231" s="10" t="str">
        <f>"2021"</f>
        <v>2021</v>
      </c>
      <c r="D231" s="2" t="s">
        <v>1611</v>
      </c>
      <c r="E231" s="2" t="s">
        <v>924</v>
      </c>
      <c r="F231" s="2" t="s">
        <v>1615</v>
      </c>
      <c r="G231" s="2" t="str">
        <f>"00057894"</f>
        <v>00057894</v>
      </c>
      <c r="I231" s="2" t="str">
        <f>"May2021"</f>
        <v>May2021</v>
      </c>
      <c r="J231" s="2">
        <v>52</v>
      </c>
      <c r="K231" s="2">
        <v>3</v>
      </c>
      <c r="L231" s="2">
        <v>774</v>
      </c>
      <c r="M231" s="2">
        <v>11</v>
      </c>
      <c r="N231" s="2">
        <v>150257303</v>
      </c>
      <c r="O231" s="2" t="s">
        <v>1613</v>
      </c>
      <c r="P231" s="2" t="s">
        <v>449</v>
      </c>
      <c r="Q231" s="2" t="s">
        <v>442</v>
      </c>
      <c r="R231" s="2" t="s">
        <v>1614</v>
      </c>
      <c r="U231" s="2" t="s">
        <v>1616</v>
      </c>
    </row>
    <row r="232" spans="1:21" s="2" customFormat="1" ht="13" x14ac:dyDescent="0.3">
      <c r="A232" s="2" t="s">
        <v>1827</v>
      </c>
      <c r="B232" s="2" t="s">
        <v>1618</v>
      </c>
      <c r="C232" s="10">
        <v>2022</v>
      </c>
      <c r="D232" s="2" t="s">
        <v>1617</v>
      </c>
      <c r="E232" s="2" t="s">
        <v>1619</v>
      </c>
      <c r="F232" s="2" t="s">
        <v>1622</v>
      </c>
      <c r="G232" s="2" t="str">
        <f>"21501319"</f>
        <v>21501319</v>
      </c>
      <c r="I232" s="2" t="str">
        <f>"4/22/2022"</f>
        <v>4/22/2022</v>
      </c>
      <c r="L232" s="2">
        <v>1</v>
      </c>
      <c r="M232" s="2">
        <v>9</v>
      </c>
      <c r="N232" s="2">
        <v>156466141</v>
      </c>
      <c r="O232" s="2" t="s">
        <v>1620</v>
      </c>
      <c r="P232" s="2" t="s">
        <v>481</v>
      </c>
      <c r="Q232" s="2" t="s">
        <v>507</v>
      </c>
      <c r="R232" s="2" t="s">
        <v>1621</v>
      </c>
      <c r="U232" s="2" t="s">
        <v>1623</v>
      </c>
    </row>
    <row r="233" spans="1:21" s="2" customFormat="1" ht="13" x14ac:dyDescent="0.3">
      <c r="A233" s="2" t="s">
        <v>1827</v>
      </c>
      <c r="B233" s="2" t="s">
        <v>1625</v>
      </c>
      <c r="C233" s="10">
        <v>2021</v>
      </c>
      <c r="D233" s="2" t="s">
        <v>1624</v>
      </c>
      <c r="E233" s="2" t="s">
        <v>1626</v>
      </c>
      <c r="F233" s="2" t="s">
        <v>1629</v>
      </c>
      <c r="G233" s="2" t="str">
        <f>"1744859X"</f>
        <v>1744859X</v>
      </c>
      <c r="I233" s="2" t="str">
        <f>"9/28/2021"</f>
        <v>9/28/2021</v>
      </c>
      <c r="J233" s="2">
        <v>20</v>
      </c>
      <c r="K233" s="2">
        <v>1</v>
      </c>
      <c r="L233" s="2">
        <v>1</v>
      </c>
      <c r="M233" s="2">
        <v>9</v>
      </c>
      <c r="N233" s="2">
        <v>152676859</v>
      </c>
      <c r="O233" s="2" t="s">
        <v>1627</v>
      </c>
      <c r="P233" s="2" t="s">
        <v>557</v>
      </c>
      <c r="Q233" s="2" t="s">
        <v>442</v>
      </c>
      <c r="R233" s="2" t="s">
        <v>1628</v>
      </c>
      <c r="U233" s="2" t="s">
        <v>1630</v>
      </c>
    </row>
    <row r="234" spans="1:21" s="2" customFormat="1" ht="13" x14ac:dyDescent="0.3">
      <c r="A234" s="2" t="s">
        <v>1827</v>
      </c>
      <c r="B234" s="2" t="s">
        <v>1632</v>
      </c>
      <c r="C234" s="10" t="str">
        <f>"2021"</f>
        <v>2021</v>
      </c>
      <c r="D234" s="2" t="s">
        <v>1631</v>
      </c>
      <c r="E234" s="2" t="s">
        <v>592</v>
      </c>
      <c r="F234" s="2" t="s">
        <v>1635</v>
      </c>
      <c r="G234" s="2" t="str">
        <f>"01650327"</f>
        <v>01650327</v>
      </c>
      <c r="I234" s="2" t="str">
        <f>"Jan2021"</f>
        <v>Jan2021</v>
      </c>
      <c r="J234" s="2">
        <v>279</v>
      </c>
      <c r="L234" s="2">
        <v>380</v>
      </c>
      <c r="M234" s="2">
        <v>8</v>
      </c>
      <c r="N234" s="2">
        <v>147582133</v>
      </c>
      <c r="O234" s="2" t="s">
        <v>1633</v>
      </c>
      <c r="P234" s="2" t="s">
        <v>449</v>
      </c>
      <c r="Q234" s="2" t="s">
        <v>442</v>
      </c>
      <c r="R234" s="2" t="s">
        <v>1634</v>
      </c>
      <c r="U234" s="2" t="s">
        <v>1636</v>
      </c>
    </row>
    <row r="235" spans="1:21" s="2" customFormat="1" ht="13" x14ac:dyDescent="0.3">
      <c r="A235" s="2" t="s">
        <v>1827</v>
      </c>
      <c r="B235" s="2" t="s">
        <v>1638</v>
      </c>
      <c r="C235" s="10">
        <v>2022</v>
      </c>
      <c r="D235" s="2" t="s">
        <v>1637</v>
      </c>
      <c r="E235" s="2" t="s">
        <v>592</v>
      </c>
      <c r="F235" s="2" t="s">
        <v>1641</v>
      </c>
      <c r="G235" s="2" t="str">
        <f>"01650327"</f>
        <v>01650327</v>
      </c>
      <c r="I235" s="2" t="str">
        <f>"Feb2022"</f>
        <v>Feb2022</v>
      </c>
      <c r="J235" s="2">
        <v>299</v>
      </c>
      <c r="L235" s="2">
        <v>658</v>
      </c>
      <c r="M235" s="2">
        <v>8</v>
      </c>
      <c r="N235" s="2">
        <v>154691967</v>
      </c>
      <c r="O235" s="2" t="s">
        <v>1639</v>
      </c>
      <c r="P235" s="2" t="s">
        <v>449</v>
      </c>
      <c r="Q235" s="2" t="s">
        <v>442</v>
      </c>
      <c r="R235" s="2" t="s">
        <v>1640</v>
      </c>
      <c r="U235" s="2" t="s">
        <v>1642</v>
      </c>
    </row>
    <row r="236" spans="1:21" s="2" customFormat="1" ht="13" x14ac:dyDescent="0.3">
      <c r="A236" s="2" t="s">
        <v>1827</v>
      </c>
      <c r="B236" s="2" t="s">
        <v>1638</v>
      </c>
      <c r="C236" s="10">
        <v>2022</v>
      </c>
      <c r="D236" s="2" t="s">
        <v>1637</v>
      </c>
      <c r="E236" s="2" t="s">
        <v>592</v>
      </c>
      <c r="G236" s="2" t="str">
        <f>"01650327"</f>
        <v>01650327</v>
      </c>
      <c r="I236" s="2" t="str">
        <f>"Feb2022"</f>
        <v>Feb2022</v>
      </c>
      <c r="J236" s="2">
        <v>299</v>
      </c>
      <c r="L236" s="2">
        <v>658</v>
      </c>
      <c r="M236" s="2">
        <v>8</v>
      </c>
      <c r="N236" s="2">
        <v>154692093</v>
      </c>
      <c r="O236" s="2" t="s">
        <v>1639</v>
      </c>
      <c r="P236" s="2" t="s">
        <v>449</v>
      </c>
      <c r="Q236" s="2" t="s">
        <v>467</v>
      </c>
      <c r="U236" s="2" t="s">
        <v>1643</v>
      </c>
    </row>
    <row r="237" spans="1:21" s="2" customFormat="1" ht="13" x14ac:dyDescent="0.3">
      <c r="A237" s="2" t="s">
        <v>1827</v>
      </c>
      <c r="B237" s="2" t="s">
        <v>1645</v>
      </c>
      <c r="C237" s="10" t="str">
        <f>"2020"</f>
        <v>2020</v>
      </c>
      <c r="D237" s="2" t="s">
        <v>1644</v>
      </c>
      <c r="E237" s="2" t="s">
        <v>1646</v>
      </c>
      <c r="F237" s="2" t="s">
        <v>1649</v>
      </c>
      <c r="G237" s="2" t="str">
        <f>"00365564"</f>
        <v>00365564</v>
      </c>
      <c r="I237" s="2" t="str">
        <f>"Dec2020"</f>
        <v>Dec2020</v>
      </c>
      <c r="J237" s="2">
        <v>61</v>
      </c>
      <c r="K237" s="2">
        <v>6</v>
      </c>
      <c r="L237" s="2">
        <v>855</v>
      </c>
      <c r="M237" s="2">
        <v>22</v>
      </c>
      <c r="N237" s="2">
        <v>147196069</v>
      </c>
      <c r="O237" s="2" t="s">
        <v>1647</v>
      </c>
      <c r="P237" s="2" t="s">
        <v>731</v>
      </c>
      <c r="Q237" s="2" t="s">
        <v>654</v>
      </c>
      <c r="R237" s="2" t="s">
        <v>1648</v>
      </c>
      <c r="U237" s="2" t="s">
        <v>1650</v>
      </c>
    </row>
    <row r="238" spans="1:21" s="2" customFormat="1" ht="13" x14ac:dyDescent="0.3">
      <c r="A238" s="2" t="s">
        <v>1827</v>
      </c>
      <c r="B238" s="2" t="s">
        <v>1652</v>
      </c>
      <c r="C238" s="10" t="str">
        <f>"2022"</f>
        <v>2022</v>
      </c>
      <c r="D238" s="2" t="s">
        <v>1651</v>
      </c>
      <c r="E238" s="2" t="s">
        <v>1653</v>
      </c>
      <c r="F238" s="2" t="s">
        <v>1656</v>
      </c>
      <c r="G238" s="2" t="str">
        <f>"20428308"</f>
        <v>20428308</v>
      </c>
      <c r="I238" s="2" t="str">
        <f>"2022"</f>
        <v>2022</v>
      </c>
      <c r="J238" s="2">
        <v>26</v>
      </c>
      <c r="K238" s="2">
        <v>2</v>
      </c>
      <c r="L238" s="2">
        <v>124</v>
      </c>
      <c r="M238" s="2">
        <v>10</v>
      </c>
      <c r="N238" s="2">
        <v>156419539</v>
      </c>
      <c r="O238" s="2" t="s">
        <v>52</v>
      </c>
      <c r="P238" s="2" t="s">
        <v>1654</v>
      </c>
      <c r="Q238" s="2" t="s">
        <v>467</v>
      </c>
      <c r="R238" s="2" t="s">
        <v>1655</v>
      </c>
      <c r="U238" s="2" t="s">
        <v>1657</v>
      </c>
    </row>
    <row r="239" spans="1:21" s="2" customFormat="1" ht="13" x14ac:dyDescent="0.3">
      <c r="A239" s="2" t="s">
        <v>1827</v>
      </c>
      <c r="B239" s="2" t="s">
        <v>1659</v>
      </c>
      <c r="C239" s="10">
        <v>2021</v>
      </c>
      <c r="D239" s="2" t="s">
        <v>1658</v>
      </c>
      <c r="E239" s="2" t="s">
        <v>169</v>
      </c>
      <c r="F239" s="2" t="s">
        <v>1661</v>
      </c>
      <c r="G239" s="2" t="str">
        <f>"10531890"</f>
        <v>10531890</v>
      </c>
      <c r="I239" s="2" t="str">
        <f>"Jun2021"</f>
        <v>Jun2021</v>
      </c>
      <c r="J239" s="2">
        <v>50</v>
      </c>
      <c r="K239" s="2">
        <v>3</v>
      </c>
      <c r="L239" s="2">
        <v>437</v>
      </c>
      <c r="M239" s="2">
        <v>16</v>
      </c>
      <c r="N239" s="2">
        <v>150303032</v>
      </c>
      <c r="O239" s="2" t="s">
        <v>164</v>
      </c>
      <c r="P239" s="2" t="s">
        <v>691</v>
      </c>
      <c r="Q239" s="2" t="s">
        <v>442</v>
      </c>
      <c r="R239" s="2" t="s">
        <v>1660</v>
      </c>
      <c r="U239" s="2" t="s">
        <v>1662</v>
      </c>
    </row>
    <row r="240" spans="1:21" s="2" customFormat="1" ht="13" x14ac:dyDescent="0.3">
      <c r="A240" s="2" t="s">
        <v>1827</v>
      </c>
      <c r="B240" s="2" t="s">
        <v>1664</v>
      </c>
      <c r="C240" s="10">
        <v>2021</v>
      </c>
      <c r="D240" s="2" t="s">
        <v>1663</v>
      </c>
      <c r="E240" s="2" t="s">
        <v>1208</v>
      </c>
      <c r="F240" s="2" t="s">
        <v>1667</v>
      </c>
      <c r="G240" s="2" t="str">
        <f>"13548506"</f>
        <v>13548506</v>
      </c>
      <c r="I240" s="2" t="str">
        <f>"Jul2021"</f>
        <v>Jul2021</v>
      </c>
      <c r="J240" s="2">
        <v>26</v>
      </c>
      <c r="K240" s="2">
        <v>6</v>
      </c>
      <c r="L240" s="2">
        <v>764</v>
      </c>
      <c r="M240" s="2">
        <v>7</v>
      </c>
      <c r="N240" s="2">
        <v>151189685</v>
      </c>
      <c r="O240" s="2" t="s">
        <v>1665</v>
      </c>
      <c r="P240" s="2" t="s">
        <v>874</v>
      </c>
      <c r="Q240" s="2" t="s">
        <v>442</v>
      </c>
      <c r="R240" s="2" t="s">
        <v>1666</v>
      </c>
      <c r="U240" s="2" t="s">
        <v>1668</v>
      </c>
    </row>
    <row r="241" spans="1:21" s="2" customFormat="1" ht="13" x14ac:dyDescent="0.3">
      <c r="A241" s="2" t="s">
        <v>1827</v>
      </c>
      <c r="B241" s="2" t="s">
        <v>1670</v>
      </c>
      <c r="C241" s="10" t="str">
        <f>"2021"</f>
        <v>2021</v>
      </c>
      <c r="D241" s="2" t="s">
        <v>1669</v>
      </c>
      <c r="E241" s="2" t="s">
        <v>479</v>
      </c>
      <c r="F241" s="2" t="s">
        <v>1673</v>
      </c>
      <c r="G241" s="2" t="str">
        <f>"09697330"</f>
        <v>09697330</v>
      </c>
      <c r="I241" s="2" t="str">
        <f>"May2021"</f>
        <v>May2021</v>
      </c>
      <c r="J241" s="2">
        <v>28</v>
      </c>
      <c r="K241" s="2">
        <v>3</v>
      </c>
      <c r="L241" s="2">
        <v>316</v>
      </c>
      <c r="M241" s="2">
        <v>11</v>
      </c>
      <c r="N241" s="2">
        <v>150514431</v>
      </c>
      <c r="O241" s="2" t="s">
        <v>1671</v>
      </c>
      <c r="P241" s="2" t="s">
        <v>481</v>
      </c>
      <c r="Q241" s="2" t="s">
        <v>467</v>
      </c>
      <c r="R241" s="2" t="s">
        <v>1672</v>
      </c>
      <c r="U241" s="2" t="s">
        <v>1674</v>
      </c>
    </row>
    <row r="242" spans="1:21" s="2" customFormat="1" ht="13" x14ac:dyDescent="0.3">
      <c r="A242" s="2" t="s">
        <v>1827</v>
      </c>
      <c r="B242" s="2" t="s">
        <v>1676</v>
      </c>
      <c r="C242" s="10" t="str">
        <f>"2022"</f>
        <v>2022</v>
      </c>
      <c r="D242" s="2" t="s">
        <v>1675</v>
      </c>
      <c r="E242" s="2" t="s">
        <v>592</v>
      </c>
      <c r="F242" s="2" t="s">
        <v>1678</v>
      </c>
      <c r="G242" s="2" t="str">
        <f>"01650327"</f>
        <v>01650327</v>
      </c>
      <c r="I242" s="2" t="str">
        <f>"Apr2022"</f>
        <v>Apr2022</v>
      </c>
      <c r="J242" s="2">
        <v>303</v>
      </c>
      <c r="L242" s="2">
        <v>74</v>
      </c>
      <c r="M242" s="2">
        <v>8</v>
      </c>
      <c r="N242" s="2">
        <v>155628965</v>
      </c>
      <c r="O242" s="2" t="s">
        <v>1677</v>
      </c>
      <c r="P242" s="2" t="s">
        <v>449</v>
      </c>
      <c r="Q242" s="2" t="s">
        <v>498</v>
      </c>
      <c r="U242" s="2" t="s">
        <v>1679</v>
      </c>
    </row>
    <row r="243" spans="1:21" s="2" customFormat="1" ht="13" x14ac:dyDescent="0.3">
      <c r="A243" s="2" t="s">
        <v>1827</v>
      </c>
      <c r="B243" s="2" t="s">
        <v>1681</v>
      </c>
      <c r="C243" s="10" t="str">
        <f>"2021"</f>
        <v>2021</v>
      </c>
      <c r="D243" s="2" t="s">
        <v>1680</v>
      </c>
      <c r="E243" s="2" t="s">
        <v>1682</v>
      </c>
      <c r="F243" s="2" t="s">
        <v>1686</v>
      </c>
      <c r="G243" s="2" t="str">
        <f>"00314005"</f>
        <v>00314005</v>
      </c>
      <c r="I243" s="2" t="str">
        <f>"Apr2021"</f>
        <v>Apr2021</v>
      </c>
      <c r="J243" s="2">
        <v>147</v>
      </c>
      <c r="K243" s="2">
        <v>4</v>
      </c>
      <c r="L243" s="2">
        <v>1</v>
      </c>
      <c r="M243" s="2">
        <v>9</v>
      </c>
      <c r="N243" s="2">
        <v>149639988</v>
      </c>
      <c r="O243" s="2" t="s">
        <v>1683</v>
      </c>
      <c r="P243" s="2" t="s">
        <v>1684</v>
      </c>
      <c r="Q243" s="2" t="s">
        <v>442</v>
      </c>
      <c r="R243" s="2" t="s">
        <v>1685</v>
      </c>
      <c r="U243" s="2" t="s">
        <v>1687</v>
      </c>
    </row>
    <row r="244" spans="1:21" s="2" customFormat="1" ht="13" x14ac:dyDescent="0.3">
      <c r="A244" s="2" t="s">
        <v>1827</v>
      </c>
      <c r="B244" s="2" t="s">
        <v>1689</v>
      </c>
      <c r="C244" s="10" t="str">
        <f>"2021"</f>
        <v>2021</v>
      </c>
      <c r="D244" s="2" t="s">
        <v>1688</v>
      </c>
      <c r="E244" s="2" t="s">
        <v>989</v>
      </c>
      <c r="G244" s="2" t="str">
        <f>"03630234"</f>
        <v>03630234</v>
      </c>
      <c r="I244" s="2" t="str">
        <f>"Oct2021"</f>
        <v>Oct2021</v>
      </c>
      <c r="J244" s="2">
        <v>51</v>
      </c>
      <c r="K244" s="2">
        <v>5</v>
      </c>
      <c r="L244" s="2">
        <v>916</v>
      </c>
      <c r="M244" s="2">
        <v>15</v>
      </c>
      <c r="N244" s="2">
        <v>153247622</v>
      </c>
      <c r="O244" s="2" t="s">
        <v>1690</v>
      </c>
      <c r="P244" s="2" t="s">
        <v>731</v>
      </c>
      <c r="Q244" s="2" t="s">
        <v>467</v>
      </c>
      <c r="U244" s="2" t="s">
        <v>1691</v>
      </c>
    </row>
    <row r="245" spans="1:21" s="2" customFormat="1" ht="13" x14ac:dyDescent="0.3">
      <c r="A245" s="2" t="s">
        <v>1827</v>
      </c>
      <c r="B245" s="2" t="s">
        <v>1693</v>
      </c>
      <c r="C245" s="10" t="str">
        <f>"2022"</f>
        <v>2022</v>
      </c>
      <c r="D245" s="2" t="s">
        <v>1692</v>
      </c>
      <c r="E245" s="2" t="s">
        <v>1694</v>
      </c>
      <c r="F245" s="2" t="s">
        <v>1697</v>
      </c>
      <c r="G245" s="2" t="str">
        <f>"07334648"</f>
        <v>07334648</v>
      </c>
      <c r="I245" s="2" t="str">
        <f>"Jan2022"</f>
        <v>Jan2022</v>
      </c>
      <c r="J245" s="2">
        <v>41</v>
      </c>
      <c r="K245" s="2">
        <v>1</v>
      </c>
      <c r="L245" s="2">
        <v>181</v>
      </c>
      <c r="M245" s="2">
        <v>6</v>
      </c>
      <c r="N245" s="2">
        <v>154067695</v>
      </c>
      <c r="O245" s="2" t="s">
        <v>1695</v>
      </c>
      <c r="P245" s="2" t="s">
        <v>481</v>
      </c>
      <c r="Q245" s="2" t="s">
        <v>442</v>
      </c>
      <c r="R245" s="2" t="s">
        <v>1696</v>
      </c>
      <c r="U245" s="2" t="s">
        <v>1698</v>
      </c>
    </row>
    <row r="246" spans="1:21" s="2" customFormat="1" ht="13" x14ac:dyDescent="0.3">
      <c r="A246" s="2" t="s">
        <v>1827</v>
      </c>
      <c r="B246" s="2" t="s">
        <v>1700</v>
      </c>
      <c r="C246" s="10" t="str">
        <f>"2021"</f>
        <v>2021</v>
      </c>
      <c r="D246" s="2" t="s">
        <v>1699</v>
      </c>
      <c r="E246" s="2" t="s">
        <v>1251</v>
      </c>
      <c r="F246" s="2" t="s">
        <v>1703</v>
      </c>
      <c r="G246" s="2" t="str">
        <f>"10928529"</f>
        <v>10928529</v>
      </c>
      <c r="I246" s="2" t="str">
        <f>"Apr2021"</f>
        <v>Apr2021</v>
      </c>
      <c r="J246" s="2">
        <v>26</v>
      </c>
      <c r="K246" s="2">
        <v>2</v>
      </c>
      <c r="L246" s="2">
        <v>172</v>
      </c>
      <c r="M246" s="2">
        <v>1</v>
      </c>
      <c r="N246" s="2">
        <v>151420391</v>
      </c>
      <c r="O246" s="2" t="s">
        <v>1701</v>
      </c>
      <c r="P246" s="2" t="s">
        <v>466</v>
      </c>
      <c r="Q246" s="2" t="s">
        <v>442</v>
      </c>
      <c r="R246" s="2" t="s">
        <v>1702</v>
      </c>
      <c r="U246" s="2" t="s">
        <v>1704</v>
      </c>
    </row>
    <row r="247" spans="1:21" s="2" customFormat="1" ht="13" x14ac:dyDescent="0.3">
      <c r="A247" s="2" t="s">
        <v>1827</v>
      </c>
      <c r="B247" s="2" t="s">
        <v>1706</v>
      </c>
      <c r="C247" s="10" t="str">
        <f>"2022"</f>
        <v>2022</v>
      </c>
      <c r="D247" s="2" t="s">
        <v>1705</v>
      </c>
      <c r="E247" s="2" t="s">
        <v>487</v>
      </c>
      <c r="F247" s="2" t="s">
        <v>1709</v>
      </c>
      <c r="G247" s="2" t="str">
        <f>"02779536"</f>
        <v>02779536</v>
      </c>
      <c r="I247" s="2" t="str">
        <f>"Jan2022"</f>
        <v>Jan2022</v>
      </c>
      <c r="J247" s="2">
        <v>292</v>
      </c>
      <c r="M247" s="2">
        <v>1</v>
      </c>
      <c r="N247" s="2">
        <v>154506859</v>
      </c>
      <c r="O247" s="2" t="s">
        <v>1707</v>
      </c>
      <c r="P247" s="2" t="s">
        <v>489</v>
      </c>
      <c r="Q247" s="2" t="s">
        <v>442</v>
      </c>
      <c r="R247" s="2" t="s">
        <v>1708</v>
      </c>
      <c r="U247" s="2" t="s">
        <v>1710</v>
      </c>
    </row>
    <row r="248" spans="1:21" s="2" customFormat="1" ht="13" x14ac:dyDescent="0.3">
      <c r="A248" s="2" t="s">
        <v>1827</v>
      </c>
      <c r="B248" s="2" t="s">
        <v>1712</v>
      </c>
      <c r="C248" s="10">
        <v>2021</v>
      </c>
      <c r="D248" s="2" t="s">
        <v>1711</v>
      </c>
      <c r="E248" s="2" t="s">
        <v>227</v>
      </c>
      <c r="F248" s="2" t="s">
        <v>1714</v>
      </c>
      <c r="G248" s="2" t="str">
        <f>"01606891"</f>
        <v>01606891</v>
      </c>
      <c r="I248" s="2" t="str">
        <f>"Feb2021"</f>
        <v>Feb2021</v>
      </c>
      <c r="J248" s="2">
        <v>44</v>
      </c>
      <c r="K248" s="2">
        <v>1</v>
      </c>
      <c r="L248" s="2">
        <v>129</v>
      </c>
      <c r="M248" s="2">
        <v>9</v>
      </c>
      <c r="N248" s="2">
        <v>148362692</v>
      </c>
      <c r="O248" s="2" t="s">
        <v>222</v>
      </c>
      <c r="P248" s="2" t="s">
        <v>726</v>
      </c>
      <c r="Q248" s="2" t="s">
        <v>442</v>
      </c>
      <c r="R248" s="2" t="s">
        <v>1713</v>
      </c>
      <c r="U248" s="2" t="s">
        <v>1715</v>
      </c>
    </row>
    <row r="249" spans="1:21" s="2" customFormat="1" ht="13" x14ac:dyDescent="0.3">
      <c r="A249" s="2" t="s">
        <v>1827</v>
      </c>
      <c r="C249" s="10">
        <v>2021</v>
      </c>
      <c r="D249" s="2" t="s">
        <v>1716</v>
      </c>
      <c r="E249" s="2" t="s">
        <v>1717</v>
      </c>
      <c r="F249" s="2" t="s">
        <v>1720</v>
      </c>
      <c r="G249" s="2" t="str">
        <f>"10581103"</f>
        <v>10581103</v>
      </c>
      <c r="I249" s="2" t="str">
        <f>"2/8/2021"</f>
        <v>2/8/2021</v>
      </c>
      <c r="J249" s="2">
        <v>31</v>
      </c>
      <c r="K249" s="2">
        <v>6</v>
      </c>
      <c r="L249" s="2">
        <v>8</v>
      </c>
      <c r="M249" s="2">
        <v>1</v>
      </c>
      <c r="N249" s="2">
        <v>148518091</v>
      </c>
      <c r="O249" s="2" t="s">
        <v>1718</v>
      </c>
      <c r="P249" s="2" t="s">
        <v>726</v>
      </c>
      <c r="Q249" s="2" t="s">
        <v>1104</v>
      </c>
      <c r="R249" s="2" t="s">
        <v>1719</v>
      </c>
      <c r="U249" s="2" t="s">
        <v>1721</v>
      </c>
    </row>
    <row r="250" spans="1:21" s="2" customFormat="1" ht="13" x14ac:dyDescent="0.3">
      <c r="A250" s="2" t="s">
        <v>1827</v>
      </c>
      <c r="B250" s="2" t="s">
        <v>1723</v>
      </c>
      <c r="C250" s="10" t="str">
        <f>"2021"</f>
        <v>2021</v>
      </c>
      <c r="D250" s="2" t="s">
        <v>1722</v>
      </c>
      <c r="E250" s="2" t="s">
        <v>1724</v>
      </c>
      <c r="F250" s="2" t="s">
        <v>1727</v>
      </c>
      <c r="G250" s="2" t="str">
        <f>"00071188"</f>
        <v>00071188</v>
      </c>
      <c r="I250" s="2" t="str">
        <f>"Apr2021"</f>
        <v>Apr2021</v>
      </c>
      <c r="J250" s="2">
        <v>178</v>
      </c>
      <c r="K250" s="2">
        <v>7</v>
      </c>
      <c r="L250" s="2">
        <v>1495</v>
      </c>
      <c r="M250" s="2">
        <v>12</v>
      </c>
      <c r="N250" s="2">
        <v>149131357</v>
      </c>
      <c r="O250" s="2" t="s">
        <v>1725</v>
      </c>
      <c r="P250" s="2" t="s">
        <v>731</v>
      </c>
      <c r="Q250" s="2" t="s">
        <v>498</v>
      </c>
      <c r="R250" s="2" t="s">
        <v>1726</v>
      </c>
      <c r="U250" s="2" t="s">
        <v>1728</v>
      </c>
    </row>
    <row r="251" spans="1:21" s="2" customFormat="1" ht="13" x14ac:dyDescent="0.3">
      <c r="A251" s="2" t="s">
        <v>1827</v>
      </c>
      <c r="B251" s="2" t="s">
        <v>1730</v>
      </c>
      <c r="C251" s="10" t="str">
        <f>"2021"</f>
        <v>2021</v>
      </c>
      <c r="D251" s="2" t="s">
        <v>1729</v>
      </c>
      <c r="E251" s="2" t="s">
        <v>1731</v>
      </c>
      <c r="F251" s="2" t="s">
        <v>1734</v>
      </c>
      <c r="G251" s="2" t="str">
        <f>"00103853"</f>
        <v>00103853</v>
      </c>
      <c r="I251" s="2" t="str">
        <f>"Aug2021"</f>
        <v>Aug2021</v>
      </c>
      <c r="J251" s="2">
        <v>57</v>
      </c>
      <c r="K251" s="2">
        <v>6</v>
      </c>
      <c r="L251" s="2">
        <v>1045</v>
      </c>
      <c r="M251" s="2">
        <v>7</v>
      </c>
      <c r="N251" s="2">
        <v>151001989</v>
      </c>
      <c r="O251" s="2" t="s">
        <v>1732</v>
      </c>
      <c r="P251" s="2" t="s">
        <v>691</v>
      </c>
      <c r="Q251" s="2" t="s">
        <v>442</v>
      </c>
      <c r="R251" s="2" t="s">
        <v>1733</v>
      </c>
      <c r="U251" s="2" t="s">
        <v>1735</v>
      </c>
    </row>
    <row r="252" spans="1:21" s="2" customFormat="1" ht="13" x14ac:dyDescent="0.3">
      <c r="A252" s="2" t="s">
        <v>1827</v>
      </c>
      <c r="B252" s="2" t="s">
        <v>1737</v>
      </c>
      <c r="C252" s="10">
        <v>2022</v>
      </c>
      <c r="D252" s="2" t="s">
        <v>1736</v>
      </c>
      <c r="E252" s="2" t="s">
        <v>682</v>
      </c>
      <c r="F252" s="2" t="s">
        <v>1740</v>
      </c>
      <c r="G252" s="2" t="str">
        <f>"08862605"</f>
        <v>08862605</v>
      </c>
      <c r="I252" s="2" t="str">
        <f>"Feb2022"</f>
        <v>Feb2022</v>
      </c>
      <c r="J252" s="2">
        <v>37</v>
      </c>
      <c r="K252" s="8">
        <v>44654</v>
      </c>
      <c r="L252" s="2">
        <v>1023</v>
      </c>
      <c r="M252" s="2">
        <v>26</v>
      </c>
      <c r="N252" s="2">
        <v>154898650</v>
      </c>
      <c r="O252" s="2" t="s">
        <v>1738</v>
      </c>
      <c r="P252" s="2" t="s">
        <v>481</v>
      </c>
      <c r="Q252" s="2" t="s">
        <v>467</v>
      </c>
      <c r="R252" s="2" t="s">
        <v>1739</v>
      </c>
      <c r="U252" s="2" t="s">
        <v>1741</v>
      </c>
    </row>
    <row r="253" spans="1:21" s="2" customFormat="1" ht="13" x14ac:dyDescent="0.3">
      <c r="A253" s="2" t="s">
        <v>1827</v>
      </c>
      <c r="B253" s="2" t="s">
        <v>1743</v>
      </c>
      <c r="C253" s="10">
        <v>2021</v>
      </c>
      <c r="D253" s="2" t="s">
        <v>1742</v>
      </c>
      <c r="E253" s="2" t="s">
        <v>272</v>
      </c>
      <c r="F253" s="2" t="s">
        <v>1746</v>
      </c>
      <c r="G253" s="2" t="str">
        <f>"02699702"</f>
        <v>02699702</v>
      </c>
      <c r="I253" s="2" t="str">
        <f>"Feb2021"</f>
        <v>Feb2021</v>
      </c>
      <c r="J253" s="2">
        <v>35</v>
      </c>
      <c r="K253" s="2">
        <v>2</v>
      </c>
      <c r="L253" s="2">
        <v>214</v>
      </c>
      <c r="M253" s="2">
        <v>7</v>
      </c>
      <c r="N253" s="2">
        <v>148363077</v>
      </c>
      <c r="O253" s="2" t="s">
        <v>1744</v>
      </c>
      <c r="P253" s="2" t="s">
        <v>731</v>
      </c>
      <c r="Q253" s="2" t="s">
        <v>467</v>
      </c>
      <c r="R253" s="2" t="s">
        <v>1745</v>
      </c>
      <c r="U253" s="2" t="s">
        <v>1747</v>
      </c>
    </row>
    <row r="254" spans="1:21" s="2" customFormat="1" ht="13" x14ac:dyDescent="0.3">
      <c r="A254" s="2" t="s">
        <v>1827</v>
      </c>
      <c r="B254" s="2" t="s">
        <v>494</v>
      </c>
      <c r="C254" s="10">
        <v>2021</v>
      </c>
      <c r="D254" s="2" t="s">
        <v>493</v>
      </c>
      <c r="E254" s="2" t="s">
        <v>495</v>
      </c>
      <c r="F254" s="2" t="s">
        <v>500</v>
      </c>
      <c r="G254" s="2" t="str">
        <f>"01492195"</f>
        <v>01492195</v>
      </c>
      <c r="I254" s="2" t="str">
        <f>"2/5/2021"</f>
        <v>2/5/2021</v>
      </c>
      <c r="J254" s="2">
        <v>70</v>
      </c>
      <c r="K254" s="2">
        <v>5</v>
      </c>
      <c r="L254" s="2">
        <v>167</v>
      </c>
      <c r="M254" s="2">
        <v>7</v>
      </c>
      <c r="N254" s="2">
        <v>148670089</v>
      </c>
      <c r="O254" s="2" t="s">
        <v>496</v>
      </c>
      <c r="P254" s="2" t="s">
        <v>497</v>
      </c>
      <c r="Q254" s="2" t="s">
        <v>498</v>
      </c>
      <c r="R254" s="2" t="s">
        <v>499</v>
      </c>
      <c r="U254" s="2" t="s">
        <v>501</v>
      </c>
    </row>
    <row r="255" spans="1:21" s="2" customFormat="1" ht="13" x14ac:dyDescent="0.3">
      <c r="A255" s="2" t="s">
        <v>1827</v>
      </c>
      <c r="B255" s="2" t="s">
        <v>1749</v>
      </c>
      <c r="C255" s="10" t="str">
        <f>"2022"</f>
        <v>2022</v>
      </c>
      <c r="D255" s="2" t="s">
        <v>1748</v>
      </c>
      <c r="E255" s="2" t="s">
        <v>760</v>
      </c>
      <c r="G255" s="2" t="str">
        <f>"8750846X"</f>
        <v>8750846X</v>
      </c>
      <c r="I255" s="2" t="str">
        <f>"May2022"</f>
        <v>May2022</v>
      </c>
      <c r="J255" s="2">
        <v>122</v>
      </c>
      <c r="K255" s="2">
        <v>2</v>
      </c>
      <c r="L255" s="2">
        <v>5</v>
      </c>
      <c r="M255" s="2">
        <v>0</v>
      </c>
      <c r="N255" s="2">
        <v>156887339</v>
      </c>
      <c r="P255" s="2" t="s">
        <v>761</v>
      </c>
      <c r="Q255" s="2" t="s">
        <v>467</v>
      </c>
      <c r="U255" s="2" t="s">
        <v>1750</v>
      </c>
    </row>
    <row r="256" spans="1:21" s="2" customFormat="1" ht="13" x14ac:dyDescent="0.3">
      <c r="A256" s="2" t="s">
        <v>1827</v>
      </c>
      <c r="C256" s="10">
        <v>2021</v>
      </c>
      <c r="D256" s="2" t="s">
        <v>1751</v>
      </c>
      <c r="E256" s="2" t="s">
        <v>824</v>
      </c>
      <c r="G256" s="2" t="str">
        <f>"00024317"</f>
        <v>00024317</v>
      </c>
      <c r="I256" s="2" t="str">
        <f>"Aug-Oct2021"</f>
        <v>Aug-Oct2021</v>
      </c>
      <c r="J256" s="2">
        <v>48</v>
      </c>
      <c r="K256" s="2">
        <v>3</v>
      </c>
      <c r="L256" s="2">
        <v>17</v>
      </c>
      <c r="M256" s="2">
        <v>0</v>
      </c>
      <c r="N256" s="2">
        <v>152172105</v>
      </c>
      <c r="P256" s="2" t="s">
        <v>825</v>
      </c>
      <c r="Q256" s="2" t="s">
        <v>1104</v>
      </c>
      <c r="R256" s="2" t="s">
        <v>1752</v>
      </c>
      <c r="U256" s="2" t="s">
        <v>1753</v>
      </c>
    </row>
    <row r="257" spans="1:21" s="2" customFormat="1" ht="13" x14ac:dyDescent="0.3">
      <c r="A257" s="2" t="s">
        <v>1827</v>
      </c>
      <c r="B257" s="2" t="s">
        <v>1755</v>
      </c>
      <c r="C257" s="10" t="str">
        <f>"2022"</f>
        <v>2022</v>
      </c>
      <c r="D257" s="2" t="s">
        <v>1754</v>
      </c>
      <c r="E257" s="2" t="s">
        <v>1756</v>
      </c>
      <c r="F257" s="2" t="s">
        <v>1759</v>
      </c>
      <c r="G257" s="2" t="str">
        <f>"13634615"</f>
        <v>13634615</v>
      </c>
      <c r="I257" s="2" t="str">
        <f>"Apr2022"</f>
        <v>Apr2022</v>
      </c>
      <c r="J257" s="2">
        <v>59</v>
      </c>
      <c r="K257" s="2">
        <v>2</v>
      </c>
      <c r="L257" s="2">
        <v>225</v>
      </c>
      <c r="M257" s="2">
        <v>8</v>
      </c>
      <c r="N257" s="2">
        <v>156442953</v>
      </c>
      <c r="O257" s="2" t="s">
        <v>1757</v>
      </c>
      <c r="P257" s="2" t="s">
        <v>529</v>
      </c>
      <c r="Q257" s="2" t="s">
        <v>507</v>
      </c>
      <c r="R257" s="2" t="s">
        <v>1758</v>
      </c>
      <c r="U257" s="2" t="s">
        <v>1760</v>
      </c>
    </row>
    <row r="258" spans="1:21" s="2" customFormat="1" ht="13" x14ac:dyDescent="0.3">
      <c r="A258" s="2" t="s">
        <v>1827</v>
      </c>
      <c r="B258" s="2" t="s">
        <v>1566</v>
      </c>
      <c r="C258" s="10">
        <v>2022</v>
      </c>
      <c r="D258" s="2" t="s">
        <v>1761</v>
      </c>
      <c r="E258" s="2" t="s">
        <v>1762</v>
      </c>
      <c r="G258" s="2" t="str">
        <f>"00168335"</f>
        <v>00168335</v>
      </c>
      <c r="I258" s="2" t="str">
        <f>"Apr-Jun2022"</f>
        <v>Apr-Jun2022</v>
      </c>
      <c r="J258" s="2">
        <v>82</v>
      </c>
      <c r="K258" s="2">
        <v>2</v>
      </c>
      <c r="L258" s="2">
        <v>20</v>
      </c>
      <c r="M258" s="2">
        <v>0</v>
      </c>
      <c r="N258" s="2">
        <v>156120752</v>
      </c>
      <c r="P258" s="2" t="s">
        <v>1763</v>
      </c>
      <c r="Q258" s="2" t="s">
        <v>1104</v>
      </c>
      <c r="R258" s="2" t="s">
        <v>1764</v>
      </c>
      <c r="U258" s="2" t="s">
        <v>1765</v>
      </c>
    </row>
    <row r="259" spans="1:21" s="2" customFormat="1" ht="13" x14ac:dyDescent="0.3">
      <c r="A259" s="2" t="s">
        <v>1827</v>
      </c>
      <c r="B259" s="2" t="s">
        <v>1566</v>
      </c>
      <c r="C259" s="10">
        <v>2021</v>
      </c>
      <c r="D259" s="2" t="s">
        <v>1761</v>
      </c>
      <c r="E259" s="2" t="s">
        <v>535</v>
      </c>
      <c r="G259" s="2" t="str">
        <f>"00266388"</f>
        <v>00266388</v>
      </c>
      <c r="I259" s="2" t="str">
        <f>"Summer2021"</f>
        <v>Summer2021</v>
      </c>
      <c r="J259" s="2">
        <v>83</v>
      </c>
      <c r="K259" s="2">
        <v>2</v>
      </c>
      <c r="L259" s="2">
        <v>6</v>
      </c>
      <c r="M259" s="2">
        <v>0</v>
      </c>
      <c r="N259" s="2">
        <v>150636724</v>
      </c>
      <c r="P259" s="2" t="s">
        <v>536</v>
      </c>
      <c r="Q259" s="2" t="s">
        <v>1104</v>
      </c>
      <c r="R259" s="2" t="s">
        <v>1766</v>
      </c>
      <c r="U259" s="2" t="s">
        <v>1767</v>
      </c>
    </row>
    <row r="260" spans="1:21" s="2" customFormat="1" ht="13" x14ac:dyDescent="0.3">
      <c r="A260" s="2" t="s">
        <v>1827</v>
      </c>
      <c r="B260" s="2" t="s">
        <v>1769</v>
      </c>
      <c r="C260" s="10">
        <v>2021</v>
      </c>
      <c r="D260" s="2" t="s">
        <v>1768</v>
      </c>
      <c r="E260" s="2" t="s">
        <v>824</v>
      </c>
      <c r="G260" s="2" t="str">
        <f>"00024317"</f>
        <v>00024317</v>
      </c>
      <c r="I260" s="2" t="str">
        <f>"Aug-Oct2021"</f>
        <v>Aug-Oct2021</v>
      </c>
      <c r="J260" s="2">
        <v>48</v>
      </c>
      <c r="K260" s="2">
        <v>3</v>
      </c>
      <c r="L260" s="2">
        <v>17</v>
      </c>
      <c r="M260" s="2">
        <v>0</v>
      </c>
      <c r="N260" s="2">
        <v>152172104</v>
      </c>
      <c r="P260" s="2" t="s">
        <v>825</v>
      </c>
      <c r="Q260" s="2" t="s">
        <v>1104</v>
      </c>
      <c r="R260" s="2" t="s">
        <v>1766</v>
      </c>
      <c r="U260" s="2" t="s">
        <v>1770</v>
      </c>
    </row>
    <row r="261" spans="1:21" s="2" customFormat="1" ht="13" x14ac:dyDescent="0.3">
      <c r="A261" s="2" t="s">
        <v>1827</v>
      </c>
      <c r="B261" s="2" t="s">
        <v>1566</v>
      </c>
      <c r="C261" s="10" t="str">
        <f>"2021"</f>
        <v>2021</v>
      </c>
      <c r="D261" s="2" t="s">
        <v>1771</v>
      </c>
      <c r="E261" s="2" t="s">
        <v>1134</v>
      </c>
      <c r="G261" s="2" t="str">
        <f>"00286273"</f>
        <v>00286273</v>
      </c>
      <c r="I261" s="2" t="str">
        <f>"Oct2021"</f>
        <v>Oct2021</v>
      </c>
      <c r="J261" s="2">
        <v>66</v>
      </c>
      <c r="K261" s="2">
        <v>4</v>
      </c>
      <c r="L261" s="2">
        <v>10</v>
      </c>
      <c r="M261" s="2">
        <v>0</v>
      </c>
      <c r="N261" s="2">
        <v>152480568</v>
      </c>
      <c r="P261" s="2" t="s">
        <v>1135</v>
      </c>
      <c r="Q261" s="2" t="s">
        <v>1104</v>
      </c>
      <c r="R261" s="2" t="s">
        <v>1766</v>
      </c>
      <c r="U261" s="2" t="s">
        <v>1772</v>
      </c>
    </row>
    <row r="262" spans="1:21" s="2" customFormat="1" ht="13" x14ac:dyDescent="0.3">
      <c r="A262" s="2" t="s">
        <v>1827</v>
      </c>
      <c r="B262" s="2" t="s">
        <v>1774</v>
      </c>
      <c r="C262" s="10">
        <v>2021</v>
      </c>
      <c r="D262" s="2" t="s">
        <v>1773</v>
      </c>
      <c r="E262" s="2" t="s">
        <v>1370</v>
      </c>
      <c r="G262" s="2" t="str">
        <f>"25752146"</f>
        <v>25752146</v>
      </c>
      <c r="I262" s="2" t="str">
        <f>"Feb-Apr2021"</f>
        <v>Feb-Apr2021</v>
      </c>
      <c r="J262" s="2">
        <v>47</v>
      </c>
      <c r="K262" s="2">
        <v>2</v>
      </c>
      <c r="L262" s="2">
        <v>19</v>
      </c>
      <c r="M262" s="2">
        <v>0</v>
      </c>
      <c r="N262" s="2">
        <v>148408361</v>
      </c>
      <c r="P262" s="2" t="s">
        <v>1371</v>
      </c>
      <c r="Q262" s="2" t="s">
        <v>1104</v>
      </c>
      <c r="R262" s="2" t="s">
        <v>1775</v>
      </c>
      <c r="U262" s="2" t="s">
        <v>1776</v>
      </c>
    </row>
    <row r="263" spans="1:21" s="2" customFormat="1" ht="13" x14ac:dyDescent="0.3">
      <c r="A263" s="2" t="s">
        <v>1827</v>
      </c>
      <c r="B263" s="2" t="s">
        <v>1778</v>
      </c>
      <c r="C263" s="10">
        <v>2022</v>
      </c>
      <c r="D263" s="2" t="s">
        <v>1777</v>
      </c>
      <c r="E263" s="2" t="s">
        <v>1762</v>
      </c>
      <c r="G263" s="2" t="str">
        <f>"00168335"</f>
        <v>00168335</v>
      </c>
      <c r="I263" s="2" t="str">
        <f>"Apr-Jun2022"</f>
        <v>Apr-Jun2022</v>
      </c>
      <c r="J263" s="2">
        <v>82</v>
      </c>
      <c r="K263" s="2">
        <v>2</v>
      </c>
      <c r="L263" s="2">
        <v>20</v>
      </c>
      <c r="M263" s="2">
        <v>0</v>
      </c>
      <c r="N263" s="2">
        <v>156120751</v>
      </c>
      <c r="P263" s="2" t="s">
        <v>1763</v>
      </c>
      <c r="Q263" s="2" t="s">
        <v>1104</v>
      </c>
      <c r="R263" s="2" t="s">
        <v>1779</v>
      </c>
      <c r="U263" s="2" t="s">
        <v>1780</v>
      </c>
    </row>
    <row r="264" spans="1:21" s="2" customFormat="1" ht="13" x14ac:dyDescent="0.3">
      <c r="A264" s="2" t="s">
        <v>1827</v>
      </c>
      <c r="B264" s="2" t="s">
        <v>1782</v>
      </c>
      <c r="C264" s="10" t="str">
        <f>"2020"</f>
        <v>2020</v>
      </c>
      <c r="D264" s="2" t="s">
        <v>1781</v>
      </c>
      <c r="E264" s="2" t="s">
        <v>1783</v>
      </c>
      <c r="F264" s="2" t="s">
        <v>1786</v>
      </c>
      <c r="G264" s="2" t="str">
        <f>"21686106"</f>
        <v>21686106</v>
      </c>
      <c r="I264" s="2" t="str">
        <f>"Dec2020"</f>
        <v>Dec2020</v>
      </c>
      <c r="J264" s="2">
        <v>180</v>
      </c>
      <c r="K264" s="2">
        <v>12</v>
      </c>
      <c r="L264" s="2">
        <v>1682</v>
      </c>
      <c r="M264" s="2">
        <v>3</v>
      </c>
      <c r="N264" s="2">
        <v>147544189</v>
      </c>
      <c r="O264" s="2" t="s">
        <v>1784</v>
      </c>
      <c r="P264" s="2" t="s">
        <v>634</v>
      </c>
      <c r="Q264" s="2" t="s">
        <v>507</v>
      </c>
      <c r="R264" s="2" t="s">
        <v>1785</v>
      </c>
      <c r="U264" s="2" t="s">
        <v>1787</v>
      </c>
    </row>
    <row r="265" spans="1:21" s="2" customFormat="1" ht="13" x14ac:dyDescent="0.3">
      <c r="A265" s="2" t="s">
        <v>1827</v>
      </c>
      <c r="B265" s="2" t="s">
        <v>1789</v>
      </c>
      <c r="C265" s="10" t="str">
        <f>"2021"</f>
        <v>2021</v>
      </c>
      <c r="D265" s="2" t="s">
        <v>1788</v>
      </c>
      <c r="E265" s="2" t="s">
        <v>1436</v>
      </c>
      <c r="G265" s="2" t="str">
        <f>"01964895"</f>
        <v>01964895</v>
      </c>
      <c r="I265" s="2" t="str">
        <f>"Apr2021"</f>
        <v>Apr2021</v>
      </c>
      <c r="J265" s="2">
        <v>51</v>
      </c>
      <c r="K265" s="2">
        <v>2</v>
      </c>
      <c r="L265" s="2">
        <v>20</v>
      </c>
      <c r="M265" s="2">
        <v>0</v>
      </c>
      <c r="N265" s="2">
        <v>149270891</v>
      </c>
      <c r="P265" s="2" t="s">
        <v>1437</v>
      </c>
      <c r="Q265" s="2" t="s">
        <v>1790</v>
      </c>
      <c r="R265" s="2" t="s">
        <v>1791</v>
      </c>
      <c r="U265" s="2" t="s">
        <v>1792</v>
      </c>
    </row>
    <row r="266" spans="1:21" s="2" customFormat="1" ht="13" x14ac:dyDescent="0.3">
      <c r="A266" s="2" t="s">
        <v>1827</v>
      </c>
      <c r="B266" s="2" t="s">
        <v>1794</v>
      </c>
      <c r="C266" s="10">
        <v>2022</v>
      </c>
      <c r="D266" s="2" t="s">
        <v>1793</v>
      </c>
      <c r="E266" s="2" t="s">
        <v>487</v>
      </c>
      <c r="F266" s="2" t="s">
        <v>1797</v>
      </c>
      <c r="G266" s="2" t="str">
        <f>"02779536"</f>
        <v>02779536</v>
      </c>
      <c r="I266" s="2" t="str">
        <f>"Mar2022"</f>
        <v>Mar2022</v>
      </c>
      <c r="J266" s="2">
        <v>296</v>
      </c>
      <c r="M266" s="2">
        <v>1</v>
      </c>
      <c r="N266" s="2">
        <v>155377574</v>
      </c>
      <c r="O266" s="2" t="s">
        <v>1795</v>
      </c>
      <c r="P266" s="2" t="s">
        <v>489</v>
      </c>
      <c r="Q266" s="2" t="s">
        <v>442</v>
      </c>
      <c r="R266" s="2" t="s">
        <v>1796</v>
      </c>
      <c r="U266" s="2" t="s">
        <v>1798</v>
      </c>
    </row>
    <row r="267" spans="1:21" s="2" customFormat="1" ht="13" x14ac:dyDescent="0.3">
      <c r="A267" s="2" t="s">
        <v>1827</v>
      </c>
      <c r="C267" s="10" t="str">
        <f>"2021"</f>
        <v>2021</v>
      </c>
      <c r="D267" s="2" t="s">
        <v>1799</v>
      </c>
      <c r="E267" s="2" t="s">
        <v>1436</v>
      </c>
      <c r="G267" s="2" t="str">
        <f>"01964895"</f>
        <v>01964895</v>
      </c>
      <c r="I267" s="2" t="str">
        <f>"Oct2021"</f>
        <v>Oct2021</v>
      </c>
      <c r="J267" s="2">
        <v>51</v>
      </c>
      <c r="K267" s="2">
        <v>4</v>
      </c>
      <c r="L267" s="2">
        <v>20</v>
      </c>
      <c r="M267" s="2">
        <v>0</v>
      </c>
      <c r="N267" s="2">
        <v>152407297</v>
      </c>
      <c r="P267" s="2" t="s">
        <v>1437</v>
      </c>
      <c r="Q267" s="2" t="s">
        <v>1104</v>
      </c>
      <c r="R267" s="2" t="s">
        <v>1800</v>
      </c>
      <c r="U267" s="2" t="s">
        <v>1801</v>
      </c>
    </row>
    <row r="268" spans="1:21" s="2" customFormat="1" ht="13" x14ac:dyDescent="0.3">
      <c r="A268" s="2" t="s">
        <v>1827</v>
      </c>
      <c r="C268" s="10">
        <v>2021</v>
      </c>
      <c r="D268" s="2" t="s">
        <v>1802</v>
      </c>
      <c r="E268" s="2" t="s">
        <v>773</v>
      </c>
      <c r="G268" s="2" t="str">
        <f>"10553134"</f>
        <v>10553134</v>
      </c>
      <c r="I268" s="2" t="str">
        <f>"Fall2021"</f>
        <v>Fall2021</v>
      </c>
      <c r="J268" s="2">
        <v>84</v>
      </c>
      <c r="K268" s="2">
        <v>3</v>
      </c>
      <c r="L268" s="2">
        <v>4</v>
      </c>
      <c r="M268" s="2">
        <v>6</v>
      </c>
      <c r="N268" s="2">
        <v>152252968</v>
      </c>
      <c r="P268" s="2" t="s">
        <v>774</v>
      </c>
      <c r="Q268" s="2" t="s">
        <v>677</v>
      </c>
      <c r="R268" s="2" t="s">
        <v>1803</v>
      </c>
      <c r="U268" s="2" t="s">
        <v>1804</v>
      </c>
    </row>
    <row r="269" spans="1:21" s="2" customFormat="1" ht="13" x14ac:dyDescent="0.3">
      <c r="A269" s="2" t="s">
        <v>1827</v>
      </c>
      <c r="B269" s="2" t="s">
        <v>1806</v>
      </c>
      <c r="C269" s="10" t="str">
        <f>"2021"</f>
        <v>2021</v>
      </c>
      <c r="D269" s="2" t="s">
        <v>1805</v>
      </c>
      <c r="E269" s="2" t="s">
        <v>1807</v>
      </c>
      <c r="F269" s="2" t="s">
        <v>1810</v>
      </c>
      <c r="G269" s="2" t="str">
        <f>"23081155"</f>
        <v>23081155</v>
      </c>
      <c r="I269" s="2" t="str">
        <f>"2021"</f>
        <v>2021</v>
      </c>
      <c r="K269" s="2">
        <v>2</v>
      </c>
      <c r="L269" s="2">
        <v>132</v>
      </c>
      <c r="M269" s="2">
        <v>13</v>
      </c>
      <c r="N269" s="2">
        <v>151748213</v>
      </c>
      <c r="O269" s="2" t="s">
        <v>1808</v>
      </c>
      <c r="P269" s="2" t="s">
        <v>1809</v>
      </c>
      <c r="Q269" s="2" t="s">
        <v>467</v>
      </c>
      <c r="U269" s="2" t="s">
        <v>1811</v>
      </c>
    </row>
    <row r="270" spans="1:21" s="2" customFormat="1" ht="13" x14ac:dyDescent="0.3">
      <c r="A270" s="2" t="s">
        <v>1827</v>
      </c>
      <c r="B270" s="2" t="s">
        <v>1813</v>
      </c>
      <c r="C270" s="10" t="str">
        <f>"2021"</f>
        <v>2021</v>
      </c>
      <c r="D270" s="2" t="s">
        <v>1812</v>
      </c>
      <c r="E270" s="2" t="s">
        <v>1814</v>
      </c>
      <c r="F270" s="2" t="s">
        <v>1817</v>
      </c>
      <c r="G270" s="2" t="str">
        <f>"25419420"</f>
        <v>25419420</v>
      </c>
      <c r="I270" s="2" t="str">
        <f>"2021"</f>
        <v>2021</v>
      </c>
      <c r="J270" s="2">
        <v>6</v>
      </c>
      <c r="K270" s="2">
        <v>1</v>
      </c>
      <c r="L270" s="2">
        <v>101</v>
      </c>
      <c r="M270" s="2">
        <v>8</v>
      </c>
      <c r="N270" s="2">
        <v>149657008</v>
      </c>
      <c r="O270" s="2" t="s">
        <v>1815</v>
      </c>
      <c r="P270" s="2" t="s">
        <v>1816</v>
      </c>
      <c r="Q270" s="2" t="s">
        <v>467</v>
      </c>
      <c r="U270" s="2" t="s">
        <v>1818</v>
      </c>
    </row>
    <row r="271" spans="1:21" s="2" customFormat="1" ht="13" x14ac:dyDescent="0.3">
      <c r="A271" s="2" t="s">
        <v>1827</v>
      </c>
      <c r="B271" s="2" t="s">
        <v>1820</v>
      </c>
      <c r="C271" s="10" t="str">
        <f>"2021"</f>
        <v>2021</v>
      </c>
      <c r="D271" s="2" t="s">
        <v>1819</v>
      </c>
      <c r="E271" s="2" t="s">
        <v>1821</v>
      </c>
      <c r="F271" s="2" t="s">
        <v>1825</v>
      </c>
      <c r="G271" s="2" t="str">
        <f>"12258482"</f>
        <v>12258482</v>
      </c>
      <c r="I271" s="2" t="str">
        <f>"Sep2021"</f>
        <v>Sep2021</v>
      </c>
      <c r="J271" s="2">
        <v>30</v>
      </c>
      <c r="K271" s="2">
        <v>3</v>
      </c>
      <c r="L271" s="2">
        <v>257</v>
      </c>
      <c r="M271" s="2">
        <v>12</v>
      </c>
      <c r="N271" s="2">
        <v>152810252</v>
      </c>
      <c r="O271" s="2" t="s">
        <v>1822</v>
      </c>
      <c r="P271" s="2" t="s">
        <v>1823</v>
      </c>
      <c r="Q271" s="2" t="s">
        <v>442</v>
      </c>
      <c r="R271" s="2" t="s">
        <v>1824</v>
      </c>
      <c r="U271" s="2" t="s">
        <v>1826</v>
      </c>
    </row>
    <row r="272" spans="1:21" s="2" customFormat="1" ht="13" x14ac:dyDescent="0.3">
      <c r="A272" s="2" t="s">
        <v>1922</v>
      </c>
      <c r="B272" s="2" t="s">
        <v>1829</v>
      </c>
      <c r="C272" s="10" t="str">
        <f>"2020"</f>
        <v>2020</v>
      </c>
      <c r="D272" s="2" t="s">
        <v>1828</v>
      </c>
      <c r="E272" s="2" t="s">
        <v>1830</v>
      </c>
      <c r="F272" s="2" t="s">
        <v>1833</v>
      </c>
      <c r="G272" s="2" t="str">
        <f>"18063365"</f>
        <v>18063365</v>
      </c>
      <c r="I272" s="2" t="str">
        <f>"nov2020"</f>
        <v>nov2020</v>
      </c>
      <c r="J272" s="2">
        <v>10</v>
      </c>
      <c r="K272" s="2">
        <v>58</v>
      </c>
      <c r="L272" s="2">
        <v>4053</v>
      </c>
      <c r="M272" s="2">
        <v>7</v>
      </c>
      <c r="N272" s="2">
        <v>147248983</v>
      </c>
      <c r="O272" s="2" t="s">
        <v>1831</v>
      </c>
      <c r="P272" s="2" t="s">
        <v>1832</v>
      </c>
      <c r="Q272" s="2" t="s">
        <v>467</v>
      </c>
      <c r="U272" s="2" t="s">
        <v>1834</v>
      </c>
    </row>
    <row r="273" spans="1:21" s="2" customFormat="1" ht="13" x14ac:dyDescent="0.3">
      <c r="A273" s="2" t="s">
        <v>1922</v>
      </c>
      <c r="B273" s="2" t="s">
        <v>1836</v>
      </c>
      <c r="C273" s="10">
        <v>2022</v>
      </c>
      <c r="D273" s="2" t="s">
        <v>1835</v>
      </c>
      <c r="E273" s="2" t="s">
        <v>675</v>
      </c>
      <c r="I273" s="2" t="str">
        <f>"Winter2022"</f>
        <v>Winter2022</v>
      </c>
      <c r="K273" s="2">
        <v>70</v>
      </c>
      <c r="L273" s="2">
        <v>16</v>
      </c>
      <c r="M273" s="2">
        <v>3</v>
      </c>
      <c r="N273" s="2">
        <v>155775711</v>
      </c>
      <c r="P273" s="2" t="s">
        <v>676</v>
      </c>
      <c r="Q273" s="2" t="s">
        <v>467</v>
      </c>
      <c r="R273" s="2" t="s">
        <v>1837</v>
      </c>
      <c r="U273" s="2" t="s">
        <v>1838</v>
      </c>
    </row>
    <row r="274" spans="1:21" s="2" customFormat="1" ht="13" x14ac:dyDescent="0.3">
      <c r="A274" s="2" t="s">
        <v>1922</v>
      </c>
      <c r="B274" s="2" t="s">
        <v>562</v>
      </c>
      <c r="C274" s="10" t="str">
        <f>"2022"</f>
        <v>2022</v>
      </c>
      <c r="D274" s="2" t="s">
        <v>561</v>
      </c>
      <c r="E274" s="2" t="s">
        <v>487</v>
      </c>
      <c r="F274" s="2" t="s">
        <v>565</v>
      </c>
      <c r="G274" s="2" t="str">
        <f>"02779536"</f>
        <v>02779536</v>
      </c>
      <c r="I274" s="2" t="str">
        <f>"Apr2022"</f>
        <v>Apr2022</v>
      </c>
      <c r="J274" s="2">
        <v>298</v>
      </c>
      <c r="M274" s="2">
        <v>1</v>
      </c>
      <c r="N274" s="2">
        <v>155815728</v>
      </c>
      <c r="O274" s="2" t="s">
        <v>563</v>
      </c>
      <c r="P274" s="2" t="s">
        <v>489</v>
      </c>
      <c r="Q274" s="2" t="s">
        <v>442</v>
      </c>
      <c r="R274" s="2" t="s">
        <v>564</v>
      </c>
      <c r="U274" s="2" t="s">
        <v>566</v>
      </c>
    </row>
    <row r="275" spans="1:21" s="2" customFormat="1" ht="13" x14ac:dyDescent="0.3">
      <c r="A275" s="2" t="s">
        <v>1922</v>
      </c>
      <c r="B275" s="2" t="s">
        <v>440</v>
      </c>
      <c r="C275" s="10" t="str">
        <f>"2021"</f>
        <v>2021</v>
      </c>
      <c r="D275" s="2" t="s">
        <v>439</v>
      </c>
      <c r="E275" s="2" t="s">
        <v>185</v>
      </c>
      <c r="F275" s="2" t="s">
        <v>444</v>
      </c>
      <c r="G275" s="2" t="str">
        <f>"15249220"</f>
        <v>15249220</v>
      </c>
      <c r="I275" s="2" t="str">
        <f>"Apr2021"</f>
        <v>Apr2021</v>
      </c>
      <c r="J275" s="2">
        <v>22</v>
      </c>
      <c r="K275" s="2">
        <v>2</v>
      </c>
      <c r="L275" s="2">
        <v>227</v>
      </c>
      <c r="M275" s="2">
        <v>11</v>
      </c>
      <c r="N275" s="2">
        <v>150022192</v>
      </c>
      <c r="O275" s="2" t="s">
        <v>181</v>
      </c>
      <c r="P275" s="2" t="s">
        <v>441</v>
      </c>
      <c r="Q275" s="2" t="s">
        <v>442</v>
      </c>
      <c r="R275" s="2" t="s">
        <v>443</v>
      </c>
      <c r="U275" s="2" t="s">
        <v>445</v>
      </c>
    </row>
    <row r="276" spans="1:21" s="2" customFormat="1" ht="13" x14ac:dyDescent="0.3">
      <c r="A276" s="2" t="s">
        <v>1922</v>
      </c>
      <c r="B276" s="2" t="s">
        <v>1840</v>
      </c>
      <c r="C276" s="10">
        <v>2020</v>
      </c>
      <c r="D276" s="2" t="s">
        <v>1839</v>
      </c>
      <c r="E276" s="2" t="s">
        <v>1016</v>
      </c>
      <c r="F276" s="2" t="s">
        <v>1843</v>
      </c>
      <c r="G276" s="2" t="str">
        <f>"02275910"</f>
        <v>02275910</v>
      </c>
      <c r="I276" s="2" t="s">
        <v>1841</v>
      </c>
      <c r="L276" s="2">
        <v>1</v>
      </c>
      <c r="M276" s="2">
        <v>7</v>
      </c>
      <c r="N276" s="2">
        <v>147371071</v>
      </c>
      <c r="O276" s="2" t="s">
        <v>1842</v>
      </c>
      <c r="P276" s="2" t="s">
        <v>1018</v>
      </c>
      <c r="Q276" s="2" t="s">
        <v>498</v>
      </c>
      <c r="U276" s="2" t="s">
        <v>1844</v>
      </c>
    </row>
    <row r="277" spans="1:21" s="2" customFormat="1" ht="13" x14ac:dyDescent="0.3">
      <c r="A277" s="2" t="s">
        <v>1922</v>
      </c>
      <c r="B277" s="2" t="s">
        <v>1846</v>
      </c>
      <c r="C277" s="10" t="str">
        <f>"2021"</f>
        <v>2021</v>
      </c>
      <c r="D277" s="2" t="s">
        <v>1845</v>
      </c>
      <c r="E277" s="2" t="s">
        <v>1847</v>
      </c>
      <c r="F277" s="2" t="s">
        <v>1850</v>
      </c>
      <c r="G277" s="2" t="str">
        <f>"00917435"</f>
        <v>00917435</v>
      </c>
      <c r="I277" s="2" t="str">
        <f>"Dec2021"</f>
        <v>Dec2021</v>
      </c>
      <c r="J277" s="2">
        <v>153</v>
      </c>
      <c r="M277" s="2">
        <v>1</v>
      </c>
      <c r="N277" s="2">
        <v>153527236</v>
      </c>
      <c r="O277" s="2" t="s">
        <v>1848</v>
      </c>
      <c r="P277" s="2" t="s">
        <v>1849</v>
      </c>
      <c r="Q277" s="2" t="s">
        <v>442</v>
      </c>
      <c r="U277" s="2" t="s">
        <v>1851</v>
      </c>
    </row>
    <row r="278" spans="1:21" s="2" customFormat="1" ht="13" x14ac:dyDescent="0.3">
      <c r="A278" s="2" t="s">
        <v>1922</v>
      </c>
      <c r="B278" s="2" t="s">
        <v>1853</v>
      </c>
      <c r="C278" s="10">
        <v>2022</v>
      </c>
      <c r="D278" s="2" t="s">
        <v>1852</v>
      </c>
      <c r="E278" s="2" t="s">
        <v>334</v>
      </c>
      <c r="F278" s="2" t="s">
        <v>1855</v>
      </c>
      <c r="G278" s="2" t="str">
        <f>"00147370"</f>
        <v>00147370</v>
      </c>
      <c r="I278" s="2" t="str">
        <f>"Mar2022"</f>
        <v>Mar2022</v>
      </c>
      <c r="J278" s="2">
        <v>61</v>
      </c>
      <c r="K278" s="2">
        <v>1</v>
      </c>
      <c r="L278" s="2">
        <v>230</v>
      </c>
      <c r="M278" s="2">
        <v>16</v>
      </c>
      <c r="N278" s="2">
        <v>155949934</v>
      </c>
      <c r="O278" s="2" t="s">
        <v>328</v>
      </c>
      <c r="P278" s="2" t="s">
        <v>731</v>
      </c>
      <c r="Q278" s="2" t="s">
        <v>507</v>
      </c>
      <c r="R278" s="2" t="s">
        <v>1854</v>
      </c>
      <c r="U278" s="2" t="s">
        <v>1856</v>
      </c>
    </row>
    <row r="279" spans="1:21" s="2" customFormat="1" ht="13" x14ac:dyDescent="0.3">
      <c r="A279" s="2" t="s">
        <v>1922</v>
      </c>
      <c r="B279" s="2" t="s">
        <v>1858</v>
      </c>
      <c r="C279" s="10" t="str">
        <f>"2021"</f>
        <v>2021</v>
      </c>
      <c r="D279" s="2" t="s">
        <v>1857</v>
      </c>
      <c r="E279" s="2" t="s">
        <v>951</v>
      </c>
      <c r="I279" s="2" t="str">
        <f>"Aug2021"</f>
        <v>Aug2021</v>
      </c>
      <c r="J279" s="2">
        <v>40</v>
      </c>
      <c r="K279" s="2">
        <v>3</v>
      </c>
      <c r="L279" s="2">
        <v>4</v>
      </c>
      <c r="M279" s="2">
        <v>4</v>
      </c>
      <c r="N279" s="2">
        <v>152323005</v>
      </c>
      <c r="P279" s="2" t="s">
        <v>952</v>
      </c>
      <c r="Q279" s="2" t="s">
        <v>677</v>
      </c>
      <c r="R279" s="2" t="s">
        <v>1859</v>
      </c>
      <c r="U279" s="2" t="s">
        <v>1860</v>
      </c>
    </row>
    <row r="280" spans="1:21" s="2" customFormat="1" ht="13" x14ac:dyDescent="0.3">
      <c r="A280" s="2" t="s">
        <v>1922</v>
      </c>
      <c r="B280" s="2" t="s">
        <v>1862</v>
      </c>
      <c r="C280" s="10" t="str">
        <f>"2021"</f>
        <v>2021</v>
      </c>
      <c r="D280" s="2" t="s">
        <v>1861</v>
      </c>
      <c r="E280" s="2" t="s">
        <v>1863</v>
      </c>
      <c r="F280" s="2" t="s">
        <v>1867</v>
      </c>
      <c r="G280" s="2" t="str">
        <f>"16472160"</f>
        <v>16472160</v>
      </c>
      <c r="I280" s="2" t="str">
        <f>"Dec2021"</f>
        <v>Dec2021</v>
      </c>
      <c r="K280" s="2">
        <v>26</v>
      </c>
      <c r="L280" s="2">
        <v>87</v>
      </c>
      <c r="M280" s="2">
        <v>16</v>
      </c>
      <c r="N280" s="2">
        <v>156309940</v>
      </c>
      <c r="O280" s="2" t="s">
        <v>1864</v>
      </c>
      <c r="P280" s="2" t="s">
        <v>1865</v>
      </c>
      <c r="Q280" s="2" t="s">
        <v>442</v>
      </c>
      <c r="R280" s="2" t="s">
        <v>1866</v>
      </c>
      <c r="U280" s="2" t="s">
        <v>1868</v>
      </c>
    </row>
    <row r="281" spans="1:21" s="2" customFormat="1" ht="13" x14ac:dyDescent="0.3">
      <c r="A281" s="2" t="s">
        <v>1922</v>
      </c>
      <c r="C281" s="10" t="str">
        <f>"2021"</f>
        <v>2021</v>
      </c>
      <c r="D281" s="2" t="s">
        <v>1869</v>
      </c>
      <c r="E281" s="2" t="s">
        <v>1870</v>
      </c>
      <c r="I281" s="2" t="str">
        <f>"Oct2021"</f>
        <v>Oct2021</v>
      </c>
      <c r="J281" s="2">
        <v>52</v>
      </c>
      <c r="K281" s="2">
        <v>4</v>
      </c>
      <c r="L281" s="2">
        <v>4</v>
      </c>
      <c r="M281" s="2">
        <v>2</v>
      </c>
      <c r="N281" s="2">
        <v>152781545</v>
      </c>
      <c r="P281" s="2" t="s">
        <v>1871</v>
      </c>
      <c r="Q281" s="2" t="s">
        <v>677</v>
      </c>
      <c r="R281" s="2" t="s">
        <v>1872</v>
      </c>
      <c r="U281" s="2" t="s">
        <v>1873</v>
      </c>
    </row>
    <row r="282" spans="1:21" s="2" customFormat="1" ht="13" x14ac:dyDescent="0.3">
      <c r="A282" s="2" t="s">
        <v>1922</v>
      </c>
      <c r="B282" s="2" t="s">
        <v>1875</v>
      </c>
      <c r="C282" s="10" t="str">
        <f>"2021"</f>
        <v>2021</v>
      </c>
      <c r="D282" s="2" t="s">
        <v>1874</v>
      </c>
      <c r="E282" s="2" t="s">
        <v>383</v>
      </c>
      <c r="F282" s="2" t="s">
        <v>1877</v>
      </c>
      <c r="G282" s="2" t="str">
        <f>"10188827"</f>
        <v>10188827</v>
      </c>
      <c r="I282" s="2" t="str">
        <f>"Aug2021"</f>
        <v>Aug2021</v>
      </c>
      <c r="J282" s="2">
        <v>30</v>
      </c>
      <c r="K282" s="2">
        <v>8</v>
      </c>
      <c r="L282" s="2">
        <v>1147</v>
      </c>
      <c r="M282" s="2">
        <v>15</v>
      </c>
      <c r="N282" s="2">
        <v>151566914</v>
      </c>
      <c r="O282" s="2" t="s">
        <v>377</v>
      </c>
      <c r="P282" s="2" t="s">
        <v>691</v>
      </c>
      <c r="Q282" s="2" t="s">
        <v>654</v>
      </c>
      <c r="R282" s="2" t="s">
        <v>1876</v>
      </c>
      <c r="U282" s="2" t="s">
        <v>1878</v>
      </c>
    </row>
    <row r="283" spans="1:21" s="2" customFormat="1" ht="13" x14ac:dyDescent="0.3">
      <c r="A283" s="2" t="s">
        <v>1922</v>
      </c>
      <c r="B283" s="2" t="s">
        <v>1193</v>
      </c>
      <c r="C283" s="10">
        <v>2021</v>
      </c>
      <c r="D283" s="2" t="s">
        <v>1192</v>
      </c>
      <c r="E283" s="2" t="s">
        <v>807</v>
      </c>
      <c r="F283" s="2" t="s">
        <v>1197</v>
      </c>
      <c r="G283" s="2" t="str">
        <f>"11011262"</f>
        <v>11011262</v>
      </c>
      <c r="I283" s="2" t="str">
        <f>"2021 Supplement"</f>
        <v>2021 Supplement</v>
      </c>
      <c r="J283" s="2">
        <v>31</v>
      </c>
      <c r="L283" s="2" t="s">
        <v>1194</v>
      </c>
      <c r="M283" s="2">
        <v>0</v>
      </c>
      <c r="N283" s="2">
        <v>153588513</v>
      </c>
      <c r="P283" s="2" t="s">
        <v>810</v>
      </c>
      <c r="Q283" s="2" t="s">
        <v>1195</v>
      </c>
      <c r="R283" s="2" t="s">
        <v>1196</v>
      </c>
      <c r="U283" s="2" t="s">
        <v>1198</v>
      </c>
    </row>
    <row r="284" spans="1:21" s="2" customFormat="1" ht="13" x14ac:dyDescent="0.3">
      <c r="A284" s="2" t="s">
        <v>1922</v>
      </c>
      <c r="B284" s="2" t="s">
        <v>1880</v>
      </c>
      <c r="C284" s="10">
        <v>2021</v>
      </c>
      <c r="D284" s="2" t="s">
        <v>1879</v>
      </c>
      <c r="E284" s="2" t="s">
        <v>1881</v>
      </c>
      <c r="F284" s="2" t="s">
        <v>1884</v>
      </c>
      <c r="G284" s="2" t="str">
        <f>"00987484"</f>
        <v>00987484</v>
      </c>
      <c r="I284" s="2" t="str">
        <f>"7/13/2021"</f>
        <v>7/13/2021</v>
      </c>
      <c r="J284" s="2">
        <v>326</v>
      </c>
      <c r="K284" s="2">
        <v>2</v>
      </c>
      <c r="L284" s="2">
        <v>133</v>
      </c>
      <c r="M284" s="2">
        <v>2</v>
      </c>
      <c r="N284" s="2">
        <v>151437503</v>
      </c>
      <c r="O284" s="2" t="s">
        <v>1882</v>
      </c>
      <c r="P284" s="2" t="s">
        <v>634</v>
      </c>
      <c r="Q284" s="2" t="s">
        <v>498</v>
      </c>
      <c r="R284" s="2" t="s">
        <v>1883</v>
      </c>
      <c r="U284" s="2" t="s">
        <v>1885</v>
      </c>
    </row>
    <row r="285" spans="1:21" s="2" customFormat="1" ht="13" x14ac:dyDescent="0.3">
      <c r="A285" s="2" t="s">
        <v>1922</v>
      </c>
      <c r="B285" s="2" t="s">
        <v>1887</v>
      </c>
      <c r="C285" s="10">
        <v>2022</v>
      </c>
      <c r="D285" s="2" t="s">
        <v>1886</v>
      </c>
      <c r="E285" s="2" t="s">
        <v>1888</v>
      </c>
      <c r="F285" s="2" t="s">
        <v>1892</v>
      </c>
      <c r="G285" s="2" t="str">
        <f>"00347167"</f>
        <v>00347167</v>
      </c>
      <c r="I285" s="2" t="str">
        <f>"2022 Supplement"</f>
        <v>2022 Supplement</v>
      </c>
      <c r="J285" s="2">
        <v>75</v>
      </c>
      <c r="L285" s="2">
        <v>1</v>
      </c>
      <c r="M285" s="2">
        <v>8</v>
      </c>
      <c r="N285" s="2">
        <v>155028679</v>
      </c>
      <c r="O285" s="2" t="s">
        <v>1889</v>
      </c>
      <c r="P285" s="2" t="s">
        <v>1890</v>
      </c>
      <c r="Q285" s="2" t="s">
        <v>442</v>
      </c>
      <c r="R285" s="2" t="s">
        <v>1891</v>
      </c>
      <c r="U285" s="2" t="s">
        <v>1893</v>
      </c>
    </row>
    <row r="286" spans="1:21" s="2" customFormat="1" ht="13" x14ac:dyDescent="0.3">
      <c r="A286" s="2" t="s">
        <v>1922</v>
      </c>
      <c r="B286" s="2" t="s">
        <v>1461</v>
      </c>
      <c r="C286" s="10" t="str">
        <f>"2021"</f>
        <v>2021</v>
      </c>
      <c r="D286" s="2" t="s">
        <v>1460</v>
      </c>
      <c r="E286" s="2" t="s">
        <v>1462</v>
      </c>
      <c r="F286" s="2" t="s">
        <v>1465</v>
      </c>
      <c r="G286" s="2" t="str">
        <f>"07067437"</f>
        <v>07067437</v>
      </c>
      <c r="I286" s="2" t="str">
        <f>"May2021"</f>
        <v>May2021</v>
      </c>
      <c r="J286" s="2">
        <v>66</v>
      </c>
      <c r="K286" s="2">
        <v>5</v>
      </c>
      <c r="L286" s="2">
        <v>433</v>
      </c>
      <c r="M286" s="2">
        <v>13</v>
      </c>
      <c r="N286" s="2">
        <v>150210424</v>
      </c>
      <c r="O286" s="2" t="s">
        <v>1463</v>
      </c>
      <c r="P286" s="2" t="s">
        <v>481</v>
      </c>
      <c r="Q286" s="2" t="s">
        <v>442</v>
      </c>
      <c r="R286" s="2" t="s">
        <v>1464</v>
      </c>
      <c r="U286" s="2" t="s">
        <v>1466</v>
      </c>
    </row>
    <row r="287" spans="1:21" s="2" customFormat="1" ht="13" x14ac:dyDescent="0.3">
      <c r="A287" s="2" t="s">
        <v>1922</v>
      </c>
      <c r="B287" s="2" t="s">
        <v>1895</v>
      </c>
      <c r="C287" s="10" t="str">
        <f>"2022"</f>
        <v>2022</v>
      </c>
      <c r="D287" s="2" t="s">
        <v>1894</v>
      </c>
      <c r="E287" s="2" t="s">
        <v>1896</v>
      </c>
      <c r="F287" s="2" t="s">
        <v>1900</v>
      </c>
      <c r="G287" s="2" t="str">
        <f>"00034819"</f>
        <v>00034819</v>
      </c>
      <c r="I287" s="2" t="str">
        <f>"May2022"</f>
        <v>May2022</v>
      </c>
      <c r="J287" s="2">
        <v>175</v>
      </c>
      <c r="K287" s="2">
        <v>5</v>
      </c>
      <c r="L287" s="2">
        <v>720</v>
      </c>
      <c r="M287" s="2">
        <v>12</v>
      </c>
      <c r="N287" s="2">
        <v>156918716</v>
      </c>
      <c r="O287" s="2" t="s">
        <v>1897</v>
      </c>
      <c r="P287" s="2" t="s">
        <v>1898</v>
      </c>
      <c r="Q287" s="2" t="s">
        <v>1495</v>
      </c>
      <c r="R287" s="2" t="s">
        <v>1899</v>
      </c>
      <c r="U287" s="2" t="s">
        <v>1901</v>
      </c>
    </row>
    <row r="288" spans="1:21" s="2" customFormat="1" ht="13" x14ac:dyDescent="0.3">
      <c r="A288" s="2" t="s">
        <v>1922</v>
      </c>
      <c r="B288" s="2" t="s">
        <v>1903</v>
      </c>
      <c r="C288" s="10" t="str">
        <f>"2022"</f>
        <v>2022</v>
      </c>
      <c r="D288" s="2" t="s">
        <v>1902</v>
      </c>
      <c r="E288" s="2" t="s">
        <v>592</v>
      </c>
      <c r="F288" s="2" t="s">
        <v>1906</v>
      </c>
      <c r="G288" s="2" t="str">
        <f>"01650327"</f>
        <v>01650327</v>
      </c>
      <c r="I288" s="2" t="str">
        <f>"Apr2022"</f>
        <v>Apr2022</v>
      </c>
      <c r="J288" s="2">
        <v>303</v>
      </c>
      <c r="L288" s="2">
        <v>31</v>
      </c>
      <c r="M288" s="2">
        <v>21</v>
      </c>
      <c r="N288" s="2">
        <v>155628948</v>
      </c>
      <c r="O288" s="2" t="s">
        <v>1904</v>
      </c>
      <c r="P288" s="2" t="s">
        <v>449</v>
      </c>
      <c r="Q288" s="2" t="s">
        <v>442</v>
      </c>
      <c r="R288" s="2" t="s">
        <v>1905</v>
      </c>
      <c r="U288" s="2" t="s">
        <v>1907</v>
      </c>
    </row>
    <row r="289" spans="1:21" s="2" customFormat="1" ht="13" x14ac:dyDescent="0.3">
      <c r="A289" s="2" t="s">
        <v>1922</v>
      </c>
      <c r="B289" s="2" t="s">
        <v>1909</v>
      </c>
      <c r="C289" s="10">
        <v>2020</v>
      </c>
      <c r="D289" s="2" t="s">
        <v>1908</v>
      </c>
      <c r="E289" s="2" t="s">
        <v>1910</v>
      </c>
      <c r="F289" s="2" t="s">
        <v>1914</v>
      </c>
      <c r="G289" s="2" t="str">
        <f>"12259594"</f>
        <v>12259594</v>
      </c>
      <c r="I289" s="2" t="str">
        <f>"2020 Supplement"</f>
        <v>2020 Supplement</v>
      </c>
      <c r="J289" s="2">
        <v>31</v>
      </c>
      <c r="L289" s="2">
        <v>577</v>
      </c>
      <c r="M289" s="2">
        <v>14</v>
      </c>
      <c r="N289" s="2">
        <v>148771581</v>
      </c>
      <c r="O289" s="2" t="s">
        <v>1911</v>
      </c>
      <c r="P289" s="2" t="s">
        <v>1912</v>
      </c>
      <c r="Q289" s="2" t="s">
        <v>740</v>
      </c>
      <c r="R289" s="2" t="s">
        <v>1913</v>
      </c>
      <c r="U289" s="2" t="s">
        <v>1915</v>
      </c>
    </row>
    <row r="290" spans="1:21" s="2" customFormat="1" ht="13" x14ac:dyDescent="0.3">
      <c r="A290" s="2" t="s">
        <v>1922</v>
      </c>
      <c r="B290" s="2" t="s">
        <v>1917</v>
      </c>
      <c r="C290" s="10">
        <v>2021</v>
      </c>
      <c r="D290" s="2" t="s">
        <v>1916</v>
      </c>
      <c r="E290" s="2" t="s">
        <v>154</v>
      </c>
      <c r="F290" s="2" t="s">
        <v>1920</v>
      </c>
      <c r="G290" s="2" t="str">
        <f>"1054139X"</f>
        <v>1054139X</v>
      </c>
      <c r="I290" s="2" t="str">
        <f>"Mar2021"</f>
        <v>Mar2021</v>
      </c>
      <c r="J290" s="2">
        <v>68</v>
      </c>
      <c r="K290" s="2">
        <v>3</v>
      </c>
      <c r="L290" s="2">
        <v>464</v>
      </c>
      <c r="M290" s="2">
        <v>8</v>
      </c>
      <c r="N290" s="2">
        <v>148596408</v>
      </c>
      <c r="O290" s="2" t="s">
        <v>1918</v>
      </c>
      <c r="P290" s="2" t="s">
        <v>449</v>
      </c>
      <c r="Q290" s="2" t="s">
        <v>442</v>
      </c>
      <c r="R290" s="2" t="s">
        <v>1919</v>
      </c>
      <c r="U290" s="2" t="s">
        <v>1921</v>
      </c>
    </row>
    <row r="291" spans="1:21" s="2" customFormat="1" ht="13" x14ac:dyDescent="0.3">
      <c r="A291" s="2" t="s">
        <v>1970</v>
      </c>
      <c r="B291" s="2" t="s">
        <v>604</v>
      </c>
      <c r="C291" s="10" t="str">
        <f>"2021"</f>
        <v>2021</v>
      </c>
      <c r="D291" s="2" t="s">
        <v>603</v>
      </c>
      <c r="E291" s="2" t="s">
        <v>605</v>
      </c>
      <c r="F291" s="2" t="s">
        <v>609</v>
      </c>
      <c r="G291" s="2" t="str">
        <f>"09601643"</f>
        <v>09601643</v>
      </c>
      <c r="I291" s="2" t="str">
        <f>"May2021"</f>
        <v>May2021</v>
      </c>
      <c r="J291" s="2">
        <v>71</v>
      </c>
      <c r="K291" s="2">
        <v>706</v>
      </c>
      <c r="L291" s="2">
        <v>217</v>
      </c>
      <c r="M291" s="2">
        <v>1</v>
      </c>
      <c r="N291" s="2">
        <v>150091047</v>
      </c>
      <c r="O291" s="2" t="s">
        <v>606</v>
      </c>
      <c r="P291" s="2" t="s">
        <v>607</v>
      </c>
      <c r="Q291" s="2" t="s">
        <v>498</v>
      </c>
      <c r="R291" s="2" t="s">
        <v>608</v>
      </c>
      <c r="U291" s="2" t="s">
        <v>610</v>
      </c>
    </row>
    <row r="292" spans="1:21" s="2" customFormat="1" ht="13" x14ac:dyDescent="0.3">
      <c r="A292" s="2" t="s">
        <v>1970</v>
      </c>
      <c r="B292" s="2" t="s">
        <v>612</v>
      </c>
      <c r="C292" s="10" t="str">
        <f>"2021"</f>
        <v>2021</v>
      </c>
      <c r="D292" s="2" t="s">
        <v>611</v>
      </c>
      <c r="E292" s="2" t="s">
        <v>613</v>
      </c>
      <c r="F292" s="2" t="s">
        <v>616</v>
      </c>
      <c r="G292" s="2" t="str">
        <f>"22279067"</f>
        <v>22279067</v>
      </c>
      <c r="I292" s="2" t="str">
        <f>"Oct2021"</f>
        <v>Oct2021</v>
      </c>
      <c r="J292" s="2">
        <v>8</v>
      </c>
      <c r="K292" s="2">
        <v>10</v>
      </c>
      <c r="L292" s="2">
        <v>1</v>
      </c>
      <c r="M292" s="2">
        <v>17</v>
      </c>
      <c r="N292" s="2">
        <v>153254851</v>
      </c>
      <c r="O292" s="2" t="s">
        <v>614</v>
      </c>
      <c r="P292" s="2" t="s">
        <v>615</v>
      </c>
      <c r="Q292" s="2" t="s">
        <v>467</v>
      </c>
      <c r="U292" s="2" t="s">
        <v>617</v>
      </c>
    </row>
    <row r="293" spans="1:21" s="2" customFormat="1" ht="13" x14ac:dyDescent="0.3">
      <c r="A293" s="2" t="s">
        <v>1970</v>
      </c>
      <c r="B293" s="2" t="s">
        <v>1924</v>
      </c>
      <c r="C293" s="10">
        <v>2020</v>
      </c>
      <c r="D293" s="2" t="s">
        <v>1923</v>
      </c>
      <c r="E293" s="2" t="s">
        <v>631</v>
      </c>
      <c r="F293" s="2" t="s">
        <v>1928</v>
      </c>
      <c r="G293" s="2" t="str">
        <f>"25743805"</f>
        <v>25743805</v>
      </c>
      <c r="I293" s="2" t="str">
        <f>"12/2/2020"</f>
        <v>12/2/2020</v>
      </c>
      <c r="J293" s="2">
        <v>3</v>
      </c>
      <c r="K293" s="2">
        <v>12</v>
      </c>
      <c r="L293" s="2" t="s">
        <v>1925</v>
      </c>
      <c r="M293" s="2">
        <v>1</v>
      </c>
      <c r="N293" s="2">
        <v>147380331</v>
      </c>
      <c r="O293" s="2" t="s">
        <v>1926</v>
      </c>
      <c r="P293" s="2" t="s">
        <v>634</v>
      </c>
      <c r="Q293" s="2" t="s">
        <v>442</v>
      </c>
      <c r="R293" s="2" t="s">
        <v>1927</v>
      </c>
      <c r="U293" s="2" t="s">
        <v>1929</v>
      </c>
    </row>
    <row r="294" spans="1:21" s="2" customFormat="1" ht="13" x14ac:dyDescent="0.3">
      <c r="A294" s="2" t="s">
        <v>1970</v>
      </c>
      <c r="B294" s="2" t="s">
        <v>778</v>
      </c>
      <c r="C294" s="10" t="str">
        <f>"2021"</f>
        <v>2021</v>
      </c>
      <c r="D294" s="2" t="s">
        <v>777</v>
      </c>
      <c r="E294" s="2" t="s">
        <v>779</v>
      </c>
      <c r="F294" s="2" t="s">
        <v>782</v>
      </c>
      <c r="G294" s="2" t="str">
        <f>"15313433"</f>
        <v>15313433</v>
      </c>
      <c r="I294" s="2" t="str">
        <f>"Nov2021"</f>
        <v>Nov2021</v>
      </c>
      <c r="J294" s="2">
        <v>25</v>
      </c>
      <c r="K294" s="2">
        <v>11</v>
      </c>
      <c r="L294" s="2">
        <v>1</v>
      </c>
      <c r="M294" s="2">
        <v>17</v>
      </c>
      <c r="N294" s="2">
        <v>154341437</v>
      </c>
      <c r="O294" s="2" t="s">
        <v>780</v>
      </c>
      <c r="P294" s="2" t="s">
        <v>691</v>
      </c>
      <c r="Q294" s="2" t="s">
        <v>442</v>
      </c>
      <c r="R294" s="2" t="s">
        <v>781</v>
      </c>
      <c r="U294" s="2" t="s">
        <v>783</v>
      </c>
    </row>
    <row r="295" spans="1:21" s="2" customFormat="1" ht="13" x14ac:dyDescent="0.3">
      <c r="A295" s="2" t="s">
        <v>1970</v>
      </c>
      <c r="B295" s="2" t="s">
        <v>835</v>
      </c>
      <c r="C295" s="10" t="str">
        <f>"2021"</f>
        <v>2021</v>
      </c>
      <c r="D295" s="2" t="s">
        <v>834</v>
      </c>
      <c r="E295" s="2" t="s">
        <v>836</v>
      </c>
      <c r="G295" s="2" t="str">
        <f>"09337954"</f>
        <v>09337954</v>
      </c>
      <c r="I295" s="2" t="str">
        <f>"2021"</f>
        <v>2021</v>
      </c>
      <c r="J295" s="2">
        <v>56</v>
      </c>
      <c r="K295" s="2">
        <v>1</v>
      </c>
      <c r="L295" s="2">
        <v>153</v>
      </c>
      <c r="M295" s="2">
        <v>12</v>
      </c>
      <c r="N295" s="2">
        <v>148405122</v>
      </c>
      <c r="O295" s="2" t="s">
        <v>837</v>
      </c>
      <c r="P295" s="2" t="s">
        <v>691</v>
      </c>
      <c r="Q295" s="2" t="s">
        <v>467</v>
      </c>
      <c r="U295" s="2" t="s">
        <v>838</v>
      </c>
    </row>
    <row r="296" spans="1:21" s="2" customFormat="1" ht="13" x14ac:dyDescent="0.3">
      <c r="A296" s="2" t="s">
        <v>1970</v>
      </c>
      <c r="B296" s="2" t="s">
        <v>982</v>
      </c>
      <c r="C296" s="10" t="str">
        <f>"2021"</f>
        <v>2021</v>
      </c>
      <c r="D296" s="2" t="s">
        <v>981</v>
      </c>
      <c r="E296" s="2" t="s">
        <v>983</v>
      </c>
      <c r="F296" s="2" t="s">
        <v>985</v>
      </c>
      <c r="G296" s="2" t="str">
        <f>"2168622X"</f>
        <v>2168622X</v>
      </c>
      <c r="I296" s="2" t="str">
        <f>"Sep2021"</f>
        <v>Sep2021</v>
      </c>
      <c r="J296" s="2">
        <v>78</v>
      </c>
      <c r="K296" s="2">
        <v>9</v>
      </c>
      <c r="L296" s="2">
        <v>994</v>
      </c>
      <c r="M296" s="2">
        <v>11</v>
      </c>
      <c r="N296" s="2">
        <v>152244958</v>
      </c>
      <c r="O296" s="2" t="s">
        <v>984</v>
      </c>
      <c r="P296" s="2" t="s">
        <v>634</v>
      </c>
      <c r="Q296" s="2" t="s">
        <v>442</v>
      </c>
      <c r="U296" s="2" t="s">
        <v>986</v>
      </c>
    </row>
    <row r="297" spans="1:21" s="2" customFormat="1" ht="13" x14ac:dyDescent="0.3">
      <c r="A297" s="2" t="s">
        <v>1970</v>
      </c>
      <c r="B297" s="2" t="s">
        <v>1083</v>
      </c>
      <c r="C297" s="10">
        <v>2021</v>
      </c>
      <c r="D297" s="2" t="s">
        <v>1082</v>
      </c>
      <c r="E297" s="2" t="s">
        <v>1084</v>
      </c>
      <c r="F297" s="2" t="s">
        <v>1087</v>
      </c>
      <c r="G297" s="2" t="str">
        <f>"07909667"</f>
        <v>07909667</v>
      </c>
      <c r="I297" s="2" t="str">
        <f>"Jun2021"</f>
        <v>Jun2021</v>
      </c>
      <c r="J297" s="2">
        <v>38</v>
      </c>
      <c r="K297" s="2">
        <v>2</v>
      </c>
      <c r="L297" s="2">
        <v>108</v>
      </c>
      <c r="M297" s="2">
        <v>8</v>
      </c>
      <c r="N297" s="2">
        <v>150428892</v>
      </c>
      <c r="O297" s="2" t="s">
        <v>1085</v>
      </c>
      <c r="P297" s="2" t="s">
        <v>466</v>
      </c>
      <c r="Q297" s="2" t="s">
        <v>442</v>
      </c>
      <c r="R297" s="2" t="s">
        <v>1086</v>
      </c>
      <c r="U297" s="2" t="s">
        <v>1088</v>
      </c>
    </row>
    <row r="298" spans="1:21" s="2" customFormat="1" ht="13" x14ac:dyDescent="0.3">
      <c r="A298" s="2" t="s">
        <v>1970</v>
      </c>
      <c r="B298" s="2" t="s">
        <v>1931</v>
      </c>
      <c r="C298" s="10">
        <v>2022</v>
      </c>
      <c r="D298" s="2" t="s">
        <v>1930</v>
      </c>
      <c r="E298" s="2" t="s">
        <v>937</v>
      </c>
      <c r="F298" s="2" t="s">
        <v>1935</v>
      </c>
      <c r="G298" s="2" t="str">
        <f>"17413842"</f>
        <v>17413842</v>
      </c>
      <c r="I298" s="2" t="str">
        <f>"Mar2022"</f>
        <v>Mar2022</v>
      </c>
      <c r="J298" s="2">
        <v>44</v>
      </c>
      <c r="K298" s="2">
        <v>1</v>
      </c>
      <c r="L298" s="2" t="s">
        <v>1932</v>
      </c>
      <c r="M298" s="2">
        <v>7</v>
      </c>
      <c r="N298" s="2">
        <v>155649316</v>
      </c>
      <c r="O298" s="2" t="s">
        <v>1933</v>
      </c>
      <c r="P298" s="2" t="s">
        <v>810</v>
      </c>
      <c r="Q298" s="2" t="s">
        <v>442</v>
      </c>
      <c r="R298" s="2" t="s">
        <v>1934</v>
      </c>
      <c r="U298" s="2" t="s">
        <v>1936</v>
      </c>
    </row>
    <row r="299" spans="1:21" s="2" customFormat="1" ht="13" x14ac:dyDescent="0.3">
      <c r="A299" s="2" t="s">
        <v>1970</v>
      </c>
      <c r="B299" s="2" t="s">
        <v>1090</v>
      </c>
      <c r="C299" s="10">
        <v>2021</v>
      </c>
      <c r="D299" s="2" t="s">
        <v>1089</v>
      </c>
      <c r="E299" s="2" t="s">
        <v>303</v>
      </c>
      <c r="F299" s="2" t="s">
        <v>1094</v>
      </c>
      <c r="G299" s="2" t="str">
        <f>"14388871"</f>
        <v>14388871</v>
      </c>
      <c r="I299" s="2" t="str">
        <f>"Mar2021"</f>
        <v>Mar2021</v>
      </c>
      <c r="J299" s="2">
        <v>23</v>
      </c>
      <c r="K299" s="2">
        <v>3</v>
      </c>
      <c r="M299" s="2">
        <v>1</v>
      </c>
      <c r="N299" s="2">
        <v>149632020</v>
      </c>
      <c r="O299" s="2" t="s">
        <v>1091</v>
      </c>
      <c r="P299" s="2" t="s">
        <v>1092</v>
      </c>
      <c r="Q299" s="2" t="s">
        <v>442</v>
      </c>
      <c r="R299" s="2" t="s">
        <v>1093</v>
      </c>
      <c r="U299" s="2" t="s">
        <v>1095</v>
      </c>
    </row>
    <row r="300" spans="1:21" s="2" customFormat="1" ht="13" x14ac:dyDescent="0.3">
      <c r="A300" s="2" t="s">
        <v>1970</v>
      </c>
      <c r="B300" s="2" t="s">
        <v>1938</v>
      </c>
      <c r="C300" s="10">
        <v>2021</v>
      </c>
      <c r="D300" s="2" t="s">
        <v>1937</v>
      </c>
      <c r="E300" s="2" t="s">
        <v>495</v>
      </c>
      <c r="F300" s="2" t="s">
        <v>1941</v>
      </c>
      <c r="G300" s="2" t="str">
        <f>"01492195"</f>
        <v>01492195</v>
      </c>
      <c r="I300" s="2" t="str">
        <f>"12/3/2021"</f>
        <v>12/3/2021</v>
      </c>
      <c r="J300" s="2">
        <v>70</v>
      </c>
      <c r="K300" s="2">
        <v>48</v>
      </c>
      <c r="L300" s="2">
        <v>1664</v>
      </c>
      <c r="M300" s="2">
        <v>5</v>
      </c>
      <c r="N300" s="2">
        <v>153923342</v>
      </c>
      <c r="O300" s="2" t="s">
        <v>1939</v>
      </c>
      <c r="P300" s="2" t="s">
        <v>497</v>
      </c>
      <c r="Q300" s="2" t="s">
        <v>498</v>
      </c>
      <c r="R300" s="2" t="s">
        <v>1940</v>
      </c>
      <c r="U300" s="2" t="s">
        <v>1942</v>
      </c>
    </row>
    <row r="301" spans="1:21" s="2" customFormat="1" ht="13" x14ac:dyDescent="0.3">
      <c r="A301" s="2" t="s">
        <v>1970</v>
      </c>
      <c r="B301" s="2" t="s">
        <v>1127</v>
      </c>
      <c r="C301" s="10">
        <v>2021</v>
      </c>
      <c r="D301" s="2" t="s">
        <v>1126</v>
      </c>
      <c r="E301" s="2" t="s">
        <v>1128</v>
      </c>
      <c r="F301" s="2" t="s">
        <v>1130</v>
      </c>
      <c r="G301" s="2" t="str">
        <f>"14712393"</f>
        <v>14712393</v>
      </c>
      <c r="I301" s="2" t="str">
        <f>"12/13/2021"</f>
        <v>12/13/2021</v>
      </c>
      <c r="J301" s="2">
        <v>21</v>
      </c>
      <c r="K301" s="2">
        <v>1</v>
      </c>
      <c r="L301" s="2">
        <v>1</v>
      </c>
      <c r="M301" s="2">
        <v>16</v>
      </c>
      <c r="N301" s="2">
        <v>154096480</v>
      </c>
      <c r="O301" s="2" t="s">
        <v>1129</v>
      </c>
      <c r="P301" s="2" t="s">
        <v>557</v>
      </c>
      <c r="Q301" s="2" t="s">
        <v>467</v>
      </c>
      <c r="U301" s="2" t="s">
        <v>1131</v>
      </c>
    </row>
    <row r="302" spans="1:21" s="2" customFormat="1" ht="13" x14ac:dyDescent="0.3">
      <c r="A302" s="2" t="s">
        <v>1970</v>
      </c>
      <c r="B302" s="2" t="s">
        <v>1944</v>
      </c>
      <c r="C302" s="10">
        <v>2021</v>
      </c>
      <c r="D302" s="2" t="s">
        <v>1943</v>
      </c>
      <c r="E302" s="2" t="s">
        <v>1945</v>
      </c>
      <c r="F302" s="2" t="s">
        <v>1948</v>
      </c>
      <c r="G302" s="2" t="str">
        <f>"14992671"</f>
        <v>14992671</v>
      </c>
      <c r="I302" s="2" t="str">
        <f>"Jul2021"</f>
        <v>Jul2021</v>
      </c>
      <c r="J302" s="2">
        <v>45</v>
      </c>
      <c r="K302" s="2">
        <v>5</v>
      </c>
      <c r="L302" s="2">
        <v>411</v>
      </c>
      <c r="M302" s="2">
        <v>6</v>
      </c>
      <c r="N302" s="2">
        <v>151121737</v>
      </c>
      <c r="O302" s="2" t="s">
        <v>1946</v>
      </c>
      <c r="P302" s="2" t="s">
        <v>449</v>
      </c>
      <c r="Q302" s="2" t="s">
        <v>442</v>
      </c>
      <c r="R302" s="2" t="s">
        <v>1947</v>
      </c>
      <c r="U302" s="2" t="s">
        <v>1949</v>
      </c>
    </row>
    <row r="303" spans="1:21" s="2" customFormat="1" ht="13" x14ac:dyDescent="0.3">
      <c r="A303" s="2" t="s">
        <v>1970</v>
      </c>
      <c r="B303" s="2" t="s">
        <v>1285</v>
      </c>
      <c r="C303" s="10" t="str">
        <f>"2022"</f>
        <v>2022</v>
      </c>
      <c r="D303" s="2" t="s">
        <v>1284</v>
      </c>
      <c r="E303" s="2" t="s">
        <v>1286</v>
      </c>
      <c r="F303" s="2" t="s">
        <v>1289</v>
      </c>
      <c r="G303" s="2" t="str">
        <f>"15498417"</f>
        <v>15498417</v>
      </c>
      <c r="I303" s="2" t="str">
        <f>"Apr2022"</f>
        <v>Apr2022</v>
      </c>
      <c r="J303" s="2">
        <v>18</v>
      </c>
      <c r="K303" s="2">
        <v>3</v>
      </c>
      <c r="L303" s="2">
        <v>245</v>
      </c>
      <c r="M303" s="2">
        <v>8</v>
      </c>
      <c r="N303" s="2">
        <v>156109805</v>
      </c>
      <c r="O303" s="2" t="s">
        <v>1287</v>
      </c>
      <c r="P303" s="2" t="s">
        <v>767</v>
      </c>
      <c r="Q303" s="2" t="s">
        <v>442</v>
      </c>
      <c r="R303" s="2" t="s">
        <v>1288</v>
      </c>
      <c r="U303" s="2" t="s">
        <v>1290</v>
      </c>
    </row>
    <row r="304" spans="1:21" s="2" customFormat="1" ht="13" x14ac:dyDescent="0.3">
      <c r="A304" s="2" t="s">
        <v>1970</v>
      </c>
      <c r="B304" s="2" t="s">
        <v>1951</v>
      </c>
      <c r="C304" s="10" t="str">
        <f>"2021"</f>
        <v>2021</v>
      </c>
      <c r="D304" s="2" t="s">
        <v>1950</v>
      </c>
      <c r="E304" s="2" t="s">
        <v>682</v>
      </c>
      <c r="F304" s="2" t="s">
        <v>1955</v>
      </c>
      <c r="G304" s="2" t="str">
        <f>"08862605"</f>
        <v>08862605</v>
      </c>
      <c r="I304" s="2" t="str">
        <f>"Dec2021"</f>
        <v>Dec2021</v>
      </c>
      <c r="J304" s="2">
        <v>36</v>
      </c>
      <c r="K304" s="2" t="s">
        <v>1952</v>
      </c>
      <c r="L304" s="2">
        <v>11165</v>
      </c>
      <c r="M304" s="2">
        <v>23</v>
      </c>
      <c r="N304" s="2">
        <v>154067754</v>
      </c>
      <c r="O304" s="2" t="s">
        <v>1953</v>
      </c>
      <c r="P304" s="2" t="s">
        <v>481</v>
      </c>
      <c r="Q304" s="2" t="s">
        <v>442</v>
      </c>
      <c r="R304" s="2" t="s">
        <v>1954</v>
      </c>
      <c r="U304" s="2" t="s">
        <v>1956</v>
      </c>
    </row>
    <row r="305" spans="1:21" s="2" customFormat="1" ht="13" x14ac:dyDescent="0.3">
      <c r="A305" s="2" t="s">
        <v>1970</v>
      </c>
      <c r="B305" s="2" t="s">
        <v>1342</v>
      </c>
      <c r="C305" s="10">
        <v>2021</v>
      </c>
      <c r="D305" s="2" t="s">
        <v>1341</v>
      </c>
      <c r="E305" s="2" t="s">
        <v>1343</v>
      </c>
      <c r="F305" s="2" t="s">
        <v>1345</v>
      </c>
      <c r="G305" s="2" t="str">
        <f>"17417015"</f>
        <v>17417015</v>
      </c>
      <c r="I305" s="2" t="str">
        <f>"9/21/2021"</f>
        <v>9/21/2021</v>
      </c>
      <c r="J305" s="2">
        <v>19</v>
      </c>
      <c r="K305" s="2">
        <v>1</v>
      </c>
      <c r="L305" s="2">
        <v>1</v>
      </c>
      <c r="M305" s="2">
        <v>15</v>
      </c>
      <c r="N305" s="2">
        <v>152559083</v>
      </c>
      <c r="O305" s="2" t="s">
        <v>1344</v>
      </c>
      <c r="P305" s="2" t="s">
        <v>557</v>
      </c>
      <c r="Q305" s="2" t="s">
        <v>442</v>
      </c>
      <c r="U305" s="2" t="s">
        <v>1346</v>
      </c>
    </row>
    <row r="306" spans="1:21" s="2" customFormat="1" ht="13" x14ac:dyDescent="0.3">
      <c r="A306" s="2" t="s">
        <v>1970</v>
      </c>
      <c r="B306" s="2" t="s">
        <v>1958</v>
      </c>
      <c r="C306" s="10" t="str">
        <f>"2021"</f>
        <v>2021</v>
      </c>
      <c r="D306" s="2" t="s">
        <v>1957</v>
      </c>
      <c r="E306" s="2" t="s">
        <v>1959</v>
      </c>
      <c r="F306" s="2" t="s">
        <v>1962</v>
      </c>
      <c r="G306" s="2" t="str">
        <f>"08914222"</f>
        <v>08914222</v>
      </c>
      <c r="I306" s="2" t="str">
        <f>"May2021"</f>
        <v>May2021</v>
      </c>
      <c r="J306" s="2">
        <v>112</v>
      </c>
      <c r="M306" s="2">
        <v>1</v>
      </c>
      <c r="N306" s="2">
        <v>149549829</v>
      </c>
      <c r="O306" s="2" t="s">
        <v>1960</v>
      </c>
      <c r="P306" s="2" t="s">
        <v>489</v>
      </c>
      <c r="Q306" s="2" t="s">
        <v>498</v>
      </c>
      <c r="R306" s="2" t="s">
        <v>1961</v>
      </c>
      <c r="U306" s="2" t="s">
        <v>1963</v>
      </c>
    </row>
    <row r="307" spans="1:21" s="2" customFormat="1" ht="13" x14ac:dyDescent="0.3">
      <c r="A307" s="2" t="s">
        <v>1970</v>
      </c>
      <c r="B307" s="2" t="s">
        <v>1587</v>
      </c>
      <c r="C307" s="10" t="str">
        <f>"2021"</f>
        <v>2021</v>
      </c>
      <c r="D307" s="2" t="s">
        <v>1586</v>
      </c>
      <c r="E307" s="2" t="s">
        <v>592</v>
      </c>
      <c r="F307" s="2" t="s">
        <v>1590</v>
      </c>
      <c r="G307" s="2" t="str">
        <f>"01650327"</f>
        <v>01650327</v>
      </c>
      <c r="I307" s="2" t="str">
        <f>"Apr2021"</f>
        <v>Apr2021</v>
      </c>
      <c r="J307" s="2">
        <v>284</v>
      </c>
      <c r="L307" s="2">
        <v>31</v>
      </c>
      <c r="M307" s="2">
        <v>7</v>
      </c>
      <c r="N307" s="2">
        <v>148984102</v>
      </c>
      <c r="O307" s="2" t="s">
        <v>1588</v>
      </c>
      <c r="P307" s="2" t="s">
        <v>449</v>
      </c>
      <c r="Q307" s="2" t="s">
        <v>442</v>
      </c>
      <c r="R307" s="2" t="s">
        <v>1589</v>
      </c>
      <c r="U307" s="2" t="s">
        <v>1591</v>
      </c>
    </row>
    <row r="308" spans="1:21" s="2" customFormat="1" ht="13" x14ac:dyDescent="0.3">
      <c r="A308" s="2" t="s">
        <v>1970</v>
      </c>
      <c r="B308" s="2" t="s">
        <v>1965</v>
      </c>
      <c r="C308" s="10" t="str">
        <f>"2020"</f>
        <v>2020</v>
      </c>
      <c r="D308" s="2" t="s">
        <v>1964</v>
      </c>
      <c r="E308" s="2" t="s">
        <v>666</v>
      </c>
      <c r="F308" s="2" t="s">
        <v>1968</v>
      </c>
      <c r="G308" s="2" t="str">
        <f>"0885579X"</f>
        <v>0885579X</v>
      </c>
      <c r="I308" s="2" t="str">
        <f>"Dec2020"</f>
        <v>Dec2020</v>
      </c>
      <c r="J308" s="2">
        <v>34</v>
      </c>
      <c r="K308" s="2">
        <v>6</v>
      </c>
      <c r="L308" s="2">
        <v>750</v>
      </c>
      <c r="M308" s="2">
        <v>14</v>
      </c>
      <c r="N308" s="2">
        <v>147337726</v>
      </c>
      <c r="O308" s="2" t="s">
        <v>1966</v>
      </c>
      <c r="P308" s="2" t="s">
        <v>668</v>
      </c>
      <c r="Q308" s="2" t="s">
        <v>442</v>
      </c>
      <c r="R308" s="2" t="s">
        <v>1967</v>
      </c>
      <c r="U308" s="2" t="s">
        <v>1969</v>
      </c>
    </row>
    <row r="309" spans="1:21" s="2" customFormat="1" ht="13" x14ac:dyDescent="0.3">
      <c r="A309" s="2" t="s">
        <v>1970</v>
      </c>
      <c r="B309" s="2" t="s">
        <v>1645</v>
      </c>
      <c r="C309" s="10" t="str">
        <f>"2020"</f>
        <v>2020</v>
      </c>
      <c r="D309" s="2" t="s">
        <v>1644</v>
      </c>
      <c r="E309" s="2" t="s">
        <v>1646</v>
      </c>
      <c r="F309" s="2" t="s">
        <v>1649</v>
      </c>
      <c r="G309" s="2" t="str">
        <f>"00365564"</f>
        <v>00365564</v>
      </c>
      <c r="I309" s="2" t="str">
        <f>"Dec2020"</f>
        <v>Dec2020</v>
      </c>
      <c r="J309" s="2">
        <v>61</v>
      </c>
      <c r="K309" s="2">
        <v>6</v>
      </c>
      <c r="L309" s="2">
        <v>855</v>
      </c>
      <c r="M309" s="2">
        <v>22</v>
      </c>
      <c r="N309" s="2">
        <v>147196069</v>
      </c>
      <c r="O309" s="2" t="s">
        <v>1647</v>
      </c>
      <c r="P309" s="2" t="s">
        <v>731</v>
      </c>
      <c r="Q309" s="2" t="s">
        <v>654</v>
      </c>
      <c r="R309" s="2" t="s">
        <v>1648</v>
      </c>
      <c r="U309" s="2" t="s">
        <v>1650</v>
      </c>
    </row>
    <row r="310" spans="1:21" s="2" customFormat="1" ht="13" x14ac:dyDescent="0.3">
      <c r="A310" s="2" t="s">
        <v>1970</v>
      </c>
      <c r="B310" s="2" t="s">
        <v>1659</v>
      </c>
      <c r="C310" s="10">
        <v>2021</v>
      </c>
      <c r="D310" s="2" t="s">
        <v>1658</v>
      </c>
      <c r="E310" s="2" t="s">
        <v>169</v>
      </c>
      <c r="F310" s="2" t="s">
        <v>1661</v>
      </c>
      <c r="G310" s="2" t="str">
        <f>"10531890"</f>
        <v>10531890</v>
      </c>
      <c r="I310" s="2" t="str">
        <f>"Jun2021"</f>
        <v>Jun2021</v>
      </c>
      <c r="J310" s="2">
        <v>50</v>
      </c>
      <c r="K310" s="2">
        <v>3</v>
      </c>
      <c r="L310" s="2">
        <v>437</v>
      </c>
      <c r="M310" s="2">
        <v>16</v>
      </c>
      <c r="N310" s="2">
        <v>150303032</v>
      </c>
      <c r="O310" s="2" t="s">
        <v>164</v>
      </c>
      <c r="P310" s="2" t="s">
        <v>691</v>
      </c>
      <c r="Q310" s="2" t="s">
        <v>442</v>
      </c>
      <c r="R310" s="2" t="s">
        <v>1660</v>
      </c>
      <c r="U310" s="2" t="s">
        <v>1662</v>
      </c>
    </row>
    <row r="311" spans="1:21" s="2" customFormat="1" ht="13" x14ac:dyDescent="0.3">
      <c r="A311" s="2" t="s">
        <v>1970</v>
      </c>
      <c r="B311" s="2" t="s">
        <v>1706</v>
      </c>
      <c r="C311" s="10" t="str">
        <f>"2022"</f>
        <v>2022</v>
      </c>
      <c r="D311" s="2" t="s">
        <v>1705</v>
      </c>
      <c r="E311" s="2" t="s">
        <v>487</v>
      </c>
      <c r="F311" s="2" t="s">
        <v>1709</v>
      </c>
      <c r="G311" s="2" t="str">
        <f>"02779536"</f>
        <v>02779536</v>
      </c>
      <c r="I311" s="2" t="str">
        <f>"Jan2022"</f>
        <v>Jan2022</v>
      </c>
      <c r="J311" s="2">
        <v>292</v>
      </c>
      <c r="M311" s="2">
        <v>1</v>
      </c>
      <c r="N311" s="2">
        <v>154506859</v>
      </c>
      <c r="O311" s="2" t="s">
        <v>1707</v>
      </c>
      <c r="P311" s="2" t="s">
        <v>489</v>
      </c>
      <c r="Q311" s="2" t="s">
        <v>442</v>
      </c>
      <c r="R311" s="2" t="s">
        <v>1708</v>
      </c>
      <c r="U311" s="2" t="s">
        <v>1710</v>
      </c>
    </row>
    <row r="312" spans="1:21" s="2" customFormat="1" ht="13" x14ac:dyDescent="0.3">
      <c r="A312" s="2" t="s">
        <v>1971</v>
      </c>
      <c r="B312" s="2" t="s">
        <v>1846</v>
      </c>
      <c r="C312" s="10" t="str">
        <f>"2021"</f>
        <v>2021</v>
      </c>
      <c r="D312" s="2" t="s">
        <v>1845</v>
      </c>
      <c r="E312" s="2" t="s">
        <v>1847</v>
      </c>
      <c r="F312" s="2" t="s">
        <v>1850</v>
      </c>
      <c r="G312" s="2" t="str">
        <f>"00917435"</f>
        <v>00917435</v>
      </c>
      <c r="I312" s="2" t="str">
        <f>"Dec2021"</f>
        <v>Dec2021</v>
      </c>
      <c r="J312" s="2">
        <v>153</v>
      </c>
      <c r="M312" s="2">
        <v>1</v>
      </c>
      <c r="N312" s="2">
        <v>153527236</v>
      </c>
      <c r="O312" s="2" t="s">
        <v>1848</v>
      </c>
      <c r="P312" s="2" t="s">
        <v>1849</v>
      </c>
      <c r="Q312" s="2" t="s">
        <v>442</v>
      </c>
      <c r="U312" s="2" t="s">
        <v>1851</v>
      </c>
    </row>
    <row r="313" spans="1:21" s="2" customFormat="1" ht="13" x14ac:dyDescent="0.3">
      <c r="A313" s="2" t="s">
        <v>2013</v>
      </c>
      <c r="B313" s="2" t="s">
        <v>541</v>
      </c>
      <c r="C313" s="10" t="str">
        <f>"2020"</f>
        <v>2020</v>
      </c>
      <c r="D313" s="2" t="s">
        <v>540</v>
      </c>
      <c r="E313" s="2" t="s">
        <v>542</v>
      </c>
      <c r="F313" s="2" t="s">
        <v>545</v>
      </c>
      <c r="G313" s="2" t="str">
        <f>"08839417"</f>
        <v>08839417</v>
      </c>
      <c r="I313" s="2" t="str">
        <f>"Dec2020"</f>
        <v>Dec2020</v>
      </c>
      <c r="J313" s="2">
        <v>34</v>
      </c>
      <c r="K313" s="2">
        <v>6</v>
      </c>
      <c r="L313" s="2">
        <v>545</v>
      </c>
      <c r="M313" s="2">
        <v>12</v>
      </c>
      <c r="N313" s="2">
        <v>147365346</v>
      </c>
      <c r="O313" s="2" t="s">
        <v>543</v>
      </c>
      <c r="P313" s="2" t="s">
        <v>449</v>
      </c>
      <c r="Q313" s="2" t="s">
        <v>442</v>
      </c>
      <c r="R313" s="2" t="s">
        <v>544</v>
      </c>
      <c r="U313" s="2" t="s">
        <v>546</v>
      </c>
    </row>
    <row r="314" spans="1:21" s="2" customFormat="1" ht="13" x14ac:dyDescent="0.3">
      <c r="A314" s="2" t="s">
        <v>2013</v>
      </c>
      <c r="B314" s="2" t="s">
        <v>1973</v>
      </c>
      <c r="C314" s="10" t="str">
        <f>" 2022"</f>
        <v xml:space="preserve"> 2022</v>
      </c>
      <c r="D314" s="2" t="s">
        <v>1972</v>
      </c>
      <c r="E314" s="2" t="s">
        <v>1974</v>
      </c>
      <c r="F314" s="2" t="s">
        <v>1977</v>
      </c>
      <c r="G314" s="2" t="str">
        <f>"17518423"</f>
        <v>17518423</v>
      </c>
      <c r="I314" s="2" t="str">
        <f>"Jan 2022"</f>
        <v>Jan 2022</v>
      </c>
      <c r="J314" s="2">
        <v>25</v>
      </c>
      <c r="K314" s="2">
        <v>1</v>
      </c>
      <c r="L314" s="2">
        <v>29</v>
      </c>
      <c r="M314" s="2">
        <v>9</v>
      </c>
      <c r="N314" s="2">
        <v>154740643</v>
      </c>
      <c r="O314" s="2" t="s">
        <v>1975</v>
      </c>
      <c r="P314" s="2" t="s">
        <v>457</v>
      </c>
      <c r="Q314" s="2" t="s">
        <v>442</v>
      </c>
      <c r="R314" s="2" t="s">
        <v>1976</v>
      </c>
      <c r="U314" s="2" t="s">
        <v>1978</v>
      </c>
    </row>
    <row r="315" spans="1:21" s="2" customFormat="1" ht="13" x14ac:dyDescent="0.3">
      <c r="A315" s="2" t="s">
        <v>2013</v>
      </c>
      <c r="B315" s="2" t="s">
        <v>591</v>
      </c>
      <c r="C315" s="10" t="str">
        <f>"2021"</f>
        <v>2021</v>
      </c>
      <c r="D315" s="2" t="s">
        <v>590</v>
      </c>
      <c r="E315" s="2" t="s">
        <v>592</v>
      </c>
      <c r="F315" s="2" t="s">
        <v>595</v>
      </c>
      <c r="G315" s="2" t="str">
        <f>"01650327"</f>
        <v>01650327</v>
      </c>
      <c r="I315" s="2" t="str">
        <f>"Apr2021"</f>
        <v>Apr2021</v>
      </c>
      <c r="J315" s="2">
        <v>285</v>
      </c>
      <c r="L315" s="2">
        <v>144</v>
      </c>
      <c r="M315" s="2">
        <v>8</v>
      </c>
      <c r="N315" s="2">
        <v>149264104</v>
      </c>
      <c r="O315" s="2" t="s">
        <v>593</v>
      </c>
      <c r="P315" s="2" t="s">
        <v>449</v>
      </c>
      <c r="Q315" s="2" t="s">
        <v>442</v>
      </c>
      <c r="R315" s="2" t="s">
        <v>594</v>
      </c>
      <c r="U315" s="2" t="s">
        <v>596</v>
      </c>
    </row>
    <row r="316" spans="1:21" s="2" customFormat="1" ht="13" x14ac:dyDescent="0.3">
      <c r="A316" s="2" t="s">
        <v>2013</v>
      </c>
      <c r="B316" s="2" t="s">
        <v>604</v>
      </c>
      <c r="C316" s="10" t="str">
        <f>"2021"</f>
        <v>2021</v>
      </c>
      <c r="D316" s="2" t="s">
        <v>603</v>
      </c>
      <c r="E316" s="2" t="s">
        <v>605</v>
      </c>
      <c r="F316" s="2" t="s">
        <v>609</v>
      </c>
      <c r="G316" s="2" t="str">
        <f>"09601643"</f>
        <v>09601643</v>
      </c>
      <c r="I316" s="2" t="str">
        <f>"May2021"</f>
        <v>May2021</v>
      </c>
      <c r="J316" s="2">
        <v>71</v>
      </c>
      <c r="K316" s="2">
        <v>706</v>
      </c>
      <c r="L316" s="2">
        <v>217</v>
      </c>
      <c r="M316" s="2">
        <v>1</v>
      </c>
      <c r="N316" s="2">
        <v>150091047</v>
      </c>
      <c r="O316" s="2" t="s">
        <v>606</v>
      </c>
      <c r="P316" s="2" t="s">
        <v>607</v>
      </c>
      <c r="Q316" s="2" t="s">
        <v>498</v>
      </c>
      <c r="R316" s="2" t="s">
        <v>608</v>
      </c>
      <c r="U316" s="2" t="s">
        <v>610</v>
      </c>
    </row>
    <row r="317" spans="1:21" s="2" customFormat="1" ht="13" x14ac:dyDescent="0.3">
      <c r="A317" s="2" t="s">
        <v>2013</v>
      </c>
      <c r="B317" s="2" t="s">
        <v>688</v>
      </c>
      <c r="C317" s="10" t="str">
        <f>"2021"</f>
        <v>2021</v>
      </c>
      <c r="D317" s="2" t="s">
        <v>687</v>
      </c>
      <c r="E317" s="2" t="s">
        <v>689</v>
      </c>
      <c r="F317" s="2" t="s">
        <v>693</v>
      </c>
      <c r="G317" s="2" t="str">
        <f>"00472891"</f>
        <v>00472891</v>
      </c>
      <c r="I317" s="2" t="str">
        <f>"Apr2021"</f>
        <v>Apr2021</v>
      </c>
      <c r="J317" s="2">
        <v>50</v>
      </c>
      <c r="K317" s="2">
        <v>4</v>
      </c>
      <c r="L317" s="2">
        <v>753</v>
      </c>
      <c r="M317" s="2">
        <v>14</v>
      </c>
      <c r="N317" s="2">
        <v>149373058</v>
      </c>
      <c r="O317" s="2" t="s">
        <v>690</v>
      </c>
      <c r="P317" s="2" t="s">
        <v>691</v>
      </c>
      <c r="Q317" s="2" t="s">
        <v>442</v>
      </c>
      <c r="R317" s="2" t="s">
        <v>692</v>
      </c>
      <c r="U317" s="2" t="s">
        <v>694</v>
      </c>
    </row>
    <row r="318" spans="1:21" s="2" customFormat="1" ht="13" x14ac:dyDescent="0.3">
      <c r="A318" s="2" t="s">
        <v>2013</v>
      </c>
      <c r="B318" s="2" t="s">
        <v>1980</v>
      </c>
      <c r="C318" s="10">
        <v>2022</v>
      </c>
      <c r="D318" s="2" t="s">
        <v>1979</v>
      </c>
      <c r="E318" s="2" t="s">
        <v>1264</v>
      </c>
      <c r="F318" s="2" t="s">
        <v>1983</v>
      </c>
      <c r="G318" s="2" t="str">
        <f>"01907409"</f>
        <v>01907409</v>
      </c>
      <c r="I318" s="2" t="str">
        <f>"Feb2022"</f>
        <v>Feb2022</v>
      </c>
      <c r="J318" s="2">
        <v>133</v>
      </c>
      <c r="M318" s="2">
        <v>1</v>
      </c>
      <c r="N318" s="2">
        <v>154735986</v>
      </c>
      <c r="O318" s="2" t="s">
        <v>1981</v>
      </c>
      <c r="P318" s="2" t="s">
        <v>489</v>
      </c>
      <c r="Q318" s="2" t="s">
        <v>442</v>
      </c>
      <c r="R318" s="2" t="s">
        <v>1982</v>
      </c>
      <c r="U318" s="2" t="s">
        <v>1984</v>
      </c>
    </row>
    <row r="319" spans="1:21" s="2" customFormat="1" ht="13" x14ac:dyDescent="0.3">
      <c r="A319" s="2" t="s">
        <v>2013</v>
      </c>
      <c r="B319" s="2" t="s">
        <v>745</v>
      </c>
      <c r="C319" s="10" t="str">
        <f>"2021"</f>
        <v>2021</v>
      </c>
      <c r="D319" s="2" t="s">
        <v>744</v>
      </c>
      <c r="E319" s="2" t="s">
        <v>746</v>
      </c>
      <c r="F319" s="2" t="s">
        <v>749</v>
      </c>
      <c r="G319" s="2" t="str">
        <f>"10633995"</f>
        <v>10633995</v>
      </c>
      <c r="I319" s="2" t="str">
        <f>"May2021"</f>
        <v>May2021</v>
      </c>
      <c r="J319" s="2">
        <v>28</v>
      </c>
      <c r="K319" s="2">
        <v>3</v>
      </c>
      <c r="L319" s="2">
        <v>682</v>
      </c>
      <c r="M319" s="2">
        <v>12</v>
      </c>
      <c r="N319" s="2">
        <v>151176647</v>
      </c>
      <c r="O319" s="2" t="s">
        <v>747</v>
      </c>
      <c r="P319" s="2" t="s">
        <v>726</v>
      </c>
      <c r="Q319" s="2" t="s">
        <v>442</v>
      </c>
      <c r="R319" s="2" t="s">
        <v>748</v>
      </c>
      <c r="U319" s="2" t="s">
        <v>750</v>
      </c>
    </row>
    <row r="320" spans="1:21" s="2" customFormat="1" ht="13" x14ac:dyDescent="0.3">
      <c r="A320" s="2" t="s">
        <v>2013</v>
      </c>
      <c r="B320" s="2" t="s">
        <v>778</v>
      </c>
      <c r="C320" s="10" t="str">
        <f>"2021"</f>
        <v>2021</v>
      </c>
      <c r="D320" s="2" t="s">
        <v>777</v>
      </c>
      <c r="E320" s="2" t="s">
        <v>779</v>
      </c>
      <c r="F320" s="2" t="s">
        <v>782</v>
      </c>
      <c r="G320" s="2" t="str">
        <f>"15313433"</f>
        <v>15313433</v>
      </c>
      <c r="I320" s="2" t="str">
        <f>"Nov2021"</f>
        <v>Nov2021</v>
      </c>
      <c r="J320" s="2">
        <v>25</v>
      </c>
      <c r="K320" s="2">
        <v>11</v>
      </c>
      <c r="L320" s="2">
        <v>1</v>
      </c>
      <c r="M320" s="2">
        <v>17</v>
      </c>
      <c r="N320" s="2">
        <v>154341437</v>
      </c>
      <c r="O320" s="2" t="s">
        <v>780</v>
      </c>
      <c r="P320" s="2" t="s">
        <v>691</v>
      </c>
      <c r="Q320" s="2" t="s">
        <v>442</v>
      </c>
      <c r="R320" s="2" t="s">
        <v>781</v>
      </c>
      <c r="U320" s="2" t="s">
        <v>783</v>
      </c>
    </row>
    <row r="321" spans="1:21" s="2" customFormat="1" ht="13" x14ac:dyDescent="0.3">
      <c r="A321" s="2" t="s">
        <v>2013</v>
      </c>
      <c r="B321" s="2" t="s">
        <v>1986</v>
      </c>
      <c r="C321" s="10">
        <v>2022</v>
      </c>
      <c r="D321" s="2" t="s">
        <v>1985</v>
      </c>
      <c r="E321" s="2" t="s">
        <v>592</v>
      </c>
      <c r="G321" s="2" t="str">
        <f>"01650327"</f>
        <v>01650327</v>
      </c>
      <c r="I321" s="2" t="str">
        <f>"Feb2022"</f>
        <v>Feb2022</v>
      </c>
      <c r="J321" s="2">
        <v>299</v>
      </c>
      <c r="L321" s="2">
        <v>256</v>
      </c>
      <c r="M321" s="2">
        <v>8</v>
      </c>
      <c r="N321" s="2">
        <v>154692058</v>
      </c>
      <c r="O321" s="2" t="s">
        <v>1987</v>
      </c>
      <c r="P321" s="2" t="s">
        <v>449</v>
      </c>
      <c r="Q321" s="2" t="s">
        <v>467</v>
      </c>
      <c r="U321" s="2" t="s">
        <v>1988</v>
      </c>
    </row>
    <row r="322" spans="1:21" s="2" customFormat="1" ht="13" x14ac:dyDescent="0.3">
      <c r="A322" s="2" t="s">
        <v>2013</v>
      </c>
      <c r="B322" s="2" t="s">
        <v>1986</v>
      </c>
      <c r="C322" s="10">
        <v>2022</v>
      </c>
      <c r="D322" s="2" t="s">
        <v>1985</v>
      </c>
      <c r="E322" s="2" t="s">
        <v>592</v>
      </c>
      <c r="F322" s="2" t="s">
        <v>1990</v>
      </c>
      <c r="G322" s="2" t="str">
        <f>"01650327"</f>
        <v>01650327</v>
      </c>
      <c r="I322" s="2" t="str">
        <f>"Feb2022"</f>
        <v>Feb2022</v>
      </c>
      <c r="J322" s="2">
        <v>299</v>
      </c>
      <c r="L322" s="2">
        <v>256</v>
      </c>
      <c r="M322" s="2">
        <v>8</v>
      </c>
      <c r="N322" s="2">
        <v>154691932</v>
      </c>
      <c r="O322" s="2" t="s">
        <v>1987</v>
      </c>
      <c r="P322" s="2" t="s">
        <v>449</v>
      </c>
      <c r="Q322" s="2" t="s">
        <v>442</v>
      </c>
      <c r="R322" s="2" t="s">
        <v>1989</v>
      </c>
      <c r="U322" s="2" t="s">
        <v>1991</v>
      </c>
    </row>
    <row r="323" spans="1:21" s="2" customFormat="1" ht="13" x14ac:dyDescent="0.3">
      <c r="A323" s="2" t="s">
        <v>2013</v>
      </c>
      <c r="B323" s="2" t="s">
        <v>1993</v>
      </c>
      <c r="C323" s="10" t="str">
        <f>"2021"</f>
        <v>2021</v>
      </c>
      <c r="D323" s="2" t="s">
        <v>1992</v>
      </c>
      <c r="E323" s="2" t="s">
        <v>592</v>
      </c>
      <c r="F323" s="2" t="s">
        <v>1996</v>
      </c>
      <c r="G323" s="2" t="str">
        <f>"01650327"</f>
        <v>01650327</v>
      </c>
      <c r="I323" s="2" t="str">
        <f>"Dec2021"</f>
        <v>Dec2021</v>
      </c>
      <c r="J323" s="2">
        <v>295</v>
      </c>
      <c r="L323" s="2">
        <v>63</v>
      </c>
      <c r="M323" s="2">
        <v>9</v>
      </c>
      <c r="N323" s="2">
        <v>153096259</v>
      </c>
      <c r="O323" s="2" t="s">
        <v>1994</v>
      </c>
      <c r="P323" s="2" t="s">
        <v>449</v>
      </c>
      <c r="Q323" s="2" t="s">
        <v>442</v>
      </c>
      <c r="R323" s="2" t="s">
        <v>1995</v>
      </c>
      <c r="U323" s="2" t="s">
        <v>1997</v>
      </c>
    </row>
    <row r="324" spans="1:21" s="2" customFormat="1" ht="13" x14ac:dyDescent="0.3">
      <c r="A324" s="2" t="s">
        <v>2013</v>
      </c>
      <c r="B324" s="2" t="s">
        <v>865</v>
      </c>
      <c r="C324" s="10" t="str">
        <f>"2021"</f>
        <v>2021</v>
      </c>
      <c r="D324" s="2" t="s">
        <v>864</v>
      </c>
      <c r="E324" s="2" t="s">
        <v>515</v>
      </c>
      <c r="F324" s="2" t="s">
        <v>868</v>
      </c>
      <c r="G324" s="2" t="str">
        <f>"01638343"</f>
        <v>01638343</v>
      </c>
      <c r="I324" s="2" t="str">
        <f>"Sep2021"</f>
        <v>Sep2021</v>
      </c>
      <c r="J324" s="2">
        <v>72</v>
      </c>
      <c r="L324" s="2">
        <v>117</v>
      </c>
      <c r="M324" s="2">
        <v>7</v>
      </c>
      <c r="N324" s="2">
        <v>152428243</v>
      </c>
      <c r="O324" s="2" t="s">
        <v>866</v>
      </c>
      <c r="P324" s="2" t="s">
        <v>449</v>
      </c>
      <c r="Q324" s="2" t="s">
        <v>442</v>
      </c>
      <c r="R324" s="2" t="s">
        <v>867</v>
      </c>
      <c r="U324" s="2" t="s">
        <v>869</v>
      </c>
    </row>
    <row r="325" spans="1:21" s="2" customFormat="1" ht="13" x14ac:dyDescent="0.3">
      <c r="A325" s="2" t="s">
        <v>2013</v>
      </c>
      <c r="B325" s="2" t="s">
        <v>1030</v>
      </c>
      <c r="C325" s="10">
        <v>2022</v>
      </c>
      <c r="D325" s="2" t="s">
        <v>1029</v>
      </c>
      <c r="E325" s="2" t="s">
        <v>487</v>
      </c>
      <c r="F325" s="2" t="s">
        <v>1033</v>
      </c>
      <c r="G325" s="2" t="str">
        <f>"02779536"</f>
        <v>02779536</v>
      </c>
      <c r="I325" s="2" t="str">
        <f>"Mar2022"</f>
        <v>Mar2022</v>
      </c>
      <c r="J325" s="2">
        <v>296</v>
      </c>
      <c r="M325" s="2">
        <v>1</v>
      </c>
      <c r="N325" s="2">
        <v>155377589</v>
      </c>
      <c r="O325" s="2" t="s">
        <v>1031</v>
      </c>
      <c r="P325" s="2" t="s">
        <v>489</v>
      </c>
      <c r="Q325" s="2" t="s">
        <v>467</v>
      </c>
      <c r="R325" s="2" t="s">
        <v>1032</v>
      </c>
      <c r="U325" s="2" t="s">
        <v>1034</v>
      </c>
    </row>
    <row r="326" spans="1:21" s="2" customFormat="1" ht="13" x14ac:dyDescent="0.3">
      <c r="A326" s="2" t="s">
        <v>2013</v>
      </c>
      <c r="B326" s="2" t="s">
        <v>1090</v>
      </c>
      <c r="C326" s="10">
        <v>2021</v>
      </c>
      <c r="D326" s="2" t="s">
        <v>1089</v>
      </c>
      <c r="E326" s="2" t="s">
        <v>303</v>
      </c>
      <c r="F326" s="2" t="s">
        <v>1094</v>
      </c>
      <c r="G326" s="2" t="str">
        <f>"14388871"</f>
        <v>14388871</v>
      </c>
      <c r="I326" s="2" t="str">
        <f>"Mar2021"</f>
        <v>Mar2021</v>
      </c>
      <c r="J326" s="2">
        <v>23</v>
      </c>
      <c r="K326" s="2">
        <v>3</v>
      </c>
      <c r="M326" s="2">
        <v>1</v>
      </c>
      <c r="N326" s="2">
        <v>149632020</v>
      </c>
      <c r="O326" s="2" t="s">
        <v>1091</v>
      </c>
      <c r="P326" s="2" t="s">
        <v>1092</v>
      </c>
      <c r="Q326" s="2" t="s">
        <v>442</v>
      </c>
      <c r="R326" s="2" t="s">
        <v>1093</v>
      </c>
      <c r="U326" s="2" t="s">
        <v>1095</v>
      </c>
    </row>
    <row r="327" spans="1:21" s="2" customFormat="1" ht="13" x14ac:dyDescent="0.3">
      <c r="A327" s="2" t="s">
        <v>2013</v>
      </c>
      <c r="B327" s="2" t="s">
        <v>1256</v>
      </c>
      <c r="C327" s="10">
        <v>2021</v>
      </c>
      <c r="D327" s="2" t="s">
        <v>1255</v>
      </c>
      <c r="E327" s="2" t="s">
        <v>1257</v>
      </c>
      <c r="F327" s="2" t="s">
        <v>1260</v>
      </c>
      <c r="G327" s="2" t="str">
        <f>"15227227"</f>
        <v>15227227</v>
      </c>
      <c r="I327" s="2" t="str">
        <f>"Jul2021"</f>
        <v>Jul2021</v>
      </c>
      <c r="J327" s="2">
        <v>30</v>
      </c>
      <c r="K327" s="2">
        <v>4</v>
      </c>
      <c r="L327" s="2">
        <v>1</v>
      </c>
      <c r="M327" s="2">
        <v>11</v>
      </c>
      <c r="N327" s="2">
        <v>151932160</v>
      </c>
      <c r="O327" s="2" t="s">
        <v>1258</v>
      </c>
      <c r="P327" s="2" t="s">
        <v>726</v>
      </c>
      <c r="Q327" s="2" t="s">
        <v>442</v>
      </c>
      <c r="R327" s="2" t="s">
        <v>1259</v>
      </c>
      <c r="U327" s="2" t="s">
        <v>1261</v>
      </c>
    </row>
    <row r="328" spans="1:21" s="2" customFormat="1" ht="13" x14ac:dyDescent="0.3">
      <c r="A328" s="2" t="s">
        <v>2013</v>
      </c>
      <c r="B328" s="2" t="s">
        <v>1263</v>
      </c>
      <c r="C328" s="10" t="str">
        <f>"2022"</f>
        <v>2022</v>
      </c>
      <c r="D328" s="2" t="s">
        <v>1262</v>
      </c>
      <c r="E328" s="2" t="s">
        <v>1264</v>
      </c>
      <c r="F328" s="2" t="s">
        <v>1267</v>
      </c>
      <c r="G328" s="2" t="str">
        <f>"01907409"</f>
        <v>01907409</v>
      </c>
      <c r="I328" s="2" t="str">
        <f>"May2022"</f>
        <v>May2022</v>
      </c>
      <c r="J328" s="2">
        <v>136</v>
      </c>
      <c r="M328" s="2">
        <v>1</v>
      </c>
      <c r="N328" s="2">
        <v>155940804</v>
      </c>
      <c r="O328" s="2" t="s">
        <v>1265</v>
      </c>
      <c r="P328" s="2" t="s">
        <v>489</v>
      </c>
      <c r="Q328" s="2" t="s">
        <v>442</v>
      </c>
      <c r="R328" s="2" t="s">
        <v>1266</v>
      </c>
      <c r="U328" s="2" t="s">
        <v>1268</v>
      </c>
    </row>
    <row r="329" spans="1:21" s="2" customFormat="1" ht="13" x14ac:dyDescent="0.3">
      <c r="A329" s="2" t="s">
        <v>2013</v>
      </c>
      <c r="B329" s="2" t="s">
        <v>1951</v>
      </c>
      <c r="C329" s="10" t="str">
        <f>"2021"</f>
        <v>2021</v>
      </c>
      <c r="D329" s="2" t="s">
        <v>1950</v>
      </c>
      <c r="E329" s="2" t="s">
        <v>682</v>
      </c>
      <c r="F329" s="2" t="s">
        <v>1955</v>
      </c>
      <c r="G329" s="2" t="str">
        <f>"08862605"</f>
        <v>08862605</v>
      </c>
      <c r="I329" s="2" t="str">
        <f>"Dec2021"</f>
        <v>Dec2021</v>
      </c>
      <c r="J329" s="2">
        <v>36</v>
      </c>
      <c r="K329" s="2" t="s">
        <v>1952</v>
      </c>
      <c r="L329" s="2">
        <v>11165</v>
      </c>
      <c r="M329" s="2">
        <v>23</v>
      </c>
      <c r="N329" s="2">
        <v>154067754</v>
      </c>
      <c r="O329" s="2" t="s">
        <v>1953</v>
      </c>
      <c r="P329" s="2" t="s">
        <v>481</v>
      </c>
      <c r="Q329" s="2" t="s">
        <v>442</v>
      </c>
      <c r="R329" s="2" t="s">
        <v>1954</v>
      </c>
      <c r="U329" s="2" t="s">
        <v>1956</v>
      </c>
    </row>
    <row r="330" spans="1:21" s="2" customFormat="1" ht="13" x14ac:dyDescent="0.3">
      <c r="A330" s="2" t="s">
        <v>2013</v>
      </c>
      <c r="B330" s="2" t="s">
        <v>1298</v>
      </c>
      <c r="C330" s="10">
        <v>2021</v>
      </c>
      <c r="D330" s="2" t="s">
        <v>1297</v>
      </c>
      <c r="E330" s="2" t="s">
        <v>1299</v>
      </c>
      <c r="F330" s="2" t="s">
        <v>1302</v>
      </c>
      <c r="G330" s="2" t="str">
        <f>"02654075"</f>
        <v>02654075</v>
      </c>
      <c r="I330" s="2" t="str">
        <f>"Mar2021"</f>
        <v>Mar2021</v>
      </c>
      <c r="J330" s="2">
        <v>38</v>
      </c>
      <c r="K330" s="2">
        <v>3</v>
      </c>
      <c r="L330" s="2">
        <v>825</v>
      </c>
      <c r="M330" s="2">
        <v>23</v>
      </c>
      <c r="N330" s="2">
        <v>149068660</v>
      </c>
      <c r="O330" s="2" t="s">
        <v>1300</v>
      </c>
      <c r="P330" s="2" t="s">
        <v>529</v>
      </c>
      <c r="Q330" s="2" t="s">
        <v>442</v>
      </c>
      <c r="R330" s="2" t="s">
        <v>1301</v>
      </c>
      <c r="U330" s="2" t="s">
        <v>1303</v>
      </c>
    </row>
    <row r="331" spans="1:21" s="2" customFormat="1" ht="13" x14ac:dyDescent="0.3">
      <c r="A331" s="2" t="s">
        <v>2013</v>
      </c>
      <c r="B331" s="2" t="s">
        <v>1999</v>
      </c>
      <c r="C331" s="10" t="str">
        <f>"2021"</f>
        <v>2021</v>
      </c>
      <c r="D331" s="2" t="s">
        <v>1998</v>
      </c>
      <c r="E331" s="2" t="s">
        <v>2000</v>
      </c>
      <c r="F331" s="2" t="s">
        <v>2004</v>
      </c>
      <c r="G331" s="2" t="str">
        <f>"00336572"</f>
        <v>00336572</v>
      </c>
      <c r="I331" s="2" t="str">
        <f>"Sep2021"</f>
        <v>Sep2021</v>
      </c>
      <c r="J331" s="2">
        <v>52</v>
      </c>
      <c r="K331" s="2">
        <v>8</v>
      </c>
      <c r="L331" s="2">
        <v>720</v>
      </c>
      <c r="M331" s="2">
        <v>7</v>
      </c>
      <c r="N331" s="2">
        <v>152640370</v>
      </c>
      <c r="O331" s="2" t="s">
        <v>2001</v>
      </c>
      <c r="P331" s="2" t="s">
        <v>2002</v>
      </c>
      <c r="Q331" s="2" t="s">
        <v>677</v>
      </c>
      <c r="R331" s="2" t="s">
        <v>2003</v>
      </c>
      <c r="U331" s="2" t="s">
        <v>2005</v>
      </c>
    </row>
    <row r="332" spans="1:21" s="2" customFormat="1" ht="13" x14ac:dyDescent="0.3">
      <c r="A332" s="2" t="s">
        <v>2013</v>
      </c>
      <c r="B332" s="2" t="s">
        <v>1394</v>
      </c>
      <c r="C332" s="10">
        <v>2021</v>
      </c>
      <c r="D332" s="2" t="s">
        <v>1393</v>
      </c>
      <c r="E332" s="2" t="s">
        <v>1395</v>
      </c>
      <c r="F332" s="2" t="s">
        <v>1398</v>
      </c>
      <c r="G332" s="2" t="str">
        <f>"14760835"</f>
        <v>14760835</v>
      </c>
      <c r="I332" s="2" t="str">
        <f>"Apr2021 Supplement S2"</f>
        <v>Apr2021 Supplement S2</v>
      </c>
      <c r="J332" s="2">
        <v>94</v>
      </c>
      <c r="L332" s="2">
        <v>481</v>
      </c>
      <c r="M332" s="2">
        <v>16</v>
      </c>
      <c r="N332" s="2">
        <v>149927687</v>
      </c>
      <c r="O332" s="2" t="s">
        <v>1396</v>
      </c>
      <c r="P332" s="2" t="s">
        <v>731</v>
      </c>
      <c r="Q332" s="2" t="s">
        <v>442</v>
      </c>
      <c r="R332" s="2" t="s">
        <v>1397</v>
      </c>
      <c r="U332" s="2" t="s">
        <v>1399</v>
      </c>
    </row>
    <row r="333" spans="1:21" s="2" customFormat="1" ht="13" x14ac:dyDescent="0.3">
      <c r="A333" s="2" t="s">
        <v>2013</v>
      </c>
      <c r="B333" s="2" t="s">
        <v>1406</v>
      </c>
      <c r="C333" s="10" t="str">
        <f>"2021"</f>
        <v>2021</v>
      </c>
      <c r="D333" s="2" t="s">
        <v>1405</v>
      </c>
      <c r="E333" s="2" t="s">
        <v>242</v>
      </c>
      <c r="F333" s="2" t="s">
        <v>1408</v>
      </c>
      <c r="G333" s="2" t="str">
        <f>"00207489"</f>
        <v>00207489</v>
      </c>
      <c r="I333" s="2" t="str">
        <f>"Jan2021"</f>
        <v>Jan2021</v>
      </c>
      <c r="J333" s="2">
        <v>113</v>
      </c>
      <c r="M333" s="2">
        <v>1</v>
      </c>
      <c r="N333" s="2">
        <v>147626508</v>
      </c>
      <c r="O333" s="2" t="s">
        <v>237</v>
      </c>
      <c r="P333" s="2" t="s">
        <v>449</v>
      </c>
      <c r="Q333" s="2" t="s">
        <v>442</v>
      </c>
      <c r="R333" s="2" t="s">
        <v>1407</v>
      </c>
      <c r="U333" s="2" t="s">
        <v>1409</v>
      </c>
    </row>
    <row r="334" spans="1:21" s="2" customFormat="1" ht="13" x14ac:dyDescent="0.3">
      <c r="A334" s="2" t="s">
        <v>2013</v>
      </c>
      <c r="B334" s="2" t="s">
        <v>1645</v>
      </c>
      <c r="C334" s="10" t="str">
        <f>"2020"</f>
        <v>2020</v>
      </c>
      <c r="D334" s="2" t="s">
        <v>1644</v>
      </c>
      <c r="E334" s="2" t="s">
        <v>1646</v>
      </c>
      <c r="F334" s="2" t="s">
        <v>1649</v>
      </c>
      <c r="G334" s="2" t="str">
        <f>"00365564"</f>
        <v>00365564</v>
      </c>
      <c r="I334" s="2" t="str">
        <f>"Dec2020"</f>
        <v>Dec2020</v>
      </c>
      <c r="J334" s="2">
        <v>61</v>
      </c>
      <c r="K334" s="2">
        <v>6</v>
      </c>
      <c r="L334" s="2">
        <v>855</v>
      </c>
      <c r="M334" s="2">
        <v>22</v>
      </c>
      <c r="N334" s="2">
        <v>147196069</v>
      </c>
      <c r="O334" s="2" t="s">
        <v>1647</v>
      </c>
      <c r="P334" s="2" t="s">
        <v>731</v>
      </c>
      <c r="Q334" s="2" t="s">
        <v>654</v>
      </c>
      <c r="R334" s="2" t="s">
        <v>1648</v>
      </c>
      <c r="U334" s="2" t="s">
        <v>1650</v>
      </c>
    </row>
    <row r="335" spans="1:21" s="2" customFormat="1" ht="13" x14ac:dyDescent="0.3">
      <c r="A335" s="2" t="s">
        <v>2013</v>
      </c>
      <c r="B335" s="2" t="s">
        <v>1676</v>
      </c>
      <c r="C335" s="10" t="str">
        <f>"2022"</f>
        <v>2022</v>
      </c>
      <c r="D335" s="2" t="s">
        <v>1675</v>
      </c>
      <c r="E335" s="2" t="s">
        <v>592</v>
      </c>
      <c r="F335" s="2" t="s">
        <v>1678</v>
      </c>
      <c r="G335" s="2" t="str">
        <f>"01650327"</f>
        <v>01650327</v>
      </c>
      <c r="I335" s="2" t="str">
        <f>"Apr2022"</f>
        <v>Apr2022</v>
      </c>
      <c r="J335" s="2">
        <v>303</v>
      </c>
      <c r="L335" s="2">
        <v>74</v>
      </c>
      <c r="M335" s="2">
        <v>8</v>
      </c>
      <c r="N335" s="2">
        <v>155628965</v>
      </c>
      <c r="O335" s="2" t="s">
        <v>1677</v>
      </c>
      <c r="P335" s="2" t="s">
        <v>449</v>
      </c>
      <c r="Q335" s="2" t="s">
        <v>498</v>
      </c>
      <c r="U335" s="2" t="s">
        <v>1679</v>
      </c>
    </row>
    <row r="336" spans="1:21" s="2" customFormat="1" ht="13" x14ac:dyDescent="0.3">
      <c r="A336" s="2" t="s">
        <v>2013</v>
      </c>
      <c r="B336" s="2" t="s">
        <v>2007</v>
      </c>
      <c r="C336" s="10" t="str">
        <f t="shared" ref="C336:C341" si="1">"2021"</f>
        <v>2021</v>
      </c>
      <c r="D336" s="2" t="s">
        <v>2006</v>
      </c>
      <c r="E336" s="2" t="s">
        <v>2008</v>
      </c>
      <c r="F336" s="2" t="s">
        <v>2011</v>
      </c>
      <c r="G336" s="2" t="str">
        <f>"09722068"</f>
        <v>09722068</v>
      </c>
      <c r="I336" s="2" t="str">
        <f>"Dec2021"</f>
        <v>Dec2021</v>
      </c>
      <c r="J336" s="2">
        <v>83</v>
      </c>
      <c r="K336" s="2">
        <v>6</v>
      </c>
      <c r="L336" s="2">
        <v>1574</v>
      </c>
      <c r="M336" s="2">
        <v>4</v>
      </c>
      <c r="N336" s="2">
        <v>154087778</v>
      </c>
      <c r="O336" s="2" t="s">
        <v>2009</v>
      </c>
      <c r="P336" s="2" t="s">
        <v>691</v>
      </c>
      <c r="Q336" s="2" t="s">
        <v>507</v>
      </c>
      <c r="R336" s="2" t="s">
        <v>2010</v>
      </c>
      <c r="U336" s="2" t="s">
        <v>2012</v>
      </c>
    </row>
    <row r="337" spans="1:21" s="2" customFormat="1" ht="13" x14ac:dyDescent="0.3">
      <c r="A337" s="2" t="s">
        <v>2014</v>
      </c>
      <c r="B337" s="2" t="s">
        <v>2019</v>
      </c>
      <c r="C337" s="10" t="str">
        <f t="shared" si="1"/>
        <v>2021</v>
      </c>
      <c r="D337" s="2" t="s">
        <v>2018</v>
      </c>
      <c r="E337" s="2" t="s">
        <v>2020</v>
      </c>
      <c r="F337" s="2" t="s">
        <v>2024</v>
      </c>
      <c r="G337" s="2" t="str">
        <f>"20848021"</f>
        <v>20848021</v>
      </c>
      <c r="I337" s="2" t="str">
        <f>"2021"</f>
        <v>2021</v>
      </c>
      <c r="J337" s="2">
        <v>10</v>
      </c>
      <c r="K337" s="2">
        <v>2</v>
      </c>
      <c r="L337" s="2">
        <v>51</v>
      </c>
      <c r="M337" s="2">
        <v>7</v>
      </c>
      <c r="N337" s="2">
        <v>154092532</v>
      </c>
      <c r="O337" s="2" t="s">
        <v>2021</v>
      </c>
      <c r="P337" s="2" t="s">
        <v>2022</v>
      </c>
      <c r="Q337" s="2" t="s">
        <v>442</v>
      </c>
      <c r="R337" s="2" t="s">
        <v>2023</v>
      </c>
      <c r="U337" s="2" t="s">
        <v>2025</v>
      </c>
    </row>
    <row r="338" spans="1:21" s="2" customFormat="1" ht="13" x14ac:dyDescent="0.3">
      <c r="A338" s="2" t="s">
        <v>2014</v>
      </c>
      <c r="B338" s="2" t="s">
        <v>1875</v>
      </c>
      <c r="C338" s="10" t="str">
        <f t="shared" si="1"/>
        <v>2021</v>
      </c>
      <c r="D338" s="2" t="s">
        <v>1874</v>
      </c>
      <c r="E338" s="2" t="s">
        <v>383</v>
      </c>
      <c r="F338" s="2" t="s">
        <v>1877</v>
      </c>
      <c r="G338" s="2" t="str">
        <f>"10188827"</f>
        <v>10188827</v>
      </c>
      <c r="I338" s="2" t="str">
        <f>"Aug2021"</f>
        <v>Aug2021</v>
      </c>
      <c r="J338" s="2">
        <v>30</v>
      </c>
      <c r="K338" s="2">
        <v>8</v>
      </c>
      <c r="L338" s="2">
        <v>1147</v>
      </c>
      <c r="M338" s="2">
        <v>15</v>
      </c>
      <c r="N338" s="2">
        <v>151566914</v>
      </c>
      <c r="O338" s="2" t="s">
        <v>377</v>
      </c>
      <c r="P338" s="2" t="s">
        <v>691</v>
      </c>
      <c r="Q338" s="2" t="s">
        <v>654</v>
      </c>
      <c r="R338" s="2" t="s">
        <v>1876</v>
      </c>
      <c r="U338" s="2" t="s">
        <v>1878</v>
      </c>
    </row>
    <row r="339" spans="1:21" s="2" customFormat="1" ht="13" x14ac:dyDescent="0.3">
      <c r="A339" s="2" t="s">
        <v>2015</v>
      </c>
      <c r="B339" s="2" t="s">
        <v>2027</v>
      </c>
      <c r="C339" s="10" t="str">
        <f t="shared" si="1"/>
        <v>2021</v>
      </c>
      <c r="D339" s="2" t="s">
        <v>2026</v>
      </c>
      <c r="E339" s="2" t="s">
        <v>592</v>
      </c>
      <c r="F339" s="2" t="s">
        <v>2030</v>
      </c>
      <c r="G339" s="2" t="str">
        <f>"01650327"</f>
        <v>01650327</v>
      </c>
      <c r="I339" s="2" t="str">
        <f>"Dec2021"</f>
        <v>Dec2021</v>
      </c>
      <c r="J339" s="2">
        <v>295</v>
      </c>
      <c r="L339" s="2">
        <v>673</v>
      </c>
      <c r="M339" s="2">
        <v>8</v>
      </c>
      <c r="N339" s="2">
        <v>153096377</v>
      </c>
      <c r="O339" s="2" t="s">
        <v>2028</v>
      </c>
      <c r="P339" s="2" t="s">
        <v>449</v>
      </c>
      <c r="Q339" s="2" t="s">
        <v>442</v>
      </c>
      <c r="R339" s="2" t="s">
        <v>2029</v>
      </c>
      <c r="U339" s="2" t="s">
        <v>2031</v>
      </c>
    </row>
    <row r="340" spans="1:21" s="2" customFormat="1" ht="13" x14ac:dyDescent="0.3">
      <c r="A340" s="2" t="s">
        <v>2016</v>
      </c>
      <c r="B340" s="2" t="s">
        <v>591</v>
      </c>
      <c r="C340" s="10" t="str">
        <f t="shared" si="1"/>
        <v>2021</v>
      </c>
      <c r="D340" s="2" t="s">
        <v>590</v>
      </c>
      <c r="E340" s="2" t="s">
        <v>592</v>
      </c>
      <c r="F340" s="2" t="s">
        <v>595</v>
      </c>
      <c r="G340" s="2" t="str">
        <f>"01650327"</f>
        <v>01650327</v>
      </c>
      <c r="I340" s="2" t="str">
        <f>"Apr2021"</f>
        <v>Apr2021</v>
      </c>
      <c r="J340" s="2">
        <v>285</v>
      </c>
      <c r="L340" s="2">
        <v>144</v>
      </c>
      <c r="M340" s="2">
        <v>8</v>
      </c>
      <c r="N340" s="2">
        <v>149264104</v>
      </c>
      <c r="O340" s="2" t="s">
        <v>593</v>
      </c>
      <c r="P340" s="2" t="s">
        <v>449</v>
      </c>
      <c r="Q340" s="2" t="s">
        <v>442</v>
      </c>
      <c r="R340" s="2" t="s">
        <v>594</v>
      </c>
      <c r="U340" s="2" t="s">
        <v>596</v>
      </c>
    </row>
    <row r="341" spans="1:21" s="2" customFormat="1" ht="13" x14ac:dyDescent="0.3">
      <c r="A341" s="2" t="s">
        <v>2016</v>
      </c>
      <c r="B341" s="2" t="s">
        <v>688</v>
      </c>
      <c r="C341" s="10" t="str">
        <f t="shared" si="1"/>
        <v>2021</v>
      </c>
      <c r="D341" s="2" t="s">
        <v>687</v>
      </c>
      <c r="E341" s="2" t="s">
        <v>689</v>
      </c>
      <c r="F341" s="2" t="s">
        <v>693</v>
      </c>
      <c r="G341" s="2" t="str">
        <f>"00472891"</f>
        <v>00472891</v>
      </c>
      <c r="I341" s="2" t="str">
        <f>"Apr2021"</f>
        <v>Apr2021</v>
      </c>
      <c r="J341" s="2">
        <v>50</v>
      </c>
      <c r="K341" s="2">
        <v>4</v>
      </c>
      <c r="L341" s="2">
        <v>753</v>
      </c>
      <c r="M341" s="2">
        <v>14</v>
      </c>
      <c r="N341" s="2">
        <v>149373058</v>
      </c>
      <c r="O341" s="2" t="s">
        <v>690</v>
      </c>
      <c r="P341" s="2" t="s">
        <v>691</v>
      </c>
      <c r="Q341" s="2" t="s">
        <v>442</v>
      </c>
      <c r="R341" s="2" t="s">
        <v>692</v>
      </c>
      <c r="U341" s="2" t="s">
        <v>694</v>
      </c>
    </row>
    <row r="342" spans="1:21" s="2" customFormat="1" ht="13" x14ac:dyDescent="0.3">
      <c r="A342" s="2" t="s">
        <v>2016</v>
      </c>
      <c r="B342" s="2" t="s">
        <v>1980</v>
      </c>
      <c r="C342" s="10">
        <v>2022</v>
      </c>
      <c r="D342" s="2" t="s">
        <v>1979</v>
      </c>
      <c r="E342" s="2" t="s">
        <v>1264</v>
      </c>
      <c r="F342" s="2" t="s">
        <v>1983</v>
      </c>
      <c r="G342" s="2" t="str">
        <f>"01907409"</f>
        <v>01907409</v>
      </c>
      <c r="I342" s="2" t="str">
        <f>"Feb2022"</f>
        <v>Feb2022</v>
      </c>
      <c r="J342" s="2">
        <v>133</v>
      </c>
      <c r="M342" s="2">
        <v>1</v>
      </c>
      <c r="N342" s="2">
        <v>154735986</v>
      </c>
      <c r="O342" s="2" t="s">
        <v>1981</v>
      </c>
      <c r="P342" s="2" t="s">
        <v>489</v>
      </c>
      <c r="Q342" s="2" t="s">
        <v>442</v>
      </c>
      <c r="R342" s="2" t="s">
        <v>1982</v>
      </c>
      <c r="U342" s="2" t="s">
        <v>1984</v>
      </c>
    </row>
    <row r="343" spans="1:21" s="2" customFormat="1" ht="13" x14ac:dyDescent="0.3">
      <c r="A343" s="2" t="s">
        <v>2016</v>
      </c>
      <c r="B343" s="2" t="s">
        <v>778</v>
      </c>
      <c r="C343" s="10" t="str">
        <f>"2021"</f>
        <v>2021</v>
      </c>
      <c r="D343" s="2" t="s">
        <v>777</v>
      </c>
      <c r="E343" s="2" t="s">
        <v>779</v>
      </c>
      <c r="F343" s="2" t="s">
        <v>782</v>
      </c>
      <c r="G343" s="2" t="str">
        <f>"15313433"</f>
        <v>15313433</v>
      </c>
      <c r="I343" s="2" t="str">
        <f>"Nov2021"</f>
        <v>Nov2021</v>
      </c>
      <c r="J343" s="2">
        <v>25</v>
      </c>
      <c r="K343" s="2">
        <v>11</v>
      </c>
      <c r="L343" s="2">
        <v>1</v>
      </c>
      <c r="M343" s="2">
        <v>17</v>
      </c>
      <c r="N343" s="2">
        <v>154341437</v>
      </c>
      <c r="O343" s="2" t="s">
        <v>780</v>
      </c>
      <c r="P343" s="2" t="s">
        <v>691</v>
      </c>
      <c r="Q343" s="2" t="s">
        <v>442</v>
      </c>
      <c r="R343" s="2" t="s">
        <v>781</v>
      </c>
      <c r="U343" s="2" t="s">
        <v>783</v>
      </c>
    </row>
    <row r="344" spans="1:21" s="2" customFormat="1" ht="13" x14ac:dyDescent="0.3">
      <c r="A344" s="2" t="s">
        <v>2016</v>
      </c>
      <c r="B344" s="2" t="s">
        <v>1986</v>
      </c>
      <c r="C344" s="10">
        <v>2022</v>
      </c>
      <c r="D344" s="2" t="s">
        <v>1985</v>
      </c>
      <c r="E344" s="2" t="s">
        <v>592</v>
      </c>
      <c r="F344" s="2" t="s">
        <v>1990</v>
      </c>
      <c r="G344" s="2" t="str">
        <f>"01650327"</f>
        <v>01650327</v>
      </c>
      <c r="I344" s="2" t="str">
        <f>"Feb2022"</f>
        <v>Feb2022</v>
      </c>
      <c r="J344" s="2">
        <v>299</v>
      </c>
      <c r="L344" s="2">
        <v>256</v>
      </c>
      <c r="M344" s="2">
        <v>8</v>
      </c>
      <c r="N344" s="2">
        <v>154691932</v>
      </c>
      <c r="O344" s="2" t="s">
        <v>1987</v>
      </c>
      <c r="P344" s="2" t="s">
        <v>449</v>
      </c>
      <c r="Q344" s="2" t="s">
        <v>442</v>
      </c>
      <c r="R344" s="2" t="s">
        <v>1989</v>
      </c>
      <c r="U344" s="2" t="s">
        <v>1991</v>
      </c>
    </row>
    <row r="345" spans="1:21" s="2" customFormat="1" ht="13" x14ac:dyDescent="0.3">
      <c r="A345" s="2" t="s">
        <v>2016</v>
      </c>
      <c r="B345" s="2" t="s">
        <v>1993</v>
      </c>
      <c r="C345" s="10" t="str">
        <f>"2021"</f>
        <v>2021</v>
      </c>
      <c r="D345" s="2" t="s">
        <v>1992</v>
      </c>
      <c r="E345" s="2" t="s">
        <v>592</v>
      </c>
      <c r="F345" s="2" t="s">
        <v>1996</v>
      </c>
      <c r="G345" s="2" t="str">
        <f>"01650327"</f>
        <v>01650327</v>
      </c>
      <c r="I345" s="2" t="str">
        <f>"Dec2021"</f>
        <v>Dec2021</v>
      </c>
      <c r="J345" s="2">
        <v>295</v>
      </c>
      <c r="L345" s="2">
        <v>63</v>
      </c>
      <c r="M345" s="2">
        <v>9</v>
      </c>
      <c r="N345" s="2">
        <v>153096259</v>
      </c>
      <c r="O345" s="2" t="s">
        <v>1994</v>
      </c>
      <c r="P345" s="2" t="s">
        <v>449</v>
      </c>
      <c r="Q345" s="2" t="s">
        <v>442</v>
      </c>
      <c r="R345" s="2" t="s">
        <v>1995</v>
      </c>
      <c r="U345" s="2" t="s">
        <v>1997</v>
      </c>
    </row>
    <row r="346" spans="1:21" s="2" customFormat="1" ht="13" x14ac:dyDescent="0.3">
      <c r="A346" s="2" t="s">
        <v>2016</v>
      </c>
      <c r="B346" s="2" t="s">
        <v>1030</v>
      </c>
      <c r="C346" s="10">
        <v>2022</v>
      </c>
      <c r="D346" s="2" t="s">
        <v>1029</v>
      </c>
      <c r="E346" s="2" t="s">
        <v>487</v>
      </c>
      <c r="F346" s="2" t="s">
        <v>1033</v>
      </c>
      <c r="G346" s="2" t="str">
        <f>"02779536"</f>
        <v>02779536</v>
      </c>
      <c r="I346" s="2" t="str">
        <f>"Mar2022"</f>
        <v>Mar2022</v>
      </c>
      <c r="J346" s="2">
        <v>296</v>
      </c>
      <c r="M346" s="2">
        <v>1</v>
      </c>
      <c r="N346" s="2">
        <v>155377589</v>
      </c>
      <c r="O346" s="2" t="s">
        <v>1031</v>
      </c>
      <c r="P346" s="2" t="s">
        <v>489</v>
      </c>
      <c r="Q346" s="2" t="s">
        <v>467</v>
      </c>
      <c r="R346" s="2" t="s">
        <v>1032</v>
      </c>
      <c r="U346" s="2" t="s">
        <v>1034</v>
      </c>
    </row>
    <row r="347" spans="1:21" s="2" customFormat="1" ht="13" x14ac:dyDescent="0.3">
      <c r="A347" s="2" t="s">
        <v>2016</v>
      </c>
      <c r="B347" s="2" t="s">
        <v>1256</v>
      </c>
      <c r="C347" s="10">
        <v>2021</v>
      </c>
      <c r="D347" s="2" t="s">
        <v>1255</v>
      </c>
      <c r="E347" s="2" t="s">
        <v>1257</v>
      </c>
      <c r="F347" s="2" t="s">
        <v>1260</v>
      </c>
      <c r="G347" s="2" t="str">
        <f>"15227227"</f>
        <v>15227227</v>
      </c>
      <c r="I347" s="2" t="str">
        <f>"Jul2021"</f>
        <v>Jul2021</v>
      </c>
      <c r="J347" s="2">
        <v>30</v>
      </c>
      <c r="K347" s="2">
        <v>4</v>
      </c>
      <c r="L347" s="2">
        <v>1</v>
      </c>
      <c r="M347" s="2">
        <v>11</v>
      </c>
      <c r="N347" s="2">
        <v>151932160</v>
      </c>
      <c r="O347" s="2" t="s">
        <v>1258</v>
      </c>
      <c r="P347" s="2" t="s">
        <v>726</v>
      </c>
      <c r="Q347" s="2" t="s">
        <v>442</v>
      </c>
      <c r="R347" s="2" t="s">
        <v>1259</v>
      </c>
      <c r="U347" s="2" t="s">
        <v>1261</v>
      </c>
    </row>
    <row r="348" spans="1:21" s="2" customFormat="1" ht="13" x14ac:dyDescent="0.3">
      <c r="A348" s="2" t="s">
        <v>2016</v>
      </c>
      <c r="B348" s="2" t="s">
        <v>1263</v>
      </c>
      <c r="C348" s="10" t="str">
        <f>"2022"</f>
        <v>2022</v>
      </c>
      <c r="D348" s="2" t="s">
        <v>1262</v>
      </c>
      <c r="E348" s="2" t="s">
        <v>1264</v>
      </c>
      <c r="F348" s="2" t="s">
        <v>1267</v>
      </c>
      <c r="G348" s="2" t="str">
        <f>"01907409"</f>
        <v>01907409</v>
      </c>
      <c r="I348" s="2" t="str">
        <f>"May2022"</f>
        <v>May2022</v>
      </c>
      <c r="J348" s="2">
        <v>136</v>
      </c>
      <c r="M348" s="2">
        <v>1</v>
      </c>
      <c r="N348" s="2">
        <v>155940804</v>
      </c>
      <c r="O348" s="2" t="s">
        <v>1265</v>
      </c>
      <c r="P348" s="2" t="s">
        <v>489</v>
      </c>
      <c r="Q348" s="2" t="s">
        <v>442</v>
      </c>
      <c r="R348" s="2" t="s">
        <v>1266</v>
      </c>
      <c r="U348" s="2" t="s">
        <v>1268</v>
      </c>
    </row>
    <row r="349" spans="1:21" s="2" customFormat="1" ht="13" x14ac:dyDescent="0.3">
      <c r="A349" s="2" t="s">
        <v>2016</v>
      </c>
      <c r="B349" s="2" t="s">
        <v>1951</v>
      </c>
      <c r="C349" s="10" t="str">
        <f>"2021"</f>
        <v>2021</v>
      </c>
      <c r="D349" s="2" t="s">
        <v>1950</v>
      </c>
      <c r="E349" s="2" t="s">
        <v>682</v>
      </c>
      <c r="F349" s="2" t="s">
        <v>1955</v>
      </c>
      <c r="G349" s="2" t="str">
        <f>"08862605"</f>
        <v>08862605</v>
      </c>
      <c r="I349" s="2" t="str">
        <f>"Dec2021"</f>
        <v>Dec2021</v>
      </c>
      <c r="J349" s="2">
        <v>36</v>
      </c>
      <c r="K349" s="2" t="s">
        <v>1952</v>
      </c>
      <c r="L349" s="2">
        <v>11165</v>
      </c>
      <c r="M349" s="2">
        <v>23</v>
      </c>
      <c r="N349" s="2">
        <v>154067754</v>
      </c>
      <c r="O349" s="2" t="s">
        <v>1953</v>
      </c>
      <c r="P349" s="2" t="s">
        <v>481</v>
      </c>
      <c r="Q349" s="2" t="s">
        <v>442</v>
      </c>
      <c r="R349" s="2" t="s">
        <v>1954</v>
      </c>
      <c r="U349" s="2" t="s">
        <v>1956</v>
      </c>
    </row>
    <row r="350" spans="1:21" s="2" customFormat="1" ht="13" x14ac:dyDescent="0.3">
      <c r="A350" s="2" t="s">
        <v>2016</v>
      </c>
      <c r="B350" s="2" t="s">
        <v>1298</v>
      </c>
      <c r="C350" s="10">
        <v>2021</v>
      </c>
      <c r="D350" s="2" t="s">
        <v>1297</v>
      </c>
      <c r="E350" s="2" t="s">
        <v>1299</v>
      </c>
      <c r="F350" s="2" t="s">
        <v>1302</v>
      </c>
      <c r="G350" s="2" t="str">
        <f>"02654075"</f>
        <v>02654075</v>
      </c>
      <c r="I350" s="2" t="str">
        <f>"Mar2021"</f>
        <v>Mar2021</v>
      </c>
      <c r="J350" s="2">
        <v>38</v>
      </c>
      <c r="K350" s="2">
        <v>3</v>
      </c>
      <c r="L350" s="2">
        <v>825</v>
      </c>
      <c r="M350" s="2">
        <v>23</v>
      </c>
      <c r="N350" s="2">
        <v>149068660</v>
      </c>
      <c r="O350" s="2" t="s">
        <v>1300</v>
      </c>
      <c r="P350" s="2" t="s">
        <v>529</v>
      </c>
      <c r="Q350" s="2" t="s">
        <v>442</v>
      </c>
      <c r="R350" s="2" t="s">
        <v>1301</v>
      </c>
      <c r="U350" s="2" t="s">
        <v>1303</v>
      </c>
    </row>
    <row r="351" spans="1:21" s="2" customFormat="1" ht="13" x14ac:dyDescent="0.3">
      <c r="A351" s="2" t="s">
        <v>2016</v>
      </c>
      <c r="B351" s="2" t="s">
        <v>1394</v>
      </c>
      <c r="C351" s="10">
        <v>2021</v>
      </c>
      <c r="D351" s="2" t="s">
        <v>1393</v>
      </c>
      <c r="E351" s="2" t="s">
        <v>1395</v>
      </c>
      <c r="F351" s="2" t="s">
        <v>1398</v>
      </c>
      <c r="G351" s="2" t="str">
        <f>"14760835"</f>
        <v>14760835</v>
      </c>
      <c r="I351" s="2" t="str">
        <f>"Apr2021 Supplement S2"</f>
        <v>Apr2021 Supplement S2</v>
      </c>
      <c r="J351" s="2">
        <v>94</v>
      </c>
      <c r="L351" s="2">
        <v>481</v>
      </c>
      <c r="M351" s="2">
        <v>16</v>
      </c>
      <c r="N351" s="2">
        <v>149927687</v>
      </c>
      <c r="O351" s="2" t="s">
        <v>1396</v>
      </c>
      <c r="P351" s="2" t="s">
        <v>731</v>
      </c>
      <c r="Q351" s="2" t="s">
        <v>442</v>
      </c>
      <c r="R351" s="2" t="s">
        <v>1397</v>
      </c>
      <c r="U351" s="2" t="s">
        <v>1399</v>
      </c>
    </row>
    <row r="352" spans="1:21" s="2" customFormat="1" ht="13" x14ac:dyDescent="0.3">
      <c r="A352" s="2" t="s">
        <v>2017</v>
      </c>
      <c r="B352" s="2" t="s">
        <v>1875</v>
      </c>
      <c r="C352" s="10" t="str">
        <f>"2021"</f>
        <v>2021</v>
      </c>
      <c r="D352" s="2" t="s">
        <v>1874</v>
      </c>
      <c r="E352" s="2" t="s">
        <v>383</v>
      </c>
      <c r="F352" s="2" t="s">
        <v>1877</v>
      </c>
      <c r="G352" s="2" t="str">
        <f>"10188827"</f>
        <v>10188827</v>
      </c>
      <c r="I352" s="2" t="str">
        <f>"Aug2021"</f>
        <v>Aug2021</v>
      </c>
      <c r="J352" s="2">
        <v>30</v>
      </c>
      <c r="K352" s="2">
        <v>8</v>
      </c>
      <c r="L352" s="2">
        <v>1147</v>
      </c>
      <c r="M352" s="2">
        <v>15</v>
      </c>
      <c r="N352" s="2">
        <v>151566914</v>
      </c>
      <c r="O352" s="2" t="s">
        <v>377</v>
      </c>
      <c r="P352" s="2" t="s">
        <v>691</v>
      </c>
      <c r="Q352" s="2" t="s">
        <v>654</v>
      </c>
      <c r="R352" s="2" t="s">
        <v>1876</v>
      </c>
      <c r="U352" s="2" t="s">
        <v>1878</v>
      </c>
    </row>
    <row r="353" spans="1:21" s="2" customFormat="1" ht="13" x14ac:dyDescent="0.3">
      <c r="A353" s="2" t="s">
        <v>2112</v>
      </c>
      <c r="B353" s="2" t="s">
        <v>2033</v>
      </c>
      <c r="C353" s="9">
        <v>2022</v>
      </c>
      <c r="D353" s="2" t="s">
        <v>2032</v>
      </c>
      <c r="E353" s="2" t="s">
        <v>2034</v>
      </c>
      <c r="F353" s="2" t="s">
        <v>2040</v>
      </c>
      <c r="G353" s="2" t="str">
        <f>"04194217"</f>
        <v>04194217</v>
      </c>
      <c r="H353" s="2" t="str">
        <f>"9798460402120"</f>
        <v>9798460402120</v>
      </c>
      <c r="I353" s="2" t="str">
        <f>"20220101"</f>
        <v>20220101</v>
      </c>
      <c r="J353" s="2">
        <v>83</v>
      </c>
      <c r="K353" s="2" t="s">
        <v>2035</v>
      </c>
      <c r="N353" s="2" t="s">
        <v>2036</v>
      </c>
      <c r="P353" s="2" t="s">
        <v>2037</v>
      </c>
      <c r="Q353" s="2" t="s">
        <v>2038</v>
      </c>
      <c r="R353" s="2" t="s">
        <v>2039</v>
      </c>
      <c r="T353" s="2" t="s">
        <v>2040</v>
      </c>
      <c r="U353" s="2" t="s">
        <v>2041</v>
      </c>
    </row>
    <row r="354" spans="1:21" s="2" customFormat="1" ht="13" x14ac:dyDescent="0.3">
      <c r="A354" s="2" t="s">
        <v>2112</v>
      </c>
      <c r="B354" s="2" t="s">
        <v>440</v>
      </c>
      <c r="C354" s="9">
        <v>2021</v>
      </c>
      <c r="D354" s="2" t="s">
        <v>2042</v>
      </c>
      <c r="E354" s="2" t="s">
        <v>185</v>
      </c>
      <c r="F354" s="2" t="s">
        <v>2046</v>
      </c>
      <c r="G354" s="2" t="str">
        <f>"15249220"</f>
        <v>15249220</v>
      </c>
      <c r="I354" s="2" t="str">
        <f>"20210401"</f>
        <v>20210401</v>
      </c>
      <c r="J354" s="2">
        <v>22</v>
      </c>
      <c r="K354" s="2">
        <v>2</v>
      </c>
      <c r="L354" s="2">
        <v>227</v>
      </c>
      <c r="M354" s="2">
        <v>11</v>
      </c>
      <c r="N354" s="2" t="s">
        <v>2043</v>
      </c>
      <c r="O354" s="2" t="s">
        <v>181</v>
      </c>
      <c r="P354" s="2" t="s">
        <v>2044</v>
      </c>
      <c r="Q354" s="2" t="s">
        <v>1495</v>
      </c>
      <c r="R354" s="2" t="s">
        <v>2045</v>
      </c>
      <c r="T354" s="2" t="s">
        <v>2046</v>
      </c>
      <c r="U354" s="2" t="s">
        <v>2047</v>
      </c>
    </row>
    <row r="355" spans="1:21" s="2" customFormat="1" ht="13" x14ac:dyDescent="0.3">
      <c r="A355" s="2" t="s">
        <v>2112</v>
      </c>
      <c r="B355" s="2" t="s">
        <v>2049</v>
      </c>
      <c r="C355" s="9">
        <v>2022</v>
      </c>
      <c r="D355" s="2" t="s">
        <v>2048</v>
      </c>
      <c r="E355" s="2" t="s">
        <v>2050</v>
      </c>
      <c r="F355" s="2" t="s">
        <v>2056</v>
      </c>
      <c r="G355" s="2" t="str">
        <f>"01976664"</f>
        <v>01976664</v>
      </c>
      <c r="I355" s="2" t="str">
        <f>"20220517"</f>
        <v>20220517</v>
      </c>
      <c r="N355" s="2" t="s">
        <v>2051</v>
      </c>
      <c r="O355" s="2" t="s">
        <v>2052</v>
      </c>
      <c r="P355" s="2" t="s">
        <v>2053</v>
      </c>
      <c r="Q355" s="2" t="s">
        <v>2054</v>
      </c>
      <c r="R355" s="2" t="s">
        <v>2055</v>
      </c>
      <c r="T355" s="2" t="s">
        <v>2056</v>
      </c>
      <c r="U355" s="2" t="s">
        <v>2057</v>
      </c>
    </row>
    <row r="356" spans="1:21" s="2" customFormat="1" ht="13" x14ac:dyDescent="0.3">
      <c r="A356" s="2" t="s">
        <v>2112</v>
      </c>
      <c r="B356" s="2" t="s">
        <v>2059</v>
      </c>
      <c r="C356" s="9">
        <v>2022</v>
      </c>
      <c r="D356" s="2" t="s">
        <v>2058</v>
      </c>
      <c r="E356" s="2" t="s">
        <v>2034</v>
      </c>
      <c r="F356" s="2" t="s">
        <v>2062</v>
      </c>
      <c r="G356" s="2" t="str">
        <f>"04194217"</f>
        <v>04194217</v>
      </c>
      <c r="H356" s="2" t="str">
        <f>"9798494497024"</f>
        <v>9798494497024</v>
      </c>
      <c r="I356" s="2" t="str">
        <f>"20220101"</f>
        <v>20220101</v>
      </c>
      <c r="J356" s="2">
        <v>83</v>
      </c>
      <c r="K356" s="2" t="s">
        <v>2035</v>
      </c>
      <c r="N356" s="2" t="s">
        <v>2060</v>
      </c>
      <c r="P356" s="2" t="s">
        <v>2037</v>
      </c>
      <c r="Q356" s="2" t="s">
        <v>2038</v>
      </c>
      <c r="R356" s="2" t="s">
        <v>2061</v>
      </c>
      <c r="T356" s="2" t="s">
        <v>2062</v>
      </c>
      <c r="U356" s="2" t="s">
        <v>2063</v>
      </c>
    </row>
    <row r="357" spans="1:21" s="2" customFormat="1" ht="13" x14ac:dyDescent="0.3">
      <c r="A357" s="2" t="s">
        <v>2112</v>
      </c>
      <c r="B357" s="2" t="s">
        <v>2065</v>
      </c>
      <c r="C357" s="9">
        <v>2021</v>
      </c>
      <c r="D357" s="2" t="s">
        <v>2064</v>
      </c>
      <c r="E357" s="2" t="s">
        <v>2066</v>
      </c>
      <c r="F357" s="2" t="s">
        <v>2071</v>
      </c>
      <c r="G357" s="2" t="str">
        <f>"16641078"</f>
        <v>16641078</v>
      </c>
      <c r="I357" s="2" t="str">
        <f>"20211008"</f>
        <v>20211008</v>
      </c>
      <c r="J357" s="2">
        <v>12</v>
      </c>
      <c r="N357" s="2" t="s">
        <v>2067</v>
      </c>
      <c r="O357" s="2" t="s">
        <v>2068</v>
      </c>
      <c r="P357" s="2" t="s">
        <v>2069</v>
      </c>
      <c r="Q357" s="2" t="s">
        <v>1495</v>
      </c>
      <c r="R357" s="2" t="s">
        <v>2070</v>
      </c>
      <c r="T357" s="2" t="s">
        <v>2071</v>
      </c>
      <c r="U357" s="2" t="s">
        <v>2072</v>
      </c>
    </row>
    <row r="358" spans="1:21" s="2" customFormat="1" ht="13" x14ac:dyDescent="0.3">
      <c r="A358" s="2" t="s">
        <v>2112</v>
      </c>
      <c r="B358" s="2" t="s">
        <v>2074</v>
      </c>
      <c r="C358" s="9">
        <v>2021</v>
      </c>
      <c r="D358" s="2" t="s">
        <v>2073</v>
      </c>
      <c r="E358" s="2" t="s">
        <v>2075</v>
      </c>
      <c r="F358" s="2" t="s">
        <v>2080</v>
      </c>
      <c r="H358" s="2" t="str">
        <f>"9780198834441"</f>
        <v>9780198834441</v>
      </c>
      <c r="I358" s="2" t="str">
        <f>"20210101"</f>
        <v>20210101</v>
      </c>
      <c r="L358" s="2">
        <v>137</v>
      </c>
      <c r="M358" s="2">
        <v>10</v>
      </c>
      <c r="N358" s="2" t="s">
        <v>2076</v>
      </c>
      <c r="P358" s="2" t="s">
        <v>2077</v>
      </c>
      <c r="Q358" s="2" t="s">
        <v>2078</v>
      </c>
      <c r="R358" s="2" t="s">
        <v>2079</v>
      </c>
      <c r="T358" s="2" t="s">
        <v>2080</v>
      </c>
      <c r="U358" s="2" t="s">
        <v>2081</v>
      </c>
    </row>
    <row r="359" spans="1:21" s="2" customFormat="1" ht="13" x14ac:dyDescent="0.3">
      <c r="A359" s="2" t="s">
        <v>2112</v>
      </c>
      <c r="B359" s="2" t="s">
        <v>2083</v>
      </c>
      <c r="C359" s="9">
        <v>2021</v>
      </c>
      <c r="D359" s="2" t="s">
        <v>2082</v>
      </c>
      <c r="E359" s="2" t="s">
        <v>2034</v>
      </c>
      <c r="F359" s="2" t="s">
        <v>2087</v>
      </c>
      <c r="G359" s="2" t="str">
        <f>"04194217"</f>
        <v>04194217</v>
      </c>
      <c r="H359" s="2" t="str">
        <f>"9798678153623"</f>
        <v>9798678153623</v>
      </c>
      <c r="I359" s="2" t="str">
        <f>"20210101"</f>
        <v>20210101</v>
      </c>
      <c r="J359" s="2">
        <v>82</v>
      </c>
      <c r="K359" s="2" t="s">
        <v>2084</v>
      </c>
      <c r="N359" s="2" t="s">
        <v>2085</v>
      </c>
      <c r="P359" s="2" t="s">
        <v>2037</v>
      </c>
      <c r="Q359" s="2" t="s">
        <v>2038</v>
      </c>
      <c r="R359" s="2" t="s">
        <v>2086</v>
      </c>
      <c r="T359" s="2" t="s">
        <v>2087</v>
      </c>
      <c r="U359" s="2" t="s">
        <v>2088</v>
      </c>
    </row>
    <row r="360" spans="1:21" s="2" customFormat="1" ht="13" x14ac:dyDescent="0.3">
      <c r="A360" s="2" t="s">
        <v>2112</v>
      </c>
      <c r="B360" s="2" t="s">
        <v>2090</v>
      </c>
      <c r="C360" s="9">
        <v>2021</v>
      </c>
      <c r="D360" s="2" t="s">
        <v>2089</v>
      </c>
      <c r="E360" s="2" t="s">
        <v>2091</v>
      </c>
      <c r="F360" s="2" t="s">
        <v>2095</v>
      </c>
      <c r="H360" s="2" t="str">
        <f>"9781032007779; 9781032007755; 9781003175612"</f>
        <v>9781032007779; 9781032007755; 9781003175612</v>
      </c>
      <c r="I360" s="2" t="str">
        <f>"20220101"</f>
        <v>20220101</v>
      </c>
      <c r="L360" s="2">
        <v>148</v>
      </c>
      <c r="M360" s="2">
        <v>21</v>
      </c>
      <c r="N360" s="2" t="s">
        <v>2092</v>
      </c>
      <c r="P360" s="2" t="s">
        <v>2093</v>
      </c>
      <c r="Q360" s="2" t="s">
        <v>2078</v>
      </c>
      <c r="R360" s="2" t="s">
        <v>2094</v>
      </c>
      <c r="T360" s="2" t="s">
        <v>2095</v>
      </c>
      <c r="U360" s="2" t="s">
        <v>2096</v>
      </c>
    </row>
    <row r="361" spans="1:21" s="2" customFormat="1" ht="13" x14ac:dyDescent="0.3">
      <c r="A361" s="2" t="s">
        <v>2112</v>
      </c>
      <c r="B361" s="2" t="s">
        <v>2098</v>
      </c>
      <c r="C361" s="9">
        <v>2022</v>
      </c>
      <c r="D361" s="2" t="s">
        <v>2097</v>
      </c>
      <c r="E361" s="2" t="s">
        <v>22</v>
      </c>
      <c r="F361" s="2" t="s">
        <v>2101</v>
      </c>
      <c r="G361" s="2" t="str">
        <f>"00393665"</f>
        <v>00393665</v>
      </c>
      <c r="I361" s="2" t="str">
        <f>"20211201"</f>
        <v>20211201</v>
      </c>
      <c r="J361" s="2">
        <v>52</v>
      </c>
      <c r="K361" s="2">
        <v>4</v>
      </c>
      <c r="L361" s="2">
        <v>557</v>
      </c>
      <c r="M361" s="2">
        <v>14</v>
      </c>
      <c r="N361" s="2" t="s">
        <v>2099</v>
      </c>
      <c r="O361" s="2" t="s">
        <v>13</v>
      </c>
      <c r="P361" s="2" t="s">
        <v>2053</v>
      </c>
      <c r="Q361" s="2" t="s">
        <v>1495</v>
      </c>
      <c r="R361" s="2" t="s">
        <v>2100</v>
      </c>
      <c r="T361" s="2" t="s">
        <v>2101</v>
      </c>
      <c r="U361" s="2" t="s">
        <v>2102</v>
      </c>
    </row>
    <row r="362" spans="1:21" s="2" customFormat="1" ht="13" x14ac:dyDescent="0.3">
      <c r="A362" s="2" t="s">
        <v>2112</v>
      </c>
      <c r="B362" s="2" t="s">
        <v>2104</v>
      </c>
      <c r="C362" s="9">
        <v>2020</v>
      </c>
      <c r="D362" s="2" t="s">
        <v>2103</v>
      </c>
      <c r="E362" s="2" t="s">
        <v>2105</v>
      </c>
      <c r="F362" s="2" t="s">
        <v>2110</v>
      </c>
      <c r="G362" s="2" t="str">
        <f>"03038300"</f>
        <v>03038300</v>
      </c>
      <c r="I362" s="2" t="str">
        <f>"20201201"</f>
        <v>20201201</v>
      </c>
      <c r="J362" s="2">
        <v>152</v>
      </c>
      <c r="K362" s="2">
        <v>3</v>
      </c>
      <c r="L362" s="2">
        <v>1085</v>
      </c>
      <c r="M362" s="2">
        <v>41</v>
      </c>
      <c r="N362" s="2" t="s">
        <v>2106</v>
      </c>
      <c r="O362" s="2" t="s">
        <v>2107</v>
      </c>
      <c r="P362" s="2" t="s">
        <v>2108</v>
      </c>
      <c r="Q362" s="2" t="s">
        <v>1495</v>
      </c>
      <c r="R362" s="2" t="s">
        <v>2109</v>
      </c>
      <c r="T362" s="2" t="s">
        <v>2110</v>
      </c>
      <c r="U362" s="2" t="s">
        <v>2111</v>
      </c>
    </row>
    <row r="363" spans="1:21" s="2" customFormat="1" ht="13" x14ac:dyDescent="0.3">
      <c r="A363" s="2" t="s">
        <v>3856</v>
      </c>
      <c r="B363" s="2" t="s">
        <v>2114</v>
      </c>
      <c r="C363" s="9">
        <v>2019</v>
      </c>
      <c r="D363" s="2" t="s">
        <v>2113</v>
      </c>
      <c r="E363" s="2" t="s">
        <v>2115</v>
      </c>
      <c r="F363" s="2" t="s">
        <v>2120</v>
      </c>
      <c r="G363" s="2" t="str">
        <f>"87568225"</f>
        <v>87568225</v>
      </c>
      <c r="I363" s="2" t="str">
        <f>"20210101"</f>
        <v>20210101</v>
      </c>
      <c r="J363" s="2">
        <v>35</v>
      </c>
      <c r="K363" s="2">
        <v>1</v>
      </c>
      <c r="L363" s="2">
        <v>44</v>
      </c>
      <c r="M363" s="2">
        <v>9</v>
      </c>
      <c r="N363" s="2" t="s">
        <v>2116</v>
      </c>
      <c r="O363" s="2" t="s">
        <v>2117</v>
      </c>
      <c r="P363" s="2" t="s">
        <v>2118</v>
      </c>
      <c r="Q363" s="2" t="s">
        <v>1495</v>
      </c>
      <c r="R363" s="2" t="s">
        <v>2119</v>
      </c>
      <c r="T363" s="2" t="s">
        <v>2120</v>
      </c>
      <c r="U363" s="2" t="s">
        <v>2121</v>
      </c>
    </row>
    <row r="364" spans="1:21" s="2" customFormat="1" ht="13" x14ac:dyDescent="0.3">
      <c r="A364" s="2" t="s">
        <v>3856</v>
      </c>
      <c r="B364" s="2" t="s">
        <v>521</v>
      </c>
      <c r="C364" s="9">
        <v>2022</v>
      </c>
      <c r="D364" s="2" t="s">
        <v>2122</v>
      </c>
      <c r="E364" s="2" t="s">
        <v>487</v>
      </c>
      <c r="F364" s="2" t="s">
        <v>2126</v>
      </c>
      <c r="G364" s="2" t="str">
        <f>"02779536"</f>
        <v>02779536</v>
      </c>
      <c r="I364" s="2" t="str">
        <f>"20211101"</f>
        <v>20211101</v>
      </c>
      <c r="J364" s="2">
        <v>289</v>
      </c>
      <c r="N364" s="2" t="s">
        <v>2123</v>
      </c>
      <c r="O364" s="2" t="s">
        <v>522</v>
      </c>
      <c r="P364" s="2" t="s">
        <v>2124</v>
      </c>
      <c r="Q364" s="2" t="s">
        <v>1495</v>
      </c>
      <c r="R364" s="2" t="s">
        <v>2125</v>
      </c>
      <c r="T364" s="2" t="s">
        <v>2126</v>
      </c>
      <c r="U364" s="2" t="s">
        <v>2127</v>
      </c>
    </row>
    <row r="365" spans="1:21" s="2" customFormat="1" ht="13" x14ac:dyDescent="0.3">
      <c r="A365" s="2" t="s">
        <v>3856</v>
      </c>
      <c r="B365" s="2" t="s">
        <v>527</v>
      </c>
      <c r="C365" s="9">
        <v>2020</v>
      </c>
      <c r="D365" s="2" t="s">
        <v>526</v>
      </c>
      <c r="E365" s="2" t="s">
        <v>528</v>
      </c>
      <c r="F365" s="2" t="s">
        <v>2131</v>
      </c>
      <c r="G365" s="2" t="str">
        <f>"00207640"</f>
        <v>00207640</v>
      </c>
      <c r="I365" s="2" t="str">
        <f>"20201101"</f>
        <v>20201101</v>
      </c>
      <c r="J365" s="2">
        <v>66</v>
      </c>
      <c r="K365" s="2">
        <v>7</v>
      </c>
      <c r="L365" s="2">
        <v>700</v>
      </c>
      <c r="M365" s="2">
        <v>7</v>
      </c>
      <c r="N365" s="2" t="s">
        <v>2128</v>
      </c>
      <c r="O365" s="2" t="s">
        <v>311</v>
      </c>
      <c r="P365" s="2" t="s">
        <v>2129</v>
      </c>
      <c r="Q365" s="2" t="s">
        <v>1495</v>
      </c>
      <c r="R365" s="2" t="s">
        <v>2130</v>
      </c>
      <c r="T365" s="2" t="s">
        <v>2131</v>
      </c>
      <c r="U365" s="2" t="s">
        <v>2132</v>
      </c>
    </row>
    <row r="366" spans="1:21" s="2" customFormat="1" ht="13" x14ac:dyDescent="0.3">
      <c r="A366" s="2" t="s">
        <v>3856</v>
      </c>
      <c r="B366" s="2" t="s">
        <v>2134</v>
      </c>
      <c r="C366" s="9">
        <v>2020</v>
      </c>
      <c r="D366" s="2" t="s">
        <v>2133</v>
      </c>
      <c r="E366" s="2" t="s">
        <v>2135</v>
      </c>
      <c r="F366" s="2" t="s">
        <v>2140</v>
      </c>
      <c r="G366" s="2" t="str">
        <f>"1471244X"</f>
        <v>1471244X</v>
      </c>
      <c r="I366" s="2" t="str">
        <f>"20201119"</f>
        <v>20201119</v>
      </c>
      <c r="J366" s="2">
        <v>20</v>
      </c>
      <c r="N366" s="2" t="s">
        <v>2136</v>
      </c>
      <c r="O366" s="2" t="s">
        <v>2137</v>
      </c>
      <c r="P366" s="2" t="s">
        <v>2138</v>
      </c>
      <c r="Q366" s="2" t="s">
        <v>1495</v>
      </c>
      <c r="R366" s="2" t="s">
        <v>2139</v>
      </c>
      <c r="T366" s="2" t="s">
        <v>2140</v>
      </c>
      <c r="U366" s="2" t="s">
        <v>2141</v>
      </c>
    </row>
    <row r="367" spans="1:21" s="2" customFormat="1" ht="13" x14ac:dyDescent="0.3">
      <c r="A367" s="2" t="s">
        <v>3856</v>
      </c>
      <c r="B367" s="2" t="s">
        <v>2143</v>
      </c>
      <c r="C367" s="9">
        <v>2022</v>
      </c>
      <c r="D367" s="2" t="s">
        <v>2142</v>
      </c>
      <c r="E367" s="2" t="s">
        <v>2135</v>
      </c>
      <c r="F367" s="2" t="s">
        <v>2147</v>
      </c>
      <c r="G367" s="2" t="str">
        <f>"1471244X"</f>
        <v>1471244X</v>
      </c>
      <c r="I367" s="2" t="str">
        <f>"20211123"</f>
        <v>20211123</v>
      </c>
      <c r="J367" s="2">
        <v>21</v>
      </c>
      <c r="N367" s="2" t="s">
        <v>2144</v>
      </c>
      <c r="O367" s="2" t="s">
        <v>2145</v>
      </c>
      <c r="P367" s="2" t="s">
        <v>2138</v>
      </c>
      <c r="Q367" s="2" t="s">
        <v>1495</v>
      </c>
      <c r="R367" s="2" t="s">
        <v>2146</v>
      </c>
      <c r="T367" s="2" t="s">
        <v>2147</v>
      </c>
      <c r="U367" s="2" t="s">
        <v>2148</v>
      </c>
    </row>
    <row r="368" spans="1:21" s="2" customFormat="1" ht="13" x14ac:dyDescent="0.3">
      <c r="A368" s="2" t="s">
        <v>3856</v>
      </c>
      <c r="B368" s="2" t="s">
        <v>2150</v>
      </c>
      <c r="C368" s="9">
        <v>2021</v>
      </c>
      <c r="D368" s="2" t="s">
        <v>2149</v>
      </c>
      <c r="E368" s="2" t="s">
        <v>2151</v>
      </c>
      <c r="F368" s="2" t="s">
        <v>2154</v>
      </c>
      <c r="G368" s="2" t="str">
        <f>"03630234"</f>
        <v>03630234</v>
      </c>
      <c r="I368" s="2" t="str">
        <f>"20210701"</f>
        <v>20210701</v>
      </c>
      <c r="N368" s="2" t="s">
        <v>2152</v>
      </c>
      <c r="O368" s="2" t="s">
        <v>2153</v>
      </c>
      <c r="P368" s="2" t="s">
        <v>2053</v>
      </c>
      <c r="Q368" s="2" t="s">
        <v>2054</v>
      </c>
      <c r="R368" s="2" t="s">
        <v>2055</v>
      </c>
      <c r="T368" s="2" t="s">
        <v>2154</v>
      </c>
      <c r="U368" s="2" t="s">
        <v>2155</v>
      </c>
    </row>
    <row r="369" spans="1:21" s="2" customFormat="1" ht="13" x14ac:dyDescent="0.3">
      <c r="A369" s="2" t="s">
        <v>3856</v>
      </c>
      <c r="B369" s="2" t="s">
        <v>2157</v>
      </c>
      <c r="C369" s="9">
        <v>2021</v>
      </c>
      <c r="D369" s="2" t="s">
        <v>2156</v>
      </c>
      <c r="E369" s="2" t="s">
        <v>2135</v>
      </c>
      <c r="F369" s="2" t="s">
        <v>2161</v>
      </c>
      <c r="G369" s="2" t="str">
        <f>"1471244X"</f>
        <v>1471244X</v>
      </c>
      <c r="I369" s="2" t="str">
        <f>"20210928"</f>
        <v>20210928</v>
      </c>
      <c r="J369" s="2">
        <v>21</v>
      </c>
      <c r="N369" s="2" t="s">
        <v>2158</v>
      </c>
      <c r="O369" s="2" t="s">
        <v>2159</v>
      </c>
      <c r="P369" s="2" t="s">
        <v>2138</v>
      </c>
      <c r="Q369" s="2" t="s">
        <v>1495</v>
      </c>
      <c r="R369" s="2" t="s">
        <v>2160</v>
      </c>
      <c r="T369" s="2" t="s">
        <v>2161</v>
      </c>
      <c r="U369" s="2" t="s">
        <v>2162</v>
      </c>
    </row>
    <row r="370" spans="1:21" s="2" customFormat="1" ht="13" x14ac:dyDescent="0.3">
      <c r="A370" s="2" t="s">
        <v>3856</v>
      </c>
      <c r="B370" s="2" t="s">
        <v>2164</v>
      </c>
      <c r="C370" s="9">
        <v>2022</v>
      </c>
      <c r="D370" s="2" t="s">
        <v>2163</v>
      </c>
      <c r="E370" s="2" t="s">
        <v>383</v>
      </c>
      <c r="F370" s="2" t="s">
        <v>2167</v>
      </c>
      <c r="G370" s="2" t="str">
        <f>"10188827"</f>
        <v>10188827</v>
      </c>
      <c r="I370" s="2" t="str">
        <f>"20220217"</f>
        <v>20220217</v>
      </c>
      <c r="N370" s="2" t="s">
        <v>2165</v>
      </c>
      <c r="O370" s="2" t="s">
        <v>2166</v>
      </c>
      <c r="P370" s="2" t="s">
        <v>2108</v>
      </c>
      <c r="Q370" s="2" t="s">
        <v>2054</v>
      </c>
      <c r="R370" s="2" t="s">
        <v>2055</v>
      </c>
      <c r="T370" s="2" t="s">
        <v>2167</v>
      </c>
      <c r="U370" s="2" t="s">
        <v>2168</v>
      </c>
    </row>
    <row r="371" spans="1:21" s="2" customFormat="1" ht="13" x14ac:dyDescent="0.3">
      <c r="A371" s="2" t="s">
        <v>3856</v>
      </c>
      <c r="B371" s="2" t="s">
        <v>2170</v>
      </c>
      <c r="C371" s="9">
        <v>2020</v>
      </c>
      <c r="D371" s="2" t="s">
        <v>2169</v>
      </c>
      <c r="E371" s="2" t="s">
        <v>2171</v>
      </c>
      <c r="F371" s="2" t="s">
        <v>2175</v>
      </c>
      <c r="G371" s="2" t="str">
        <f>"09602011"</f>
        <v>09602011</v>
      </c>
      <c r="I371" s="2" t="str">
        <f>"20210801"</f>
        <v>20210801</v>
      </c>
      <c r="J371" s="2">
        <v>31</v>
      </c>
      <c r="K371" s="2">
        <v>7</v>
      </c>
      <c r="L371" s="2">
        <v>1105</v>
      </c>
      <c r="M371" s="2">
        <v>25</v>
      </c>
      <c r="N371" s="2" t="s">
        <v>2172</v>
      </c>
      <c r="O371" s="2" t="s">
        <v>2173</v>
      </c>
      <c r="P371" s="2" t="s">
        <v>2118</v>
      </c>
      <c r="Q371" s="2" t="s">
        <v>1495</v>
      </c>
      <c r="R371" s="2" t="s">
        <v>2174</v>
      </c>
      <c r="T371" s="2" t="s">
        <v>2175</v>
      </c>
      <c r="U371" s="2" t="s">
        <v>2176</v>
      </c>
    </row>
    <row r="372" spans="1:21" s="2" customFormat="1" ht="13" x14ac:dyDescent="0.3">
      <c r="A372" s="2" t="s">
        <v>3856</v>
      </c>
      <c r="B372" s="2" t="s">
        <v>541</v>
      </c>
      <c r="C372" s="9">
        <v>2020</v>
      </c>
      <c r="D372" s="2" t="s">
        <v>540</v>
      </c>
      <c r="E372" s="2" t="s">
        <v>542</v>
      </c>
      <c r="F372" s="2" t="s">
        <v>2179</v>
      </c>
      <c r="G372" s="2" t="str">
        <f>"08839417"</f>
        <v>08839417</v>
      </c>
      <c r="I372" s="2" t="str">
        <f>"20201201"</f>
        <v>20201201</v>
      </c>
      <c r="J372" s="2">
        <v>34</v>
      </c>
      <c r="K372" s="2">
        <v>6</v>
      </c>
      <c r="L372" s="2">
        <v>545</v>
      </c>
      <c r="M372" s="2">
        <v>12</v>
      </c>
      <c r="N372" s="2" t="s">
        <v>2177</v>
      </c>
      <c r="O372" s="2" t="s">
        <v>543</v>
      </c>
      <c r="P372" s="2" t="s">
        <v>2124</v>
      </c>
      <c r="Q372" s="2" t="s">
        <v>1495</v>
      </c>
      <c r="R372" s="2" t="s">
        <v>2178</v>
      </c>
      <c r="T372" s="2" t="s">
        <v>2179</v>
      </c>
      <c r="U372" s="2" t="s">
        <v>2180</v>
      </c>
    </row>
    <row r="373" spans="1:21" s="2" customFormat="1" ht="13" x14ac:dyDescent="0.3">
      <c r="A373" s="2" t="s">
        <v>3856</v>
      </c>
      <c r="B373" s="2" t="s">
        <v>2182</v>
      </c>
      <c r="C373" s="9">
        <v>2021</v>
      </c>
      <c r="D373" s="2" t="s">
        <v>2181</v>
      </c>
      <c r="E373" s="2" t="s">
        <v>2034</v>
      </c>
      <c r="F373" s="2" t="s">
        <v>2186</v>
      </c>
      <c r="G373" s="2" t="str">
        <f>"04194217"</f>
        <v>04194217</v>
      </c>
      <c r="H373" s="2" t="str">
        <f>"9798535564906"</f>
        <v>9798535564906</v>
      </c>
      <c r="I373" s="2" t="str">
        <f>"20220101"</f>
        <v>20220101</v>
      </c>
      <c r="J373" s="2">
        <v>83</v>
      </c>
      <c r="K373" s="2" t="s">
        <v>2183</v>
      </c>
      <c r="N373" s="2" t="s">
        <v>2184</v>
      </c>
      <c r="P373" s="2" t="s">
        <v>2037</v>
      </c>
      <c r="Q373" s="2" t="s">
        <v>2038</v>
      </c>
      <c r="R373" s="2" t="s">
        <v>2185</v>
      </c>
      <c r="T373" s="2" t="s">
        <v>2186</v>
      </c>
      <c r="U373" s="2" t="s">
        <v>2187</v>
      </c>
    </row>
    <row r="374" spans="1:21" s="2" customFormat="1" ht="13" x14ac:dyDescent="0.3">
      <c r="A374" s="2" t="s">
        <v>3856</v>
      </c>
      <c r="B374" s="2" t="s">
        <v>548</v>
      </c>
      <c r="C374" s="9">
        <v>2021</v>
      </c>
      <c r="D374" s="2" t="s">
        <v>547</v>
      </c>
      <c r="E374" s="2" t="s">
        <v>487</v>
      </c>
      <c r="F374" s="2" t="s">
        <v>2190</v>
      </c>
      <c r="G374" s="2" t="str">
        <f>"02779536"</f>
        <v>02779536</v>
      </c>
      <c r="I374" s="2" t="str">
        <f>"20210901"</f>
        <v>20210901</v>
      </c>
      <c r="J374" s="2">
        <v>284</v>
      </c>
      <c r="N374" s="2" t="s">
        <v>2188</v>
      </c>
      <c r="O374" s="2" t="s">
        <v>549</v>
      </c>
      <c r="P374" s="2" t="s">
        <v>2124</v>
      </c>
      <c r="Q374" s="2" t="s">
        <v>1495</v>
      </c>
      <c r="R374" s="2" t="s">
        <v>2189</v>
      </c>
      <c r="T374" s="2" t="s">
        <v>2190</v>
      </c>
      <c r="U374" s="2" t="s">
        <v>2191</v>
      </c>
    </row>
    <row r="375" spans="1:21" s="2" customFormat="1" ht="13" x14ac:dyDescent="0.3">
      <c r="A375" s="2" t="s">
        <v>3856</v>
      </c>
      <c r="B375" s="2" t="s">
        <v>2193</v>
      </c>
      <c r="C375" s="9">
        <v>2021</v>
      </c>
      <c r="D375" s="2" t="s">
        <v>2192</v>
      </c>
      <c r="E375" s="2" t="s">
        <v>2194</v>
      </c>
      <c r="F375" s="2" t="s">
        <v>2198</v>
      </c>
      <c r="G375" s="2" t="str">
        <f>"09589236"</f>
        <v>09589236</v>
      </c>
      <c r="I375" s="2" t="str">
        <f>"20220201"</f>
        <v>20220201</v>
      </c>
      <c r="J375" s="2">
        <v>31</v>
      </c>
      <c r="K375" s="2">
        <v>2</v>
      </c>
      <c r="L375" s="2">
        <v>193</v>
      </c>
      <c r="M375" s="2">
        <v>11</v>
      </c>
      <c r="N375" s="2" t="s">
        <v>2195</v>
      </c>
      <c r="O375" s="2" t="s">
        <v>2196</v>
      </c>
      <c r="P375" s="2" t="s">
        <v>2118</v>
      </c>
      <c r="Q375" s="2" t="s">
        <v>1495</v>
      </c>
      <c r="R375" s="2" t="s">
        <v>2197</v>
      </c>
      <c r="T375" s="2" t="s">
        <v>2198</v>
      </c>
      <c r="U375" s="2" t="s">
        <v>2199</v>
      </c>
    </row>
    <row r="376" spans="1:21" s="2" customFormat="1" ht="13" x14ac:dyDescent="0.3">
      <c r="A376" s="2" t="s">
        <v>3856</v>
      </c>
      <c r="B376" s="2" t="s">
        <v>2201</v>
      </c>
      <c r="C376" s="9">
        <v>2021</v>
      </c>
      <c r="D376" s="2" t="s">
        <v>2200</v>
      </c>
      <c r="E376" s="2" t="s">
        <v>2202</v>
      </c>
      <c r="F376" s="2" t="s">
        <v>2207</v>
      </c>
      <c r="G376" s="2" t="str">
        <f>"00485713"</f>
        <v>00485713</v>
      </c>
      <c r="I376" s="2" t="str">
        <f>"20210201"</f>
        <v>20210201</v>
      </c>
      <c r="J376" s="2">
        <v>51</v>
      </c>
      <c r="K376" s="2">
        <v>2</v>
      </c>
      <c r="L376" s="2">
        <v>95</v>
      </c>
      <c r="M376" s="2">
        <v>4</v>
      </c>
      <c r="N376" s="2" t="s">
        <v>2203</v>
      </c>
      <c r="O376" s="2" t="s">
        <v>2204</v>
      </c>
      <c r="P376" s="2" t="s">
        <v>2205</v>
      </c>
      <c r="Q376" s="2" t="s">
        <v>1495</v>
      </c>
      <c r="R376" s="2" t="s">
        <v>2206</v>
      </c>
      <c r="T376" s="2" t="s">
        <v>2207</v>
      </c>
      <c r="U376" s="2" t="s">
        <v>2208</v>
      </c>
    </row>
    <row r="377" spans="1:21" s="2" customFormat="1" ht="13" x14ac:dyDescent="0.3">
      <c r="A377" s="2" t="s">
        <v>3856</v>
      </c>
      <c r="B377" s="2" t="s">
        <v>2210</v>
      </c>
      <c r="C377" s="9">
        <v>2021</v>
      </c>
      <c r="D377" s="2" t="s">
        <v>2209</v>
      </c>
      <c r="E377" s="2" t="s">
        <v>2211</v>
      </c>
      <c r="F377" s="2" t="s">
        <v>2214</v>
      </c>
      <c r="G377" s="2" t="str">
        <f>"09545794"</f>
        <v>09545794</v>
      </c>
      <c r="I377" s="2" t="str">
        <f>"20210325"</f>
        <v>20210325</v>
      </c>
      <c r="N377" s="2" t="s">
        <v>2212</v>
      </c>
      <c r="O377" s="2" t="s">
        <v>2213</v>
      </c>
      <c r="P377" s="2" t="s">
        <v>466</v>
      </c>
      <c r="Q377" s="2" t="s">
        <v>2054</v>
      </c>
      <c r="R377" s="2" t="s">
        <v>2055</v>
      </c>
      <c r="T377" s="2" t="s">
        <v>2214</v>
      </c>
      <c r="U377" s="2" t="s">
        <v>2215</v>
      </c>
    </row>
    <row r="378" spans="1:21" s="2" customFormat="1" ht="13" x14ac:dyDescent="0.3">
      <c r="A378" s="2" t="s">
        <v>3856</v>
      </c>
      <c r="B378" s="2" t="s">
        <v>2217</v>
      </c>
      <c r="C378" s="9">
        <v>2021</v>
      </c>
      <c r="D378" s="2" t="s">
        <v>2216</v>
      </c>
      <c r="E378" s="2" t="s">
        <v>2034</v>
      </c>
      <c r="F378" s="2" t="s">
        <v>2220</v>
      </c>
      <c r="G378" s="2" t="str">
        <f>"04194217"</f>
        <v>04194217</v>
      </c>
      <c r="H378" s="2" t="str">
        <f>"9798538110797"</f>
        <v>9798538110797</v>
      </c>
      <c r="I378" s="2" t="str">
        <f>"20220101"</f>
        <v>20220101</v>
      </c>
      <c r="J378" s="2">
        <v>83</v>
      </c>
      <c r="K378" s="2" t="s">
        <v>2183</v>
      </c>
      <c r="N378" s="2" t="s">
        <v>2218</v>
      </c>
      <c r="P378" s="2" t="s">
        <v>2037</v>
      </c>
      <c r="Q378" s="2" t="s">
        <v>2038</v>
      </c>
      <c r="R378" s="2" t="s">
        <v>2219</v>
      </c>
      <c r="T378" s="2" t="s">
        <v>2220</v>
      </c>
      <c r="U378" s="2" t="s">
        <v>2221</v>
      </c>
    </row>
    <row r="379" spans="1:21" s="2" customFormat="1" ht="13" x14ac:dyDescent="0.3">
      <c r="A379" s="2" t="s">
        <v>3856</v>
      </c>
      <c r="B379" s="2" t="s">
        <v>2223</v>
      </c>
      <c r="C379" s="9">
        <v>2022</v>
      </c>
      <c r="D379" s="2" t="s">
        <v>2222</v>
      </c>
      <c r="E379" s="2" t="s">
        <v>2224</v>
      </c>
      <c r="F379" s="2" t="s">
        <v>2227</v>
      </c>
      <c r="G379" s="2" t="str">
        <f>"0961205X"</f>
        <v>0961205X</v>
      </c>
      <c r="I379" s="2" t="str">
        <f>"20220308"</f>
        <v>20220308</v>
      </c>
      <c r="N379" s="2" t="s">
        <v>2225</v>
      </c>
      <c r="O379" s="2" t="s">
        <v>2226</v>
      </c>
      <c r="P379" s="2" t="s">
        <v>2053</v>
      </c>
      <c r="Q379" s="2" t="s">
        <v>2054</v>
      </c>
      <c r="R379" s="2" t="s">
        <v>2055</v>
      </c>
      <c r="T379" s="2" t="s">
        <v>2227</v>
      </c>
      <c r="U379" s="2" t="s">
        <v>2228</v>
      </c>
    </row>
    <row r="380" spans="1:21" s="2" customFormat="1" ht="13" x14ac:dyDescent="0.3">
      <c r="A380" s="2" t="s">
        <v>3856</v>
      </c>
      <c r="B380" s="2" t="s">
        <v>2033</v>
      </c>
      <c r="C380" s="9">
        <v>2022</v>
      </c>
      <c r="D380" s="2" t="s">
        <v>2032</v>
      </c>
      <c r="E380" s="2" t="s">
        <v>2034</v>
      </c>
      <c r="F380" s="2" t="s">
        <v>2040</v>
      </c>
      <c r="G380" s="2" t="str">
        <f>"04194217"</f>
        <v>04194217</v>
      </c>
      <c r="H380" s="2" t="str">
        <f>"9798460402120"</f>
        <v>9798460402120</v>
      </c>
      <c r="I380" s="2" t="str">
        <f>"20220101"</f>
        <v>20220101</v>
      </c>
      <c r="J380" s="2">
        <v>83</v>
      </c>
      <c r="K380" s="2" t="s">
        <v>2035</v>
      </c>
      <c r="N380" s="2" t="s">
        <v>2036</v>
      </c>
      <c r="P380" s="2" t="s">
        <v>2037</v>
      </c>
      <c r="Q380" s="2" t="s">
        <v>2038</v>
      </c>
      <c r="R380" s="2" t="s">
        <v>2039</v>
      </c>
      <c r="T380" s="2" t="s">
        <v>2040</v>
      </c>
      <c r="U380" s="2" t="s">
        <v>2041</v>
      </c>
    </row>
    <row r="381" spans="1:21" s="2" customFormat="1" ht="13" x14ac:dyDescent="0.3">
      <c r="A381" s="2" t="s">
        <v>3856</v>
      </c>
      <c r="B381" s="2" t="s">
        <v>2230</v>
      </c>
      <c r="C381" s="9">
        <v>2020</v>
      </c>
      <c r="D381" s="2" t="s">
        <v>2229</v>
      </c>
      <c r="E381" s="2" t="s">
        <v>2034</v>
      </c>
      <c r="F381" s="2" t="s">
        <v>2233</v>
      </c>
      <c r="G381" s="2" t="str">
        <f>"04194217"</f>
        <v>04194217</v>
      </c>
      <c r="H381" s="2" t="str">
        <f>"9798684650253"</f>
        <v>9798684650253</v>
      </c>
      <c r="I381" s="2" t="str">
        <f>"20210101"</f>
        <v>20210101</v>
      </c>
      <c r="J381" s="2">
        <v>82</v>
      </c>
      <c r="K381" s="2" t="s">
        <v>2035</v>
      </c>
      <c r="N381" s="2" t="s">
        <v>2231</v>
      </c>
      <c r="P381" s="2" t="s">
        <v>2037</v>
      </c>
      <c r="Q381" s="2" t="s">
        <v>2038</v>
      </c>
      <c r="R381" s="2" t="s">
        <v>2232</v>
      </c>
      <c r="T381" s="2" t="s">
        <v>2233</v>
      </c>
      <c r="U381" s="2" t="s">
        <v>2234</v>
      </c>
    </row>
    <row r="382" spans="1:21" s="2" customFormat="1" ht="13" x14ac:dyDescent="0.3">
      <c r="A382" s="2" t="s">
        <v>3856</v>
      </c>
      <c r="B382" s="2" t="s">
        <v>2236</v>
      </c>
      <c r="C382" s="9">
        <v>2021</v>
      </c>
      <c r="D382" s="2" t="s">
        <v>2235</v>
      </c>
      <c r="E382" s="2" t="s">
        <v>2237</v>
      </c>
      <c r="F382" s="2" t="s">
        <v>2241</v>
      </c>
      <c r="G382" s="2" t="str">
        <f>"02785846"</f>
        <v>02785846</v>
      </c>
      <c r="I382" s="2" t="str">
        <f>"20210830"</f>
        <v>20210830</v>
      </c>
      <c r="J382" s="2">
        <v>110</v>
      </c>
      <c r="N382" s="2" t="s">
        <v>2238</v>
      </c>
      <c r="O382" s="2" t="s">
        <v>2239</v>
      </c>
      <c r="P382" s="2" t="s">
        <v>2124</v>
      </c>
      <c r="Q382" s="2" t="s">
        <v>1495</v>
      </c>
      <c r="R382" s="2" t="s">
        <v>2240</v>
      </c>
      <c r="T382" s="2" t="s">
        <v>2241</v>
      </c>
      <c r="U382" s="2" t="s">
        <v>2242</v>
      </c>
    </row>
    <row r="383" spans="1:21" s="2" customFormat="1" ht="13" x14ac:dyDescent="0.3">
      <c r="A383" s="2" t="s">
        <v>3856</v>
      </c>
      <c r="B383" s="2" t="s">
        <v>2244</v>
      </c>
      <c r="C383" s="9">
        <v>2021</v>
      </c>
      <c r="D383" s="2" t="s">
        <v>2243</v>
      </c>
      <c r="E383" s="2" t="s">
        <v>2245</v>
      </c>
      <c r="F383" s="2" t="s">
        <v>2249</v>
      </c>
      <c r="G383" s="2" t="str">
        <f>"0924977X"</f>
        <v>0924977X</v>
      </c>
      <c r="I383" s="2" t="str">
        <f>"20210601"</f>
        <v>20210601</v>
      </c>
      <c r="J383" s="2">
        <v>47</v>
      </c>
      <c r="L383" s="2">
        <v>48</v>
      </c>
      <c r="M383" s="2">
        <v>3</v>
      </c>
      <c r="N383" s="2" t="s">
        <v>2246</v>
      </c>
      <c r="O383" s="2" t="s">
        <v>2247</v>
      </c>
      <c r="P383" s="2" t="s">
        <v>2124</v>
      </c>
      <c r="Q383" s="2" t="s">
        <v>1495</v>
      </c>
      <c r="R383" s="2" t="s">
        <v>2248</v>
      </c>
      <c r="T383" s="2" t="s">
        <v>2249</v>
      </c>
      <c r="U383" s="2" t="s">
        <v>2250</v>
      </c>
    </row>
    <row r="384" spans="1:21" s="2" customFormat="1" ht="13" x14ac:dyDescent="0.3">
      <c r="A384" s="2" t="s">
        <v>3856</v>
      </c>
      <c r="B384" s="2" t="s">
        <v>591</v>
      </c>
      <c r="C384" s="9">
        <v>2021</v>
      </c>
      <c r="D384" s="2" t="s">
        <v>590</v>
      </c>
      <c r="E384" s="2" t="s">
        <v>592</v>
      </c>
      <c r="F384" s="2" t="s">
        <v>2253</v>
      </c>
      <c r="G384" s="2" t="str">
        <f>"01650327"</f>
        <v>01650327</v>
      </c>
      <c r="I384" s="2" t="str">
        <f>"20210415"</f>
        <v>20210415</v>
      </c>
      <c r="J384" s="2">
        <v>285</v>
      </c>
      <c r="L384" s="2">
        <v>144</v>
      </c>
      <c r="M384" s="2">
        <v>8</v>
      </c>
      <c r="N384" s="2" t="s">
        <v>2251</v>
      </c>
      <c r="O384" s="2" t="s">
        <v>593</v>
      </c>
      <c r="P384" s="2" t="s">
        <v>2124</v>
      </c>
      <c r="Q384" s="2" t="s">
        <v>1495</v>
      </c>
      <c r="R384" s="2" t="s">
        <v>2252</v>
      </c>
      <c r="T384" s="2" t="s">
        <v>2253</v>
      </c>
      <c r="U384" s="2" t="s">
        <v>2254</v>
      </c>
    </row>
    <row r="385" spans="1:21" s="2" customFormat="1" ht="13" x14ac:dyDescent="0.3">
      <c r="A385" s="2" t="s">
        <v>3856</v>
      </c>
      <c r="B385" s="2" t="s">
        <v>2256</v>
      </c>
      <c r="C385" s="9">
        <v>2021</v>
      </c>
      <c r="D385" s="2" t="s">
        <v>2255</v>
      </c>
      <c r="E385" s="2" t="s">
        <v>2257</v>
      </c>
      <c r="F385" s="2" t="s">
        <v>2262</v>
      </c>
      <c r="G385" s="2" t="str">
        <f>"00219762"</f>
        <v>00219762</v>
      </c>
      <c r="I385" s="2" t="str">
        <f>"20210701"</f>
        <v>20210701</v>
      </c>
      <c r="J385" s="2">
        <v>77</v>
      </c>
      <c r="K385" s="2">
        <v>7</v>
      </c>
      <c r="L385" s="2">
        <v>1614</v>
      </c>
      <c r="M385" s="2">
        <v>15</v>
      </c>
      <c r="N385" s="2" t="s">
        <v>2258</v>
      </c>
      <c r="O385" s="2" t="s">
        <v>2259</v>
      </c>
      <c r="P385" s="2" t="s">
        <v>2260</v>
      </c>
      <c r="Q385" s="2" t="s">
        <v>1495</v>
      </c>
      <c r="R385" s="2" t="s">
        <v>2261</v>
      </c>
      <c r="T385" s="2" t="s">
        <v>2262</v>
      </c>
      <c r="U385" s="2" t="s">
        <v>2263</v>
      </c>
    </row>
    <row r="386" spans="1:21" s="2" customFormat="1" ht="13" x14ac:dyDescent="0.3">
      <c r="A386" s="2" t="s">
        <v>3856</v>
      </c>
      <c r="B386" s="2" t="s">
        <v>2265</v>
      </c>
      <c r="C386" s="9">
        <v>2022</v>
      </c>
      <c r="D386" s="2" t="s">
        <v>2264</v>
      </c>
      <c r="E386" s="2" t="s">
        <v>2266</v>
      </c>
      <c r="F386" s="2" t="s">
        <v>2271</v>
      </c>
      <c r="H386" s="2" t="str">
        <f>"9783319899985; 9783319899992; 9783319900001"</f>
        <v>9783319899985; 9783319899992; 9783319900001</v>
      </c>
      <c r="I386" s="2" t="str">
        <f>"20220101"</f>
        <v>20220101</v>
      </c>
      <c r="L386" s="2">
        <v>4351</v>
      </c>
      <c r="M386" s="2">
        <v>32</v>
      </c>
      <c r="N386" s="2" t="s">
        <v>2267</v>
      </c>
      <c r="O386" s="2" t="s">
        <v>2268</v>
      </c>
      <c r="P386" s="2" t="s">
        <v>2269</v>
      </c>
      <c r="Q386" s="2" t="s">
        <v>2078</v>
      </c>
      <c r="R386" s="2" t="s">
        <v>2270</v>
      </c>
      <c r="T386" s="2" t="s">
        <v>2271</v>
      </c>
      <c r="U386" s="2" t="s">
        <v>2272</v>
      </c>
    </row>
    <row r="387" spans="1:21" s="2" customFormat="1" ht="13" x14ac:dyDescent="0.3">
      <c r="A387" s="2" t="s">
        <v>3856</v>
      </c>
      <c r="B387" s="2" t="s">
        <v>2274</v>
      </c>
      <c r="C387" s="9">
        <v>2021</v>
      </c>
      <c r="D387" s="2" t="s">
        <v>2273</v>
      </c>
      <c r="E387" s="2" t="s">
        <v>2275</v>
      </c>
      <c r="F387" s="2" t="s">
        <v>2279</v>
      </c>
      <c r="G387" s="2" t="str">
        <f>"16625161"</f>
        <v>16625161</v>
      </c>
      <c r="I387" s="2" t="str">
        <f>"20210827"</f>
        <v>20210827</v>
      </c>
      <c r="J387" s="2">
        <v>15</v>
      </c>
      <c r="N387" s="2" t="s">
        <v>2276</v>
      </c>
      <c r="O387" s="2" t="s">
        <v>2277</v>
      </c>
      <c r="P387" s="2" t="s">
        <v>2069</v>
      </c>
      <c r="Q387" s="2" t="s">
        <v>1495</v>
      </c>
      <c r="R387" s="2" t="s">
        <v>2278</v>
      </c>
      <c r="T387" s="2" t="s">
        <v>2279</v>
      </c>
      <c r="U387" s="2" t="s">
        <v>2280</v>
      </c>
    </row>
    <row r="388" spans="1:21" s="2" customFormat="1" ht="13" x14ac:dyDescent="0.3">
      <c r="A388" s="2" t="s">
        <v>3856</v>
      </c>
      <c r="B388" s="2" t="s">
        <v>440</v>
      </c>
      <c r="C388" s="9">
        <v>2021</v>
      </c>
      <c r="D388" s="2" t="s">
        <v>2042</v>
      </c>
      <c r="E388" s="2" t="s">
        <v>185</v>
      </c>
      <c r="F388" s="2" t="s">
        <v>2046</v>
      </c>
      <c r="G388" s="2" t="str">
        <f>"15249220"</f>
        <v>15249220</v>
      </c>
      <c r="I388" s="2" t="str">
        <f>"20210401"</f>
        <v>20210401</v>
      </c>
      <c r="J388" s="2">
        <v>22</v>
      </c>
      <c r="K388" s="2">
        <v>2</v>
      </c>
      <c r="L388" s="2">
        <v>227</v>
      </c>
      <c r="M388" s="2">
        <v>11</v>
      </c>
      <c r="N388" s="2" t="s">
        <v>2043</v>
      </c>
      <c r="O388" s="2" t="s">
        <v>181</v>
      </c>
      <c r="P388" s="2" t="s">
        <v>2044</v>
      </c>
      <c r="Q388" s="2" t="s">
        <v>1495</v>
      </c>
      <c r="R388" s="2" t="s">
        <v>2045</v>
      </c>
      <c r="T388" s="2" t="s">
        <v>2046</v>
      </c>
      <c r="U388" s="2" t="s">
        <v>2047</v>
      </c>
    </row>
    <row r="389" spans="1:21" s="2" customFormat="1" ht="13" x14ac:dyDescent="0.3">
      <c r="A389" s="2" t="s">
        <v>3856</v>
      </c>
      <c r="B389" s="2" t="s">
        <v>639</v>
      </c>
      <c r="C389" s="9">
        <v>2020</v>
      </c>
      <c r="D389" s="2" t="s">
        <v>2281</v>
      </c>
      <c r="E389" s="2" t="s">
        <v>592</v>
      </c>
      <c r="F389" s="2" t="s">
        <v>2284</v>
      </c>
      <c r="G389" s="2" t="str">
        <f>"01650327"</f>
        <v>01650327</v>
      </c>
      <c r="I389" s="2" t="str">
        <f>"20201101"</f>
        <v>20201101</v>
      </c>
      <c r="J389" s="2">
        <v>276</v>
      </c>
      <c r="L389" s="2">
        <v>1102</v>
      </c>
      <c r="M389" s="2">
        <v>7</v>
      </c>
      <c r="N389" s="2" t="s">
        <v>2282</v>
      </c>
      <c r="O389" s="2" t="s">
        <v>640</v>
      </c>
      <c r="P389" s="2" t="s">
        <v>2124</v>
      </c>
      <c r="Q389" s="2" t="s">
        <v>1495</v>
      </c>
      <c r="R389" s="2" t="s">
        <v>2283</v>
      </c>
      <c r="T389" s="2" t="s">
        <v>2284</v>
      </c>
      <c r="U389" s="2" t="s">
        <v>2285</v>
      </c>
    </row>
    <row r="390" spans="1:21" s="2" customFormat="1" ht="13" x14ac:dyDescent="0.3">
      <c r="A390" s="2" t="s">
        <v>3856</v>
      </c>
      <c r="B390" s="2" t="s">
        <v>2287</v>
      </c>
      <c r="C390" s="9">
        <v>2021</v>
      </c>
      <c r="D390" s="2" t="s">
        <v>2286</v>
      </c>
      <c r="E390" s="2" t="s">
        <v>1425</v>
      </c>
      <c r="F390" s="2" t="s">
        <v>2290</v>
      </c>
      <c r="G390" s="2" t="str">
        <f>"10429670"</f>
        <v>10429670</v>
      </c>
      <c r="I390" s="2" t="str">
        <f>"20210803"</f>
        <v>20210803</v>
      </c>
      <c r="N390" s="2" t="s">
        <v>2288</v>
      </c>
      <c r="O390" s="2" t="s">
        <v>2289</v>
      </c>
      <c r="P390" s="2" t="s">
        <v>2108</v>
      </c>
      <c r="Q390" s="2" t="s">
        <v>2054</v>
      </c>
      <c r="R390" s="2" t="s">
        <v>2055</v>
      </c>
      <c r="T390" s="2" t="s">
        <v>2290</v>
      </c>
      <c r="U390" s="2" t="s">
        <v>2291</v>
      </c>
    </row>
    <row r="391" spans="1:21" s="2" customFormat="1" ht="13" x14ac:dyDescent="0.3">
      <c r="A391" s="2" t="s">
        <v>3856</v>
      </c>
      <c r="B391" s="2" t="s">
        <v>2293</v>
      </c>
      <c r="C391" s="9">
        <v>2021</v>
      </c>
      <c r="D391" s="2" t="s">
        <v>2292</v>
      </c>
      <c r="E391" s="2" t="s">
        <v>2294</v>
      </c>
      <c r="F391" s="2" t="s">
        <v>2298</v>
      </c>
      <c r="G391" s="2" t="str">
        <f>"09629343"</f>
        <v>09629343</v>
      </c>
      <c r="I391" s="2" t="str">
        <f>"20211001"</f>
        <v>20211001</v>
      </c>
      <c r="J391" s="2">
        <v>30</v>
      </c>
      <c r="K391" s="2">
        <v>10</v>
      </c>
      <c r="L391" s="2">
        <v>2895</v>
      </c>
      <c r="M391" s="2">
        <v>12</v>
      </c>
      <c r="N391" s="2" t="s">
        <v>2295</v>
      </c>
      <c r="O391" s="2" t="s">
        <v>2296</v>
      </c>
      <c r="P391" s="2" t="s">
        <v>2108</v>
      </c>
      <c r="Q391" s="2" t="s">
        <v>1495</v>
      </c>
      <c r="R391" s="2" t="s">
        <v>2297</v>
      </c>
      <c r="T391" s="2" t="s">
        <v>2298</v>
      </c>
      <c r="U391" s="2" t="s">
        <v>2299</v>
      </c>
    </row>
    <row r="392" spans="1:21" s="2" customFormat="1" ht="13" x14ac:dyDescent="0.3">
      <c r="A392" s="2" t="s">
        <v>3856</v>
      </c>
      <c r="B392" s="2" t="s">
        <v>2301</v>
      </c>
      <c r="C392" s="9">
        <v>2022</v>
      </c>
      <c r="D392" s="2" t="s">
        <v>2300</v>
      </c>
      <c r="F392" s="2" t="s">
        <v>2306</v>
      </c>
      <c r="H392" s="2" t="str">
        <f>"9780889375000; 9781616765002; 9781613345009"</f>
        <v>9780889375000; 9781616765002; 9781613345009</v>
      </c>
      <c r="I392" s="2" t="str">
        <f>"20220101"</f>
        <v>20220101</v>
      </c>
      <c r="M392" s="2">
        <v>106</v>
      </c>
      <c r="N392" s="2" t="s">
        <v>2302</v>
      </c>
      <c r="P392" s="2" t="s">
        <v>2303</v>
      </c>
      <c r="Q392" s="2" t="s">
        <v>2304</v>
      </c>
      <c r="R392" s="2" t="s">
        <v>2305</v>
      </c>
      <c r="T392" s="2" t="s">
        <v>2306</v>
      </c>
      <c r="U392" s="2" t="s">
        <v>2307</v>
      </c>
    </row>
    <row r="393" spans="1:21" s="2" customFormat="1" ht="13" x14ac:dyDescent="0.3">
      <c r="A393" s="2" t="s">
        <v>3856</v>
      </c>
      <c r="B393" s="2" t="s">
        <v>652</v>
      </c>
      <c r="C393" s="9">
        <v>2022</v>
      </c>
      <c r="D393" s="2" t="s">
        <v>651</v>
      </c>
      <c r="E393" s="2" t="s">
        <v>592</v>
      </c>
      <c r="F393" s="2" t="s">
        <v>2311</v>
      </c>
      <c r="G393" s="2" t="str">
        <f>"01650327"</f>
        <v>01650327</v>
      </c>
      <c r="I393" s="2" t="str">
        <f>"20220201"</f>
        <v>20220201</v>
      </c>
      <c r="J393" s="2">
        <v>298</v>
      </c>
      <c r="K393" s="2" t="s">
        <v>2308</v>
      </c>
      <c r="L393" s="2">
        <v>357</v>
      </c>
      <c r="M393" s="2">
        <v>7</v>
      </c>
      <c r="N393" s="2" t="s">
        <v>2309</v>
      </c>
      <c r="O393" s="2" t="s">
        <v>653</v>
      </c>
      <c r="P393" s="2" t="s">
        <v>2124</v>
      </c>
      <c r="Q393" s="2" t="s">
        <v>1495</v>
      </c>
      <c r="R393" s="2" t="s">
        <v>2310</v>
      </c>
      <c r="T393" s="2" t="s">
        <v>2311</v>
      </c>
      <c r="U393" s="2" t="s">
        <v>2312</v>
      </c>
    </row>
    <row r="394" spans="1:21" s="2" customFormat="1" ht="13" x14ac:dyDescent="0.3">
      <c r="A394" s="2" t="s">
        <v>3856</v>
      </c>
      <c r="B394" s="2" t="s">
        <v>2314</v>
      </c>
      <c r="C394" s="9">
        <v>2021</v>
      </c>
      <c r="D394" s="2" t="s">
        <v>2313</v>
      </c>
      <c r="E394" s="2" t="s">
        <v>2034</v>
      </c>
      <c r="F394" s="2" t="s">
        <v>2317</v>
      </c>
      <c r="G394" s="2" t="str">
        <f>"04194217"</f>
        <v>04194217</v>
      </c>
      <c r="H394" s="2" t="str">
        <f>"9798744450427"</f>
        <v>9798744450427</v>
      </c>
      <c r="I394" s="2" t="str">
        <f>"20220101"</f>
        <v>20220101</v>
      </c>
      <c r="J394" s="2">
        <v>83</v>
      </c>
      <c r="K394" s="2" t="s">
        <v>2183</v>
      </c>
      <c r="N394" s="2" t="s">
        <v>2315</v>
      </c>
      <c r="P394" s="2" t="s">
        <v>2037</v>
      </c>
      <c r="Q394" s="2" t="s">
        <v>2038</v>
      </c>
      <c r="R394" s="2" t="s">
        <v>2316</v>
      </c>
      <c r="T394" s="2" t="s">
        <v>2317</v>
      </c>
      <c r="U394" s="2" t="s">
        <v>2318</v>
      </c>
    </row>
    <row r="395" spans="1:21" s="2" customFormat="1" ht="13" x14ac:dyDescent="0.3">
      <c r="A395" s="2" t="s">
        <v>3856</v>
      </c>
      <c r="B395" s="2" t="s">
        <v>2320</v>
      </c>
      <c r="C395" s="9">
        <v>2022</v>
      </c>
      <c r="D395" s="2" t="s">
        <v>2319</v>
      </c>
      <c r="E395" s="2" t="s">
        <v>2034</v>
      </c>
      <c r="F395" s="2" t="s">
        <v>2323</v>
      </c>
      <c r="G395" s="2" t="str">
        <f>"04194217"</f>
        <v>04194217</v>
      </c>
      <c r="H395" s="2" t="str">
        <f>"9798492784591"</f>
        <v>9798492784591</v>
      </c>
      <c r="I395" s="2" t="str">
        <f>"20220101"</f>
        <v>20220101</v>
      </c>
      <c r="J395" s="2">
        <v>83</v>
      </c>
      <c r="K395" s="2" t="s">
        <v>2035</v>
      </c>
      <c r="N395" s="2" t="s">
        <v>2321</v>
      </c>
      <c r="P395" s="2" t="s">
        <v>2037</v>
      </c>
      <c r="Q395" s="2" t="s">
        <v>2038</v>
      </c>
      <c r="R395" s="2" t="s">
        <v>2322</v>
      </c>
      <c r="T395" s="2" t="s">
        <v>2323</v>
      </c>
      <c r="U395" s="2" t="s">
        <v>2324</v>
      </c>
    </row>
    <row r="396" spans="1:21" s="2" customFormat="1" ht="13" x14ac:dyDescent="0.3">
      <c r="A396" s="2" t="s">
        <v>3856</v>
      </c>
      <c r="B396" s="2" t="s">
        <v>681</v>
      </c>
      <c r="C396" s="9">
        <v>2021</v>
      </c>
      <c r="D396" s="2" t="s">
        <v>2325</v>
      </c>
      <c r="E396" s="2" t="s">
        <v>682</v>
      </c>
      <c r="F396" s="2" t="s">
        <v>2328</v>
      </c>
      <c r="G396" s="2" t="str">
        <f>"08862605"</f>
        <v>08862605</v>
      </c>
      <c r="I396" s="2" t="str">
        <f>"20210401"</f>
        <v>20210401</v>
      </c>
      <c r="J396" s="2">
        <v>36</v>
      </c>
      <c r="K396" s="8">
        <v>44780</v>
      </c>
      <c r="L396" s="2">
        <v>3496</v>
      </c>
      <c r="M396" s="2">
        <v>18</v>
      </c>
      <c r="N396" s="2" t="s">
        <v>2326</v>
      </c>
      <c r="O396" s="2" t="s">
        <v>683</v>
      </c>
      <c r="P396" s="2" t="s">
        <v>2129</v>
      </c>
      <c r="Q396" s="2" t="s">
        <v>1495</v>
      </c>
      <c r="R396" s="2" t="s">
        <v>2327</v>
      </c>
      <c r="T396" s="2" t="s">
        <v>2328</v>
      </c>
      <c r="U396" s="2" t="s">
        <v>2329</v>
      </c>
    </row>
    <row r="397" spans="1:21" s="2" customFormat="1" ht="13" x14ac:dyDescent="0.3">
      <c r="A397" s="2" t="s">
        <v>3856</v>
      </c>
      <c r="B397" s="2" t="s">
        <v>688</v>
      </c>
      <c r="C397" s="9">
        <v>2021</v>
      </c>
      <c r="D397" s="2" t="s">
        <v>2330</v>
      </c>
      <c r="E397" s="2" t="s">
        <v>2331</v>
      </c>
      <c r="F397" s="2" t="s">
        <v>2334</v>
      </c>
      <c r="G397" s="2" t="str">
        <f>"00472891"</f>
        <v>00472891</v>
      </c>
      <c r="I397" s="2" t="str">
        <f>"20210401"</f>
        <v>20210401</v>
      </c>
      <c r="J397" s="2">
        <v>50</v>
      </c>
      <c r="K397" s="2">
        <v>4</v>
      </c>
      <c r="L397" s="2">
        <v>753</v>
      </c>
      <c r="M397" s="2">
        <v>14</v>
      </c>
      <c r="N397" s="2" t="s">
        <v>2332</v>
      </c>
      <c r="O397" s="2" t="s">
        <v>690</v>
      </c>
      <c r="P397" s="2" t="s">
        <v>2108</v>
      </c>
      <c r="Q397" s="2" t="s">
        <v>1495</v>
      </c>
      <c r="R397" s="2" t="s">
        <v>2333</v>
      </c>
      <c r="T397" s="2" t="s">
        <v>2334</v>
      </c>
      <c r="U397" s="2" t="s">
        <v>2335</v>
      </c>
    </row>
    <row r="398" spans="1:21" s="2" customFormat="1" ht="13" x14ac:dyDescent="0.3">
      <c r="A398" s="2" t="s">
        <v>3856</v>
      </c>
      <c r="B398" s="2" t="s">
        <v>2337</v>
      </c>
      <c r="C398" s="9">
        <v>2022</v>
      </c>
      <c r="D398" s="2" t="s">
        <v>2336</v>
      </c>
      <c r="E398" s="2" t="s">
        <v>2338</v>
      </c>
      <c r="F398" s="2" t="s">
        <v>2341</v>
      </c>
      <c r="G398" s="2" t="str">
        <f>"10461310"</f>
        <v>10461310</v>
      </c>
      <c r="I398" s="2" t="str">
        <f>"20220107"</f>
        <v>20220107</v>
      </c>
      <c r="N398" s="2" t="s">
        <v>2339</v>
      </c>
      <c r="O398" s="2" t="s">
        <v>2340</v>
      </c>
      <c r="P398" s="2" t="s">
        <v>2108</v>
      </c>
      <c r="Q398" s="2" t="s">
        <v>2054</v>
      </c>
      <c r="R398" s="2" t="s">
        <v>2055</v>
      </c>
      <c r="T398" s="2" t="s">
        <v>2341</v>
      </c>
      <c r="U398" s="2" t="s">
        <v>2342</v>
      </c>
    </row>
    <row r="399" spans="1:21" s="2" customFormat="1" ht="13" x14ac:dyDescent="0.3">
      <c r="A399" s="2" t="s">
        <v>3856</v>
      </c>
      <c r="B399" s="2" t="s">
        <v>696</v>
      </c>
      <c r="C399" s="9">
        <v>2020</v>
      </c>
      <c r="D399" s="2" t="s">
        <v>695</v>
      </c>
      <c r="E399" s="2" t="s">
        <v>592</v>
      </c>
      <c r="F399" s="2" t="s">
        <v>2345</v>
      </c>
      <c r="G399" s="2" t="str">
        <f>"01650327"</f>
        <v>01650327</v>
      </c>
      <c r="I399" s="2" t="str">
        <f>"20210101"</f>
        <v>20210101</v>
      </c>
      <c r="J399" s="2">
        <v>278</v>
      </c>
      <c r="L399" s="2">
        <v>528</v>
      </c>
      <c r="M399" s="2">
        <v>8</v>
      </c>
      <c r="N399" s="2" t="s">
        <v>2343</v>
      </c>
      <c r="O399" s="2" t="s">
        <v>697</v>
      </c>
      <c r="P399" s="2" t="s">
        <v>2124</v>
      </c>
      <c r="Q399" s="2" t="s">
        <v>1495</v>
      </c>
      <c r="R399" s="2" t="s">
        <v>2344</v>
      </c>
      <c r="T399" s="2" t="s">
        <v>2345</v>
      </c>
      <c r="U399" s="2" t="s">
        <v>2346</v>
      </c>
    </row>
    <row r="400" spans="1:21" s="2" customFormat="1" ht="13" x14ac:dyDescent="0.3">
      <c r="A400" s="2" t="s">
        <v>3856</v>
      </c>
      <c r="B400" s="2" t="s">
        <v>2348</v>
      </c>
      <c r="C400" s="9">
        <v>2020</v>
      </c>
      <c r="D400" s="2" t="s">
        <v>2347</v>
      </c>
      <c r="E400" s="2" t="s">
        <v>2151</v>
      </c>
      <c r="F400" s="2" t="s">
        <v>2352</v>
      </c>
      <c r="G400" s="2" t="str">
        <f>"03630234"</f>
        <v>03630234</v>
      </c>
      <c r="I400" s="2" t="str">
        <f>"20201201"</f>
        <v>20201201</v>
      </c>
      <c r="J400" s="2">
        <v>50</v>
      </c>
      <c r="K400" s="2">
        <v>6</v>
      </c>
      <c r="L400" s="2">
        <v>1115</v>
      </c>
      <c r="M400" s="2">
        <v>6</v>
      </c>
      <c r="N400" s="2" t="s">
        <v>2349</v>
      </c>
      <c r="O400" s="2" t="s">
        <v>2350</v>
      </c>
      <c r="P400" s="2" t="s">
        <v>2053</v>
      </c>
      <c r="Q400" s="2" t="s">
        <v>1495</v>
      </c>
      <c r="R400" s="2" t="s">
        <v>2351</v>
      </c>
      <c r="T400" s="2" t="s">
        <v>2352</v>
      </c>
      <c r="U400" s="2" t="s">
        <v>2353</v>
      </c>
    </row>
    <row r="401" spans="1:21" s="2" customFormat="1" ht="13" x14ac:dyDescent="0.3">
      <c r="A401" s="2" t="s">
        <v>3856</v>
      </c>
      <c r="B401" s="2" t="s">
        <v>2355</v>
      </c>
      <c r="C401" s="9">
        <v>2021</v>
      </c>
      <c r="D401" s="2" t="s">
        <v>2354</v>
      </c>
      <c r="E401" s="2" t="s">
        <v>154</v>
      </c>
      <c r="F401" s="2" t="s">
        <v>2360</v>
      </c>
      <c r="G401" s="2" t="str">
        <f>"1054139X"</f>
        <v>1054139X</v>
      </c>
      <c r="I401" s="2" t="str">
        <f>"20210501"</f>
        <v>20210501</v>
      </c>
      <c r="J401" s="2">
        <v>68</v>
      </c>
      <c r="K401" s="2">
        <v>5</v>
      </c>
      <c r="L401" s="2">
        <v>1023</v>
      </c>
      <c r="M401" s="2">
        <v>1</v>
      </c>
      <c r="N401" s="2" t="s">
        <v>2356</v>
      </c>
      <c r="O401" s="2" t="s">
        <v>2357</v>
      </c>
      <c r="P401" s="2" t="s">
        <v>2124</v>
      </c>
      <c r="Q401" s="2" t="s">
        <v>2358</v>
      </c>
      <c r="R401" s="2" t="s">
        <v>2359</v>
      </c>
      <c r="T401" s="2" t="s">
        <v>2360</v>
      </c>
      <c r="U401" s="2" t="s">
        <v>2361</v>
      </c>
    </row>
    <row r="402" spans="1:21" s="2" customFormat="1" ht="13" x14ac:dyDescent="0.3">
      <c r="A402" s="2" t="s">
        <v>3856</v>
      </c>
      <c r="B402" s="2" t="s">
        <v>2363</v>
      </c>
      <c r="C402" s="9">
        <v>2020</v>
      </c>
      <c r="D402" s="2" t="s">
        <v>2362</v>
      </c>
      <c r="E402" s="2" t="s">
        <v>2364</v>
      </c>
      <c r="F402" s="2" t="s">
        <v>2368</v>
      </c>
      <c r="G402" s="2" t="str">
        <f>"15255050"</f>
        <v>15255050</v>
      </c>
      <c r="I402" s="2" t="str">
        <f>"20201101"</f>
        <v>20201101</v>
      </c>
      <c r="J402" s="2">
        <v>112</v>
      </c>
      <c r="N402" s="2" t="s">
        <v>2365</v>
      </c>
      <c r="O402" s="2" t="s">
        <v>2366</v>
      </c>
      <c r="P402" s="2" t="s">
        <v>2124</v>
      </c>
      <c r="Q402" s="2" t="s">
        <v>1495</v>
      </c>
      <c r="R402" s="2" t="s">
        <v>2367</v>
      </c>
      <c r="T402" s="2" t="s">
        <v>2368</v>
      </c>
      <c r="U402" s="2" t="s">
        <v>2369</v>
      </c>
    </row>
    <row r="403" spans="1:21" s="2" customFormat="1" ht="13" x14ac:dyDescent="0.3">
      <c r="A403" s="2" t="s">
        <v>3856</v>
      </c>
      <c r="B403" s="2" t="s">
        <v>2371</v>
      </c>
      <c r="C403" s="9">
        <v>2022</v>
      </c>
      <c r="D403" s="2" t="s">
        <v>2370</v>
      </c>
      <c r="E403" s="2" t="s">
        <v>2372</v>
      </c>
      <c r="F403" s="2" t="s">
        <v>2375</v>
      </c>
      <c r="G403" s="2" t="str">
        <f>"08949867"</f>
        <v>08949867</v>
      </c>
      <c r="I403" s="2" t="str">
        <f>"20220311"</f>
        <v>20220311</v>
      </c>
      <c r="N403" s="2" t="s">
        <v>2373</v>
      </c>
      <c r="O403" s="2" t="s">
        <v>2374</v>
      </c>
      <c r="P403" s="2" t="s">
        <v>2260</v>
      </c>
      <c r="Q403" s="2" t="s">
        <v>2054</v>
      </c>
      <c r="R403" s="2" t="s">
        <v>2055</v>
      </c>
      <c r="T403" s="2" t="s">
        <v>2375</v>
      </c>
      <c r="U403" s="2" t="s">
        <v>2376</v>
      </c>
    </row>
    <row r="404" spans="1:21" s="2" customFormat="1" ht="13" x14ac:dyDescent="0.3">
      <c r="A404" s="2" t="s">
        <v>3856</v>
      </c>
      <c r="B404" s="2" t="s">
        <v>2378</v>
      </c>
      <c r="C404" s="9">
        <v>2021</v>
      </c>
      <c r="D404" s="2" t="s">
        <v>2377</v>
      </c>
      <c r="E404" s="2" t="s">
        <v>2379</v>
      </c>
      <c r="F404" s="2" t="s">
        <v>2383</v>
      </c>
      <c r="G404" s="2" t="str">
        <f>"00071250"</f>
        <v>00071250</v>
      </c>
      <c r="I404" s="2" t="str">
        <f>"20211201"</f>
        <v>20211201</v>
      </c>
      <c r="J404" s="2">
        <v>219</v>
      </c>
      <c r="K404" s="2">
        <v>6</v>
      </c>
      <c r="L404" s="2">
        <v>659</v>
      </c>
      <c r="M404" s="2">
        <v>11</v>
      </c>
      <c r="N404" s="2" t="s">
        <v>2380</v>
      </c>
      <c r="O404" s="2" t="s">
        <v>2381</v>
      </c>
      <c r="P404" s="2" t="s">
        <v>466</v>
      </c>
      <c r="Q404" s="2" t="s">
        <v>1495</v>
      </c>
      <c r="R404" s="2" t="s">
        <v>2382</v>
      </c>
      <c r="T404" s="2" t="s">
        <v>2383</v>
      </c>
      <c r="U404" s="2" t="s">
        <v>2384</v>
      </c>
    </row>
    <row r="405" spans="1:21" s="2" customFormat="1" ht="13" x14ac:dyDescent="0.3">
      <c r="A405" s="2" t="s">
        <v>3856</v>
      </c>
      <c r="B405" s="2" t="s">
        <v>2386</v>
      </c>
      <c r="C405" s="9">
        <v>2021</v>
      </c>
      <c r="D405" s="2" t="s">
        <v>2385</v>
      </c>
      <c r="E405" s="2" t="s">
        <v>2387</v>
      </c>
      <c r="F405" s="2" t="s">
        <v>2391</v>
      </c>
      <c r="G405" s="2" t="str">
        <f>"08891591"</f>
        <v>08891591</v>
      </c>
      <c r="I405" s="2" t="str">
        <f>"20210501"</f>
        <v>20210501</v>
      </c>
      <c r="J405" s="2">
        <v>94</v>
      </c>
      <c r="L405" s="2">
        <v>266</v>
      </c>
      <c r="M405" s="2">
        <v>8</v>
      </c>
      <c r="N405" s="2" t="s">
        <v>2388</v>
      </c>
      <c r="O405" s="2" t="s">
        <v>2389</v>
      </c>
      <c r="P405" s="2" t="s">
        <v>2124</v>
      </c>
      <c r="Q405" s="2" t="s">
        <v>1495</v>
      </c>
      <c r="R405" s="2" t="s">
        <v>2390</v>
      </c>
      <c r="T405" s="2" t="s">
        <v>2391</v>
      </c>
      <c r="U405" s="2" t="s">
        <v>2392</v>
      </c>
    </row>
    <row r="406" spans="1:21" s="2" customFormat="1" ht="13" x14ac:dyDescent="0.3">
      <c r="A406" s="2" t="s">
        <v>3856</v>
      </c>
      <c r="B406" s="2" t="s">
        <v>2394</v>
      </c>
      <c r="C406" s="9">
        <v>2022</v>
      </c>
      <c r="D406" s="2" t="s">
        <v>2393</v>
      </c>
      <c r="E406" s="2" t="s">
        <v>2395</v>
      </c>
      <c r="F406" s="2" t="s">
        <v>2399</v>
      </c>
      <c r="G406" s="2" t="str">
        <f>"13594184"</f>
        <v>13594184</v>
      </c>
      <c r="I406" s="2" t="str">
        <f>"20211119"</f>
        <v>20211119</v>
      </c>
      <c r="N406" s="2" t="s">
        <v>2396</v>
      </c>
      <c r="O406" s="2" t="s">
        <v>2397</v>
      </c>
      <c r="P406" s="2" t="s">
        <v>2398</v>
      </c>
      <c r="Q406" s="2" t="s">
        <v>2054</v>
      </c>
      <c r="R406" s="2" t="s">
        <v>2055</v>
      </c>
      <c r="T406" s="2" t="s">
        <v>2399</v>
      </c>
      <c r="U406" s="2" t="s">
        <v>2400</v>
      </c>
    </row>
    <row r="407" spans="1:21" s="2" customFormat="1" ht="13" x14ac:dyDescent="0.3">
      <c r="A407" s="2" t="s">
        <v>3856</v>
      </c>
      <c r="B407" s="2" t="s">
        <v>2402</v>
      </c>
      <c r="C407" s="9">
        <v>2021</v>
      </c>
      <c r="D407" s="2" t="s">
        <v>2401</v>
      </c>
      <c r="E407" s="2" t="s">
        <v>2338</v>
      </c>
      <c r="F407" s="2" t="s">
        <v>2405</v>
      </c>
      <c r="G407" s="2" t="str">
        <f>"10461310"</f>
        <v>10461310</v>
      </c>
      <c r="I407" s="2" t="str">
        <f>"20210813"</f>
        <v>20210813</v>
      </c>
      <c r="N407" s="2" t="s">
        <v>2403</v>
      </c>
      <c r="O407" s="2" t="s">
        <v>2404</v>
      </c>
      <c r="P407" s="2" t="s">
        <v>2108</v>
      </c>
      <c r="Q407" s="2" t="s">
        <v>2054</v>
      </c>
      <c r="R407" s="2" t="s">
        <v>2055</v>
      </c>
      <c r="T407" s="2" t="s">
        <v>2405</v>
      </c>
      <c r="U407" s="2" t="s">
        <v>2406</v>
      </c>
    </row>
    <row r="408" spans="1:21" s="2" customFormat="1" ht="13" x14ac:dyDescent="0.3">
      <c r="A408" s="2" t="s">
        <v>3856</v>
      </c>
      <c r="B408" s="2" t="s">
        <v>2408</v>
      </c>
      <c r="C408" s="9">
        <v>2020</v>
      </c>
      <c r="D408" s="2" t="s">
        <v>2407</v>
      </c>
      <c r="E408" s="2" t="s">
        <v>2034</v>
      </c>
      <c r="F408" s="2" t="s">
        <v>2411</v>
      </c>
      <c r="G408" s="2" t="str">
        <f>"04194217"</f>
        <v>04194217</v>
      </c>
      <c r="H408" s="2" t="str">
        <f>"9798672104652"</f>
        <v>9798672104652</v>
      </c>
      <c r="I408" s="2" t="str">
        <f>"20210101"</f>
        <v>20210101</v>
      </c>
      <c r="J408" s="2">
        <v>82</v>
      </c>
      <c r="K408" s="2" t="s">
        <v>2183</v>
      </c>
      <c r="N408" s="2" t="s">
        <v>2409</v>
      </c>
      <c r="P408" s="2" t="s">
        <v>2037</v>
      </c>
      <c r="Q408" s="2" t="s">
        <v>2038</v>
      </c>
      <c r="R408" s="2" t="s">
        <v>2410</v>
      </c>
      <c r="T408" s="2" t="s">
        <v>2411</v>
      </c>
      <c r="U408" s="2" t="s">
        <v>2412</v>
      </c>
    </row>
    <row r="409" spans="1:21" s="2" customFormat="1" ht="13" x14ac:dyDescent="0.3">
      <c r="A409" s="2" t="s">
        <v>3856</v>
      </c>
      <c r="B409" s="2" t="s">
        <v>729</v>
      </c>
      <c r="C409" s="9">
        <v>2020</v>
      </c>
      <c r="D409" s="2" t="s">
        <v>728</v>
      </c>
      <c r="E409" s="2" t="s">
        <v>257</v>
      </c>
      <c r="F409" s="2" t="s">
        <v>2415</v>
      </c>
      <c r="G409" s="2" t="str">
        <f>"00219630"</f>
        <v>00219630</v>
      </c>
      <c r="I409" s="2" t="str">
        <f>"20210101"</f>
        <v>20210101</v>
      </c>
      <c r="J409" s="2">
        <v>62</v>
      </c>
      <c r="K409" s="2">
        <v>1</v>
      </c>
      <c r="L409" s="2">
        <v>40</v>
      </c>
      <c r="M409" s="2">
        <v>8</v>
      </c>
      <c r="N409" s="2" t="s">
        <v>2413</v>
      </c>
      <c r="O409" s="2" t="s">
        <v>252</v>
      </c>
      <c r="P409" s="2" t="s">
        <v>2053</v>
      </c>
      <c r="Q409" s="2" t="s">
        <v>1495</v>
      </c>
      <c r="R409" s="2" t="s">
        <v>2414</v>
      </c>
      <c r="T409" s="2" t="s">
        <v>2415</v>
      </c>
      <c r="U409" s="2" t="s">
        <v>2416</v>
      </c>
    </row>
    <row r="410" spans="1:21" s="2" customFormat="1" ht="13" x14ac:dyDescent="0.3">
      <c r="A410" s="2" t="s">
        <v>3856</v>
      </c>
      <c r="B410" s="2" t="s">
        <v>745</v>
      </c>
      <c r="C410" s="9">
        <v>2020</v>
      </c>
      <c r="D410" s="2" t="s">
        <v>744</v>
      </c>
      <c r="E410" s="2" t="s">
        <v>746</v>
      </c>
      <c r="F410" s="2" t="s">
        <v>2418</v>
      </c>
      <c r="G410" s="2" t="str">
        <f>"10633995"</f>
        <v>10633995</v>
      </c>
      <c r="I410" s="2" t="str">
        <f>"20201115"</f>
        <v>20201115</v>
      </c>
      <c r="N410" s="2" t="s">
        <v>2417</v>
      </c>
      <c r="O410" s="2" t="s">
        <v>747</v>
      </c>
      <c r="P410" s="2" t="s">
        <v>2260</v>
      </c>
      <c r="Q410" s="2" t="s">
        <v>2054</v>
      </c>
      <c r="R410" s="2" t="s">
        <v>2055</v>
      </c>
      <c r="T410" s="2" t="s">
        <v>2418</v>
      </c>
      <c r="U410" s="2" t="s">
        <v>2419</v>
      </c>
    </row>
    <row r="411" spans="1:21" s="2" customFormat="1" ht="13" x14ac:dyDescent="0.3">
      <c r="A411" s="2" t="s">
        <v>3856</v>
      </c>
      <c r="B411" s="2" t="s">
        <v>2421</v>
      </c>
      <c r="C411" s="9">
        <v>2021</v>
      </c>
      <c r="D411" s="2" t="s">
        <v>2420</v>
      </c>
      <c r="E411" s="2" t="s">
        <v>2331</v>
      </c>
      <c r="F411" s="2" t="s">
        <v>2425</v>
      </c>
      <c r="G411" s="2" t="str">
        <f>"00472891"</f>
        <v>00472891</v>
      </c>
      <c r="I411" s="2" t="str">
        <f>"20210601"</f>
        <v>20210601</v>
      </c>
      <c r="J411" s="2">
        <v>50</v>
      </c>
      <c r="K411" s="2">
        <v>6</v>
      </c>
      <c r="L411" s="2">
        <v>1140</v>
      </c>
      <c r="M411" s="2">
        <v>17</v>
      </c>
      <c r="N411" s="2" t="s">
        <v>2422</v>
      </c>
      <c r="O411" s="2" t="s">
        <v>2423</v>
      </c>
      <c r="P411" s="2" t="s">
        <v>2108</v>
      </c>
      <c r="Q411" s="2" t="s">
        <v>1495</v>
      </c>
      <c r="R411" s="2" t="s">
        <v>2424</v>
      </c>
      <c r="T411" s="2" t="s">
        <v>2425</v>
      </c>
      <c r="U411" s="2" t="s">
        <v>2426</v>
      </c>
    </row>
    <row r="412" spans="1:21" s="2" customFormat="1" ht="13" x14ac:dyDescent="0.3">
      <c r="A412" s="2" t="s">
        <v>3856</v>
      </c>
      <c r="B412" s="2" t="s">
        <v>2428</v>
      </c>
      <c r="C412" s="9">
        <v>2022</v>
      </c>
      <c r="D412" s="2" t="s">
        <v>2427</v>
      </c>
      <c r="E412" s="2" t="s">
        <v>2429</v>
      </c>
      <c r="F412" s="2" t="s">
        <v>2433</v>
      </c>
      <c r="G412" s="2" t="str">
        <f>"15411559"</f>
        <v>15411559</v>
      </c>
      <c r="I412" s="2" t="str">
        <f>"20220224"</f>
        <v>20220224</v>
      </c>
      <c r="N412" s="2" t="s">
        <v>2430</v>
      </c>
      <c r="O412" s="2" t="s">
        <v>2431</v>
      </c>
      <c r="P412" s="2" t="s">
        <v>2044</v>
      </c>
      <c r="Q412" s="2" t="s">
        <v>1495</v>
      </c>
      <c r="R412" s="2" t="s">
        <v>2432</v>
      </c>
      <c r="T412" s="2" t="s">
        <v>2433</v>
      </c>
      <c r="U412" s="2" t="s">
        <v>2434</v>
      </c>
    </row>
    <row r="413" spans="1:21" s="2" customFormat="1" ht="13" x14ac:dyDescent="0.3">
      <c r="A413" s="2" t="s">
        <v>3856</v>
      </c>
      <c r="B413" s="2" t="s">
        <v>2436</v>
      </c>
      <c r="C413" s="9">
        <v>2021</v>
      </c>
      <c r="D413" s="2" t="s">
        <v>2435</v>
      </c>
      <c r="E413" s="2" t="s">
        <v>139</v>
      </c>
      <c r="F413" s="2" t="s">
        <v>2440</v>
      </c>
      <c r="G413" s="2" t="str">
        <f>"00332917"</f>
        <v>00332917</v>
      </c>
      <c r="I413" s="2" t="str">
        <f>"20210701"</f>
        <v>20210701</v>
      </c>
      <c r="J413" s="2">
        <v>51</v>
      </c>
      <c r="K413" s="2">
        <v>9</v>
      </c>
      <c r="L413" s="2">
        <v>1587</v>
      </c>
      <c r="M413" s="2">
        <v>2</v>
      </c>
      <c r="N413" s="2" t="s">
        <v>2437</v>
      </c>
      <c r="O413" s="2" t="s">
        <v>2438</v>
      </c>
      <c r="P413" s="2" t="s">
        <v>466</v>
      </c>
      <c r="Q413" s="2" t="s">
        <v>2358</v>
      </c>
      <c r="R413" s="2" t="s">
        <v>2439</v>
      </c>
      <c r="T413" s="2" t="s">
        <v>2440</v>
      </c>
      <c r="U413" s="2" t="s">
        <v>2441</v>
      </c>
    </row>
    <row r="414" spans="1:21" s="2" customFormat="1" ht="13" x14ac:dyDescent="0.3">
      <c r="A414" s="2" t="s">
        <v>3856</v>
      </c>
      <c r="B414" s="2" t="s">
        <v>2443</v>
      </c>
      <c r="C414" s="9">
        <v>2021</v>
      </c>
      <c r="D414" s="2" t="s">
        <v>2442</v>
      </c>
      <c r="E414" s="2" t="s">
        <v>2444</v>
      </c>
      <c r="F414" s="2" t="s">
        <v>2447</v>
      </c>
      <c r="G414" s="2" t="str">
        <f>"10810730"</f>
        <v>10810730</v>
      </c>
      <c r="I414" s="2" t="str">
        <f>"20210814"</f>
        <v>20210814</v>
      </c>
      <c r="N414" s="2" t="s">
        <v>2445</v>
      </c>
      <c r="O414" s="2" t="s">
        <v>2446</v>
      </c>
      <c r="P414" s="2" t="s">
        <v>2118</v>
      </c>
      <c r="Q414" s="2" t="s">
        <v>2054</v>
      </c>
      <c r="R414" s="2" t="s">
        <v>2055</v>
      </c>
      <c r="T414" s="2" t="s">
        <v>2447</v>
      </c>
      <c r="U414" s="2" t="s">
        <v>2448</v>
      </c>
    </row>
    <row r="415" spans="1:21" s="2" customFormat="1" ht="13" x14ac:dyDescent="0.3">
      <c r="A415" s="2" t="s">
        <v>3856</v>
      </c>
      <c r="B415" s="2" t="s">
        <v>2450</v>
      </c>
      <c r="C415" s="9">
        <v>2021</v>
      </c>
      <c r="D415" s="2" t="s">
        <v>2449</v>
      </c>
      <c r="E415" s="2" t="s">
        <v>2451</v>
      </c>
      <c r="F415" s="2" t="s">
        <v>2455</v>
      </c>
      <c r="G415" s="2" t="str">
        <f>"00223956"</f>
        <v>00223956</v>
      </c>
      <c r="I415" s="2" t="str">
        <f>"20210301"</f>
        <v>20210301</v>
      </c>
      <c r="J415" s="2">
        <v>135</v>
      </c>
      <c r="L415" s="2">
        <v>135</v>
      </c>
      <c r="M415" s="2">
        <v>8</v>
      </c>
      <c r="N415" s="2" t="s">
        <v>2452</v>
      </c>
      <c r="O415" s="2" t="s">
        <v>2453</v>
      </c>
      <c r="P415" s="2" t="s">
        <v>2124</v>
      </c>
      <c r="Q415" s="2" t="s">
        <v>1495</v>
      </c>
      <c r="R415" s="2" t="s">
        <v>2454</v>
      </c>
      <c r="T415" s="2" t="s">
        <v>2455</v>
      </c>
      <c r="U415" s="2" t="s">
        <v>2456</v>
      </c>
    </row>
    <row r="416" spans="1:21" s="2" customFormat="1" ht="13" x14ac:dyDescent="0.3">
      <c r="A416" s="2" t="s">
        <v>3856</v>
      </c>
      <c r="B416" s="2" t="s">
        <v>2458</v>
      </c>
      <c r="C416" s="9">
        <v>2022</v>
      </c>
      <c r="D416" s="2" t="s">
        <v>2457</v>
      </c>
      <c r="E416" s="2" t="s">
        <v>2459</v>
      </c>
      <c r="F416" s="2" t="s">
        <v>2463</v>
      </c>
      <c r="G416" s="2" t="str">
        <f>"16640640"</f>
        <v>16640640</v>
      </c>
      <c r="I416" s="2" t="str">
        <f>"20220105"</f>
        <v>20220105</v>
      </c>
      <c r="J416" s="2">
        <v>12</v>
      </c>
      <c r="N416" s="2" t="s">
        <v>2460</v>
      </c>
      <c r="O416" s="2" t="s">
        <v>2461</v>
      </c>
      <c r="P416" s="2" t="s">
        <v>2069</v>
      </c>
      <c r="Q416" s="2" t="s">
        <v>1495</v>
      </c>
      <c r="R416" s="2" t="s">
        <v>2462</v>
      </c>
      <c r="T416" s="2" t="s">
        <v>2463</v>
      </c>
      <c r="U416" s="2" t="s">
        <v>2464</v>
      </c>
    </row>
    <row r="417" spans="1:21" s="2" customFormat="1" ht="13" x14ac:dyDescent="0.3">
      <c r="A417" s="2" t="s">
        <v>3856</v>
      </c>
      <c r="B417" s="2" t="s">
        <v>2466</v>
      </c>
      <c r="C417" s="9">
        <v>2021</v>
      </c>
      <c r="D417" s="2" t="s">
        <v>2465</v>
      </c>
      <c r="E417" s="2" t="s">
        <v>2066</v>
      </c>
      <c r="F417" s="2" t="s">
        <v>2470</v>
      </c>
      <c r="G417" s="2" t="str">
        <f>"16641078"</f>
        <v>16641078</v>
      </c>
      <c r="I417" s="2" t="str">
        <f>"20210528"</f>
        <v>20210528</v>
      </c>
      <c r="J417" s="2">
        <v>12</v>
      </c>
      <c r="N417" s="2" t="s">
        <v>2467</v>
      </c>
      <c r="O417" s="2" t="s">
        <v>2468</v>
      </c>
      <c r="P417" s="2" t="s">
        <v>2069</v>
      </c>
      <c r="Q417" s="2" t="s">
        <v>1495</v>
      </c>
      <c r="R417" s="2" t="s">
        <v>2469</v>
      </c>
      <c r="T417" s="2" t="s">
        <v>2470</v>
      </c>
      <c r="U417" s="2" t="s">
        <v>2471</v>
      </c>
    </row>
    <row r="418" spans="1:21" s="2" customFormat="1" ht="13" x14ac:dyDescent="0.3">
      <c r="A418" s="2" t="s">
        <v>3856</v>
      </c>
      <c r="B418" s="2" t="s">
        <v>764</v>
      </c>
      <c r="C418" s="9">
        <v>2022</v>
      </c>
      <c r="D418" s="2" t="s">
        <v>2472</v>
      </c>
      <c r="E418" s="2" t="s">
        <v>2473</v>
      </c>
      <c r="F418" s="2" t="s">
        <v>2476</v>
      </c>
      <c r="G418" s="2" t="str">
        <f>"00223018"</f>
        <v>00223018</v>
      </c>
      <c r="I418" s="2" t="str">
        <f>"20220101"</f>
        <v>20220101</v>
      </c>
      <c r="J418" s="2">
        <v>210</v>
      </c>
      <c r="K418" s="2">
        <v>1</v>
      </c>
      <c r="L418" s="2">
        <v>32</v>
      </c>
      <c r="M418" s="2">
        <v>5</v>
      </c>
      <c r="N418" s="2" t="s">
        <v>2474</v>
      </c>
      <c r="O418" s="2" t="s">
        <v>766</v>
      </c>
      <c r="P418" s="2" t="s">
        <v>767</v>
      </c>
      <c r="Q418" s="2" t="s">
        <v>1495</v>
      </c>
      <c r="R418" s="2" t="s">
        <v>2475</v>
      </c>
      <c r="T418" s="2" t="s">
        <v>2476</v>
      </c>
      <c r="U418" s="2" t="s">
        <v>2477</v>
      </c>
    </row>
    <row r="419" spans="1:21" s="2" customFormat="1" ht="13" x14ac:dyDescent="0.3">
      <c r="A419" s="2" t="s">
        <v>3856</v>
      </c>
      <c r="B419" s="2" t="s">
        <v>2479</v>
      </c>
      <c r="C419" s="9">
        <v>2020</v>
      </c>
      <c r="D419" s="2" t="s">
        <v>2478</v>
      </c>
      <c r="E419" s="2" t="s">
        <v>2480</v>
      </c>
      <c r="F419" s="2" t="s">
        <v>2484</v>
      </c>
      <c r="G419" s="2" t="str">
        <f>"0732118X"</f>
        <v>0732118X</v>
      </c>
      <c r="I419" s="2" t="str">
        <f>"20210101"</f>
        <v>20210101</v>
      </c>
      <c r="J419" s="2">
        <v>60</v>
      </c>
      <c r="N419" s="2" t="s">
        <v>2481</v>
      </c>
      <c r="O419" s="2" t="s">
        <v>2482</v>
      </c>
      <c r="P419" s="2" t="s">
        <v>2124</v>
      </c>
      <c r="Q419" s="2" t="s">
        <v>1495</v>
      </c>
      <c r="R419" s="2" t="s">
        <v>2483</v>
      </c>
      <c r="T419" s="2" t="s">
        <v>2484</v>
      </c>
      <c r="U419" s="2" t="s">
        <v>2485</v>
      </c>
    </row>
    <row r="420" spans="1:21" s="2" customFormat="1" ht="13" x14ac:dyDescent="0.3">
      <c r="A420" s="2" t="s">
        <v>3856</v>
      </c>
      <c r="B420" s="2" t="s">
        <v>2487</v>
      </c>
      <c r="C420" s="9">
        <v>2021</v>
      </c>
      <c r="D420" s="2" t="s">
        <v>2486</v>
      </c>
      <c r="E420" s="2" t="s">
        <v>2488</v>
      </c>
      <c r="F420" s="2" t="s">
        <v>2491</v>
      </c>
      <c r="H420" s="2" t="str">
        <f>"9780198839262"</f>
        <v>9780198839262</v>
      </c>
      <c r="I420" s="2" t="str">
        <f>"20210101"</f>
        <v>20210101</v>
      </c>
      <c r="L420" s="2">
        <v>237</v>
      </c>
      <c r="M420" s="2">
        <v>41</v>
      </c>
      <c r="N420" s="2" t="s">
        <v>2489</v>
      </c>
      <c r="P420" s="2" t="s">
        <v>2077</v>
      </c>
      <c r="Q420" s="2" t="s">
        <v>2078</v>
      </c>
      <c r="R420" s="2" t="s">
        <v>2490</v>
      </c>
      <c r="T420" s="2" t="s">
        <v>2491</v>
      </c>
      <c r="U420" s="2" t="s">
        <v>2492</v>
      </c>
    </row>
    <row r="421" spans="1:21" s="2" customFormat="1" ht="13" x14ac:dyDescent="0.3">
      <c r="A421" s="2" t="s">
        <v>3856</v>
      </c>
      <c r="B421" s="2" t="s">
        <v>2494</v>
      </c>
      <c r="C421" s="9">
        <v>2021</v>
      </c>
      <c r="D421" s="2" t="s">
        <v>2493</v>
      </c>
      <c r="E421" s="2" t="s">
        <v>2034</v>
      </c>
      <c r="F421" s="2" t="s">
        <v>2498</v>
      </c>
      <c r="G421" s="2" t="str">
        <f>"04194217"</f>
        <v>04194217</v>
      </c>
      <c r="H421" s="2" t="str">
        <f>"9798516000966"</f>
        <v>9798516000966</v>
      </c>
      <c r="I421" s="2" t="str">
        <f>"20210101"</f>
        <v>20210101</v>
      </c>
      <c r="J421" s="2">
        <v>82</v>
      </c>
      <c r="K421" s="2" t="s">
        <v>2495</v>
      </c>
      <c r="N421" s="2" t="s">
        <v>2496</v>
      </c>
      <c r="P421" s="2" t="s">
        <v>2037</v>
      </c>
      <c r="Q421" s="2" t="s">
        <v>2038</v>
      </c>
      <c r="R421" s="2" t="s">
        <v>2497</v>
      </c>
      <c r="T421" s="2" t="s">
        <v>2498</v>
      </c>
      <c r="U421" s="2" t="s">
        <v>2499</v>
      </c>
    </row>
    <row r="422" spans="1:21" s="2" customFormat="1" ht="13" x14ac:dyDescent="0.3">
      <c r="A422" s="2" t="s">
        <v>3856</v>
      </c>
      <c r="B422" s="2" t="s">
        <v>2501</v>
      </c>
      <c r="C422" s="9">
        <v>2021</v>
      </c>
      <c r="D422" s="2" t="s">
        <v>2500</v>
      </c>
      <c r="E422" s="2" t="s">
        <v>2502</v>
      </c>
      <c r="F422" s="2" t="s">
        <v>2506</v>
      </c>
      <c r="G422" s="2" t="str">
        <f>"03064530"</f>
        <v>03064530</v>
      </c>
      <c r="I422" s="2" t="str">
        <f>"20210301"</f>
        <v>20210301</v>
      </c>
      <c r="J422" s="2">
        <v>125</v>
      </c>
      <c r="N422" s="2" t="s">
        <v>2503</v>
      </c>
      <c r="O422" s="2" t="s">
        <v>2504</v>
      </c>
      <c r="P422" s="2" t="s">
        <v>2124</v>
      </c>
      <c r="Q422" s="2" t="s">
        <v>1495</v>
      </c>
      <c r="R422" s="2" t="s">
        <v>2505</v>
      </c>
      <c r="T422" s="2" t="s">
        <v>2506</v>
      </c>
      <c r="U422" s="2" t="s">
        <v>2507</v>
      </c>
    </row>
    <row r="423" spans="1:21" s="2" customFormat="1" ht="13" x14ac:dyDescent="0.3">
      <c r="A423" s="2" t="s">
        <v>3856</v>
      </c>
      <c r="B423" s="2" t="s">
        <v>2509</v>
      </c>
      <c r="C423" s="9">
        <v>2020</v>
      </c>
      <c r="D423" s="2" t="s">
        <v>2508</v>
      </c>
      <c r="E423" s="2" t="s">
        <v>2510</v>
      </c>
      <c r="F423" s="2" t="s">
        <v>2514</v>
      </c>
      <c r="G423" s="2" t="str">
        <f>"02275910"</f>
        <v>02275910</v>
      </c>
      <c r="I423" s="2" t="str">
        <f>"20210101"</f>
        <v>20210101</v>
      </c>
      <c r="J423" s="2">
        <v>42</v>
      </c>
      <c r="K423" s="2">
        <v>1</v>
      </c>
      <c r="L423" s="2">
        <v>5</v>
      </c>
      <c r="M423" s="2">
        <v>8</v>
      </c>
      <c r="N423" s="2" t="s">
        <v>2511</v>
      </c>
      <c r="O423" s="2" t="s">
        <v>2512</v>
      </c>
      <c r="P423" s="2" t="s">
        <v>2303</v>
      </c>
      <c r="Q423" s="2" t="s">
        <v>1495</v>
      </c>
      <c r="R423" s="2" t="s">
        <v>2513</v>
      </c>
      <c r="T423" s="2" t="s">
        <v>2514</v>
      </c>
      <c r="U423" s="2" t="s">
        <v>2515</v>
      </c>
    </row>
    <row r="424" spans="1:21" s="2" customFormat="1" ht="13" x14ac:dyDescent="0.3">
      <c r="A424" s="2" t="s">
        <v>3856</v>
      </c>
      <c r="B424" s="2" t="s">
        <v>2517</v>
      </c>
      <c r="C424" s="9">
        <v>2021</v>
      </c>
      <c r="D424" s="2" t="s">
        <v>2516</v>
      </c>
      <c r="E424" s="2" t="s">
        <v>2518</v>
      </c>
      <c r="F424" s="2" t="s">
        <v>2523</v>
      </c>
      <c r="G424" s="2" t="str">
        <f>"10105395"</f>
        <v>10105395</v>
      </c>
      <c r="I424" s="2" t="str">
        <f>"20210301"</f>
        <v>20210301</v>
      </c>
      <c r="J424" s="2">
        <v>33</v>
      </c>
      <c r="K424" s="8">
        <v>44622</v>
      </c>
      <c r="L424" s="2">
        <v>314</v>
      </c>
      <c r="M424" s="2">
        <v>2</v>
      </c>
      <c r="N424" s="2" t="s">
        <v>2519</v>
      </c>
      <c r="O424" s="2" t="s">
        <v>2520</v>
      </c>
      <c r="P424" s="2" t="s">
        <v>2129</v>
      </c>
      <c r="Q424" s="2" t="s">
        <v>2521</v>
      </c>
      <c r="R424" s="2" t="s">
        <v>2522</v>
      </c>
      <c r="T424" s="2" t="s">
        <v>2523</v>
      </c>
      <c r="U424" s="2" t="s">
        <v>2524</v>
      </c>
    </row>
    <row r="425" spans="1:21" s="2" customFormat="1" ht="13" x14ac:dyDescent="0.3">
      <c r="A425" s="2" t="s">
        <v>3856</v>
      </c>
      <c r="B425" s="2" t="s">
        <v>798</v>
      </c>
      <c r="C425" s="9">
        <v>2020</v>
      </c>
      <c r="D425" s="2" t="s">
        <v>2525</v>
      </c>
      <c r="E425" s="2" t="s">
        <v>2526</v>
      </c>
      <c r="F425" s="2" t="s">
        <v>2529</v>
      </c>
      <c r="G425" s="2" t="str">
        <f>"07085591"</f>
        <v>07085591</v>
      </c>
      <c r="H425" s="2" t="str">
        <f>"9781433894503"</f>
        <v>9781433894503</v>
      </c>
      <c r="I425" s="2" t="str">
        <f>"20210201"</f>
        <v>20210201</v>
      </c>
      <c r="J425" s="2">
        <v>62</v>
      </c>
      <c r="K425" s="2">
        <v>1</v>
      </c>
      <c r="L425" s="2">
        <v>5</v>
      </c>
      <c r="M425" s="2">
        <v>7</v>
      </c>
      <c r="N425" s="2" t="s">
        <v>2527</v>
      </c>
      <c r="O425" s="2" t="s">
        <v>800</v>
      </c>
      <c r="P425" s="2" t="s">
        <v>2044</v>
      </c>
      <c r="Q425" s="2" t="s">
        <v>1495</v>
      </c>
      <c r="R425" s="2" t="s">
        <v>2528</v>
      </c>
      <c r="T425" s="2" t="s">
        <v>2529</v>
      </c>
      <c r="U425" s="2" t="s">
        <v>2530</v>
      </c>
    </row>
    <row r="426" spans="1:21" s="2" customFormat="1" ht="13" x14ac:dyDescent="0.3">
      <c r="A426" s="2" t="s">
        <v>3856</v>
      </c>
      <c r="B426" s="2" t="s">
        <v>2532</v>
      </c>
      <c r="C426" s="9">
        <v>2020</v>
      </c>
      <c r="D426" s="2" t="s">
        <v>2531</v>
      </c>
      <c r="E426" s="2" t="s">
        <v>2533</v>
      </c>
      <c r="F426" s="2" t="s">
        <v>2537</v>
      </c>
      <c r="G426" s="2" t="str">
        <f>"22150366"</f>
        <v>22150366</v>
      </c>
      <c r="I426" s="2" t="str">
        <f>"20201201"</f>
        <v>20201201</v>
      </c>
      <c r="J426" s="2">
        <v>7</v>
      </c>
      <c r="K426" s="2">
        <v>12</v>
      </c>
      <c r="L426" s="2">
        <v>1014</v>
      </c>
      <c r="M426" s="2">
        <v>2</v>
      </c>
      <c r="N426" s="2" t="s">
        <v>2534</v>
      </c>
      <c r="O426" s="2" t="s">
        <v>2535</v>
      </c>
      <c r="P426" s="2" t="s">
        <v>2124</v>
      </c>
      <c r="Q426" s="2" t="s">
        <v>1495</v>
      </c>
      <c r="R426" s="2" t="s">
        <v>2536</v>
      </c>
      <c r="T426" s="2" t="s">
        <v>2537</v>
      </c>
      <c r="U426" s="2" t="s">
        <v>2538</v>
      </c>
    </row>
    <row r="427" spans="1:21" s="2" customFormat="1" ht="13" x14ac:dyDescent="0.3">
      <c r="A427" s="2" t="s">
        <v>3856</v>
      </c>
      <c r="B427" s="2" t="s">
        <v>2540</v>
      </c>
      <c r="C427" s="9">
        <v>2020</v>
      </c>
      <c r="D427" s="2" t="s">
        <v>2539</v>
      </c>
      <c r="E427" s="2" t="s">
        <v>2066</v>
      </c>
      <c r="F427" s="2" t="s">
        <v>2544</v>
      </c>
      <c r="G427" s="2" t="str">
        <f>"16641078"</f>
        <v>16641078</v>
      </c>
      <c r="I427" s="2" t="str">
        <f>"20201105"</f>
        <v>20201105</v>
      </c>
      <c r="J427" s="2">
        <v>11</v>
      </c>
      <c r="N427" s="2" t="s">
        <v>2541</v>
      </c>
      <c r="O427" s="2" t="s">
        <v>2542</v>
      </c>
      <c r="P427" s="2" t="s">
        <v>2069</v>
      </c>
      <c r="Q427" s="2" t="s">
        <v>1495</v>
      </c>
      <c r="R427" s="2" t="s">
        <v>2543</v>
      </c>
      <c r="T427" s="2" t="s">
        <v>2544</v>
      </c>
      <c r="U427" s="2" t="s">
        <v>2545</v>
      </c>
    </row>
    <row r="428" spans="1:21" s="2" customFormat="1" ht="13" x14ac:dyDescent="0.3">
      <c r="A428" s="2" t="s">
        <v>3856</v>
      </c>
      <c r="B428" s="2" t="s">
        <v>2547</v>
      </c>
      <c r="C428" s="9">
        <v>2021</v>
      </c>
      <c r="D428" s="2" t="s">
        <v>2546</v>
      </c>
      <c r="E428" s="2" t="s">
        <v>2548</v>
      </c>
      <c r="F428" s="2" t="s">
        <v>2553</v>
      </c>
      <c r="H428" s="2" t="str">
        <f>"9781799885443; 9781799885993"</f>
        <v>9781799885443; 9781799885993</v>
      </c>
      <c r="I428" s="2" t="str">
        <f>"20210101"</f>
        <v>20210101</v>
      </c>
      <c r="L428" s="2">
        <v>1289</v>
      </c>
      <c r="M428" s="2">
        <v>17</v>
      </c>
      <c r="N428" s="2" t="s">
        <v>2549</v>
      </c>
      <c r="O428" s="2" t="s">
        <v>2550</v>
      </c>
      <c r="P428" s="2" t="s">
        <v>2551</v>
      </c>
      <c r="Q428" s="2" t="s">
        <v>2078</v>
      </c>
      <c r="R428" s="2" t="s">
        <v>2552</v>
      </c>
      <c r="T428" s="2" t="s">
        <v>2553</v>
      </c>
      <c r="U428" s="2" t="s">
        <v>2554</v>
      </c>
    </row>
    <row r="429" spans="1:21" s="2" customFormat="1" ht="13" x14ac:dyDescent="0.3">
      <c r="A429" s="2" t="s">
        <v>3856</v>
      </c>
      <c r="B429" s="2" t="s">
        <v>840</v>
      </c>
      <c r="C429" s="9">
        <v>2020</v>
      </c>
      <c r="D429" s="2" t="s">
        <v>2555</v>
      </c>
      <c r="E429" s="2" t="s">
        <v>2556</v>
      </c>
      <c r="F429" s="2" t="s">
        <v>2558</v>
      </c>
      <c r="G429" s="2" t="str">
        <f>"07317115"</f>
        <v>07317115</v>
      </c>
      <c r="I429" s="2" t="str">
        <f>"20201205"</f>
        <v>20201205</v>
      </c>
      <c r="N429" s="2" t="s">
        <v>2557</v>
      </c>
      <c r="O429" s="2" t="s">
        <v>207</v>
      </c>
      <c r="P429" s="2" t="s">
        <v>2118</v>
      </c>
      <c r="Q429" s="2" t="s">
        <v>2054</v>
      </c>
      <c r="R429" s="2" t="s">
        <v>2055</v>
      </c>
      <c r="T429" s="2" t="s">
        <v>2558</v>
      </c>
      <c r="U429" s="2" t="s">
        <v>2559</v>
      </c>
    </row>
    <row r="430" spans="1:21" s="2" customFormat="1" ht="13" x14ac:dyDescent="0.3">
      <c r="A430" s="2" t="s">
        <v>3856</v>
      </c>
      <c r="B430" s="2" t="s">
        <v>2561</v>
      </c>
      <c r="C430" s="9">
        <v>2021</v>
      </c>
      <c r="D430" s="2" t="s">
        <v>2560</v>
      </c>
      <c r="E430" s="2" t="s">
        <v>2562</v>
      </c>
      <c r="F430" s="2" t="s">
        <v>2566</v>
      </c>
      <c r="H430" s="2" t="str">
        <f>"9780826157492; 9780826157515"</f>
        <v>9780826157492; 9780826157515</v>
      </c>
      <c r="I430" s="2" t="str">
        <f>"20210101"</f>
        <v>20210101</v>
      </c>
      <c r="L430" s="2">
        <v>25</v>
      </c>
      <c r="M430" s="2">
        <v>21</v>
      </c>
      <c r="N430" s="2" t="s">
        <v>2563</v>
      </c>
      <c r="P430" s="2" t="s">
        <v>2564</v>
      </c>
      <c r="Q430" s="2" t="s">
        <v>2078</v>
      </c>
      <c r="R430" s="2" t="s">
        <v>2565</v>
      </c>
      <c r="T430" s="2" t="s">
        <v>2566</v>
      </c>
      <c r="U430" s="2" t="s">
        <v>2567</v>
      </c>
    </row>
    <row r="431" spans="1:21" s="2" customFormat="1" ht="13" x14ac:dyDescent="0.3">
      <c r="A431" s="2" t="s">
        <v>3856</v>
      </c>
      <c r="B431" s="2" t="s">
        <v>2569</v>
      </c>
      <c r="C431" s="9">
        <v>2022</v>
      </c>
      <c r="D431" s="2" t="s">
        <v>2568</v>
      </c>
      <c r="E431" s="2" t="s">
        <v>1208</v>
      </c>
      <c r="F431" s="2" t="s">
        <v>2572</v>
      </c>
      <c r="G431" s="2" t="str">
        <f>"13548506"</f>
        <v>13548506</v>
      </c>
      <c r="I431" s="2" t="str">
        <f>"20211119"</f>
        <v>20211119</v>
      </c>
      <c r="N431" s="2" t="s">
        <v>2570</v>
      </c>
      <c r="O431" s="2" t="s">
        <v>2571</v>
      </c>
      <c r="P431" s="2" t="s">
        <v>2118</v>
      </c>
      <c r="Q431" s="2" t="s">
        <v>2054</v>
      </c>
      <c r="R431" s="2" t="s">
        <v>2055</v>
      </c>
      <c r="T431" s="2" t="s">
        <v>2572</v>
      </c>
      <c r="U431" s="2" t="s">
        <v>2573</v>
      </c>
    </row>
    <row r="432" spans="1:21" s="2" customFormat="1" ht="13" x14ac:dyDescent="0.3">
      <c r="A432" s="2" t="s">
        <v>3856</v>
      </c>
      <c r="B432" s="2" t="s">
        <v>2575</v>
      </c>
      <c r="C432" s="9">
        <v>2022</v>
      </c>
      <c r="D432" s="2" t="s">
        <v>2574</v>
      </c>
      <c r="E432" s="2" t="s">
        <v>2576</v>
      </c>
      <c r="F432" s="2" t="s">
        <v>2580</v>
      </c>
      <c r="G432" s="2" t="str">
        <f>"1935942X"</f>
        <v>1935942X</v>
      </c>
      <c r="I432" s="2" t="str">
        <f>"20220324"</f>
        <v>20220324</v>
      </c>
      <c r="N432" s="2" t="s">
        <v>2577</v>
      </c>
      <c r="O432" s="2" t="s">
        <v>2578</v>
      </c>
      <c r="P432" s="2" t="s">
        <v>2044</v>
      </c>
      <c r="Q432" s="2" t="s">
        <v>1495</v>
      </c>
      <c r="R432" s="2" t="s">
        <v>2579</v>
      </c>
      <c r="T432" s="2" t="s">
        <v>2580</v>
      </c>
      <c r="U432" s="2" t="s">
        <v>2581</v>
      </c>
    </row>
    <row r="433" spans="1:21" s="2" customFormat="1" ht="13" x14ac:dyDescent="0.3">
      <c r="A433" s="2" t="s">
        <v>3856</v>
      </c>
      <c r="B433" s="2" t="s">
        <v>2583</v>
      </c>
      <c r="C433" s="9">
        <v>2020</v>
      </c>
      <c r="D433" s="2" t="s">
        <v>2582</v>
      </c>
      <c r="E433" s="2" t="s">
        <v>2034</v>
      </c>
      <c r="F433" s="2" t="s">
        <v>2587</v>
      </c>
      <c r="G433" s="2" t="str">
        <f>"04194217"</f>
        <v>04194217</v>
      </c>
      <c r="H433" s="2" t="str">
        <f>"9798678119742"</f>
        <v>9798678119742</v>
      </c>
      <c r="I433" s="2" t="str">
        <f>"20210101"</f>
        <v>20210101</v>
      </c>
      <c r="J433" s="2">
        <v>82</v>
      </c>
      <c r="K433" s="2" t="s">
        <v>2584</v>
      </c>
      <c r="N433" s="2" t="s">
        <v>2585</v>
      </c>
      <c r="P433" s="2" t="s">
        <v>2037</v>
      </c>
      <c r="Q433" s="2" t="s">
        <v>2038</v>
      </c>
      <c r="R433" s="2" t="s">
        <v>2586</v>
      </c>
      <c r="T433" s="2" t="s">
        <v>2587</v>
      </c>
      <c r="U433" s="2" t="s">
        <v>2588</v>
      </c>
    </row>
    <row r="434" spans="1:21" s="2" customFormat="1" ht="13" x14ac:dyDescent="0.3">
      <c r="A434" s="2" t="s">
        <v>3856</v>
      </c>
      <c r="B434" s="2" t="s">
        <v>2590</v>
      </c>
      <c r="C434" s="9">
        <v>2022</v>
      </c>
      <c r="D434" s="2" t="s">
        <v>2589</v>
      </c>
      <c r="E434" s="2" t="s">
        <v>2331</v>
      </c>
      <c r="F434" s="2" t="s">
        <v>2593</v>
      </c>
      <c r="G434" s="2" t="str">
        <f>"00472891"</f>
        <v>00472891</v>
      </c>
      <c r="I434" s="2" t="str">
        <f>"20220514"</f>
        <v>20220514</v>
      </c>
      <c r="N434" s="2" t="s">
        <v>2591</v>
      </c>
      <c r="O434" s="2" t="s">
        <v>2592</v>
      </c>
      <c r="P434" s="2" t="s">
        <v>2108</v>
      </c>
      <c r="Q434" s="2" t="s">
        <v>2054</v>
      </c>
      <c r="R434" s="2" t="s">
        <v>2055</v>
      </c>
      <c r="T434" s="2" t="s">
        <v>2593</v>
      </c>
      <c r="U434" s="2" t="s">
        <v>2594</v>
      </c>
    </row>
    <row r="435" spans="1:21" s="2" customFormat="1" ht="13" x14ac:dyDescent="0.3">
      <c r="A435" s="2" t="s">
        <v>3856</v>
      </c>
      <c r="B435" s="2" t="s">
        <v>2595</v>
      </c>
      <c r="C435" s="9">
        <v>2020</v>
      </c>
      <c r="D435" s="2" t="s">
        <v>850</v>
      </c>
      <c r="E435" s="2" t="s">
        <v>852</v>
      </c>
      <c r="F435" s="2" t="s">
        <v>2598</v>
      </c>
      <c r="G435" s="2" t="str">
        <f>"00223999"</f>
        <v>00223999</v>
      </c>
      <c r="I435" s="2" t="str">
        <f>"20201101"</f>
        <v>20201101</v>
      </c>
      <c r="J435" s="2">
        <v>138</v>
      </c>
      <c r="N435" s="2" t="s">
        <v>2596</v>
      </c>
      <c r="O435" s="2" t="s">
        <v>853</v>
      </c>
      <c r="P435" s="2" t="s">
        <v>2124</v>
      </c>
      <c r="Q435" s="2" t="s">
        <v>1495</v>
      </c>
      <c r="R435" s="2" t="s">
        <v>2597</v>
      </c>
      <c r="T435" s="2" t="s">
        <v>2598</v>
      </c>
      <c r="U435" s="2" t="s">
        <v>2599</v>
      </c>
    </row>
    <row r="436" spans="1:21" s="2" customFormat="1" ht="13" x14ac:dyDescent="0.3">
      <c r="A436" s="2" t="s">
        <v>3856</v>
      </c>
      <c r="B436" s="2" t="s">
        <v>2601</v>
      </c>
      <c r="C436" s="9">
        <v>2020</v>
      </c>
      <c r="D436" s="2" t="s">
        <v>2600</v>
      </c>
      <c r="E436" s="2" t="s">
        <v>2602</v>
      </c>
      <c r="F436" s="2" t="s">
        <v>2606</v>
      </c>
      <c r="G436" s="2" t="str">
        <f>"03034259"</f>
        <v>03034259</v>
      </c>
      <c r="I436" s="2" t="str">
        <f>"20201101"</f>
        <v>20201101</v>
      </c>
      <c r="J436" s="2">
        <v>47</v>
      </c>
      <c r="K436" s="2">
        <v>8</v>
      </c>
      <c r="L436" s="2">
        <v>433</v>
      </c>
      <c r="M436" s="2">
        <v>7</v>
      </c>
      <c r="N436" s="2" t="s">
        <v>2603</v>
      </c>
      <c r="P436" s="2" t="s">
        <v>2604</v>
      </c>
      <c r="Q436" s="2" t="s">
        <v>1495</v>
      </c>
      <c r="R436" s="2" t="s">
        <v>2605</v>
      </c>
      <c r="T436" s="2" t="s">
        <v>2606</v>
      </c>
      <c r="U436" s="2" t="s">
        <v>2607</v>
      </c>
    </row>
    <row r="437" spans="1:21" s="2" customFormat="1" ht="13" x14ac:dyDescent="0.3">
      <c r="A437" s="2" t="s">
        <v>3856</v>
      </c>
      <c r="B437" s="2" t="s">
        <v>865</v>
      </c>
      <c r="C437" s="9">
        <v>2021</v>
      </c>
      <c r="D437" s="2" t="s">
        <v>864</v>
      </c>
      <c r="E437" s="2" t="s">
        <v>515</v>
      </c>
      <c r="F437" s="2" t="s">
        <v>2610</v>
      </c>
      <c r="G437" s="2" t="str">
        <f>"01638343"</f>
        <v>01638343</v>
      </c>
      <c r="I437" s="2" t="str">
        <f>"20210901"</f>
        <v>20210901</v>
      </c>
      <c r="J437" s="2">
        <v>72</v>
      </c>
      <c r="L437" s="2">
        <v>117</v>
      </c>
      <c r="M437" s="2">
        <v>7</v>
      </c>
      <c r="N437" s="2" t="s">
        <v>2608</v>
      </c>
      <c r="O437" s="2" t="s">
        <v>866</v>
      </c>
      <c r="P437" s="2" t="s">
        <v>2124</v>
      </c>
      <c r="Q437" s="2" t="s">
        <v>1495</v>
      </c>
      <c r="R437" s="2" t="s">
        <v>2609</v>
      </c>
      <c r="T437" s="2" t="s">
        <v>2610</v>
      </c>
      <c r="U437" s="2" t="s">
        <v>2611</v>
      </c>
    </row>
    <row r="438" spans="1:21" s="2" customFormat="1" ht="13" x14ac:dyDescent="0.3">
      <c r="A438" s="2" t="s">
        <v>3856</v>
      </c>
      <c r="B438" s="2" t="s">
        <v>2613</v>
      </c>
      <c r="C438" s="9">
        <v>2021</v>
      </c>
      <c r="D438" s="2" t="s">
        <v>2612</v>
      </c>
      <c r="E438" s="2" t="s">
        <v>2614</v>
      </c>
      <c r="F438" s="2" t="s">
        <v>2618</v>
      </c>
      <c r="G438" s="2" t="str">
        <f>"19429681"</f>
        <v>19429681</v>
      </c>
      <c r="I438" s="2" t="str">
        <f>"20211001"</f>
        <v>20211001</v>
      </c>
      <c r="J438" s="2">
        <v>13</v>
      </c>
      <c r="K438" s="2">
        <v>7</v>
      </c>
      <c r="L438" s="2">
        <v>783</v>
      </c>
      <c r="M438" s="2">
        <v>10</v>
      </c>
      <c r="N438" s="2" t="s">
        <v>2615</v>
      </c>
      <c r="O438" s="2" t="s">
        <v>2616</v>
      </c>
      <c r="P438" s="2" t="s">
        <v>2044</v>
      </c>
      <c r="Q438" s="2" t="s">
        <v>1495</v>
      </c>
      <c r="R438" s="2" t="s">
        <v>2617</v>
      </c>
      <c r="T438" s="2" t="s">
        <v>2618</v>
      </c>
      <c r="U438" s="2" t="s">
        <v>2619</v>
      </c>
    </row>
    <row r="439" spans="1:21" s="2" customFormat="1" ht="13" x14ac:dyDescent="0.3">
      <c r="A439" s="2" t="s">
        <v>3856</v>
      </c>
      <c r="B439" s="2" t="s">
        <v>2621</v>
      </c>
      <c r="C439" s="9">
        <v>2021</v>
      </c>
      <c r="D439" s="2" t="s">
        <v>2620</v>
      </c>
      <c r="E439" s="2" t="s">
        <v>2622</v>
      </c>
      <c r="F439" s="2" t="s">
        <v>2626</v>
      </c>
      <c r="G439" s="2" t="str">
        <f>"04194209"</f>
        <v>04194209</v>
      </c>
      <c r="H439" s="2" t="str">
        <f>"9798516988790"</f>
        <v>9798516988790</v>
      </c>
      <c r="I439" s="2" t="str">
        <f>"20220101"</f>
        <v>20220101</v>
      </c>
      <c r="J439" s="2">
        <v>83</v>
      </c>
      <c r="K439" s="2" t="s">
        <v>2623</v>
      </c>
      <c r="N439" s="2" t="s">
        <v>2624</v>
      </c>
      <c r="P439" s="2" t="s">
        <v>2037</v>
      </c>
      <c r="Q439" s="2" t="s">
        <v>2038</v>
      </c>
      <c r="R439" s="2" t="s">
        <v>2625</v>
      </c>
      <c r="T439" s="2" t="s">
        <v>2626</v>
      </c>
      <c r="U439" s="2" t="s">
        <v>2627</v>
      </c>
    </row>
    <row r="440" spans="1:21" s="2" customFormat="1" ht="13" x14ac:dyDescent="0.3">
      <c r="A440" s="2" t="s">
        <v>3856</v>
      </c>
      <c r="B440" s="2" t="s">
        <v>889</v>
      </c>
      <c r="C440" s="9">
        <v>2020</v>
      </c>
      <c r="D440" s="2" t="s">
        <v>888</v>
      </c>
      <c r="E440" s="2" t="s">
        <v>2614</v>
      </c>
      <c r="F440" s="2" t="s">
        <v>2630</v>
      </c>
      <c r="G440" s="2" t="str">
        <f>"19429681"</f>
        <v>19429681</v>
      </c>
      <c r="I440" s="2" t="str">
        <f>"20211101"</f>
        <v>20211101</v>
      </c>
      <c r="J440" s="2">
        <v>13</v>
      </c>
      <c r="K440" s="2">
        <v>8</v>
      </c>
      <c r="L440" s="2">
        <v>920</v>
      </c>
      <c r="M440" s="2">
        <v>9</v>
      </c>
      <c r="N440" s="2" t="s">
        <v>2628</v>
      </c>
      <c r="O440" s="2" t="s">
        <v>891</v>
      </c>
      <c r="P440" s="2" t="s">
        <v>2044</v>
      </c>
      <c r="Q440" s="2" t="s">
        <v>1495</v>
      </c>
      <c r="R440" s="2" t="s">
        <v>2629</v>
      </c>
      <c r="T440" s="2" t="s">
        <v>2630</v>
      </c>
      <c r="U440" s="2" t="s">
        <v>2631</v>
      </c>
    </row>
    <row r="441" spans="1:21" s="2" customFormat="1" ht="13" x14ac:dyDescent="0.3">
      <c r="A441" s="2" t="s">
        <v>3856</v>
      </c>
      <c r="B441" s="2" t="s">
        <v>2633</v>
      </c>
      <c r="C441" s="9">
        <v>2022</v>
      </c>
      <c r="D441" s="2" t="s">
        <v>2632</v>
      </c>
      <c r="E441" s="2" t="s">
        <v>2634</v>
      </c>
      <c r="F441" s="2" t="s">
        <v>2638</v>
      </c>
      <c r="G441" s="2" t="str">
        <f>"01497634"</f>
        <v>01497634</v>
      </c>
      <c r="I441" s="2" t="str">
        <f>"20220101"</f>
        <v>20220101</v>
      </c>
      <c r="J441" s="2">
        <v>132</v>
      </c>
      <c r="L441" s="2">
        <v>142</v>
      </c>
      <c r="M441" s="2">
        <v>12</v>
      </c>
      <c r="N441" s="2" t="s">
        <v>2635</v>
      </c>
      <c r="O441" s="2" t="s">
        <v>2636</v>
      </c>
      <c r="P441" s="2" t="s">
        <v>2124</v>
      </c>
      <c r="Q441" s="2" t="s">
        <v>1495</v>
      </c>
      <c r="R441" s="2" t="s">
        <v>2637</v>
      </c>
      <c r="T441" s="2" t="s">
        <v>2638</v>
      </c>
      <c r="U441" s="2" t="s">
        <v>2639</v>
      </c>
    </row>
    <row r="442" spans="1:21" s="2" customFormat="1" ht="13" x14ac:dyDescent="0.3">
      <c r="A442" s="2" t="s">
        <v>3856</v>
      </c>
      <c r="B442" s="2" t="s">
        <v>2641</v>
      </c>
      <c r="C442" s="9">
        <v>2021</v>
      </c>
      <c r="D442" s="2" t="s">
        <v>2640</v>
      </c>
      <c r="E442" s="2" t="s">
        <v>2642</v>
      </c>
      <c r="F442" s="2" t="s">
        <v>2647</v>
      </c>
      <c r="G442" s="2" t="str">
        <f>"19326203"</f>
        <v>19326203</v>
      </c>
      <c r="I442" s="2" t="str">
        <f>"20210122"</f>
        <v>20210122</v>
      </c>
      <c r="J442" s="2">
        <v>16</v>
      </c>
      <c r="K442" s="2">
        <v>1</v>
      </c>
      <c r="N442" s="2" t="s">
        <v>2643</v>
      </c>
      <c r="O442" s="2" t="s">
        <v>2644</v>
      </c>
      <c r="P442" s="2" t="s">
        <v>2645</v>
      </c>
      <c r="Q442" s="2" t="s">
        <v>1495</v>
      </c>
      <c r="R442" s="2" t="s">
        <v>2646</v>
      </c>
      <c r="T442" s="2" t="s">
        <v>2647</v>
      </c>
      <c r="U442" s="2" t="s">
        <v>2648</v>
      </c>
    </row>
    <row r="443" spans="1:21" s="2" customFormat="1" ht="13" x14ac:dyDescent="0.3">
      <c r="A443" s="2" t="s">
        <v>3856</v>
      </c>
      <c r="B443" s="2" t="s">
        <v>2650</v>
      </c>
      <c r="C443" s="9">
        <v>2021</v>
      </c>
      <c r="D443" s="2" t="s">
        <v>2649</v>
      </c>
      <c r="E443" s="2" t="s">
        <v>2651</v>
      </c>
      <c r="F443" s="2" t="s">
        <v>2655</v>
      </c>
      <c r="G443" s="2" t="str">
        <f>"14611457"</f>
        <v>14611457</v>
      </c>
      <c r="I443" s="2" t="str">
        <f>"20210501"</f>
        <v>20210501</v>
      </c>
      <c r="J443" s="2">
        <v>24</v>
      </c>
      <c r="K443" s="2">
        <v>5</v>
      </c>
      <c r="L443" s="2">
        <v>400</v>
      </c>
      <c r="M443" s="2">
        <v>9</v>
      </c>
      <c r="N443" s="2" t="s">
        <v>2652</v>
      </c>
      <c r="O443" s="2" t="s">
        <v>2653</v>
      </c>
      <c r="P443" s="2" t="s">
        <v>2077</v>
      </c>
      <c r="Q443" s="2" t="s">
        <v>1495</v>
      </c>
      <c r="R443" s="2" t="s">
        <v>2654</v>
      </c>
      <c r="T443" s="2" t="s">
        <v>2655</v>
      </c>
      <c r="U443" s="2" t="s">
        <v>2656</v>
      </c>
    </row>
    <row r="444" spans="1:21" s="2" customFormat="1" ht="13" x14ac:dyDescent="0.3">
      <c r="A444" s="2" t="s">
        <v>3856</v>
      </c>
      <c r="B444" s="2" t="s">
        <v>2658</v>
      </c>
      <c r="C444" s="9">
        <v>2021</v>
      </c>
      <c r="D444" s="2" t="s">
        <v>2657</v>
      </c>
      <c r="E444" s="2" t="s">
        <v>2659</v>
      </c>
      <c r="F444" s="2" t="s">
        <v>2663</v>
      </c>
      <c r="G444" s="2" t="str">
        <f>"10564993"</f>
        <v>10564993</v>
      </c>
      <c r="I444" s="2" t="str">
        <f>"20210401"</f>
        <v>20210401</v>
      </c>
      <c r="J444" s="2">
        <v>30</v>
      </c>
      <c r="K444" s="2">
        <v>2</v>
      </c>
      <c r="L444" s="2">
        <v>431</v>
      </c>
      <c r="M444" s="2">
        <v>14</v>
      </c>
      <c r="N444" s="2" t="s">
        <v>2660</v>
      </c>
      <c r="O444" s="2" t="s">
        <v>2661</v>
      </c>
      <c r="P444" s="2" t="s">
        <v>2124</v>
      </c>
      <c r="Q444" s="2" t="s">
        <v>1495</v>
      </c>
      <c r="R444" s="2" t="s">
        <v>2662</v>
      </c>
      <c r="T444" s="2" t="s">
        <v>2663</v>
      </c>
      <c r="U444" s="2" t="s">
        <v>2664</v>
      </c>
    </row>
    <row r="445" spans="1:21" s="2" customFormat="1" ht="13" x14ac:dyDescent="0.3">
      <c r="A445" s="2" t="s">
        <v>3856</v>
      </c>
      <c r="B445" s="2" t="s">
        <v>2666</v>
      </c>
      <c r="C445" s="9">
        <v>2021</v>
      </c>
      <c r="D445" s="2" t="s">
        <v>2665</v>
      </c>
      <c r="E445" s="2" t="s">
        <v>2237</v>
      </c>
      <c r="F445" s="2" t="s">
        <v>2670</v>
      </c>
      <c r="G445" s="2" t="str">
        <f>"02785846"</f>
        <v>02785846</v>
      </c>
      <c r="I445" s="2" t="str">
        <f>"20220110"</f>
        <v>20220110</v>
      </c>
      <c r="J445" s="2">
        <v>112</v>
      </c>
      <c r="N445" s="2" t="s">
        <v>2667</v>
      </c>
      <c r="O445" s="2" t="s">
        <v>2668</v>
      </c>
      <c r="P445" s="2" t="s">
        <v>2124</v>
      </c>
      <c r="Q445" s="2" t="s">
        <v>1495</v>
      </c>
      <c r="R445" s="2" t="s">
        <v>2669</v>
      </c>
      <c r="T445" s="2" t="s">
        <v>2670</v>
      </c>
      <c r="U445" s="2" t="s">
        <v>2671</v>
      </c>
    </row>
    <row r="446" spans="1:21" s="2" customFormat="1" ht="13" x14ac:dyDescent="0.3">
      <c r="A446" s="2" t="s">
        <v>3856</v>
      </c>
      <c r="B446" s="2" t="s">
        <v>902</v>
      </c>
      <c r="C446" s="9">
        <v>2022</v>
      </c>
      <c r="D446" s="2" t="s">
        <v>2672</v>
      </c>
      <c r="E446" s="2" t="s">
        <v>592</v>
      </c>
      <c r="F446" s="2" t="s">
        <v>2675</v>
      </c>
      <c r="G446" s="2" t="str">
        <f>"01650327"</f>
        <v>01650327</v>
      </c>
      <c r="I446" s="2" t="str">
        <f>"20220201"</f>
        <v>20220201</v>
      </c>
      <c r="J446" s="2">
        <v>298</v>
      </c>
      <c r="K446" s="2" t="s">
        <v>2308</v>
      </c>
      <c r="L446" s="2">
        <v>51</v>
      </c>
      <c r="M446" s="2">
        <v>7</v>
      </c>
      <c r="N446" s="2" t="s">
        <v>2673</v>
      </c>
      <c r="O446" s="2" t="s">
        <v>903</v>
      </c>
      <c r="P446" s="2" t="s">
        <v>2124</v>
      </c>
      <c r="Q446" s="2" t="s">
        <v>1495</v>
      </c>
      <c r="R446" s="2" t="s">
        <v>2674</v>
      </c>
      <c r="T446" s="2" t="s">
        <v>2675</v>
      </c>
      <c r="U446" s="2" t="s">
        <v>2676</v>
      </c>
    </row>
    <row r="447" spans="1:21" s="2" customFormat="1" ht="13" x14ac:dyDescent="0.3">
      <c r="A447" s="2" t="s">
        <v>3856</v>
      </c>
      <c r="B447" s="2" t="s">
        <v>2678</v>
      </c>
      <c r="C447" s="9">
        <v>2021</v>
      </c>
      <c r="D447" s="2" t="s">
        <v>2677</v>
      </c>
      <c r="E447" s="2" t="s">
        <v>2679</v>
      </c>
      <c r="F447" s="2" t="s">
        <v>2683</v>
      </c>
      <c r="G447" s="2" t="str">
        <f>"09652140"</f>
        <v>09652140</v>
      </c>
      <c r="I447" s="2" t="str">
        <f>"20220101"</f>
        <v>20220101</v>
      </c>
      <c r="J447" s="2">
        <v>117</v>
      </c>
      <c r="K447" s="2">
        <v>1</v>
      </c>
      <c r="L447" s="2">
        <v>108</v>
      </c>
      <c r="M447" s="2">
        <v>10</v>
      </c>
      <c r="N447" s="2" t="s">
        <v>2680</v>
      </c>
      <c r="O447" s="2" t="s">
        <v>2681</v>
      </c>
      <c r="P447" s="2" t="s">
        <v>2053</v>
      </c>
      <c r="Q447" s="2" t="s">
        <v>1495</v>
      </c>
      <c r="R447" s="2" t="s">
        <v>2682</v>
      </c>
      <c r="T447" s="2" t="s">
        <v>2683</v>
      </c>
      <c r="U447" s="2" t="s">
        <v>2684</v>
      </c>
    </row>
    <row r="448" spans="1:21" s="2" customFormat="1" ht="13" x14ac:dyDescent="0.3">
      <c r="A448" s="2" t="s">
        <v>3856</v>
      </c>
      <c r="B448" s="2" t="s">
        <v>2686</v>
      </c>
      <c r="C448" s="9">
        <v>2021</v>
      </c>
      <c r="D448" s="2" t="s">
        <v>2685</v>
      </c>
      <c r="E448" s="2" t="s">
        <v>2687</v>
      </c>
      <c r="F448" s="2" t="s">
        <v>2692</v>
      </c>
      <c r="G448" s="2" t="str">
        <f>"10950680"</f>
        <v>10950680</v>
      </c>
      <c r="I448" s="2" t="str">
        <f>"20210901"</f>
        <v>20210901</v>
      </c>
      <c r="J448" s="2">
        <v>37</v>
      </c>
      <c r="K448" s="2">
        <v>3</v>
      </c>
      <c r="L448" s="2" t="s">
        <v>2688</v>
      </c>
      <c r="M448" s="2">
        <v>1</v>
      </c>
      <c r="N448" s="2" t="s">
        <v>2689</v>
      </c>
      <c r="O448" s="2" t="s">
        <v>2690</v>
      </c>
      <c r="P448" s="2" t="s">
        <v>767</v>
      </c>
      <c r="Q448" s="2" t="s">
        <v>2521</v>
      </c>
      <c r="R448" s="2" t="s">
        <v>2691</v>
      </c>
      <c r="T448" s="2" t="s">
        <v>2692</v>
      </c>
      <c r="U448" s="2" t="s">
        <v>2693</v>
      </c>
    </row>
    <row r="449" spans="1:21" s="2" customFormat="1" ht="13" x14ac:dyDescent="0.3">
      <c r="A449" s="2" t="s">
        <v>3856</v>
      </c>
      <c r="B449" s="2" t="s">
        <v>2695</v>
      </c>
      <c r="C449" s="9">
        <v>2022</v>
      </c>
      <c r="D449" s="2" t="s">
        <v>2694</v>
      </c>
      <c r="E449" s="2" t="s">
        <v>2696</v>
      </c>
      <c r="F449" s="2" t="s">
        <v>2701</v>
      </c>
      <c r="G449" s="2" t="str">
        <f>"08950172"</f>
        <v>08950172</v>
      </c>
      <c r="I449" s="2" t="str">
        <f>"20211001"</f>
        <v>20211001</v>
      </c>
      <c r="J449" s="2">
        <v>33</v>
      </c>
      <c r="K449" s="2">
        <v>4</v>
      </c>
      <c r="L449" s="2">
        <v>314</v>
      </c>
      <c r="M449" s="2">
        <v>7</v>
      </c>
      <c r="N449" s="2" t="s">
        <v>2697</v>
      </c>
      <c r="O449" s="2" t="s">
        <v>2698</v>
      </c>
      <c r="P449" s="2" t="s">
        <v>2699</v>
      </c>
      <c r="Q449" s="2" t="s">
        <v>1495</v>
      </c>
      <c r="R449" s="2" t="s">
        <v>2700</v>
      </c>
      <c r="T449" s="2" t="s">
        <v>2701</v>
      </c>
      <c r="U449" s="2" t="s">
        <v>2702</v>
      </c>
    </row>
    <row r="450" spans="1:21" s="2" customFormat="1" ht="13" x14ac:dyDescent="0.3">
      <c r="A450" s="2" t="s">
        <v>3856</v>
      </c>
      <c r="B450" s="2" t="s">
        <v>2704</v>
      </c>
      <c r="C450" s="9">
        <v>2020</v>
      </c>
      <c r="D450" s="2" t="s">
        <v>2703</v>
      </c>
      <c r="E450" s="2" t="s">
        <v>2257</v>
      </c>
      <c r="F450" s="2" t="s">
        <v>2708</v>
      </c>
      <c r="G450" s="2" t="str">
        <f>"00219762"</f>
        <v>00219762</v>
      </c>
      <c r="I450" s="2" t="str">
        <f>"20201201"</f>
        <v>20201201</v>
      </c>
      <c r="J450" s="2">
        <v>76</v>
      </c>
      <c r="K450" s="2">
        <v>12</v>
      </c>
      <c r="L450" s="2">
        <v>2183</v>
      </c>
      <c r="M450" s="2">
        <v>15</v>
      </c>
      <c r="N450" s="2" t="s">
        <v>2705</v>
      </c>
      <c r="O450" s="2" t="s">
        <v>2706</v>
      </c>
      <c r="P450" s="2" t="s">
        <v>2260</v>
      </c>
      <c r="Q450" s="2" t="s">
        <v>1495</v>
      </c>
      <c r="R450" s="2" t="s">
        <v>2707</v>
      </c>
      <c r="T450" s="2" t="s">
        <v>2708</v>
      </c>
      <c r="U450" s="2" t="s">
        <v>2709</v>
      </c>
    </row>
    <row r="451" spans="1:21" s="2" customFormat="1" ht="13" x14ac:dyDescent="0.3">
      <c r="A451" s="2" t="s">
        <v>3856</v>
      </c>
      <c r="B451" s="2" t="s">
        <v>923</v>
      </c>
      <c r="C451" s="9">
        <v>2022</v>
      </c>
      <c r="D451" s="2" t="s">
        <v>2710</v>
      </c>
      <c r="E451" s="2" t="s">
        <v>924</v>
      </c>
      <c r="F451" s="2" t="s">
        <v>2713</v>
      </c>
      <c r="G451" s="2" t="str">
        <f>"00057894"</f>
        <v>00057894</v>
      </c>
      <c r="I451" s="2" t="str">
        <f>"20220301"</f>
        <v>20220301</v>
      </c>
      <c r="J451" s="2">
        <v>53</v>
      </c>
      <c r="K451" s="2">
        <v>2</v>
      </c>
      <c r="L451" s="2">
        <v>365</v>
      </c>
      <c r="M451" s="2">
        <v>11</v>
      </c>
      <c r="N451" s="2" t="s">
        <v>2711</v>
      </c>
      <c r="O451" s="2" t="s">
        <v>925</v>
      </c>
      <c r="P451" s="2" t="s">
        <v>2124</v>
      </c>
      <c r="Q451" s="2" t="s">
        <v>1495</v>
      </c>
      <c r="R451" s="2" t="s">
        <v>2712</v>
      </c>
      <c r="T451" s="2" t="s">
        <v>2713</v>
      </c>
      <c r="U451" s="2" t="s">
        <v>2714</v>
      </c>
    </row>
    <row r="452" spans="1:21" s="2" customFormat="1" ht="13" x14ac:dyDescent="0.3">
      <c r="A452" s="2" t="s">
        <v>3856</v>
      </c>
      <c r="B452" s="2" t="s">
        <v>2716</v>
      </c>
      <c r="C452" s="9">
        <v>2021</v>
      </c>
      <c r="D452" s="2" t="s">
        <v>2715</v>
      </c>
      <c r="E452" s="2" t="s">
        <v>2717</v>
      </c>
      <c r="F452" s="2" t="s">
        <v>2721</v>
      </c>
      <c r="G452" s="2" t="str">
        <f>"09558829"</f>
        <v>09558829</v>
      </c>
      <c r="I452" s="2" t="str">
        <f>"20211001"</f>
        <v>20211001</v>
      </c>
      <c r="J452" s="2">
        <v>31</v>
      </c>
      <c r="K452" s="2">
        <v>5</v>
      </c>
      <c r="L452" s="2">
        <v>145</v>
      </c>
      <c r="M452" s="2">
        <v>17</v>
      </c>
      <c r="N452" s="2" t="s">
        <v>2718</v>
      </c>
      <c r="O452" s="2" t="s">
        <v>2719</v>
      </c>
      <c r="P452" s="2" t="s">
        <v>767</v>
      </c>
      <c r="Q452" s="2" t="s">
        <v>1495</v>
      </c>
      <c r="R452" s="2" t="s">
        <v>2720</v>
      </c>
      <c r="T452" s="2" t="s">
        <v>2721</v>
      </c>
      <c r="U452" s="2" t="s">
        <v>2722</v>
      </c>
    </row>
    <row r="453" spans="1:21" s="2" customFormat="1" ht="13" x14ac:dyDescent="0.3">
      <c r="A453" s="2" t="s">
        <v>3856</v>
      </c>
      <c r="B453" s="2" t="s">
        <v>2724</v>
      </c>
      <c r="C453" s="9">
        <v>2021</v>
      </c>
      <c r="D453" s="2" t="s">
        <v>2723</v>
      </c>
      <c r="E453" s="2" t="s">
        <v>2034</v>
      </c>
      <c r="F453" s="2" t="s">
        <v>2728</v>
      </c>
      <c r="G453" s="2" t="str">
        <f>"04194217"</f>
        <v>04194217</v>
      </c>
      <c r="H453" s="2" t="str">
        <f>"9798597020785"</f>
        <v>9798597020785</v>
      </c>
      <c r="I453" s="2" t="str">
        <f>"20210101"</f>
        <v>20210101</v>
      </c>
      <c r="J453" s="2">
        <v>82</v>
      </c>
      <c r="K453" s="2" t="s">
        <v>2725</v>
      </c>
      <c r="N453" s="2" t="s">
        <v>2726</v>
      </c>
      <c r="P453" s="2" t="s">
        <v>2037</v>
      </c>
      <c r="Q453" s="2" t="s">
        <v>2038</v>
      </c>
      <c r="R453" s="2" t="s">
        <v>2727</v>
      </c>
      <c r="T453" s="2" t="s">
        <v>2728</v>
      </c>
      <c r="U453" s="2" t="s">
        <v>2729</v>
      </c>
    </row>
    <row r="454" spans="1:21" s="2" customFormat="1" ht="13" x14ac:dyDescent="0.3">
      <c r="A454" s="2" t="s">
        <v>3856</v>
      </c>
      <c r="B454" s="2" t="s">
        <v>2731</v>
      </c>
      <c r="C454" s="9">
        <v>2022</v>
      </c>
      <c r="D454" s="2" t="s">
        <v>2730</v>
      </c>
      <c r="E454" s="2" t="s">
        <v>2732</v>
      </c>
      <c r="F454" s="2" t="s">
        <v>2736</v>
      </c>
      <c r="G454" s="2" t="str">
        <f>"27697541"</f>
        <v>27697541</v>
      </c>
      <c r="I454" s="2" t="str">
        <f>"20220101"</f>
        <v>20220101</v>
      </c>
      <c r="J454" s="2">
        <v>131</v>
      </c>
      <c r="K454" s="2">
        <v>1</v>
      </c>
      <c r="L454" s="2">
        <v>86</v>
      </c>
      <c r="M454" s="2">
        <v>12</v>
      </c>
      <c r="N454" s="2" t="s">
        <v>2733</v>
      </c>
      <c r="O454" s="2" t="s">
        <v>2734</v>
      </c>
      <c r="P454" s="2" t="s">
        <v>441</v>
      </c>
      <c r="Q454" s="2" t="s">
        <v>1495</v>
      </c>
      <c r="R454" s="2" t="s">
        <v>2735</v>
      </c>
      <c r="T454" s="2" t="s">
        <v>2736</v>
      </c>
      <c r="U454" s="2" t="s">
        <v>2737</v>
      </c>
    </row>
    <row r="455" spans="1:21" s="2" customFormat="1" ht="13" x14ac:dyDescent="0.3">
      <c r="A455" s="2" t="s">
        <v>3856</v>
      </c>
      <c r="B455" s="2" t="s">
        <v>2739</v>
      </c>
      <c r="C455" s="9">
        <v>2021</v>
      </c>
      <c r="D455" s="2" t="s">
        <v>2738</v>
      </c>
      <c r="E455" s="2" t="s">
        <v>2740</v>
      </c>
      <c r="F455" s="2" t="s">
        <v>2745</v>
      </c>
      <c r="G455" s="2" t="str">
        <f>"00034487"</f>
        <v>00034487</v>
      </c>
      <c r="I455" s="2" t="str">
        <f>"20210301"</f>
        <v>20210301</v>
      </c>
      <c r="J455" s="2">
        <v>179</v>
      </c>
      <c r="K455" s="2">
        <v>3</v>
      </c>
      <c r="L455" s="2">
        <v>280</v>
      </c>
      <c r="M455" s="2">
        <v>6</v>
      </c>
      <c r="N455" s="2" t="s">
        <v>2741</v>
      </c>
      <c r="O455" s="2" t="s">
        <v>2742</v>
      </c>
      <c r="P455" s="2" t="s">
        <v>2743</v>
      </c>
      <c r="Q455" s="2" t="s">
        <v>1495</v>
      </c>
      <c r="R455" s="2" t="s">
        <v>2744</v>
      </c>
      <c r="T455" s="2" t="s">
        <v>2745</v>
      </c>
      <c r="U455" s="2" t="s">
        <v>2746</v>
      </c>
    </row>
    <row r="456" spans="1:21" s="2" customFormat="1" ht="13" x14ac:dyDescent="0.3">
      <c r="A456" s="2" t="s">
        <v>3856</v>
      </c>
      <c r="B456" s="2" t="s">
        <v>2748</v>
      </c>
      <c r="C456" s="9">
        <v>2021</v>
      </c>
      <c r="D456" s="2" t="s">
        <v>2747</v>
      </c>
      <c r="E456" s="2" t="s">
        <v>2749</v>
      </c>
      <c r="F456" s="2" t="s">
        <v>2752</v>
      </c>
      <c r="G456" s="2" t="str">
        <f>"18662625"</f>
        <v>18662625</v>
      </c>
      <c r="I456" s="2" t="str">
        <f>"20210218"</f>
        <v>20210218</v>
      </c>
      <c r="N456" s="2" t="s">
        <v>2750</v>
      </c>
      <c r="O456" s="2" t="s">
        <v>2751</v>
      </c>
      <c r="P456" s="2" t="s">
        <v>2108</v>
      </c>
      <c r="Q456" s="2" t="s">
        <v>2054</v>
      </c>
      <c r="R456" s="2" t="s">
        <v>2055</v>
      </c>
      <c r="T456" s="2" t="s">
        <v>2752</v>
      </c>
      <c r="U456" s="2" t="s">
        <v>2753</v>
      </c>
    </row>
    <row r="457" spans="1:21" s="2" customFormat="1" ht="13" x14ac:dyDescent="0.3">
      <c r="A457" s="2" t="s">
        <v>3856</v>
      </c>
      <c r="B457" s="2" t="s">
        <v>2755</v>
      </c>
      <c r="C457" s="9">
        <v>2022</v>
      </c>
      <c r="D457" s="2" t="s">
        <v>2754</v>
      </c>
      <c r="E457" s="2" t="s">
        <v>2756</v>
      </c>
      <c r="F457" s="2" t="s">
        <v>2759</v>
      </c>
      <c r="G457" s="2" t="str">
        <f>"13811118"</f>
        <v>13811118</v>
      </c>
      <c r="I457" s="2" t="str">
        <f>"20211112"</f>
        <v>20211112</v>
      </c>
      <c r="N457" s="2" t="s">
        <v>2757</v>
      </c>
      <c r="O457" s="2" t="s">
        <v>2758</v>
      </c>
      <c r="P457" s="2" t="s">
        <v>2118</v>
      </c>
      <c r="Q457" s="2" t="s">
        <v>2054</v>
      </c>
      <c r="R457" s="2" t="s">
        <v>2055</v>
      </c>
      <c r="T457" s="2" t="s">
        <v>2759</v>
      </c>
      <c r="U457" s="2" t="s">
        <v>2760</v>
      </c>
    </row>
    <row r="458" spans="1:21" s="2" customFormat="1" ht="13" x14ac:dyDescent="0.3">
      <c r="A458" s="2" t="s">
        <v>3856</v>
      </c>
      <c r="B458" s="2" t="s">
        <v>2049</v>
      </c>
      <c r="C458" s="9">
        <v>2022</v>
      </c>
      <c r="D458" s="2" t="s">
        <v>2048</v>
      </c>
      <c r="E458" s="2" t="s">
        <v>2050</v>
      </c>
      <c r="F458" s="2" t="s">
        <v>2056</v>
      </c>
      <c r="G458" s="2" t="str">
        <f>"01976664"</f>
        <v>01976664</v>
      </c>
      <c r="I458" s="2" t="str">
        <f>"20220517"</f>
        <v>20220517</v>
      </c>
      <c r="N458" s="2" t="s">
        <v>2051</v>
      </c>
      <c r="O458" s="2" t="s">
        <v>2052</v>
      </c>
      <c r="P458" s="2" t="s">
        <v>2053</v>
      </c>
      <c r="Q458" s="2" t="s">
        <v>2054</v>
      </c>
      <c r="R458" s="2" t="s">
        <v>2055</v>
      </c>
      <c r="T458" s="2" t="s">
        <v>2056</v>
      </c>
      <c r="U458" s="2" t="s">
        <v>2057</v>
      </c>
    </row>
    <row r="459" spans="1:21" s="2" customFormat="1" ht="13" x14ac:dyDescent="0.3">
      <c r="A459" s="2" t="s">
        <v>3856</v>
      </c>
      <c r="B459" s="2" t="s">
        <v>2762</v>
      </c>
      <c r="C459" s="9">
        <v>2022</v>
      </c>
      <c r="D459" s="2" t="s">
        <v>2761</v>
      </c>
      <c r="E459" s="2" t="s">
        <v>2763</v>
      </c>
      <c r="F459" s="2" t="s">
        <v>2768</v>
      </c>
      <c r="G459" s="2" t="str">
        <f>"00223050"</f>
        <v>00223050</v>
      </c>
      <c r="I459" s="2" t="str">
        <f>"20210501"</f>
        <v>20210501</v>
      </c>
      <c r="J459" s="2">
        <v>92</v>
      </c>
      <c r="K459" s="2">
        <v>5</v>
      </c>
      <c r="L459" s="2">
        <v>528</v>
      </c>
      <c r="M459" s="2">
        <v>6</v>
      </c>
      <c r="N459" s="2" t="s">
        <v>2764</v>
      </c>
      <c r="O459" s="2" t="s">
        <v>2765</v>
      </c>
      <c r="P459" s="2" t="s">
        <v>2766</v>
      </c>
      <c r="Q459" s="2" t="s">
        <v>1495</v>
      </c>
      <c r="R459" s="2" t="s">
        <v>2767</v>
      </c>
      <c r="T459" s="2" t="s">
        <v>2768</v>
      </c>
      <c r="U459" s="2" t="s">
        <v>2769</v>
      </c>
    </row>
    <row r="460" spans="1:21" s="2" customFormat="1" ht="13" x14ac:dyDescent="0.3">
      <c r="A460" s="2" t="s">
        <v>3856</v>
      </c>
      <c r="B460" s="2" t="s">
        <v>2771</v>
      </c>
      <c r="C460" s="9">
        <v>2021</v>
      </c>
      <c r="D460" s="2" t="s">
        <v>2770</v>
      </c>
      <c r="E460" s="2" t="s">
        <v>2772</v>
      </c>
      <c r="F460" s="2" t="s">
        <v>2775</v>
      </c>
      <c r="G460" s="2" t="str">
        <f>"07481187"</f>
        <v>07481187</v>
      </c>
      <c r="I460" s="2" t="str">
        <f>"20210604"</f>
        <v>20210604</v>
      </c>
      <c r="N460" s="2" t="s">
        <v>2773</v>
      </c>
      <c r="O460" s="2" t="s">
        <v>2774</v>
      </c>
      <c r="P460" s="2" t="s">
        <v>2118</v>
      </c>
      <c r="Q460" s="2" t="s">
        <v>2054</v>
      </c>
      <c r="R460" s="2" t="s">
        <v>2055</v>
      </c>
      <c r="T460" s="2" t="s">
        <v>2775</v>
      </c>
      <c r="U460" s="2" t="s">
        <v>2776</v>
      </c>
    </row>
    <row r="461" spans="1:21" s="2" customFormat="1" ht="13" x14ac:dyDescent="0.3">
      <c r="A461" s="2" t="s">
        <v>3856</v>
      </c>
      <c r="B461" s="2" t="s">
        <v>2778</v>
      </c>
      <c r="C461" s="9">
        <v>2022</v>
      </c>
      <c r="D461" s="2" t="s">
        <v>2777</v>
      </c>
      <c r="E461" s="2" t="s">
        <v>2779</v>
      </c>
      <c r="F461" s="2" t="s">
        <v>2782</v>
      </c>
      <c r="G461" s="2" t="str">
        <f>"20460252"</f>
        <v>20460252</v>
      </c>
      <c r="I461" s="2" t="str">
        <f>"20220222"</f>
        <v>20220222</v>
      </c>
      <c r="N461" s="2" t="s">
        <v>2780</v>
      </c>
      <c r="O461" s="2" t="s">
        <v>2781</v>
      </c>
      <c r="P461" s="2" t="s">
        <v>2053</v>
      </c>
      <c r="Q461" s="2" t="s">
        <v>2054</v>
      </c>
      <c r="R461" s="2" t="s">
        <v>2055</v>
      </c>
      <c r="T461" s="2" t="s">
        <v>2782</v>
      </c>
      <c r="U461" s="2" t="s">
        <v>2783</v>
      </c>
    </row>
    <row r="462" spans="1:21" s="2" customFormat="1" ht="13" x14ac:dyDescent="0.3">
      <c r="A462" s="2" t="s">
        <v>3856</v>
      </c>
      <c r="B462" s="2" t="s">
        <v>2785</v>
      </c>
      <c r="C462" s="9">
        <v>2020</v>
      </c>
      <c r="D462" s="2" t="s">
        <v>2784</v>
      </c>
      <c r="E462" s="2" t="s">
        <v>2786</v>
      </c>
      <c r="F462" s="2" t="s">
        <v>2790</v>
      </c>
      <c r="G462" s="2" t="str">
        <f>"08822689"</f>
        <v>08822689</v>
      </c>
      <c r="I462" s="2" t="str">
        <f>"20210601"</f>
        <v>20210601</v>
      </c>
      <c r="J462" s="2">
        <v>43</v>
      </c>
      <c r="K462" s="2">
        <v>2</v>
      </c>
      <c r="L462" s="2">
        <v>227</v>
      </c>
      <c r="M462" s="2">
        <v>13</v>
      </c>
      <c r="N462" s="2" t="s">
        <v>2787</v>
      </c>
      <c r="O462" s="2" t="s">
        <v>2788</v>
      </c>
      <c r="P462" s="2" t="s">
        <v>2108</v>
      </c>
      <c r="Q462" s="2" t="s">
        <v>1495</v>
      </c>
      <c r="R462" s="2" t="s">
        <v>2789</v>
      </c>
      <c r="T462" s="2" t="s">
        <v>2790</v>
      </c>
      <c r="U462" s="2" t="s">
        <v>2791</v>
      </c>
    </row>
    <row r="463" spans="1:21" s="2" customFormat="1" ht="13" x14ac:dyDescent="0.3">
      <c r="A463" s="2" t="s">
        <v>3856</v>
      </c>
      <c r="B463" s="2" t="s">
        <v>2793</v>
      </c>
      <c r="C463" s="9">
        <v>2021</v>
      </c>
      <c r="D463" s="2" t="s">
        <v>2792</v>
      </c>
      <c r="E463" s="2" t="s">
        <v>2135</v>
      </c>
      <c r="F463" s="2" t="s">
        <v>2797</v>
      </c>
      <c r="G463" s="2" t="str">
        <f>"1471244X"</f>
        <v>1471244X</v>
      </c>
      <c r="I463" s="2" t="str">
        <f>"20210726"</f>
        <v>20210726</v>
      </c>
      <c r="J463" s="2">
        <v>21</v>
      </c>
      <c r="N463" s="2" t="s">
        <v>2794</v>
      </c>
      <c r="O463" s="2" t="s">
        <v>2795</v>
      </c>
      <c r="P463" s="2" t="s">
        <v>2138</v>
      </c>
      <c r="Q463" s="2" t="s">
        <v>1495</v>
      </c>
      <c r="R463" s="2" t="s">
        <v>2796</v>
      </c>
      <c r="T463" s="2" t="s">
        <v>2797</v>
      </c>
      <c r="U463" s="2" t="s">
        <v>2798</v>
      </c>
    </row>
    <row r="464" spans="1:21" s="2" customFormat="1" ht="13" x14ac:dyDescent="0.3">
      <c r="A464" s="2" t="s">
        <v>3856</v>
      </c>
      <c r="B464" s="2" t="s">
        <v>2800</v>
      </c>
      <c r="C464" s="9">
        <v>2021</v>
      </c>
      <c r="D464" s="2" t="s">
        <v>2799</v>
      </c>
      <c r="E464" s="2" t="s">
        <v>2151</v>
      </c>
      <c r="F464" s="2" t="s">
        <v>2803</v>
      </c>
      <c r="G464" s="2" t="str">
        <f>"03630234"</f>
        <v>03630234</v>
      </c>
      <c r="I464" s="2" t="str">
        <f>"20211005"</f>
        <v>20211005</v>
      </c>
      <c r="N464" s="2" t="s">
        <v>2801</v>
      </c>
      <c r="O464" s="2" t="s">
        <v>2802</v>
      </c>
      <c r="P464" s="2" t="s">
        <v>2053</v>
      </c>
      <c r="Q464" s="2" t="s">
        <v>2054</v>
      </c>
      <c r="R464" s="2" t="s">
        <v>2055</v>
      </c>
      <c r="T464" s="2" t="s">
        <v>2803</v>
      </c>
      <c r="U464" s="2" t="s">
        <v>2804</v>
      </c>
    </row>
    <row r="465" spans="1:21" s="2" customFormat="1" ht="13" x14ac:dyDescent="0.3">
      <c r="A465" s="2" t="s">
        <v>3856</v>
      </c>
      <c r="B465" s="2" t="s">
        <v>2806</v>
      </c>
      <c r="C465" s="9">
        <v>2021</v>
      </c>
      <c r="D465" s="2" t="s">
        <v>2805</v>
      </c>
      <c r="E465" s="2" t="s">
        <v>2576</v>
      </c>
      <c r="F465" s="2" t="s">
        <v>2810</v>
      </c>
      <c r="G465" s="2" t="str">
        <f>"1935942X"</f>
        <v>1935942X</v>
      </c>
      <c r="I465" s="2" t="str">
        <f>"20220401"</f>
        <v>20220401</v>
      </c>
      <c r="J465" s="2">
        <v>46</v>
      </c>
      <c r="K465" s="2">
        <v>2</v>
      </c>
      <c r="L465" s="2">
        <v>88</v>
      </c>
      <c r="M465" s="2">
        <v>12</v>
      </c>
      <c r="N465" s="2" t="s">
        <v>2807</v>
      </c>
      <c r="O465" s="2" t="s">
        <v>2808</v>
      </c>
      <c r="P465" s="2" t="s">
        <v>2044</v>
      </c>
      <c r="Q465" s="2" t="s">
        <v>1495</v>
      </c>
      <c r="R465" s="2" t="s">
        <v>2809</v>
      </c>
      <c r="T465" s="2" t="s">
        <v>2810</v>
      </c>
      <c r="U465" s="2" t="s">
        <v>2811</v>
      </c>
    </row>
    <row r="466" spans="1:21" s="2" customFormat="1" ht="13" x14ac:dyDescent="0.3">
      <c r="A466" s="2" t="s">
        <v>3856</v>
      </c>
      <c r="B466" s="2" t="s">
        <v>944</v>
      </c>
      <c r="C466" s="9">
        <v>2021</v>
      </c>
      <c r="D466" s="2" t="s">
        <v>2812</v>
      </c>
      <c r="E466" s="2" t="s">
        <v>2813</v>
      </c>
      <c r="F466" s="2" t="s">
        <v>2815</v>
      </c>
      <c r="G466" s="2" t="str">
        <f>"09621067"</f>
        <v>09621067</v>
      </c>
      <c r="I466" s="2" t="str">
        <f>"20210713"</f>
        <v>20210713</v>
      </c>
      <c r="N466" s="2" t="s">
        <v>2814</v>
      </c>
      <c r="O466" s="2" t="s">
        <v>946</v>
      </c>
      <c r="P466" s="2" t="s">
        <v>2053</v>
      </c>
      <c r="Q466" s="2" t="s">
        <v>2054</v>
      </c>
      <c r="R466" s="2" t="s">
        <v>2055</v>
      </c>
      <c r="T466" s="2" t="s">
        <v>2815</v>
      </c>
      <c r="U466" s="2" t="s">
        <v>2816</v>
      </c>
    </row>
    <row r="467" spans="1:21" s="2" customFormat="1" ht="13" x14ac:dyDescent="0.3">
      <c r="A467" s="2" t="s">
        <v>3856</v>
      </c>
      <c r="B467" s="2" t="s">
        <v>956</v>
      </c>
      <c r="C467" s="9">
        <v>2021</v>
      </c>
      <c r="D467" s="2" t="s">
        <v>955</v>
      </c>
      <c r="E467" s="2" t="s">
        <v>515</v>
      </c>
      <c r="F467" s="2" t="s">
        <v>2819</v>
      </c>
      <c r="G467" s="2" t="str">
        <f>"01638343"</f>
        <v>01638343</v>
      </c>
      <c r="I467" s="2" t="str">
        <f>"20210901"</f>
        <v>20210901</v>
      </c>
      <c r="J467" s="2">
        <v>72</v>
      </c>
      <c r="L467" s="2">
        <v>96</v>
      </c>
      <c r="M467" s="2">
        <v>6</v>
      </c>
      <c r="N467" s="2" t="s">
        <v>2817</v>
      </c>
      <c r="O467" s="2" t="s">
        <v>957</v>
      </c>
      <c r="P467" s="2" t="s">
        <v>2124</v>
      </c>
      <c r="Q467" s="2" t="s">
        <v>1495</v>
      </c>
      <c r="R467" s="2" t="s">
        <v>2818</v>
      </c>
      <c r="T467" s="2" t="s">
        <v>2819</v>
      </c>
      <c r="U467" s="2" t="s">
        <v>2820</v>
      </c>
    </row>
    <row r="468" spans="1:21" s="2" customFormat="1" ht="13" x14ac:dyDescent="0.3">
      <c r="A468" s="2" t="s">
        <v>3856</v>
      </c>
      <c r="B468" s="2" t="s">
        <v>2822</v>
      </c>
      <c r="C468" s="9">
        <v>2022</v>
      </c>
      <c r="D468" s="2" t="s">
        <v>2821</v>
      </c>
      <c r="E468" s="2" t="s">
        <v>2151</v>
      </c>
      <c r="F468" s="2" t="s">
        <v>2825</v>
      </c>
      <c r="G468" s="2" t="str">
        <f>"03630234"</f>
        <v>03630234</v>
      </c>
      <c r="I468" s="2" t="str">
        <f>"20220330"</f>
        <v>20220330</v>
      </c>
      <c r="N468" s="2" t="s">
        <v>2823</v>
      </c>
      <c r="O468" s="2" t="s">
        <v>2824</v>
      </c>
      <c r="P468" s="2" t="s">
        <v>2053</v>
      </c>
      <c r="Q468" s="2" t="s">
        <v>2054</v>
      </c>
      <c r="R468" s="2" t="s">
        <v>2055</v>
      </c>
      <c r="T468" s="2" t="s">
        <v>2825</v>
      </c>
      <c r="U468" s="2" t="s">
        <v>2826</v>
      </c>
    </row>
    <row r="469" spans="1:21" s="2" customFormat="1" ht="13" x14ac:dyDescent="0.3">
      <c r="A469" s="2" t="s">
        <v>3856</v>
      </c>
      <c r="B469" s="2" t="s">
        <v>2828</v>
      </c>
      <c r="C469" s="9">
        <v>2021</v>
      </c>
      <c r="D469" s="2" t="s">
        <v>2827</v>
      </c>
      <c r="E469" s="2" t="s">
        <v>2451</v>
      </c>
      <c r="F469" s="2" t="s">
        <v>2832</v>
      </c>
      <c r="G469" s="2" t="str">
        <f>"00223956"</f>
        <v>00223956</v>
      </c>
      <c r="I469" s="2" t="str">
        <f>"20210701"</f>
        <v>20210701</v>
      </c>
      <c r="J469" s="2">
        <v>139</v>
      </c>
      <c r="L469" s="2">
        <v>14</v>
      </c>
      <c r="M469" s="2">
        <v>11</v>
      </c>
      <c r="N469" s="2" t="s">
        <v>2829</v>
      </c>
      <c r="O469" s="2" t="s">
        <v>2830</v>
      </c>
      <c r="P469" s="2" t="s">
        <v>2124</v>
      </c>
      <c r="Q469" s="2" t="s">
        <v>1495</v>
      </c>
      <c r="R469" s="2" t="s">
        <v>2831</v>
      </c>
      <c r="T469" s="2" t="s">
        <v>2832</v>
      </c>
      <c r="U469" s="2" t="s">
        <v>2833</v>
      </c>
    </row>
    <row r="470" spans="1:21" s="2" customFormat="1" ht="13" x14ac:dyDescent="0.3">
      <c r="A470" s="2" t="s">
        <v>3856</v>
      </c>
      <c r="B470" s="2" t="s">
        <v>982</v>
      </c>
      <c r="C470" s="9">
        <v>2022</v>
      </c>
      <c r="D470" s="2" t="s">
        <v>2834</v>
      </c>
      <c r="E470" s="2" t="s">
        <v>983</v>
      </c>
      <c r="F470" s="2" t="s">
        <v>2837</v>
      </c>
      <c r="G470" s="2" t="str">
        <f>"2168622X"</f>
        <v>2168622X</v>
      </c>
      <c r="I470" s="2" t="str">
        <f>"20210901"</f>
        <v>20210901</v>
      </c>
      <c r="J470" s="2">
        <v>78</v>
      </c>
      <c r="K470" s="2">
        <v>9</v>
      </c>
      <c r="L470" s="2">
        <v>994</v>
      </c>
      <c r="M470" s="2">
        <v>11</v>
      </c>
      <c r="N470" s="2" t="s">
        <v>2835</v>
      </c>
      <c r="O470" s="2" t="s">
        <v>984</v>
      </c>
      <c r="P470" s="2" t="s">
        <v>634</v>
      </c>
      <c r="Q470" s="2" t="s">
        <v>1495</v>
      </c>
      <c r="R470" s="2" t="s">
        <v>2836</v>
      </c>
      <c r="T470" s="2" t="s">
        <v>2837</v>
      </c>
      <c r="U470" s="2" t="s">
        <v>2838</v>
      </c>
    </row>
    <row r="471" spans="1:21" s="2" customFormat="1" ht="13" x14ac:dyDescent="0.3">
      <c r="A471" s="2" t="s">
        <v>3856</v>
      </c>
      <c r="B471" s="2" t="s">
        <v>2840</v>
      </c>
      <c r="C471" s="9">
        <v>2021</v>
      </c>
      <c r="D471" s="2" t="s">
        <v>2839</v>
      </c>
      <c r="E471" s="2" t="s">
        <v>2841</v>
      </c>
      <c r="F471" s="2" t="s">
        <v>2845</v>
      </c>
      <c r="G471" s="2" t="str">
        <f>"20905904"</f>
        <v>20905904</v>
      </c>
      <c r="I471" s="2" t="str">
        <f>"20210105"</f>
        <v>20210105</v>
      </c>
      <c r="J471" s="2">
        <v>2021</v>
      </c>
      <c r="N471" s="2" t="s">
        <v>2842</v>
      </c>
      <c r="O471" s="2" t="s">
        <v>2843</v>
      </c>
      <c r="P471" s="2" t="s">
        <v>739</v>
      </c>
      <c r="Q471" s="2" t="s">
        <v>1495</v>
      </c>
      <c r="R471" s="2" t="s">
        <v>2844</v>
      </c>
      <c r="T471" s="2" t="s">
        <v>2845</v>
      </c>
      <c r="U471" s="2" t="s">
        <v>2846</v>
      </c>
    </row>
    <row r="472" spans="1:21" s="2" customFormat="1" ht="13" x14ac:dyDescent="0.3">
      <c r="A472" s="2" t="s">
        <v>3856</v>
      </c>
      <c r="B472" s="2" t="s">
        <v>988</v>
      </c>
      <c r="C472" s="9">
        <v>2021</v>
      </c>
      <c r="D472" s="2" t="s">
        <v>987</v>
      </c>
      <c r="E472" s="2" t="s">
        <v>2151</v>
      </c>
      <c r="F472" s="2" t="s">
        <v>2849</v>
      </c>
      <c r="G472" s="2" t="str">
        <f>"03630234"</f>
        <v>03630234</v>
      </c>
      <c r="I472" s="2" t="str">
        <f>"20210401"</f>
        <v>20210401</v>
      </c>
      <c r="J472" s="2">
        <v>51</v>
      </c>
      <c r="K472" s="2">
        <v>2</v>
      </c>
      <c r="L472" s="2">
        <v>255</v>
      </c>
      <c r="M472" s="2">
        <v>8</v>
      </c>
      <c r="N472" s="2" t="s">
        <v>2847</v>
      </c>
      <c r="O472" s="2" t="s">
        <v>990</v>
      </c>
      <c r="P472" s="2" t="s">
        <v>2053</v>
      </c>
      <c r="Q472" s="2" t="s">
        <v>1495</v>
      </c>
      <c r="R472" s="2" t="s">
        <v>2848</v>
      </c>
      <c r="T472" s="2" t="s">
        <v>2849</v>
      </c>
      <c r="U472" s="2" t="s">
        <v>2850</v>
      </c>
    </row>
    <row r="473" spans="1:21" s="2" customFormat="1" ht="13" x14ac:dyDescent="0.3">
      <c r="A473" s="2" t="s">
        <v>3856</v>
      </c>
      <c r="B473" s="2" t="s">
        <v>2852</v>
      </c>
      <c r="C473" s="9">
        <v>2021</v>
      </c>
      <c r="D473" s="2" t="s">
        <v>2851</v>
      </c>
      <c r="F473" s="2" t="s">
        <v>2856</v>
      </c>
      <c r="H473" s="2" t="str">
        <f>"9780323858373"</f>
        <v>9780323858373</v>
      </c>
      <c r="I473" s="2" t="str">
        <f>"20210101"</f>
        <v>20210101</v>
      </c>
      <c r="M473" s="2">
        <v>477</v>
      </c>
      <c r="N473" s="2" t="s">
        <v>2853</v>
      </c>
      <c r="P473" s="2" t="s">
        <v>2854</v>
      </c>
      <c r="Q473" s="2" t="s">
        <v>2304</v>
      </c>
      <c r="R473" s="2" t="s">
        <v>2855</v>
      </c>
      <c r="T473" s="2" t="s">
        <v>2856</v>
      </c>
      <c r="U473" s="2" t="s">
        <v>2857</v>
      </c>
    </row>
    <row r="474" spans="1:21" s="2" customFormat="1" ht="13" x14ac:dyDescent="0.3">
      <c r="A474" s="2" t="s">
        <v>3856</v>
      </c>
      <c r="B474" s="2" t="s">
        <v>2859</v>
      </c>
      <c r="C474" s="9">
        <v>2021</v>
      </c>
      <c r="D474" s="2" t="s">
        <v>2858</v>
      </c>
      <c r="E474" s="2" t="s">
        <v>2860</v>
      </c>
      <c r="F474" s="2" t="s">
        <v>2864</v>
      </c>
      <c r="G474" s="2" t="str">
        <f>"0893164X"</f>
        <v>0893164X</v>
      </c>
      <c r="I474" s="2" t="str">
        <f>"20210617"</f>
        <v>20210617</v>
      </c>
      <c r="N474" s="2" t="s">
        <v>2861</v>
      </c>
      <c r="O474" s="2" t="s">
        <v>2862</v>
      </c>
      <c r="P474" s="2" t="s">
        <v>441</v>
      </c>
      <c r="Q474" s="2" t="s">
        <v>1495</v>
      </c>
      <c r="R474" s="2" t="s">
        <v>2863</v>
      </c>
      <c r="T474" s="2" t="s">
        <v>2864</v>
      </c>
      <c r="U474" s="2" t="s">
        <v>2865</v>
      </c>
    </row>
    <row r="475" spans="1:21" s="2" customFormat="1" ht="13" x14ac:dyDescent="0.3">
      <c r="A475" s="2" t="s">
        <v>3856</v>
      </c>
      <c r="B475" s="2" t="s">
        <v>2867</v>
      </c>
      <c r="C475" s="9">
        <v>2021</v>
      </c>
      <c r="D475" s="2" t="s">
        <v>2866</v>
      </c>
      <c r="F475" s="2" t="s">
        <v>2871</v>
      </c>
      <c r="H475" s="2" t="str">
        <f>"9781433836367; 9781433837302"</f>
        <v>9781433836367; 9781433837302</v>
      </c>
      <c r="I475" s="2" t="str">
        <f>"20210101"</f>
        <v>20210101</v>
      </c>
      <c r="M475" s="2">
        <v>338</v>
      </c>
      <c r="N475" s="2" t="s">
        <v>2868</v>
      </c>
      <c r="O475" s="2" t="s">
        <v>2869</v>
      </c>
      <c r="P475" s="2" t="s">
        <v>441</v>
      </c>
      <c r="Q475" s="2" t="s">
        <v>2304</v>
      </c>
      <c r="R475" s="2" t="s">
        <v>2870</v>
      </c>
      <c r="T475" s="2" t="s">
        <v>2871</v>
      </c>
      <c r="U475" s="2" t="s">
        <v>2872</v>
      </c>
    </row>
    <row r="476" spans="1:21" s="2" customFormat="1" ht="13" x14ac:dyDescent="0.3">
      <c r="A476" s="2" t="s">
        <v>3856</v>
      </c>
      <c r="B476" s="2" t="s">
        <v>2874</v>
      </c>
      <c r="C476" s="9">
        <v>2021</v>
      </c>
      <c r="D476" s="2" t="s">
        <v>2873</v>
      </c>
      <c r="E476" s="2" t="s">
        <v>1003</v>
      </c>
      <c r="F476" s="2" t="s">
        <v>2877</v>
      </c>
      <c r="G476" s="2" t="str">
        <f>"08908567"</f>
        <v>08908567</v>
      </c>
      <c r="I476" s="2" t="str">
        <f>"20210701"</f>
        <v>20210701</v>
      </c>
      <c r="J476" s="2">
        <v>60</v>
      </c>
      <c r="K476" s="2">
        <v>7</v>
      </c>
      <c r="L476" s="2">
        <v>804</v>
      </c>
      <c r="M476" s="2">
        <v>4</v>
      </c>
      <c r="N476" s="2" t="s">
        <v>2875</v>
      </c>
      <c r="O476" s="2" t="s">
        <v>1004</v>
      </c>
      <c r="P476" s="2" t="s">
        <v>2124</v>
      </c>
      <c r="Q476" s="2" t="s">
        <v>1495</v>
      </c>
      <c r="R476" s="2" t="s">
        <v>2876</v>
      </c>
      <c r="T476" s="2" t="s">
        <v>2877</v>
      </c>
      <c r="U476" s="2" t="s">
        <v>2878</v>
      </c>
    </row>
    <row r="477" spans="1:21" s="2" customFormat="1" ht="13" x14ac:dyDescent="0.3">
      <c r="A477" s="2" t="s">
        <v>3856</v>
      </c>
      <c r="B477" s="2" t="s">
        <v>2880</v>
      </c>
      <c r="C477" s="9">
        <v>2021</v>
      </c>
      <c r="D477" s="2" t="s">
        <v>2879</v>
      </c>
      <c r="E477" s="2" t="s">
        <v>2881</v>
      </c>
      <c r="F477" s="2" t="s">
        <v>2885</v>
      </c>
      <c r="G477" s="2" t="str">
        <f>"01651781"</f>
        <v>01651781</v>
      </c>
      <c r="I477" s="2" t="str">
        <f>"20210901"</f>
        <v>20210901</v>
      </c>
      <c r="J477" s="2">
        <v>303</v>
      </c>
      <c r="N477" s="2" t="s">
        <v>2882</v>
      </c>
      <c r="O477" s="2" t="s">
        <v>2883</v>
      </c>
      <c r="P477" s="2" t="s">
        <v>2124</v>
      </c>
      <c r="Q477" s="2" t="s">
        <v>1495</v>
      </c>
      <c r="R477" s="2" t="s">
        <v>2884</v>
      </c>
      <c r="T477" s="2" t="s">
        <v>2885</v>
      </c>
      <c r="U477" s="2" t="s">
        <v>2886</v>
      </c>
    </row>
    <row r="478" spans="1:21" s="2" customFormat="1" ht="13" x14ac:dyDescent="0.3">
      <c r="A478" s="2" t="s">
        <v>3856</v>
      </c>
      <c r="B478" s="2" t="s">
        <v>2888</v>
      </c>
      <c r="C478" s="9">
        <v>2021</v>
      </c>
      <c r="D478" s="2" t="s">
        <v>2887</v>
      </c>
      <c r="E478" s="2" t="s">
        <v>2889</v>
      </c>
      <c r="F478" s="2" t="s">
        <v>2893</v>
      </c>
      <c r="G478" s="2" t="str">
        <f>"15622975"</f>
        <v>15622975</v>
      </c>
      <c r="I478" s="2" t="str">
        <f>"20210401"</f>
        <v>20210401</v>
      </c>
      <c r="J478" s="2">
        <v>22</v>
      </c>
      <c r="K478" s="2">
        <v>4</v>
      </c>
      <c r="L478" s="2">
        <v>322</v>
      </c>
      <c r="M478" s="2">
        <v>2</v>
      </c>
      <c r="N478" s="2" t="s">
        <v>2890</v>
      </c>
      <c r="O478" s="2" t="s">
        <v>2891</v>
      </c>
      <c r="P478" s="2" t="s">
        <v>2118</v>
      </c>
      <c r="Q478" s="2" t="s">
        <v>2358</v>
      </c>
      <c r="R478" s="2" t="s">
        <v>2892</v>
      </c>
      <c r="T478" s="2" t="s">
        <v>2893</v>
      </c>
      <c r="U478" s="2" t="s">
        <v>2894</v>
      </c>
    </row>
    <row r="479" spans="1:21" s="2" customFormat="1" ht="13" x14ac:dyDescent="0.3">
      <c r="A479" s="2" t="s">
        <v>3856</v>
      </c>
      <c r="B479" s="2" t="s">
        <v>2896</v>
      </c>
      <c r="C479" s="9">
        <v>2021</v>
      </c>
      <c r="D479" s="2" t="s">
        <v>2895</v>
      </c>
      <c r="E479" s="2" t="s">
        <v>2257</v>
      </c>
      <c r="F479" s="2" t="s">
        <v>2900</v>
      </c>
      <c r="G479" s="2" t="str">
        <f>"00219762"</f>
        <v>00219762</v>
      </c>
      <c r="I479" s="2" t="str">
        <f>"20220401"</f>
        <v>20220401</v>
      </c>
      <c r="J479" s="2">
        <v>78</v>
      </c>
      <c r="K479" s="2">
        <v>4</v>
      </c>
      <c r="L479" s="2">
        <v>671</v>
      </c>
      <c r="M479" s="2">
        <v>21</v>
      </c>
      <c r="N479" s="2" t="s">
        <v>2897</v>
      </c>
      <c r="O479" s="2" t="s">
        <v>2898</v>
      </c>
      <c r="P479" s="2" t="s">
        <v>2260</v>
      </c>
      <c r="Q479" s="2" t="s">
        <v>1495</v>
      </c>
      <c r="R479" s="2" t="s">
        <v>2899</v>
      </c>
      <c r="T479" s="2" t="s">
        <v>2900</v>
      </c>
      <c r="U479" s="2" t="s">
        <v>2901</v>
      </c>
    </row>
    <row r="480" spans="1:21" s="2" customFormat="1" ht="13" x14ac:dyDescent="0.3">
      <c r="A480" s="2" t="s">
        <v>3856</v>
      </c>
      <c r="B480" s="2" t="s">
        <v>2903</v>
      </c>
      <c r="C480" s="9">
        <v>2021</v>
      </c>
      <c r="D480" s="2" t="s">
        <v>2902</v>
      </c>
      <c r="E480" s="2" t="s">
        <v>2510</v>
      </c>
      <c r="F480" s="2" t="s">
        <v>2906</v>
      </c>
      <c r="G480" s="2" t="str">
        <f>"02275910"</f>
        <v>02275910</v>
      </c>
      <c r="I480" s="2" t="str">
        <f>"20220101"</f>
        <v>20220101</v>
      </c>
      <c r="J480" s="2">
        <v>43</v>
      </c>
      <c r="K480" s="2">
        <v>2</v>
      </c>
      <c r="L480" s="2">
        <v>90</v>
      </c>
      <c r="M480" s="2">
        <v>8</v>
      </c>
      <c r="N480" s="2" t="s">
        <v>2904</v>
      </c>
      <c r="O480" s="2" t="s">
        <v>1017</v>
      </c>
      <c r="P480" s="2" t="s">
        <v>2303</v>
      </c>
      <c r="Q480" s="2" t="s">
        <v>1495</v>
      </c>
      <c r="R480" s="2" t="s">
        <v>2905</v>
      </c>
      <c r="T480" s="2" t="s">
        <v>2906</v>
      </c>
      <c r="U480" s="2" t="s">
        <v>2907</v>
      </c>
    </row>
    <row r="481" spans="1:21" s="2" customFormat="1" ht="13" x14ac:dyDescent="0.3">
      <c r="A481" s="2" t="s">
        <v>3856</v>
      </c>
      <c r="B481" s="2" t="s">
        <v>2909</v>
      </c>
      <c r="C481" s="9">
        <v>2020</v>
      </c>
      <c r="D481" s="2" t="s">
        <v>2908</v>
      </c>
      <c r="E481" s="2" t="s">
        <v>2034</v>
      </c>
      <c r="F481" s="2" t="s">
        <v>2912</v>
      </c>
      <c r="G481" s="2" t="str">
        <f>"04194217"</f>
        <v>04194217</v>
      </c>
      <c r="H481" s="2" t="str">
        <f>"9798684654992"</f>
        <v>9798684654992</v>
      </c>
      <c r="I481" s="2" t="str">
        <f>"20210101"</f>
        <v>20210101</v>
      </c>
      <c r="J481" s="2">
        <v>82</v>
      </c>
      <c r="K481" s="2" t="s">
        <v>2035</v>
      </c>
      <c r="N481" s="2" t="s">
        <v>2910</v>
      </c>
      <c r="P481" s="2" t="s">
        <v>2037</v>
      </c>
      <c r="Q481" s="2" t="s">
        <v>2038</v>
      </c>
      <c r="R481" s="2" t="s">
        <v>2911</v>
      </c>
      <c r="T481" s="2" t="s">
        <v>2912</v>
      </c>
      <c r="U481" s="2" t="s">
        <v>2913</v>
      </c>
    </row>
    <row r="482" spans="1:21" s="2" customFormat="1" ht="13" x14ac:dyDescent="0.3">
      <c r="A482" s="2" t="s">
        <v>3856</v>
      </c>
      <c r="B482" s="2" t="s">
        <v>1980</v>
      </c>
      <c r="C482" s="9">
        <v>2021</v>
      </c>
      <c r="D482" s="2" t="s">
        <v>2914</v>
      </c>
      <c r="E482" s="2" t="s">
        <v>2915</v>
      </c>
      <c r="F482" s="2" t="s">
        <v>2919</v>
      </c>
      <c r="G482" s="2" t="str">
        <f>"01452134"</f>
        <v>01452134</v>
      </c>
      <c r="I482" s="2" t="str">
        <f>"20210701"</f>
        <v>20210701</v>
      </c>
      <c r="J482" s="2">
        <v>117</v>
      </c>
      <c r="N482" s="2" t="s">
        <v>2916</v>
      </c>
      <c r="O482" s="2" t="s">
        <v>2917</v>
      </c>
      <c r="P482" s="2" t="s">
        <v>2124</v>
      </c>
      <c r="Q482" s="2" t="s">
        <v>1495</v>
      </c>
      <c r="R482" s="2" t="s">
        <v>2918</v>
      </c>
      <c r="T482" s="2" t="s">
        <v>2919</v>
      </c>
      <c r="U482" s="2" t="s">
        <v>2920</v>
      </c>
    </row>
    <row r="483" spans="1:21" s="2" customFormat="1" ht="13" x14ac:dyDescent="0.3">
      <c r="A483" s="2" t="s">
        <v>3856</v>
      </c>
      <c r="B483" s="2" t="s">
        <v>2922</v>
      </c>
      <c r="C483" s="9">
        <v>2021</v>
      </c>
      <c r="D483" s="2" t="s">
        <v>2921</v>
      </c>
      <c r="E483" s="2" t="s">
        <v>2923</v>
      </c>
      <c r="F483" s="2" t="s">
        <v>2928</v>
      </c>
      <c r="H483" s="2" t="str">
        <f>"9781119609513; 9781119609537; 9781119609551"</f>
        <v>9781119609513; 9781119609537; 9781119609551</v>
      </c>
      <c r="I483" s="2" t="str">
        <f>"20210101"</f>
        <v>20210101</v>
      </c>
      <c r="L483" s="2">
        <v>100</v>
      </c>
      <c r="M483" s="2">
        <v>9</v>
      </c>
      <c r="N483" s="2" t="s">
        <v>2924</v>
      </c>
      <c r="O483" s="2" t="s">
        <v>2925</v>
      </c>
      <c r="P483" s="2" t="s">
        <v>2926</v>
      </c>
      <c r="Q483" s="2" t="s">
        <v>2078</v>
      </c>
      <c r="R483" s="2" t="s">
        <v>2927</v>
      </c>
      <c r="T483" s="2" t="s">
        <v>2928</v>
      </c>
      <c r="U483" s="2" t="s">
        <v>2929</v>
      </c>
    </row>
    <row r="484" spans="1:21" s="2" customFormat="1" ht="13" x14ac:dyDescent="0.3">
      <c r="A484" s="2" t="s">
        <v>3856</v>
      </c>
      <c r="B484" s="2" t="s">
        <v>2931</v>
      </c>
      <c r="C484" s="9">
        <v>2021</v>
      </c>
      <c r="D484" s="2" t="s">
        <v>2930</v>
      </c>
      <c r="E484" s="2" t="s">
        <v>2932</v>
      </c>
      <c r="F484" s="2" t="s">
        <v>2937</v>
      </c>
      <c r="G484" s="2" t="str">
        <f>"0439755X"</f>
        <v>0439755X</v>
      </c>
      <c r="I484" s="2" t="str">
        <f>"20210501"</f>
        <v>20210501</v>
      </c>
      <c r="J484" s="2">
        <v>53</v>
      </c>
      <c r="K484" s="2">
        <v>5</v>
      </c>
      <c r="L484" s="2">
        <v>515</v>
      </c>
      <c r="M484" s="2">
        <v>12</v>
      </c>
      <c r="N484" s="2" t="s">
        <v>2933</v>
      </c>
      <c r="O484" s="2" t="s">
        <v>2934</v>
      </c>
      <c r="P484" s="2" t="s">
        <v>2935</v>
      </c>
      <c r="Q484" s="2" t="s">
        <v>1495</v>
      </c>
      <c r="R484" s="2" t="s">
        <v>2936</v>
      </c>
      <c r="T484" s="2" t="s">
        <v>2937</v>
      </c>
      <c r="U484" s="2" t="s">
        <v>2938</v>
      </c>
    </row>
    <row r="485" spans="1:21" s="2" customFormat="1" ht="13" x14ac:dyDescent="0.3">
      <c r="A485" s="2" t="s">
        <v>3856</v>
      </c>
      <c r="B485" s="2" t="s">
        <v>2940</v>
      </c>
      <c r="C485" s="9">
        <v>2022</v>
      </c>
      <c r="D485" s="2" t="s">
        <v>2939</v>
      </c>
      <c r="E485" s="2" t="s">
        <v>2338</v>
      </c>
      <c r="F485" s="2" t="s">
        <v>2943</v>
      </c>
      <c r="G485" s="2" t="str">
        <f>"10461310"</f>
        <v>10461310</v>
      </c>
      <c r="I485" s="2" t="str">
        <f>"20220331"</f>
        <v>20220331</v>
      </c>
      <c r="N485" s="2" t="s">
        <v>2941</v>
      </c>
      <c r="O485" s="2" t="s">
        <v>2942</v>
      </c>
      <c r="P485" s="2" t="s">
        <v>2108</v>
      </c>
      <c r="Q485" s="2" t="s">
        <v>2054</v>
      </c>
      <c r="R485" s="2" t="s">
        <v>2055</v>
      </c>
      <c r="T485" s="2" t="s">
        <v>2943</v>
      </c>
      <c r="U485" s="2" t="s">
        <v>2944</v>
      </c>
    </row>
    <row r="486" spans="1:21" s="2" customFormat="1" ht="13" x14ac:dyDescent="0.3">
      <c r="A486" s="2" t="s">
        <v>3856</v>
      </c>
      <c r="B486" s="2" t="s">
        <v>1044</v>
      </c>
      <c r="C486" s="9">
        <v>2021</v>
      </c>
      <c r="D486" s="2" t="s">
        <v>1043</v>
      </c>
      <c r="E486" s="2" t="s">
        <v>1045</v>
      </c>
      <c r="F486" s="2" t="s">
        <v>2947</v>
      </c>
      <c r="G486" s="2" t="str">
        <f>"01419889"</f>
        <v>01419889</v>
      </c>
      <c r="I486" s="2" t="str">
        <f>"20210101"</f>
        <v>20210101</v>
      </c>
      <c r="J486" s="2">
        <v>43</v>
      </c>
      <c r="K486" s="2">
        <v>1</v>
      </c>
      <c r="L486" s="2">
        <v>238</v>
      </c>
      <c r="M486" s="2">
        <v>15</v>
      </c>
      <c r="N486" s="2" t="s">
        <v>2945</v>
      </c>
      <c r="O486" s="2" t="s">
        <v>1046</v>
      </c>
      <c r="P486" s="2" t="s">
        <v>2053</v>
      </c>
      <c r="Q486" s="2" t="s">
        <v>1495</v>
      </c>
      <c r="R486" s="2" t="s">
        <v>2946</v>
      </c>
      <c r="T486" s="2" t="s">
        <v>2947</v>
      </c>
      <c r="U486" s="2" t="s">
        <v>2948</v>
      </c>
    </row>
    <row r="487" spans="1:21" s="2" customFormat="1" ht="13" x14ac:dyDescent="0.3">
      <c r="A487" s="2" t="s">
        <v>3856</v>
      </c>
      <c r="B487" s="2" t="s">
        <v>2950</v>
      </c>
      <c r="C487" s="9">
        <v>2020</v>
      </c>
      <c r="D487" s="2" t="s">
        <v>2949</v>
      </c>
      <c r="E487" s="2" t="s">
        <v>2451</v>
      </c>
      <c r="F487" s="2" t="s">
        <v>2954</v>
      </c>
      <c r="G487" s="2" t="str">
        <f>"00223956"</f>
        <v>00223956</v>
      </c>
      <c r="I487" s="2" t="str">
        <f>"20201101"</f>
        <v>20201101</v>
      </c>
      <c r="J487" s="2">
        <v>130</v>
      </c>
      <c r="L487" s="2">
        <v>218</v>
      </c>
      <c r="M487" s="2">
        <v>6</v>
      </c>
      <c r="N487" s="2" t="s">
        <v>2951</v>
      </c>
      <c r="O487" s="2" t="s">
        <v>2952</v>
      </c>
      <c r="P487" s="2" t="s">
        <v>2124</v>
      </c>
      <c r="Q487" s="2" t="s">
        <v>1495</v>
      </c>
      <c r="R487" s="2" t="s">
        <v>2953</v>
      </c>
      <c r="T487" s="2" t="s">
        <v>2954</v>
      </c>
      <c r="U487" s="2" t="s">
        <v>2955</v>
      </c>
    </row>
    <row r="488" spans="1:21" s="2" customFormat="1" ht="13" x14ac:dyDescent="0.3">
      <c r="A488" s="2" t="s">
        <v>3856</v>
      </c>
      <c r="B488" s="2" t="s">
        <v>2957</v>
      </c>
      <c r="C488" s="9">
        <v>2022</v>
      </c>
      <c r="D488" s="2" t="s">
        <v>2956</v>
      </c>
      <c r="E488" s="2" t="s">
        <v>2958</v>
      </c>
      <c r="F488" s="2" t="s">
        <v>2961</v>
      </c>
      <c r="G488" s="2" t="str">
        <f>"03600025"</f>
        <v>03600025</v>
      </c>
      <c r="I488" s="2" t="str">
        <f>"20220121"</f>
        <v>20220121</v>
      </c>
      <c r="N488" s="2" t="s">
        <v>2959</v>
      </c>
      <c r="O488" s="2" t="s">
        <v>2960</v>
      </c>
      <c r="P488" s="2" t="s">
        <v>2108</v>
      </c>
      <c r="Q488" s="2" t="s">
        <v>2054</v>
      </c>
      <c r="R488" s="2" t="s">
        <v>2055</v>
      </c>
      <c r="T488" s="2" t="s">
        <v>2961</v>
      </c>
      <c r="U488" s="2" t="s">
        <v>2962</v>
      </c>
    </row>
    <row r="489" spans="1:21" s="2" customFormat="1" ht="13" x14ac:dyDescent="0.3">
      <c r="A489" s="2" t="s">
        <v>3856</v>
      </c>
      <c r="B489" s="2" t="s">
        <v>2964</v>
      </c>
      <c r="C489" s="9">
        <v>2021</v>
      </c>
      <c r="D489" s="2" t="s">
        <v>2963</v>
      </c>
      <c r="E489" s="2" t="s">
        <v>2965</v>
      </c>
      <c r="F489" s="2" t="s">
        <v>2969</v>
      </c>
      <c r="G489" s="2" t="str">
        <f>"09695893"</f>
        <v>09695893</v>
      </c>
      <c r="H489" s="2" t="str">
        <f>"9781433894589"</f>
        <v>9781433894589</v>
      </c>
      <c r="I489" s="2" t="str">
        <f>"20210301"</f>
        <v>20210301</v>
      </c>
      <c r="J489" s="2">
        <v>28</v>
      </c>
      <c r="K489" s="2">
        <v>1</v>
      </c>
      <c r="L489" s="2">
        <v>101</v>
      </c>
      <c r="M489" s="2">
        <v>6</v>
      </c>
      <c r="N489" s="2" t="s">
        <v>2966</v>
      </c>
      <c r="O489" s="2" t="s">
        <v>2967</v>
      </c>
      <c r="P489" s="2" t="s">
        <v>2044</v>
      </c>
      <c r="Q489" s="2" t="s">
        <v>1495</v>
      </c>
      <c r="R489" s="2" t="s">
        <v>2968</v>
      </c>
      <c r="T489" s="2" t="s">
        <v>2969</v>
      </c>
      <c r="U489" s="2" t="s">
        <v>2970</v>
      </c>
    </row>
    <row r="490" spans="1:21" s="2" customFormat="1" ht="13" x14ac:dyDescent="0.3">
      <c r="A490" s="2" t="s">
        <v>3856</v>
      </c>
      <c r="B490" s="2" t="s">
        <v>2972</v>
      </c>
      <c r="C490" s="9">
        <v>2021</v>
      </c>
      <c r="D490" s="2" t="s">
        <v>2971</v>
      </c>
      <c r="E490" s="2" t="s">
        <v>2034</v>
      </c>
      <c r="F490" s="2" t="s">
        <v>2976</v>
      </c>
      <c r="G490" s="2" t="str">
        <f>"04194217"</f>
        <v>04194217</v>
      </c>
      <c r="H490" s="2" t="str">
        <f>"9798738629358"</f>
        <v>9798738629358</v>
      </c>
      <c r="I490" s="2" t="str">
        <f>"20210101"</f>
        <v>20210101</v>
      </c>
      <c r="J490" s="2">
        <v>82</v>
      </c>
      <c r="K490" s="2" t="s">
        <v>2973</v>
      </c>
      <c r="N490" s="2" t="s">
        <v>2974</v>
      </c>
      <c r="P490" s="2" t="s">
        <v>2037</v>
      </c>
      <c r="Q490" s="2" t="s">
        <v>2038</v>
      </c>
      <c r="R490" s="2" t="s">
        <v>2975</v>
      </c>
      <c r="T490" s="2" t="s">
        <v>2976</v>
      </c>
      <c r="U490" s="2" t="s">
        <v>2977</v>
      </c>
    </row>
    <row r="491" spans="1:21" s="2" customFormat="1" ht="13" x14ac:dyDescent="0.3">
      <c r="A491" s="2" t="s">
        <v>3856</v>
      </c>
      <c r="B491" s="2" t="s">
        <v>2979</v>
      </c>
      <c r="C491" s="9">
        <v>2021</v>
      </c>
      <c r="D491" s="2" t="s">
        <v>2978</v>
      </c>
      <c r="E491" s="2" t="s">
        <v>2980</v>
      </c>
      <c r="F491" s="2" t="s">
        <v>2983</v>
      </c>
      <c r="G491" s="2" t="str">
        <f>"18689884"</f>
        <v>18689884</v>
      </c>
      <c r="I491" s="2" t="str">
        <f>"20210123"</f>
        <v>20210123</v>
      </c>
      <c r="N491" s="2" t="s">
        <v>2981</v>
      </c>
      <c r="O491" s="2" t="s">
        <v>2982</v>
      </c>
      <c r="P491" s="2" t="s">
        <v>2108</v>
      </c>
      <c r="Q491" s="2" t="s">
        <v>2054</v>
      </c>
      <c r="R491" s="2" t="s">
        <v>2055</v>
      </c>
      <c r="T491" s="2" t="s">
        <v>2983</v>
      </c>
      <c r="U491" s="2" t="s">
        <v>2984</v>
      </c>
    </row>
    <row r="492" spans="1:21" s="2" customFormat="1" ht="13" x14ac:dyDescent="0.3">
      <c r="A492" s="2" t="s">
        <v>3856</v>
      </c>
      <c r="B492" s="2" t="s">
        <v>2986</v>
      </c>
      <c r="C492" s="9">
        <v>2021</v>
      </c>
      <c r="D492" s="2" t="s">
        <v>2985</v>
      </c>
      <c r="E492" s="2" t="s">
        <v>2034</v>
      </c>
      <c r="F492" s="2" t="s">
        <v>2989</v>
      </c>
      <c r="G492" s="2" t="str">
        <f>"04194217"</f>
        <v>04194217</v>
      </c>
      <c r="H492" s="2" t="str">
        <f>"9798557038843"</f>
        <v>9798557038843</v>
      </c>
      <c r="I492" s="2" t="str">
        <f>"20210101"</f>
        <v>20210101</v>
      </c>
      <c r="J492" s="2">
        <v>82</v>
      </c>
      <c r="K492" s="2" t="s">
        <v>2084</v>
      </c>
      <c r="N492" s="2" t="s">
        <v>2987</v>
      </c>
      <c r="P492" s="2" t="s">
        <v>2037</v>
      </c>
      <c r="Q492" s="2" t="s">
        <v>2038</v>
      </c>
      <c r="R492" s="2" t="s">
        <v>2988</v>
      </c>
      <c r="T492" s="2" t="s">
        <v>2989</v>
      </c>
      <c r="U492" s="2" t="s">
        <v>2990</v>
      </c>
    </row>
    <row r="493" spans="1:21" s="2" customFormat="1" ht="13" x14ac:dyDescent="0.3">
      <c r="A493" s="2" t="s">
        <v>3856</v>
      </c>
      <c r="B493" s="2" t="s">
        <v>639</v>
      </c>
      <c r="C493" s="9">
        <v>2020</v>
      </c>
      <c r="D493" s="2" t="s">
        <v>2991</v>
      </c>
      <c r="E493" s="2" t="s">
        <v>2451</v>
      </c>
      <c r="F493" s="2" t="s">
        <v>2995</v>
      </c>
      <c r="G493" s="2" t="str">
        <f>"00223956"</f>
        <v>00223956</v>
      </c>
      <c r="I493" s="2" t="str">
        <f>"20201101"</f>
        <v>20201101</v>
      </c>
      <c r="J493" s="2">
        <v>130</v>
      </c>
      <c r="L493" s="2">
        <v>231</v>
      </c>
      <c r="M493" s="2">
        <v>9</v>
      </c>
      <c r="N493" s="2" t="s">
        <v>2992</v>
      </c>
      <c r="O493" s="2" t="s">
        <v>2993</v>
      </c>
      <c r="P493" s="2" t="s">
        <v>2124</v>
      </c>
      <c r="Q493" s="2" t="s">
        <v>1495</v>
      </c>
      <c r="R493" s="2" t="s">
        <v>2994</v>
      </c>
      <c r="T493" s="2" t="s">
        <v>2995</v>
      </c>
      <c r="U493" s="2" t="s">
        <v>2996</v>
      </c>
    </row>
    <row r="494" spans="1:21" s="2" customFormat="1" ht="13" x14ac:dyDescent="0.3">
      <c r="A494" s="2" t="s">
        <v>3856</v>
      </c>
      <c r="B494" s="2" t="s">
        <v>2998</v>
      </c>
      <c r="C494" s="9">
        <v>2021</v>
      </c>
      <c r="D494" s="2" t="s">
        <v>2997</v>
      </c>
      <c r="E494" s="2" t="s">
        <v>2999</v>
      </c>
      <c r="F494" s="2" t="s">
        <v>3003</v>
      </c>
      <c r="G494" s="2" t="str">
        <f>"10999809"</f>
        <v>10999809</v>
      </c>
      <c r="I494" s="2" t="str">
        <f>"20211001"</f>
        <v>20211001</v>
      </c>
      <c r="J494" s="2">
        <v>27</v>
      </c>
      <c r="K494" s="2">
        <v>4</v>
      </c>
      <c r="L494" s="2">
        <v>579</v>
      </c>
      <c r="M494" s="2">
        <v>14</v>
      </c>
      <c r="N494" s="2" t="s">
        <v>3000</v>
      </c>
      <c r="O494" s="2" t="s">
        <v>3001</v>
      </c>
      <c r="P494" s="2" t="s">
        <v>2044</v>
      </c>
      <c r="Q494" s="2" t="s">
        <v>1495</v>
      </c>
      <c r="R494" s="2" t="s">
        <v>3002</v>
      </c>
      <c r="T494" s="2" t="s">
        <v>3003</v>
      </c>
      <c r="U494" s="2" t="s">
        <v>3004</v>
      </c>
    </row>
    <row r="495" spans="1:21" s="2" customFormat="1" ht="13" x14ac:dyDescent="0.3">
      <c r="A495" s="2" t="s">
        <v>3856</v>
      </c>
      <c r="B495" s="2" t="s">
        <v>3005</v>
      </c>
      <c r="C495" s="9">
        <v>2022</v>
      </c>
      <c r="D495" s="2" t="s">
        <v>1107</v>
      </c>
      <c r="E495" s="2" t="s">
        <v>592</v>
      </c>
      <c r="F495" s="2" t="s">
        <v>3008</v>
      </c>
      <c r="G495" s="2" t="str">
        <f>"01650327"</f>
        <v>01650327</v>
      </c>
      <c r="I495" s="2" t="str">
        <f>"20220115"</f>
        <v>20220115</v>
      </c>
      <c r="J495" s="2">
        <v>297</v>
      </c>
      <c r="L495" s="2">
        <v>471</v>
      </c>
      <c r="M495" s="2">
        <v>6</v>
      </c>
      <c r="N495" s="2" t="s">
        <v>3006</v>
      </c>
      <c r="O495" s="2" t="s">
        <v>1109</v>
      </c>
      <c r="P495" s="2" t="s">
        <v>2124</v>
      </c>
      <c r="Q495" s="2" t="s">
        <v>1495</v>
      </c>
      <c r="R495" s="2" t="s">
        <v>3007</v>
      </c>
      <c r="T495" s="2" t="s">
        <v>3008</v>
      </c>
      <c r="U495" s="2" t="s">
        <v>3009</v>
      </c>
    </row>
    <row r="496" spans="1:21" s="2" customFormat="1" ht="13" x14ac:dyDescent="0.3">
      <c r="A496" s="2" t="s">
        <v>3856</v>
      </c>
      <c r="B496" s="2" t="s">
        <v>3011</v>
      </c>
      <c r="C496" s="9">
        <v>2021</v>
      </c>
      <c r="D496" s="2" t="s">
        <v>3010</v>
      </c>
      <c r="E496" s="2" t="s">
        <v>2034</v>
      </c>
      <c r="F496" s="2" t="s">
        <v>3014</v>
      </c>
      <c r="G496" s="2" t="str">
        <f>"04194217"</f>
        <v>04194217</v>
      </c>
      <c r="H496" s="2" t="str">
        <f>"9798544278511"</f>
        <v>9798544278511</v>
      </c>
      <c r="I496" s="2" t="str">
        <f>"20220101"</f>
        <v>20220101</v>
      </c>
      <c r="J496" s="2">
        <v>83</v>
      </c>
      <c r="K496" s="2" t="s">
        <v>2183</v>
      </c>
      <c r="N496" s="2" t="s">
        <v>3012</v>
      </c>
      <c r="P496" s="2" t="s">
        <v>2037</v>
      </c>
      <c r="Q496" s="2" t="s">
        <v>2038</v>
      </c>
      <c r="R496" s="2" t="s">
        <v>3013</v>
      </c>
      <c r="T496" s="2" t="s">
        <v>3014</v>
      </c>
      <c r="U496" s="2" t="s">
        <v>3015</v>
      </c>
    </row>
    <row r="497" spans="1:21" s="2" customFormat="1" ht="13" x14ac:dyDescent="0.3">
      <c r="A497" s="2" t="s">
        <v>3856</v>
      </c>
      <c r="B497" s="2" t="s">
        <v>3017</v>
      </c>
      <c r="C497" s="9">
        <v>2020</v>
      </c>
      <c r="D497" s="2" t="s">
        <v>3016</v>
      </c>
      <c r="E497" s="2" t="s">
        <v>2451</v>
      </c>
      <c r="F497" s="2" t="s">
        <v>3021</v>
      </c>
      <c r="G497" s="2" t="str">
        <f>"00223956"</f>
        <v>00223956</v>
      </c>
      <c r="I497" s="2" t="str">
        <f>"20201201"</f>
        <v>20201201</v>
      </c>
      <c r="J497" s="2">
        <v>131</v>
      </c>
      <c r="L497" s="2">
        <v>177</v>
      </c>
      <c r="M497" s="2">
        <v>3</v>
      </c>
      <c r="N497" s="2" t="s">
        <v>3018</v>
      </c>
      <c r="O497" s="2" t="s">
        <v>3019</v>
      </c>
      <c r="P497" s="2" t="s">
        <v>2124</v>
      </c>
      <c r="Q497" s="2" t="s">
        <v>2521</v>
      </c>
      <c r="R497" s="2" t="s">
        <v>3020</v>
      </c>
      <c r="T497" s="2" t="s">
        <v>3021</v>
      </c>
      <c r="U497" s="2" t="s">
        <v>3022</v>
      </c>
    </row>
    <row r="498" spans="1:21" s="2" customFormat="1" ht="13" x14ac:dyDescent="0.3">
      <c r="A498" s="2" t="s">
        <v>3856</v>
      </c>
      <c r="B498" s="2" t="s">
        <v>3024</v>
      </c>
      <c r="C498" s="9">
        <v>2022</v>
      </c>
      <c r="D498" s="2" t="s">
        <v>3023</v>
      </c>
      <c r="E498" s="2" t="s">
        <v>2034</v>
      </c>
      <c r="F498" s="2" t="s">
        <v>3027</v>
      </c>
      <c r="G498" s="2" t="str">
        <f>"04194217"</f>
        <v>04194217</v>
      </c>
      <c r="H498" s="2" t="str">
        <f>"9798460487462"</f>
        <v>9798460487462</v>
      </c>
      <c r="I498" s="2" t="str">
        <f>"20220101"</f>
        <v>20220101</v>
      </c>
      <c r="J498" s="2">
        <v>83</v>
      </c>
      <c r="K498" s="2" t="s">
        <v>2035</v>
      </c>
      <c r="N498" s="2" t="s">
        <v>3025</v>
      </c>
      <c r="P498" s="2" t="s">
        <v>2037</v>
      </c>
      <c r="Q498" s="2" t="s">
        <v>2038</v>
      </c>
      <c r="R498" s="2" t="s">
        <v>3026</v>
      </c>
      <c r="T498" s="2" t="s">
        <v>3027</v>
      </c>
      <c r="U498" s="2" t="s">
        <v>3028</v>
      </c>
    </row>
    <row r="499" spans="1:21" s="2" customFormat="1" ht="13" x14ac:dyDescent="0.3">
      <c r="A499" s="2" t="s">
        <v>3856</v>
      </c>
      <c r="B499" s="2" t="s">
        <v>3030</v>
      </c>
      <c r="C499" s="9">
        <v>2021</v>
      </c>
      <c r="D499" s="2" t="s">
        <v>3029</v>
      </c>
      <c r="E499" s="2" t="s">
        <v>2740</v>
      </c>
      <c r="F499" s="2" t="s">
        <v>3034</v>
      </c>
      <c r="G499" s="2" t="str">
        <f>"00034487"</f>
        <v>00034487</v>
      </c>
      <c r="I499" s="2" t="str">
        <f>"20210101"</f>
        <v>20210101</v>
      </c>
      <c r="J499" s="2">
        <v>179</v>
      </c>
      <c r="K499" s="2">
        <v>1</v>
      </c>
      <c r="L499" s="2">
        <v>27</v>
      </c>
      <c r="M499" s="2">
        <v>6</v>
      </c>
      <c r="N499" s="2" t="s">
        <v>3031</v>
      </c>
      <c r="O499" s="2" t="s">
        <v>3032</v>
      </c>
      <c r="P499" s="2" t="s">
        <v>2743</v>
      </c>
      <c r="Q499" s="2" t="s">
        <v>1495</v>
      </c>
      <c r="R499" s="2" t="s">
        <v>3033</v>
      </c>
      <c r="T499" s="2" t="s">
        <v>3034</v>
      </c>
      <c r="U499" s="2" t="s">
        <v>3035</v>
      </c>
    </row>
    <row r="500" spans="1:21" s="2" customFormat="1" ht="13" x14ac:dyDescent="0.3">
      <c r="A500" s="2" t="s">
        <v>3856</v>
      </c>
      <c r="B500" s="2" t="s">
        <v>3037</v>
      </c>
      <c r="C500" s="9">
        <v>2021</v>
      </c>
      <c r="D500" s="2" t="s">
        <v>3036</v>
      </c>
      <c r="E500" s="2" t="s">
        <v>2257</v>
      </c>
      <c r="F500" s="2" t="s">
        <v>3041</v>
      </c>
      <c r="G500" s="2" t="str">
        <f>"00219762"</f>
        <v>00219762</v>
      </c>
      <c r="I500" s="2" t="str">
        <f>"20220501"</f>
        <v>20220501</v>
      </c>
      <c r="J500" s="2">
        <v>78</v>
      </c>
      <c r="K500" s="2">
        <v>5</v>
      </c>
      <c r="L500" s="2">
        <v>971</v>
      </c>
      <c r="M500" s="2">
        <v>12</v>
      </c>
      <c r="N500" s="2" t="s">
        <v>3038</v>
      </c>
      <c r="O500" s="2" t="s">
        <v>3039</v>
      </c>
      <c r="P500" s="2" t="s">
        <v>2260</v>
      </c>
      <c r="Q500" s="2" t="s">
        <v>1495</v>
      </c>
      <c r="R500" s="2" t="s">
        <v>3040</v>
      </c>
      <c r="T500" s="2" t="s">
        <v>3041</v>
      </c>
      <c r="U500" s="2" t="s">
        <v>3042</v>
      </c>
    </row>
    <row r="501" spans="1:21" s="2" customFormat="1" ht="13" x14ac:dyDescent="0.3">
      <c r="A501" s="2" t="s">
        <v>3856</v>
      </c>
      <c r="B501" s="2" t="s">
        <v>3044</v>
      </c>
      <c r="C501" s="9">
        <v>2022</v>
      </c>
      <c r="D501" s="2" t="s">
        <v>3043</v>
      </c>
      <c r="E501" s="2" t="s">
        <v>2622</v>
      </c>
      <c r="F501" s="2" t="s">
        <v>3048</v>
      </c>
      <c r="G501" s="2" t="str">
        <f>"04194209"</f>
        <v>04194209</v>
      </c>
      <c r="H501" s="2" t="str">
        <f>"9798492737207"</f>
        <v>9798492737207</v>
      </c>
      <c r="I501" s="2" t="str">
        <f>"20220101"</f>
        <v>20220101</v>
      </c>
      <c r="J501" s="2">
        <v>83</v>
      </c>
      <c r="K501" s="2" t="s">
        <v>3045</v>
      </c>
      <c r="N501" s="2" t="s">
        <v>3046</v>
      </c>
      <c r="P501" s="2" t="s">
        <v>2037</v>
      </c>
      <c r="Q501" s="2" t="s">
        <v>2038</v>
      </c>
      <c r="R501" s="2" t="s">
        <v>3047</v>
      </c>
      <c r="T501" s="2" t="s">
        <v>3048</v>
      </c>
      <c r="U501" s="2" t="s">
        <v>3049</v>
      </c>
    </row>
    <row r="502" spans="1:21" s="2" customFormat="1" ht="13" x14ac:dyDescent="0.3">
      <c r="A502" s="2" t="s">
        <v>3856</v>
      </c>
      <c r="B502" s="2" t="s">
        <v>3051</v>
      </c>
      <c r="C502" s="9">
        <v>2022</v>
      </c>
      <c r="D502" s="2" t="s">
        <v>3050</v>
      </c>
      <c r="E502" s="2" t="s">
        <v>3052</v>
      </c>
      <c r="F502" s="2" t="s">
        <v>3055</v>
      </c>
      <c r="G502" s="2" t="str">
        <f>"08039488"</f>
        <v>08039488</v>
      </c>
      <c r="I502" s="2" t="str">
        <f>"20220310"</f>
        <v>20220310</v>
      </c>
      <c r="N502" s="2" t="s">
        <v>3053</v>
      </c>
      <c r="O502" s="2" t="s">
        <v>3054</v>
      </c>
      <c r="P502" s="2" t="s">
        <v>2118</v>
      </c>
      <c r="Q502" s="2" t="s">
        <v>2054</v>
      </c>
      <c r="R502" s="2" t="s">
        <v>2055</v>
      </c>
      <c r="T502" s="2" t="s">
        <v>3055</v>
      </c>
      <c r="U502" s="2" t="s">
        <v>3056</v>
      </c>
    </row>
    <row r="503" spans="1:21" s="2" customFormat="1" ht="13" x14ac:dyDescent="0.3">
      <c r="A503" s="2" t="s">
        <v>3856</v>
      </c>
      <c r="B503" s="2" t="s">
        <v>3058</v>
      </c>
      <c r="C503" s="9">
        <v>2020</v>
      </c>
      <c r="D503" s="2" t="s">
        <v>3057</v>
      </c>
      <c r="E503" s="2" t="s">
        <v>139</v>
      </c>
      <c r="F503" s="2" t="s">
        <v>3061</v>
      </c>
      <c r="G503" s="2" t="str">
        <f>"00332917"</f>
        <v>00332917</v>
      </c>
      <c r="I503" s="2" t="str">
        <f>"20201116"</f>
        <v>20201116</v>
      </c>
      <c r="N503" s="2" t="s">
        <v>3059</v>
      </c>
      <c r="O503" s="2" t="s">
        <v>3060</v>
      </c>
      <c r="P503" s="2" t="s">
        <v>466</v>
      </c>
      <c r="Q503" s="2" t="s">
        <v>2054</v>
      </c>
      <c r="R503" s="2" t="s">
        <v>2055</v>
      </c>
      <c r="T503" s="2" t="s">
        <v>3061</v>
      </c>
      <c r="U503" s="2" t="s">
        <v>3062</v>
      </c>
    </row>
    <row r="504" spans="1:21" s="2" customFormat="1" ht="13" x14ac:dyDescent="0.3">
      <c r="A504" s="2" t="s">
        <v>3856</v>
      </c>
      <c r="B504" s="2" t="s">
        <v>3064</v>
      </c>
      <c r="C504" s="9">
        <v>2022</v>
      </c>
      <c r="D504" s="2" t="s">
        <v>3063</v>
      </c>
      <c r="E504" s="2" t="s">
        <v>383</v>
      </c>
      <c r="F504" s="2" t="s">
        <v>3067</v>
      </c>
      <c r="G504" s="2" t="str">
        <f>"10188827"</f>
        <v>10188827</v>
      </c>
      <c r="I504" s="2" t="str">
        <f>"20220506"</f>
        <v>20220506</v>
      </c>
      <c r="N504" s="2" t="s">
        <v>3065</v>
      </c>
      <c r="O504" s="2" t="s">
        <v>3066</v>
      </c>
      <c r="P504" s="2" t="s">
        <v>2108</v>
      </c>
      <c r="Q504" s="2" t="s">
        <v>2054</v>
      </c>
      <c r="R504" s="2" t="s">
        <v>2055</v>
      </c>
      <c r="T504" s="2" t="s">
        <v>3067</v>
      </c>
      <c r="U504" s="2" t="s">
        <v>3068</v>
      </c>
    </row>
    <row r="505" spans="1:21" s="2" customFormat="1" ht="13" x14ac:dyDescent="0.3">
      <c r="A505" s="2" t="s">
        <v>3856</v>
      </c>
      <c r="B505" s="2" t="s">
        <v>3070</v>
      </c>
      <c r="C505" s="9">
        <v>2022</v>
      </c>
      <c r="D505" s="2" t="s">
        <v>3069</v>
      </c>
      <c r="E505" s="2" t="s">
        <v>383</v>
      </c>
      <c r="F505" s="2" t="s">
        <v>3073</v>
      </c>
      <c r="G505" s="2" t="str">
        <f>"10188827"</f>
        <v>10188827</v>
      </c>
      <c r="I505" s="2" t="str">
        <f>"20220426"</f>
        <v>20220426</v>
      </c>
      <c r="N505" s="2" t="s">
        <v>3071</v>
      </c>
      <c r="O505" s="2" t="s">
        <v>3072</v>
      </c>
      <c r="P505" s="2" t="s">
        <v>2108</v>
      </c>
      <c r="Q505" s="2" t="s">
        <v>2054</v>
      </c>
      <c r="R505" s="2" t="s">
        <v>2055</v>
      </c>
      <c r="T505" s="2" t="s">
        <v>3073</v>
      </c>
      <c r="U505" s="2" t="s">
        <v>3074</v>
      </c>
    </row>
    <row r="506" spans="1:21" s="2" customFormat="1" ht="13" x14ac:dyDescent="0.3">
      <c r="A506" s="2" t="s">
        <v>3856</v>
      </c>
      <c r="B506" s="2" t="s">
        <v>3076</v>
      </c>
      <c r="C506" s="9">
        <v>2022</v>
      </c>
      <c r="D506" s="2" t="s">
        <v>3075</v>
      </c>
      <c r="E506" s="2" t="s">
        <v>3077</v>
      </c>
      <c r="F506" s="2" t="s">
        <v>3080</v>
      </c>
      <c r="G506" s="2" t="str">
        <f>"00918369"</f>
        <v>00918369</v>
      </c>
      <c r="I506" s="2" t="str">
        <f>"20220203"</f>
        <v>20220203</v>
      </c>
      <c r="N506" s="2" t="s">
        <v>3078</v>
      </c>
      <c r="O506" s="2" t="s">
        <v>3079</v>
      </c>
      <c r="P506" s="2" t="s">
        <v>2118</v>
      </c>
      <c r="Q506" s="2" t="s">
        <v>2054</v>
      </c>
      <c r="R506" s="2" t="s">
        <v>2055</v>
      </c>
      <c r="T506" s="2" t="s">
        <v>3080</v>
      </c>
      <c r="U506" s="2" t="s">
        <v>3081</v>
      </c>
    </row>
    <row r="507" spans="1:21" s="2" customFormat="1" ht="13" x14ac:dyDescent="0.3">
      <c r="A507" s="2" t="s">
        <v>3856</v>
      </c>
      <c r="B507" s="2" t="s">
        <v>3083</v>
      </c>
      <c r="C507" s="9">
        <v>2020</v>
      </c>
      <c r="D507" s="2" t="s">
        <v>3082</v>
      </c>
      <c r="E507" s="2" t="s">
        <v>2387</v>
      </c>
      <c r="F507" s="2" t="s">
        <v>3087</v>
      </c>
      <c r="G507" s="2" t="str">
        <f>"08891591"</f>
        <v>08891591</v>
      </c>
      <c r="I507" s="2" t="str">
        <f>"20210101"</f>
        <v>20210101</v>
      </c>
      <c r="J507" s="2">
        <v>91</v>
      </c>
      <c r="L507" s="2">
        <v>788</v>
      </c>
      <c r="M507" s="2">
        <v>2</v>
      </c>
      <c r="N507" s="2" t="s">
        <v>3084</v>
      </c>
      <c r="O507" s="2" t="s">
        <v>3085</v>
      </c>
      <c r="P507" s="2" t="s">
        <v>2124</v>
      </c>
      <c r="Q507" s="2" t="s">
        <v>2358</v>
      </c>
      <c r="R507" s="2" t="s">
        <v>3086</v>
      </c>
      <c r="T507" s="2" t="s">
        <v>3087</v>
      </c>
      <c r="U507" s="2" t="s">
        <v>3088</v>
      </c>
    </row>
    <row r="508" spans="1:21" s="2" customFormat="1" ht="13" x14ac:dyDescent="0.3">
      <c r="A508" s="2" t="s">
        <v>3856</v>
      </c>
      <c r="B508" s="2" t="s">
        <v>3090</v>
      </c>
      <c r="C508" s="9">
        <v>2022</v>
      </c>
      <c r="D508" s="2" t="s">
        <v>3089</v>
      </c>
      <c r="E508" s="2" t="s">
        <v>2034</v>
      </c>
      <c r="F508" s="2" t="s">
        <v>3093</v>
      </c>
      <c r="G508" s="2" t="str">
        <f>"04194217"</f>
        <v>04194217</v>
      </c>
      <c r="H508" s="2" t="str">
        <f>"9798492742768"</f>
        <v>9798492742768</v>
      </c>
      <c r="I508" s="2" t="str">
        <f>"20220101"</f>
        <v>20220101</v>
      </c>
      <c r="J508" s="2">
        <v>83</v>
      </c>
      <c r="K508" s="2" t="s">
        <v>2584</v>
      </c>
      <c r="N508" s="2" t="s">
        <v>3091</v>
      </c>
      <c r="P508" s="2" t="s">
        <v>2037</v>
      </c>
      <c r="Q508" s="2" t="s">
        <v>2038</v>
      </c>
      <c r="R508" s="2" t="s">
        <v>3092</v>
      </c>
      <c r="T508" s="2" t="s">
        <v>3093</v>
      </c>
      <c r="U508" s="2" t="s">
        <v>3094</v>
      </c>
    </row>
    <row r="509" spans="1:21" s="2" customFormat="1" ht="13" x14ac:dyDescent="0.3">
      <c r="A509" s="2" t="s">
        <v>3856</v>
      </c>
      <c r="B509" s="2" t="s">
        <v>3096</v>
      </c>
      <c r="C509" s="9">
        <v>2019</v>
      </c>
      <c r="D509" s="2" t="s">
        <v>3095</v>
      </c>
      <c r="E509" s="2" t="s">
        <v>2338</v>
      </c>
      <c r="F509" s="2" t="s">
        <v>3100</v>
      </c>
      <c r="G509" s="2" t="str">
        <f>"10461310"</f>
        <v>10461310</v>
      </c>
      <c r="I509" s="2" t="str">
        <f>"20210201"</f>
        <v>20210201</v>
      </c>
      <c r="J509" s="2">
        <v>40</v>
      </c>
      <c r="K509" s="2">
        <v>2</v>
      </c>
      <c r="L509" s="2">
        <v>465</v>
      </c>
      <c r="M509" s="2">
        <v>10</v>
      </c>
      <c r="N509" s="2" t="s">
        <v>3097</v>
      </c>
      <c r="O509" s="2" t="s">
        <v>3098</v>
      </c>
      <c r="P509" s="2" t="s">
        <v>2108</v>
      </c>
      <c r="Q509" s="2" t="s">
        <v>1495</v>
      </c>
      <c r="R509" s="2" t="s">
        <v>3099</v>
      </c>
      <c r="T509" s="2" t="s">
        <v>3100</v>
      </c>
      <c r="U509" s="2" t="s">
        <v>3101</v>
      </c>
    </row>
    <row r="510" spans="1:21" s="2" customFormat="1" ht="13" x14ac:dyDescent="0.3">
      <c r="A510" s="2" t="s">
        <v>3856</v>
      </c>
      <c r="B510" s="2" t="s">
        <v>3103</v>
      </c>
      <c r="C510" s="9">
        <v>2021</v>
      </c>
      <c r="D510" s="2" t="s">
        <v>3102</v>
      </c>
      <c r="E510" s="2" t="s">
        <v>383</v>
      </c>
      <c r="F510" s="2" t="s">
        <v>3106</v>
      </c>
      <c r="G510" s="2" t="str">
        <f>"10188827"</f>
        <v>10188827</v>
      </c>
      <c r="I510" s="2" t="str">
        <f>"20210422"</f>
        <v>20210422</v>
      </c>
      <c r="N510" s="2" t="s">
        <v>3104</v>
      </c>
      <c r="O510" s="2" t="s">
        <v>3105</v>
      </c>
      <c r="P510" s="2" t="s">
        <v>2108</v>
      </c>
      <c r="Q510" s="2" t="s">
        <v>2054</v>
      </c>
      <c r="R510" s="2" t="s">
        <v>2055</v>
      </c>
      <c r="T510" s="2" t="s">
        <v>3106</v>
      </c>
      <c r="U510" s="2" t="s">
        <v>3107</v>
      </c>
    </row>
    <row r="511" spans="1:21" s="2" customFormat="1" ht="13" x14ac:dyDescent="0.3">
      <c r="A511" s="2" t="s">
        <v>3856</v>
      </c>
      <c r="B511" s="2" t="s">
        <v>3109</v>
      </c>
      <c r="C511" s="9">
        <v>2022</v>
      </c>
      <c r="D511" s="2" t="s">
        <v>3108</v>
      </c>
      <c r="E511" s="2" t="s">
        <v>2151</v>
      </c>
      <c r="F511" s="2" t="s">
        <v>3112</v>
      </c>
      <c r="G511" s="2" t="str">
        <f>"03630234"</f>
        <v>03630234</v>
      </c>
      <c r="I511" s="2" t="str">
        <f>"20220331"</f>
        <v>20220331</v>
      </c>
      <c r="N511" s="2" t="s">
        <v>3110</v>
      </c>
      <c r="O511" s="2" t="s">
        <v>3111</v>
      </c>
      <c r="P511" s="2" t="s">
        <v>2053</v>
      </c>
      <c r="Q511" s="2" t="s">
        <v>2054</v>
      </c>
      <c r="R511" s="2" t="s">
        <v>2055</v>
      </c>
      <c r="T511" s="2" t="s">
        <v>3112</v>
      </c>
      <c r="U511" s="2" t="s">
        <v>3113</v>
      </c>
    </row>
    <row r="512" spans="1:21" s="2" customFormat="1" ht="13" x14ac:dyDescent="0.3">
      <c r="A512" s="2" t="s">
        <v>3856</v>
      </c>
      <c r="B512" s="2" t="s">
        <v>3115</v>
      </c>
      <c r="C512" s="9">
        <v>2022</v>
      </c>
      <c r="D512" s="2" t="s">
        <v>3114</v>
      </c>
      <c r="E512" s="2" t="s">
        <v>2756</v>
      </c>
      <c r="F512" s="2" t="s">
        <v>3118</v>
      </c>
      <c r="G512" s="2" t="str">
        <f>"13811118"</f>
        <v>13811118</v>
      </c>
      <c r="I512" s="2" t="str">
        <f>"20220105"</f>
        <v>20220105</v>
      </c>
      <c r="N512" s="2" t="s">
        <v>3116</v>
      </c>
      <c r="O512" s="2" t="s">
        <v>3117</v>
      </c>
      <c r="P512" s="2" t="s">
        <v>2118</v>
      </c>
      <c r="Q512" s="2" t="s">
        <v>2054</v>
      </c>
      <c r="R512" s="2" t="s">
        <v>2055</v>
      </c>
      <c r="T512" s="2" t="s">
        <v>3118</v>
      </c>
      <c r="U512" s="2" t="s">
        <v>3119</v>
      </c>
    </row>
    <row r="513" spans="1:21" s="2" customFormat="1" ht="13" x14ac:dyDescent="0.3">
      <c r="A513" s="2" t="s">
        <v>3856</v>
      </c>
      <c r="B513" s="2" t="s">
        <v>3121</v>
      </c>
      <c r="C513" s="9">
        <v>2022</v>
      </c>
      <c r="D513" s="2" t="s">
        <v>3120</v>
      </c>
      <c r="E513" s="2" t="s">
        <v>2257</v>
      </c>
      <c r="F513" s="2" t="s">
        <v>3124</v>
      </c>
      <c r="G513" s="2" t="str">
        <f>"00219762"</f>
        <v>00219762</v>
      </c>
      <c r="I513" s="2" t="str">
        <f>"20220107"</f>
        <v>20220107</v>
      </c>
      <c r="N513" s="2" t="s">
        <v>3122</v>
      </c>
      <c r="O513" s="2" t="s">
        <v>3123</v>
      </c>
      <c r="P513" s="2" t="s">
        <v>2260</v>
      </c>
      <c r="Q513" s="2" t="s">
        <v>2054</v>
      </c>
      <c r="R513" s="2" t="s">
        <v>2055</v>
      </c>
      <c r="T513" s="2" t="s">
        <v>3124</v>
      </c>
      <c r="U513" s="2" t="s">
        <v>3125</v>
      </c>
    </row>
    <row r="514" spans="1:21" s="2" customFormat="1" ht="13" x14ac:dyDescent="0.3">
      <c r="A514" s="2" t="s">
        <v>3856</v>
      </c>
      <c r="B514" s="2" t="s">
        <v>2059</v>
      </c>
      <c r="C514" s="9">
        <v>2022</v>
      </c>
      <c r="D514" s="2" t="s">
        <v>2058</v>
      </c>
      <c r="E514" s="2" t="s">
        <v>2034</v>
      </c>
      <c r="F514" s="2" t="s">
        <v>2062</v>
      </c>
      <c r="G514" s="2" t="str">
        <f>"04194217"</f>
        <v>04194217</v>
      </c>
      <c r="H514" s="2" t="str">
        <f>"9798494497024"</f>
        <v>9798494497024</v>
      </c>
      <c r="I514" s="2" t="str">
        <f>"20220101"</f>
        <v>20220101</v>
      </c>
      <c r="J514" s="2">
        <v>83</v>
      </c>
      <c r="K514" s="2" t="s">
        <v>2035</v>
      </c>
      <c r="N514" s="2" t="s">
        <v>2060</v>
      </c>
      <c r="P514" s="2" t="s">
        <v>2037</v>
      </c>
      <c r="Q514" s="2" t="s">
        <v>2038</v>
      </c>
      <c r="R514" s="2" t="s">
        <v>2061</v>
      </c>
      <c r="T514" s="2" t="s">
        <v>2062</v>
      </c>
      <c r="U514" s="2" t="s">
        <v>2063</v>
      </c>
    </row>
    <row r="515" spans="1:21" s="2" customFormat="1" ht="13" x14ac:dyDescent="0.3">
      <c r="A515" s="2" t="s">
        <v>3856</v>
      </c>
      <c r="B515" s="2" t="s">
        <v>3127</v>
      </c>
      <c r="C515" s="9">
        <v>2021</v>
      </c>
      <c r="D515" s="2" t="s">
        <v>3126</v>
      </c>
      <c r="E515" s="2" t="s">
        <v>2881</v>
      </c>
      <c r="F515" s="2" t="s">
        <v>3131</v>
      </c>
      <c r="G515" s="2" t="str">
        <f>"01651781"</f>
        <v>01651781</v>
      </c>
      <c r="I515" s="2" t="str">
        <f>"20211001"</f>
        <v>20211001</v>
      </c>
      <c r="J515" s="2">
        <v>304</v>
      </c>
      <c r="N515" s="2" t="s">
        <v>3128</v>
      </c>
      <c r="O515" s="2" t="s">
        <v>3129</v>
      </c>
      <c r="P515" s="2" t="s">
        <v>2124</v>
      </c>
      <c r="Q515" s="2" t="s">
        <v>1495</v>
      </c>
      <c r="R515" s="2" t="s">
        <v>3130</v>
      </c>
      <c r="T515" s="2" t="s">
        <v>3131</v>
      </c>
      <c r="U515" s="2" t="s">
        <v>3132</v>
      </c>
    </row>
    <row r="516" spans="1:21" s="2" customFormat="1" ht="13" x14ac:dyDescent="0.3">
      <c r="A516" s="2" t="s">
        <v>3856</v>
      </c>
      <c r="B516" s="2" t="s">
        <v>3134</v>
      </c>
      <c r="C516" s="9">
        <v>2022</v>
      </c>
      <c r="D516" s="2" t="s">
        <v>3133</v>
      </c>
      <c r="E516" s="2" t="s">
        <v>3135</v>
      </c>
      <c r="F516" s="2" t="s">
        <v>3138</v>
      </c>
      <c r="G516" s="2" t="str">
        <f>"01475916"</f>
        <v>01475916</v>
      </c>
      <c r="I516" s="2" t="str">
        <f>"20220523"</f>
        <v>20220523</v>
      </c>
      <c r="N516" s="2" t="s">
        <v>3136</v>
      </c>
      <c r="O516" s="2" t="s">
        <v>3137</v>
      </c>
      <c r="P516" s="2" t="s">
        <v>2108</v>
      </c>
      <c r="Q516" s="2" t="s">
        <v>2054</v>
      </c>
      <c r="R516" s="2" t="s">
        <v>2055</v>
      </c>
      <c r="T516" s="2" t="s">
        <v>3138</v>
      </c>
      <c r="U516" s="2" t="s">
        <v>3139</v>
      </c>
    </row>
    <row r="517" spans="1:21" s="2" customFormat="1" ht="13" x14ac:dyDescent="0.3">
      <c r="A517" s="2" t="s">
        <v>3856</v>
      </c>
      <c r="B517" s="2" t="s">
        <v>3141</v>
      </c>
      <c r="C517" s="9">
        <v>2022</v>
      </c>
      <c r="D517" s="2" t="s">
        <v>3140</v>
      </c>
      <c r="E517" s="2" t="s">
        <v>2679</v>
      </c>
      <c r="F517" s="2" t="s">
        <v>3144</v>
      </c>
      <c r="G517" s="2" t="str">
        <f>"09652140"</f>
        <v>09652140</v>
      </c>
      <c r="I517" s="2" t="str">
        <f>"20220215"</f>
        <v>20220215</v>
      </c>
      <c r="N517" s="2" t="s">
        <v>3142</v>
      </c>
      <c r="O517" s="2" t="s">
        <v>3143</v>
      </c>
      <c r="P517" s="2" t="s">
        <v>2053</v>
      </c>
      <c r="Q517" s="2" t="s">
        <v>2054</v>
      </c>
      <c r="R517" s="2" t="s">
        <v>2055</v>
      </c>
      <c r="T517" s="2" t="s">
        <v>3144</v>
      </c>
      <c r="U517" s="2" t="s">
        <v>3145</v>
      </c>
    </row>
    <row r="518" spans="1:21" s="2" customFormat="1" ht="13" x14ac:dyDescent="0.3">
      <c r="A518" s="2" t="s">
        <v>3856</v>
      </c>
      <c r="B518" s="2" t="s">
        <v>639</v>
      </c>
      <c r="C518" s="9">
        <v>2020</v>
      </c>
      <c r="D518" s="2" t="s">
        <v>3146</v>
      </c>
      <c r="E518" s="2" t="s">
        <v>2451</v>
      </c>
      <c r="F518" s="2" t="s">
        <v>3150</v>
      </c>
      <c r="G518" s="2" t="str">
        <f>"00223956"</f>
        <v>00223956</v>
      </c>
      <c r="I518" s="2" t="str">
        <f>"20201101"</f>
        <v>20201101</v>
      </c>
      <c r="J518" s="2">
        <v>130</v>
      </c>
      <c r="L518" s="2">
        <v>61</v>
      </c>
      <c r="M518" s="2">
        <v>7</v>
      </c>
      <c r="N518" s="2" t="s">
        <v>3147</v>
      </c>
      <c r="O518" s="2" t="s">
        <v>3148</v>
      </c>
      <c r="P518" s="2" t="s">
        <v>2124</v>
      </c>
      <c r="Q518" s="2" t="s">
        <v>1495</v>
      </c>
      <c r="R518" s="2" t="s">
        <v>3149</v>
      </c>
      <c r="T518" s="2" t="s">
        <v>3150</v>
      </c>
      <c r="U518" s="2" t="s">
        <v>3151</v>
      </c>
    </row>
    <row r="519" spans="1:21" s="2" customFormat="1" ht="13" x14ac:dyDescent="0.3">
      <c r="A519" s="2" t="s">
        <v>3856</v>
      </c>
      <c r="B519" s="2" t="s">
        <v>3153</v>
      </c>
      <c r="C519" s="9">
        <v>2020</v>
      </c>
      <c r="D519" s="2" t="s">
        <v>3152</v>
      </c>
      <c r="E519" s="2" t="s">
        <v>2379</v>
      </c>
      <c r="F519" s="2" t="s">
        <v>3157</v>
      </c>
      <c r="G519" s="2" t="str">
        <f>"00071250"</f>
        <v>00071250</v>
      </c>
      <c r="I519" s="2" t="str">
        <f>"20220201"</f>
        <v>20220201</v>
      </c>
      <c r="J519" s="2">
        <v>220</v>
      </c>
      <c r="K519" s="2">
        <v>2</v>
      </c>
      <c r="L519" s="2">
        <v>64</v>
      </c>
      <c r="M519" s="2">
        <v>9</v>
      </c>
      <c r="N519" s="2" t="s">
        <v>3154</v>
      </c>
      <c r="O519" s="2" t="s">
        <v>3155</v>
      </c>
      <c r="P519" s="2" t="s">
        <v>466</v>
      </c>
      <c r="Q519" s="2" t="s">
        <v>1495</v>
      </c>
      <c r="R519" s="2" t="s">
        <v>3156</v>
      </c>
      <c r="T519" s="2" t="s">
        <v>3157</v>
      </c>
      <c r="U519" s="2" t="s">
        <v>3158</v>
      </c>
    </row>
    <row r="520" spans="1:21" s="2" customFormat="1" ht="13" x14ac:dyDescent="0.3">
      <c r="A520" s="2" t="s">
        <v>3856</v>
      </c>
      <c r="B520" s="2" t="s">
        <v>3160</v>
      </c>
      <c r="C520" s="9">
        <v>2020</v>
      </c>
      <c r="D520" s="2" t="s">
        <v>3159</v>
      </c>
      <c r="E520" s="2" t="s">
        <v>2034</v>
      </c>
      <c r="F520" s="2" t="s">
        <v>3163</v>
      </c>
      <c r="G520" s="2" t="str">
        <f>"04194217"</f>
        <v>04194217</v>
      </c>
      <c r="H520" s="2" t="str">
        <f>"9798664727067"</f>
        <v>9798664727067</v>
      </c>
      <c r="I520" s="2" t="str">
        <f>"20210101"</f>
        <v>20210101</v>
      </c>
      <c r="J520" s="2">
        <v>82</v>
      </c>
      <c r="K520" s="2" t="s">
        <v>2183</v>
      </c>
      <c r="N520" s="2" t="s">
        <v>3161</v>
      </c>
      <c r="P520" s="2" t="s">
        <v>2037</v>
      </c>
      <c r="Q520" s="2" t="s">
        <v>2038</v>
      </c>
      <c r="R520" s="2" t="s">
        <v>3162</v>
      </c>
      <c r="T520" s="2" t="s">
        <v>3163</v>
      </c>
      <c r="U520" s="2" t="s">
        <v>3164</v>
      </c>
    </row>
    <row r="521" spans="1:21" s="2" customFormat="1" ht="13" x14ac:dyDescent="0.3">
      <c r="A521" s="2" t="s">
        <v>3856</v>
      </c>
      <c r="B521" s="2" t="s">
        <v>3166</v>
      </c>
      <c r="C521" s="9">
        <v>2021</v>
      </c>
      <c r="D521" s="2" t="s">
        <v>3165</v>
      </c>
      <c r="E521" s="2" t="s">
        <v>1169</v>
      </c>
      <c r="F521" s="2" t="s">
        <v>3169</v>
      </c>
      <c r="G521" s="2" t="str">
        <f>"10731911"</f>
        <v>10731911</v>
      </c>
      <c r="I521" s="2" t="str">
        <f>"20210901"</f>
        <v>20210901</v>
      </c>
      <c r="J521" s="2">
        <v>28</v>
      </c>
      <c r="K521" s="2">
        <v>6</v>
      </c>
      <c r="L521" s="2">
        <v>1624</v>
      </c>
      <c r="M521" s="2">
        <v>11</v>
      </c>
      <c r="N521" s="2" t="s">
        <v>3167</v>
      </c>
      <c r="O521" s="2" t="s">
        <v>1170</v>
      </c>
      <c r="P521" s="2" t="s">
        <v>2129</v>
      </c>
      <c r="Q521" s="2" t="s">
        <v>1495</v>
      </c>
      <c r="R521" s="2" t="s">
        <v>3168</v>
      </c>
      <c r="T521" s="2" t="s">
        <v>3169</v>
      </c>
      <c r="U521" s="2" t="s">
        <v>3170</v>
      </c>
    </row>
    <row r="522" spans="1:21" s="2" customFormat="1" ht="13" x14ac:dyDescent="0.3">
      <c r="A522" s="2" t="s">
        <v>3856</v>
      </c>
      <c r="B522" s="2" t="s">
        <v>1175</v>
      </c>
      <c r="C522" s="9">
        <v>2021</v>
      </c>
      <c r="D522" s="2" t="s">
        <v>1174</v>
      </c>
      <c r="E522" s="2" t="s">
        <v>3171</v>
      </c>
      <c r="F522" s="2" t="s">
        <v>3174</v>
      </c>
      <c r="G522" s="2" t="str">
        <f>"10914269"</f>
        <v>10914269</v>
      </c>
      <c r="I522" s="2" t="str">
        <f>"20210601"</f>
        <v>20210601</v>
      </c>
      <c r="J522" s="2">
        <v>38</v>
      </c>
      <c r="K522" s="2">
        <v>6</v>
      </c>
      <c r="L522" s="2">
        <v>606</v>
      </c>
      <c r="M522" s="2">
        <v>9</v>
      </c>
      <c r="N522" s="2" t="s">
        <v>3172</v>
      </c>
      <c r="O522" s="2" t="s">
        <v>1177</v>
      </c>
      <c r="P522" s="2" t="s">
        <v>2260</v>
      </c>
      <c r="Q522" s="2" t="s">
        <v>1495</v>
      </c>
      <c r="R522" s="2" t="s">
        <v>3173</v>
      </c>
      <c r="T522" s="2" t="s">
        <v>3174</v>
      </c>
      <c r="U522" s="2" t="s">
        <v>3175</v>
      </c>
    </row>
    <row r="523" spans="1:21" s="2" customFormat="1" ht="13" x14ac:dyDescent="0.3">
      <c r="A523" s="2" t="s">
        <v>3856</v>
      </c>
      <c r="B523" s="2" t="s">
        <v>1187</v>
      </c>
      <c r="C523" s="9">
        <v>2021</v>
      </c>
      <c r="D523" s="2" t="s">
        <v>3176</v>
      </c>
      <c r="E523" s="2" t="s">
        <v>2526</v>
      </c>
      <c r="F523" s="2" t="s">
        <v>3179</v>
      </c>
      <c r="G523" s="2" t="str">
        <f>"07085591"</f>
        <v>07085591</v>
      </c>
      <c r="I523" s="2" t="str">
        <f>"20220201"</f>
        <v>20220201</v>
      </c>
      <c r="J523" s="2">
        <v>63</v>
      </c>
      <c r="K523" s="2">
        <v>1</v>
      </c>
      <c r="L523" s="2">
        <v>16</v>
      </c>
      <c r="M523" s="2">
        <v>16</v>
      </c>
      <c r="N523" s="2" t="s">
        <v>3177</v>
      </c>
      <c r="O523" s="2" t="s">
        <v>1188</v>
      </c>
      <c r="P523" s="2" t="s">
        <v>2044</v>
      </c>
      <c r="Q523" s="2" t="s">
        <v>1495</v>
      </c>
      <c r="R523" s="2" t="s">
        <v>3178</v>
      </c>
      <c r="T523" s="2" t="s">
        <v>3179</v>
      </c>
      <c r="U523" s="2" t="s">
        <v>3180</v>
      </c>
    </row>
    <row r="524" spans="1:21" s="2" customFormat="1" ht="13" x14ac:dyDescent="0.3">
      <c r="A524" s="2" t="s">
        <v>3856</v>
      </c>
      <c r="B524" s="2" t="s">
        <v>3182</v>
      </c>
      <c r="C524" s="9">
        <v>2021</v>
      </c>
      <c r="D524" s="2" t="s">
        <v>3181</v>
      </c>
      <c r="E524" s="2" t="s">
        <v>3183</v>
      </c>
      <c r="F524" s="2" t="s">
        <v>3187</v>
      </c>
      <c r="G524" s="2" t="str">
        <f>"00030651"</f>
        <v>00030651</v>
      </c>
      <c r="I524" s="2" t="str">
        <f>"20210401"</f>
        <v>20210401</v>
      </c>
      <c r="J524" s="2">
        <v>69</v>
      </c>
      <c r="K524" s="2">
        <v>2</v>
      </c>
      <c r="L524" s="2">
        <v>291</v>
      </c>
      <c r="M524" s="2">
        <v>23</v>
      </c>
      <c r="N524" s="2" t="s">
        <v>3184</v>
      </c>
      <c r="O524" s="2" t="s">
        <v>3185</v>
      </c>
      <c r="P524" s="2" t="s">
        <v>2129</v>
      </c>
      <c r="Q524" s="2" t="s">
        <v>1495</v>
      </c>
      <c r="R524" s="2" t="s">
        <v>3186</v>
      </c>
      <c r="T524" s="2" t="s">
        <v>3187</v>
      </c>
      <c r="U524" s="2" t="s">
        <v>3188</v>
      </c>
    </row>
    <row r="525" spans="1:21" s="2" customFormat="1" ht="13" x14ac:dyDescent="0.3">
      <c r="A525" s="2" t="s">
        <v>3856</v>
      </c>
      <c r="B525" s="2" t="s">
        <v>3190</v>
      </c>
      <c r="C525" s="9">
        <v>2021</v>
      </c>
      <c r="D525" s="2" t="s">
        <v>3189</v>
      </c>
      <c r="E525" s="2" t="s">
        <v>2135</v>
      </c>
      <c r="F525" s="2" t="s">
        <v>3194</v>
      </c>
      <c r="G525" s="2" t="str">
        <f>"1471244X"</f>
        <v>1471244X</v>
      </c>
      <c r="I525" s="2" t="str">
        <f>"20210531"</f>
        <v>20210531</v>
      </c>
      <c r="J525" s="2">
        <v>21</v>
      </c>
      <c r="N525" s="2" t="s">
        <v>3191</v>
      </c>
      <c r="O525" s="2" t="s">
        <v>3192</v>
      </c>
      <c r="P525" s="2" t="s">
        <v>2138</v>
      </c>
      <c r="Q525" s="2" t="s">
        <v>1495</v>
      </c>
      <c r="R525" s="2" t="s">
        <v>3193</v>
      </c>
      <c r="T525" s="2" t="s">
        <v>3194</v>
      </c>
      <c r="U525" s="2" t="s">
        <v>3195</v>
      </c>
    </row>
    <row r="526" spans="1:21" s="2" customFormat="1" ht="13" x14ac:dyDescent="0.3">
      <c r="A526" s="2" t="s">
        <v>3856</v>
      </c>
      <c r="B526" s="2" t="s">
        <v>3197</v>
      </c>
      <c r="C526" s="9">
        <v>2021</v>
      </c>
      <c r="D526" s="2" t="s">
        <v>3196</v>
      </c>
      <c r="E526" s="2" t="s">
        <v>2034</v>
      </c>
      <c r="F526" s="2" t="s">
        <v>3200</v>
      </c>
      <c r="G526" s="2" t="str">
        <f>"04194217"</f>
        <v>04194217</v>
      </c>
      <c r="H526" s="2" t="str">
        <f>"9798582593874"</f>
        <v>9798582593874</v>
      </c>
      <c r="I526" s="2" t="str">
        <f>"20210101"</f>
        <v>20210101</v>
      </c>
      <c r="J526" s="2">
        <v>82</v>
      </c>
      <c r="K526" s="2" t="s">
        <v>2725</v>
      </c>
      <c r="N526" s="2" t="s">
        <v>3198</v>
      </c>
      <c r="P526" s="2" t="s">
        <v>2037</v>
      </c>
      <c r="Q526" s="2" t="s">
        <v>2038</v>
      </c>
      <c r="R526" s="2" t="s">
        <v>3199</v>
      </c>
      <c r="T526" s="2" t="s">
        <v>3200</v>
      </c>
      <c r="U526" s="2" t="s">
        <v>3201</v>
      </c>
    </row>
    <row r="527" spans="1:21" s="2" customFormat="1" ht="13" x14ac:dyDescent="0.3">
      <c r="A527" s="2" t="s">
        <v>3856</v>
      </c>
      <c r="B527" s="2" t="s">
        <v>1233</v>
      </c>
      <c r="C527" s="9">
        <v>2021</v>
      </c>
      <c r="D527" s="2" t="s">
        <v>3202</v>
      </c>
      <c r="E527" s="2" t="s">
        <v>1234</v>
      </c>
      <c r="F527" s="2" t="s">
        <v>3204</v>
      </c>
      <c r="G527" s="2" t="str">
        <f>"08098131"</f>
        <v>08098131</v>
      </c>
      <c r="I527" s="2" t="str">
        <f>"20210204"</f>
        <v>20210204</v>
      </c>
      <c r="N527" s="2" t="s">
        <v>3203</v>
      </c>
      <c r="O527" s="2" t="s">
        <v>1235</v>
      </c>
      <c r="P527" s="2" t="s">
        <v>2118</v>
      </c>
      <c r="Q527" s="2" t="s">
        <v>2054</v>
      </c>
      <c r="R527" s="2" t="s">
        <v>2055</v>
      </c>
      <c r="T527" s="2" t="s">
        <v>3204</v>
      </c>
      <c r="U527" s="2" t="s">
        <v>3205</v>
      </c>
    </row>
    <row r="528" spans="1:21" s="2" customFormat="1" ht="13" x14ac:dyDescent="0.3">
      <c r="A528" s="2" t="s">
        <v>3856</v>
      </c>
      <c r="B528" s="2" t="s">
        <v>3207</v>
      </c>
      <c r="C528" s="9">
        <v>2021</v>
      </c>
      <c r="D528" s="2" t="s">
        <v>3206</v>
      </c>
      <c r="E528" s="2" t="s">
        <v>746</v>
      </c>
      <c r="F528" s="2" t="s">
        <v>3210</v>
      </c>
      <c r="G528" s="2" t="str">
        <f>"10633995"</f>
        <v>10633995</v>
      </c>
      <c r="I528" s="2" t="str">
        <f>"20211024"</f>
        <v>20211024</v>
      </c>
      <c r="N528" s="2" t="s">
        <v>3208</v>
      </c>
      <c r="O528" s="2" t="s">
        <v>3209</v>
      </c>
      <c r="P528" s="2" t="s">
        <v>2260</v>
      </c>
      <c r="Q528" s="2" t="s">
        <v>2054</v>
      </c>
      <c r="R528" s="2" t="s">
        <v>2055</v>
      </c>
      <c r="T528" s="2" t="s">
        <v>3210</v>
      </c>
      <c r="U528" s="2" t="s">
        <v>3211</v>
      </c>
    </row>
    <row r="529" spans="1:21" s="2" customFormat="1" ht="13" x14ac:dyDescent="0.3">
      <c r="A529" s="2" t="s">
        <v>3856</v>
      </c>
      <c r="B529" s="2" t="s">
        <v>2065</v>
      </c>
      <c r="C529" s="9">
        <v>2021</v>
      </c>
      <c r="D529" s="2" t="s">
        <v>2064</v>
      </c>
      <c r="E529" s="2" t="s">
        <v>2066</v>
      </c>
      <c r="F529" s="2" t="s">
        <v>2071</v>
      </c>
      <c r="G529" s="2" t="str">
        <f>"16641078"</f>
        <v>16641078</v>
      </c>
      <c r="I529" s="2" t="str">
        <f>"20211008"</f>
        <v>20211008</v>
      </c>
      <c r="J529" s="2">
        <v>12</v>
      </c>
      <c r="N529" s="2" t="s">
        <v>2067</v>
      </c>
      <c r="O529" s="2" t="s">
        <v>2068</v>
      </c>
      <c r="P529" s="2" t="s">
        <v>2069</v>
      </c>
      <c r="Q529" s="2" t="s">
        <v>1495</v>
      </c>
      <c r="R529" s="2" t="s">
        <v>2070</v>
      </c>
      <c r="T529" s="2" t="s">
        <v>2071</v>
      </c>
      <c r="U529" s="2" t="s">
        <v>2072</v>
      </c>
    </row>
    <row r="530" spans="1:21" s="2" customFormat="1" ht="13" x14ac:dyDescent="0.3">
      <c r="A530" s="2" t="s">
        <v>3856</v>
      </c>
      <c r="B530" s="2" t="s">
        <v>3213</v>
      </c>
      <c r="C530" s="9">
        <v>2020</v>
      </c>
      <c r="D530" s="2" t="s">
        <v>3212</v>
      </c>
      <c r="E530" s="2" t="s">
        <v>2034</v>
      </c>
      <c r="F530" s="2" t="s">
        <v>3216</v>
      </c>
      <c r="G530" s="2" t="str">
        <f>"04194217"</f>
        <v>04194217</v>
      </c>
      <c r="H530" s="2" t="str">
        <f>"9798662490130"</f>
        <v>9798662490130</v>
      </c>
      <c r="I530" s="2" t="str">
        <f>"20210101"</f>
        <v>20210101</v>
      </c>
      <c r="J530" s="2">
        <v>82</v>
      </c>
      <c r="K530" s="2" t="s">
        <v>2183</v>
      </c>
      <c r="N530" s="2" t="s">
        <v>3214</v>
      </c>
      <c r="P530" s="2" t="s">
        <v>2037</v>
      </c>
      <c r="Q530" s="2" t="s">
        <v>2038</v>
      </c>
      <c r="R530" s="2" t="s">
        <v>3215</v>
      </c>
      <c r="T530" s="2" t="s">
        <v>3216</v>
      </c>
      <c r="U530" s="2" t="s">
        <v>3217</v>
      </c>
    </row>
    <row r="531" spans="1:21" s="2" customFormat="1" ht="13" x14ac:dyDescent="0.3">
      <c r="A531" s="2" t="s">
        <v>3856</v>
      </c>
      <c r="B531" s="2" t="s">
        <v>3219</v>
      </c>
      <c r="C531" s="9">
        <v>2021</v>
      </c>
      <c r="D531" s="2" t="s">
        <v>3218</v>
      </c>
      <c r="E531" s="2" t="s">
        <v>3220</v>
      </c>
      <c r="F531" s="2" t="s">
        <v>3224</v>
      </c>
      <c r="G531" s="2" t="str">
        <f>"08856230"</f>
        <v>08856230</v>
      </c>
      <c r="I531" s="2" t="str">
        <f>"20210801"</f>
        <v>20210801</v>
      </c>
      <c r="J531" s="2">
        <v>36</v>
      </c>
      <c r="K531" s="2">
        <v>8</v>
      </c>
      <c r="L531" s="2">
        <v>1295</v>
      </c>
      <c r="M531" s="2">
        <v>2</v>
      </c>
      <c r="N531" s="2" t="s">
        <v>3221</v>
      </c>
      <c r="O531" s="2" t="s">
        <v>3222</v>
      </c>
      <c r="P531" s="2" t="s">
        <v>2260</v>
      </c>
      <c r="Q531" s="2" t="s">
        <v>2521</v>
      </c>
      <c r="R531" s="2" t="s">
        <v>3223</v>
      </c>
      <c r="T531" s="2" t="s">
        <v>3224</v>
      </c>
      <c r="U531" s="2" t="s">
        <v>3225</v>
      </c>
    </row>
    <row r="532" spans="1:21" s="2" customFormat="1" ht="13" x14ac:dyDescent="0.3">
      <c r="A532" s="2" t="s">
        <v>3856</v>
      </c>
      <c r="B532" s="2" t="s">
        <v>3227</v>
      </c>
      <c r="C532" s="9">
        <v>2022</v>
      </c>
      <c r="D532" s="2" t="s">
        <v>3226</v>
      </c>
      <c r="E532" s="2" t="s">
        <v>3228</v>
      </c>
      <c r="F532" s="2" t="s">
        <v>3232</v>
      </c>
      <c r="G532" s="2" t="str">
        <f>"12864692"</f>
        <v>12864692</v>
      </c>
      <c r="I532" s="2" t="str">
        <f>"20210101"</f>
        <v>20210101</v>
      </c>
      <c r="J532" s="2">
        <v>24</v>
      </c>
      <c r="K532" s="2">
        <v>2</v>
      </c>
      <c r="L532" s="2">
        <v>112</v>
      </c>
      <c r="M532" s="2">
        <v>2</v>
      </c>
      <c r="N532" s="2" t="s">
        <v>3229</v>
      </c>
      <c r="P532" s="2" t="s">
        <v>3230</v>
      </c>
      <c r="Q532" s="2" t="s">
        <v>1495</v>
      </c>
      <c r="R532" s="2" t="s">
        <v>3231</v>
      </c>
      <c r="T532" s="2" t="s">
        <v>3232</v>
      </c>
      <c r="U532" s="2" t="s">
        <v>3233</v>
      </c>
    </row>
    <row r="533" spans="1:21" s="2" customFormat="1" ht="13" x14ac:dyDescent="0.3">
      <c r="A533" s="2" t="s">
        <v>3856</v>
      </c>
      <c r="B533" s="2" t="s">
        <v>3235</v>
      </c>
      <c r="C533" s="9">
        <v>2021</v>
      </c>
      <c r="D533" s="2" t="s">
        <v>3234</v>
      </c>
      <c r="E533" s="2" t="s">
        <v>2502</v>
      </c>
      <c r="F533" s="2" t="s">
        <v>3239</v>
      </c>
      <c r="G533" s="2" t="str">
        <f>"03064530"</f>
        <v>03064530</v>
      </c>
      <c r="I533" s="2" t="str">
        <f>"20211101"</f>
        <v>20211101</v>
      </c>
      <c r="J533" s="2">
        <v>133</v>
      </c>
      <c r="N533" s="2" t="s">
        <v>3236</v>
      </c>
      <c r="O533" s="2" t="s">
        <v>3237</v>
      </c>
      <c r="P533" s="2" t="s">
        <v>2124</v>
      </c>
      <c r="Q533" s="2" t="s">
        <v>1495</v>
      </c>
      <c r="R533" s="2" t="s">
        <v>3238</v>
      </c>
      <c r="T533" s="2" t="s">
        <v>3239</v>
      </c>
      <c r="U533" s="2" t="s">
        <v>3240</v>
      </c>
    </row>
    <row r="534" spans="1:21" s="2" customFormat="1" ht="13" x14ac:dyDescent="0.3">
      <c r="A534" s="2" t="s">
        <v>3856</v>
      </c>
      <c r="B534" s="2" t="s">
        <v>1270</v>
      </c>
      <c r="C534" s="9">
        <v>2020</v>
      </c>
      <c r="D534" s="2" t="s">
        <v>3241</v>
      </c>
      <c r="E534" s="2" t="s">
        <v>1271</v>
      </c>
      <c r="F534" s="2" t="s">
        <v>3244</v>
      </c>
      <c r="G534" s="2" t="str">
        <f>"03064603"</f>
        <v>03064603</v>
      </c>
      <c r="I534" s="2" t="str">
        <f>"20210101"</f>
        <v>20210101</v>
      </c>
      <c r="J534" s="2">
        <v>112</v>
      </c>
      <c r="N534" s="2" t="s">
        <v>3242</v>
      </c>
      <c r="O534" s="2" t="s">
        <v>1272</v>
      </c>
      <c r="P534" s="2" t="s">
        <v>2124</v>
      </c>
      <c r="Q534" s="2" t="s">
        <v>1495</v>
      </c>
      <c r="R534" s="2" t="s">
        <v>3243</v>
      </c>
      <c r="T534" s="2" t="s">
        <v>3244</v>
      </c>
      <c r="U534" s="2" t="s">
        <v>3245</v>
      </c>
    </row>
    <row r="535" spans="1:21" s="2" customFormat="1" ht="13" x14ac:dyDescent="0.3">
      <c r="A535" s="2" t="s">
        <v>3856</v>
      </c>
      <c r="B535" s="2" t="s">
        <v>1256</v>
      </c>
      <c r="C535" s="9">
        <v>2021</v>
      </c>
      <c r="D535" s="2" t="s">
        <v>3246</v>
      </c>
      <c r="E535" s="2" t="s">
        <v>3247</v>
      </c>
      <c r="F535" s="2" t="s">
        <v>3249</v>
      </c>
      <c r="G535" s="2" t="str">
        <f>"15227227"</f>
        <v>15227227</v>
      </c>
      <c r="I535" s="2" t="str">
        <f>"20210616"</f>
        <v>20210616</v>
      </c>
      <c r="M535" s="2">
        <v>11</v>
      </c>
      <c r="N535" s="2" t="s">
        <v>3248</v>
      </c>
      <c r="O535" s="2" t="s">
        <v>1258</v>
      </c>
      <c r="P535" s="2" t="s">
        <v>2260</v>
      </c>
      <c r="Q535" s="2" t="s">
        <v>2054</v>
      </c>
      <c r="R535" s="2" t="s">
        <v>2055</v>
      </c>
      <c r="T535" s="2" t="s">
        <v>3249</v>
      </c>
      <c r="U535" s="2" t="s">
        <v>3250</v>
      </c>
    </row>
    <row r="536" spans="1:21" s="2" customFormat="1" ht="13" x14ac:dyDescent="0.3">
      <c r="A536" s="2" t="s">
        <v>3856</v>
      </c>
      <c r="B536" s="2" t="s">
        <v>1292</v>
      </c>
      <c r="C536" s="9">
        <v>2021</v>
      </c>
      <c r="D536" s="2" t="s">
        <v>1291</v>
      </c>
      <c r="E536" s="2" t="s">
        <v>592</v>
      </c>
      <c r="F536" s="2" t="s">
        <v>3253</v>
      </c>
      <c r="G536" s="2" t="str">
        <f>"01650327"</f>
        <v>01650327</v>
      </c>
      <c r="I536" s="2" t="str">
        <f>"20210515"</f>
        <v>20210515</v>
      </c>
      <c r="J536" s="2">
        <v>287</v>
      </c>
      <c r="L536" s="2">
        <v>433</v>
      </c>
      <c r="M536" s="2">
        <v>8</v>
      </c>
      <c r="N536" s="2" t="s">
        <v>3251</v>
      </c>
      <c r="O536" s="2" t="s">
        <v>1293</v>
      </c>
      <c r="P536" s="2" t="s">
        <v>2124</v>
      </c>
      <c r="Q536" s="2" t="s">
        <v>1495</v>
      </c>
      <c r="R536" s="2" t="s">
        <v>3252</v>
      </c>
      <c r="T536" s="2" t="s">
        <v>3253</v>
      </c>
      <c r="U536" s="2" t="s">
        <v>3254</v>
      </c>
    </row>
    <row r="537" spans="1:21" s="2" customFormat="1" ht="13" x14ac:dyDescent="0.3">
      <c r="A537" s="2" t="s">
        <v>3856</v>
      </c>
      <c r="B537" s="2" t="s">
        <v>1298</v>
      </c>
      <c r="C537" s="9">
        <v>2021</v>
      </c>
      <c r="D537" s="2" t="s">
        <v>1297</v>
      </c>
      <c r="E537" s="2" t="s">
        <v>3255</v>
      </c>
      <c r="F537" s="2" t="s">
        <v>3258</v>
      </c>
      <c r="G537" s="2" t="str">
        <f>"02654075"</f>
        <v>02654075</v>
      </c>
      <c r="I537" s="2" t="str">
        <f>"20210301"</f>
        <v>20210301</v>
      </c>
      <c r="J537" s="2">
        <v>38</v>
      </c>
      <c r="K537" s="2">
        <v>3</v>
      </c>
      <c r="L537" s="2">
        <v>825</v>
      </c>
      <c r="M537" s="2">
        <v>23</v>
      </c>
      <c r="N537" s="2" t="s">
        <v>3256</v>
      </c>
      <c r="O537" s="2" t="s">
        <v>1300</v>
      </c>
      <c r="P537" s="2" t="s">
        <v>2129</v>
      </c>
      <c r="Q537" s="2" t="s">
        <v>1495</v>
      </c>
      <c r="R537" s="2" t="s">
        <v>3257</v>
      </c>
      <c r="T537" s="2" t="s">
        <v>3258</v>
      </c>
      <c r="U537" s="2" t="s">
        <v>3259</v>
      </c>
    </row>
    <row r="538" spans="1:21" s="2" customFormat="1" ht="13" x14ac:dyDescent="0.3">
      <c r="A538" s="2" t="s">
        <v>3856</v>
      </c>
      <c r="B538" s="2" t="s">
        <v>3261</v>
      </c>
      <c r="C538" s="9">
        <v>2022</v>
      </c>
      <c r="D538" s="2" t="s">
        <v>3260</v>
      </c>
      <c r="E538" s="2" t="s">
        <v>2034</v>
      </c>
      <c r="F538" s="2" t="s">
        <v>3264</v>
      </c>
      <c r="G538" s="2" t="str">
        <f>"04194217"</f>
        <v>04194217</v>
      </c>
      <c r="H538" s="2" t="str">
        <f>"9798544208655"</f>
        <v>9798544208655</v>
      </c>
      <c r="I538" s="2" t="str">
        <f>"20220101"</f>
        <v>20220101</v>
      </c>
      <c r="J538" s="2">
        <v>83</v>
      </c>
      <c r="K538" s="2" t="s">
        <v>2584</v>
      </c>
      <c r="N538" s="2" t="s">
        <v>3262</v>
      </c>
      <c r="P538" s="2" t="s">
        <v>2037</v>
      </c>
      <c r="Q538" s="2" t="s">
        <v>2038</v>
      </c>
      <c r="R538" s="2" t="s">
        <v>3263</v>
      </c>
      <c r="T538" s="2" t="s">
        <v>3264</v>
      </c>
      <c r="U538" s="2" t="s">
        <v>3265</v>
      </c>
    </row>
    <row r="539" spans="1:21" s="2" customFormat="1" ht="13" x14ac:dyDescent="0.3">
      <c r="A539" s="2" t="s">
        <v>3856</v>
      </c>
      <c r="B539" s="2" t="s">
        <v>3267</v>
      </c>
      <c r="C539" s="9">
        <v>2021</v>
      </c>
      <c r="D539" s="2" t="s">
        <v>3266</v>
      </c>
      <c r="E539" s="2" t="s">
        <v>3268</v>
      </c>
      <c r="F539" s="2" t="s">
        <v>3272</v>
      </c>
      <c r="G539" s="2" t="str">
        <f>"20965923"</f>
        <v>20965923</v>
      </c>
      <c r="I539" s="2" t="str">
        <f>"20210204"</f>
        <v>20210204</v>
      </c>
      <c r="J539" s="2">
        <v>34</v>
      </c>
      <c r="K539" s="2">
        <v>1</v>
      </c>
      <c r="N539" s="2" t="s">
        <v>3269</v>
      </c>
      <c r="O539" s="2" t="s">
        <v>3270</v>
      </c>
      <c r="P539" s="2" t="s">
        <v>2766</v>
      </c>
      <c r="Q539" s="2" t="s">
        <v>1495</v>
      </c>
      <c r="R539" s="2" t="s">
        <v>3271</v>
      </c>
      <c r="T539" s="2" t="s">
        <v>3272</v>
      </c>
      <c r="U539" s="2" t="s">
        <v>3273</v>
      </c>
    </row>
    <row r="540" spans="1:21" s="2" customFormat="1" ht="13" x14ac:dyDescent="0.3">
      <c r="A540" s="2" t="s">
        <v>3856</v>
      </c>
      <c r="B540" s="2" t="s">
        <v>3275</v>
      </c>
      <c r="C540" s="9">
        <v>2020</v>
      </c>
      <c r="D540" s="2" t="s">
        <v>3274</v>
      </c>
      <c r="E540" s="2" t="s">
        <v>2881</v>
      </c>
      <c r="F540" s="2" t="s">
        <v>3279</v>
      </c>
      <c r="G540" s="2" t="str">
        <f>"01651781"</f>
        <v>01651781</v>
      </c>
      <c r="I540" s="2" t="str">
        <f>"20201101"</f>
        <v>20201101</v>
      </c>
      <c r="J540" s="2">
        <v>293</v>
      </c>
      <c r="N540" s="2" t="s">
        <v>3276</v>
      </c>
      <c r="O540" s="2" t="s">
        <v>3277</v>
      </c>
      <c r="P540" s="2" t="s">
        <v>2124</v>
      </c>
      <c r="Q540" s="2" t="s">
        <v>1495</v>
      </c>
      <c r="R540" s="2" t="s">
        <v>3278</v>
      </c>
      <c r="T540" s="2" t="s">
        <v>3279</v>
      </c>
      <c r="U540" s="2" t="s">
        <v>3280</v>
      </c>
    </row>
    <row r="541" spans="1:21" s="2" customFormat="1" ht="13" x14ac:dyDescent="0.3">
      <c r="A541" s="2" t="s">
        <v>3856</v>
      </c>
      <c r="B541" s="2" t="s">
        <v>1305</v>
      </c>
      <c r="C541" s="9">
        <v>2022</v>
      </c>
      <c r="D541" s="2" t="s">
        <v>3281</v>
      </c>
      <c r="E541" s="2" t="s">
        <v>983</v>
      </c>
      <c r="F541" s="2" t="s">
        <v>3284</v>
      </c>
      <c r="G541" s="2" t="str">
        <f>"2168622X"</f>
        <v>2168622X</v>
      </c>
      <c r="I541" s="2" t="str">
        <f>"20211101"</f>
        <v>20211101</v>
      </c>
      <c r="J541" s="2">
        <v>78</v>
      </c>
      <c r="K541" s="2">
        <v>11</v>
      </c>
      <c r="L541" s="2">
        <v>1218</v>
      </c>
      <c r="M541" s="2">
        <v>10</v>
      </c>
      <c r="N541" s="2" t="s">
        <v>3282</v>
      </c>
      <c r="O541" s="2" t="s">
        <v>1306</v>
      </c>
      <c r="P541" s="2" t="s">
        <v>634</v>
      </c>
      <c r="Q541" s="2" t="s">
        <v>1495</v>
      </c>
      <c r="R541" s="2" t="s">
        <v>3283</v>
      </c>
      <c r="T541" s="2" t="s">
        <v>3284</v>
      </c>
      <c r="U541" s="2" t="s">
        <v>3285</v>
      </c>
    </row>
    <row r="542" spans="1:21" s="2" customFormat="1" ht="13" x14ac:dyDescent="0.3">
      <c r="A542" s="2" t="s">
        <v>3856</v>
      </c>
      <c r="B542" s="2" t="s">
        <v>3287</v>
      </c>
      <c r="C542" s="9">
        <v>2021</v>
      </c>
      <c r="D542" s="2" t="s">
        <v>3286</v>
      </c>
      <c r="E542" s="2" t="s">
        <v>1271</v>
      </c>
      <c r="F542" s="2" t="s">
        <v>3291</v>
      </c>
      <c r="G542" s="2" t="str">
        <f>"03064603"</f>
        <v>03064603</v>
      </c>
      <c r="I542" s="2" t="str">
        <f>"20210901"</f>
        <v>20210901</v>
      </c>
      <c r="J542" s="2">
        <v>120</v>
      </c>
      <c r="N542" s="2" t="s">
        <v>3288</v>
      </c>
      <c r="O542" s="2" t="s">
        <v>3289</v>
      </c>
      <c r="P542" s="2" t="s">
        <v>2124</v>
      </c>
      <c r="Q542" s="2" t="s">
        <v>1495</v>
      </c>
      <c r="R542" s="2" t="s">
        <v>3290</v>
      </c>
      <c r="T542" s="2" t="s">
        <v>3291</v>
      </c>
      <c r="U542" s="2" t="s">
        <v>3292</v>
      </c>
    </row>
    <row r="543" spans="1:21" s="2" customFormat="1" ht="13" x14ac:dyDescent="0.3">
      <c r="A543" s="2" t="s">
        <v>3856</v>
      </c>
      <c r="B543" s="2" t="s">
        <v>1310</v>
      </c>
      <c r="C543" s="9">
        <v>2021</v>
      </c>
      <c r="D543" s="2" t="s">
        <v>1309</v>
      </c>
      <c r="E543" s="2" t="s">
        <v>592</v>
      </c>
      <c r="F543" s="2" t="s">
        <v>3295</v>
      </c>
      <c r="G543" s="2" t="str">
        <f>"01650327"</f>
        <v>01650327</v>
      </c>
      <c r="I543" s="2" t="str">
        <f>"20211001"</f>
        <v>20211001</v>
      </c>
      <c r="J543" s="2">
        <v>293</v>
      </c>
      <c r="L543" s="2">
        <v>148</v>
      </c>
      <c r="M543" s="2">
        <v>11</v>
      </c>
      <c r="N543" s="2" t="s">
        <v>3293</v>
      </c>
      <c r="O543" s="2" t="s">
        <v>1311</v>
      </c>
      <c r="P543" s="2" t="s">
        <v>2124</v>
      </c>
      <c r="Q543" s="2" t="s">
        <v>1495</v>
      </c>
      <c r="R543" s="2" t="s">
        <v>3294</v>
      </c>
      <c r="T543" s="2" t="s">
        <v>3295</v>
      </c>
      <c r="U543" s="2" t="s">
        <v>3296</v>
      </c>
    </row>
    <row r="544" spans="1:21" s="2" customFormat="1" ht="13" x14ac:dyDescent="0.3">
      <c r="A544" s="2" t="s">
        <v>3856</v>
      </c>
      <c r="B544" s="2" t="s">
        <v>1316</v>
      </c>
      <c r="C544" s="9">
        <v>2021</v>
      </c>
      <c r="D544" s="2" t="s">
        <v>3297</v>
      </c>
      <c r="E544" s="2" t="s">
        <v>1317</v>
      </c>
      <c r="F544" s="2" t="s">
        <v>3299</v>
      </c>
      <c r="G544" s="2" t="str">
        <f>"14341816"</f>
        <v>14341816</v>
      </c>
      <c r="I544" s="2" t="str">
        <f>"20210610"</f>
        <v>20210610</v>
      </c>
      <c r="N544" s="2" t="s">
        <v>3298</v>
      </c>
      <c r="O544" s="2" t="s">
        <v>1318</v>
      </c>
      <c r="P544" s="2" t="s">
        <v>2108</v>
      </c>
      <c r="Q544" s="2" t="s">
        <v>2054</v>
      </c>
      <c r="R544" s="2" t="s">
        <v>2055</v>
      </c>
      <c r="T544" s="2" t="s">
        <v>3299</v>
      </c>
      <c r="U544" s="2" t="s">
        <v>3300</v>
      </c>
    </row>
    <row r="545" spans="1:21" s="2" customFormat="1" ht="13" x14ac:dyDescent="0.3">
      <c r="A545" s="2" t="s">
        <v>3856</v>
      </c>
      <c r="B545" s="2" t="s">
        <v>3302</v>
      </c>
      <c r="C545" s="9">
        <v>2021</v>
      </c>
      <c r="D545" s="2" t="s">
        <v>3301</v>
      </c>
      <c r="E545" s="2" t="s">
        <v>2451</v>
      </c>
      <c r="F545" s="2" t="s">
        <v>3306</v>
      </c>
      <c r="G545" s="2" t="str">
        <f>"00223956"</f>
        <v>00223956</v>
      </c>
      <c r="I545" s="2" t="str">
        <f>"20210501"</f>
        <v>20210501</v>
      </c>
      <c r="J545" s="2">
        <v>137</v>
      </c>
      <c r="L545" s="2">
        <v>351</v>
      </c>
      <c r="M545" s="2">
        <v>9</v>
      </c>
      <c r="N545" s="2" t="s">
        <v>3303</v>
      </c>
      <c r="O545" s="2" t="s">
        <v>3304</v>
      </c>
      <c r="P545" s="2" t="s">
        <v>2124</v>
      </c>
      <c r="Q545" s="2" t="s">
        <v>1495</v>
      </c>
      <c r="R545" s="2" t="s">
        <v>3305</v>
      </c>
      <c r="T545" s="2" t="s">
        <v>3306</v>
      </c>
      <c r="U545" s="2" t="s">
        <v>3307</v>
      </c>
    </row>
    <row r="546" spans="1:21" s="2" customFormat="1" ht="13" x14ac:dyDescent="0.3">
      <c r="A546" s="2" t="s">
        <v>3856</v>
      </c>
      <c r="B546" s="2" t="s">
        <v>3309</v>
      </c>
      <c r="C546" s="9">
        <v>2021</v>
      </c>
      <c r="D546" s="2" t="s">
        <v>3308</v>
      </c>
      <c r="E546" s="2" t="s">
        <v>2915</v>
      </c>
      <c r="F546" s="2" t="s">
        <v>3313</v>
      </c>
      <c r="G546" s="2" t="str">
        <f>"01452134"</f>
        <v>01452134</v>
      </c>
      <c r="I546" s="2" t="str">
        <f>"20210501"</f>
        <v>20210501</v>
      </c>
      <c r="J546" s="2">
        <v>115</v>
      </c>
      <c r="N546" s="2" t="s">
        <v>3310</v>
      </c>
      <c r="O546" s="2" t="s">
        <v>3311</v>
      </c>
      <c r="P546" s="2" t="s">
        <v>2124</v>
      </c>
      <c r="Q546" s="2" t="s">
        <v>1495</v>
      </c>
      <c r="R546" s="2" t="s">
        <v>3312</v>
      </c>
      <c r="T546" s="2" t="s">
        <v>3313</v>
      </c>
      <c r="U546" s="2" t="s">
        <v>3314</v>
      </c>
    </row>
    <row r="547" spans="1:21" s="2" customFormat="1" ht="13" x14ac:dyDescent="0.3">
      <c r="A547" s="2" t="s">
        <v>3856</v>
      </c>
      <c r="B547" s="2" t="s">
        <v>3316</v>
      </c>
      <c r="C547" s="9">
        <v>2021</v>
      </c>
      <c r="D547" s="2" t="s">
        <v>3315</v>
      </c>
      <c r="E547" s="2" t="s">
        <v>3317</v>
      </c>
      <c r="F547" s="2" t="s">
        <v>3322</v>
      </c>
      <c r="G547" s="2" t="str">
        <f>"20625871"</f>
        <v>20625871</v>
      </c>
      <c r="I547" s="2" t="str">
        <f>"20201201"</f>
        <v>20201201</v>
      </c>
      <c r="J547" s="2">
        <v>9</v>
      </c>
      <c r="K547" s="2">
        <v>4</v>
      </c>
      <c r="L547" s="2">
        <v>1068</v>
      </c>
      <c r="M547" s="2">
        <v>11</v>
      </c>
      <c r="N547" s="2" t="s">
        <v>3318</v>
      </c>
      <c r="O547" s="2" t="s">
        <v>3319</v>
      </c>
      <c r="P547" s="2" t="s">
        <v>3320</v>
      </c>
      <c r="Q547" s="2" t="s">
        <v>1495</v>
      </c>
      <c r="R547" s="2" t="s">
        <v>3321</v>
      </c>
      <c r="T547" s="2" t="s">
        <v>3322</v>
      </c>
      <c r="U547" s="2" t="s">
        <v>3323</v>
      </c>
    </row>
    <row r="548" spans="1:21" s="2" customFormat="1" ht="13" x14ac:dyDescent="0.3">
      <c r="A548" s="2" t="s">
        <v>3856</v>
      </c>
      <c r="B548" s="2" t="s">
        <v>3325</v>
      </c>
      <c r="C548" s="9">
        <v>2021</v>
      </c>
      <c r="D548" s="2" t="s">
        <v>3324</v>
      </c>
      <c r="E548" s="2" t="s">
        <v>3326</v>
      </c>
      <c r="F548" s="2" t="s">
        <v>3330</v>
      </c>
      <c r="H548" s="2" t="str">
        <f>"9780190918897; 9780190918903"</f>
        <v>9780190918897; 9780190918903</v>
      </c>
      <c r="I548" s="2" t="str">
        <f>"20210101"</f>
        <v>20210101</v>
      </c>
      <c r="L548" s="2">
        <v>413</v>
      </c>
      <c r="M548" s="2">
        <v>22</v>
      </c>
      <c r="N548" s="2" t="s">
        <v>3327</v>
      </c>
      <c r="O548" s="2" t="s">
        <v>3328</v>
      </c>
      <c r="P548" s="2" t="s">
        <v>2077</v>
      </c>
      <c r="Q548" s="2" t="s">
        <v>2078</v>
      </c>
      <c r="R548" s="2" t="s">
        <v>3329</v>
      </c>
      <c r="T548" s="2" t="s">
        <v>3330</v>
      </c>
      <c r="U548" s="2" t="s">
        <v>3331</v>
      </c>
    </row>
    <row r="549" spans="1:21" s="2" customFormat="1" ht="13" x14ac:dyDescent="0.3">
      <c r="A549" s="2" t="s">
        <v>3856</v>
      </c>
      <c r="B549" s="2" t="s">
        <v>3333</v>
      </c>
      <c r="C549" s="9">
        <v>2021</v>
      </c>
      <c r="D549" s="2" t="s">
        <v>3332</v>
      </c>
      <c r="E549" s="2" t="s">
        <v>3334</v>
      </c>
      <c r="F549" s="2" t="s">
        <v>3338</v>
      </c>
      <c r="G549" s="2" t="str">
        <f>"02147823"</f>
        <v>02147823</v>
      </c>
      <c r="I549" s="2" t="str">
        <f>"20210101"</f>
        <v>20210101</v>
      </c>
      <c r="J549" s="2">
        <v>42</v>
      </c>
      <c r="K549" s="2">
        <v>1</v>
      </c>
      <c r="L549" s="2">
        <v>46</v>
      </c>
      <c r="M549" s="2">
        <v>10</v>
      </c>
      <c r="N549" s="2" t="s">
        <v>3335</v>
      </c>
      <c r="P549" s="2" t="s">
        <v>3336</v>
      </c>
      <c r="Q549" s="2" t="s">
        <v>1495</v>
      </c>
      <c r="R549" s="2" t="s">
        <v>3337</v>
      </c>
      <c r="T549" s="2" t="s">
        <v>3338</v>
      </c>
      <c r="U549" s="2" t="s">
        <v>3339</v>
      </c>
    </row>
    <row r="550" spans="1:21" s="2" customFormat="1" ht="13" x14ac:dyDescent="0.3">
      <c r="A550" s="2" t="s">
        <v>3856</v>
      </c>
      <c r="B550" s="2" t="s">
        <v>1348</v>
      </c>
      <c r="C550" s="9">
        <v>2020</v>
      </c>
      <c r="D550" s="2" t="s">
        <v>3340</v>
      </c>
      <c r="E550" s="2" t="s">
        <v>154</v>
      </c>
      <c r="F550" s="2" t="s">
        <v>3343</v>
      </c>
      <c r="G550" s="2" t="str">
        <f>"1054139X"</f>
        <v>1054139X</v>
      </c>
      <c r="I550" s="2" t="str">
        <f>"20210601"</f>
        <v>20210601</v>
      </c>
      <c r="J550" s="2">
        <v>68</v>
      </c>
      <c r="K550" s="2">
        <v>6</v>
      </c>
      <c r="L550" s="2">
        <v>1104</v>
      </c>
      <c r="M550" s="2">
        <v>8</v>
      </c>
      <c r="N550" s="2" t="s">
        <v>3341</v>
      </c>
      <c r="O550" s="2" t="s">
        <v>151</v>
      </c>
      <c r="P550" s="2" t="s">
        <v>2124</v>
      </c>
      <c r="Q550" s="2" t="s">
        <v>1495</v>
      </c>
      <c r="R550" s="2" t="s">
        <v>3342</v>
      </c>
      <c r="T550" s="2" t="s">
        <v>3343</v>
      </c>
      <c r="U550" s="2" t="s">
        <v>3344</v>
      </c>
    </row>
    <row r="551" spans="1:21" s="2" customFormat="1" ht="13" x14ac:dyDescent="0.3">
      <c r="A551" s="2" t="s">
        <v>3856</v>
      </c>
      <c r="B551" s="2" t="s">
        <v>1364</v>
      </c>
      <c r="C551" s="9">
        <v>2020</v>
      </c>
      <c r="D551" s="2" t="s">
        <v>1363</v>
      </c>
      <c r="E551" s="2" t="s">
        <v>272</v>
      </c>
      <c r="F551" s="2" t="s">
        <v>3347</v>
      </c>
      <c r="G551" s="2" t="str">
        <f>"02699702"</f>
        <v>02699702</v>
      </c>
      <c r="I551" s="2" t="str">
        <f>"20210101"</f>
        <v>20210101</v>
      </c>
      <c r="J551" s="2">
        <v>35</v>
      </c>
      <c r="K551" s="2">
        <v>1</v>
      </c>
      <c r="L551" s="2">
        <v>105</v>
      </c>
      <c r="M551" s="2">
        <v>12</v>
      </c>
      <c r="N551" s="2" t="s">
        <v>3345</v>
      </c>
      <c r="O551" s="2" t="s">
        <v>268</v>
      </c>
      <c r="P551" s="2" t="s">
        <v>2053</v>
      </c>
      <c r="Q551" s="2" t="s">
        <v>1495</v>
      </c>
      <c r="R551" s="2" t="s">
        <v>3346</v>
      </c>
      <c r="T551" s="2" t="s">
        <v>3347</v>
      </c>
      <c r="U551" s="2" t="s">
        <v>3348</v>
      </c>
    </row>
    <row r="552" spans="1:21" s="2" customFormat="1" ht="13" x14ac:dyDescent="0.3">
      <c r="A552" s="2" t="s">
        <v>3856</v>
      </c>
      <c r="B552" s="2" t="s">
        <v>1375</v>
      </c>
      <c r="C552" s="9">
        <v>2021</v>
      </c>
      <c r="D552" s="2" t="s">
        <v>1374</v>
      </c>
      <c r="E552" s="2" t="s">
        <v>487</v>
      </c>
      <c r="F552" s="2" t="s">
        <v>3351</v>
      </c>
      <c r="G552" s="2" t="str">
        <f>"02779536"</f>
        <v>02779536</v>
      </c>
      <c r="I552" s="2" t="str">
        <f>"20210801"</f>
        <v>20210801</v>
      </c>
      <c r="J552" s="2">
        <v>283</v>
      </c>
      <c r="N552" s="2" t="s">
        <v>3349</v>
      </c>
      <c r="O552" s="2" t="s">
        <v>1376</v>
      </c>
      <c r="P552" s="2" t="s">
        <v>2124</v>
      </c>
      <c r="Q552" s="2" t="s">
        <v>1495</v>
      </c>
      <c r="R552" s="2" t="s">
        <v>3350</v>
      </c>
      <c r="T552" s="2" t="s">
        <v>3351</v>
      </c>
      <c r="U552" s="2" t="s">
        <v>3352</v>
      </c>
    </row>
    <row r="553" spans="1:21" s="2" customFormat="1" ht="13" x14ac:dyDescent="0.3">
      <c r="A553" s="2" t="s">
        <v>3856</v>
      </c>
      <c r="B553" s="2" t="s">
        <v>3354</v>
      </c>
      <c r="C553" s="9">
        <v>2022</v>
      </c>
      <c r="D553" s="2" t="s">
        <v>3353</v>
      </c>
      <c r="E553" s="2" t="s">
        <v>3355</v>
      </c>
      <c r="F553" s="2" t="s">
        <v>3358</v>
      </c>
      <c r="G553" s="2" t="str">
        <f>"0803706X"</f>
        <v>0803706X</v>
      </c>
      <c r="I553" s="2" t="str">
        <f>"20220331"</f>
        <v>20220331</v>
      </c>
      <c r="N553" s="2" t="s">
        <v>3356</v>
      </c>
      <c r="O553" s="2" t="s">
        <v>3357</v>
      </c>
      <c r="P553" s="2" t="s">
        <v>2118</v>
      </c>
      <c r="Q553" s="2" t="s">
        <v>2054</v>
      </c>
      <c r="R553" s="2" t="s">
        <v>2055</v>
      </c>
      <c r="T553" s="2" t="s">
        <v>3358</v>
      </c>
      <c r="U553" s="2" t="s">
        <v>3359</v>
      </c>
    </row>
    <row r="554" spans="1:21" s="2" customFormat="1" ht="13" x14ac:dyDescent="0.3">
      <c r="A554" s="2" t="s">
        <v>3856</v>
      </c>
      <c r="B554" s="2" t="s">
        <v>3361</v>
      </c>
      <c r="C554" s="9">
        <v>2022</v>
      </c>
      <c r="D554" s="2" t="s">
        <v>3360</v>
      </c>
      <c r="E554" s="2" t="s">
        <v>3362</v>
      </c>
      <c r="F554" s="2" t="s">
        <v>3365</v>
      </c>
      <c r="G554" s="2" t="str">
        <f>"00910562"</f>
        <v>00910562</v>
      </c>
      <c r="I554" s="2" t="str">
        <f>"20220301"</f>
        <v>20220301</v>
      </c>
      <c r="N554" s="2" t="s">
        <v>3363</v>
      </c>
      <c r="O554" s="2" t="s">
        <v>3364</v>
      </c>
      <c r="P554" s="2" t="s">
        <v>2053</v>
      </c>
      <c r="Q554" s="2" t="s">
        <v>2054</v>
      </c>
      <c r="R554" s="2" t="s">
        <v>2055</v>
      </c>
      <c r="T554" s="2" t="s">
        <v>3365</v>
      </c>
      <c r="U554" s="2" t="s">
        <v>3366</v>
      </c>
    </row>
    <row r="555" spans="1:21" s="2" customFormat="1" ht="13" x14ac:dyDescent="0.3">
      <c r="A555" s="2" t="s">
        <v>3856</v>
      </c>
      <c r="B555" s="2" t="s">
        <v>1394</v>
      </c>
      <c r="C555" s="9">
        <v>2020</v>
      </c>
      <c r="D555" s="2" t="s">
        <v>1393</v>
      </c>
      <c r="E555" s="2" t="s">
        <v>3367</v>
      </c>
      <c r="F555" s="2" t="s">
        <v>3371</v>
      </c>
      <c r="G555" s="2" t="str">
        <f>"14760835"</f>
        <v>14760835</v>
      </c>
      <c r="I555" s="2" t="str">
        <f>"20210401"</f>
        <v>20210401</v>
      </c>
      <c r="J555" s="2">
        <v>94</v>
      </c>
      <c r="K555" s="2" t="s">
        <v>3368</v>
      </c>
      <c r="L555" s="2">
        <v>481</v>
      </c>
      <c r="M555" s="2">
        <v>16</v>
      </c>
      <c r="N555" s="2" t="s">
        <v>3369</v>
      </c>
      <c r="O555" s="2" t="s">
        <v>1396</v>
      </c>
      <c r="P555" s="2" t="s">
        <v>2053</v>
      </c>
      <c r="Q555" s="2" t="s">
        <v>1495</v>
      </c>
      <c r="R555" s="2" t="s">
        <v>3370</v>
      </c>
      <c r="T555" s="2" t="s">
        <v>3371</v>
      </c>
      <c r="U555" s="2" t="s">
        <v>3372</v>
      </c>
    </row>
    <row r="556" spans="1:21" s="2" customFormat="1" ht="13" x14ac:dyDescent="0.3">
      <c r="A556" s="2" t="s">
        <v>3856</v>
      </c>
      <c r="B556" s="2" t="s">
        <v>1401</v>
      </c>
      <c r="C556" s="9">
        <v>2022</v>
      </c>
      <c r="D556" s="2" t="s">
        <v>3373</v>
      </c>
      <c r="E556" s="2" t="s">
        <v>592</v>
      </c>
      <c r="F556" s="2" t="s">
        <v>3376</v>
      </c>
      <c r="G556" s="2" t="str">
        <f>"01650327"</f>
        <v>01650327</v>
      </c>
      <c r="I556" s="2" t="str">
        <f>"20220315"</f>
        <v>20220315</v>
      </c>
      <c r="J556" s="2">
        <v>301</v>
      </c>
      <c r="L556" s="2">
        <v>205</v>
      </c>
      <c r="M556" s="2">
        <v>12</v>
      </c>
      <c r="N556" s="2" t="s">
        <v>3374</v>
      </c>
      <c r="O556" s="2" t="s">
        <v>1402</v>
      </c>
      <c r="P556" s="2" t="s">
        <v>2124</v>
      </c>
      <c r="Q556" s="2" t="s">
        <v>1495</v>
      </c>
      <c r="R556" s="2" t="s">
        <v>3375</v>
      </c>
      <c r="T556" s="2" t="s">
        <v>3376</v>
      </c>
      <c r="U556" s="2" t="s">
        <v>3377</v>
      </c>
    </row>
    <row r="557" spans="1:21" s="2" customFormat="1" ht="13" x14ac:dyDescent="0.3">
      <c r="A557" s="2" t="s">
        <v>3856</v>
      </c>
      <c r="B557" s="2" t="s">
        <v>3379</v>
      </c>
      <c r="C557" s="9">
        <v>2020</v>
      </c>
      <c r="D557" s="2" t="s">
        <v>3378</v>
      </c>
      <c r="E557" s="2" t="s">
        <v>242</v>
      </c>
      <c r="F557" s="2" t="s">
        <v>3382</v>
      </c>
      <c r="G557" s="2" t="str">
        <f>"00207489"</f>
        <v>00207489</v>
      </c>
      <c r="I557" s="2" t="str">
        <f>"20210101"</f>
        <v>20210101</v>
      </c>
      <c r="J557" s="2">
        <v>113</v>
      </c>
      <c r="N557" s="2" t="s">
        <v>3380</v>
      </c>
      <c r="O557" s="2" t="s">
        <v>237</v>
      </c>
      <c r="P557" s="2" t="s">
        <v>2124</v>
      </c>
      <c r="Q557" s="2" t="s">
        <v>1495</v>
      </c>
      <c r="R557" s="2" t="s">
        <v>3381</v>
      </c>
      <c r="T557" s="2" t="s">
        <v>3382</v>
      </c>
      <c r="U557" s="2" t="s">
        <v>3383</v>
      </c>
    </row>
    <row r="558" spans="1:21" s="2" customFormat="1" ht="13" x14ac:dyDescent="0.3">
      <c r="A558" s="2" t="s">
        <v>3856</v>
      </c>
      <c r="B558" s="2" t="s">
        <v>3385</v>
      </c>
      <c r="C558" s="9">
        <v>2021</v>
      </c>
      <c r="D558" s="2" t="s">
        <v>3384</v>
      </c>
      <c r="E558" s="2" t="s">
        <v>2075</v>
      </c>
      <c r="F558" s="2" t="s">
        <v>3389</v>
      </c>
      <c r="H558" s="2" t="str">
        <f>"9780198834441"</f>
        <v>9780198834441</v>
      </c>
      <c r="I558" s="2" t="str">
        <f>"20210101"</f>
        <v>20210101</v>
      </c>
      <c r="L558" s="2">
        <v>3</v>
      </c>
      <c r="M558" s="2">
        <v>5</v>
      </c>
      <c r="N558" s="2" t="s">
        <v>3386</v>
      </c>
      <c r="O558" s="2" t="s">
        <v>3387</v>
      </c>
      <c r="P558" s="2" t="s">
        <v>2077</v>
      </c>
      <c r="Q558" s="2" t="s">
        <v>2078</v>
      </c>
      <c r="R558" s="2" t="s">
        <v>3388</v>
      </c>
      <c r="T558" s="2" t="s">
        <v>3389</v>
      </c>
      <c r="U558" s="2" t="s">
        <v>3390</v>
      </c>
    </row>
    <row r="559" spans="1:21" s="2" customFormat="1" ht="13" x14ac:dyDescent="0.3">
      <c r="A559" s="2" t="s">
        <v>3856</v>
      </c>
      <c r="B559" s="2" t="s">
        <v>3392</v>
      </c>
      <c r="C559" s="9">
        <v>2021</v>
      </c>
      <c r="D559" s="2" t="s">
        <v>3391</v>
      </c>
      <c r="E559" s="2" t="s">
        <v>2980</v>
      </c>
      <c r="F559" s="2" t="s">
        <v>3395</v>
      </c>
      <c r="G559" s="2" t="str">
        <f>"18689884"</f>
        <v>18689884</v>
      </c>
      <c r="I559" s="2" t="str">
        <f>"20210706"</f>
        <v>20210706</v>
      </c>
      <c r="N559" s="2" t="s">
        <v>3393</v>
      </c>
      <c r="O559" s="2" t="s">
        <v>3394</v>
      </c>
      <c r="P559" s="2" t="s">
        <v>2108</v>
      </c>
      <c r="Q559" s="2" t="s">
        <v>2054</v>
      </c>
      <c r="R559" s="2" t="s">
        <v>2055</v>
      </c>
      <c r="T559" s="2" t="s">
        <v>3395</v>
      </c>
      <c r="U559" s="2" t="s">
        <v>3396</v>
      </c>
    </row>
    <row r="560" spans="1:21" s="2" customFormat="1" ht="13" x14ac:dyDescent="0.3">
      <c r="A560" s="2" t="s">
        <v>3856</v>
      </c>
      <c r="B560" s="2" t="s">
        <v>1417</v>
      </c>
      <c r="C560" s="9">
        <v>2022</v>
      </c>
      <c r="D560" s="2" t="s">
        <v>1416</v>
      </c>
      <c r="E560" s="2" t="s">
        <v>3397</v>
      </c>
      <c r="F560" s="2" t="s">
        <v>3400</v>
      </c>
      <c r="G560" s="2" t="str">
        <f>"13634593"</f>
        <v>13634593</v>
      </c>
      <c r="I560" s="2" t="str">
        <f>"20220101"</f>
        <v>20220101</v>
      </c>
      <c r="J560" s="2">
        <v>26</v>
      </c>
      <c r="K560" s="2">
        <v>1</v>
      </c>
      <c r="L560" s="2">
        <v>10</v>
      </c>
      <c r="M560" s="2">
        <v>17</v>
      </c>
      <c r="N560" s="2" t="s">
        <v>3398</v>
      </c>
      <c r="O560" s="2" t="s">
        <v>1419</v>
      </c>
      <c r="P560" s="2" t="s">
        <v>2129</v>
      </c>
      <c r="Q560" s="2" t="s">
        <v>1495</v>
      </c>
      <c r="R560" s="2" t="s">
        <v>3399</v>
      </c>
      <c r="T560" s="2" t="s">
        <v>3400</v>
      </c>
      <c r="U560" s="2" t="s">
        <v>3401</v>
      </c>
    </row>
    <row r="561" spans="1:21" s="2" customFormat="1" ht="13" x14ac:dyDescent="0.3">
      <c r="A561" s="2" t="s">
        <v>3856</v>
      </c>
      <c r="B561" s="2" t="s">
        <v>1424</v>
      </c>
      <c r="C561" s="9">
        <v>2021</v>
      </c>
      <c r="D561" s="2" t="s">
        <v>3402</v>
      </c>
      <c r="E561" s="2" t="s">
        <v>1425</v>
      </c>
      <c r="F561" s="2" t="s">
        <v>3404</v>
      </c>
      <c r="G561" s="2" t="str">
        <f>"10429670"</f>
        <v>10429670</v>
      </c>
      <c r="I561" s="2" t="str">
        <f>"20210308"</f>
        <v>20210308</v>
      </c>
      <c r="N561" s="2" t="s">
        <v>3403</v>
      </c>
      <c r="O561" s="2" t="s">
        <v>1426</v>
      </c>
      <c r="P561" s="2" t="s">
        <v>2108</v>
      </c>
      <c r="Q561" s="2" t="s">
        <v>2054</v>
      </c>
      <c r="R561" s="2" t="s">
        <v>2055</v>
      </c>
      <c r="T561" s="2" t="s">
        <v>3404</v>
      </c>
      <c r="U561" s="2" t="s">
        <v>3405</v>
      </c>
    </row>
    <row r="562" spans="1:21" s="2" customFormat="1" ht="13" x14ac:dyDescent="0.3">
      <c r="A562" s="2" t="s">
        <v>3856</v>
      </c>
      <c r="B562" s="2" t="s">
        <v>1431</v>
      </c>
      <c r="C562" s="9">
        <v>2022</v>
      </c>
      <c r="D562" s="2" t="s">
        <v>3406</v>
      </c>
      <c r="E562" s="2" t="s">
        <v>2151</v>
      </c>
      <c r="F562" s="2" t="s">
        <v>3408</v>
      </c>
      <c r="G562" s="2" t="str">
        <f>"03630234"</f>
        <v>03630234</v>
      </c>
      <c r="I562" s="2" t="str">
        <f>"20211206"</f>
        <v>20211206</v>
      </c>
      <c r="N562" s="2" t="s">
        <v>3407</v>
      </c>
      <c r="O562" s="2" t="s">
        <v>1432</v>
      </c>
      <c r="P562" s="2" t="s">
        <v>2053</v>
      </c>
      <c r="Q562" s="2" t="s">
        <v>2054</v>
      </c>
      <c r="R562" s="2" t="s">
        <v>2055</v>
      </c>
      <c r="T562" s="2" t="s">
        <v>3408</v>
      </c>
      <c r="U562" s="2" t="s">
        <v>3409</v>
      </c>
    </row>
    <row r="563" spans="1:21" s="2" customFormat="1" ht="13" x14ac:dyDescent="0.3">
      <c r="A563" s="2" t="s">
        <v>3856</v>
      </c>
      <c r="B563" s="2" t="s">
        <v>1441</v>
      </c>
      <c r="C563" s="9">
        <v>2022</v>
      </c>
      <c r="D563" s="2" t="s">
        <v>3410</v>
      </c>
      <c r="E563" s="2" t="s">
        <v>3411</v>
      </c>
      <c r="F563" s="2" t="s">
        <v>3414</v>
      </c>
      <c r="G563" s="2" t="str">
        <f>"08919887"</f>
        <v>08919887</v>
      </c>
      <c r="I563" s="2" t="str">
        <f>"20220501"</f>
        <v>20220501</v>
      </c>
      <c r="J563" s="2">
        <v>35</v>
      </c>
      <c r="K563" s="2">
        <v>3</v>
      </c>
      <c r="L563" s="2">
        <v>293</v>
      </c>
      <c r="M563" s="2">
        <v>9</v>
      </c>
      <c r="N563" s="2" t="s">
        <v>3412</v>
      </c>
      <c r="O563" s="2" t="s">
        <v>1443</v>
      </c>
      <c r="P563" s="2" t="s">
        <v>2129</v>
      </c>
      <c r="Q563" s="2" t="s">
        <v>1495</v>
      </c>
      <c r="R563" s="2" t="s">
        <v>3413</v>
      </c>
      <c r="T563" s="2" t="s">
        <v>3414</v>
      </c>
      <c r="U563" s="2" t="s">
        <v>3415</v>
      </c>
    </row>
    <row r="564" spans="1:21" s="2" customFormat="1" ht="13" x14ac:dyDescent="0.3">
      <c r="A564" s="2" t="s">
        <v>3856</v>
      </c>
      <c r="B564" s="2" t="s">
        <v>486</v>
      </c>
      <c r="C564" s="9">
        <v>2022</v>
      </c>
      <c r="D564" s="2" t="s">
        <v>3416</v>
      </c>
      <c r="E564" s="2" t="s">
        <v>487</v>
      </c>
      <c r="F564" s="2" t="s">
        <v>3419</v>
      </c>
      <c r="G564" s="2" t="str">
        <f>"02779536"</f>
        <v>02779536</v>
      </c>
      <c r="I564" s="2" t="str">
        <f>"20220101"</f>
        <v>20220101</v>
      </c>
      <c r="J564" s="2">
        <v>293</v>
      </c>
      <c r="N564" s="2" t="s">
        <v>3417</v>
      </c>
      <c r="O564" s="2" t="s">
        <v>488</v>
      </c>
      <c r="P564" s="2" t="s">
        <v>2124</v>
      </c>
      <c r="Q564" s="2" t="s">
        <v>1495</v>
      </c>
      <c r="R564" s="2" t="s">
        <v>3418</v>
      </c>
      <c r="T564" s="2" t="s">
        <v>3419</v>
      </c>
      <c r="U564" s="2" t="s">
        <v>3420</v>
      </c>
    </row>
    <row r="565" spans="1:21" s="2" customFormat="1" ht="13" x14ac:dyDescent="0.3">
      <c r="A565" s="2" t="s">
        <v>3856</v>
      </c>
      <c r="B565" s="2" t="s">
        <v>3422</v>
      </c>
      <c r="C565" s="9">
        <v>2021</v>
      </c>
      <c r="D565" s="2" t="s">
        <v>3421</v>
      </c>
      <c r="E565" s="2" t="s">
        <v>3423</v>
      </c>
      <c r="F565" s="2" t="s">
        <v>3427</v>
      </c>
      <c r="G565" s="2" t="str">
        <f>"17423341"</f>
        <v>17423341</v>
      </c>
      <c r="I565" s="2" t="str">
        <f>"20210901"</f>
        <v>20210901</v>
      </c>
      <c r="J565" s="2">
        <v>18</v>
      </c>
      <c r="K565" s="2">
        <v>3</v>
      </c>
      <c r="L565" s="2">
        <v>252</v>
      </c>
      <c r="M565" s="2">
        <v>12</v>
      </c>
      <c r="N565" s="2" t="s">
        <v>3424</v>
      </c>
      <c r="O565" s="2" t="s">
        <v>3425</v>
      </c>
      <c r="P565" s="2" t="s">
        <v>2260</v>
      </c>
      <c r="Q565" s="2" t="s">
        <v>1495</v>
      </c>
      <c r="R565" s="2" t="s">
        <v>3426</v>
      </c>
      <c r="T565" s="2" t="s">
        <v>3427</v>
      </c>
      <c r="U565" s="2" t="s">
        <v>3428</v>
      </c>
    </row>
    <row r="566" spans="1:21" s="2" customFormat="1" ht="13" x14ac:dyDescent="0.3">
      <c r="A566" s="2" t="s">
        <v>3856</v>
      </c>
      <c r="B566" s="2" t="s">
        <v>3430</v>
      </c>
      <c r="C566" s="9">
        <v>2021</v>
      </c>
      <c r="D566" s="2" t="s">
        <v>3429</v>
      </c>
      <c r="E566" s="2" t="s">
        <v>2451</v>
      </c>
      <c r="F566" s="2" t="s">
        <v>3434</v>
      </c>
      <c r="G566" s="2" t="str">
        <f>"00223956"</f>
        <v>00223956</v>
      </c>
      <c r="I566" s="2" t="str">
        <f>"20210501"</f>
        <v>20210501</v>
      </c>
      <c r="J566" s="2">
        <v>137</v>
      </c>
      <c r="L566" s="2">
        <v>437</v>
      </c>
      <c r="M566" s="2">
        <v>7</v>
      </c>
      <c r="N566" s="2" t="s">
        <v>3431</v>
      </c>
      <c r="O566" s="2" t="s">
        <v>3432</v>
      </c>
      <c r="P566" s="2" t="s">
        <v>2124</v>
      </c>
      <c r="Q566" s="2" t="s">
        <v>1495</v>
      </c>
      <c r="R566" s="2" t="s">
        <v>3433</v>
      </c>
      <c r="T566" s="2" t="s">
        <v>3434</v>
      </c>
      <c r="U566" s="2" t="s">
        <v>3435</v>
      </c>
    </row>
    <row r="567" spans="1:21" s="2" customFormat="1" ht="13" x14ac:dyDescent="0.3">
      <c r="A567" s="2" t="s">
        <v>3856</v>
      </c>
      <c r="B567" s="2" t="s">
        <v>3437</v>
      </c>
      <c r="C567" s="9">
        <v>2020</v>
      </c>
      <c r="D567" s="2" t="s">
        <v>3436</v>
      </c>
      <c r="E567" s="2" t="s">
        <v>2257</v>
      </c>
      <c r="F567" s="2" t="s">
        <v>3441</v>
      </c>
      <c r="G567" s="2" t="str">
        <f>"00219762"</f>
        <v>00219762</v>
      </c>
      <c r="I567" s="2" t="str">
        <f>"20210401"</f>
        <v>20210401</v>
      </c>
      <c r="J567" s="2">
        <v>77</v>
      </c>
      <c r="K567" s="2">
        <v>4</v>
      </c>
      <c r="L567" s="2">
        <v>884</v>
      </c>
      <c r="M567" s="2">
        <v>12</v>
      </c>
      <c r="N567" s="2" t="s">
        <v>3438</v>
      </c>
      <c r="O567" s="2" t="s">
        <v>3439</v>
      </c>
      <c r="P567" s="2" t="s">
        <v>2260</v>
      </c>
      <c r="Q567" s="2" t="s">
        <v>1495</v>
      </c>
      <c r="R567" s="2" t="s">
        <v>3440</v>
      </c>
      <c r="T567" s="2" t="s">
        <v>3441</v>
      </c>
      <c r="U567" s="2" t="s">
        <v>3442</v>
      </c>
    </row>
    <row r="568" spans="1:21" s="2" customFormat="1" ht="13" x14ac:dyDescent="0.3">
      <c r="A568" s="2" t="s">
        <v>3856</v>
      </c>
      <c r="B568" s="2" t="s">
        <v>3444</v>
      </c>
      <c r="C568" s="9">
        <v>2022</v>
      </c>
      <c r="D568" s="2" t="s">
        <v>3443</v>
      </c>
      <c r="E568" s="2" t="s">
        <v>3445</v>
      </c>
      <c r="F568" s="2" t="s">
        <v>3448</v>
      </c>
      <c r="G568" s="2" t="str">
        <f>"10503307"</f>
        <v>10503307</v>
      </c>
      <c r="I568" s="2" t="str">
        <f>"20220113"</f>
        <v>20220113</v>
      </c>
      <c r="N568" s="2" t="s">
        <v>3446</v>
      </c>
      <c r="O568" s="2" t="s">
        <v>3447</v>
      </c>
      <c r="P568" s="2" t="s">
        <v>2118</v>
      </c>
      <c r="Q568" s="2" t="s">
        <v>2054</v>
      </c>
      <c r="R568" s="2" t="s">
        <v>2055</v>
      </c>
      <c r="T568" s="2" t="s">
        <v>3448</v>
      </c>
      <c r="U568" s="2" t="s">
        <v>3449</v>
      </c>
    </row>
    <row r="569" spans="1:21" s="2" customFormat="1" ht="13" x14ac:dyDescent="0.3">
      <c r="A569" s="2" t="s">
        <v>3856</v>
      </c>
      <c r="B569" s="2" t="s">
        <v>3451</v>
      </c>
      <c r="C569" s="9">
        <v>2021</v>
      </c>
      <c r="D569" s="2" t="s">
        <v>3450</v>
      </c>
      <c r="E569" s="2" t="s">
        <v>3452</v>
      </c>
      <c r="F569" s="2" t="s">
        <v>3456</v>
      </c>
      <c r="G569" s="2" t="str">
        <f>"00111384"</f>
        <v>00111384</v>
      </c>
      <c r="I569" s="2" t="str">
        <f>"20210501"</f>
        <v>20210501</v>
      </c>
      <c r="J569" s="2">
        <v>59</v>
      </c>
      <c r="K569" s="2">
        <v>2</v>
      </c>
      <c r="L569" s="2">
        <v>254</v>
      </c>
      <c r="M569" s="2">
        <v>37</v>
      </c>
      <c r="N569" s="2" t="s">
        <v>3453</v>
      </c>
      <c r="O569" s="2" t="s">
        <v>3454</v>
      </c>
      <c r="P569" s="2" t="s">
        <v>2053</v>
      </c>
      <c r="Q569" s="2" t="s">
        <v>1495</v>
      </c>
      <c r="R569" s="2" t="s">
        <v>3455</v>
      </c>
      <c r="T569" s="2" t="s">
        <v>3456</v>
      </c>
      <c r="U569" s="2" t="s">
        <v>3457</v>
      </c>
    </row>
    <row r="570" spans="1:21" s="2" customFormat="1" ht="13" x14ac:dyDescent="0.3">
      <c r="A570" s="2" t="s">
        <v>3856</v>
      </c>
      <c r="B570" s="2" t="s">
        <v>3459</v>
      </c>
      <c r="C570" s="9">
        <v>2020</v>
      </c>
      <c r="D570" s="2" t="s">
        <v>3458</v>
      </c>
      <c r="E570" s="2" t="s">
        <v>3460</v>
      </c>
      <c r="F570" s="2" t="s">
        <v>3464</v>
      </c>
      <c r="G570" s="2" t="str">
        <f>"1935861X"</f>
        <v>1935861X</v>
      </c>
      <c r="I570" s="2" t="str">
        <f>"20201101"</f>
        <v>20201101</v>
      </c>
      <c r="J570" s="2">
        <v>13</v>
      </c>
      <c r="K570" s="2">
        <v>6</v>
      </c>
      <c r="L570" s="2">
        <v>1600</v>
      </c>
      <c r="M570" s="2">
        <v>3</v>
      </c>
      <c r="N570" s="2" t="s">
        <v>3461</v>
      </c>
      <c r="O570" s="2" t="s">
        <v>3462</v>
      </c>
      <c r="P570" s="2" t="s">
        <v>2124</v>
      </c>
      <c r="Q570" s="2" t="s">
        <v>1495</v>
      </c>
      <c r="R570" s="2" t="s">
        <v>3463</v>
      </c>
      <c r="T570" s="2" t="s">
        <v>3464</v>
      </c>
      <c r="U570" s="2" t="s">
        <v>3465</v>
      </c>
    </row>
    <row r="571" spans="1:21" s="2" customFormat="1" ht="13" x14ac:dyDescent="0.3">
      <c r="A571" s="2" t="s">
        <v>3856</v>
      </c>
      <c r="B571" s="2" t="s">
        <v>3467</v>
      </c>
      <c r="C571" s="9">
        <v>2022</v>
      </c>
      <c r="D571" s="2" t="s">
        <v>3466</v>
      </c>
      <c r="E571" s="2" t="s">
        <v>2034</v>
      </c>
      <c r="F571" s="2" t="s">
        <v>3470</v>
      </c>
      <c r="G571" s="2" t="str">
        <f>"04194217"</f>
        <v>04194217</v>
      </c>
      <c r="H571" s="2" t="str">
        <f>"9798744472184"</f>
        <v>9798744472184</v>
      </c>
      <c r="I571" s="2" t="str">
        <f>"20220101"</f>
        <v>20220101</v>
      </c>
      <c r="J571" s="2">
        <v>83</v>
      </c>
      <c r="K571" s="2" t="s">
        <v>2035</v>
      </c>
      <c r="N571" s="2" t="s">
        <v>3468</v>
      </c>
      <c r="P571" s="2" t="s">
        <v>2037</v>
      </c>
      <c r="Q571" s="2" t="s">
        <v>2038</v>
      </c>
      <c r="R571" s="2" t="s">
        <v>3469</v>
      </c>
      <c r="T571" s="2" t="s">
        <v>3470</v>
      </c>
      <c r="U571" s="2" t="s">
        <v>3471</v>
      </c>
    </row>
    <row r="572" spans="1:21" s="2" customFormat="1" ht="13" x14ac:dyDescent="0.3">
      <c r="A572" s="2" t="s">
        <v>3856</v>
      </c>
      <c r="B572" s="2" t="s">
        <v>1478</v>
      </c>
      <c r="C572" s="9">
        <v>2021</v>
      </c>
      <c r="D572" s="2" t="s">
        <v>3472</v>
      </c>
      <c r="E572" s="2" t="s">
        <v>2151</v>
      </c>
      <c r="F572" s="2" t="s">
        <v>3475</v>
      </c>
      <c r="G572" s="2" t="str">
        <f>"03630234"</f>
        <v>03630234</v>
      </c>
      <c r="I572" s="2" t="str">
        <f>"20210401"</f>
        <v>20210401</v>
      </c>
      <c r="J572" s="2">
        <v>51</v>
      </c>
      <c r="K572" s="2">
        <v>2</v>
      </c>
      <c r="L572" s="2">
        <v>274</v>
      </c>
      <c r="M572" s="2">
        <v>15</v>
      </c>
      <c r="N572" s="2" t="s">
        <v>3473</v>
      </c>
      <c r="O572" s="2" t="s">
        <v>1479</v>
      </c>
      <c r="P572" s="2" t="s">
        <v>2053</v>
      </c>
      <c r="Q572" s="2" t="s">
        <v>1495</v>
      </c>
      <c r="R572" s="2" t="s">
        <v>3474</v>
      </c>
      <c r="T572" s="2" t="s">
        <v>3475</v>
      </c>
      <c r="U572" s="2" t="s">
        <v>3476</v>
      </c>
    </row>
    <row r="573" spans="1:21" s="2" customFormat="1" ht="13" x14ac:dyDescent="0.3">
      <c r="A573" s="2" t="s">
        <v>3856</v>
      </c>
      <c r="B573" s="2" t="s">
        <v>3478</v>
      </c>
      <c r="C573" s="9">
        <v>2020</v>
      </c>
      <c r="D573" s="2" t="s">
        <v>3477</v>
      </c>
      <c r="E573" s="2" t="s">
        <v>2395</v>
      </c>
      <c r="F573" s="2" t="s">
        <v>3482</v>
      </c>
      <c r="G573" s="2" t="str">
        <f>"13594184"</f>
        <v>13594184</v>
      </c>
      <c r="I573" s="2" t="str">
        <f>"20210601"</f>
        <v>20210601</v>
      </c>
      <c r="J573" s="2">
        <v>26</v>
      </c>
      <c r="K573" s="2">
        <v>6</v>
      </c>
      <c r="L573" s="2">
        <v>2126</v>
      </c>
      <c r="M573" s="2">
        <v>11</v>
      </c>
      <c r="N573" s="2" t="s">
        <v>3479</v>
      </c>
      <c r="O573" s="2" t="s">
        <v>3480</v>
      </c>
      <c r="P573" s="2" t="s">
        <v>2398</v>
      </c>
      <c r="Q573" s="2" t="s">
        <v>1495</v>
      </c>
      <c r="R573" s="2" t="s">
        <v>3481</v>
      </c>
      <c r="T573" s="2" t="s">
        <v>3482</v>
      </c>
      <c r="U573" s="2" t="s">
        <v>3483</v>
      </c>
    </row>
    <row r="574" spans="1:21" s="2" customFormat="1" ht="13" x14ac:dyDescent="0.3">
      <c r="A574" s="2" t="s">
        <v>3856</v>
      </c>
      <c r="B574" s="2" t="s">
        <v>3485</v>
      </c>
      <c r="C574" s="9">
        <v>2021</v>
      </c>
      <c r="D574" s="2" t="s">
        <v>3484</v>
      </c>
      <c r="E574" s="2" t="s">
        <v>2622</v>
      </c>
      <c r="F574" s="2" t="s">
        <v>3489</v>
      </c>
      <c r="G574" s="2" t="str">
        <f>"04194209"</f>
        <v>04194209</v>
      </c>
      <c r="H574" s="2" t="str">
        <f>"9798698587040"</f>
        <v>9798698587040</v>
      </c>
      <c r="I574" s="2" t="str">
        <f>"20210101"</f>
        <v>20210101</v>
      </c>
      <c r="J574" s="2">
        <v>82</v>
      </c>
      <c r="K574" s="2" t="s">
        <v>3486</v>
      </c>
      <c r="N574" s="2" t="s">
        <v>3487</v>
      </c>
      <c r="P574" s="2" t="s">
        <v>2037</v>
      </c>
      <c r="Q574" s="2" t="s">
        <v>2038</v>
      </c>
      <c r="R574" s="2" t="s">
        <v>3488</v>
      </c>
      <c r="T574" s="2" t="s">
        <v>3489</v>
      </c>
      <c r="U574" s="2" t="s">
        <v>3490</v>
      </c>
    </row>
    <row r="575" spans="1:21" s="2" customFormat="1" ht="13" x14ac:dyDescent="0.3">
      <c r="A575" s="2" t="s">
        <v>3856</v>
      </c>
      <c r="B575" s="2" t="s">
        <v>2074</v>
      </c>
      <c r="C575" s="9">
        <v>2021</v>
      </c>
      <c r="D575" s="2" t="s">
        <v>2073</v>
      </c>
      <c r="E575" s="2" t="s">
        <v>2075</v>
      </c>
      <c r="F575" s="2" t="s">
        <v>2080</v>
      </c>
      <c r="H575" s="2" t="str">
        <f>"9780198834441"</f>
        <v>9780198834441</v>
      </c>
      <c r="I575" s="2" t="str">
        <f>"20210101"</f>
        <v>20210101</v>
      </c>
      <c r="L575" s="2">
        <v>137</v>
      </c>
      <c r="M575" s="2">
        <v>10</v>
      </c>
      <c r="N575" s="2" t="s">
        <v>2076</v>
      </c>
      <c r="P575" s="2" t="s">
        <v>2077</v>
      </c>
      <c r="Q575" s="2" t="s">
        <v>2078</v>
      </c>
      <c r="R575" s="2" t="s">
        <v>2079</v>
      </c>
      <c r="T575" s="2" t="s">
        <v>2080</v>
      </c>
      <c r="U575" s="2" t="s">
        <v>2081</v>
      </c>
    </row>
    <row r="576" spans="1:21" s="2" customFormat="1" ht="13" x14ac:dyDescent="0.3">
      <c r="A576" s="2" t="s">
        <v>3856</v>
      </c>
      <c r="B576" s="2" t="s">
        <v>1500</v>
      </c>
      <c r="C576" s="9">
        <v>2021</v>
      </c>
      <c r="D576" s="2" t="s">
        <v>3491</v>
      </c>
      <c r="E576" s="2" t="s">
        <v>3492</v>
      </c>
      <c r="F576" s="2" t="s">
        <v>3495</v>
      </c>
      <c r="G576" s="2" t="str">
        <f>"01907409"</f>
        <v>01907409</v>
      </c>
      <c r="I576" s="2" t="str">
        <f>"20210801"</f>
        <v>20210801</v>
      </c>
      <c r="J576" s="2">
        <v>127</v>
      </c>
      <c r="N576" s="2" t="s">
        <v>3493</v>
      </c>
      <c r="O576" s="2" t="s">
        <v>1501</v>
      </c>
      <c r="P576" s="2" t="s">
        <v>2124</v>
      </c>
      <c r="Q576" s="2" t="s">
        <v>1495</v>
      </c>
      <c r="R576" s="2" t="s">
        <v>3494</v>
      </c>
      <c r="T576" s="2" t="s">
        <v>3495</v>
      </c>
      <c r="U576" s="2" t="s">
        <v>3496</v>
      </c>
    </row>
    <row r="577" spans="1:21" s="2" customFormat="1" ht="13" x14ac:dyDescent="0.3">
      <c r="A577" s="2" t="s">
        <v>3856</v>
      </c>
      <c r="B577" s="2" t="s">
        <v>3498</v>
      </c>
      <c r="C577" s="9">
        <v>2022</v>
      </c>
      <c r="D577" s="2" t="s">
        <v>3497</v>
      </c>
      <c r="E577" s="2" t="s">
        <v>2034</v>
      </c>
      <c r="F577" s="2" t="s">
        <v>3501</v>
      </c>
      <c r="G577" s="2" t="str">
        <f>"04194217"</f>
        <v>04194217</v>
      </c>
      <c r="H577" s="2" t="str">
        <f>"9798744413231"</f>
        <v>9798744413231</v>
      </c>
      <c r="I577" s="2" t="str">
        <f>"20220101"</f>
        <v>20220101</v>
      </c>
      <c r="J577" s="2">
        <v>83</v>
      </c>
      <c r="K577" s="2" t="s">
        <v>2035</v>
      </c>
      <c r="N577" s="2" t="s">
        <v>3499</v>
      </c>
      <c r="P577" s="2" t="s">
        <v>2037</v>
      </c>
      <c r="Q577" s="2" t="s">
        <v>2038</v>
      </c>
      <c r="R577" s="2" t="s">
        <v>3500</v>
      </c>
      <c r="T577" s="2" t="s">
        <v>3501</v>
      </c>
      <c r="U577" s="2" t="s">
        <v>3502</v>
      </c>
    </row>
    <row r="578" spans="1:21" s="2" customFormat="1" ht="13" x14ac:dyDescent="0.3">
      <c r="A578" s="2" t="s">
        <v>3856</v>
      </c>
      <c r="B578" s="2" t="s">
        <v>3504</v>
      </c>
      <c r="C578" s="9">
        <v>2020</v>
      </c>
      <c r="D578" s="2" t="s">
        <v>3503</v>
      </c>
      <c r="E578" s="2" t="s">
        <v>2510</v>
      </c>
      <c r="F578" s="2" t="s">
        <v>3507</v>
      </c>
      <c r="G578" s="2" t="str">
        <f>"02275910"</f>
        <v>02275910</v>
      </c>
      <c r="I578" s="2" t="str">
        <f>"20210101"</f>
        <v>20210101</v>
      </c>
      <c r="J578" s="2">
        <v>42</v>
      </c>
      <c r="K578" s="2">
        <v>4</v>
      </c>
      <c r="L578" s="2">
        <v>292</v>
      </c>
      <c r="M578" s="2">
        <v>9</v>
      </c>
      <c r="N578" s="2" t="s">
        <v>3505</v>
      </c>
      <c r="O578" s="2" t="s">
        <v>1532</v>
      </c>
      <c r="P578" s="2" t="s">
        <v>2303</v>
      </c>
      <c r="Q578" s="2" t="s">
        <v>1495</v>
      </c>
      <c r="R578" s="2" t="s">
        <v>3506</v>
      </c>
      <c r="T578" s="2" t="s">
        <v>3507</v>
      </c>
      <c r="U578" s="2" t="s">
        <v>3508</v>
      </c>
    </row>
    <row r="579" spans="1:21" s="2" customFormat="1" ht="13" x14ac:dyDescent="0.3">
      <c r="A579" s="2" t="s">
        <v>3856</v>
      </c>
      <c r="B579" s="2" t="s">
        <v>3509</v>
      </c>
      <c r="C579" s="9">
        <v>2021</v>
      </c>
      <c r="D579" s="2" t="s">
        <v>1536</v>
      </c>
      <c r="E579" s="2" t="s">
        <v>1538</v>
      </c>
      <c r="F579" s="2" t="s">
        <v>3512</v>
      </c>
      <c r="G579" s="2" t="str">
        <f>"00905550"</f>
        <v>00905550</v>
      </c>
      <c r="I579" s="2" t="str">
        <f>"20211101"</f>
        <v>20211101</v>
      </c>
      <c r="J579" s="2">
        <v>66</v>
      </c>
      <c r="K579" s="2">
        <v>4</v>
      </c>
      <c r="L579" s="2">
        <v>433</v>
      </c>
      <c r="M579" s="2">
        <v>9</v>
      </c>
      <c r="N579" s="2" t="s">
        <v>3510</v>
      </c>
      <c r="O579" s="2" t="s">
        <v>1539</v>
      </c>
      <c r="P579" s="2" t="s">
        <v>441</v>
      </c>
      <c r="Q579" s="2" t="s">
        <v>1495</v>
      </c>
      <c r="R579" s="2" t="s">
        <v>3511</v>
      </c>
      <c r="T579" s="2" t="s">
        <v>3512</v>
      </c>
      <c r="U579" s="2" t="s">
        <v>3513</v>
      </c>
    </row>
    <row r="580" spans="1:21" s="2" customFormat="1" ht="13" x14ac:dyDescent="0.3">
      <c r="A580" s="2" t="s">
        <v>3856</v>
      </c>
      <c r="B580" s="2" t="s">
        <v>1544</v>
      </c>
      <c r="C580" s="9">
        <v>2022</v>
      </c>
      <c r="D580" s="2" t="s">
        <v>3514</v>
      </c>
      <c r="E580" s="2" t="s">
        <v>3411</v>
      </c>
      <c r="F580" s="2" t="s">
        <v>3517</v>
      </c>
      <c r="G580" s="2" t="str">
        <f>"08919887"</f>
        <v>08919887</v>
      </c>
      <c r="I580" s="2" t="str">
        <f>"20220301"</f>
        <v>20220301</v>
      </c>
      <c r="J580" s="2">
        <v>35</v>
      </c>
      <c r="K580" s="2">
        <v>2</v>
      </c>
      <c r="L580" s="2">
        <v>245</v>
      </c>
      <c r="M580" s="2">
        <v>7</v>
      </c>
      <c r="N580" s="2" t="s">
        <v>3515</v>
      </c>
      <c r="O580" s="2" t="s">
        <v>1545</v>
      </c>
      <c r="P580" s="2" t="s">
        <v>2129</v>
      </c>
      <c r="Q580" s="2" t="s">
        <v>1495</v>
      </c>
      <c r="R580" s="2" t="s">
        <v>3516</v>
      </c>
      <c r="T580" s="2" t="s">
        <v>3517</v>
      </c>
      <c r="U580" s="2" t="s">
        <v>3518</v>
      </c>
    </row>
    <row r="581" spans="1:21" s="2" customFormat="1" ht="13" x14ac:dyDescent="0.3">
      <c r="A581" s="2" t="s">
        <v>3856</v>
      </c>
      <c r="B581" s="2" t="s">
        <v>1548</v>
      </c>
      <c r="C581" s="9">
        <v>2020</v>
      </c>
      <c r="D581" s="2" t="s">
        <v>3519</v>
      </c>
      <c r="E581" s="2" t="s">
        <v>139</v>
      </c>
      <c r="F581" s="2" t="s">
        <v>3522</v>
      </c>
      <c r="G581" s="2" t="str">
        <f>"00332917"</f>
        <v>00332917</v>
      </c>
      <c r="I581" s="2" t="str">
        <f>"20210901"</f>
        <v>20210901</v>
      </c>
      <c r="J581" s="2">
        <v>51</v>
      </c>
      <c r="K581" s="2">
        <v>12</v>
      </c>
      <c r="L581" s="2">
        <v>2094</v>
      </c>
      <c r="M581" s="2">
        <v>10</v>
      </c>
      <c r="N581" s="2" t="s">
        <v>3520</v>
      </c>
      <c r="O581" s="2" t="s">
        <v>133</v>
      </c>
      <c r="P581" s="2" t="s">
        <v>466</v>
      </c>
      <c r="Q581" s="2" t="s">
        <v>1495</v>
      </c>
      <c r="R581" s="2" t="s">
        <v>3521</v>
      </c>
      <c r="T581" s="2" t="s">
        <v>3522</v>
      </c>
      <c r="U581" s="2" t="s">
        <v>3523</v>
      </c>
    </row>
    <row r="582" spans="1:21" s="2" customFormat="1" ht="13" x14ac:dyDescent="0.3">
      <c r="A582" s="2" t="s">
        <v>3856</v>
      </c>
      <c r="B582" s="2" t="s">
        <v>2083</v>
      </c>
      <c r="C582" s="9">
        <v>2021</v>
      </c>
      <c r="D582" s="2" t="s">
        <v>2082</v>
      </c>
      <c r="E582" s="2" t="s">
        <v>2034</v>
      </c>
      <c r="F582" s="2" t="s">
        <v>2087</v>
      </c>
      <c r="G582" s="2" t="str">
        <f>"04194217"</f>
        <v>04194217</v>
      </c>
      <c r="H582" s="2" t="str">
        <f>"9798678153623"</f>
        <v>9798678153623</v>
      </c>
      <c r="I582" s="2" t="str">
        <f>"20210101"</f>
        <v>20210101</v>
      </c>
      <c r="J582" s="2">
        <v>82</v>
      </c>
      <c r="K582" s="2" t="s">
        <v>2084</v>
      </c>
      <c r="N582" s="2" t="s">
        <v>2085</v>
      </c>
      <c r="P582" s="2" t="s">
        <v>2037</v>
      </c>
      <c r="Q582" s="2" t="s">
        <v>2038</v>
      </c>
      <c r="R582" s="2" t="s">
        <v>2086</v>
      </c>
      <c r="T582" s="2" t="s">
        <v>2087</v>
      </c>
      <c r="U582" s="2" t="s">
        <v>2088</v>
      </c>
    </row>
    <row r="583" spans="1:21" s="2" customFormat="1" ht="13" x14ac:dyDescent="0.3">
      <c r="A583" s="2" t="s">
        <v>3856</v>
      </c>
      <c r="B583" s="2" t="s">
        <v>2090</v>
      </c>
      <c r="C583" s="9">
        <v>2021</v>
      </c>
      <c r="D583" s="2" t="s">
        <v>2089</v>
      </c>
      <c r="E583" s="2" t="s">
        <v>2091</v>
      </c>
      <c r="F583" s="2" t="s">
        <v>2095</v>
      </c>
      <c r="H583" s="2" t="str">
        <f>"9781032007779; 9781032007755; 9781003175612"</f>
        <v>9781032007779; 9781032007755; 9781003175612</v>
      </c>
      <c r="I583" s="2" t="str">
        <f>"20220101"</f>
        <v>20220101</v>
      </c>
      <c r="L583" s="2">
        <v>148</v>
      </c>
      <c r="M583" s="2">
        <v>21</v>
      </c>
      <c r="N583" s="2" t="s">
        <v>2092</v>
      </c>
      <c r="P583" s="2" t="s">
        <v>2093</v>
      </c>
      <c r="Q583" s="2" t="s">
        <v>2078</v>
      </c>
      <c r="R583" s="2" t="s">
        <v>2094</v>
      </c>
      <c r="T583" s="2" t="s">
        <v>2095</v>
      </c>
      <c r="U583" s="2" t="s">
        <v>2096</v>
      </c>
    </row>
    <row r="584" spans="1:21" s="2" customFormat="1" ht="13" x14ac:dyDescent="0.3">
      <c r="A584" s="2" t="s">
        <v>3856</v>
      </c>
      <c r="B584" s="2" t="s">
        <v>3525</v>
      </c>
      <c r="C584" s="9">
        <v>2020</v>
      </c>
      <c r="D584" s="2" t="s">
        <v>3524</v>
      </c>
      <c r="E584" s="2" t="s">
        <v>2429</v>
      </c>
      <c r="F584" s="2" t="s">
        <v>3529</v>
      </c>
      <c r="G584" s="2" t="str">
        <f>"15411559"</f>
        <v>15411559</v>
      </c>
      <c r="I584" s="2" t="str">
        <f>"20210801"</f>
        <v>20210801</v>
      </c>
      <c r="J584" s="2">
        <v>18</v>
      </c>
      <c r="K584" s="2">
        <v>3</v>
      </c>
      <c r="L584" s="2">
        <v>365</v>
      </c>
      <c r="M584" s="2">
        <v>12</v>
      </c>
      <c r="N584" s="2" t="s">
        <v>3526</v>
      </c>
      <c r="O584" s="2" t="s">
        <v>3527</v>
      </c>
      <c r="P584" s="2" t="s">
        <v>2044</v>
      </c>
      <c r="Q584" s="2" t="s">
        <v>1495</v>
      </c>
      <c r="R584" s="2" t="s">
        <v>3528</v>
      </c>
      <c r="T584" s="2" t="s">
        <v>3529</v>
      </c>
      <c r="U584" s="2" t="s">
        <v>3530</v>
      </c>
    </row>
    <row r="585" spans="1:21" s="2" customFormat="1" ht="13" x14ac:dyDescent="0.3">
      <c r="A585" s="2" t="s">
        <v>3856</v>
      </c>
      <c r="B585" s="2" t="s">
        <v>3532</v>
      </c>
      <c r="C585" s="9">
        <v>2021</v>
      </c>
      <c r="D585" s="2" t="s">
        <v>3531</v>
      </c>
      <c r="E585" s="2" t="s">
        <v>3533</v>
      </c>
      <c r="F585" s="2" t="s">
        <v>3536</v>
      </c>
      <c r="G585" s="2" t="str">
        <f>"07448481"</f>
        <v>07448481</v>
      </c>
      <c r="I585" s="2" t="str">
        <f>"20210204"</f>
        <v>20210204</v>
      </c>
      <c r="N585" s="2" t="s">
        <v>3534</v>
      </c>
      <c r="O585" s="2" t="s">
        <v>3535</v>
      </c>
      <c r="P585" s="2" t="s">
        <v>2118</v>
      </c>
      <c r="Q585" s="2" t="s">
        <v>2054</v>
      </c>
      <c r="R585" s="2" t="s">
        <v>2055</v>
      </c>
      <c r="T585" s="2" t="s">
        <v>3536</v>
      </c>
      <c r="U585" s="2" t="s">
        <v>3537</v>
      </c>
    </row>
    <row r="586" spans="1:21" s="2" customFormat="1" ht="13" x14ac:dyDescent="0.3">
      <c r="A586" s="2" t="s">
        <v>3856</v>
      </c>
      <c r="B586" s="2" t="s">
        <v>3539</v>
      </c>
      <c r="C586" s="9">
        <v>2021</v>
      </c>
      <c r="D586" s="2" t="s">
        <v>3538</v>
      </c>
      <c r="E586" s="2" t="s">
        <v>2034</v>
      </c>
      <c r="F586" s="2" t="s">
        <v>3542</v>
      </c>
      <c r="G586" s="2" t="str">
        <f>"04194217"</f>
        <v>04194217</v>
      </c>
      <c r="H586" s="2" t="str">
        <f>"9798505538876"</f>
        <v>9798505538876</v>
      </c>
      <c r="I586" s="2" t="str">
        <f>"20210101"</f>
        <v>20210101</v>
      </c>
      <c r="J586" s="2">
        <v>82</v>
      </c>
      <c r="K586" s="2" t="s">
        <v>2495</v>
      </c>
      <c r="N586" s="2" t="s">
        <v>3540</v>
      </c>
      <c r="P586" s="2" t="s">
        <v>2037</v>
      </c>
      <c r="Q586" s="2" t="s">
        <v>2038</v>
      </c>
      <c r="R586" s="2" t="s">
        <v>3541</v>
      </c>
      <c r="T586" s="2" t="s">
        <v>3542</v>
      </c>
      <c r="U586" s="2" t="s">
        <v>3543</v>
      </c>
    </row>
    <row r="587" spans="1:21" s="2" customFormat="1" ht="13" x14ac:dyDescent="0.3">
      <c r="A587" s="2" t="s">
        <v>3856</v>
      </c>
      <c r="B587" s="2" t="s">
        <v>3545</v>
      </c>
      <c r="C587" s="9">
        <v>2022</v>
      </c>
      <c r="D587" s="2" t="s">
        <v>3544</v>
      </c>
      <c r="E587" s="2" t="s">
        <v>2171</v>
      </c>
      <c r="F587" s="2" t="s">
        <v>3548</v>
      </c>
      <c r="G587" s="2" t="str">
        <f>"09602011"</f>
        <v>09602011</v>
      </c>
      <c r="I587" s="2" t="str">
        <f>"20211224"</f>
        <v>20211224</v>
      </c>
      <c r="N587" s="2" t="s">
        <v>3546</v>
      </c>
      <c r="O587" s="2" t="s">
        <v>3547</v>
      </c>
      <c r="P587" s="2" t="s">
        <v>2118</v>
      </c>
      <c r="Q587" s="2" t="s">
        <v>2054</v>
      </c>
      <c r="R587" s="2" t="s">
        <v>2055</v>
      </c>
      <c r="T587" s="2" t="s">
        <v>3548</v>
      </c>
      <c r="U587" s="2" t="s">
        <v>3549</v>
      </c>
    </row>
    <row r="588" spans="1:21" s="2" customFormat="1" ht="13" x14ac:dyDescent="0.3">
      <c r="A588" s="2" t="s">
        <v>3856</v>
      </c>
      <c r="B588" s="2" t="s">
        <v>3551</v>
      </c>
      <c r="C588" s="9">
        <v>2022</v>
      </c>
      <c r="D588" s="2" t="s">
        <v>3550</v>
      </c>
      <c r="E588" s="2" t="s">
        <v>2740</v>
      </c>
      <c r="F588" s="2" t="s">
        <v>3555</v>
      </c>
      <c r="G588" s="2" t="str">
        <f>"00034487"</f>
        <v>00034487</v>
      </c>
      <c r="I588" s="2" t="str">
        <f>"20211201"</f>
        <v>20211201</v>
      </c>
      <c r="J588" s="2">
        <v>179</v>
      </c>
      <c r="K588" s="2">
        <v>10</v>
      </c>
      <c r="L588" s="2">
        <v>924</v>
      </c>
      <c r="M588" s="2">
        <v>16</v>
      </c>
      <c r="N588" s="2" t="s">
        <v>3552</v>
      </c>
      <c r="O588" s="2" t="s">
        <v>3553</v>
      </c>
      <c r="P588" s="2" t="s">
        <v>2743</v>
      </c>
      <c r="Q588" s="2" t="s">
        <v>1495</v>
      </c>
      <c r="R588" s="2" t="s">
        <v>3554</v>
      </c>
      <c r="T588" s="2" t="s">
        <v>3555</v>
      </c>
      <c r="U588" s="2" t="s">
        <v>3556</v>
      </c>
    </row>
    <row r="589" spans="1:21" s="2" customFormat="1" ht="13" x14ac:dyDescent="0.3">
      <c r="A589" s="2" t="s">
        <v>3856</v>
      </c>
      <c r="B589" s="2" t="s">
        <v>3557</v>
      </c>
      <c r="C589" s="9">
        <v>2021</v>
      </c>
      <c r="D589" s="2" t="s">
        <v>1569</v>
      </c>
      <c r="E589" s="2" t="s">
        <v>592</v>
      </c>
      <c r="F589" s="2" t="s">
        <v>3560</v>
      </c>
      <c r="G589" s="2" t="str">
        <f>"01650327"</f>
        <v>01650327</v>
      </c>
      <c r="I589" s="2" t="str">
        <f>"20211201"</f>
        <v>20211201</v>
      </c>
      <c r="J589" s="2">
        <v>295</v>
      </c>
      <c r="L589" s="2">
        <v>1032</v>
      </c>
      <c r="M589" s="2">
        <v>8</v>
      </c>
      <c r="N589" s="2" t="s">
        <v>3558</v>
      </c>
      <c r="O589" s="2" t="s">
        <v>1571</v>
      </c>
      <c r="P589" s="2" t="s">
        <v>2124</v>
      </c>
      <c r="Q589" s="2" t="s">
        <v>1495</v>
      </c>
      <c r="R589" s="2" t="s">
        <v>3559</v>
      </c>
      <c r="T589" s="2" t="s">
        <v>3560</v>
      </c>
      <c r="U589" s="2" t="s">
        <v>3561</v>
      </c>
    </row>
    <row r="590" spans="1:21" s="2" customFormat="1" ht="13" x14ac:dyDescent="0.3">
      <c r="A590" s="2" t="s">
        <v>3856</v>
      </c>
      <c r="B590" s="2" t="s">
        <v>3563</v>
      </c>
      <c r="C590" s="9">
        <v>2020</v>
      </c>
      <c r="D590" s="2" t="s">
        <v>3562</v>
      </c>
      <c r="E590" s="2" t="s">
        <v>2756</v>
      </c>
      <c r="F590" s="2" t="s">
        <v>3567</v>
      </c>
      <c r="G590" s="2" t="str">
        <f>"13811118"</f>
        <v>13811118</v>
      </c>
      <c r="I590" s="2" t="str">
        <f>"20210701"</f>
        <v>20210701</v>
      </c>
      <c r="J590" s="2">
        <v>25</v>
      </c>
      <c r="K590" s="2">
        <v>3</v>
      </c>
      <c r="L590" s="2">
        <v>373</v>
      </c>
      <c r="M590" s="2">
        <v>17</v>
      </c>
      <c r="N590" s="2" t="s">
        <v>3564</v>
      </c>
      <c r="O590" s="2" t="s">
        <v>3565</v>
      </c>
      <c r="P590" s="2" t="s">
        <v>2118</v>
      </c>
      <c r="Q590" s="2" t="s">
        <v>1495</v>
      </c>
      <c r="R590" s="2" t="s">
        <v>3566</v>
      </c>
      <c r="T590" s="2" t="s">
        <v>3567</v>
      </c>
      <c r="U590" s="2" t="s">
        <v>3568</v>
      </c>
    </row>
    <row r="591" spans="1:21" s="2" customFormat="1" ht="13" x14ac:dyDescent="0.3">
      <c r="A591" s="2" t="s">
        <v>3856</v>
      </c>
      <c r="B591" s="2" t="s">
        <v>1581</v>
      </c>
      <c r="C591" s="9">
        <v>2020</v>
      </c>
      <c r="D591" s="2" t="s">
        <v>1580</v>
      </c>
      <c r="E591" s="2" t="s">
        <v>3492</v>
      </c>
      <c r="F591" s="2" t="s">
        <v>3571</v>
      </c>
      <c r="G591" s="2" t="str">
        <f>"01907409"</f>
        <v>01907409</v>
      </c>
      <c r="I591" s="2" t="str">
        <f>"20201101"</f>
        <v>20201101</v>
      </c>
      <c r="J591" s="2">
        <v>118</v>
      </c>
      <c r="N591" s="2" t="s">
        <v>3569</v>
      </c>
      <c r="O591" s="2" t="s">
        <v>1582</v>
      </c>
      <c r="P591" s="2" t="s">
        <v>2124</v>
      </c>
      <c r="Q591" s="2" t="s">
        <v>1495</v>
      </c>
      <c r="R591" s="2" t="s">
        <v>3570</v>
      </c>
      <c r="T591" s="2" t="s">
        <v>3571</v>
      </c>
      <c r="U591" s="2" t="s">
        <v>3572</v>
      </c>
    </row>
    <row r="592" spans="1:21" s="2" customFormat="1" ht="13" x14ac:dyDescent="0.3">
      <c r="A592" s="2" t="s">
        <v>3856</v>
      </c>
      <c r="B592" s="2" t="s">
        <v>3574</v>
      </c>
      <c r="C592" s="9">
        <v>2021</v>
      </c>
      <c r="D592" s="2" t="s">
        <v>3573</v>
      </c>
      <c r="E592" s="2" t="s">
        <v>592</v>
      </c>
      <c r="F592" s="2" t="s">
        <v>3577</v>
      </c>
      <c r="G592" s="2" t="str">
        <f>"01650327"</f>
        <v>01650327</v>
      </c>
      <c r="I592" s="2" t="str">
        <f>"20210401"</f>
        <v>20210401</v>
      </c>
      <c r="J592" s="2">
        <v>284</v>
      </c>
      <c r="L592" s="2">
        <v>31</v>
      </c>
      <c r="M592" s="2">
        <v>7</v>
      </c>
      <c r="N592" s="2" t="s">
        <v>3575</v>
      </c>
      <c r="O592" s="2" t="s">
        <v>1588</v>
      </c>
      <c r="P592" s="2" t="s">
        <v>2124</v>
      </c>
      <c r="Q592" s="2" t="s">
        <v>1495</v>
      </c>
      <c r="R592" s="2" t="s">
        <v>3576</v>
      </c>
      <c r="T592" s="2" t="s">
        <v>3577</v>
      </c>
      <c r="U592" s="2" t="s">
        <v>3578</v>
      </c>
    </row>
    <row r="593" spans="1:21" s="2" customFormat="1" ht="13" x14ac:dyDescent="0.3">
      <c r="A593" s="2" t="s">
        <v>3856</v>
      </c>
      <c r="B593" s="2" t="s">
        <v>3580</v>
      </c>
      <c r="C593" s="9">
        <v>2020</v>
      </c>
      <c r="D593" s="2" t="s">
        <v>3579</v>
      </c>
      <c r="E593" s="2" t="s">
        <v>2634</v>
      </c>
      <c r="F593" s="2" t="s">
        <v>3584</v>
      </c>
      <c r="G593" s="2" t="str">
        <f>"01497634"</f>
        <v>01497634</v>
      </c>
      <c r="I593" s="2" t="str">
        <f>"20201201"</f>
        <v>20201201</v>
      </c>
      <c r="J593" s="2">
        <v>119</v>
      </c>
      <c r="L593" s="2">
        <v>9</v>
      </c>
      <c r="M593" s="2">
        <v>12</v>
      </c>
      <c r="N593" s="2" t="s">
        <v>3581</v>
      </c>
      <c r="O593" s="2" t="s">
        <v>3582</v>
      </c>
      <c r="P593" s="2" t="s">
        <v>2124</v>
      </c>
      <c r="Q593" s="2" t="s">
        <v>1495</v>
      </c>
      <c r="R593" s="2" t="s">
        <v>3583</v>
      </c>
      <c r="T593" s="2" t="s">
        <v>3584</v>
      </c>
      <c r="U593" s="2" t="s">
        <v>3585</v>
      </c>
    </row>
    <row r="594" spans="1:21" s="2" customFormat="1" ht="13" x14ac:dyDescent="0.3">
      <c r="A594" s="2" t="s">
        <v>3856</v>
      </c>
      <c r="B594" s="2" t="s">
        <v>1593</v>
      </c>
      <c r="C594" s="9">
        <v>2022</v>
      </c>
      <c r="D594" s="2" t="s">
        <v>1592</v>
      </c>
      <c r="E594" s="2" t="s">
        <v>3397</v>
      </c>
      <c r="F594" s="2" t="s">
        <v>3588</v>
      </c>
      <c r="G594" s="2" t="str">
        <f>"13634593"</f>
        <v>13634593</v>
      </c>
      <c r="I594" s="2" t="str">
        <f>"20220101"</f>
        <v>20220101</v>
      </c>
      <c r="J594" s="2">
        <v>26</v>
      </c>
      <c r="K594" s="2">
        <v>1</v>
      </c>
      <c r="L594" s="2">
        <v>81</v>
      </c>
      <c r="M594" s="2">
        <v>19</v>
      </c>
      <c r="N594" s="2" t="s">
        <v>3586</v>
      </c>
      <c r="O594" s="2" t="s">
        <v>1594</v>
      </c>
      <c r="P594" s="2" t="s">
        <v>2129</v>
      </c>
      <c r="Q594" s="2" t="s">
        <v>1495</v>
      </c>
      <c r="R594" s="2" t="s">
        <v>3587</v>
      </c>
      <c r="T594" s="2" t="s">
        <v>3588</v>
      </c>
      <c r="U594" s="2" t="s">
        <v>3589</v>
      </c>
    </row>
    <row r="595" spans="1:21" s="2" customFormat="1" ht="13" x14ac:dyDescent="0.3">
      <c r="A595" s="2" t="s">
        <v>3856</v>
      </c>
      <c r="B595" s="2" t="s">
        <v>3591</v>
      </c>
      <c r="C595" s="9">
        <v>2022</v>
      </c>
      <c r="D595" s="2" t="s">
        <v>3590</v>
      </c>
      <c r="E595" s="2" t="s">
        <v>592</v>
      </c>
      <c r="F595" s="2" t="s">
        <v>3595</v>
      </c>
      <c r="G595" s="2" t="str">
        <f>"01650327"</f>
        <v>01650327</v>
      </c>
      <c r="I595" s="2" t="str">
        <f>"20220215"</f>
        <v>20220215</v>
      </c>
      <c r="J595" s="2">
        <v>299</v>
      </c>
      <c r="L595" s="2">
        <v>393</v>
      </c>
      <c r="M595" s="2">
        <v>15</v>
      </c>
      <c r="N595" s="2" t="s">
        <v>3592</v>
      </c>
      <c r="O595" s="2" t="s">
        <v>3593</v>
      </c>
      <c r="P595" s="2" t="s">
        <v>2124</v>
      </c>
      <c r="Q595" s="2" t="s">
        <v>1495</v>
      </c>
      <c r="R595" s="2" t="s">
        <v>3594</v>
      </c>
      <c r="T595" s="2" t="s">
        <v>3595</v>
      </c>
      <c r="U595" s="2" t="s">
        <v>3596</v>
      </c>
    </row>
    <row r="596" spans="1:21" s="2" customFormat="1" ht="13" x14ac:dyDescent="0.3">
      <c r="A596" s="2" t="s">
        <v>3856</v>
      </c>
      <c r="B596" s="2" t="s">
        <v>1606</v>
      </c>
      <c r="C596" s="9">
        <v>2021</v>
      </c>
      <c r="D596" s="2" t="s">
        <v>3597</v>
      </c>
      <c r="E596" s="2" t="s">
        <v>592</v>
      </c>
      <c r="F596" s="2" t="s">
        <v>3600</v>
      </c>
      <c r="G596" s="2" t="str">
        <f>"01650327"</f>
        <v>01650327</v>
      </c>
      <c r="I596" s="2" t="str">
        <f>"20210515"</f>
        <v>20210515</v>
      </c>
      <c r="J596" s="2">
        <v>287</v>
      </c>
      <c r="L596" s="2">
        <v>417</v>
      </c>
      <c r="M596" s="2">
        <v>10</v>
      </c>
      <c r="N596" s="2" t="s">
        <v>3598</v>
      </c>
      <c r="O596" s="2" t="s">
        <v>1607</v>
      </c>
      <c r="P596" s="2" t="s">
        <v>2124</v>
      </c>
      <c r="Q596" s="2" t="s">
        <v>1495</v>
      </c>
      <c r="R596" s="2" t="s">
        <v>3599</v>
      </c>
      <c r="T596" s="2" t="s">
        <v>3600</v>
      </c>
      <c r="U596" s="2" t="s">
        <v>3601</v>
      </c>
    </row>
    <row r="597" spans="1:21" s="2" customFormat="1" ht="13" x14ac:dyDescent="0.3">
      <c r="A597" s="2" t="s">
        <v>3856</v>
      </c>
      <c r="B597" s="2" t="s">
        <v>3603</v>
      </c>
      <c r="C597" s="9">
        <v>2021</v>
      </c>
      <c r="D597" s="2" t="s">
        <v>3602</v>
      </c>
      <c r="E597" s="2" t="s">
        <v>924</v>
      </c>
      <c r="F597" s="2" t="s">
        <v>3606</v>
      </c>
      <c r="G597" s="2" t="str">
        <f>"00057894"</f>
        <v>00057894</v>
      </c>
      <c r="I597" s="2" t="str">
        <f>"20210501"</f>
        <v>20210501</v>
      </c>
      <c r="J597" s="2">
        <v>52</v>
      </c>
      <c r="K597" s="2">
        <v>3</v>
      </c>
      <c r="L597" s="2">
        <v>774</v>
      </c>
      <c r="M597" s="2">
        <v>11</v>
      </c>
      <c r="N597" s="2" t="s">
        <v>3604</v>
      </c>
      <c r="O597" s="2" t="s">
        <v>1613</v>
      </c>
      <c r="P597" s="2" t="s">
        <v>2124</v>
      </c>
      <c r="Q597" s="2" t="s">
        <v>1495</v>
      </c>
      <c r="R597" s="2" t="s">
        <v>3605</v>
      </c>
      <c r="T597" s="2" t="s">
        <v>3606</v>
      </c>
      <c r="U597" s="2" t="s">
        <v>3607</v>
      </c>
    </row>
    <row r="598" spans="1:21" s="2" customFormat="1" ht="13" x14ac:dyDescent="0.3">
      <c r="A598" s="2" t="s">
        <v>3856</v>
      </c>
      <c r="B598" s="2" t="s">
        <v>3609</v>
      </c>
      <c r="C598" s="9">
        <v>2021</v>
      </c>
      <c r="D598" s="2" t="s">
        <v>3608</v>
      </c>
      <c r="E598" s="2" t="s">
        <v>3610</v>
      </c>
      <c r="F598" s="2" t="s">
        <v>3614</v>
      </c>
      <c r="G598" s="2" t="str">
        <f>"20457960"</f>
        <v>20457960</v>
      </c>
      <c r="I598" s="2" t="str">
        <f>"20210101"</f>
        <v>20210101</v>
      </c>
      <c r="J598" s="2">
        <v>30</v>
      </c>
      <c r="N598" s="2" t="s">
        <v>3611</v>
      </c>
      <c r="O598" s="2" t="s">
        <v>3612</v>
      </c>
      <c r="P598" s="2" t="s">
        <v>466</v>
      </c>
      <c r="Q598" s="2" t="s">
        <v>1495</v>
      </c>
      <c r="R598" s="2" t="s">
        <v>3613</v>
      </c>
      <c r="T598" s="2" t="s">
        <v>3614</v>
      </c>
      <c r="U598" s="2" t="s">
        <v>3615</v>
      </c>
    </row>
    <row r="599" spans="1:21" s="2" customFormat="1" ht="13" x14ac:dyDescent="0.3">
      <c r="A599" s="2" t="s">
        <v>3856</v>
      </c>
      <c r="B599" s="2" t="s">
        <v>3617</v>
      </c>
      <c r="C599" s="9">
        <v>2022</v>
      </c>
      <c r="D599" s="2" t="s">
        <v>3616</v>
      </c>
      <c r="E599" s="2" t="s">
        <v>3618</v>
      </c>
      <c r="F599" s="2" t="s">
        <v>3621</v>
      </c>
      <c r="G599" s="2" t="str">
        <f>"17517885"</f>
        <v>17517885</v>
      </c>
      <c r="I599" s="2" t="str">
        <f>"20220222"</f>
        <v>20220222</v>
      </c>
      <c r="N599" s="2" t="s">
        <v>3619</v>
      </c>
      <c r="O599" s="2" t="s">
        <v>3620</v>
      </c>
      <c r="P599" s="2" t="s">
        <v>2053</v>
      </c>
      <c r="Q599" s="2" t="s">
        <v>2054</v>
      </c>
      <c r="R599" s="2" t="s">
        <v>2055</v>
      </c>
      <c r="T599" s="2" t="s">
        <v>3621</v>
      </c>
      <c r="U599" s="2" t="s">
        <v>3622</v>
      </c>
    </row>
    <row r="600" spans="1:21" s="2" customFormat="1" ht="13" x14ac:dyDescent="0.3">
      <c r="A600" s="2" t="s">
        <v>3856</v>
      </c>
      <c r="B600" s="2" t="s">
        <v>3624</v>
      </c>
      <c r="C600" s="9">
        <v>2021</v>
      </c>
      <c r="D600" s="2" t="s">
        <v>3623</v>
      </c>
      <c r="E600" s="2" t="s">
        <v>2642</v>
      </c>
      <c r="F600" s="2" t="s">
        <v>3628</v>
      </c>
      <c r="G600" s="2" t="str">
        <f>"19326203"</f>
        <v>19326203</v>
      </c>
      <c r="I600" s="2" t="str">
        <f>"20210702"</f>
        <v>20210702</v>
      </c>
      <c r="J600" s="2">
        <v>16</v>
      </c>
      <c r="K600" s="2">
        <v>7</v>
      </c>
      <c r="N600" s="2" t="s">
        <v>3625</v>
      </c>
      <c r="O600" s="2" t="s">
        <v>3626</v>
      </c>
      <c r="P600" s="2" t="s">
        <v>2645</v>
      </c>
      <c r="Q600" s="2" t="s">
        <v>1495</v>
      </c>
      <c r="R600" s="2" t="s">
        <v>3627</v>
      </c>
      <c r="T600" s="2" t="s">
        <v>3628</v>
      </c>
      <c r="U600" s="2" t="s">
        <v>3629</v>
      </c>
    </row>
    <row r="601" spans="1:21" s="2" customFormat="1" ht="13" x14ac:dyDescent="0.3">
      <c r="A601" s="2" t="s">
        <v>3856</v>
      </c>
      <c r="B601" s="2" t="s">
        <v>3631</v>
      </c>
      <c r="C601" s="9">
        <v>2020</v>
      </c>
      <c r="D601" s="2" t="s">
        <v>3630</v>
      </c>
      <c r="E601" s="2" t="s">
        <v>2034</v>
      </c>
      <c r="F601" s="2" t="s">
        <v>3634</v>
      </c>
      <c r="G601" s="2" t="str">
        <f>"04194217"</f>
        <v>04194217</v>
      </c>
      <c r="H601" s="2" t="str">
        <f>"9798672105277"</f>
        <v>9798672105277</v>
      </c>
      <c r="I601" s="2" t="str">
        <f>"20210101"</f>
        <v>20210101</v>
      </c>
      <c r="J601" s="2">
        <v>82</v>
      </c>
      <c r="K601" s="2" t="s">
        <v>2183</v>
      </c>
      <c r="N601" s="2" t="s">
        <v>3632</v>
      </c>
      <c r="P601" s="2" t="s">
        <v>2037</v>
      </c>
      <c r="Q601" s="2" t="s">
        <v>2038</v>
      </c>
      <c r="R601" s="2" t="s">
        <v>3633</v>
      </c>
      <c r="T601" s="2" t="s">
        <v>3634</v>
      </c>
      <c r="U601" s="2" t="s">
        <v>3635</v>
      </c>
    </row>
    <row r="602" spans="1:21" s="2" customFormat="1" ht="13" x14ac:dyDescent="0.3">
      <c r="A602" s="2" t="s">
        <v>3856</v>
      </c>
      <c r="B602" s="2" t="s">
        <v>1632</v>
      </c>
      <c r="C602" s="9">
        <v>2020</v>
      </c>
      <c r="D602" s="2" t="s">
        <v>3636</v>
      </c>
      <c r="E602" s="2" t="s">
        <v>592</v>
      </c>
      <c r="F602" s="2" t="s">
        <v>3639</v>
      </c>
      <c r="G602" s="2" t="str">
        <f>"01650327"</f>
        <v>01650327</v>
      </c>
      <c r="I602" s="2" t="str">
        <f>"20210115"</f>
        <v>20210115</v>
      </c>
      <c r="J602" s="2">
        <v>279</v>
      </c>
      <c r="L602" s="2">
        <v>380</v>
      </c>
      <c r="M602" s="2">
        <v>8</v>
      </c>
      <c r="N602" s="2" t="s">
        <v>3637</v>
      </c>
      <c r="O602" s="2" t="s">
        <v>1633</v>
      </c>
      <c r="P602" s="2" t="s">
        <v>2124</v>
      </c>
      <c r="Q602" s="2" t="s">
        <v>1495</v>
      </c>
      <c r="R602" s="2" t="s">
        <v>3638</v>
      </c>
      <c r="T602" s="2" t="s">
        <v>3639</v>
      </c>
      <c r="U602" s="2" t="s">
        <v>3640</v>
      </c>
    </row>
    <row r="603" spans="1:21" s="2" customFormat="1" ht="13" x14ac:dyDescent="0.3">
      <c r="A603" s="2" t="s">
        <v>3856</v>
      </c>
      <c r="B603" s="2" t="s">
        <v>1638</v>
      </c>
      <c r="C603" s="9">
        <v>2022</v>
      </c>
      <c r="D603" s="2" t="s">
        <v>1637</v>
      </c>
      <c r="E603" s="2" t="s">
        <v>592</v>
      </c>
      <c r="F603" s="2" t="s">
        <v>3643</v>
      </c>
      <c r="G603" s="2" t="str">
        <f>"01650327"</f>
        <v>01650327</v>
      </c>
      <c r="I603" s="2" t="str">
        <f>"20220215"</f>
        <v>20220215</v>
      </c>
      <c r="J603" s="2">
        <v>299</v>
      </c>
      <c r="L603" s="2">
        <v>658</v>
      </c>
      <c r="M603" s="2">
        <v>8</v>
      </c>
      <c r="N603" s="2" t="s">
        <v>3641</v>
      </c>
      <c r="O603" s="2" t="s">
        <v>1639</v>
      </c>
      <c r="P603" s="2" t="s">
        <v>2124</v>
      </c>
      <c r="Q603" s="2" t="s">
        <v>1495</v>
      </c>
      <c r="R603" s="2" t="s">
        <v>3642</v>
      </c>
      <c r="T603" s="2" t="s">
        <v>3643</v>
      </c>
      <c r="U603" s="2" t="s">
        <v>3644</v>
      </c>
    </row>
    <row r="604" spans="1:21" s="2" customFormat="1" ht="13" x14ac:dyDescent="0.3">
      <c r="A604" s="2" t="s">
        <v>3856</v>
      </c>
      <c r="B604" s="2" t="s">
        <v>1645</v>
      </c>
      <c r="C604" s="9">
        <v>2020</v>
      </c>
      <c r="D604" s="2" t="s">
        <v>1644</v>
      </c>
      <c r="E604" s="2" t="s">
        <v>1646</v>
      </c>
      <c r="F604" s="2" t="s">
        <v>3647</v>
      </c>
      <c r="G604" s="2" t="str">
        <f>"00365564"</f>
        <v>00365564</v>
      </c>
      <c r="I604" s="2" t="str">
        <f>"20201201"</f>
        <v>20201201</v>
      </c>
      <c r="J604" s="2">
        <v>61</v>
      </c>
      <c r="K604" s="2">
        <v>6</v>
      </c>
      <c r="L604" s="2">
        <v>855</v>
      </c>
      <c r="M604" s="2">
        <v>22</v>
      </c>
      <c r="N604" s="2" t="s">
        <v>3645</v>
      </c>
      <c r="O604" s="2" t="s">
        <v>1647</v>
      </c>
      <c r="P604" s="2" t="s">
        <v>2053</v>
      </c>
      <c r="Q604" s="2" t="s">
        <v>1495</v>
      </c>
      <c r="R604" s="2" t="s">
        <v>3646</v>
      </c>
      <c r="T604" s="2" t="s">
        <v>3647</v>
      </c>
      <c r="U604" s="2" t="s">
        <v>3648</v>
      </c>
    </row>
    <row r="605" spans="1:21" s="2" customFormat="1" ht="13" x14ac:dyDescent="0.3">
      <c r="A605" s="2" t="s">
        <v>3856</v>
      </c>
      <c r="B605" s="2" t="s">
        <v>1659</v>
      </c>
      <c r="C605" s="9">
        <v>2020</v>
      </c>
      <c r="D605" s="2" t="s">
        <v>3649</v>
      </c>
      <c r="E605" s="2" t="s">
        <v>169</v>
      </c>
      <c r="F605" s="2" t="s">
        <v>3652</v>
      </c>
      <c r="G605" s="2" t="str">
        <f>"10531890"</f>
        <v>10531890</v>
      </c>
      <c r="I605" s="2" t="str">
        <f>"20210601"</f>
        <v>20210601</v>
      </c>
      <c r="J605" s="2">
        <v>50</v>
      </c>
      <c r="K605" s="2">
        <v>3</v>
      </c>
      <c r="L605" s="2">
        <v>437</v>
      </c>
      <c r="M605" s="2">
        <v>16</v>
      </c>
      <c r="N605" s="2" t="s">
        <v>3650</v>
      </c>
      <c r="O605" s="2" t="s">
        <v>164</v>
      </c>
      <c r="P605" s="2" t="s">
        <v>2108</v>
      </c>
      <c r="Q605" s="2" t="s">
        <v>1495</v>
      </c>
      <c r="R605" s="2" t="s">
        <v>3651</v>
      </c>
      <c r="T605" s="2" t="s">
        <v>3652</v>
      </c>
      <c r="U605" s="2" t="s">
        <v>3653</v>
      </c>
    </row>
    <row r="606" spans="1:21" s="2" customFormat="1" ht="13" x14ac:dyDescent="0.3">
      <c r="A606" s="2" t="s">
        <v>3856</v>
      </c>
      <c r="B606" s="2" t="s">
        <v>3655</v>
      </c>
      <c r="C606" s="9">
        <v>2021</v>
      </c>
      <c r="D606" s="2" t="s">
        <v>3654</v>
      </c>
      <c r="E606" s="2" t="s">
        <v>2075</v>
      </c>
      <c r="F606" s="2" t="s">
        <v>3658</v>
      </c>
      <c r="H606" s="2" t="str">
        <f>"9780198834441"</f>
        <v>9780198834441</v>
      </c>
      <c r="I606" s="2" t="str">
        <f>"20210101"</f>
        <v>20210101</v>
      </c>
      <c r="L606" s="2">
        <v>9</v>
      </c>
      <c r="M606" s="2">
        <v>7</v>
      </c>
      <c r="N606" s="2" t="s">
        <v>3656</v>
      </c>
      <c r="P606" s="2" t="s">
        <v>2077</v>
      </c>
      <c r="Q606" s="2" t="s">
        <v>2078</v>
      </c>
      <c r="R606" s="2" t="s">
        <v>3657</v>
      </c>
      <c r="T606" s="2" t="s">
        <v>3658</v>
      </c>
      <c r="U606" s="2" t="s">
        <v>3659</v>
      </c>
    </row>
    <row r="607" spans="1:21" s="2" customFormat="1" ht="13" x14ac:dyDescent="0.3">
      <c r="A607" s="2" t="s">
        <v>3856</v>
      </c>
      <c r="B607" s="2" t="s">
        <v>3661</v>
      </c>
      <c r="C607" s="9">
        <v>2021</v>
      </c>
      <c r="D607" s="2" t="s">
        <v>3660</v>
      </c>
      <c r="E607" s="2" t="s">
        <v>2034</v>
      </c>
      <c r="F607" s="2" t="s">
        <v>3665</v>
      </c>
      <c r="G607" s="2" t="str">
        <f>"04194217"</f>
        <v>04194217</v>
      </c>
      <c r="H607" s="2" t="str">
        <f>"9798744432416"</f>
        <v>9798744432416</v>
      </c>
      <c r="I607" s="2" t="str">
        <f>"20220101"</f>
        <v>20220101</v>
      </c>
      <c r="J607" s="2">
        <v>83</v>
      </c>
      <c r="K607" s="2" t="s">
        <v>3662</v>
      </c>
      <c r="N607" s="2" t="s">
        <v>3663</v>
      </c>
      <c r="P607" s="2" t="s">
        <v>2037</v>
      </c>
      <c r="Q607" s="2" t="s">
        <v>2038</v>
      </c>
      <c r="R607" s="2" t="s">
        <v>3664</v>
      </c>
      <c r="T607" s="2" t="s">
        <v>3665</v>
      </c>
      <c r="U607" s="2" t="s">
        <v>3666</v>
      </c>
    </row>
    <row r="608" spans="1:21" s="2" customFormat="1" ht="13" x14ac:dyDescent="0.3">
      <c r="A608" s="2" t="s">
        <v>3856</v>
      </c>
      <c r="B608" s="2" t="s">
        <v>3668</v>
      </c>
      <c r="C608" s="9">
        <v>2021</v>
      </c>
      <c r="D608" s="2" t="s">
        <v>3667</v>
      </c>
      <c r="E608" s="2" t="s">
        <v>2075</v>
      </c>
      <c r="F608" s="2" t="s">
        <v>3671</v>
      </c>
      <c r="H608" s="2" t="str">
        <f>"9780198834441"</f>
        <v>9780198834441</v>
      </c>
      <c r="I608" s="2" t="str">
        <f>"20210101"</f>
        <v>20210101</v>
      </c>
      <c r="L608" s="2">
        <v>41</v>
      </c>
      <c r="M608" s="2">
        <v>6</v>
      </c>
      <c r="N608" s="2" t="s">
        <v>3669</v>
      </c>
      <c r="P608" s="2" t="s">
        <v>2077</v>
      </c>
      <c r="Q608" s="2" t="s">
        <v>2078</v>
      </c>
      <c r="R608" s="2" t="s">
        <v>3670</v>
      </c>
      <c r="T608" s="2" t="s">
        <v>3671</v>
      </c>
      <c r="U608" s="2" t="s">
        <v>3672</v>
      </c>
    </row>
    <row r="609" spans="1:21" s="2" customFormat="1" ht="13" x14ac:dyDescent="0.3">
      <c r="A609" s="2" t="s">
        <v>3856</v>
      </c>
      <c r="B609" s="2" t="s">
        <v>3674</v>
      </c>
      <c r="C609" s="9">
        <v>2021</v>
      </c>
      <c r="D609" s="2" t="s">
        <v>3673</v>
      </c>
      <c r="E609" s="2" t="s">
        <v>2034</v>
      </c>
      <c r="F609" s="2" t="s">
        <v>3677</v>
      </c>
      <c r="G609" s="2" t="str">
        <f>"04194217"</f>
        <v>04194217</v>
      </c>
      <c r="H609" s="2" t="str">
        <f>"9798738628580"</f>
        <v>9798738628580</v>
      </c>
      <c r="I609" s="2" t="str">
        <f>"20210101"</f>
        <v>20210101</v>
      </c>
      <c r="J609" s="2">
        <v>82</v>
      </c>
      <c r="K609" s="2" t="s">
        <v>2973</v>
      </c>
      <c r="N609" s="2" t="s">
        <v>3675</v>
      </c>
      <c r="P609" s="2" t="s">
        <v>2037</v>
      </c>
      <c r="Q609" s="2" t="s">
        <v>2038</v>
      </c>
      <c r="R609" s="2" t="s">
        <v>3676</v>
      </c>
      <c r="T609" s="2" t="s">
        <v>3677</v>
      </c>
      <c r="U609" s="2" t="s">
        <v>3678</v>
      </c>
    </row>
    <row r="610" spans="1:21" s="2" customFormat="1" ht="13" x14ac:dyDescent="0.3">
      <c r="A610" s="2" t="s">
        <v>3856</v>
      </c>
      <c r="B610" s="2" t="s">
        <v>3680</v>
      </c>
      <c r="C610" s="9">
        <v>2020</v>
      </c>
      <c r="D610" s="2" t="s">
        <v>3679</v>
      </c>
      <c r="E610" s="2" t="s">
        <v>2034</v>
      </c>
      <c r="F610" s="2" t="s">
        <v>3683</v>
      </c>
      <c r="G610" s="2" t="str">
        <f>"04194217"</f>
        <v>04194217</v>
      </c>
      <c r="H610" s="2" t="str">
        <f>"9798691269561"</f>
        <v>9798691269561</v>
      </c>
      <c r="I610" s="2" t="str">
        <f>"20210101"</f>
        <v>20210101</v>
      </c>
      <c r="J610" s="2">
        <v>82</v>
      </c>
      <c r="K610" s="2" t="s">
        <v>2035</v>
      </c>
      <c r="N610" s="2" t="s">
        <v>3681</v>
      </c>
      <c r="P610" s="2" t="s">
        <v>2037</v>
      </c>
      <c r="Q610" s="2" t="s">
        <v>2038</v>
      </c>
      <c r="R610" s="2" t="s">
        <v>3682</v>
      </c>
      <c r="T610" s="2" t="s">
        <v>3683</v>
      </c>
      <c r="U610" s="2" t="s">
        <v>3684</v>
      </c>
    </row>
    <row r="611" spans="1:21" s="2" customFormat="1" ht="13" x14ac:dyDescent="0.3">
      <c r="A611" s="2" t="s">
        <v>3856</v>
      </c>
      <c r="B611" s="2" t="s">
        <v>1676</v>
      </c>
      <c r="C611" s="9">
        <v>2022</v>
      </c>
      <c r="D611" s="2" t="s">
        <v>1675</v>
      </c>
      <c r="E611" s="2" t="s">
        <v>592</v>
      </c>
      <c r="F611" s="2" t="s">
        <v>3687</v>
      </c>
      <c r="G611" s="2" t="str">
        <f>"01650327"</f>
        <v>01650327</v>
      </c>
      <c r="I611" s="2" t="str">
        <f>"20220415"</f>
        <v>20220415</v>
      </c>
      <c r="J611" s="2">
        <v>303</v>
      </c>
      <c r="L611" s="2">
        <v>74</v>
      </c>
      <c r="M611" s="2">
        <v>8</v>
      </c>
      <c r="N611" s="2" t="s">
        <v>3685</v>
      </c>
      <c r="O611" s="2" t="s">
        <v>1677</v>
      </c>
      <c r="P611" s="2" t="s">
        <v>2124</v>
      </c>
      <c r="Q611" s="2" t="s">
        <v>1495</v>
      </c>
      <c r="R611" s="2" t="s">
        <v>3686</v>
      </c>
      <c r="T611" s="2" t="s">
        <v>3687</v>
      </c>
      <c r="U611" s="2" t="s">
        <v>3688</v>
      </c>
    </row>
    <row r="612" spans="1:21" s="2" customFormat="1" ht="13" x14ac:dyDescent="0.3">
      <c r="A612" s="2" t="s">
        <v>3856</v>
      </c>
      <c r="B612" s="2" t="s">
        <v>3690</v>
      </c>
      <c r="C612" s="9">
        <v>2020</v>
      </c>
      <c r="D612" s="2" t="s">
        <v>3689</v>
      </c>
      <c r="E612" s="2" t="s">
        <v>2034</v>
      </c>
      <c r="F612" s="2" t="s">
        <v>3693</v>
      </c>
      <c r="G612" s="2" t="str">
        <f>"04194217"</f>
        <v>04194217</v>
      </c>
      <c r="H612" s="2" t="str">
        <f>"9798678137340"</f>
        <v>9798678137340</v>
      </c>
      <c r="I612" s="2" t="str">
        <f>"20210101"</f>
        <v>20210101</v>
      </c>
      <c r="J612" s="2">
        <v>82</v>
      </c>
      <c r="K612" s="2" t="s">
        <v>2035</v>
      </c>
      <c r="N612" s="2" t="s">
        <v>3691</v>
      </c>
      <c r="P612" s="2" t="s">
        <v>2037</v>
      </c>
      <c r="Q612" s="2" t="s">
        <v>2038</v>
      </c>
      <c r="R612" s="2" t="s">
        <v>3692</v>
      </c>
      <c r="T612" s="2" t="s">
        <v>3693</v>
      </c>
      <c r="U612" s="2" t="s">
        <v>3694</v>
      </c>
    </row>
    <row r="613" spans="1:21" s="2" customFormat="1" ht="13" x14ac:dyDescent="0.3">
      <c r="A613" s="2" t="s">
        <v>3856</v>
      </c>
      <c r="B613" s="2" t="s">
        <v>3696</v>
      </c>
      <c r="C613" s="9">
        <v>2021</v>
      </c>
      <c r="D613" s="2" t="s">
        <v>3695</v>
      </c>
      <c r="E613" s="2" t="s">
        <v>2075</v>
      </c>
      <c r="F613" s="2" t="s">
        <v>3699</v>
      </c>
      <c r="H613" s="2" t="str">
        <f>"9780198834441"</f>
        <v>9780198834441</v>
      </c>
      <c r="I613" s="2" t="str">
        <f>"20210101"</f>
        <v>20210101</v>
      </c>
      <c r="L613" s="2">
        <v>757</v>
      </c>
      <c r="M613" s="2">
        <v>3</v>
      </c>
      <c r="N613" s="2" t="s">
        <v>3697</v>
      </c>
      <c r="P613" s="2" t="s">
        <v>2077</v>
      </c>
      <c r="Q613" s="2" t="s">
        <v>2078</v>
      </c>
      <c r="R613" s="2" t="s">
        <v>3698</v>
      </c>
      <c r="T613" s="2" t="s">
        <v>3699</v>
      </c>
      <c r="U613" s="2" t="s">
        <v>3700</v>
      </c>
    </row>
    <row r="614" spans="1:21" s="2" customFormat="1" ht="13" x14ac:dyDescent="0.3">
      <c r="A614" s="2" t="s">
        <v>3856</v>
      </c>
      <c r="B614" s="2" t="s">
        <v>1689</v>
      </c>
      <c r="C614" s="9">
        <v>2021</v>
      </c>
      <c r="D614" s="2" t="s">
        <v>1688</v>
      </c>
      <c r="E614" s="2" t="s">
        <v>2151</v>
      </c>
      <c r="F614" s="2" t="s">
        <v>3702</v>
      </c>
      <c r="G614" s="2" t="str">
        <f>"03630234"</f>
        <v>03630234</v>
      </c>
      <c r="I614" s="2" t="str">
        <f>"20210603"</f>
        <v>20210603</v>
      </c>
      <c r="N614" s="2" t="s">
        <v>3701</v>
      </c>
      <c r="O614" s="2" t="s">
        <v>1690</v>
      </c>
      <c r="P614" s="2" t="s">
        <v>2053</v>
      </c>
      <c r="Q614" s="2" t="s">
        <v>2054</v>
      </c>
      <c r="R614" s="2" t="s">
        <v>2055</v>
      </c>
      <c r="T614" s="2" t="s">
        <v>3702</v>
      </c>
      <c r="U614" s="2" t="s">
        <v>3703</v>
      </c>
    </row>
    <row r="615" spans="1:21" s="2" customFormat="1" ht="13" x14ac:dyDescent="0.3">
      <c r="A615" s="2" t="s">
        <v>3856</v>
      </c>
      <c r="B615" s="2" t="s">
        <v>3705</v>
      </c>
      <c r="C615" s="9">
        <v>2021</v>
      </c>
      <c r="D615" s="2" t="s">
        <v>3704</v>
      </c>
      <c r="E615" s="2" t="s">
        <v>2502</v>
      </c>
      <c r="F615" s="2" t="s">
        <v>3709</v>
      </c>
      <c r="G615" s="2" t="str">
        <f>"03064530"</f>
        <v>03064530</v>
      </c>
      <c r="I615" s="2" t="str">
        <f>"20210601"</f>
        <v>20210601</v>
      </c>
      <c r="J615" s="2">
        <v>128</v>
      </c>
      <c r="N615" s="2" t="s">
        <v>3706</v>
      </c>
      <c r="O615" s="2" t="s">
        <v>3707</v>
      </c>
      <c r="P615" s="2" t="s">
        <v>2124</v>
      </c>
      <c r="Q615" s="2" t="s">
        <v>1495</v>
      </c>
      <c r="R615" s="2" t="s">
        <v>3708</v>
      </c>
      <c r="T615" s="2" t="s">
        <v>3709</v>
      </c>
      <c r="U615" s="2" t="s">
        <v>3710</v>
      </c>
    </row>
    <row r="616" spans="1:21" s="2" customFormat="1" ht="13" x14ac:dyDescent="0.3">
      <c r="A616" s="2" t="s">
        <v>3856</v>
      </c>
      <c r="B616" s="2" t="s">
        <v>3712</v>
      </c>
      <c r="C616" s="9">
        <v>2020</v>
      </c>
      <c r="D616" s="2" t="s">
        <v>3711</v>
      </c>
      <c r="E616" s="2" t="s">
        <v>3713</v>
      </c>
      <c r="F616" s="2" t="s">
        <v>3717</v>
      </c>
      <c r="G616" s="2" t="str">
        <f>"15313204"</f>
        <v>15313204</v>
      </c>
      <c r="I616" s="2" t="str">
        <f>"20210101"</f>
        <v>20210101</v>
      </c>
      <c r="J616" s="2">
        <v>30</v>
      </c>
      <c r="K616" s="8">
        <v>44593</v>
      </c>
      <c r="L616" s="2">
        <v>104</v>
      </c>
      <c r="M616" s="2">
        <v>18</v>
      </c>
      <c r="N616" s="2" t="s">
        <v>3714</v>
      </c>
      <c r="O616" s="2" t="s">
        <v>3715</v>
      </c>
      <c r="P616" s="2" t="s">
        <v>2118</v>
      </c>
      <c r="Q616" s="2" t="s">
        <v>1495</v>
      </c>
      <c r="R616" s="2" t="s">
        <v>3716</v>
      </c>
      <c r="T616" s="2" t="s">
        <v>3717</v>
      </c>
      <c r="U616" s="2" t="s">
        <v>3718</v>
      </c>
    </row>
    <row r="617" spans="1:21" s="2" customFormat="1" ht="13" x14ac:dyDescent="0.3">
      <c r="A617" s="2" t="s">
        <v>3856</v>
      </c>
      <c r="B617" s="2" t="s">
        <v>3720</v>
      </c>
      <c r="C617" s="9">
        <v>2021</v>
      </c>
      <c r="D617" s="2" t="s">
        <v>3719</v>
      </c>
      <c r="E617" s="2" t="s">
        <v>3721</v>
      </c>
      <c r="F617" s="2" t="s">
        <v>3724</v>
      </c>
      <c r="G617" s="2" t="str">
        <f>"0001690X"</f>
        <v>0001690X</v>
      </c>
      <c r="I617" s="2" t="str">
        <f>"20210214"</f>
        <v>20210214</v>
      </c>
      <c r="N617" s="2" t="s">
        <v>3722</v>
      </c>
      <c r="O617" s="2" t="s">
        <v>3723</v>
      </c>
      <c r="P617" s="2" t="s">
        <v>2053</v>
      </c>
      <c r="Q617" s="2" t="s">
        <v>2054</v>
      </c>
      <c r="R617" s="2" t="s">
        <v>2055</v>
      </c>
      <c r="T617" s="2" t="s">
        <v>3724</v>
      </c>
      <c r="U617" s="2" t="s">
        <v>3725</v>
      </c>
    </row>
    <row r="618" spans="1:21" s="2" customFormat="1" ht="13" x14ac:dyDescent="0.3">
      <c r="A618" s="2" t="s">
        <v>3856</v>
      </c>
      <c r="B618" s="2" t="s">
        <v>3727</v>
      </c>
      <c r="C618" s="9">
        <v>2021</v>
      </c>
      <c r="D618" s="2" t="s">
        <v>3726</v>
      </c>
      <c r="E618" s="2" t="s">
        <v>2034</v>
      </c>
      <c r="F618" s="2" t="s">
        <v>3730</v>
      </c>
      <c r="G618" s="2" t="str">
        <f>"04194217"</f>
        <v>04194217</v>
      </c>
      <c r="H618" s="2" t="str">
        <f>"9798738624049"</f>
        <v>9798738624049</v>
      </c>
      <c r="I618" s="2" t="str">
        <f>"20210101"</f>
        <v>20210101</v>
      </c>
      <c r="J618" s="2">
        <v>82</v>
      </c>
      <c r="K618" s="2" t="s">
        <v>2973</v>
      </c>
      <c r="N618" s="2" t="s">
        <v>3728</v>
      </c>
      <c r="P618" s="2" t="s">
        <v>2037</v>
      </c>
      <c r="Q618" s="2" t="s">
        <v>2038</v>
      </c>
      <c r="R618" s="2" t="s">
        <v>3729</v>
      </c>
      <c r="T618" s="2" t="s">
        <v>3730</v>
      </c>
      <c r="U618" s="2" t="s">
        <v>3731</v>
      </c>
    </row>
    <row r="619" spans="1:21" s="2" customFormat="1" ht="13" x14ac:dyDescent="0.3">
      <c r="A619" s="2" t="s">
        <v>3856</v>
      </c>
      <c r="B619" s="2" t="s">
        <v>3733</v>
      </c>
      <c r="C619" s="9">
        <v>2020</v>
      </c>
      <c r="D619" s="2" t="s">
        <v>3732</v>
      </c>
      <c r="E619" s="2" t="s">
        <v>3734</v>
      </c>
      <c r="F619" s="2" t="s">
        <v>3738</v>
      </c>
      <c r="H619" s="2" t="str">
        <f>"9781462544622"</f>
        <v>9781462544622</v>
      </c>
      <c r="I619" s="2" t="str">
        <f>"20210101"</f>
        <v>20210101</v>
      </c>
      <c r="L619" s="2">
        <v>264</v>
      </c>
      <c r="M619" s="2">
        <v>21</v>
      </c>
      <c r="N619" s="2" t="s">
        <v>3735</v>
      </c>
      <c r="P619" s="2" t="s">
        <v>3736</v>
      </c>
      <c r="Q619" s="2" t="s">
        <v>2078</v>
      </c>
      <c r="R619" s="2" t="s">
        <v>3737</v>
      </c>
      <c r="T619" s="2" t="s">
        <v>3738</v>
      </c>
      <c r="U619" s="2" t="s">
        <v>3739</v>
      </c>
    </row>
    <row r="620" spans="1:21" s="2" customFormat="1" ht="13" x14ac:dyDescent="0.3">
      <c r="A620" s="2" t="s">
        <v>3856</v>
      </c>
      <c r="B620" s="2" t="s">
        <v>3741</v>
      </c>
      <c r="C620" s="9">
        <v>2020</v>
      </c>
      <c r="D620" s="2" t="s">
        <v>3740</v>
      </c>
      <c r="E620" s="2" t="s">
        <v>2881</v>
      </c>
      <c r="F620" s="2" t="s">
        <v>3745</v>
      </c>
      <c r="G620" s="2" t="str">
        <f>"01651781"</f>
        <v>01651781</v>
      </c>
      <c r="I620" s="2" t="str">
        <f>"20201101"</f>
        <v>20201101</v>
      </c>
      <c r="J620" s="2">
        <v>293</v>
      </c>
      <c r="N620" s="2" t="s">
        <v>3742</v>
      </c>
      <c r="O620" s="2" t="s">
        <v>3743</v>
      </c>
      <c r="P620" s="2" t="s">
        <v>2124</v>
      </c>
      <c r="Q620" s="2" t="s">
        <v>2521</v>
      </c>
      <c r="R620" s="2" t="s">
        <v>3744</v>
      </c>
      <c r="T620" s="2" t="s">
        <v>3745</v>
      </c>
      <c r="U620" s="2" t="s">
        <v>3746</v>
      </c>
    </row>
    <row r="621" spans="1:21" s="2" customFormat="1" ht="13" x14ac:dyDescent="0.3">
      <c r="A621" s="2" t="s">
        <v>3856</v>
      </c>
      <c r="B621" s="2" t="s">
        <v>3748</v>
      </c>
      <c r="C621" s="9">
        <v>2021</v>
      </c>
      <c r="D621" s="2" t="s">
        <v>3747</v>
      </c>
      <c r="E621" s="2" t="s">
        <v>3749</v>
      </c>
      <c r="F621" s="2" t="s">
        <v>3753</v>
      </c>
      <c r="G621" s="2" t="str">
        <f>"07067437"</f>
        <v>07067437</v>
      </c>
      <c r="I621" s="2" t="str">
        <f>"20210201"</f>
        <v>20210201</v>
      </c>
      <c r="J621" s="2">
        <v>66</v>
      </c>
      <c r="K621" s="2">
        <v>2</v>
      </c>
      <c r="L621" s="2">
        <v>170</v>
      </c>
      <c r="M621" s="2">
        <v>9</v>
      </c>
      <c r="N621" s="2" t="s">
        <v>3750</v>
      </c>
      <c r="O621" s="2" t="s">
        <v>3751</v>
      </c>
      <c r="P621" s="2" t="s">
        <v>2129</v>
      </c>
      <c r="Q621" s="2" t="s">
        <v>1495</v>
      </c>
      <c r="R621" s="2" t="s">
        <v>3752</v>
      </c>
      <c r="T621" s="2" t="s">
        <v>3753</v>
      </c>
      <c r="U621" s="2" t="s">
        <v>3754</v>
      </c>
    </row>
    <row r="622" spans="1:21" s="2" customFormat="1" ht="13" x14ac:dyDescent="0.3">
      <c r="A622" s="2" t="s">
        <v>3856</v>
      </c>
      <c r="B622" s="2" t="s">
        <v>3756</v>
      </c>
      <c r="C622" s="9">
        <v>2021</v>
      </c>
      <c r="D622" s="2" t="s">
        <v>3755</v>
      </c>
      <c r="E622" s="2" t="s">
        <v>3757</v>
      </c>
      <c r="F622" s="2" t="s">
        <v>3761</v>
      </c>
      <c r="G622" s="2" t="str">
        <f>"21520828"</f>
        <v>21520828</v>
      </c>
      <c r="H622" s="2" t="str">
        <f>"9781433894923"</f>
        <v>9781433894923</v>
      </c>
      <c r="I622" s="2" t="str">
        <f>"20210701"</f>
        <v>20210701</v>
      </c>
      <c r="J622" s="2">
        <v>11</v>
      </c>
      <c r="K622" s="2">
        <v>4</v>
      </c>
      <c r="L622" s="2">
        <v>349</v>
      </c>
      <c r="M622" s="2">
        <v>5</v>
      </c>
      <c r="N622" s="2" t="s">
        <v>3758</v>
      </c>
      <c r="O622" s="2" t="s">
        <v>3759</v>
      </c>
      <c r="P622" s="2" t="s">
        <v>2044</v>
      </c>
      <c r="Q622" s="2" t="s">
        <v>1495</v>
      </c>
      <c r="R622" s="2" t="s">
        <v>3760</v>
      </c>
      <c r="T622" s="2" t="s">
        <v>3761</v>
      </c>
      <c r="U622" s="2" t="s">
        <v>3762</v>
      </c>
    </row>
    <row r="623" spans="1:21" s="2" customFormat="1" ht="13" x14ac:dyDescent="0.3">
      <c r="A623" s="2" t="s">
        <v>3856</v>
      </c>
      <c r="B623" s="2" t="s">
        <v>3764</v>
      </c>
      <c r="C623" s="9">
        <v>2021</v>
      </c>
      <c r="D623" s="2" t="s">
        <v>3763</v>
      </c>
      <c r="E623" s="2" t="s">
        <v>3765</v>
      </c>
      <c r="F623" s="2" t="s">
        <v>3769</v>
      </c>
      <c r="H623" s="2" t="str">
        <f>"9781118482728; 9781118482704; 9781118482650; 9781118482711"</f>
        <v>9781118482728; 9781118482704; 9781118482650; 9781118482711</v>
      </c>
      <c r="I623" s="2" t="str">
        <f>"20210101"</f>
        <v>20210101</v>
      </c>
      <c r="L623" s="2">
        <v>600</v>
      </c>
      <c r="M623" s="2">
        <v>19</v>
      </c>
      <c r="N623" s="2" t="s">
        <v>3766</v>
      </c>
      <c r="O623" s="2" t="s">
        <v>3767</v>
      </c>
      <c r="P623" s="2" t="s">
        <v>2926</v>
      </c>
      <c r="Q623" s="2" t="s">
        <v>2078</v>
      </c>
      <c r="R623" s="2" t="s">
        <v>3768</v>
      </c>
      <c r="T623" s="2" t="s">
        <v>3769</v>
      </c>
      <c r="U623" s="2" t="s">
        <v>3770</v>
      </c>
    </row>
    <row r="624" spans="1:21" s="2" customFormat="1" ht="13" x14ac:dyDescent="0.3">
      <c r="A624" s="2" t="s">
        <v>3856</v>
      </c>
      <c r="B624" s="2" t="s">
        <v>1712</v>
      </c>
      <c r="C624" s="9">
        <v>2021</v>
      </c>
      <c r="D624" s="2" t="s">
        <v>1711</v>
      </c>
      <c r="E624" s="2" t="s">
        <v>227</v>
      </c>
      <c r="F624" s="2" t="s">
        <v>3773</v>
      </c>
      <c r="G624" s="2" t="str">
        <f>"01606891"</f>
        <v>01606891</v>
      </c>
      <c r="I624" s="2" t="str">
        <f>"20210201"</f>
        <v>20210201</v>
      </c>
      <c r="J624" s="2">
        <v>44</v>
      </c>
      <c r="K624" s="2">
        <v>1</v>
      </c>
      <c r="L624" s="2">
        <v>129</v>
      </c>
      <c r="M624" s="2">
        <v>9</v>
      </c>
      <c r="N624" s="2" t="s">
        <v>3771</v>
      </c>
      <c r="O624" s="2" t="s">
        <v>222</v>
      </c>
      <c r="P624" s="2" t="s">
        <v>2260</v>
      </c>
      <c r="Q624" s="2" t="s">
        <v>1495</v>
      </c>
      <c r="R624" s="2" t="s">
        <v>3772</v>
      </c>
      <c r="T624" s="2" t="s">
        <v>3773</v>
      </c>
      <c r="U624" s="2" t="s">
        <v>3774</v>
      </c>
    </row>
    <row r="625" spans="1:21" s="2" customFormat="1" ht="13" x14ac:dyDescent="0.3">
      <c r="A625" s="2" t="s">
        <v>3856</v>
      </c>
      <c r="B625" s="2" t="s">
        <v>3776</v>
      </c>
      <c r="C625" s="9">
        <v>2022</v>
      </c>
      <c r="D625" s="2" t="s">
        <v>3775</v>
      </c>
      <c r="E625" s="2" t="s">
        <v>2772</v>
      </c>
      <c r="F625" s="2" t="s">
        <v>3779</v>
      </c>
      <c r="G625" s="2" t="str">
        <f>"07481187"</f>
        <v>07481187</v>
      </c>
      <c r="I625" s="2" t="str">
        <f>"20220216"</f>
        <v>20220216</v>
      </c>
      <c r="N625" s="2" t="s">
        <v>3777</v>
      </c>
      <c r="O625" s="2" t="s">
        <v>3778</v>
      </c>
      <c r="P625" s="2" t="s">
        <v>2118</v>
      </c>
      <c r="Q625" s="2" t="s">
        <v>2054</v>
      </c>
      <c r="R625" s="2" t="s">
        <v>2055</v>
      </c>
      <c r="T625" s="2" t="s">
        <v>3779</v>
      </c>
      <c r="U625" s="2" t="s">
        <v>3780</v>
      </c>
    </row>
    <row r="626" spans="1:21" s="2" customFormat="1" ht="13" x14ac:dyDescent="0.3">
      <c r="A626" s="2" t="s">
        <v>3856</v>
      </c>
      <c r="B626" s="2" t="s">
        <v>3782</v>
      </c>
      <c r="C626" s="9">
        <v>2021</v>
      </c>
      <c r="D626" s="2" t="s">
        <v>3781</v>
      </c>
      <c r="E626" s="2" t="s">
        <v>3783</v>
      </c>
      <c r="F626" s="2" t="s">
        <v>3788</v>
      </c>
      <c r="G626" s="2" t="str">
        <f>"18762018"</f>
        <v>18762018</v>
      </c>
      <c r="I626" s="2" t="str">
        <f>"20210101"</f>
        <v>20210101</v>
      </c>
      <c r="J626" s="2">
        <v>55</v>
      </c>
      <c r="N626" s="2" t="s">
        <v>3784</v>
      </c>
      <c r="O626" s="2" t="s">
        <v>3785</v>
      </c>
      <c r="P626" s="2" t="s">
        <v>2124</v>
      </c>
      <c r="Q626" s="2" t="s">
        <v>3786</v>
      </c>
      <c r="R626" s="2" t="s">
        <v>3787</v>
      </c>
      <c r="T626" s="2" t="s">
        <v>3788</v>
      </c>
      <c r="U626" s="2" t="s">
        <v>3789</v>
      </c>
    </row>
    <row r="627" spans="1:21" s="2" customFormat="1" ht="13" x14ac:dyDescent="0.3">
      <c r="A627" s="2" t="s">
        <v>3856</v>
      </c>
      <c r="B627" s="2" t="s">
        <v>3791</v>
      </c>
      <c r="C627" s="9">
        <v>2022</v>
      </c>
      <c r="D627" s="2" t="s">
        <v>3790</v>
      </c>
      <c r="E627" s="2" t="s">
        <v>3792</v>
      </c>
      <c r="F627" s="2" t="s">
        <v>3797</v>
      </c>
      <c r="G627" s="2" t="str">
        <f>"03012212"</f>
        <v>03012212</v>
      </c>
      <c r="I627" s="2" t="str">
        <f>"20211201"</f>
        <v>20211201</v>
      </c>
      <c r="J627" s="2">
        <v>49</v>
      </c>
      <c r="K627" s="2">
        <v>12</v>
      </c>
      <c r="L627" s="2">
        <v>1</v>
      </c>
      <c r="M627" s="2">
        <v>8</v>
      </c>
      <c r="N627" s="2" t="s">
        <v>3793</v>
      </c>
      <c r="O627" s="2" t="s">
        <v>3794</v>
      </c>
      <c r="P627" s="2" t="s">
        <v>3795</v>
      </c>
      <c r="Q627" s="2" t="s">
        <v>1495</v>
      </c>
      <c r="R627" s="2" t="s">
        <v>3796</v>
      </c>
      <c r="T627" s="2" t="s">
        <v>3797</v>
      </c>
      <c r="U627" s="2" t="s">
        <v>3798</v>
      </c>
    </row>
    <row r="628" spans="1:21" s="2" customFormat="1" ht="13" x14ac:dyDescent="0.3">
      <c r="A628" s="2" t="s">
        <v>3856</v>
      </c>
      <c r="B628" s="2" t="s">
        <v>3800</v>
      </c>
      <c r="C628" s="9">
        <v>2021</v>
      </c>
      <c r="D628" s="2" t="s">
        <v>3799</v>
      </c>
      <c r="E628" s="2" t="s">
        <v>3801</v>
      </c>
      <c r="F628" s="2" t="s">
        <v>3805</v>
      </c>
      <c r="G628" s="2" t="str">
        <f>"21947511"</f>
        <v>21947511</v>
      </c>
      <c r="I628" s="2" t="str">
        <f>"20210901"</f>
        <v>20210901</v>
      </c>
      <c r="J628" s="2">
        <v>9</v>
      </c>
      <c r="N628" s="2" t="s">
        <v>3802</v>
      </c>
      <c r="O628" s="2" t="s">
        <v>3803</v>
      </c>
      <c r="P628" s="2" t="s">
        <v>2108</v>
      </c>
      <c r="Q628" s="2" t="s">
        <v>1495</v>
      </c>
      <c r="R628" s="2" t="s">
        <v>3804</v>
      </c>
      <c r="T628" s="2" t="s">
        <v>3805</v>
      </c>
      <c r="U628" s="2" t="s">
        <v>3806</v>
      </c>
    </row>
    <row r="629" spans="1:21" s="2" customFormat="1" ht="13" x14ac:dyDescent="0.3">
      <c r="A629" s="2" t="s">
        <v>3856</v>
      </c>
      <c r="B629" s="2" t="s">
        <v>3808</v>
      </c>
      <c r="C629" s="9">
        <v>2021</v>
      </c>
      <c r="D629" s="2" t="s">
        <v>3807</v>
      </c>
      <c r="E629" s="2" t="s">
        <v>3809</v>
      </c>
      <c r="F629" s="2" t="s">
        <v>3814</v>
      </c>
      <c r="G629" s="2" t="str">
        <f>"0009062X"</f>
        <v>0009062X</v>
      </c>
      <c r="I629" s="2" t="str">
        <f>"20210101"</f>
        <v>20210101</v>
      </c>
      <c r="J629" s="2">
        <v>65</v>
      </c>
      <c r="K629" s="2">
        <v>2</v>
      </c>
      <c r="L629" s="2">
        <v>178</v>
      </c>
      <c r="M629" s="2">
        <v>23</v>
      </c>
      <c r="N629" s="2" t="s">
        <v>3810</v>
      </c>
      <c r="O629" s="2" t="s">
        <v>3811</v>
      </c>
      <c r="P629" s="2" t="s">
        <v>3812</v>
      </c>
      <c r="Q629" s="2" t="s">
        <v>1495</v>
      </c>
      <c r="R629" s="2" t="s">
        <v>3813</v>
      </c>
      <c r="T629" s="2" t="s">
        <v>3814</v>
      </c>
      <c r="U629" s="2" t="s">
        <v>3815</v>
      </c>
    </row>
    <row r="630" spans="1:21" s="2" customFormat="1" ht="13" x14ac:dyDescent="0.3">
      <c r="A630" s="2" t="s">
        <v>3856</v>
      </c>
      <c r="B630" s="2" t="s">
        <v>3817</v>
      </c>
      <c r="C630" s="9">
        <v>2021</v>
      </c>
      <c r="D630" s="2" t="s">
        <v>3816</v>
      </c>
      <c r="E630" s="2" t="s">
        <v>3818</v>
      </c>
      <c r="F630" s="2" t="s">
        <v>3822</v>
      </c>
      <c r="G630" s="2" t="str">
        <f>"00282804"</f>
        <v>00282804</v>
      </c>
      <c r="I630" s="2" t="str">
        <f>"20210701"</f>
        <v>20210701</v>
      </c>
      <c r="J630" s="2">
        <v>92</v>
      </c>
      <c r="K630" s="2">
        <v>7</v>
      </c>
      <c r="L630" s="2">
        <v>643</v>
      </c>
      <c r="M630" s="2">
        <v>10</v>
      </c>
      <c r="N630" s="2" t="s">
        <v>3819</v>
      </c>
      <c r="O630" s="2" t="s">
        <v>3820</v>
      </c>
      <c r="P630" s="2" t="s">
        <v>2108</v>
      </c>
      <c r="Q630" s="2" t="s">
        <v>1495</v>
      </c>
      <c r="R630" s="2" t="s">
        <v>3821</v>
      </c>
      <c r="T630" s="2" t="s">
        <v>3822</v>
      </c>
      <c r="U630" s="2" t="s">
        <v>3823</v>
      </c>
    </row>
    <row r="631" spans="1:21" s="2" customFormat="1" ht="13" x14ac:dyDescent="0.3">
      <c r="A631" s="2" t="s">
        <v>3856</v>
      </c>
      <c r="B631" s="2" t="s">
        <v>2098</v>
      </c>
      <c r="C631" s="9">
        <v>2022</v>
      </c>
      <c r="D631" s="2" t="s">
        <v>2097</v>
      </c>
      <c r="E631" s="2" t="s">
        <v>22</v>
      </c>
      <c r="F631" s="2" t="s">
        <v>2101</v>
      </c>
      <c r="G631" s="2" t="str">
        <f>"00393665"</f>
        <v>00393665</v>
      </c>
      <c r="I631" s="2" t="str">
        <f>"20211201"</f>
        <v>20211201</v>
      </c>
      <c r="J631" s="2">
        <v>52</v>
      </c>
      <c r="K631" s="2">
        <v>4</v>
      </c>
      <c r="L631" s="2">
        <v>557</v>
      </c>
      <c r="M631" s="2">
        <v>14</v>
      </c>
      <c r="N631" s="2" t="s">
        <v>2099</v>
      </c>
      <c r="O631" s="2" t="s">
        <v>13</v>
      </c>
      <c r="P631" s="2" t="s">
        <v>2053</v>
      </c>
      <c r="Q631" s="2" t="s">
        <v>1495</v>
      </c>
      <c r="R631" s="2" t="s">
        <v>2100</v>
      </c>
      <c r="T631" s="2" t="s">
        <v>2101</v>
      </c>
      <c r="U631" s="2" t="s">
        <v>2102</v>
      </c>
    </row>
    <row r="632" spans="1:21" s="2" customFormat="1" ht="13" x14ac:dyDescent="0.3">
      <c r="A632" s="2" t="s">
        <v>3856</v>
      </c>
      <c r="B632" s="2" t="s">
        <v>3825</v>
      </c>
      <c r="C632" s="9">
        <v>2021</v>
      </c>
      <c r="D632" s="2" t="s">
        <v>3824</v>
      </c>
      <c r="E632" s="2" t="s">
        <v>3826</v>
      </c>
      <c r="F632" s="2" t="s">
        <v>3830</v>
      </c>
      <c r="G632" s="2" t="str">
        <f>"23264500"</f>
        <v>23264500</v>
      </c>
      <c r="H632" s="2" t="str">
        <f>"9781433894909"</f>
        <v>9781433894909</v>
      </c>
      <c r="I632" s="2" t="str">
        <f>"20210601"</f>
        <v>20210601</v>
      </c>
      <c r="J632" s="2">
        <v>8</v>
      </c>
      <c r="K632" s="2">
        <v>2</v>
      </c>
      <c r="L632" s="2">
        <v>98</v>
      </c>
      <c r="M632" s="2">
        <v>14</v>
      </c>
      <c r="N632" s="2" t="s">
        <v>3827</v>
      </c>
      <c r="O632" s="2" t="s">
        <v>3828</v>
      </c>
      <c r="P632" s="2" t="s">
        <v>2044</v>
      </c>
      <c r="Q632" s="2" t="s">
        <v>1495</v>
      </c>
      <c r="R632" s="2" t="s">
        <v>3829</v>
      </c>
      <c r="T632" s="2" t="s">
        <v>3830</v>
      </c>
      <c r="U632" s="2" t="s">
        <v>3831</v>
      </c>
    </row>
    <row r="633" spans="1:21" s="2" customFormat="1" ht="13" x14ac:dyDescent="0.3">
      <c r="A633" s="2" t="s">
        <v>3856</v>
      </c>
      <c r="B633" s="2" t="s">
        <v>2104</v>
      </c>
      <c r="C633" s="9">
        <v>2020</v>
      </c>
      <c r="D633" s="2" t="s">
        <v>2103</v>
      </c>
      <c r="E633" s="2" t="s">
        <v>2105</v>
      </c>
      <c r="F633" s="2" t="s">
        <v>2110</v>
      </c>
      <c r="G633" s="2" t="str">
        <f>"03038300"</f>
        <v>03038300</v>
      </c>
      <c r="I633" s="2" t="str">
        <f>"20201201"</f>
        <v>20201201</v>
      </c>
      <c r="J633" s="2">
        <v>152</v>
      </c>
      <c r="K633" s="2">
        <v>3</v>
      </c>
      <c r="L633" s="2">
        <v>1085</v>
      </c>
      <c r="M633" s="2">
        <v>41</v>
      </c>
      <c r="N633" s="2" t="s">
        <v>2106</v>
      </c>
      <c r="O633" s="2" t="s">
        <v>2107</v>
      </c>
      <c r="P633" s="2" t="s">
        <v>2108</v>
      </c>
      <c r="Q633" s="2" t="s">
        <v>1495</v>
      </c>
      <c r="R633" s="2" t="s">
        <v>2109</v>
      </c>
      <c r="T633" s="2" t="s">
        <v>2110</v>
      </c>
      <c r="U633" s="2" t="s">
        <v>2111</v>
      </c>
    </row>
    <row r="634" spans="1:21" s="2" customFormat="1" ht="13" x14ac:dyDescent="0.3">
      <c r="A634" s="2" t="s">
        <v>3856</v>
      </c>
      <c r="B634" s="2" t="s">
        <v>3833</v>
      </c>
      <c r="C634" s="9">
        <v>2021</v>
      </c>
      <c r="D634" s="2" t="s">
        <v>3832</v>
      </c>
      <c r="E634" s="2" t="s">
        <v>3834</v>
      </c>
      <c r="F634" s="2" t="s">
        <v>3839</v>
      </c>
      <c r="G634" s="2" t="str">
        <f>"03535053"</f>
        <v>03535053</v>
      </c>
      <c r="I634" s="2" t="str">
        <f>"20210101"</f>
        <v>20210101</v>
      </c>
      <c r="J634" s="2">
        <v>33</v>
      </c>
      <c r="K634" s="2">
        <v>2</v>
      </c>
      <c r="L634" s="2">
        <v>147</v>
      </c>
      <c r="M634" s="2">
        <v>5</v>
      </c>
      <c r="N634" s="2" t="s">
        <v>3835</v>
      </c>
      <c r="O634" s="2" t="s">
        <v>3836</v>
      </c>
      <c r="P634" s="2" t="s">
        <v>3837</v>
      </c>
      <c r="Q634" s="2" t="s">
        <v>1495</v>
      </c>
      <c r="R634" s="2" t="s">
        <v>3838</v>
      </c>
      <c r="T634" s="2" t="s">
        <v>3839</v>
      </c>
      <c r="U634" s="2" t="s">
        <v>3840</v>
      </c>
    </row>
    <row r="635" spans="1:21" s="2" customFormat="1" ht="13" x14ac:dyDescent="0.3">
      <c r="A635" s="2" t="s">
        <v>3856</v>
      </c>
      <c r="B635" s="2" t="s">
        <v>3842</v>
      </c>
      <c r="C635" s="9">
        <v>2020</v>
      </c>
      <c r="D635" s="2" t="s">
        <v>3841</v>
      </c>
      <c r="E635" s="2" t="s">
        <v>3843</v>
      </c>
      <c r="F635" s="2" t="s">
        <v>3847</v>
      </c>
      <c r="G635" s="2" t="str">
        <f>"13524658"</f>
        <v>13524658</v>
      </c>
      <c r="I635" s="2" t="str">
        <f>"20201101"</f>
        <v>20201101</v>
      </c>
      <c r="J635" s="2">
        <v>48</v>
      </c>
      <c r="K635" s="2">
        <v>6</v>
      </c>
      <c r="L635" s="2">
        <v>631</v>
      </c>
      <c r="M635" s="2">
        <v>15</v>
      </c>
      <c r="N635" s="2" t="s">
        <v>3844</v>
      </c>
      <c r="O635" s="2" t="s">
        <v>3845</v>
      </c>
      <c r="P635" s="2" t="s">
        <v>466</v>
      </c>
      <c r="Q635" s="2" t="s">
        <v>1495</v>
      </c>
      <c r="R635" s="2" t="s">
        <v>3846</v>
      </c>
      <c r="T635" s="2" t="s">
        <v>3847</v>
      </c>
      <c r="U635" s="2" t="s">
        <v>3848</v>
      </c>
    </row>
    <row r="636" spans="1:21" s="2" customFormat="1" ht="13" x14ac:dyDescent="0.3">
      <c r="A636" s="2" t="s">
        <v>3856</v>
      </c>
      <c r="B636" s="2" t="s">
        <v>3850</v>
      </c>
      <c r="C636" s="9">
        <v>2020</v>
      </c>
      <c r="D636" s="2" t="s">
        <v>3849</v>
      </c>
      <c r="E636" s="2" t="s">
        <v>2510</v>
      </c>
      <c r="F636" s="2" t="s">
        <v>3854</v>
      </c>
      <c r="G636" s="2" t="str">
        <f>"02275910"</f>
        <v>02275910</v>
      </c>
      <c r="I636" s="2" t="str">
        <f>"20210101"</f>
        <v>20210101</v>
      </c>
      <c r="J636" s="2">
        <v>42</v>
      </c>
      <c r="K636" s="2">
        <v>3</v>
      </c>
      <c r="L636" s="2">
        <v>202</v>
      </c>
      <c r="M636" s="2">
        <v>8</v>
      </c>
      <c r="N636" s="2" t="s">
        <v>3851</v>
      </c>
      <c r="O636" s="2" t="s">
        <v>3852</v>
      </c>
      <c r="P636" s="2" t="s">
        <v>2303</v>
      </c>
      <c r="Q636" s="2" t="s">
        <v>1495</v>
      </c>
      <c r="R636" s="2" t="s">
        <v>3853</v>
      </c>
      <c r="T636" s="2" t="s">
        <v>3854</v>
      </c>
      <c r="U636" s="2" t="s">
        <v>3855</v>
      </c>
    </row>
    <row r="637" spans="1:21" s="2" customFormat="1" ht="13" x14ac:dyDescent="0.3">
      <c r="A637" s="2" t="s">
        <v>3857</v>
      </c>
      <c r="B637" s="2" t="s">
        <v>2443</v>
      </c>
      <c r="C637" s="9">
        <v>2021</v>
      </c>
      <c r="D637" s="2" t="s">
        <v>2442</v>
      </c>
      <c r="E637" s="2" t="s">
        <v>2444</v>
      </c>
      <c r="F637" s="2" t="s">
        <v>2447</v>
      </c>
      <c r="G637" s="2" t="str">
        <f>"10810730"</f>
        <v>10810730</v>
      </c>
      <c r="I637" s="2" t="str">
        <f>"20210814"</f>
        <v>20210814</v>
      </c>
      <c r="N637" s="2" t="s">
        <v>2445</v>
      </c>
      <c r="O637" s="2" t="s">
        <v>2446</v>
      </c>
      <c r="P637" s="2" t="s">
        <v>2118</v>
      </c>
      <c r="Q637" s="2" t="s">
        <v>2054</v>
      </c>
      <c r="R637" s="2" t="s">
        <v>2055</v>
      </c>
      <c r="T637" s="2" t="s">
        <v>2447</v>
      </c>
      <c r="U637" s="2" t="s">
        <v>2448</v>
      </c>
    </row>
    <row r="638" spans="1:21" s="2" customFormat="1" ht="13" x14ac:dyDescent="0.3">
      <c r="A638" s="2" t="s">
        <v>3857</v>
      </c>
      <c r="B638" s="2" t="s">
        <v>2880</v>
      </c>
      <c r="C638" s="9">
        <v>2021</v>
      </c>
      <c r="D638" s="2" t="s">
        <v>2879</v>
      </c>
      <c r="E638" s="2" t="s">
        <v>2881</v>
      </c>
      <c r="F638" s="2" t="s">
        <v>2885</v>
      </c>
      <c r="G638" s="2" t="str">
        <f>"01651781"</f>
        <v>01651781</v>
      </c>
      <c r="I638" s="2" t="str">
        <f>"20210901"</f>
        <v>20210901</v>
      </c>
      <c r="J638" s="2">
        <v>303</v>
      </c>
      <c r="N638" s="2" t="s">
        <v>2882</v>
      </c>
      <c r="O638" s="2" t="s">
        <v>2883</v>
      </c>
      <c r="P638" s="2" t="s">
        <v>2124</v>
      </c>
      <c r="Q638" s="2" t="s">
        <v>1495</v>
      </c>
      <c r="R638" s="2" t="s">
        <v>2884</v>
      </c>
      <c r="T638" s="2" t="s">
        <v>2885</v>
      </c>
      <c r="U638" s="2" t="s">
        <v>2886</v>
      </c>
    </row>
    <row r="639" spans="1:21" s="2" customFormat="1" ht="13" x14ac:dyDescent="0.3">
      <c r="A639" s="2" t="s">
        <v>3858</v>
      </c>
      <c r="B639" s="2" t="s">
        <v>2443</v>
      </c>
      <c r="C639" s="9">
        <v>2021</v>
      </c>
      <c r="D639" s="2" t="s">
        <v>2442</v>
      </c>
      <c r="E639" s="2" t="s">
        <v>2444</v>
      </c>
      <c r="F639" s="2" t="s">
        <v>2447</v>
      </c>
      <c r="G639" s="2" t="str">
        <f>"10810730"</f>
        <v>10810730</v>
      </c>
      <c r="I639" s="2" t="str">
        <f>"20210814"</f>
        <v>20210814</v>
      </c>
      <c r="N639" s="2" t="s">
        <v>2445</v>
      </c>
      <c r="O639" s="2" t="s">
        <v>2446</v>
      </c>
      <c r="P639" s="2" t="s">
        <v>2118</v>
      </c>
      <c r="Q639" s="2" t="s">
        <v>2054</v>
      </c>
      <c r="R639" s="2" t="s">
        <v>2055</v>
      </c>
      <c r="T639" s="2" t="s">
        <v>2447</v>
      </c>
      <c r="U639" s="2" t="s">
        <v>2448</v>
      </c>
    </row>
    <row r="640" spans="1:21" s="2" customFormat="1" ht="13" x14ac:dyDescent="0.3">
      <c r="A640" s="2" t="s">
        <v>3936</v>
      </c>
      <c r="B640" s="2" t="s">
        <v>3860</v>
      </c>
      <c r="C640" s="9">
        <v>2021</v>
      </c>
      <c r="D640" s="2" t="s">
        <v>3859</v>
      </c>
      <c r="E640" s="2" t="s">
        <v>2034</v>
      </c>
      <c r="F640" s="2" t="s">
        <v>3863</v>
      </c>
      <c r="G640" s="2" t="str">
        <f>"04194217"</f>
        <v>04194217</v>
      </c>
      <c r="H640" s="2" t="str">
        <f>"9798597087696"</f>
        <v>9798597087696</v>
      </c>
      <c r="I640" s="2" t="str">
        <f>"20210101"</f>
        <v>20210101</v>
      </c>
      <c r="J640" s="2">
        <v>82</v>
      </c>
      <c r="K640" s="2" t="s">
        <v>2725</v>
      </c>
      <c r="N640" s="2" t="s">
        <v>3861</v>
      </c>
      <c r="P640" s="2" t="s">
        <v>2037</v>
      </c>
      <c r="Q640" s="2" t="s">
        <v>2038</v>
      </c>
      <c r="R640" s="2" t="s">
        <v>3862</v>
      </c>
      <c r="T640" s="2" t="s">
        <v>3863</v>
      </c>
      <c r="U640" s="2" t="s">
        <v>3864</v>
      </c>
    </row>
    <row r="641" spans="1:21" s="2" customFormat="1" ht="13" x14ac:dyDescent="0.3">
      <c r="A641" s="2" t="s">
        <v>3936</v>
      </c>
      <c r="B641" s="2" t="s">
        <v>2033</v>
      </c>
      <c r="C641" s="9">
        <v>2022</v>
      </c>
      <c r="D641" s="2" t="s">
        <v>2032</v>
      </c>
      <c r="E641" s="2" t="s">
        <v>2034</v>
      </c>
      <c r="F641" s="2" t="s">
        <v>2040</v>
      </c>
      <c r="G641" s="2" t="str">
        <f>"04194217"</f>
        <v>04194217</v>
      </c>
      <c r="H641" s="2" t="str">
        <f>"9798460402120"</f>
        <v>9798460402120</v>
      </c>
      <c r="I641" s="2" t="str">
        <f>"20220101"</f>
        <v>20220101</v>
      </c>
      <c r="J641" s="2">
        <v>83</v>
      </c>
      <c r="K641" s="2" t="s">
        <v>2035</v>
      </c>
      <c r="N641" s="2" t="s">
        <v>2036</v>
      </c>
      <c r="P641" s="2" t="s">
        <v>2037</v>
      </c>
      <c r="Q641" s="2" t="s">
        <v>2038</v>
      </c>
      <c r="R641" s="2" t="s">
        <v>2039</v>
      </c>
      <c r="T641" s="2" t="s">
        <v>2040</v>
      </c>
      <c r="U641" s="2" t="s">
        <v>2041</v>
      </c>
    </row>
    <row r="642" spans="1:21" s="2" customFormat="1" ht="13" x14ac:dyDescent="0.3">
      <c r="A642" s="2" t="s">
        <v>3936</v>
      </c>
      <c r="B642" s="2" t="s">
        <v>3866</v>
      </c>
      <c r="C642" s="9">
        <v>2021</v>
      </c>
      <c r="D642" s="2" t="s">
        <v>3865</v>
      </c>
      <c r="E642" s="2" t="s">
        <v>3867</v>
      </c>
      <c r="F642" s="2" t="s">
        <v>3871</v>
      </c>
      <c r="G642" s="2" t="str">
        <f>"10736077"</f>
        <v>10736077</v>
      </c>
      <c r="I642" s="2" t="str">
        <f>"20210501"</f>
        <v>20210501</v>
      </c>
      <c r="J642" s="2">
        <v>34</v>
      </c>
      <c r="K642" s="2">
        <v>2</v>
      </c>
      <c r="L642" s="2">
        <v>81</v>
      </c>
      <c r="M642" s="2">
        <v>2</v>
      </c>
      <c r="N642" s="2" t="s">
        <v>3868</v>
      </c>
      <c r="O642" s="2" t="s">
        <v>3869</v>
      </c>
      <c r="P642" s="2" t="s">
        <v>2053</v>
      </c>
      <c r="Q642" s="2" t="s">
        <v>1495</v>
      </c>
      <c r="R642" s="2" t="s">
        <v>3870</v>
      </c>
      <c r="T642" s="2" t="s">
        <v>3871</v>
      </c>
      <c r="U642" s="2" t="s">
        <v>3872</v>
      </c>
    </row>
    <row r="643" spans="1:21" s="2" customFormat="1" ht="13" x14ac:dyDescent="0.3">
      <c r="A643" s="2" t="s">
        <v>3936</v>
      </c>
      <c r="B643" s="2" t="s">
        <v>440</v>
      </c>
      <c r="C643" s="9">
        <v>2021</v>
      </c>
      <c r="D643" s="2" t="s">
        <v>2042</v>
      </c>
      <c r="E643" s="2" t="s">
        <v>185</v>
      </c>
      <c r="F643" s="2" t="s">
        <v>2046</v>
      </c>
      <c r="G643" s="2" t="str">
        <f>"15249220"</f>
        <v>15249220</v>
      </c>
      <c r="I643" s="2" t="str">
        <f>"20210401"</f>
        <v>20210401</v>
      </c>
      <c r="J643" s="2">
        <v>22</v>
      </c>
      <c r="K643" s="2">
        <v>2</v>
      </c>
      <c r="L643" s="2">
        <v>227</v>
      </c>
      <c r="M643" s="2">
        <v>11</v>
      </c>
      <c r="N643" s="2" t="s">
        <v>2043</v>
      </c>
      <c r="O643" s="2" t="s">
        <v>181</v>
      </c>
      <c r="P643" s="2" t="s">
        <v>2044</v>
      </c>
      <c r="Q643" s="2" t="s">
        <v>1495</v>
      </c>
      <c r="R643" s="2" t="s">
        <v>2045</v>
      </c>
      <c r="T643" s="2" t="s">
        <v>2046</v>
      </c>
      <c r="U643" s="2" t="s">
        <v>2047</v>
      </c>
    </row>
    <row r="644" spans="1:21" s="2" customFormat="1" ht="13" x14ac:dyDescent="0.3">
      <c r="A644" s="2" t="s">
        <v>3936</v>
      </c>
      <c r="B644" s="2" t="s">
        <v>3874</v>
      </c>
      <c r="C644" s="9">
        <v>2021</v>
      </c>
      <c r="D644" s="2" t="s">
        <v>3873</v>
      </c>
      <c r="E644" s="2" t="s">
        <v>3533</v>
      </c>
      <c r="F644" s="2" t="s">
        <v>3877</v>
      </c>
      <c r="G644" s="2" t="str">
        <f>"07448481"</f>
        <v>07448481</v>
      </c>
      <c r="I644" s="2" t="str">
        <f>"20210510"</f>
        <v>20210510</v>
      </c>
      <c r="N644" s="2" t="s">
        <v>3875</v>
      </c>
      <c r="O644" s="2" t="s">
        <v>3876</v>
      </c>
      <c r="P644" s="2" t="s">
        <v>2118</v>
      </c>
      <c r="Q644" s="2" t="s">
        <v>2054</v>
      </c>
      <c r="R644" s="2" t="s">
        <v>2055</v>
      </c>
      <c r="T644" s="2" t="s">
        <v>3877</v>
      </c>
      <c r="U644" s="2" t="s">
        <v>3878</v>
      </c>
    </row>
    <row r="645" spans="1:21" s="2" customFormat="1" ht="13" x14ac:dyDescent="0.3">
      <c r="A645" s="2" t="s">
        <v>3936</v>
      </c>
      <c r="B645" s="2" t="s">
        <v>3880</v>
      </c>
      <c r="C645" s="9">
        <v>2021</v>
      </c>
      <c r="D645" s="2" t="s">
        <v>3879</v>
      </c>
      <c r="E645" s="2" t="s">
        <v>2034</v>
      </c>
      <c r="F645" s="2" t="s">
        <v>3883</v>
      </c>
      <c r="G645" s="2" t="str">
        <f>"04194217"</f>
        <v>04194217</v>
      </c>
      <c r="H645" s="2" t="str">
        <f>"9798535584546"</f>
        <v>9798535584546</v>
      </c>
      <c r="I645" s="2" t="str">
        <f>"20220101"</f>
        <v>20220101</v>
      </c>
      <c r="J645" s="2">
        <v>83</v>
      </c>
      <c r="K645" s="2" t="s">
        <v>2183</v>
      </c>
      <c r="N645" s="2" t="s">
        <v>3881</v>
      </c>
      <c r="P645" s="2" t="s">
        <v>2037</v>
      </c>
      <c r="Q645" s="2" t="s">
        <v>2038</v>
      </c>
      <c r="R645" s="2" t="s">
        <v>3882</v>
      </c>
      <c r="T645" s="2" t="s">
        <v>3883</v>
      </c>
      <c r="U645" s="2" t="s">
        <v>3884</v>
      </c>
    </row>
    <row r="646" spans="1:21" s="2" customFormat="1" ht="13" x14ac:dyDescent="0.3">
      <c r="A646" s="2" t="s">
        <v>3936</v>
      </c>
      <c r="B646" s="2" t="s">
        <v>3886</v>
      </c>
      <c r="C646" s="9">
        <v>2020</v>
      </c>
      <c r="D646" s="2" t="s">
        <v>3885</v>
      </c>
      <c r="E646" s="2" t="s">
        <v>2510</v>
      </c>
      <c r="F646" s="2" t="s">
        <v>3889</v>
      </c>
      <c r="G646" s="2" t="str">
        <f>"02275910"</f>
        <v>02275910</v>
      </c>
      <c r="I646" s="2" t="str">
        <f>"20220101"</f>
        <v>20220101</v>
      </c>
      <c r="J646" s="2">
        <v>43</v>
      </c>
      <c r="K646" s="2">
        <v>2</v>
      </c>
      <c r="L646" s="2">
        <v>83</v>
      </c>
      <c r="M646" s="2">
        <v>7</v>
      </c>
      <c r="N646" s="2" t="s">
        <v>3887</v>
      </c>
      <c r="O646" s="2" t="s">
        <v>1842</v>
      </c>
      <c r="P646" s="2" t="s">
        <v>2303</v>
      </c>
      <c r="Q646" s="2" t="s">
        <v>1495</v>
      </c>
      <c r="R646" s="2" t="s">
        <v>3888</v>
      </c>
      <c r="T646" s="2" t="s">
        <v>3889</v>
      </c>
      <c r="U646" s="2" t="s">
        <v>3890</v>
      </c>
    </row>
    <row r="647" spans="1:21" s="2" customFormat="1" ht="13" x14ac:dyDescent="0.3">
      <c r="A647" s="2" t="s">
        <v>3936</v>
      </c>
      <c r="B647" s="2" t="s">
        <v>3892</v>
      </c>
      <c r="C647" s="9">
        <v>2021</v>
      </c>
      <c r="D647" s="2" t="s">
        <v>3891</v>
      </c>
      <c r="E647" s="2" t="s">
        <v>350</v>
      </c>
      <c r="F647" s="2" t="s">
        <v>3895</v>
      </c>
      <c r="G647" s="2" t="str">
        <f>"00333085"</f>
        <v>00333085</v>
      </c>
      <c r="I647" s="2" t="str">
        <f>"20220101"</f>
        <v>20220101</v>
      </c>
      <c r="J647" s="2">
        <v>59</v>
      </c>
      <c r="K647" s="2">
        <v>1</v>
      </c>
      <c r="L647" s="2">
        <v>51</v>
      </c>
      <c r="M647" s="2">
        <v>25</v>
      </c>
      <c r="N647" s="2" t="s">
        <v>3893</v>
      </c>
      <c r="O647" s="2" t="s">
        <v>344</v>
      </c>
      <c r="P647" s="2" t="s">
        <v>2260</v>
      </c>
      <c r="Q647" s="2" t="s">
        <v>1495</v>
      </c>
      <c r="R647" s="2" t="s">
        <v>3894</v>
      </c>
      <c r="T647" s="2" t="s">
        <v>3895</v>
      </c>
      <c r="U647" s="2" t="s">
        <v>3896</v>
      </c>
    </row>
    <row r="648" spans="1:21" s="2" customFormat="1" ht="13" x14ac:dyDescent="0.3">
      <c r="A648" s="2" t="s">
        <v>3936</v>
      </c>
      <c r="B648" s="2" t="s">
        <v>3898</v>
      </c>
      <c r="C648" s="9">
        <v>2021</v>
      </c>
      <c r="D648" s="2" t="s">
        <v>3897</v>
      </c>
      <c r="E648" s="2" t="s">
        <v>3899</v>
      </c>
      <c r="F648" s="2" t="s">
        <v>3903</v>
      </c>
      <c r="G648" s="2" t="str">
        <f>"23290382"</f>
        <v>23290382</v>
      </c>
      <c r="I648" s="2" t="str">
        <f>"20210916"</f>
        <v>20210916</v>
      </c>
      <c r="N648" s="2" t="s">
        <v>3900</v>
      </c>
      <c r="O648" s="2" t="s">
        <v>3901</v>
      </c>
      <c r="P648" s="2" t="s">
        <v>2044</v>
      </c>
      <c r="Q648" s="2" t="s">
        <v>1495</v>
      </c>
      <c r="R648" s="2" t="s">
        <v>3902</v>
      </c>
      <c r="T648" s="2" t="s">
        <v>3903</v>
      </c>
      <c r="U648" s="2" t="s">
        <v>3904</v>
      </c>
    </row>
    <row r="649" spans="1:21" s="2" customFormat="1" ht="13" x14ac:dyDescent="0.3">
      <c r="A649" s="2" t="s">
        <v>3936</v>
      </c>
      <c r="B649" s="2" t="s">
        <v>2998</v>
      </c>
      <c r="C649" s="9">
        <v>2021</v>
      </c>
      <c r="D649" s="2" t="s">
        <v>2997</v>
      </c>
      <c r="E649" s="2" t="s">
        <v>2999</v>
      </c>
      <c r="F649" s="2" t="s">
        <v>3003</v>
      </c>
      <c r="G649" s="2" t="str">
        <f>"10999809"</f>
        <v>10999809</v>
      </c>
      <c r="I649" s="2" t="str">
        <f>"20211001"</f>
        <v>20211001</v>
      </c>
      <c r="J649" s="2">
        <v>27</v>
      </c>
      <c r="K649" s="2">
        <v>4</v>
      </c>
      <c r="L649" s="2">
        <v>579</v>
      </c>
      <c r="M649" s="2">
        <v>14</v>
      </c>
      <c r="N649" s="2" t="s">
        <v>3000</v>
      </c>
      <c r="O649" s="2" t="s">
        <v>3001</v>
      </c>
      <c r="P649" s="2" t="s">
        <v>2044</v>
      </c>
      <c r="Q649" s="2" t="s">
        <v>1495</v>
      </c>
      <c r="R649" s="2" t="s">
        <v>3002</v>
      </c>
      <c r="T649" s="2" t="s">
        <v>3003</v>
      </c>
      <c r="U649" s="2" t="s">
        <v>3004</v>
      </c>
    </row>
    <row r="650" spans="1:21" s="2" customFormat="1" ht="13" x14ac:dyDescent="0.3">
      <c r="A650" s="2" t="s">
        <v>3936</v>
      </c>
      <c r="B650" s="2" t="s">
        <v>3058</v>
      </c>
      <c r="C650" s="9">
        <v>2020</v>
      </c>
      <c r="D650" s="2" t="s">
        <v>3057</v>
      </c>
      <c r="E650" s="2" t="s">
        <v>139</v>
      </c>
      <c r="F650" s="2" t="s">
        <v>3061</v>
      </c>
      <c r="G650" s="2" t="str">
        <f>"00332917"</f>
        <v>00332917</v>
      </c>
      <c r="I650" s="2" t="str">
        <f>"20201116"</f>
        <v>20201116</v>
      </c>
      <c r="N650" s="2" t="s">
        <v>3059</v>
      </c>
      <c r="O650" s="2" t="s">
        <v>3060</v>
      </c>
      <c r="P650" s="2" t="s">
        <v>466</v>
      </c>
      <c r="Q650" s="2" t="s">
        <v>2054</v>
      </c>
      <c r="R650" s="2" t="s">
        <v>2055</v>
      </c>
      <c r="T650" s="2" t="s">
        <v>3061</v>
      </c>
      <c r="U650" s="2" t="s">
        <v>3062</v>
      </c>
    </row>
    <row r="651" spans="1:21" s="2" customFormat="1" ht="13" x14ac:dyDescent="0.3">
      <c r="A651" s="2" t="s">
        <v>3936</v>
      </c>
      <c r="B651" s="2" t="s">
        <v>2059</v>
      </c>
      <c r="C651" s="9">
        <v>2022</v>
      </c>
      <c r="D651" s="2" t="s">
        <v>2058</v>
      </c>
      <c r="E651" s="2" t="s">
        <v>2034</v>
      </c>
      <c r="F651" s="2" t="s">
        <v>2062</v>
      </c>
      <c r="G651" s="2" t="str">
        <f>"04194217"</f>
        <v>04194217</v>
      </c>
      <c r="H651" s="2" t="str">
        <f>"9798494497024"</f>
        <v>9798494497024</v>
      </c>
      <c r="I651" s="2" t="str">
        <f>"20220101"</f>
        <v>20220101</v>
      </c>
      <c r="J651" s="2">
        <v>83</v>
      </c>
      <c r="K651" s="2" t="s">
        <v>2035</v>
      </c>
      <c r="N651" s="2" t="s">
        <v>2060</v>
      </c>
      <c r="P651" s="2" t="s">
        <v>2037</v>
      </c>
      <c r="Q651" s="2" t="s">
        <v>2038</v>
      </c>
      <c r="R651" s="2" t="s">
        <v>2061</v>
      </c>
      <c r="T651" s="2" t="s">
        <v>2062</v>
      </c>
      <c r="U651" s="2" t="s">
        <v>2063</v>
      </c>
    </row>
    <row r="652" spans="1:21" s="2" customFormat="1" ht="13" x14ac:dyDescent="0.3">
      <c r="A652" s="2" t="s">
        <v>3936</v>
      </c>
      <c r="B652" s="2" t="s">
        <v>3906</v>
      </c>
      <c r="C652" s="9">
        <v>2021</v>
      </c>
      <c r="D652" s="2" t="s">
        <v>3905</v>
      </c>
      <c r="E652" s="2" t="s">
        <v>3907</v>
      </c>
      <c r="F652" s="2" t="s">
        <v>3912</v>
      </c>
      <c r="G652" s="2" t="str">
        <f>"01853325"</f>
        <v>01853325</v>
      </c>
      <c r="I652" s="2" t="str">
        <f>"20210301"</f>
        <v>20210301</v>
      </c>
      <c r="J652" s="2">
        <v>44</v>
      </c>
      <c r="K652" s="2">
        <v>2</v>
      </c>
      <c r="L652" s="2">
        <v>53</v>
      </c>
      <c r="M652" s="2">
        <v>11</v>
      </c>
      <c r="N652" s="2" t="s">
        <v>3908</v>
      </c>
      <c r="O652" s="2" t="s">
        <v>3909</v>
      </c>
      <c r="P652" s="2" t="s">
        <v>3910</v>
      </c>
      <c r="Q652" s="2" t="s">
        <v>1495</v>
      </c>
      <c r="R652" s="2" t="s">
        <v>3911</v>
      </c>
      <c r="T652" s="2" t="s">
        <v>3912</v>
      </c>
      <c r="U652" s="2" t="s">
        <v>3913</v>
      </c>
    </row>
    <row r="653" spans="1:21" s="2" customFormat="1" ht="13" x14ac:dyDescent="0.3">
      <c r="A653" s="2" t="s">
        <v>3936</v>
      </c>
      <c r="B653" s="2" t="s">
        <v>3915</v>
      </c>
      <c r="C653" s="9">
        <v>2022</v>
      </c>
      <c r="D653" s="2" t="s">
        <v>3914</v>
      </c>
      <c r="E653" s="2" t="s">
        <v>2772</v>
      </c>
      <c r="F653" s="2" t="s">
        <v>3918</v>
      </c>
      <c r="G653" s="2" t="str">
        <f>"07481187"</f>
        <v>07481187</v>
      </c>
      <c r="I653" s="2" t="str">
        <f>"20220323"</f>
        <v>20220323</v>
      </c>
      <c r="N653" s="2" t="s">
        <v>3916</v>
      </c>
      <c r="O653" s="2" t="s">
        <v>3917</v>
      </c>
      <c r="P653" s="2" t="s">
        <v>2118</v>
      </c>
      <c r="Q653" s="2" t="s">
        <v>2054</v>
      </c>
      <c r="R653" s="2" t="s">
        <v>2055</v>
      </c>
      <c r="T653" s="2" t="s">
        <v>3918</v>
      </c>
      <c r="U653" s="2" t="s">
        <v>3919</v>
      </c>
    </row>
    <row r="654" spans="1:21" s="2" customFormat="1" ht="13" x14ac:dyDescent="0.3">
      <c r="A654" s="2" t="s">
        <v>3936</v>
      </c>
      <c r="B654" s="2" t="s">
        <v>3921</v>
      </c>
      <c r="C654" s="9">
        <v>2021</v>
      </c>
      <c r="D654" s="2" t="s">
        <v>3920</v>
      </c>
      <c r="E654" s="2" t="s">
        <v>2338</v>
      </c>
      <c r="F654" s="2" t="s">
        <v>3924</v>
      </c>
      <c r="G654" s="2" t="str">
        <f>"10461310"</f>
        <v>10461310</v>
      </c>
      <c r="I654" s="2" t="str">
        <f>"20210106"</f>
        <v>20210106</v>
      </c>
      <c r="N654" s="2" t="s">
        <v>3922</v>
      </c>
      <c r="O654" s="2" t="s">
        <v>3923</v>
      </c>
      <c r="P654" s="2" t="s">
        <v>2108</v>
      </c>
      <c r="Q654" s="2" t="s">
        <v>2054</v>
      </c>
      <c r="R654" s="2" t="s">
        <v>2055</v>
      </c>
      <c r="T654" s="2" t="s">
        <v>3924</v>
      </c>
      <c r="U654" s="2" t="s">
        <v>3925</v>
      </c>
    </row>
    <row r="655" spans="1:21" s="2" customFormat="1" ht="13" x14ac:dyDescent="0.3">
      <c r="A655" s="2" t="s">
        <v>3936</v>
      </c>
      <c r="B655" s="2" t="s">
        <v>3927</v>
      </c>
      <c r="C655" s="9">
        <v>2022</v>
      </c>
      <c r="D655" s="2" t="s">
        <v>3926</v>
      </c>
      <c r="E655" s="2" t="s">
        <v>2034</v>
      </c>
      <c r="F655" s="2" t="s">
        <v>3930</v>
      </c>
      <c r="G655" s="2" t="str">
        <f>"04194217"</f>
        <v>04194217</v>
      </c>
      <c r="H655" s="2" t="str">
        <f>"9798460482108"</f>
        <v>9798460482108</v>
      </c>
      <c r="I655" s="2" t="str">
        <f>"20220101"</f>
        <v>20220101</v>
      </c>
      <c r="J655" s="2">
        <v>83</v>
      </c>
      <c r="K655" s="2" t="s">
        <v>2035</v>
      </c>
      <c r="N655" s="2" t="s">
        <v>3928</v>
      </c>
      <c r="P655" s="2" t="s">
        <v>2037</v>
      </c>
      <c r="Q655" s="2" t="s">
        <v>2038</v>
      </c>
      <c r="R655" s="2" t="s">
        <v>3929</v>
      </c>
      <c r="T655" s="2" t="s">
        <v>3930</v>
      </c>
      <c r="U655" s="2" t="s">
        <v>3931</v>
      </c>
    </row>
    <row r="656" spans="1:21" s="2" customFormat="1" ht="13" x14ac:dyDescent="0.3">
      <c r="A656" s="2" t="s">
        <v>3936</v>
      </c>
      <c r="B656" s="2" t="s">
        <v>1903</v>
      </c>
      <c r="C656" s="9">
        <v>2022</v>
      </c>
      <c r="D656" s="2" t="s">
        <v>1902</v>
      </c>
      <c r="E656" s="2" t="s">
        <v>592</v>
      </c>
      <c r="F656" s="2" t="s">
        <v>3934</v>
      </c>
      <c r="G656" s="2" t="str">
        <f>"01650327"</f>
        <v>01650327</v>
      </c>
      <c r="I656" s="2" t="str">
        <f>"20220415"</f>
        <v>20220415</v>
      </c>
      <c r="J656" s="2">
        <v>303</v>
      </c>
      <c r="L656" s="2">
        <v>31</v>
      </c>
      <c r="M656" s="2">
        <v>21</v>
      </c>
      <c r="N656" s="2" t="s">
        <v>3932</v>
      </c>
      <c r="O656" s="2" t="s">
        <v>1904</v>
      </c>
      <c r="P656" s="2" t="s">
        <v>2124</v>
      </c>
      <c r="Q656" s="2" t="s">
        <v>1495</v>
      </c>
      <c r="R656" s="2" t="s">
        <v>3933</v>
      </c>
      <c r="T656" s="2" t="s">
        <v>3934</v>
      </c>
      <c r="U656" s="2" t="s">
        <v>3935</v>
      </c>
    </row>
    <row r="657" spans="1:21" s="2" customFormat="1" ht="13" x14ac:dyDescent="0.3">
      <c r="A657" s="2" t="s">
        <v>4015</v>
      </c>
      <c r="B657" s="2" t="s">
        <v>2314</v>
      </c>
      <c r="C657" s="9">
        <v>2021</v>
      </c>
      <c r="D657" s="2" t="s">
        <v>2313</v>
      </c>
      <c r="E657" s="2" t="s">
        <v>2034</v>
      </c>
      <c r="F657" s="2" t="s">
        <v>2317</v>
      </c>
      <c r="G657" s="2" t="str">
        <f>"04194217"</f>
        <v>04194217</v>
      </c>
      <c r="H657" s="2" t="str">
        <f>"9798744450427"</f>
        <v>9798744450427</v>
      </c>
      <c r="I657" s="2" t="str">
        <f>"20220101"</f>
        <v>20220101</v>
      </c>
      <c r="J657" s="2">
        <v>83</v>
      </c>
      <c r="K657" s="2" t="s">
        <v>2183</v>
      </c>
      <c r="N657" s="2" t="s">
        <v>2315</v>
      </c>
      <c r="P657" s="2" t="s">
        <v>2037</v>
      </c>
      <c r="Q657" s="2" t="s">
        <v>2038</v>
      </c>
      <c r="R657" s="2" t="s">
        <v>2316</v>
      </c>
      <c r="T657" s="2" t="s">
        <v>2317</v>
      </c>
      <c r="U657" s="2" t="s">
        <v>2318</v>
      </c>
    </row>
    <row r="658" spans="1:21" s="2" customFormat="1" ht="13" x14ac:dyDescent="0.3">
      <c r="A658" s="2" t="s">
        <v>4015</v>
      </c>
      <c r="B658" s="2" t="s">
        <v>2320</v>
      </c>
      <c r="C658" s="9">
        <v>2022</v>
      </c>
      <c r="D658" s="2" t="s">
        <v>2319</v>
      </c>
      <c r="E658" s="2" t="s">
        <v>2034</v>
      </c>
      <c r="F658" s="2" t="s">
        <v>2323</v>
      </c>
      <c r="G658" s="2" t="str">
        <f>"04194217"</f>
        <v>04194217</v>
      </c>
      <c r="H658" s="2" t="str">
        <f>"9798492784591"</f>
        <v>9798492784591</v>
      </c>
      <c r="I658" s="2" t="str">
        <f>"20220101"</f>
        <v>20220101</v>
      </c>
      <c r="J658" s="2">
        <v>83</v>
      </c>
      <c r="K658" s="2" t="s">
        <v>2035</v>
      </c>
      <c r="N658" s="2" t="s">
        <v>2321</v>
      </c>
      <c r="P658" s="2" t="s">
        <v>2037</v>
      </c>
      <c r="Q658" s="2" t="s">
        <v>2038</v>
      </c>
      <c r="R658" s="2" t="s">
        <v>2322</v>
      </c>
      <c r="T658" s="2" t="s">
        <v>2323</v>
      </c>
      <c r="U658" s="2" t="s">
        <v>2324</v>
      </c>
    </row>
    <row r="659" spans="1:21" s="2" customFormat="1" ht="13" x14ac:dyDescent="0.3">
      <c r="A659" s="2" t="s">
        <v>4015</v>
      </c>
      <c r="B659" s="2" t="s">
        <v>3938</v>
      </c>
      <c r="C659" s="9">
        <v>2020</v>
      </c>
      <c r="D659" s="2" t="s">
        <v>3937</v>
      </c>
      <c r="E659" s="2" t="s">
        <v>3939</v>
      </c>
      <c r="F659" s="2" t="s">
        <v>3943</v>
      </c>
      <c r="H659" s="2" t="str">
        <f>"9781498563055; 9781498563062"</f>
        <v>9781498563055; 9781498563062</v>
      </c>
      <c r="I659" s="2" t="str">
        <f>"20210101"</f>
        <v>20210101</v>
      </c>
      <c r="L659" s="2">
        <v>135</v>
      </c>
      <c r="M659" s="2">
        <v>26</v>
      </c>
      <c r="N659" s="2" t="s">
        <v>3940</v>
      </c>
      <c r="P659" s="2" t="s">
        <v>3941</v>
      </c>
      <c r="Q659" s="2" t="s">
        <v>2078</v>
      </c>
      <c r="R659" s="2" t="s">
        <v>3942</v>
      </c>
      <c r="T659" s="2" t="s">
        <v>3943</v>
      </c>
      <c r="U659" s="2" t="s">
        <v>3944</v>
      </c>
    </row>
    <row r="660" spans="1:21" s="2" customFormat="1" ht="13" x14ac:dyDescent="0.3">
      <c r="A660" s="2" t="s">
        <v>4015</v>
      </c>
      <c r="B660" s="2" t="s">
        <v>2408</v>
      </c>
      <c r="C660" s="9">
        <v>2020</v>
      </c>
      <c r="D660" s="2" t="s">
        <v>2407</v>
      </c>
      <c r="E660" s="2" t="s">
        <v>2034</v>
      </c>
      <c r="F660" s="2" t="s">
        <v>2411</v>
      </c>
      <c r="G660" s="2" t="str">
        <f>"04194217"</f>
        <v>04194217</v>
      </c>
      <c r="H660" s="2" t="str">
        <f>"9798672104652"</f>
        <v>9798672104652</v>
      </c>
      <c r="I660" s="2" t="str">
        <f>"20210101"</f>
        <v>20210101</v>
      </c>
      <c r="J660" s="2">
        <v>82</v>
      </c>
      <c r="K660" s="2" t="s">
        <v>2183</v>
      </c>
      <c r="N660" s="2" t="s">
        <v>2409</v>
      </c>
      <c r="P660" s="2" t="s">
        <v>2037</v>
      </c>
      <c r="Q660" s="2" t="s">
        <v>2038</v>
      </c>
      <c r="R660" s="2" t="s">
        <v>2410</v>
      </c>
      <c r="T660" s="2" t="s">
        <v>2411</v>
      </c>
      <c r="U660" s="2" t="s">
        <v>2412</v>
      </c>
    </row>
    <row r="661" spans="1:21" s="2" customFormat="1" ht="13" x14ac:dyDescent="0.3">
      <c r="A661" s="2" t="s">
        <v>4015</v>
      </c>
      <c r="B661" s="2" t="s">
        <v>2532</v>
      </c>
      <c r="C661" s="9">
        <v>2020</v>
      </c>
      <c r="D661" s="2" t="s">
        <v>2531</v>
      </c>
      <c r="E661" s="2" t="s">
        <v>2533</v>
      </c>
      <c r="F661" s="2" t="s">
        <v>2537</v>
      </c>
      <c r="G661" s="2" t="str">
        <f>"22150366"</f>
        <v>22150366</v>
      </c>
      <c r="I661" s="2" t="str">
        <f>"20201201"</f>
        <v>20201201</v>
      </c>
      <c r="J661" s="2">
        <v>7</v>
      </c>
      <c r="K661" s="2">
        <v>12</v>
      </c>
      <c r="L661" s="2">
        <v>1014</v>
      </c>
      <c r="M661" s="2">
        <v>2</v>
      </c>
      <c r="N661" s="2" t="s">
        <v>2534</v>
      </c>
      <c r="O661" s="2" t="s">
        <v>2535</v>
      </c>
      <c r="P661" s="2" t="s">
        <v>2124</v>
      </c>
      <c r="Q661" s="2" t="s">
        <v>1495</v>
      </c>
      <c r="R661" s="2" t="s">
        <v>2536</v>
      </c>
      <c r="T661" s="2" t="s">
        <v>2537</v>
      </c>
      <c r="U661" s="2" t="s">
        <v>2538</v>
      </c>
    </row>
    <row r="662" spans="1:21" s="2" customFormat="1" ht="13" x14ac:dyDescent="0.3">
      <c r="A662" s="2" t="s">
        <v>4015</v>
      </c>
      <c r="B662" s="2" t="s">
        <v>1986</v>
      </c>
      <c r="C662" s="9">
        <v>2022</v>
      </c>
      <c r="D662" s="2" t="s">
        <v>1985</v>
      </c>
      <c r="E662" s="2" t="s">
        <v>592</v>
      </c>
      <c r="F662" s="2" t="s">
        <v>3947</v>
      </c>
      <c r="G662" s="2" t="str">
        <f>"01650327"</f>
        <v>01650327</v>
      </c>
      <c r="I662" s="2" t="str">
        <f>"20220215"</f>
        <v>20220215</v>
      </c>
      <c r="J662" s="2">
        <v>299</v>
      </c>
      <c r="L662" s="2">
        <v>256</v>
      </c>
      <c r="M662" s="2">
        <v>8</v>
      </c>
      <c r="N662" s="2" t="s">
        <v>3945</v>
      </c>
      <c r="O662" s="2" t="s">
        <v>1987</v>
      </c>
      <c r="P662" s="2" t="s">
        <v>2124</v>
      </c>
      <c r="Q662" s="2" t="s">
        <v>1495</v>
      </c>
      <c r="R662" s="2" t="s">
        <v>3946</v>
      </c>
      <c r="T662" s="2" t="s">
        <v>3947</v>
      </c>
      <c r="U662" s="2" t="s">
        <v>3948</v>
      </c>
    </row>
    <row r="663" spans="1:21" s="2" customFormat="1" ht="13" x14ac:dyDescent="0.3">
      <c r="A663" s="2" t="s">
        <v>4015</v>
      </c>
      <c r="B663" s="2" t="s">
        <v>2547</v>
      </c>
      <c r="C663" s="9">
        <v>2021</v>
      </c>
      <c r="D663" s="2" t="s">
        <v>2546</v>
      </c>
      <c r="E663" s="2" t="s">
        <v>2548</v>
      </c>
      <c r="F663" s="2" t="s">
        <v>2553</v>
      </c>
      <c r="H663" s="2" t="str">
        <f>"9781799885443; 9781799885993"</f>
        <v>9781799885443; 9781799885993</v>
      </c>
      <c r="I663" s="2" t="str">
        <f>"20210101"</f>
        <v>20210101</v>
      </c>
      <c r="L663" s="2">
        <v>1289</v>
      </c>
      <c r="M663" s="2">
        <v>17</v>
      </c>
      <c r="N663" s="2" t="s">
        <v>2549</v>
      </c>
      <c r="O663" s="2" t="s">
        <v>2550</v>
      </c>
      <c r="P663" s="2" t="s">
        <v>2551</v>
      </c>
      <c r="Q663" s="2" t="s">
        <v>2078</v>
      </c>
      <c r="R663" s="2" t="s">
        <v>2552</v>
      </c>
      <c r="T663" s="2" t="s">
        <v>2553</v>
      </c>
      <c r="U663" s="2" t="s">
        <v>2554</v>
      </c>
    </row>
    <row r="664" spans="1:21" s="2" customFormat="1" ht="13" x14ac:dyDescent="0.3">
      <c r="A664" s="2" t="s">
        <v>4015</v>
      </c>
      <c r="B664" s="2" t="s">
        <v>3950</v>
      </c>
      <c r="C664" s="9">
        <v>2020</v>
      </c>
      <c r="D664" s="2" t="s">
        <v>3949</v>
      </c>
      <c r="E664" s="2" t="s">
        <v>3951</v>
      </c>
      <c r="F664" s="2" t="s">
        <v>3954</v>
      </c>
      <c r="H664" s="2" t="str">
        <f>"9781119554202; 9781119554219; 9781119554240"</f>
        <v>9781119554202; 9781119554219; 9781119554240</v>
      </c>
      <c r="I664" s="2" t="str">
        <f>"20210101"</f>
        <v>20210101</v>
      </c>
      <c r="L664" s="2">
        <v>207</v>
      </c>
      <c r="M664" s="2">
        <v>7</v>
      </c>
      <c r="N664" s="2" t="s">
        <v>3952</v>
      </c>
      <c r="P664" s="2" t="s">
        <v>2926</v>
      </c>
      <c r="Q664" s="2" t="s">
        <v>2078</v>
      </c>
      <c r="R664" s="2" t="s">
        <v>3953</v>
      </c>
      <c r="T664" s="2" t="s">
        <v>3954</v>
      </c>
      <c r="U664" s="2" t="s">
        <v>3955</v>
      </c>
    </row>
    <row r="665" spans="1:21" s="2" customFormat="1" ht="13" x14ac:dyDescent="0.3">
      <c r="A665" s="2" t="s">
        <v>4015</v>
      </c>
      <c r="B665" s="2" t="s">
        <v>3957</v>
      </c>
      <c r="C665" s="9">
        <v>2021</v>
      </c>
      <c r="D665" s="2" t="s">
        <v>3956</v>
      </c>
      <c r="E665" s="2" t="s">
        <v>3958</v>
      </c>
      <c r="F665" s="2" t="s">
        <v>3961</v>
      </c>
      <c r="G665" s="2" t="str">
        <f>"13894986"</f>
        <v>13894986</v>
      </c>
      <c r="I665" s="2" t="str">
        <f>"20210414"</f>
        <v>20210414</v>
      </c>
      <c r="N665" s="2" t="s">
        <v>3959</v>
      </c>
      <c r="O665" s="2" t="s">
        <v>3960</v>
      </c>
      <c r="P665" s="2" t="s">
        <v>2108</v>
      </c>
      <c r="Q665" s="2" t="s">
        <v>2054</v>
      </c>
      <c r="R665" s="2" t="s">
        <v>2055</v>
      </c>
      <c r="T665" s="2" t="s">
        <v>3961</v>
      </c>
      <c r="U665" s="2" t="s">
        <v>3962</v>
      </c>
    </row>
    <row r="666" spans="1:21" s="2" customFormat="1" ht="13" x14ac:dyDescent="0.3">
      <c r="A666" s="2" t="s">
        <v>4015</v>
      </c>
      <c r="B666" s="2" t="s">
        <v>982</v>
      </c>
      <c r="C666" s="9">
        <v>2022</v>
      </c>
      <c r="D666" s="2" t="s">
        <v>2834</v>
      </c>
      <c r="E666" s="2" t="s">
        <v>983</v>
      </c>
      <c r="F666" s="2" t="s">
        <v>2837</v>
      </c>
      <c r="G666" s="2" t="str">
        <f>"2168622X"</f>
        <v>2168622X</v>
      </c>
      <c r="I666" s="2" t="str">
        <f>"20210901"</f>
        <v>20210901</v>
      </c>
      <c r="J666" s="2">
        <v>78</v>
      </c>
      <c r="K666" s="2">
        <v>9</v>
      </c>
      <c r="L666" s="2">
        <v>994</v>
      </c>
      <c r="M666" s="2">
        <v>11</v>
      </c>
      <c r="N666" s="2" t="s">
        <v>2835</v>
      </c>
      <c r="O666" s="2" t="s">
        <v>984</v>
      </c>
      <c r="P666" s="2" t="s">
        <v>634</v>
      </c>
      <c r="Q666" s="2" t="s">
        <v>1495</v>
      </c>
      <c r="R666" s="2" t="s">
        <v>2836</v>
      </c>
      <c r="T666" s="2" t="s">
        <v>2837</v>
      </c>
      <c r="U666" s="2" t="s">
        <v>2838</v>
      </c>
    </row>
    <row r="667" spans="1:21" s="2" customFormat="1" ht="13" x14ac:dyDescent="0.3">
      <c r="A667" s="2" t="s">
        <v>4015</v>
      </c>
      <c r="B667" s="2" t="s">
        <v>2840</v>
      </c>
      <c r="C667" s="9">
        <v>2021</v>
      </c>
      <c r="D667" s="2" t="s">
        <v>2839</v>
      </c>
      <c r="E667" s="2" t="s">
        <v>2841</v>
      </c>
      <c r="F667" s="2" t="s">
        <v>2845</v>
      </c>
      <c r="G667" s="2" t="str">
        <f>"20905904"</f>
        <v>20905904</v>
      </c>
      <c r="I667" s="2" t="str">
        <f>"20210105"</f>
        <v>20210105</v>
      </c>
      <c r="J667" s="2">
        <v>2021</v>
      </c>
      <c r="N667" s="2" t="s">
        <v>2842</v>
      </c>
      <c r="O667" s="2" t="s">
        <v>2843</v>
      </c>
      <c r="P667" s="2" t="s">
        <v>739</v>
      </c>
      <c r="Q667" s="2" t="s">
        <v>1495</v>
      </c>
      <c r="R667" s="2" t="s">
        <v>2844</v>
      </c>
      <c r="T667" s="2" t="s">
        <v>2845</v>
      </c>
      <c r="U667" s="2" t="s">
        <v>2846</v>
      </c>
    </row>
    <row r="668" spans="1:21" s="2" customFormat="1" ht="13" x14ac:dyDescent="0.3">
      <c r="A668" s="2" t="s">
        <v>4015</v>
      </c>
      <c r="B668" s="2" t="s">
        <v>3964</v>
      </c>
      <c r="C668" s="9">
        <v>2020</v>
      </c>
      <c r="D668" s="2" t="s">
        <v>3963</v>
      </c>
      <c r="E668" s="2" t="s">
        <v>2338</v>
      </c>
      <c r="F668" s="2" t="s">
        <v>3968</v>
      </c>
      <c r="G668" s="2" t="str">
        <f>"10461310"</f>
        <v>10461310</v>
      </c>
      <c r="I668" s="2" t="str">
        <f>"20220201"</f>
        <v>20220201</v>
      </c>
      <c r="J668" s="2">
        <v>41</v>
      </c>
      <c r="K668" s="2">
        <v>2</v>
      </c>
      <c r="L668" s="2">
        <v>935</v>
      </c>
      <c r="M668" s="2">
        <v>8</v>
      </c>
      <c r="N668" s="2" t="s">
        <v>3965</v>
      </c>
      <c r="O668" s="2" t="s">
        <v>3966</v>
      </c>
      <c r="P668" s="2" t="s">
        <v>2108</v>
      </c>
      <c r="Q668" s="2" t="s">
        <v>1495</v>
      </c>
      <c r="R668" s="2" t="s">
        <v>3967</v>
      </c>
      <c r="T668" s="2" t="s">
        <v>3968</v>
      </c>
      <c r="U668" s="2" t="s">
        <v>3969</v>
      </c>
    </row>
    <row r="669" spans="1:21" s="2" customFormat="1" ht="13" x14ac:dyDescent="0.3">
      <c r="A669" s="2" t="s">
        <v>4015</v>
      </c>
      <c r="B669" s="2" t="s">
        <v>3971</v>
      </c>
      <c r="C669" s="9">
        <v>2021</v>
      </c>
      <c r="D669" s="2" t="s">
        <v>3970</v>
      </c>
      <c r="E669" s="2" t="s">
        <v>2338</v>
      </c>
      <c r="F669" s="2" t="s">
        <v>3974</v>
      </c>
      <c r="G669" s="2" t="str">
        <f>"10461310"</f>
        <v>10461310</v>
      </c>
      <c r="I669" s="2" t="str">
        <f>"20210921"</f>
        <v>20210921</v>
      </c>
      <c r="N669" s="2" t="s">
        <v>3972</v>
      </c>
      <c r="O669" s="2" t="s">
        <v>3973</v>
      </c>
      <c r="P669" s="2" t="s">
        <v>2108</v>
      </c>
      <c r="Q669" s="2" t="s">
        <v>2054</v>
      </c>
      <c r="R669" s="2" t="s">
        <v>2055</v>
      </c>
      <c r="T669" s="2" t="s">
        <v>3974</v>
      </c>
      <c r="U669" s="2" t="s">
        <v>3975</v>
      </c>
    </row>
    <row r="670" spans="1:21" s="2" customFormat="1" ht="13" x14ac:dyDescent="0.3">
      <c r="A670" s="2" t="s">
        <v>4015</v>
      </c>
      <c r="B670" s="2" t="s">
        <v>3037</v>
      </c>
      <c r="C670" s="9">
        <v>2021</v>
      </c>
      <c r="D670" s="2" t="s">
        <v>3036</v>
      </c>
      <c r="E670" s="2" t="s">
        <v>2257</v>
      </c>
      <c r="F670" s="2" t="s">
        <v>3041</v>
      </c>
      <c r="G670" s="2" t="str">
        <f>"00219762"</f>
        <v>00219762</v>
      </c>
      <c r="I670" s="2" t="str">
        <f>"20220501"</f>
        <v>20220501</v>
      </c>
      <c r="J670" s="2">
        <v>78</v>
      </c>
      <c r="K670" s="2">
        <v>5</v>
      </c>
      <c r="L670" s="2">
        <v>971</v>
      </c>
      <c r="M670" s="2">
        <v>12</v>
      </c>
      <c r="N670" s="2" t="s">
        <v>3038</v>
      </c>
      <c r="O670" s="2" t="s">
        <v>3039</v>
      </c>
      <c r="P670" s="2" t="s">
        <v>2260</v>
      </c>
      <c r="Q670" s="2" t="s">
        <v>1495</v>
      </c>
      <c r="R670" s="2" t="s">
        <v>3040</v>
      </c>
      <c r="T670" s="2" t="s">
        <v>3041</v>
      </c>
      <c r="U670" s="2" t="s">
        <v>3042</v>
      </c>
    </row>
    <row r="671" spans="1:21" s="2" customFormat="1" ht="13" x14ac:dyDescent="0.3">
      <c r="A671" s="2" t="s">
        <v>4015</v>
      </c>
      <c r="B671" s="2" t="s">
        <v>3160</v>
      </c>
      <c r="C671" s="9">
        <v>2020</v>
      </c>
      <c r="D671" s="2" t="s">
        <v>3159</v>
      </c>
      <c r="E671" s="2" t="s">
        <v>2034</v>
      </c>
      <c r="F671" s="2" t="s">
        <v>3163</v>
      </c>
      <c r="G671" s="2" t="str">
        <f>"04194217"</f>
        <v>04194217</v>
      </c>
      <c r="H671" s="2" t="str">
        <f>"9798664727067"</f>
        <v>9798664727067</v>
      </c>
      <c r="I671" s="2" t="str">
        <f>"20210101"</f>
        <v>20210101</v>
      </c>
      <c r="J671" s="2">
        <v>82</v>
      </c>
      <c r="K671" s="2" t="s">
        <v>2183</v>
      </c>
      <c r="N671" s="2" t="s">
        <v>3161</v>
      </c>
      <c r="P671" s="2" t="s">
        <v>2037</v>
      </c>
      <c r="Q671" s="2" t="s">
        <v>2038</v>
      </c>
      <c r="R671" s="2" t="s">
        <v>3162</v>
      </c>
      <c r="T671" s="2" t="s">
        <v>3163</v>
      </c>
      <c r="U671" s="2" t="s">
        <v>3164</v>
      </c>
    </row>
    <row r="672" spans="1:21" s="2" customFormat="1" ht="13" x14ac:dyDescent="0.3">
      <c r="A672" s="2" t="s">
        <v>4015</v>
      </c>
      <c r="B672" s="2" t="s">
        <v>1298</v>
      </c>
      <c r="C672" s="9">
        <v>2021</v>
      </c>
      <c r="D672" s="2" t="s">
        <v>1297</v>
      </c>
      <c r="E672" s="2" t="s">
        <v>3255</v>
      </c>
      <c r="F672" s="2" t="s">
        <v>3258</v>
      </c>
      <c r="G672" s="2" t="str">
        <f>"02654075"</f>
        <v>02654075</v>
      </c>
      <c r="I672" s="2" t="str">
        <f>"20210301"</f>
        <v>20210301</v>
      </c>
      <c r="J672" s="2">
        <v>38</v>
      </c>
      <c r="K672" s="2">
        <v>3</v>
      </c>
      <c r="L672" s="2">
        <v>825</v>
      </c>
      <c r="M672" s="2">
        <v>23</v>
      </c>
      <c r="N672" s="2" t="s">
        <v>3256</v>
      </c>
      <c r="O672" s="2" t="s">
        <v>1300</v>
      </c>
      <c r="P672" s="2" t="s">
        <v>2129</v>
      </c>
      <c r="Q672" s="2" t="s">
        <v>1495</v>
      </c>
      <c r="R672" s="2" t="s">
        <v>3257</v>
      </c>
      <c r="T672" s="2" t="s">
        <v>3258</v>
      </c>
      <c r="U672" s="2" t="s">
        <v>3259</v>
      </c>
    </row>
    <row r="673" spans="1:21" s="2" customFormat="1" ht="13" x14ac:dyDescent="0.3">
      <c r="A673" s="2" t="s">
        <v>4015</v>
      </c>
      <c r="B673" s="2" t="s">
        <v>3977</v>
      </c>
      <c r="C673" s="9">
        <v>2021</v>
      </c>
      <c r="D673" s="2" t="s">
        <v>3976</v>
      </c>
      <c r="E673" s="2" t="s">
        <v>3978</v>
      </c>
      <c r="F673" s="2" t="s">
        <v>3982</v>
      </c>
      <c r="G673" s="2" t="str">
        <f>"15546128"</f>
        <v>15546128</v>
      </c>
      <c r="I673" s="2" t="str">
        <f>"20210101"</f>
        <v>20210101</v>
      </c>
      <c r="J673" s="2">
        <v>16</v>
      </c>
      <c r="K673" s="2">
        <v>1</v>
      </c>
      <c r="L673" s="2">
        <v>140</v>
      </c>
      <c r="M673" s="2">
        <v>20</v>
      </c>
      <c r="N673" s="2" t="s">
        <v>3979</v>
      </c>
      <c r="O673" s="2" t="s">
        <v>3980</v>
      </c>
      <c r="P673" s="2" t="s">
        <v>2118</v>
      </c>
      <c r="Q673" s="2" t="s">
        <v>1495</v>
      </c>
      <c r="R673" s="2" t="s">
        <v>3981</v>
      </c>
      <c r="T673" s="2" t="s">
        <v>3982</v>
      </c>
      <c r="U673" s="2" t="s">
        <v>3983</v>
      </c>
    </row>
    <row r="674" spans="1:21" s="2" customFormat="1" ht="13" x14ac:dyDescent="0.3">
      <c r="A674" s="2" t="s">
        <v>4015</v>
      </c>
      <c r="B674" s="2" t="s">
        <v>3392</v>
      </c>
      <c r="C674" s="9">
        <v>2021</v>
      </c>
      <c r="D674" s="2" t="s">
        <v>3391</v>
      </c>
      <c r="E674" s="2" t="s">
        <v>2980</v>
      </c>
      <c r="F674" s="2" t="s">
        <v>3395</v>
      </c>
      <c r="G674" s="2" t="str">
        <f>"18689884"</f>
        <v>18689884</v>
      </c>
      <c r="I674" s="2" t="str">
        <f>"20210706"</f>
        <v>20210706</v>
      </c>
      <c r="N674" s="2" t="s">
        <v>3393</v>
      </c>
      <c r="O674" s="2" t="s">
        <v>3394</v>
      </c>
      <c r="P674" s="2" t="s">
        <v>2108</v>
      </c>
      <c r="Q674" s="2" t="s">
        <v>2054</v>
      </c>
      <c r="R674" s="2" t="s">
        <v>2055</v>
      </c>
      <c r="T674" s="2" t="s">
        <v>3395</v>
      </c>
      <c r="U674" s="2" t="s">
        <v>3396</v>
      </c>
    </row>
    <row r="675" spans="1:21" s="2" customFormat="1" ht="13" x14ac:dyDescent="0.3">
      <c r="A675" s="2" t="s">
        <v>4015</v>
      </c>
      <c r="B675" s="2" t="s">
        <v>1431</v>
      </c>
      <c r="C675" s="9">
        <v>2022</v>
      </c>
      <c r="D675" s="2" t="s">
        <v>3406</v>
      </c>
      <c r="E675" s="2" t="s">
        <v>2151</v>
      </c>
      <c r="F675" s="2" t="s">
        <v>3408</v>
      </c>
      <c r="G675" s="2" t="str">
        <f>"03630234"</f>
        <v>03630234</v>
      </c>
      <c r="I675" s="2" t="str">
        <f>"20211206"</f>
        <v>20211206</v>
      </c>
      <c r="N675" s="2" t="s">
        <v>3407</v>
      </c>
      <c r="O675" s="2" t="s">
        <v>1432</v>
      </c>
      <c r="P675" s="2" t="s">
        <v>2053</v>
      </c>
      <c r="Q675" s="2" t="s">
        <v>2054</v>
      </c>
      <c r="R675" s="2" t="s">
        <v>2055</v>
      </c>
      <c r="T675" s="2" t="s">
        <v>3408</v>
      </c>
      <c r="U675" s="2" t="s">
        <v>3409</v>
      </c>
    </row>
    <row r="676" spans="1:21" s="2" customFormat="1" ht="13" x14ac:dyDescent="0.3">
      <c r="A676" s="2" t="s">
        <v>4015</v>
      </c>
      <c r="B676" s="2" t="s">
        <v>3985</v>
      </c>
      <c r="C676" s="9">
        <v>2022</v>
      </c>
      <c r="D676" s="2" t="s">
        <v>3984</v>
      </c>
      <c r="E676" s="2" t="s">
        <v>2331</v>
      </c>
      <c r="F676" s="2" t="s">
        <v>3988</v>
      </c>
      <c r="G676" s="2" t="str">
        <f>"00472891"</f>
        <v>00472891</v>
      </c>
      <c r="I676" s="2" t="str">
        <f>"20220503"</f>
        <v>20220503</v>
      </c>
      <c r="N676" s="2" t="s">
        <v>3986</v>
      </c>
      <c r="O676" s="2" t="s">
        <v>3987</v>
      </c>
      <c r="P676" s="2" t="s">
        <v>2108</v>
      </c>
      <c r="Q676" s="2" t="s">
        <v>2054</v>
      </c>
      <c r="R676" s="2" t="s">
        <v>2055</v>
      </c>
      <c r="T676" s="2" t="s">
        <v>3988</v>
      </c>
      <c r="U676" s="2" t="s">
        <v>3989</v>
      </c>
    </row>
    <row r="677" spans="1:21" s="2" customFormat="1" ht="13" x14ac:dyDescent="0.3">
      <c r="A677" s="2" t="s">
        <v>4015</v>
      </c>
      <c r="B677" s="2" t="s">
        <v>3430</v>
      </c>
      <c r="C677" s="9">
        <v>2021</v>
      </c>
      <c r="D677" s="2" t="s">
        <v>3429</v>
      </c>
      <c r="E677" s="2" t="s">
        <v>2451</v>
      </c>
      <c r="F677" s="2" t="s">
        <v>3434</v>
      </c>
      <c r="G677" s="2" t="str">
        <f>"00223956"</f>
        <v>00223956</v>
      </c>
      <c r="I677" s="2" t="str">
        <f>"20210501"</f>
        <v>20210501</v>
      </c>
      <c r="J677" s="2">
        <v>137</v>
      </c>
      <c r="L677" s="2">
        <v>437</v>
      </c>
      <c r="M677" s="2">
        <v>7</v>
      </c>
      <c r="N677" s="2" t="s">
        <v>3431</v>
      </c>
      <c r="O677" s="2" t="s">
        <v>3432</v>
      </c>
      <c r="P677" s="2" t="s">
        <v>2124</v>
      </c>
      <c r="Q677" s="2" t="s">
        <v>1495</v>
      </c>
      <c r="R677" s="2" t="s">
        <v>3433</v>
      </c>
      <c r="T677" s="2" t="s">
        <v>3434</v>
      </c>
      <c r="U677" s="2" t="s">
        <v>3435</v>
      </c>
    </row>
    <row r="678" spans="1:21" s="2" customFormat="1" ht="13" x14ac:dyDescent="0.3">
      <c r="A678" s="2" t="s">
        <v>4015</v>
      </c>
      <c r="B678" s="2" t="s">
        <v>3437</v>
      </c>
      <c r="C678" s="9">
        <v>2020</v>
      </c>
      <c r="D678" s="2" t="s">
        <v>3436</v>
      </c>
      <c r="E678" s="2" t="s">
        <v>2257</v>
      </c>
      <c r="F678" s="2" t="s">
        <v>3441</v>
      </c>
      <c r="G678" s="2" t="str">
        <f>"00219762"</f>
        <v>00219762</v>
      </c>
      <c r="I678" s="2" t="str">
        <f>"20210401"</f>
        <v>20210401</v>
      </c>
      <c r="J678" s="2">
        <v>77</v>
      </c>
      <c r="K678" s="2">
        <v>4</v>
      </c>
      <c r="L678" s="2">
        <v>884</v>
      </c>
      <c r="M678" s="2">
        <v>12</v>
      </c>
      <c r="N678" s="2" t="s">
        <v>3438</v>
      </c>
      <c r="O678" s="2" t="s">
        <v>3439</v>
      </c>
      <c r="P678" s="2" t="s">
        <v>2260</v>
      </c>
      <c r="Q678" s="2" t="s">
        <v>1495</v>
      </c>
      <c r="R678" s="2" t="s">
        <v>3440</v>
      </c>
      <c r="T678" s="2" t="s">
        <v>3441</v>
      </c>
      <c r="U678" s="2" t="s">
        <v>3442</v>
      </c>
    </row>
    <row r="679" spans="1:21" s="2" customFormat="1" ht="13" x14ac:dyDescent="0.3">
      <c r="A679" s="2" t="s">
        <v>4015</v>
      </c>
      <c r="B679" s="2" t="s">
        <v>3991</v>
      </c>
      <c r="C679" s="9">
        <v>2021</v>
      </c>
      <c r="D679" s="2" t="s">
        <v>3990</v>
      </c>
      <c r="E679" s="2" t="s">
        <v>2642</v>
      </c>
      <c r="F679" s="2" t="s">
        <v>3995</v>
      </c>
      <c r="G679" s="2" t="str">
        <f>"19326203"</f>
        <v>19326203</v>
      </c>
      <c r="I679" s="2" t="str">
        <f>"20210202"</f>
        <v>20210202</v>
      </c>
      <c r="J679" s="2">
        <v>16</v>
      </c>
      <c r="K679" s="2">
        <v>2</v>
      </c>
      <c r="N679" s="2" t="s">
        <v>3992</v>
      </c>
      <c r="O679" s="2" t="s">
        <v>3993</v>
      </c>
      <c r="P679" s="2" t="s">
        <v>2645</v>
      </c>
      <c r="Q679" s="2" t="s">
        <v>1495</v>
      </c>
      <c r="R679" s="2" t="s">
        <v>3994</v>
      </c>
      <c r="T679" s="2" t="s">
        <v>3995</v>
      </c>
      <c r="U679" s="2" t="s">
        <v>3996</v>
      </c>
    </row>
    <row r="680" spans="1:21" s="2" customFormat="1" ht="13" x14ac:dyDescent="0.3">
      <c r="A680" s="2" t="s">
        <v>4015</v>
      </c>
      <c r="B680" s="2" t="s">
        <v>3574</v>
      </c>
      <c r="C680" s="9">
        <v>2021</v>
      </c>
      <c r="D680" s="2" t="s">
        <v>3573</v>
      </c>
      <c r="E680" s="2" t="s">
        <v>592</v>
      </c>
      <c r="F680" s="2" t="s">
        <v>3577</v>
      </c>
      <c r="G680" s="2" t="str">
        <f>"01650327"</f>
        <v>01650327</v>
      </c>
      <c r="I680" s="2" t="str">
        <f>"20210401"</f>
        <v>20210401</v>
      </c>
      <c r="J680" s="2">
        <v>284</v>
      </c>
      <c r="L680" s="2">
        <v>31</v>
      </c>
      <c r="M680" s="2">
        <v>7</v>
      </c>
      <c r="N680" s="2" t="s">
        <v>3575</v>
      </c>
      <c r="O680" s="2" t="s">
        <v>1588</v>
      </c>
      <c r="P680" s="2" t="s">
        <v>2124</v>
      </c>
      <c r="Q680" s="2" t="s">
        <v>1495</v>
      </c>
      <c r="R680" s="2" t="s">
        <v>3576</v>
      </c>
      <c r="T680" s="2" t="s">
        <v>3577</v>
      </c>
      <c r="U680" s="2" t="s">
        <v>3578</v>
      </c>
    </row>
    <row r="681" spans="1:21" s="2" customFormat="1" ht="13" x14ac:dyDescent="0.3">
      <c r="A681" s="2" t="s">
        <v>4015</v>
      </c>
      <c r="B681" s="2" t="s">
        <v>3580</v>
      </c>
      <c r="C681" s="9">
        <v>2020</v>
      </c>
      <c r="D681" s="2" t="s">
        <v>3579</v>
      </c>
      <c r="E681" s="2" t="s">
        <v>2634</v>
      </c>
      <c r="F681" s="2" t="s">
        <v>3584</v>
      </c>
      <c r="G681" s="2" t="str">
        <f>"01497634"</f>
        <v>01497634</v>
      </c>
      <c r="I681" s="2" t="str">
        <f>"20201201"</f>
        <v>20201201</v>
      </c>
      <c r="J681" s="2">
        <v>119</v>
      </c>
      <c r="L681" s="2">
        <v>9</v>
      </c>
      <c r="M681" s="2">
        <v>12</v>
      </c>
      <c r="N681" s="2" t="s">
        <v>3581</v>
      </c>
      <c r="O681" s="2" t="s">
        <v>3582</v>
      </c>
      <c r="P681" s="2" t="s">
        <v>2124</v>
      </c>
      <c r="Q681" s="2" t="s">
        <v>1495</v>
      </c>
      <c r="R681" s="2" t="s">
        <v>3583</v>
      </c>
      <c r="T681" s="2" t="s">
        <v>3584</v>
      </c>
      <c r="U681" s="2" t="s">
        <v>3585</v>
      </c>
    </row>
    <row r="682" spans="1:21" s="2" customFormat="1" ht="13" x14ac:dyDescent="0.3">
      <c r="A682" s="2" t="s">
        <v>4015</v>
      </c>
      <c r="B682" s="2" t="s">
        <v>3609</v>
      </c>
      <c r="C682" s="9">
        <v>2021</v>
      </c>
      <c r="D682" s="2" t="s">
        <v>3608</v>
      </c>
      <c r="E682" s="2" t="s">
        <v>3610</v>
      </c>
      <c r="F682" s="2" t="s">
        <v>3614</v>
      </c>
      <c r="G682" s="2" t="str">
        <f>"20457960"</f>
        <v>20457960</v>
      </c>
      <c r="I682" s="2" t="str">
        <f>"20210101"</f>
        <v>20210101</v>
      </c>
      <c r="J682" s="2">
        <v>30</v>
      </c>
      <c r="N682" s="2" t="s">
        <v>3611</v>
      </c>
      <c r="O682" s="2" t="s">
        <v>3612</v>
      </c>
      <c r="P682" s="2" t="s">
        <v>466</v>
      </c>
      <c r="Q682" s="2" t="s">
        <v>1495</v>
      </c>
      <c r="R682" s="2" t="s">
        <v>3613</v>
      </c>
      <c r="T682" s="2" t="s">
        <v>3614</v>
      </c>
      <c r="U682" s="2" t="s">
        <v>3615</v>
      </c>
    </row>
    <row r="683" spans="1:21" s="2" customFormat="1" ht="13" x14ac:dyDescent="0.3">
      <c r="A683" s="2" t="s">
        <v>4015</v>
      </c>
      <c r="B683" s="2" t="s">
        <v>3998</v>
      </c>
      <c r="C683" s="9">
        <v>2021</v>
      </c>
      <c r="D683" s="2" t="s">
        <v>3997</v>
      </c>
      <c r="E683" s="2" t="s">
        <v>2915</v>
      </c>
      <c r="F683" s="2" t="s">
        <v>4002</v>
      </c>
      <c r="G683" s="2" t="str">
        <f>"01452134"</f>
        <v>01452134</v>
      </c>
      <c r="I683" s="2" t="str">
        <f>"20210501"</f>
        <v>20210501</v>
      </c>
      <c r="J683" s="2">
        <v>115</v>
      </c>
      <c r="N683" s="2" t="s">
        <v>3999</v>
      </c>
      <c r="O683" s="2" t="s">
        <v>4000</v>
      </c>
      <c r="P683" s="2" t="s">
        <v>2124</v>
      </c>
      <c r="Q683" s="2" t="s">
        <v>1495</v>
      </c>
      <c r="R683" s="2" t="s">
        <v>4001</v>
      </c>
      <c r="T683" s="2" t="s">
        <v>4002</v>
      </c>
      <c r="U683" s="2" t="s">
        <v>4003</v>
      </c>
    </row>
    <row r="684" spans="1:21" s="2" customFormat="1" ht="13" x14ac:dyDescent="0.3">
      <c r="A684" s="2" t="s">
        <v>4015</v>
      </c>
      <c r="B684" s="2" t="s">
        <v>3971</v>
      </c>
      <c r="C684" s="9">
        <v>2021</v>
      </c>
      <c r="D684" s="2" t="s">
        <v>4004</v>
      </c>
      <c r="E684" s="2" t="s">
        <v>2338</v>
      </c>
      <c r="F684" s="2" t="s">
        <v>4007</v>
      </c>
      <c r="G684" s="2" t="str">
        <f>"10461310"</f>
        <v>10461310</v>
      </c>
      <c r="I684" s="2" t="str">
        <f>"20210304"</f>
        <v>20210304</v>
      </c>
      <c r="N684" s="2" t="s">
        <v>4005</v>
      </c>
      <c r="O684" s="2" t="s">
        <v>4006</v>
      </c>
      <c r="P684" s="2" t="s">
        <v>2108</v>
      </c>
      <c r="Q684" s="2" t="s">
        <v>2054</v>
      </c>
      <c r="R684" s="2" t="s">
        <v>2055</v>
      </c>
      <c r="T684" s="2" t="s">
        <v>4007</v>
      </c>
      <c r="U684" s="2" t="s">
        <v>4008</v>
      </c>
    </row>
    <row r="685" spans="1:21" s="2" customFormat="1" ht="13" x14ac:dyDescent="0.3">
      <c r="A685" s="2" t="s">
        <v>4015</v>
      </c>
      <c r="B685" s="2" t="s">
        <v>1645</v>
      </c>
      <c r="C685" s="9">
        <v>2020</v>
      </c>
      <c r="D685" s="2" t="s">
        <v>1644</v>
      </c>
      <c r="E685" s="2" t="s">
        <v>1646</v>
      </c>
      <c r="F685" s="2" t="s">
        <v>3647</v>
      </c>
      <c r="G685" s="2" t="str">
        <f>"00365564"</f>
        <v>00365564</v>
      </c>
      <c r="I685" s="2" t="str">
        <f>"20201201"</f>
        <v>20201201</v>
      </c>
      <c r="J685" s="2">
        <v>61</v>
      </c>
      <c r="K685" s="2">
        <v>6</v>
      </c>
      <c r="L685" s="2">
        <v>855</v>
      </c>
      <c r="M685" s="2">
        <v>22</v>
      </c>
      <c r="N685" s="2" t="s">
        <v>3645</v>
      </c>
      <c r="O685" s="2" t="s">
        <v>1647</v>
      </c>
      <c r="P685" s="2" t="s">
        <v>2053</v>
      </c>
      <c r="Q685" s="2" t="s">
        <v>1495</v>
      </c>
      <c r="R685" s="2" t="s">
        <v>3646</v>
      </c>
      <c r="T685" s="2" t="s">
        <v>3647</v>
      </c>
      <c r="U685" s="2" t="s">
        <v>3648</v>
      </c>
    </row>
    <row r="686" spans="1:21" s="2" customFormat="1" ht="13" x14ac:dyDescent="0.3">
      <c r="A686" s="2" t="s">
        <v>4015</v>
      </c>
      <c r="B686" s="2" t="s">
        <v>1659</v>
      </c>
      <c r="C686" s="9">
        <v>2020</v>
      </c>
      <c r="D686" s="2" t="s">
        <v>3649</v>
      </c>
      <c r="E686" s="2" t="s">
        <v>169</v>
      </c>
      <c r="F686" s="2" t="s">
        <v>3652</v>
      </c>
      <c r="G686" s="2" t="str">
        <f>"10531890"</f>
        <v>10531890</v>
      </c>
      <c r="I686" s="2" t="str">
        <f>"20210601"</f>
        <v>20210601</v>
      </c>
      <c r="J686" s="2">
        <v>50</v>
      </c>
      <c r="K686" s="2">
        <v>3</v>
      </c>
      <c r="L686" s="2">
        <v>437</v>
      </c>
      <c r="M686" s="2">
        <v>16</v>
      </c>
      <c r="N686" s="2" t="s">
        <v>3650</v>
      </c>
      <c r="O686" s="2" t="s">
        <v>164</v>
      </c>
      <c r="P686" s="2" t="s">
        <v>2108</v>
      </c>
      <c r="Q686" s="2" t="s">
        <v>1495</v>
      </c>
      <c r="R686" s="2" t="s">
        <v>3651</v>
      </c>
      <c r="T686" s="2" t="s">
        <v>3652</v>
      </c>
      <c r="U686" s="2" t="s">
        <v>3653</v>
      </c>
    </row>
    <row r="687" spans="1:21" s="2" customFormat="1" ht="13" x14ac:dyDescent="0.3">
      <c r="A687" s="2" t="s">
        <v>4015</v>
      </c>
      <c r="B687" s="2" t="s">
        <v>3748</v>
      </c>
      <c r="C687" s="9">
        <v>2021</v>
      </c>
      <c r="D687" s="2" t="s">
        <v>3747</v>
      </c>
      <c r="E687" s="2" t="s">
        <v>3749</v>
      </c>
      <c r="F687" s="2" t="s">
        <v>3753</v>
      </c>
      <c r="G687" s="2" t="str">
        <f>"07067437"</f>
        <v>07067437</v>
      </c>
      <c r="I687" s="2" t="str">
        <f>"20210201"</f>
        <v>20210201</v>
      </c>
      <c r="J687" s="2">
        <v>66</v>
      </c>
      <c r="K687" s="2">
        <v>2</v>
      </c>
      <c r="L687" s="2">
        <v>170</v>
      </c>
      <c r="M687" s="2">
        <v>9</v>
      </c>
      <c r="N687" s="2" t="s">
        <v>3750</v>
      </c>
      <c r="O687" s="2" t="s">
        <v>3751</v>
      </c>
      <c r="P687" s="2" t="s">
        <v>2129</v>
      </c>
      <c r="Q687" s="2" t="s">
        <v>1495</v>
      </c>
      <c r="R687" s="2" t="s">
        <v>3752</v>
      </c>
      <c r="T687" s="2" t="s">
        <v>3753</v>
      </c>
      <c r="U687" s="2" t="s">
        <v>3754</v>
      </c>
    </row>
    <row r="688" spans="1:21" s="2" customFormat="1" ht="13" x14ac:dyDescent="0.3">
      <c r="A688" s="2" t="s">
        <v>4015</v>
      </c>
      <c r="B688" s="2" t="s">
        <v>3764</v>
      </c>
      <c r="C688" s="9">
        <v>2021</v>
      </c>
      <c r="D688" s="2" t="s">
        <v>3763</v>
      </c>
      <c r="E688" s="2" t="s">
        <v>3765</v>
      </c>
      <c r="F688" s="2" t="s">
        <v>3769</v>
      </c>
      <c r="H688" s="2" t="str">
        <f>"9781118482728; 9781118482704; 9781118482650; 9781118482711"</f>
        <v>9781118482728; 9781118482704; 9781118482650; 9781118482711</v>
      </c>
      <c r="I688" s="2" t="str">
        <f>"20210101"</f>
        <v>20210101</v>
      </c>
      <c r="L688" s="2">
        <v>600</v>
      </c>
      <c r="M688" s="2">
        <v>19</v>
      </c>
      <c r="N688" s="2" t="s">
        <v>3766</v>
      </c>
      <c r="O688" s="2" t="s">
        <v>3767</v>
      </c>
      <c r="P688" s="2" t="s">
        <v>2926</v>
      </c>
      <c r="Q688" s="2" t="s">
        <v>2078</v>
      </c>
      <c r="R688" s="2" t="s">
        <v>3768</v>
      </c>
      <c r="T688" s="2" t="s">
        <v>3769</v>
      </c>
      <c r="U688" s="2" t="s">
        <v>3770</v>
      </c>
    </row>
    <row r="689" spans="1:21" s="2" customFormat="1" ht="13" x14ac:dyDescent="0.3">
      <c r="A689" s="2" t="s">
        <v>4015</v>
      </c>
      <c r="B689" s="2" t="s">
        <v>4010</v>
      </c>
      <c r="C689" s="9">
        <v>2020</v>
      </c>
      <c r="D689" s="2" t="s">
        <v>4009</v>
      </c>
      <c r="E689" s="2" t="s">
        <v>2050</v>
      </c>
      <c r="F689" s="2" t="s">
        <v>4013</v>
      </c>
      <c r="G689" s="2" t="str">
        <f>"01976664"</f>
        <v>01976664</v>
      </c>
      <c r="I689" s="2" t="str">
        <f>"20201215"</f>
        <v>20201215</v>
      </c>
      <c r="N689" s="2" t="s">
        <v>4011</v>
      </c>
      <c r="O689" s="2" t="s">
        <v>4012</v>
      </c>
      <c r="P689" s="2" t="s">
        <v>2053</v>
      </c>
      <c r="Q689" s="2" t="s">
        <v>2054</v>
      </c>
      <c r="R689" s="2" t="s">
        <v>2055</v>
      </c>
      <c r="T689" s="2" t="s">
        <v>4013</v>
      </c>
      <c r="U689" s="2" t="s">
        <v>4014</v>
      </c>
    </row>
    <row r="690" spans="1:21" s="2" customFormat="1" ht="13" x14ac:dyDescent="0.3">
      <c r="A690" s="2" t="s">
        <v>4086</v>
      </c>
      <c r="B690" s="2" t="s">
        <v>2210</v>
      </c>
      <c r="C690" s="9">
        <v>2021</v>
      </c>
      <c r="D690" s="2" t="s">
        <v>2209</v>
      </c>
      <c r="E690" s="2" t="s">
        <v>2211</v>
      </c>
      <c r="F690" s="2" t="s">
        <v>2214</v>
      </c>
      <c r="G690" s="2" t="str">
        <f>"09545794"</f>
        <v>09545794</v>
      </c>
      <c r="I690" s="2" t="str">
        <f>"20210325"</f>
        <v>20210325</v>
      </c>
      <c r="N690" s="2" t="s">
        <v>2212</v>
      </c>
      <c r="O690" s="2" t="s">
        <v>2213</v>
      </c>
      <c r="P690" s="2" t="s">
        <v>466</v>
      </c>
      <c r="Q690" s="2" t="s">
        <v>2054</v>
      </c>
      <c r="R690" s="2" t="s">
        <v>2055</v>
      </c>
      <c r="T690" s="2" t="s">
        <v>2214</v>
      </c>
      <c r="U690" s="2" t="s">
        <v>2215</v>
      </c>
    </row>
    <row r="691" spans="1:21" s="2" customFormat="1" ht="13" x14ac:dyDescent="0.3">
      <c r="A691" s="2" t="s">
        <v>4086</v>
      </c>
      <c r="B691" s="2" t="s">
        <v>1973</v>
      </c>
      <c r="C691" s="9">
        <v>2021</v>
      </c>
      <c r="D691" s="2" t="s">
        <v>4016</v>
      </c>
      <c r="E691" s="2" t="s">
        <v>1974</v>
      </c>
      <c r="F691" s="2" t="s">
        <v>4019</v>
      </c>
      <c r="G691" s="2" t="str">
        <f>"17518423"</f>
        <v>17518423</v>
      </c>
      <c r="I691" s="2" t="str">
        <f>"20220101"</f>
        <v>20220101</v>
      </c>
      <c r="J691" s="2">
        <v>25</v>
      </c>
      <c r="K691" s="2">
        <v>1</v>
      </c>
      <c r="L691" s="2">
        <v>29</v>
      </c>
      <c r="M691" s="2">
        <v>9</v>
      </c>
      <c r="N691" s="2" t="s">
        <v>4017</v>
      </c>
      <c r="O691" s="2" t="s">
        <v>1975</v>
      </c>
      <c r="P691" s="2" t="s">
        <v>2118</v>
      </c>
      <c r="Q691" s="2" t="s">
        <v>1495</v>
      </c>
      <c r="R691" s="2" t="s">
        <v>4018</v>
      </c>
      <c r="T691" s="2" t="s">
        <v>4019</v>
      </c>
      <c r="U691" s="2" t="s">
        <v>4020</v>
      </c>
    </row>
    <row r="692" spans="1:21" s="2" customFormat="1" ht="13" x14ac:dyDescent="0.3">
      <c r="A692" s="2" t="s">
        <v>4086</v>
      </c>
      <c r="B692" s="2" t="s">
        <v>591</v>
      </c>
      <c r="C692" s="9">
        <v>2021</v>
      </c>
      <c r="D692" s="2" t="s">
        <v>590</v>
      </c>
      <c r="E692" s="2" t="s">
        <v>592</v>
      </c>
      <c r="F692" s="2" t="s">
        <v>2253</v>
      </c>
      <c r="G692" s="2" t="str">
        <f>"01650327"</f>
        <v>01650327</v>
      </c>
      <c r="I692" s="2" t="str">
        <f>"20210415"</f>
        <v>20210415</v>
      </c>
      <c r="J692" s="2">
        <v>285</v>
      </c>
      <c r="L692" s="2">
        <v>144</v>
      </c>
      <c r="M692" s="2">
        <v>8</v>
      </c>
      <c r="N692" s="2" t="s">
        <v>2251</v>
      </c>
      <c r="O692" s="2" t="s">
        <v>593</v>
      </c>
      <c r="P692" s="2" t="s">
        <v>2124</v>
      </c>
      <c r="Q692" s="2" t="s">
        <v>1495</v>
      </c>
      <c r="R692" s="2" t="s">
        <v>2252</v>
      </c>
      <c r="T692" s="2" t="s">
        <v>2253</v>
      </c>
      <c r="U692" s="2" t="s">
        <v>2254</v>
      </c>
    </row>
    <row r="693" spans="1:21" s="2" customFormat="1" ht="13" x14ac:dyDescent="0.3">
      <c r="A693" s="2" t="s">
        <v>4086</v>
      </c>
      <c r="B693" s="2" t="s">
        <v>2320</v>
      </c>
      <c r="C693" s="9">
        <v>2022</v>
      </c>
      <c r="D693" s="2" t="s">
        <v>2319</v>
      </c>
      <c r="E693" s="2" t="s">
        <v>2034</v>
      </c>
      <c r="F693" s="2" t="s">
        <v>2323</v>
      </c>
      <c r="G693" s="2" t="str">
        <f>"04194217"</f>
        <v>04194217</v>
      </c>
      <c r="H693" s="2" t="str">
        <f>"9798492784591"</f>
        <v>9798492784591</v>
      </c>
      <c r="I693" s="2" t="str">
        <f>"20220101"</f>
        <v>20220101</v>
      </c>
      <c r="J693" s="2">
        <v>83</v>
      </c>
      <c r="K693" s="2" t="s">
        <v>2035</v>
      </c>
      <c r="N693" s="2" t="s">
        <v>2321</v>
      </c>
      <c r="P693" s="2" t="s">
        <v>2037</v>
      </c>
      <c r="Q693" s="2" t="s">
        <v>2038</v>
      </c>
      <c r="R693" s="2" t="s">
        <v>2322</v>
      </c>
      <c r="T693" s="2" t="s">
        <v>2323</v>
      </c>
      <c r="U693" s="2" t="s">
        <v>2324</v>
      </c>
    </row>
    <row r="694" spans="1:21" s="2" customFormat="1" ht="13" x14ac:dyDescent="0.3">
      <c r="A694" s="2" t="s">
        <v>4086</v>
      </c>
      <c r="B694" s="2" t="s">
        <v>688</v>
      </c>
      <c r="C694" s="9">
        <v>2021</v>
      </c>
      <c r="D694" s="2" t="s">
        <v>2330</v>
      </c>
      <c r="E694" s="2" t="s">
        <v>2331</v>
      </c>
      <c r="F694" s="2" t="s">
        <v>2334</v>
      </c>
      <c r="G694" s="2" t="str">
        <f>"00472891"</f>
        <v>00472891</v>
      </c>
      <c r="I694" s="2" t="str">
        <f>"20210401"</f>
        <v>20210401</v>
      </c>
      <c r="J694" s="2">
        <v>50</v>
      </c>
      <c r="K694" s="2">
        <v>4</v>
      </c>
      <c r="L694" s="2">
        <v>753</v>
      </c>
      <c r="M694" s="2">
        <v>14</v>
      </c>
      <c r="N694" s="2" t="s">
        <v>2332</v>
      </c>
      <c r="O694" s="2" t="s">
        <v>690</v>
      </c>
      <c r="P694" s="2" t="s">
        <v>2108</v>
      </c>
      <c r="Q694" s="2" t="s">
        <v>1495</v>
      </c>
      <c r="R694" s="2" t="s">
        <v>2333</v>
      </c>
      <c r="T694" s="2" t="s">
        <v>2334</v>
      </c>
      <c r="U694" s="2" t="s">
        <v>2335</v>
      </c>
    </row>
    <row r="695" spans="1:21" s="2" customFormat="1" ht="13" x14ac:dyDescent="0.3">
      <c r="A695" s="2" t="s">
        <v>4086</v>
      </c>
      <c r="B695" s="2" t="s">
        <v>3938</v>
      </c>
      <c r="C695" s="9">
        <v>2020</v>
      </c>
      <c r="D695" s="2" t="s">
        <v>3937</v>
      </c>
      <c r="E695" s="2" t="s">
        <v>3939</v>
      </c>
      <c r="F695" s="2" t="s">
        <v>3943</v>
      </c>
      <c r="H695" s="2" t="str">
        <f>"9781498563055; 9781498563062"</f>
        <v>9781498563055; 9781498563062</v>
      </c>
      <c r="I695" s="2" t="str">
        <f>"20210101"</f>
        <v>20210101</v>
      </c>
      <c r="L695" s="2">
        <v>135</v>
      </c>
      <c r="M695" s="2">
        <v>26</v>
      </c>
      <c r="N695" s="2" t="s">
        <v>3940</v>
      </c>
      <c r="P695" s="2" t="s">
        <v>3941</v>
      </c>
      <c r="Q695" s="2" t="s">
        <v>2078</v>
      </c>
      <c r="R695" s="2" t="s">
        <v>3942</v>
      </c>
      <c r="T695" s="2" t="s">
        <v>3943</v>
      </c>
      <c r="U695" s="2" t="s">
        <v>3944</v>
      </c>
    </row>
    <row r="696" spans="1:21" s="2" customFormat="1" ht="13" x14ac:dyDescent="0.3">
      <c r="A696" s="2" t="s">
        <v>4086</v>
      </c>
      <c r="B696" s="2" t="s">
        <v>2402</v>
      </c>
      <c r="C696" s="9">
        <v>2021</v>
      </c>
      <c r="D696" s="2" t="s">
        <v>2401</v>
      </c>
      <c r="E696" s="2" t="s">
        <v>2338</v>
      </c>
      <c r="F696" s="2" t="s">
        <v>2405</v>
      </c>
      <c r="G696" s="2" t="str">
        <f>"10461310"</f>
        <v>10461310</v>
      </c>
      <c r="I696" s="2" t="str">
        <f>"20210813"</f>
        <v>20210813</v>
      </c>
      <c r="N696" s="2" t="s">
        <v>2403</v>
      </c>
      <c r="O696" s="2" t="s">
        <v>2404</v>
      </c>
      <c r="P696" s="2" t="s">
        <v>2108</v>
      </c>
      <c r="Q696" s="2" t="s">
        <v>2054</v>
      </c>
      <c r="R696" s="2" t="s">
        <v>2055</v>
      </c>
      <c r="T696" s="2" t="s">
        <v>2405</v>
      </c>
      <c r="U696" s="2" t="s">
        <v>2406</v>
      </c>
    </row>
    <row r="697" spans="1:21" s="2" customFormat="1" ht="13" x14ac:dyDescent="0.3">
      <c r="A697" s="2" t="s">
        <v>4086</v>
      </c>
      <c r="B697" s="2" t="s">
        <v>2408</v>
      </c>
      <c r="C697" s="9">
        <v>2020</v>
      </c>
      <c r="D697" s="2" t="s">
        <v>2407</v>
      </c>
      <c r="E697" s="2" t="s">
        <v>2034</v>
      </c>
      <c r="F697" s="2" t="s">
        <v>2411</v>
      </c>
      <c r="G697" s="2" t="str">
        <f>"04194217"</f>
        <v>04194217</v>
      </c>
      <c r="H697" s="2" t="str">
        <f>"9798672104652"</f>
        <v>9798672104652</v>
      </c>
      <c r="I697" s="2" t="str">
        <f>"20210101"</f>
        <v>20210101</v>
      </c>
      <c r="J697" s="2">
        <v>82</v>
      </c>
      <c r="K697" s="2" t="s">
        <v>2183</v>
      </c>
      <c r="N697" s="2" t="s">
        <v>2409</v>
      </c>
      <c r="P697" s="2" t="s">
        <v>2037</v>
      </c>
      <c r="Q697" s="2" t="s">
        <v>2038</v>
      </c>
      <c r="R697" s="2" t="s">
        <v>2410</v>
      </c>
      <c r="T697" s="2" t="s">
        <v>2411</v>
      </c>
      <c r="U697" s="2" t="s">
        <v>2412</v>
      </c>
    </row>
    <row r="698" spans="1:21" s="2" customFormat="1" ht="13" x14ac:dyDescent="0.3">
      <c r="A698" s="2" t="s">
        <v>4086</v>
      </c>
      <c r="B698" s="2" t="s">
        <v>745</v>
      </c>
      <c r="C698" s="9">
        <v>2020</v>
      </c>
      <c r="D698" s="2" t="s">
        <v>744</v>
      </c>
      <c r="E698" s="2" t="s">
        <v>746</v>
      </c>
      <c r="F698" s="2" t="s">
        <v>2418</v>
      </c>
      <c r="G698" s="2" t="str">
        <f>"10633995"</f>
        <v>10633995</v>
      </c>
      <c r="I698" s="2" t="str">
        <f>"20201115"</f>
        <v>20201115</v>
      </c>
      <c r="N698" s="2" t="s">
        <v>2417</v>
      </c>
      <c r="O698" s="2" t="s">
        <v>747</v>
      </c>
      <c r="P698" s="2" t="s">
        <v>2260</v>
      </c>
      <c r="Q698" s="2" t="s">
        <v>2054</v>
      </c>
      <c r="R698" s="2" t="s">
        <v>2055</v>
      </c>
      <c r="T698" s="2" t="s">
        <v>2418</v>
      </c>
      <c r="U698" s="2" t="s">
        <v>2419</v>
      </c>
    </row>
    <row r="699" spans="1:21" s="2" customFormat="1" ht="13" x14ac:dyDescent="0.3">
      <c r="A699" s="2" t="s">
        <v>4086</v>
      </c>
      <c r="B699" s="2" t="s">
        <v>2501</v>
      </c>
      <c r="C699" s="9">
        <v>2021</v>
      </c>
      <c r="D699" s="2" t="s">
        <v>2500</v>
      </c>
      <c r="E699" s="2" t="s">
        <v>2502</v>
      </c>
      <c r="F699" s="2" t="s">
        <v>2506</v>
      </c>
      <c r="G699" s="2" t="str">
        <f>"03064530"</f>
        <v>03064530</v>
      </c>
      <c r="I699" s="2" t="str">
        <f>"20210301"</f>
        <v>20210301</v>
      </c>
      <c r="J699" s="2">
        <v>125</v>
      </c>
      <c r="N699" s="2" t="s">
        <v>2503</v>
      </c>
      <c r="O699" s="2" t="s">
        <v>2504</v>
      </c>
      <c r="P699" s="2" t="s">
        <v>2124</v>
      </c>
      <c r="Q699" s="2" t="s">
        <v>1495</v>
      </c>
      <c r="R699" s="2" t="s">
        <v>2505</v>
      </c>
      <c r="T699" s="2" t="s">
        <v>2506</v>
      </c>
      <c r="U699" s="2" t="s">
        <v>2507</v>
      </c>
    </row>
    <row r="700" spans="1:21" s="2" customFormat="1" ht="13" x14ac:dyDescent="0.3">
      <c r="A700" s="2" t="s">
        <v>4086</v>
      </c>
      <c r="B700" s="2" t="s">
        <v>2540</v>
      </c>
      <c r="C700" s="9">
        <v>2020</v>
      </c>
      <c r="D700" s="2" t="s">
        <v>2539</v>
      </c>
      <c r="E700" s="2" t="s">
        <v>2066</v>
      </c>
      <c r="F700" s="2" t="s">
        <v>2544</v>
      </c>
      <c r="G700" s="2" t="str">
        <f>"16641078"</f>
        <v>16641078</v>
      </c>
      <c r="I700" s="2" t="str">
        <f>"20201105"</f>
        <v>20201105</v>
      </c>
      <c r="J700" s="2">
        <v>11</v>
      </c>
      <c r="N700" s="2" t="s">
        <v>2541</v>
      </c>
      <c r="O700" s="2" t="s">
        <v>2542</v>
      </c>
      <c r="P700" s="2" t="s">
        <v>2069</v>
      </c>
      <c r="Q700" s="2" t="s">
        <v>1495</v>
      </c>
      <c r="R700" s="2" t="s">
        <v>2543</v>
      </c>
      <c r="T700" s="2" t="s">
        <v>2544</v>
      </c>
      <c r="U700" s="2" t="s">
        <v>2545</v>
      </c>
    </row>
    <row r="701" spans="1:21" s="2" customFormat="1" ht="13" x14ac:dyDescent="0.3">
      <c r="A701" s="2" t="s">
        <v>4086</v>
      </c>
      <c r="B701" s="2" t="s">
        <v>1986</v>
      </c>
      <c r="C701" s="9">
        <v>2022</v>
      </c>
      <c r="D701" s="2" t="s">
        <v>1985</v>
      </c>
      <c r="E701" s="2" t="s">
        <v>592</v>
      </c>
      <c r="F701" s="2" t="s">
        <v>3947</v>
      </c>
      <c r="G701" s="2" t="str">
        <f>"01650327"</f>
        <v>01650327</v>
      </c>
      <c r="I701" s="2" t="str">
        <f>"20220215"</f>
        <v>20220215</v>
      </c>
      <c r="J701" s="2">
        <v>299</v>
      </c>
      <c r="L701" s="2">
        <v>256</v>
      </c>
      <c r="M701" s="2">
        <v>8</v>
      </c>
      <c r="N701" s="2" t="s">
        <v>3945</v>
      </c>
      <c r="O701" s="2" t="s">
        <v>1987</v>
      </c>
      <c r="P701" s="2" t="s">
        <v>2124</v>
      </c>
      <c r="Q701" s="2" t="s">
        <v>1495</v>
      </c>
      <c r="R701" s="2" t="s">
        <v>3946</v>
      </c>
      <c r="T701" s="2" t="s">
        <v>3947</v>
      </c>
      <c r="U701" s="2" t="s">
        <v>3948</v>
      </c>
    </row>
    <row r="702" spans="1:21" s="2" customFormat="1" ht="13" x14ac:dyDescent="0.3">
      <c r="A702" s="2" t="s">
        <v>4086</v>
      </c>
      <c r="B702" s="2" t="s">
        <v>2547</v>
      </c>
      <c r="C702" s="9">
        <v>2021</v>
      </c>
      <c r="D702" s="2" t="s">
        <v>2546</v>
      </c>
      <c r="E702" s="2" t="s">
        <v>2548</v>
      </c>
      <c r="F702" s="2" t="s">
        <v>2553</v>
      </c>
      <c r="H702" s="2" t="str">
        <f>"9781799885443; 9781799885993"</f>
        <v>9781799885443; 9781799885993</v>
      </c>
      <c r="I702" s="2" t="str">
        <f>"20210101"</f>
        <v>20210101</v>
      </c>
      <c r="L702" s="2">
        <v>1289</v>
      </c>
      <c r="M702" s="2">
        <v>17</v>
      </c>
      <c r="N702" s="2" t="s">
        <v>2549</v>
      </c>
      <c r="O702" s="2" t="s">
        <v>2550</v>
      </c>
      <c r="P702" s="2" t="s">
        <v>2551</v>
      </c>
      <c r="Q702" s="2" t="s">
        <v>2078</v>
      </c>
      <c r="R702" s="2" t="s">
        <v>2552</v>
      </c>
      <c r="T702" s="2" t="s">
        <v>2553</v>
      </c>
      <c r="U702" s="2" t="s">
        <v>2554</v>
      </c>
    </row>
    <row r="703" spans="1:21" s="2" customFormat="1" ht="13" x14ac:dyDescent="0.3">
      <c r="A703" s="2" t="s">
        <v>4086</v>
      </c>
      <c r="B703" s="2" t="s">
        <v>3950</v>
      </c>
      <c r="C703" s="9">
        <v>2020</v>
      </c>
      <c r="D703" s="2" t="s">
        <v>3949</v>
      </c>
      <c r="E703" s="2" t="s">
        <v>3951</v>
      </c>
      <c r="F703" s="2" t="s">
        <v>3954</v>
      </c>
      <c r="H703" s="2" t="str">
        <f>"9781119554202; 9781119554219; 9781119554240"</f>
        <v>9781119554202; 9781119554219; 9781119554240</v>
      </c>
      <c r="I703" s="2" t="str">
        <f>"20210101"</f>
        <v>20210101</v>
      </c>
      <c r="L703" s="2">
        <v>207</v>
      </c>
      <c r="M703" s="2">
        <v>7</v>
      </c>
      <c r="N703" s="2" t="s">
        <v>3952</v>
      </c>
      <c r="P703" s="2" t="s">
        <v>2926</v>
      </c>
      <c r="Q703" s="2" t="s">
        <v>2078</v>
      </c>
      <c r="R703" s="2" t="s">
        <v>3953</v>
      </c>
      <c r="T703" s="2" t="s">
        <v>3954</v>
      </c>
      <c r="U703" s="2" t="s">
        <v>3955</v>
      </c>
    </row>
    <row r="704" spans="1:21" s="2" customFormat="1" ht="13" x14ac:dyDescent="0.3">
      <c r="A704" s="2" t="s">
        <v>4086</v>
      </c>
      <c r="B704" s="2" t="s">
        <v>1993</v>
      </c>
      <c r="C704" s="9">
        <v>2021</v>
      </c>
      <c r="D704" s="2" t="s">
        <v>1992</v>
      </c>
      <c r="E704" s="2" t="s">
        <v>592</v>
      </c>
      <c r="F704" s="2" t="s">
        <v>4023</v>
      </c>
      <c r="G704" s="2" t="str">
        <f>"01650327"</f>
        <v>01650327</v>
      </c>
      <c r="I704" s="2" t="str">
        <f>"20211201"</f>
        <v>20211201</v>
      </c>
      <c r="J704" s="2">
        <v>295</v>
      </c>
      <c r="L704" s="2">
        <v>63</v>
      </c>
      <c r="M704" s="2">
        <v>9</v>
      </c>
      <c r="N704" s="2" t="s">
        <v>4021</v>
      </c>
      <c r="O704" s="2" t="s">
        <v>1994</v>
      </c>
      <c r="P704" s="2" t="s">
        <v>2124</v>
      </c>
      <c r="Q704" s="2" t="s">
        <v>1495</v>
      </c>
      <c r="R704" s="2" t="s">
        <v>4022</v>
      </c>
      <c r="T704" s="2" t="s">
        <v>4023</v>
      </c>
      <c r="U704" s="2" t="s">
        <v>4024</v>
      </c>
    </row>
    <row r="705" spans="1:21" s="2" customFormat="1" ht="13" x14ac:dyDescent="0.3">
      <c r="A705" s="2" t="s">
        <v>4086</v>
      </c>
      <c r="B705" s="2" t="s">
        <v>865</v>
      </c>
      <c r="C705" s="9">
        <v>2021</v>
      </c>
      <c r="D705" s="2" t="s">
        <v>864</v>
      </c>
      <c r="E705" s="2" t="s">
        <v>515</v>
      </c>
      <c r="F705" s="2" t="s">
        <v>2610</v>
      </c>
      <c r="G705" s="2" t="str">
        <f>"01638343"</f>
        <v>01638343</v>
      </c>
      <c r="I705" s="2" t="str">
        <f>"20210901"</f>
        <v>20210901</v>
      </c>
      <c r="J705" s="2">
        <v>72</v>
      </c>
      <c r="L705" s="2">
        <v>117</v>
      </c>
      <c r="M705" s="2">
        <v>7</v>
      </c>
      <c r="N705" s="2" t="s">
        <v>2608</v>
      </c>
      <c r="O705" s="2" t="s">
        <v>866</v>
      </c>
      <c r="P705" s="2" t="s">
        <v>2124</v>
      </c>
      <c r="Q705" s="2" t="s">
        <v>1495</v>
      </c>
      <c r="R705" s="2" t="s">
        <v>2609</v>
      </c>
      <c r="T705" s="2" t="s">
        <v>2610</v>
      </c>
      <c r="U705" s="2" t="s">
        <v>2611</v>
      </c>
    </row>
    <row r="706" spans="1:21" s="2" customFormat="1" ht="13" x14ac:dyDescent="0.3">
      <c r="A706" s="2" t="s">
        <v>4086</v>
      </c>
      <c r="B706" s="2" t="s">
        <v>4026</v>
      </c>
      <c r="C706" s="9">
        <v>2022</v>
      </c>
      <c r="D706" s="2" t="s">
        <v>4025</v>
      </c>
      <c r="E706" s="2" t="s">
        <v>2338</v>
      </c>
      <c r="F706" s="2" t="s">
        <v>4029</v>
      </c>
      <c r="G706" s="2" t="str">
        <f>"10461310"</f>
        <v>10461310</v>
      </c>
      <c r="I706" s="2" t="str">
        <f>"20220521"</f>
        <v>20220521</v>
      </c>
      <c r="N706" s="2" t="s">
        <v>4027</v>
      </c>
      <c r="O706" s="2" t="s">
        <v>4028</v>
      </c>
      <c r="P706" s="2" t="s">
        <v>2108</v>
      </c>
      <c r="Q706" s="2" t="s">
        <v>2054</v>
      </c>
      <c r="R706" s="2" t="s">
        <v>2055</v>
      </c>
      <c r="T706" s="2" t="s">
        <v>4029</v>
      </c>
      <c r="U706" s="2" t="s">
        <v>4030</v>
      </c>
    </row>
    <row r="707" spans="1:21" s="2" customFormat="1" ht="13" x14ac:dyDescent="0.3">
      <c r="A707" s="2" t="s">
        <v>4086</v>
      </c>
      <c r="B707" s="2" t="s">
        <v>4032</v>
      </c>
      <c r="C707" s="9">
        <v>2022</v>
      </c>
      <c r="D707" s="2" t="s">
        <v>4031</v>
      </c>
      <c r="E707" s="2" t="s">
        <v>2331</v>
      </c>
      <c r="F707" s="2" t="s">
        <v>4035</v>
      </c>
      <c r="G707" s="2" t="str">
        <f>"00472891"</f>
        <v>00472891</v>
      </c>
      <c r="I707" s="2" t="str">
        <f>"20220506"</f>
        <v>20220506</v>
      </c>
      <c r="N707" s="2" t="s">
        <v>4033</v>
      </c>
      <c r="O707" s="2" t="s">
        <v>4034</v>
      </c>
      <c r="P707" s="2" t="s">
        <v>2108</v>
      </c>
      <c r="Q707" s="2" t="s">
        <v>2054</v>
      </c>
      <c r="R707" s="2" t="s">
        <v>2055</v>
      </c>
      <c r="T707" s="2" t="s">
        <v>4035</v>
      </c>
      <c r="U707" s="2" t="s">
        <v>4036</v>
      </c>
    </row>
    <row r="708" spans="1:21" s="2" customFormat="1" ht="13" x14ac:dyDescent="0.3">
      <c r="A708" s="2" t="s">
        <v>4086</v>
      </c>
      <c r="B708" s="2" t="s">
        <v>2822</v>
      </c>
      <c r="C708" s="9">
        <v>2022</v>
      </c>
      <c r="D708" s="2" t="s">
        <v>2821</v>
      </c>
      <c r="E708" s="2" t="s">
        <v>2151</v>
      </c>
      <c r="F708" s="2" t="s">
        <v>2825</v>
      </c>
      <c r="G708" s="2" t="str">
        <f>"03630234"</f>
        <v>03630234</v>
      </c>
      <c r="I708" s="2" t="str">
        <f>"20220330"</f>
        <v>20220330</v>
      </c>
      <c r="N708" s="2" t="s">
        <v>2823</v>
      </c>
      <c r="O708" s="2" t="s">
        <v>2824</v>
      </c>
      <c r="P708" s="2" t="s">
        <v>2053</v>
      </c>
      <c r="Q708" s="2" t="s">
        <v>2054</v>
      </c>
      <c r="R708" s="2" t="s">
        <v>2055</v>
      </c>
      <c r="T708" s="2" t="s">
        <v>2825</v>
      </c>
      <c r="U708" s="2" t="s">
        <v>2826</v>
      </c>
    </row>
    <row r="709" spans="1:21" s="2" customFormat="1" ht="13" x14ac:dyDescent="0.3">
      <c r="A709" s="2" t="s">
        <v>4086</v>
      </c>
      <c r="B709" s="2" t="s">
        <v>982</v>
      </c>
      <c r="C709" s="9">
        <v>2022</v>
      </c>
      <c r="D709" s="2" t="s">
        <v>2834</v>
      </c>
      <c r="E709" s="2" t="s">
        <v>983</v>
      </c>
      <c r="F709" s="2" t="s">
        <v>2837</v>
      </c>
      <c r="G709" s="2" t="str">
        <f>"2168622X"</f>
        <v>2168622X</v>
      </c>
      <c r="I709" s="2" t="str">
        <f>"20210901"</f>
        <v>20210901</v>
      </c>
      <c r="J709" s="2">
        <v>78</v>
      </c>
      <c r="K709" s="2">
        <v>9</v>
      </c>
      <c r="L709" s="2">
        <v>994</v>
      </c>
      <c r="M709" s="2">
        <v>11</v>
      </c>
      <c r="N709" s="2" t="s">
        <v>2835</v>
      </c>
      <c r="O709" s="2" t="s">
        <v>984</v>
      </c>
      <c r="P709" s="2" t="s">
        <v>634</v>
      </c>
      <c r="Q709" s="2" t="s">
        <v>1495</v>
      </c>
      <c r="R709" s="2" t="s">
        <v>2836</v>
      </c>
      <c r="T709" s="2" t="s">
        <v>2837</v>
      </c>
      <c r="U709" s="2" t="s">
        <v>2838</v>
      </c>
    </row>
    <row r="710" spans="1:21" s="2" customFormat="1" ht="13" x14ac:dyDescent="0.3">
      <c r="A710" s="2" t="s">
        <v>4086</v>
      </c>
      <c r="B710" s="2" t="s">
        <v>3964</v>
      </c>
      <c r="C710" s="9">
        <v>2020</v>
      </c>
      <c r="D710" s="2" t="s">
        <v>3963</v>
      </c>
      <c r="E710" s="2" t="s">
        <v>2338</v>
      </c>
      <c r="F710" s="2" t="s">
        <v>3968</v>
      </c>
      <c r="G710" s="2" t="str">
        <f>"10461310"</f>
        <v>10461310</v>
      </c>
      <c r="I710" s="2" t="str">
        <f>"20220201"</f>
        <v>20220201</v>
      </c>
      <c r="J710" s="2">
        <v>41</v>
      </c>
      <c r="K710" s="2">
        <v>2</v>
      </c>
      <c r="L710" s="2">
        <v>935</v>
      </c>
      <c r="M710" s="2">
        <v>8</v>
      </c>
      <c r="N710" s="2" t="s">
        <v>3965</v>
      </c>
      <c r="O710" s="2" t="s">
        <v>3966</v>
      </c>
      <c r="P710" s="2" t="s">
        <v>2108</v>
      </c>
      <c r="Q710" s="2" t="s">
        <v>1495</v>
      </c>
      <c r="R710" s="2" t="s">
        <v>3967</v>
      </c>
      <c r="T710" s="2" t="s">
        <v>3968</v>
      </c>
      <c r="U710" s="2" t="s">
        <v>3969</v>
      </c>
    </row>
    <row r="711" spans="1:21" s="2" customFormat="1" ht="13" x14ac:dyDescent="0.3">
      <c r="A711" s="2" t="s">
        <v>4086</v>
      </c>
      <c r="B711" s="2" t="s">
        <v>1980</v>
      </c>
      <c r="C711" s="9">
        <v>2021</v>
      </c>
      <c r="D711" s="2" t="s">
        <v>2914</v>
      </c>
      <c r="E711" s="2" t="s">
        <v>2915</v>
      </c>
      <c r="F711" s="2" t="s">
        <v>2919</v>
      </c>
      <c r="G711" s="2" t="str">
        <f>"01452134"</f>
        <v>01452134</v>
      </c>
      <c r="I711" s="2" t="str">
        <f>"20210701"</f>
        <v>20210701</v>
      </c>
      <c r="J711" s="2">
        <v>117</v>
      </c>
      <c r="N711" s="2" t="s">
        <v>2916</v>
      </c>
      <c r="O711" s="2" t="s">
        <v>2917</v>
      </c>
      <c r="P711" s="2" t="s">
        <v>2124</v>
      </c>
      <c r="Q711" s="2" t="s">
        <v>1495</v>
      </c>
      <c r="R711" s="2" t="s">
        <v>2918</v>
      </c>
      <c r="T711" s="2" t="s">
        <v>2919</v>
      </c>
      <c r="U711" s="2" t="s">
        <v>2920</v>
      </c>
    </row>
    <row r="712" spans="1:21" s="2" customFormat="1" ht="13" x14ac:dyDescent="0.3">
      <c r="A712" s="2" t="s">
        <v>4086</v>
      </c>
      <c r="B712" s="2" t="s">
        <v>2931</v>
      </c>
      <c r="C712" s="9">
        <v>2021</v>
      </c>
      <c r="D712" s="2" t="s">
        <v>2930</v>
      </c>
      <c r="E712" s="2" t="s">
        <v>2932</v>
      </c>
      <c r="F712" s="2" t="s">
        <v>2937</v>
      </c>
      <c r="G712" s="2" t="str">
        <f>"0439755X"</f>
        <v>0439755X</v>
      </c>
      <c r="I712" s="2" t="str">
        <f>"20210501"</f>
        <v>20210501</v>
      </c>
      <c r="J712" s="2">
        <v>53</v>
      </c>
      <c r="K712" s="2">
        <v>5</v>
      </c>
      <c r="L712" s="2">
        <v>515</v>
      </c>
      <c r="M712" s="2">
        <v>12</v>
      </c>
      <c r="N712" s="2" t="s">
        <v>2933</v>
      </c>
      <c r="O712" s="2" t="s">
        <v>2934</v>
      </c>
      <c r="P712" s="2" t="s">
        <v>2935</v>
      </c>
      <c r="Q712" s="2" t="s">
        <v>1495</v>
      </c>
      <c r="R712" s="2" t="s">
        <v>2936</v>
      </c>
      <c r="T712" s="2" t="s">
        <v>2937</v>
      </c>
      <c r="U712" s="2" t="s">
        <v>2938</v>
      </c>
    </row>
    <row r="713" spans="1:21" s="2" customFormat="1" ht="13" x14ac:dyDescent="0.3">
      <c r="A713" s="2" t="s">
        <v>4086</v>
      </c>
      <c r="B713" s="2" t="s">
        <v>2998</v>
      </c>
      <c r="C713" s="9">
        <v>2021</v>
      </c>
      <c r="D713" s="2" t="s">
        <v>2997</v>
      </c>
      <c r="E713" s="2" t="s">
        <v>2999</v>
      </c>
      <c r="F713" s="2" t="s">
        <v>3003</v>
      </c>
      <c r="G713" s="2" t="str">
        <f>"10999809"</f>
        <v>10999809</v>
      </c>
      <c r="I713" s="2" t="str">
        <f>"20211001"</f>
        <v>20211001</v>
      </c>
      <c r="J713" s="2">
        <v>27</v>
      </c>
      <c r="K713" s="2">
        <v>4</v>
      </c>
      <c r="L713" s="2">
        <v>579</v>
      </c>
      <c r="M713" s="2">
        <v>14</v>
      </c>
      <c r="N713" s="2" t="s">
        <v>3000</v>
      </c>
      <c r="O713" s="2" t="s">
        <v>3001</v>
      </c>
      <c r="P713" s="2" t="s">
        <v>2044</v>
      </c>
      <c r="Q713" s="2" t="s">
        <v>1495</v>
      </c>
      <c r="R713" s="2" t="s">
        <v>3002</v>
      </c>
      <c r="T713" s="2" t="s">
        <v>3003</v>
      </c>
      <c r="U713" s="2" t="s">
        <v>3004</v>
      </c>
    </row>
    <row r="714" spans="1:21" s="2" customFormat="1" ht="13" x14ac:dyDescent="0.3">
      <c r="A714" s="2" t="s">
        <v>4086</v>
      </c>
      <c r="B714" s="2" t="s">
        <v>3037</v>
      </c>
      <c r="C714" s="9">
        <v>2021</v>
      </c>
      <c r="D714" s="2" t="s">
        <v>3036</v>
      </c>
      <c r="E714" s="2" t="s">
        <v>2257</v>
      </c>
      <c r="F714" s="2" t="s">
        <v>3041</v>
      </c>
      <c r="G714" s="2" t="str">
        <f>"00219762"</f>
        <v>00219762</v>
      </c>
      <c r="I714" s="2" t="str">
        <f>"20220501"</f>
        <v>20220501</v>
      </c>
      <c r="J714" s="2">
        <v>78</v>
      </c>
      <c r="K714" s="2">
        <v>5</v>
      </c>
      <c r="L714" s="2">
        <v>971</v>
      </c>
      <c r="M714" s="2">
        <v>12</v>
      </c>
      <c r="N714" s="2" t="s">
        <v>3038</v>
      </c>
      <c r="O714" s="2" t="s">
        <v>3039</v>
      </c>
      <c r="P714" s="2" t="s">
        <v>2260</v>
      </c>
      <c r="Q714" s="2" t="s">
        <v>1495</v>
      </c>
      <c r="R714" s="2" t="s">
        <v>3040</v>
      </c>
      <c r="T714" s="2" t="s">
        <v>3041</v>
      </c>
      <c r="U714" s="2" t="s">
        <v>3042</v>
      </c>
    </row>
    <row r="715" spans="1:21" s="2" customFormat="1" ht="13" x14ac:dyDescent="0.3">
      <c r="A715" s="2" t="s">
        <v>4086</v>
      </c>
      <c r="B715" s="2" t="s">
        <v>4038</v>
      </c>
      <c r="C715" s="9">
        <v>2021</v>
      </c>
      <c r="D715" s="2" t="s">
        <v>4037</v>
      </c>
      <c r="E715" s="2" t="s">
        <v>4039</v>
      </c>
      <c r="F715" s="2" t="s">
        <v>4044</v>
      </c>
      <c r="G715" s="2" t="str">
        <f>"10445463"</f>
        <v>10445463</v>
      </c>
      <c r="I715" s="2" t="str">
        <f>"20210901"</f>
        <v>20210901</v>
      </c>
      <c r="J715" s="2">
        <v>31</v>
      </c>
      <c r="K715" s="2">
        <v>7</v>
      </c>
      <c r="L715" s="2">
        <v>516</v>
      </c>
      <c r="M715" s="2">
        <v>2</v>
      </c>
      <c r="N715" s="2" t="s">
        <v>4040</v>
      </c>
      <c r="O715" s="2" t="s">
        <v>4041</v>
      </c>
      <c r="P715" s="2" t="s">
        <v>4042</v>
      </c>
      <c r="Q715" s="2" t="s">
        <v>2521</v>
      </c>
      <c r="R715" s="2" t="s">
        <v>4043</v>
      </c>
      <c r="T715" s="2" t="s">
        <v>4044</v>
      </c>
      <c r="U715" s="2" t="s">
        <v>4045</v>
      </c>
    </row>
    <row r="716" spans="1:21" s="2" customFormat="1" ht="13" x14ac:dyDescent="0.3">
      <c r="A716" s="2" t="s">
        <v>4086</v>
      </c>
      <c r="B716" s="2" t="s">
        <v>3121</v>
      </c>
      <c r="C716" s="9">
        <v>2022</v>
      </c>
      <c r="D716" s="2" t="s">
        <v>3120</v>
      </c>
      <c r="E716" s="2" t="s">
        <v>2257</v>
      </c>
      <c r="F716" s="2" t="s">
        <v>3124</v>
      </c>
      <c r="G716" s="2" t="str">
        <f>"00219762"</f>
        <v>00219762</v>
      </c>
      <c r="I716" s="2" t="str">
        <f>"20220107"</f>
        <v>20220107</v>
      </c>
      <c r="N716" s="2" t="s">
        <v>3122</v>
      </c>
      <c r="O716" s="2" t="s">
        <v>3123</v>
      </c>
      <c r="P716" s="2" t="s">
        <v>2260</v>
      </c>
      <c r="Q716" s="2" t="s">
        <v>2054</v>
      </c>
      <c r="R716" s="2" t="s">
        <v>2055</v>
      </c>
      <c r="T716" s="2" t="s">
        <v>3124</v>
      </c>
      <c r="U716" s="2" t="s">
        <v>3125</v>
      </c>
    </row>
    <row r="717" spans="1:21" s="2" customFormat="1" ht="13" x14ac:dyDescent="0.3">
      <c r="A717" s="2" t="s">
        <v>4086</v>
      </c>
      <c r="B717" s="2" t="s">
        <v>4047</v>
      </c>
      <c r="C717" s="9">
        <v>2021</v>
      </c>
      <c r="D717" s="2" t="s">
        <v>4046</v>
      </c>
      <c r="F717" s="2" t="s">
        <v>4051</v>
      </c>
      <c r="H717" s="2" t="str">
        <f>"9781606132852; 9781606132869"</f>
        <v>9781606132852; 9781606132869</v>
      </c>
      <c r="I717" s="2" t="str">
        <f>"20210101"</f>
        <v>20210101</v>
      </c>
      <c r="M717" s="2">
        <v>465</v>
      </c>
      <c r="N717" s="2" t="s">
        <v>4048</v>
      </c>
      <c r="P717" s="2" t="s">
        <v>4049</v>
      </c>
      <c r="Q717" s="2" t="s">
        <v>2304</v>
      </c>
      <c r="R717" s="2" t="s">
        <v>4050</v>
      </c>
      <c r="T717" s="2" t="s">
        <v>4051</v>
      </c>
      <c r="U717" s="2" t="s">
        <v>4052</v>
      </c>
    </row>
    <row r="718" spans="1:21" s="2" customFormat="1" ht="13" x14ac:dyDescent="0.3">
      <c r="A718" s="2" t="s">
        <v>4086</v>
      </c>
      <c r="B718" s="2" t="s">
        <v>3160</v>
      </c>
      <c r="C718" s="9">
        <v>2020</v>
      </c>
      <c r="D718" s="2" t="s">
        <v>3159</v>
      </c>
      <c r="E718" s="2" t="s">
        <v>2034</v>
      </c>
      <c r="F718" s="2" t="s">
        <v>3163</v>
      </c>
      <c r="G718" s="2" t="str">
        <f>"04194217"</f>
        <v>04194217</v>
      </c>
      <c r="H718" s="2" t="str">
        <f>"9798664727067"</f>
        <v>9798664727067</v>
      </c>
      <c r="I718" s="2" t="str">
        <f>"20210101"</f>
        <v>20210101</v>
      </c>
      <c r="J718" s="2">
        <v>82</v>
      </c>
      <c r="K718" s="2" t="s">
        <v>2183</v>
      </c>
      <c r="N718" s="2" t="s">
        <v>3161</v>
      </c>
      <c r="P718" s="2" t="s">
        <v>2037</v>
      </c>
      <c r="Q718" s="2" t="s">
        <v>2038</v>
      </c>
      <c r="R718" s="2" t="s">
        <v>3162</v>
      </c>
      <c r="T718" s="2" t="s">
        <v>3163</v>
      </c>
      <c r="U718" s="2" t="s">
        <v>3164</v>
      </c>
    </row>
    <row r="719" spans="1:21" s="2" customFormat="1" ht="13" x14ac:dyDescent="0.3">
      <c r="A719" s="2" t="s">
        <v>4086</v>
      </c>
      <c r="B719" s="2" t="s">
        <v>3166</v>
      </c>
      <c r="C719" s="9">
        <v>2021</v>
      </c>
      <c r="D719" s="2" t="s">
        <v>3165</v>
      </c>
      <c r="E719" s="2" t="s">
        <v>1169</v>
      </c>
      <c r="F719" s="2" t="s">
        <v>3169</v>
      </c>
      <c r="G719" s="2" t="str">
        <f>"10731911"</f>
        <v>10731911</v>
      </c>
      <c r="I719" s="2" t="str">
        <f>"20210901"</f>
        <v>20210901</v>
      </c>
      <c r="J719" s="2">
        <v>28</v>
      </c>
      <c r="K719" s="2">
        <v>6</v>
      </c>
      <c r="L719" s="2">
        <v>1624</v>
      </c>
      <c r="M719" s="2">
        <v>11</v>
      </c>
      <c r="N719" s="2" t="s">
        <v>3167</v>
      </c>
      <c r="O719" s="2" t="s">
        <v>1170</v>
      </c>
      <c r="P719" s="2" t="s">
        <v>2129</v>
      </c>
      <c r="Q719" s="2" t="s">
        <v>1495</v>
      </c>
      <c r="R719" s="2" t="s">
        <v>3168</v>
      </c>
      <c r="T719" s="2" t="s">
        <v>3169</v>
      </c>
      <c r="U719" s="2" t="s">
        <v>3170</v>
      </c>
    </row>
    <row r="720" spans="1:21" s="2" customFormat="1" ht="13" x14ac:dyDescent="0.3">
      <c r="A720" s="2" t="s">
        <v>4086</v>
      </c>
      <c r="B720" s="2" t="s">
        <v>4054</v>
      </c>
      <c r="C720" s="9">
        <v>2021</v>
      </c>
      <c r="D720" s="2" t="s">
        <v>4053</v>
      </c>
      <c r="E720" s="2" t="s">
        <v>4055</v>
      </c>
      <c r="F720" s="2" t="s">
        <v>4059</v>
      </c>
      <c r="H720" s="2" t="str">
        <f>"9781119487579; 9781119487586; 9781119487562"</f>
        <v>9781119487579; 9781119487586; 9781119487562</v>
      </c>
      <c r="I720" s="2" t="str">
        <f>"20210101"</f>
        <v>20210101</v>
      </c>
      <c r="L720" s="2">
        <v>184</v>
      </c>
      <c r="M720" s="2">
        <v>23</v>
      </c>
      <c r="N720" s="2" t="s">
        <v>4056</v>
      </c>
      <c r="O720" s="2" t="s">
        <v>4057</v>
      </c>
      <c r="P720" s="2" t="s">
        <v>2926</v>
      </c>
      <c r="Q720" s="2" t="s">
        <v>2078</v>
      </c>
      <c r="R720" s="2" t="s">
        <v>4058</v>
      </c>
      <c r="T720" s="2" t="s">
        <v>4059</v>
      </c>
      <c r="U720" s="2" t="s">
        <v>4060</v>
      </c>
    </row>
    <row r="721" spans="1:21" s="2" customFormat="1" ht="13" x14ac:dyDescent="0.3">
      <c r="A721" s="2" t="s">
        <v>4086</v>
      </c>
      <c r="B721" s="2" t="s">
        <v>4062</v>
      </c>
      <c r="C721" s="9">
        <v>2021</v>
      </c>
      <c r="D721" s="2" t="s">
        <v>4061</v>
      </c>
      <c r="E721" s="2" t="s">
        <v>2034</v>
      </c>
      <c r="F721" s="2" t="s">
        <v>4066</v>
      </c>
      <c r="G721" s="2" t="str">
        <f>"04194217"</f>
        <v>04194217</v>
      </c>
      <c r="H721" s="2" t="str">
        <f>"9798678172082"</f>
        <v>9798678172082</v>
      </c>
      <c r="I721" s="2" t="str">
        <f>"20210101"</f>
        <v>20210101</v>
      </c>
      <c r="J721" s="2">
        <v>82</v>
      </c>
      <c r="K721" s="2" t="s">
        <v>4063</v>
      </c>
      <c r="N721" s="2" t="s">
        <v>4064</v>
      </c>
      <c r="P721" s="2" t="s">
        <v>2037</v>
      </c>
      <c r="Q721" s="2" t="s">
        <v>2038</v>
      </c>
      <c r="R721" s="2" t="s">
        <v>4065</v>
      </c>
      <c r="T721" s="2" t="s">
        <v>4066</v>
      </c>
      <c r="U721" s="2" t="s">
        <v>4067</v>
      </c>
    </row>
    <row r="722" spans="1:21" s="2" customFormat="1" ht="13" x14ac:dyDescent="0.3">
      <c r="A722" s="2" t="s">
        <v>4086</v>
      </c>
      <c r="B722" s="2" t="s">
        <v>4069</v>
      </c>
      <c r="C722" s="9">
        <v>2020</v>
      </c>
      <c r="D722" s="2" t="s">
        <v>4068</v>
      </c>
      <c r="E722" s="2" t="s">
        <v>2257</v>
      </c>
      <c r="F722" s="2" t="s">
        <v>4073</v>
      </c>
      <c r="G722" s="2" t="str">
        <f>"00219762"</f>
        <v>00219762</v>
      </c>
      <c r="I722" s="2" t="str">
        <f>"20210101"</f>
        <v>20210101</v>
      </c>
      <c r="J722" s="2">
        <v>77</v>
      </c>
      <c r="K722" s="2">
        <v>1</v>
      </c>
      <c r="L722" s="2">
        <v>145</v>
      </c>
      <c r="M722" s="2">
        <v>11</v>
      </c>
      <c r="N722" s="2" t="s">
        <v>4070</v>
      </c>
      <c r="O722" s="2" t="s">
        <v>4071</v>
      </c>
      <c r="P722" s="2" t="s">
        <v>2260</v>
      </c>
      <c r="Q722" s="2" t="s">
        <v>1495</v>
      </c>
      <c r="R722" s="2" t="s">
        <v>4072</v>
      </c>
      <c r="T722" s="2" t="s">
        <v>4073</v>
      </c>
      <c r="U722" s="2" t="s">
        <v>4074</v>
      </c>
    </row>
    <row r="723" spans="1:21" s="2" customFormat="1" ht="13" x14ac:dyDescent="0.3">
      <c r="A723" s="2" t="s">
        <v>4086</v>
      </c>
      <c r="B723" s="2" t="s">
        <v>3207</v>
      </c>
      <c r="C723" s="9">
        <v>2021</v>
      </c>
      <c r="D723" s="2" t="s">
        <v>3206</v>
      </c>
      <c r="E723" s="2" t="s">
        <v>746</v>
      </c>
      <c r="F723" s="2" t="s">
        <v>3210</v>
      </c>
      <c r="G723" s="2" t="str">
        <f>"10633995"</f>
        <v>10633995</v>
      </c>
      <c r="I723" s="2" t="str">
        <f>"20211024"</f>
        <v>20211024</v>
      </c>
      <c r="N723" s="2" t="s">
        <v>3208</v>
      </c>
      <c r="O723" s="2" t="s">
        <v>3209</v>
      </c>
      <c r="P723" s="2" t="s">
        <v>2260</v>
      </c>
      <c r="Q723" s="2" t="s">
        <v>2054</v>
      </c>
      <c r="R723" s="2" t="s">
        <v>2055</v>
      </c>
      <c r="T723" s="2" t="s">
        <v>3210</v>
      </c>
      <c r="U723" s="2" t="s">
        <v>3211</v>
      </c>
    </row>
    <row r="724" spans="1:21" s="2" customFormat="1" ht="13" x14ac:dyDescent="0.3">
      <c r="A724" s="2" t="s">
        <v>4086</v>
      </c>
      <c r="B724" s="2" t="s">
        <v>1256</v>
      </c>
      <c r="C724" s="9">
        <v>2021</v>
      </c>
      <c r="D724" s="2" t="s">
        <v>3246</v>
      </c>
      <c r="E724" s="2" t="s">
        <v>3247</v>
      </c>
      <c r="F724" s="2" t="s">
        <v>3249</v>
      </c>
      <c r="G724" s="2" t="str">
        <f>"15227227"</f>
        <v>15227227</v>
      </c>
      <c r="I724" s="2" t="str">
        <f>"20210616"</f>
        <v>20210616</v>
      </c>
      <c r="M724" s="2">
        <v>11</v>
      </c>
      <c r="N724" s="2" t="s">
        <v>3248</v>
      </c>
      <c r="O724" s="2" t="s">
        <v>1258</v>
      </c>
      <c r="P724" s="2" t="s">
        <v>2260</v>
      </c>
      <c r="Q724" s="2" t="s">
        <v>2054</v>
      </c>
      <c r="R724" s="2" t="s">
        <v>2055</v>
      </c>
      <c r="T724" s="2" t="s">
        <v>3249</v>
      </c>
      <c r="U724" s="2" t="s">
        <v>3250</v>
      </c>
    </row>
    <row r="725" spans="1:21" s="2" customFormat="1" ht="13" x14ac:dyDescent="0.3">
      <c r="A725" s="2" t="s">
        <v>4086</v>
      </c>
      <c r="B725" s="2" t="s">
        <v>1298</v>
      </c>
      <c r="C725" s="9">
        <v>2021</v>
      </c>
      <c r="D725" s="2" t="s">
        <v>1297</v>
      </c>
      <c r="E725" s="2" t="s">
        <v>3255</v>
      </c>
      <c r="F725" s="2" t="s">
        <v>3258</v>
      </c>
      <c r="G725" s="2" t="str">
        <f>"02654075"</f>
        <v>02654075</v>
      </c>
      <c r="I725" s="2" t="str">
        <f>"20210301"</f>
        <v>20210301</v>
      </c>
      <c r="J725" s="2">
        <v>38</v>
      </c>
      <c r="K725" s="2">
        <v>3</v>
      </c>
      <c r="L725" s="2">
        <v>825</v>
      </c>
      <c r="M725" s="2">
        <v>23</v>
      </c>
      <c r="N725" s="2" t="s">
        <v>3256</v>
      </c>
      <c r="O725" s="2" t="s">
        <v>1300</v>
      </c>
      <c r="P725" s="2" t="s">
        <v>2129</v>
      </c>
      <c r="Q725" s="2" t="s">
        <v>1495</v>
      </c>
      <c r="R725" s="2" t="s">
        <v>3257</v>
      </c>
      <c r="T725" s="2" t="s">
        <v>3258</v>
      </c>
      <c r="U725" s="2" t="s">
        <v>3259</v>
      </c>
    </row>
    <row r="726" spans="1:21" s="2" customFormat="1" ht="13" x14ac:dyDescent="0.3">
      <c r="A726" s="2" t="s">
        <v>4086</v>
      </c>
      <c r="B726" s="2" t="s">
        <v>3977</v>
      </c>
      <c r="C726" s="9">
        <v>2021</v>
      </c>
      <c r="D726" s="2" t="s">
        <v>3976</v>
      </c>
      <c r="E726" s="2" t="s">
        <v>3978</v>
      </c>
      <c r="F726" s="2" t="s">
        <v>3982</v>
      </c>
      <c r="G726" s="2" t="str">
        <f>"15546128"</f>
        <v>15546128</v>
      </c>
      <c r="I726" s="2" t="str">
        <f>"20210101"</f>
        <v>20210101</v>
      </c>
      <c r="J726" s="2">
        <v>16</v>
      </c>
      <c r="K726" s="2">
        <v>1</v>
      </c>
      <c r="L726" s="2">
        <v>140</v>
      </c>
      <c r="M726" s="2">
        <v>20</v>
      </c>
      <c r="N726" s="2" t="s">
        <v>3979</v>
      </c>
      <c r="O726" s="2" t="s">
        <v>3980</v>
      </c>
      <c r="P726" s="2" t="s">
        <v>2118</v>
      </c>
      <c r="Q726" s="2" t="s">
        <v>1495</v>
      </c>
      <c r="R726" s="2" t="s">
        <v>3981</v>
      </c>
      <c r="T726" s="2" t="s">
        <v>3982</v>
      </c>
      <c r="U726" s="2" t="s">
        <v>3983</v>
      </c>
    </row>
    <row r="727" spans="1:21" s="2" customFormat="1" ht="13" x14ac:dyDescent="0.3">
      <c r="A727" s="2" t="s">
        <v>4086</v>
      </c>
      <c r="B727" s="2" t="s">
        <v>4076</v>
      </c>
      <c r="C727" s="9">
        <v>2021</v>
      </c>
      <c r="D727" s="2" t="s">
        <v>4075</v>
      </c>
      <c r="E727" s="2" t="s">
        <v>2338</v>
      </c>
      <c r="F727" s="2" t="s">
        <v>4079</v>
      </c>
      <c r="G727" s="2" t="str">
        <f>"10461310"</f>
        <v>10461310</v>
      </c>
      <c r="I727" s="2" t="str">
        <f>"20210601"</f>
        <v>20210601</v>
      </c>
      <c r="N727" s="2" t="s">
        <v>4077</v>
      </c>
      <c r="O727" s="2" t="s">
        <v>4078</v>
      </c>
      <c r="P727" s="2" t="s">
        <v>2108</v>
      </c>
      <c r="Q727" s="2" t="s">
        <v>2054</v>
      </c>
      <c r="R727" s="2" t="s">
        <v>2055</v>
      </c>
      <c r="T727" s="2" t="s">
        <v>4079</v>
      </c>
      <c r="U727" s="2" t="s">
        <v>4080</v>
      </c>
    </row>
    <row r="728" spans="1:21" s="2" customFormat="1" ht="13" x14ac:dyDescent="0.3">
      <c r="A728" s="2" t="s">
        <v>4086</v>
      </c>
      <c r="B728" s="2" t="s">
        <v>3316</v>
      </c>
      <c r="C728" s="9">
        <v>2021</v>
      </c>
      <c r="D728" s="2" t="s">
        <v>3315</v>
      </c>
      <c r="E728" s="2" t="s">
        <v>3317</v>
      </c>
      <c r="F728" s="2" t="s">
        <v>3322</v>
      </c>
      <c r="G728" s="2" t="str">
        <f>"20625871"</f>
        <v>20625871</v>
      </c>
      <c r="I728" s="2" t="str">
        <f>"20201201"</f>
        <v>20201201</v>
      </c>
      <c r="J728" s="2">
        <v>9</v>
      </c>
      <c r="K728" s="2">
        <v>4</v>
      </c>
      <c r="L728" s="2">
        <v>1068</v>
      </c>
      <c r="M728" s="2">
        <v>11</v>
      </c>
      <c r="N728" s="2" t="s">
        <v>3318</v>
      </c>
      <c r="O728" s="2" t="s">
        <v>3319</v>
      </c>
      <c r="P728" s="2" t="s">
        <v>3320</v>
      </c>
      <c r="Q728" s="2" t="s">
        <v>1495</v>
      </c>
      <c r="R728" s="2" t="s">
        <v>3321</v>
      </c>
      <c r="T728" s="2" t="s">
        <v>3322</v>
      </c>
      <c r="U728" s="2" t="s">
        <v>3323</v>
      </c>
    </row>
    <row r="729" spans="1:21" s="2" customFormat="1" ht="13" x14ac:dyDescent="0.3">
      <c r="A729" s="2" t="s">
        <v>4086</v>
      </c>
      <c r="B729" s="2" t="s">
        <v>1394</v>
      </c>
      <c r="C729" s="9">
        <v>2020</v>
      </c>
      <c r="D729" s="2" t="s">
        <v>1393</v>
      </c>
      <c r="E729" s="2" t="s">
        <v>3367</v>
      </c>
      <c r="F729" s="2" t="s">
        <v>3371</v>
      </c>
      <c r="G729" s="2" t="str">
        <f>"14760835"</f>
        <v>14760835</v>
      </c>
      <c r="I729" s="2" t="str">
        <f>"20210401"</f>
        <v>20210401</v>
      </c>
      <c r="J729" s="2">
        <v>94</v>
      </c>
      <c r="K729" s="2" t="s">
        <v>3368</v>
      </c>
      <c r="L729" s="2">
        <v>481</v>
      </c>
      <c r="M729" s="2">
        <v>16</v>
      </c>
      <c r="N729" s="2" t="s">
        <v>3369</v>
      </c>
      <c r="O729" s="2" t="s">
        <v>1396</v>
      </c>
      <c r="P729" s="2" t="s">
        <v>2053</v>
      </c>
      <c r="Q729" s="2" t="s">
        <v>1495</v>
      </c>
      <c r="R729" s="2" t="s">
        <v>3370</v>
      </c>
      <c r="T729" s="2" t="s">
        <v>3371</v>
      </c>
      <c r="U729" s="2" t="s">
        <v>3372</v>
      </c>
    </row>
    <row r="730" spans="1:21" s="2" customFormat="1" ht="13" x14ac:dyDescent="0.3">
      <c r="A730" s="2" t="s">
        <v>4086</v>
      </c>
      <c r="B730" s="2" t="s">
        <v>3379</v>
      </c>
      <c r="C730" s="9">
        <v>2020</v>
      </c>
      <c r="D730" s="2" t="s">
        <v>3378</v>
      </c>
      <c r="E730" s="2" t="s">
        <v>242</v>
      </c>
      <c r="F730" s="2" t="s">
        <v>3382</v>
      </c>
      <c r="G730" s="2" t="str">
        <f>"00207489"</f>
        <v>00207489</v>
      </c>
      <c r="I730" s="2" t="str">
        <f>"20210101"</f>
        <v>20210101</v>
      </c>
      <c r="J730" s="2">
        <v>113</v>
      </c>
      <c r="N730" s="2" t="s">
        <v>3380</v>
      </c>
      <c r="O730" s="2" t="s">
        <v>237</v>
      </c>
      <c r="P730" s="2" t="s">
        <v>2124</v>
      </c>
      <c r="Q730" s="2" t="s">
        <v>1495</v>
      </c>
      <c r="R730" s="2" t="s">
        <v>3381</v>
      </c>
      <c r="T730" s="2" t="s">
        <v>3382</v>
      </c>
      <c r="U730" s="2" t="s">
        <v>3383</v>
      </c>
    </row>
    <row r="731" spans="1:21" s="2" customFormat="1" ht="13" x14ac:dyDescent="0.3">
      <c r="A731" s="2" t="s">
        <v>4086</v>
      </c>
      <c r="B731" s="2" t="s">
        <v>3430</v>
      </c>
      <c r="C731" s="9">
        <v>2021</v>
      </c>
      <c r="D731" s="2" t="s">
        <v>3429</v>
      </c>
      <c r="E731" s="2" t="s">
        <v>2451</v>
      </c>
      <c r="F731" s="2" t="s">
        <v>3434</v>
      </c>
      <c r="G731" s="2" t="str">
        <f>"00223956"</f>
        <v>00223956</v>
      </c>
      <c r="I731" s="2" t="str">
        <f>"20210501"</f>
        <v>20210501</v>
      </c>
      <c r="J731" s="2">
        <v>137</v>
      </c>
      <c r="L731" s="2">
        <v>437</v>
      </c>
      <c r="M731" s="2">
        <v>7</v>
      </c>
      <c r="N731" s="2" t="s">
        <v>3431</v>
      </c>
      <c r="O731" s="2" t="s">
        <v>3432</v>
      </c>
      <c r="P731" s="2" t="s">
        <v>2124</v>
      </c>
      <c r="Q731" s="2" t="s">
        <v>1495</v>
      </c>
      <c r="R731" s="2" t="s">
        <v>3433</v>
      </c>
      <c r="T731" s="2" t="s">
        <v>3434</v>
      </c>
      <c r="U731" s="2" t="s">
        <v>3435</v>
      </c>
    </row>
    <row r="732" spans="1:21" s="2" customFormat="1" ht="13" x14ac:dyDescent="0.3">
      <c r="A732" s="2" t="s">
        <v>4086</v>
      </c>
      <c r="B732" s="2" t="s">
        <v>3437</v>
      </c>
      <c r="C732" s="9">
        <v>2020</v>
      </c>
      <c r="D732" s="2" t="s">
        <v>3436</v>
      </c>
      <c r="E732" s="2" t="s">
        <v>2257</v>
      </c>
      <c r="F732" s="2" t="s">
        <v>3441</v>
      </c>
      <c r="G732" s="2" t="str">
        <f>"00219762"</f>
        <v>00219762</v>
      </c>
      <c r="I732" s="2" t="str">
        <f>"20210401"</f>
        <v>20210401</v>
      </c>
      <c r="J732" s="2">
        <v>77</v>
      </c>
      <c r="K732" s="2">
        <v>4</v>
      </c>
      <c r="L732" s="2">
        <v>884</v>
      </c>
      <c r="M732" s="2">
        <v>12</v>
      </c>
      <c r="N732" s="2" t="s">
        <v>3438</v>
      </c>
      <c r="O732" s="2" t="s">
        <v>3439</v>
      </c>
      <c r="P732" s="2" t="s">
        <v>2260</v>
      </c>
      <c r="Q732" s="2" t="s">
        <v>1495</v>
      </c>
      <c r="R732" s="2" t="s">
        <v>3440</v>
      </c>
      <c r="T732" s="2" t="s">
        <v>3441</v>
      </c>
      <c r="U732" s="2" t="s">
        <v>3442</v>
      </c>
    </row>
    <row r="733" spans="1:21" s="2" customFormat="1" ht="13" x14ac:dyDescent="0.3">
      <c r="A733" s="2" t="s">
        <v>4086</v>
      </c>
      <c r="B733" s="2" t="s">
        <v>3991</v>
      </c>
      <c r="C733" s="9">
        <v>2021</v>
      </c>
      <c r="D733" s="2" t="s">
        <v>3990</v>
      </c>
      <c r="E733" s="2" t="s">
        <v>2642</v>
      </c>
      <c r="F733" s="2" t="s">
        <v>3995</v>
      </c>
      <c r="G733" s="2" t="str">
        <f>"19326203"</f>
        <v>19326203</v>
      </c>
      <c r="I733" s="2" t="str">
        <f>"20210202"</f>
        <v>20210202</v>
      </c>
      <c r="J733" s="2">
        <v>16</v>
      </c>
      <c r="K733" s="2">
        <v>2</v>
      </c>
      <c r="N733" s="2" t="s">
        <v>3992</v>
      </c>
      <c r="O733" s="2" t="s">
        <v>3993</v>
      </c>
      <c r="P733" s="2" t="s">
        <v>2645</v>
      </c>
      <c r="Q733" s="2" t="s">
        <v>1495</v>
      </c>
      <c r="R733" s="2" t="s">
        <v>3994</v>
      </c>
      <c r="T733" s="2" t="s">
        <v>3995</v>
      </c>
      <c r="U733" s="2" t="s">
        <v>3996</v>
      </c>
    </row>
    <row r="734" spans="1:21" s="2" customFormat="1" ht="13" x14ac:dyDescent="0.3">
      <c r="A734" s="2" t="s">
        <v>4086</v>
      </c>
      <c r="B734" s="2" t="s">
        <v>3525</v>
      </c>
      <c r="C734" s="9">
        <v>2020</v>
      </c>
      <c r="D734" s="2" t="s">
        <v>3524</v>
      </c>
      <c r="E734" s="2" t="s">
        <v>2429</v>
      </c>
      <c r="F734" s="2" t="s">
        <v>3529</v>
      </c>
      <c r="G734" s="2" t="str">
        <f>"15411559"</f>
        <v>15411559</v>
      </c>
      <c r="I734" s="2" t="str">
        <f>"20210801"</f>
        <v>20210801</v>
      </c>
      <c r="J734" s="2">
        <v>18</v>
      </c>
      <c r="K734" s="2">
        <v>3</v>
      </c>
      <c r="L734" s="2">
        <v>365</v>
      </c>
      <c r="M734" s="2">
        <v>12</v>
      </c>
      <c r="N734" s="2" t="s">
        <v>3526</v>
      </c>
      <c r="O734" s="2" t="s">
        <v>3527</v>
      </c>
      <c r="P734" s="2" t="s">
        <v>2044</v>
      </c>
      <c r="Q734" s="2" t="s">
        <v>1495</v>
      </c>
      <c r="R734" s="2" t="s">
        <v>3528</v>
      </c>
      <c r="T734" s="2" t="s">
        <v>3529</v>
      </c>
      <c r="U734" s="2" t="s">
        <v>3530</v>
      </c>
    </row>
    <row r="735" spans="1:21" s="2" customFormat="1" ht="13" x14ac:dyDescent="0.3">
      <c r="A735" s="2" t="s">
        <v>4086</v>
      </c>
      <c r="B735" s="2" t="s">
        <v>3539</v>
      </c>
      <c r="C735" s="9">
        <v>2021</v>
      </c>
      <c r="D735" s="2" t="s">
        <v>3538</v>
      </c>
      <c r="E735" s="2" t="s">
        <v>2034</v>
      </c>
      <c r="F735" s="2" t="s">
        <v>3542</v>
      </c>
      <c r="G735" s="2" t="str">
        <f>"04194217"</f>
        <v>04194217</v>
      </c>
      <c r="H735" s="2" t="str">
        <f>"9798505538876"</f>
        <v>9798505538876</v>
      </c>
      <c r="I735" s="2" t="str">
        <f>"20210101"</f>
        <v>20210101</v>
      </c>
      <c r="J735" s="2">
        <v>82</v>
      </c>
      <c r="K735" s="2" t="s">
        <v>2495</v>
      </c>
      <c r="N735" s="2" t="s">
        <v>3540</v>
      </c>
      <c r="P735" s="2" t="s">
        <v>2037</v>
      </c>
      <c r="Q735" s="2" t="s">
        <v>2038</v>
      </c>
      <c r="R735" s="2" t="s">
        <v>3541</v>
      </c>
      <c r="T735" s="2" t="s">
        <v>3542</v>
      </c>
      <c r="U735" s="2" t="s">
        <v>3543</v>
      </c>
    </row>
    <row r="736" spans="1:21" s="2" customFormat="1" ht="13" x14ac:dyDescent="0.3">
      <c r="A736" s="2" t="s">
        <v>4086</v>
      </c>
      <c r="B736" s="2" t="s">
        <v>3580</v>
      </c>
      <c r="C736" s="9">
        <v>2020</v>
      </c>
      <c r="D736" s="2" t="s">
        <v>3579</v>
      </c>
      <c r="E736" s="2" t="s">
        <v>2634</v>
      </c>
      <c r="F736" s="2" t="s">
        <v>3584</v>
      </c>
      <c r="G736" s="2" t="str">
        <f>"01497634"</f>
        <v>01497634</v>
      </c>
      <c r="I736" s="2" t="str">
        <f>"20201201"</f>
        <v>20201201</v>
      </c>
      <c r="J736" s="2">
        <v>119</v>
      </c>
      <c r="L736" s="2">
        <v>9</v>
      </c>
      <c r="M736" s="2">
        <v>12</v>
      </c>
      <c r="N736" s="2" t="s">
        <v>3581</v>
      </c>
      <c r="O736" s="2" t="s">
        <v>3582</v>
      </c>
      <c r="P736" s="2" t="s">
        <v>2124</v>
      </c>
      <c r="Q736" s="2" t="s">
        <v>1495</v>
      </c>
      <c r="R736" s="2" t="s">
        <v>3583</v>
      </c>
      <c r="T736" s="2" t="s">
        <v>3584</v>
      </c>
      <c r="U736" s="2" t="s">
        <v>3585</v>
      </c>
    </row>
    <row r="737" spans="1:21" s="2" customFormat="1" ht="13" x14ac:dyDescent="0.3">
      <c r="A737" s="2" t="s">
        <v>4086</v>
      </c>
      <c r="B737" s="2" t="s">
        <v>3998</v>
      </c>
      <c r="C737" s="9">
        <v>2021</v>
      </c>
      <c r="D737" s="2" t="s">
        <v>3997</v>
      </c>
      <c r="E737" s="2" t="s">
        <v>2915</v>
      </c>
      <c r="F737" s="2" t="s">
        <v>4002</v>
      </c>
      <c r="G737" s="2" t="str">
        <f>"01452134"</f>
        <v>01452134</v>
      </c>
      <c r="I737" s="2" t="str">
        <f>"20210501"</f>
        <v>20210501</v>
      </c>
      <c r="J737" s="2">
        <v>115</v>
      </c>
      <c r="N737" s="2" t="s">
        <v>3999</v>
      </c>
      <c r="O737" s="2" t="s">
        <v>4000</v>
      </c>
      <c r="P737" s="2" t="s">
        <v>2124</v>
      </c>
      <c r="Q737" s="2" t="s">
        <v>1495</v>
      </c>
      <c r="R737" s="2" t="s">
        <v>4001</v>
      </c>
      <c r="T737" s="2" t="s">
        <v>4002</v>
      </c>
      <c r="U737" s="2" t="s">
        <v>4003</v>
      </c>
    </row>
    <row r="738" spans="1:21" s="2" customFormat="1" ht="13" x14ac:dyDescent="0.3">
      <c r="A738" s="2" t="s">
        <v>4086</v>
      </c>
      <c r="B738" s="2" t="s">
        <v>3971</v>
      </c>
      <c r="C738" s="9">
        <v>2021</v>
      </c>
      <c r="D738" s="2" t="s">
        <v>4004</v>
      </c>
      <c r="E738" s="2" t="s">
        <v>2338</v>
      </c>
      <c r="F738" s="2" t="s">
        <v>4007</v>
      </c>
      <c r="G738" s="2" t="str">
        <f>"10461310"</f>
        <v>10461310</v>
      </c>
      <c r="I738" s="2" t="str">
        <f>"20210304"</f>
        <v>20210304</v>
      </c>
      <c r="N738" s="2" t="s">
        <v>4005</v>
      </c>
      <c r="O738" s="2" t="s">
        <v>4006</v>
      </c>
      <c r="P738" s="2" t="s">
        <v>2108</v>
      </c>
      <c r="Q738" s="2" t="s">
        <v>2054</v>
      </c>
      <c r="R738" s="2" t="s">
        <v>2055</v>
      </c>
      <c r="T738" s="2" t="s">
        <v>4007</v>
      </c>
      <c r="U738" s="2" t="s">
        <v>4008</v>
      </c>
    </row>
    <row r="739" spans="1:21" s="2" customFormat="1" ht="13" x14ac:dyDescent="0.3">
      <c r="A739" s="2" t="s">
        <v>4086</v>
      </c>
      <c r="B739" s="2" t="s">
        <v>1645</v>
      </c>
      <c r="C739" s="9">
        <v>2020</v>
      </c>
      <c r="D739" s="2" t="s">
        <v>1644</v>
      </c>
      <c r="E739" s="2" t="s">
        <v>1646</v>
      </c>
      <c r="F739" s="2" t="s">
        <v>3647</v>
      </c>
      <c r="G739" s="2" t="str">
        <f>"00365564"</f>
        <v>00365564</v>
      </c>
      <c r="I739" s="2" t="str">
        <f>"20201201"</f>
        <v>20201201</v>
      </c>
      <c r="J739" s="2">
        <v>61</v>
      </c>
      <c r="K739" s="2">
        <v>6</v>
      </c>
      <c r="L739" s="2">
        <v>855</v>
      </c>
      <c r="M739" s="2">
        <v>22</v>
      </c>
      <c r="N739" s="2" t="s">
        <v>3645</v>
      </c>
      <c r="O739" s="2" t="s">
        <v>1647</v>
      </c>
      <c r="P739" s="2" t="s">
        <v>2053</v>
      </c>
      <c r="Q739" s="2" t="s">
        <v>1495</v>
      </c>
      <c r="R739" s="2" t="s">
        <v>3646</v>
      </c>
      <c r="T739" s="2" t="s">
        <v>3647</v>
      </c>
      <c r="U739" s="2" t="s">
        <v>3648</v>
      </c>
    </row>
    <row r="740" spans="1:21" s="2" customFormat="1" ht="13" x14ac:dyDescent="0.3">
      <c r="A740" s="2" t="s">
        <v>4086</v>
      </c>
      <c r="B740" s="2" t="s">
        <v>1676</v>
      </c>
      <c r="C740" s="9">
        <v>2022</v>
      </c>
      <c r="D740" s="2" t="s">
        <v>1675</v>
      </c>
      <c r="E740" s="2" t="s">
        <v>592</v>
      </c>
      <c r="F740" s="2" t="s">
        <v>3687</v>
      </c>
      <c r="G740" s="2" t="str">
        <f>"01650327"</f>
        <v>01650327</v>
      </c>
      <c r="I740" s="2" t="str">
        <f>"20220415"</f>
        <v>20220415</v>
      </c>
      <c r="J740" s="2">
        <v>303</v>
      </c>
      <c r="L740" s="2">
        <v>74</v>
      </c>
      <c r="M740" s="2">
        <v>8</v>
      </c>
      <c r="N740" s="2" t="s">
        <v>3685</v>
      </c>
      <c r="O740" s="2" t="s">
        <v>1677</v>
      </c>
      <c r="P740" s="2" t="s">
        <v>2124</v>
      </c>
      <c r="Q740" s="2" t="s">
        <v>1495</v>
      </c>
      <c r="R740" s="2" t="s">
        <v>3686</v>
      </c>
      <c r="T740" s="2" t="s">
        <v>3687</v>
      </c>
      <c r="U740" s="2" t="s">
        <v>3688</v>
      </c>
    </row>
    <row r="741" spans="1:21" s="2" customFormat="1" ht="13" x14ac:dyDescent="0.3">
      <c r="A741" s="2" t="s">
        <v>4086</v>
      </c>
      <c r="B741" s="2" t="s">
        <v>3727</v>
      </c>
      <c r="C741" s="9">
        <v>2021</v>
      </c>
      <c r="D741" s="2" t="s">
        <v>3726</v>
      </c>
      <c r="E741" s="2" t="s">
        <v>2034</v>
      </c>
      <c r="F741" s="2" t="s">
        <v>3730</v>
      </c>
      <c r="G741" s="2" t="str">
        <f>"04194217"</f>
        <v>04194217</v>
      </c>
      <c r="H741" s="2" t="str">
        <f>"9798738624049"</f>
        <v>9798738624049</v>
      </c>
      <c r="I741" s="2" t="str">
        <f>"20210101"</f>
        <v>20210101</v>
      </c>
      <c r="J741" s="2">
        <v>82</v>
      </c>
      <c r="K741" s="2" t="s">
        <v>2973</v>
      </c>
      <c r="N741" s="2" t="s">
        <v>3728</v>
      </c>
      <c r="P741" s="2" t="s">
        <v>2037</v>
      </c>
      <c r="Q741" s="2" t="s">
        <v>2038</v>
      </c>
      <c r="R741" s="2" t="s">
        <v>3729</v>
      </c>
      <c r="T741" s="2" t="s">
        <v>3730</v>
      </c>
      <c r="U741" s="2" t="s">
        <v>3731</v>
      </c>
    </row>
    <row r="742" spans="1:21" s="2" customFormat="1" ht="13" x14ac:dyDescent="0.3">
      <c r="A742" s="2" t="s">
        <v>4086</v>
      </c>
      <c r="B742" s="2" t="s">
        <v>4082</v>
      </c>
      <c r="C742" s="9">
        <v>2021</v>
      </c>
      <c r="D742" s="2" t="s">
        <v>4081</v>
      </c>
      <c r="E742" s="2" t="s">
        <v>413</v>
      </c>
      <c r="F742" s="2" t="s">
        <v>4084</v>
      </c>
      <c r="G742" s="2" t="str">
        <f>"00332720"</f>
        <v>00332720</v>
      </c>
      <c r="I742" s="2" t="str">
        <f>"20210624"</f>
        <v>20210624</v>
      </c>
      <c r="N742" s="2" t="s">
        <v>4083</v>
      </c>
      <c r="O742" s="2" t="s">
        <v>409</v>
      </c>
      <c r="P742" s="2" t="s">
        <v>2108</v>
      </c>
      <c r="Q742" s="2" t="s">
        <v>2054</v>
      </c>
      <c r="R742" s="2" t="s">
        <v>2055</v>
      </c>
      <c r="T742" s="2" t="s">
        <v>4084</v>
      </c>
      <c r="U742" s="2" t="s">
        <v>4085</v>
      </c>
    </row>
    <row r="743" spans="1:21" s="2" customFormat="1" ht="13" x14ac:dyDescent="0.3">
      <c r="A743" s="2" t="s">
        <v>4086</v>
      </c>
      <c r="B743" s="2" t="s">
        <v>3764</v>
      </c>
      <c r="C743" s="9">
        <v>2021</v>
      </c>
      <c r="D743" s="2" t="s">
        <v>3763</v>
      </c>
      <c r="E743" s="2" t="s">
        <v>3765</v>
      </c>
      <c r="F743" s="2" t="s">
        <v>3769</v>
      </c>
      <c r="H743" s="2" t="str">
        <f>"9781118482728; 9781118482704; 9781118482650; 9781118482711"</f>
        <v>9781118482728; 9781118482704; 9781118482650; 9781118482711</v>
      </c>
      <c r="I743" s="2" t="str">
        <f>"20210101"</f>
        <v>20210101</v>
      </c>
      <c r="L743" s="2">
        <v>600</v>
      </c>
      <c r="M743" s="2">
        <v>19</v>
      </c>
      <c r="N743" s="2" t="s">
        <v>3766</v>
      </c>
      <c r="O743" s="2" t="s">
        <v>3767</v>
      </c>
      <c r="P743" s="2" t="s">
        <v>2926</v>
      </c>
      <c r="Q743" s="2" t="s">
        <v>2078</v>
      </c>
      <c r="R743" s="2" t="s">
        <v>3768</v>
      </c>
      <c r="T743" s="2" t="s">
        <v>3769</v>
      </c>
      <c r="U743" s="2" t="s">
        <v>3770</v>
      </c>
    </row>
    <row r="744" spans="1:21" s="2" customFormat="1" ht="13" x14ac:dyDescent="0.3">
      <c r="A744" s="2" t="s">
        <v>4095</v>
      </c>
      <c r="B744" s="2" t="s">
        <v>3874</v>
      </c>
      <c r="C744" s="9">
        <v>2021</v>
      </c>
      <c r="D744" s="2" t="s">
        <v>3873</v>
      </c>
      <c r="E744" s="2" t="s">
        <v>3533</v>
      </c>
      <c r="F744" s="2" t="s">
        <v>3877</v>
      </c>
      <c r="G744" s="2" t="str">
        <f>"07448481"</f>
        <v>07448481</v>
      </c>
      <c r="I744" s="2" t="str">
        <f>"20210510"</f>
        <v>20210510</v>
      </c>
      <c r="N744" s="2" t="s">
        <v>3875</v>
      </c>
      <c r="O744" s="2" t="s">
        <v>3876</v>
      </c>
      <c r="P744" s="2" t="s">
        <v>2118</v>
      </c>
      <c r="Q744" s="2" t="s">
        <v>2054</v>
      </c>
      <c r="R744" s="2" t="s">
        <v>2055</v>
      </c>
      <c r="T744" s="2" t="s">
        <v>3877</v>
      </c>
      <c r="U744" s="2" t="s">
        <v>3878</v>
      </c>
    </row>
    <row r="745" spans="1:21" s="2" customFormat="1" ht="13" x14ac:dyDescent="0.3">
      <c r="A745" s="2" t="s">
        <v>4095</v>
      </c>
      <c r="B745" s="2" t="s">
        <v>4088</v>
      </c>
      <c r="C745" s="9">
        <v>2021</v>
      </c>
      <c r="D745" s="2" t="s">
        <v>4087</v>
      </c>
      <c r="E745" s="2" t="s">
        <v>4089</v>
      </c>
      <c r="F745" s="2" t="s">
        <v>4093</v>
      </c>
      <c r="G745" s="2" t="str">
        <f>"25208969"</f>
        <v>25208969</v>
      </c>
      <c r="I745" s="2" t="str">
        <f>"20211201"</f>
        <v>20211201</v>
      </c>
      <c r="J745" s="2">
        <v>44</v>
      </c>
      <c r="K745" s="2">
        <v>4</v>
      </c>
      <c r="L745" s="2">
        <v>561</v>
      </c>
      <c r="M745" s="2">
        <v>20</v>
      </c>
      <c r="N745" s="2" t="s">
        <v>4090</v>
      </c>
      <c r="O745" s="2" t="s">
        <v>4091</v>
      </c>
      <c r="P745" s="2" t="s">
        <v>2108</v>
      </c>
      <c r="Q745" s="2" t="s">
        <v>1495</v>
      </c>
      <c r="R745" s="2" t="s">
        <v>4092</v>
      </c>
      <c r="T745" s="2" t="s">
        <v>4093</v>
      </c>
      <c r="U745" s="2" t="s">
        <v>4094</v>
      </c>
    </row>
    <row r="746" spans="1:21" s="2" customFormat="1" ht="13" x14ac:dyDescent="0.3">
      <c r="A746" s="2" t="s">
        <v>4095</v>
      </c>
      <c r="B746" s="2" t="s">
        <v>3898</v>
      </c>
      <c r="C746" s="9">
        <v>2021</v>
      </c>
      <c r="D746" s="2" t="s">
        <v>3897</v>
      </c>
      <c r="E746" s="2" t="s">
        <v>3899</v>
      </c>
      <c r="F746" s="2" t="s">
        <v>3903</v>
      </c>
      <c r="G746" s="2" t="str">
        <f>"23290382"</f>
        <v>23290382</v>
      </c>
      <c r="I746" s="2" t="str">
        <f>"20210916"</f>
        <v>20210916</v>
      </c>
      <c r="N746" s="2" t="s">
        <v>3900</v>
      </c>
      <c r="O746" s="2" t="s">
        <v>3901</v>
      </c>
      <c r="P746" s="2" t="s">
        <v>2044</v>
      </c>
      <c r="Q746" s="2" t="s">
        <v>1495</v>
      </c>
      <c r="R746" s="2" t="s">
        <v>3902</v>
      </c>
      <c r="T746" s="2" t="s">
        <v>3903</v>
      </c>
      <c r="U746" s="2" t="s">
        <v>3904</v>
      </c>
    </row>
    <row r="747" spans="1:21" s="2" customFormat="1" ht="13" x14ac:dyDescent="0.3">
      <c r="A747" s="2" t="s">
        <v>4095</v>
      </c>
      <c r="B747" s="2" t="s">
        <v>2998</v>
      </c>
      <c r="C747" s="9">
        <v>2021</v>
      </c>
      <c r="D747" s="2" t="s">
        <v>2997</v>
      </c>
      <c r="E747" s="2" t="s">
        <v>2999</v>
      </c>
      <c r="F747" s="2" t="s">
        <v>3003</v>
      </c>
      <c r="G747" s="2" t="str">
        <f>"10999809"</f>
        <v>10999809</v>
      </c>
      <c r="I747" s="2" t="str">
        <f>"20211001"</f>
        <v>20211001</v>
      </c>
      <c r="J747" s="2">
        <v>27</v>
      </c>
      <c r="K747" s="2">
        <v>4</v>
      </c>
      <c r="L747" s="2">
        <v>579</v>
      </c>
      <c r="M747" s="2">
        <v>14</v>
      </c>
      <c r="N747" s="2" t="s">
        <v>3000</v>
      </c>
      <c r="O747" s="2" t="s">
        <v>3001</v>
      </c>
      <c r="P747" s="2" t="s">
        <v>2044</v>
      </c>
      <c r="Q747" s="2" t="s">
        <v>1495</v>
      </c>
      <c r="R747" s="2" t="s">
        <v>3002</v>
      </c>
      <c r="T747" s="2" t="s">
        <v>3003</v>
      </c>
      <c r="U747" s="2" t="s">
        <v>3004</v>
      </c>
    </row>
    <row r="748" spans="1:21" s="2" customFormat="1" ht="13" x14ac:dyDescent="0.3">
      <c r="A748" s="2" t="s">
        <v>4095</v>
      </c>
      <c r="B748" s="2" t="s">
        <v>3906</v>
      </c>
      <c r="C748" s="9">
        <v>2021</v>
      </c>
      <c r="D748" s="2" t="s">
        <v>3905</v>
      </c>
      <c r="E748" s="2" t="s">
        <v>3907</v>
      </c>
      <c r="F748" s="2" t="s">
        <v>3912</v>
      </c>
      <c r="G748" s="2" t="str">
        <f>"01853325"</f>
        <v>01853325</v>
      </c>
      <c r="I748" s="2" t="str">
        <f>"20210301"</f>
        <v>20210301</v>
      </c>
      <c r="J748" s="2">
        <v>44</v>
      </c>
      <c r="K748" s="2">
        <v>2</v>
      </c>
      <c r="L748" s="2">
        <v>53</v>
      </c>
      <c r="M748" s="2">
        <v>11</v>
      </c>
      <c r="N748" s="2" t="s">
        <v>3908</v>
      </c>
      <c r="O748" s="2" t="s">
        <v>3909</v>
      </c>
      <c r="P748" s="2" t="s">
        <v>3910</v>
      </c>
      <c r="Q748" s="2" t="s">
        <v>1495</v>
      </c>
      <c r="R748" s="2" t="s">
        <v>3911</v>
      </c>
      <c r="T748" s="2" t="s">
        <v>3912</v>
      </c>
      <c r="U748" s="2" t="s">
        <v>3913</v>
      </c>
    </row>
    <row r="749" spans="1:21" s="2" customFormat="1" ht="13" x14ac:dyDescent="0.3">
      <c r="A749" s="2" t="s">
        <v>4096</v>
      </c>
      <c r="B749" s="2" t="s">
        <v>4098</v>
      </c>
      <c r="C749" s="9">
        <v>2021</v>
      </c>
      <c r="D749" s="2" t="s">
        <v>4097</v>
      </c>
      <c r="E749" s="2" t="s">
        <v>4099</v>
      </c>
      <c r="F749" s="2" t="s">
        <v>4103</v>
      </c>
      <c r="G749" s="2" t="str">
        <f>"12166170"</f>
        <v>12166170</v>
      </c>
      <c r="I749" s="2" t="str">
        <f>"20210201"</f>
        <v>20210201</v>
      </c>
      <c r="J749" s="2">
        <v>30</v>
      </c>
      <c r="K749" s="2">
        <v>1</v>
      </c>
      <c r="L749" s="2">
        <v>32</v>
      </c>
      <c r="M749" s="2">
        <v>10</v>
      </c>
      <c r="N749" s="2" t="s">
        <v>4100</v>
      </c>
      <c r="P749" s="2" t="s">
        <v>4101</v>
      </c>
      <c r="Q749" s="2" t="s">
        <v>1495</v>
      </c>
      <c r="R749" s="2" t="s">
        <v>4102</v>
      </c>
      <c r="T749" s="2" t="s">
        <v>4103</v>
      </c>
      <c r="U749" s="2" t="s">
        <v>4104</v>
      </c>
    </row>
    <row r="750" spans="1:21" s="2" customFormat="1" ht="13" x14ac:dyDescent="0.3">
      <c r="A750" s="2" t="s">
        <v>4096</v>
      </c>
      <c r="B750" s="2" t="s">
        <v>2027</v>
      </c>
      <c r="C750" s="9">
        <v>2021</v>
      </c>
      <c r="D750" s="2" t="s">
        <v>4105</v>
      </c>
      <c r="E750" s="2" t="s">
        <v>592</v>
      </c>
      <c r="F750" s="2" t="s">
        <v>4108</v>
      </c>
      <c r="G750" s="2" t="str">
        <f>"01650327"</f>
        <v>01650327</v>
      </c>
      <c r="I750" s="2" t="str">
        <f>"20211201"</f>
        <v>20211201</v>
      </c>
      <c r="J750" s="2">
        <v>295</v>
      </c>
      <c r="L750" s="2">
        <v>673</v>
      </c>
      <c r="M750" s="2">
        <v>8</v>
      </c>
      <c r="N750" s="2" t="s">
        <v>4106</v>
      </c>
      <c r="O750" s="2" t="s">
        <v>2028</v>
      </c>
      <c r="P750" s="2" t="s">
        <v>2124</v>
      </c>
      <c r="Q750" s="2" t="s">
        <v>1495</v>
      </c>
      <c r="R750" s="2" t="s">
        <v>4107</v>
      </c>
      <c r="T750" s="2" t="s">
        <v>4108</v>
      </c>
      <c r="U750" s="2" t="s">
        <v>4109</v>
      </c>
    </row>
    <row r="751" spans="1:21" s="2" customFormat="1" ht="13" x14ac:dyDescent="0.3">
      <c r="A751" s="2" t="s">
        <v>4116</v>
      </c>
      <c r="B751" s="2" t="s">
        <v>591</v>
      </c>
      <c r="C751" s="9">
        <v>2021</v>
      </c>
      <c r="D751" s="2" t="s">
        <v>590</v>
      </c>
      <c r="E751" s="2" t="s">
        <v>592</v>
      </c>
      <c r="F751" s="2" t="s">
        <v>2253</v>
      </c>
      <c r="G751" s="2" t="str">
        <f>"01650327"</f>
        <v>01650327</v>
      </c>
      <c r="I751" s="2" t="str">
        <f>"20210415"</f>
        <v>20210415</v>
      </c>
      <c r="J751" s="2">
        <v>285</v>
      </c>
      <c r="L751" s="2">
        <v>144</v>
      </c>
      <c r="M751" s="2">
        <v>8</v>
      </c>
      <c r="N751" s="2" t="s">
        <v>2251</v>
      </c>
      <c r="O751" s="2" t="s">
        <v>593</v>
      </c>
      <c r="P751" s="2" t="s">
        <v>2124</v>
      </c>
      <c r="Q751" s="2" t="s">
        <v>1495</v>
      </c>
      <c r="R751" s="2" t="s">
        <v>2252</v>
      </c>
      <c r="T751" s="2" t="s">
        <v>2253</v>
      </c>
      <c r="U751" s="2" t="s">
        <v>2254</v>
      </c>
    </row>
    <row r="752" spans="1:21" s="2" customFormat="1" ht="13" x14ac:dyDescent="0.3">
      <c r="A752" s="2" t="s">
        <v>4116</v>
      </c>
      <c r="B752" s="2" t="s">
        <v>688</v>
      </c>
      <c r="C752" s="9">
        <v>2021</v>
      </c>
      <c r="D752" s="2" t="s">
        <v>2330</v>
      </c>
      <c r="E752" s="2" t="s">
        <v>2331</v>
      </c>
      <c r="F752" s="2" t="s">
        <v>2334</v>
      </c>
      <c r="G752" s="2" t="str">
        <f>"00472891"</f>
        <v>00472891</v>
      </c>
      <c r="I752" s="2" t="str">
        <f>"20210401"</f>
        <v>20210401</v>
      </c>
      <c r="J752" s="2">
        <v>50</v>
      </c>
      <c r="K752" s="2">
        <v>4</v>
      </c>
      <c r="L752" s="2">
        <v>753</v>
      </c>
      <c r="M752" s="2">
        <v>14</v>
      </c>
      <c r="N752" s="2" t="s">
        <v>2332</v>
      </c>
      <c r="O752" s="2" t="s">
        <v>690</v>
      </c>
      <c r="P752" s="2" t="s">
        <v>2108</v>
      </c>
      <c r="Q752" s="2" t="s">
        <v>1495</v>
      </c>
      <c r="R752" s="2" t="s">
        <v>2333</v>
      </c>
      <c r="T752" s="2" t="s">
        <v>2334</v>
      </c>
      <c r="U752" s="2" t="s">
        <v>2335</v>
      </c>
    </row>
    <row r="753" spans="1:21" s="2" customFormat="1" ht="13" x14ac:dyDescent="0.3">
      <c r="A753" s="2" t="s">
        <v>4116</v>
      </c>
      <c r="B753" s="2" t="s">
        <v>2402</v>
      </c>
      <c r="C753" s="9">
        <v>2021</v>
      </c>
      <c r="D753" s="2" t="s">
        <v>2401</v>
      </c>
      <c r="E753" s="2" t="s">
        <v>2338</v>
      </c>
      <c r="F753" s="2" t="s">
        <v>2405</v>
      </c>
      <c r="G753" s="2" t="str">
        <f>"10461310"</f>
        <v>10461310</v>
      </c>
      <c r="I753" s="2" t="str">
        <f>"20210813"</f>
        <v>20210813</v>
      </c>
      <c r="N753" s="2" t="s">
        <v>2403</v>
      </c>
      <c r="O753" s="2" t="s">
        <v>2404</v>
      </c>
      <c r="P753" s="2" t="s">
        <v>2108</v>
      </c>
      <c r="Q753" s="2" t="s">
        <v>2054</v>
      </c>
      <c r="R753" s="2" t="s">
        <v>2055</v>
      </c>
      <c r="T753" s="2" t="s">
        <v>2405</v>
      </c>
      <c r="U753" s="2" t="s">
        <v>2406</v>
      </c>
    </row>
    <row r="754" spans="1:21" s="2" customFormat="1" ht="13" x14ac:dyDescent="0.3">
      <c r="A754" s="2" t="s">
        <v>4116</v>
      </c>
      <c r="B754" s="2" t="s">
        <v>2540</v>
      </c>
      <c r="C754" s="9">
        <v>2020</v>
      </c>
      <c r="D754" s="2" t="s">
        <v>2539</v>
      </c>
      <c r="E754" s="2" t="s">
        <v>2066</v>
      </c>
      <c r="F754" s="2" t="s">
        <v>2544</v>
      </c>
      <c r="G754" s="2" t="str">
        <f>"16641078"</f>
        <v>16641078</v>
      </c>
      <c r="I754" s="2" t="str">
        <f>"20201105"</f>
        <v>20201105</v>
      </c>
      <c r="J754" s="2">
        <v>11</v>
      </c>
      <c r="N754" s="2" t="s">
        <v>2541</v>
      </c>
      <c r="O754" s="2" t="s">
        <v>2542</v>
      </c>
      <c r="P754" s="2" t="s">
        <v>2069</v>
      </c>
      <c r="Q754" s="2" t="s">
        <v>1495</v>
      </c>
      <c r="R754" s="2" t="s">
        <v>2543</v>
      </c>
      <c r="T754" s="2" t="s">
        <v>2544</v>
      </c>
      <c r="U754" s="2" t="s">
        <v>2545</v>
      </c>
    </row>
    <row r="755" spans="1:21" s="2" customFormat="1" ht="13" x14ac:dyDescent="0.3">
      <c r="A755" s="2" t="s">
        <v>4116</v>
      </c>
      <c r="B755" s="2" t="s">
        <v>1986</v>
      </c>
      <c r="C755" s="9">
        <v>2022</v>
      </c>
      <c r="D755" s="2" t="s">
        <v>1985</v>
      </c>
      <c r="E755" s="2" t="s">
        <v>592</v>
      </c>
      <c r="F755" s="2" t="s">
        <v>3947</v>
      </c>
      <c r="G755" s="2" t="str">
        <f>"01650327"</f>
        <v>01650327</v>
      </c>
      <c r="I755" s="2" t="str">
        <f>"20220215"</f>
        <v>20220215</v>
      </c>
      <c r="J755" s="2">
        <v>299</v>
      </c>
      <c r="L755" s="2">
        <v>256</v>
      </c>
      <c r="M755" s="2">
        <v>8</v>
      </c>
      <c r="N755" s="2" t="s">
        <v>3945</v>
      </c>
      <c r="O755" s="2" t="s">
        <v>1987</v>
      </c>
      <c r="P755" s="2" t="s">
        <v>2124</v>
      </c>
      <c r="Q755" s="2" t="s">
        <v>1495</v>
      </c>
      <c r="R755" s="2" t="s">
        <v>3946</v>
      </c>
      <c r="T755" s="2" t="s">
        <v>3947</v>
      </c>
      <c r="U755" s="2" t="s">
        <v>3948</v>
      </c>
    </row>
    <row r="756" spans="1:21" s="2" customFormat="1" ht="13" x14ac:dyDescent="0.3">
      <c r="A756" s="2" t="s">
        <v>4116</v>
      </c>
      <c r="B756" s="2" t="s">
        <v>1993</v>
      </c>
      <c r="C756" s="9">
        <v>2021</v>
      </c>
      <c r="D756" s="2" t="s">
        <v>1992</v>
      </c>
      <c r="E756" s="2" t="s">
        <v>592</v>
      </c>
      <c r="F756" s="2" t="s">
        <v>4023</v>
      </c>
      <c r="G756" s="2" t="str">
        <f>"01650327"</f>
        <v>01650327</v>
      </c>
      <c r="I756" s="2" t="str">
        <f>"20211201"</f>
        <v>20211201</v>
      </c>
      <c r="J756" s="2">
        <v>295</v>
      </c>
      <c r="L756" s="2">
        <v>63</v>
      </c>
      <c r="M756" s="2">
        <v>9</v>
      </c>
      <c r="N756" s="2" t="s">
        <v>4021</v>
      </c>
      <c r="O756" s="2" t="s">
        <v>1994</v>
      </c>
      <c r="P756" s="2" t="s">
        <v>2124</v>
      </c>
      <c r="Q756" s="2" t="s">
        <v>1495</v>
      </c>
      <c r="R756" s="2" t="s">
        <v>4022</v>
      </c>
      <c r="T756" s="2" t="s">
        <v>4023</v>
      </c>
      <c r="U756" s="2" t="s">
        <v>4024</v>
      </c>
    </row>
    <row r="757" spans="1:21" s="2" customFormat="1" ht="13" x14ac:dyDescent="0.3">
      <c r="A757" s="2" t="s">
        <v>4116</v>
      </c>
      <c r="B757" s="2" t="s">
        <v>865</v>
      </c>
      <c r="C757" s="9">
        <v>2021</v>
      </c>
      <c r="D757" s="2" t="s">
        <v>864</v>
      </c>
      <c r="E757" s="2" t="s">
        <v>515</v>
      </c>
      <c r="F757" s="2" t="s">
        <v>2610</v>
      </c>
      <c r="G757" s="2" t="str">
        <f>"01638343"</f>
        <v>01638343</v>
      </c>
      <c r="I757" s="2" t="str">
        <f>"20210901"</f>
        <v>20210901</v>
      </c>
      <c r="J757" s="2">
        <v>72</v>
      </c>
      <c r="L757" s="2">
        <v>117</v>
      </c>
      <c r="M757" s="2">
        <v>7</v>
      </c>
      <c r="N757" s="2" t="s">
        <v>2608</v>
      </c>
      <c r="O757" s="2" t="s">
        <v>866</v>
      </c>
      <c r="P757" s="2" t="s">
        <v>2124</v>
      </c>
      <c r="Q757" s="2" t="s">
        <v>1495</v>
      </c>
      <c r="R757" s="2" t="s">
        <v>2609</v>
      </c>
      <c r="T757" s="2" t="s">
        <v>2610</v>
      </c>
      <c r="U757" s="2" t="s">
        <v>2611</v>
      </c>
    </row>
    <row r="758" spans="1:21" s="2" customFormat="1" ht="13" x14ac:dyDescent="0.3">
      <c r="A758" s="2" t="s">
        <v>4116</v>
      </c>
      <c r="B758" s="2" t="s">
        <v>4026</v>
      </c>
      <c r="C758" s="9">
        <v>2022</v>
      </c>
      <c r="D758" s="2" t="s">
        <v>4025</v>
      </c>
      <c r="E758" s="2" t="s">
        <v>2338</v>
      </c>
      <c r="F758" s="2" t="s">
        <v>4029</v>
      </c>
      <c r="G758" s="2" t="str">
        <f>"10461310"</f>
        <v>10461310</v>
      </c>
      <c r="I758" s="2" t="str">
        <f>"20220521"</f>
        <v>20220521</v>
      </c>
      <c r="N758" s="2" t="s">
        <v>4027</v>
      </c>
      <c r="O758" s="2" t="s">
        <v>4028</v>
      </c>
      <c r="P758" s="2" t="s">
        <v>2108</v>
      </c>
      <c r="Q758" s="2" t="s">
        <v>2054</v>
      </c>
      <c r="R758" s="2" t="s">
        <v>2055</v>
      </c>
      <c r="T758" s="2" t="s">
        <v>4029</v>
      </c>
      <c r="U758" s="2" t="s">
        <v>4030</v>
      </c>
    </row>
    <row r="759" spans="1:21" s="2" customFormat="1" ht="13" x14ac:dyDescent="0.3">
      <c r="A759" s="2" t="s">
        <v>4116</v>
      </c>
      <c r="B759" s="2" t="s">
        <v>4032</v>
      </c>
      <c r="C759" s="9">
        <v>2022</v>
      </c>
      <c r="D759" s="2" t="s">
        <v>4031</v>
      </c>
      <c r="E759" s="2" t="s">
        <v>2331</v>
      </c>
      <c r="F759" s="2" t="s">
        <v>4035</v>
      </c>
      <c r="G759" s="2" t="str">
        <f>"00472891"</f>
        <v>00472891</v>
      </c>
      <c r="I759" s="2" t="str">
        <f>"20220506"</f>
        <v>20220506</v>
      </c>
      <c r="N759" s="2" t="s">
        <v>4033</v>
      </c>
      <c r="O759" s="2" t="s">
        <v>4034</v>
      </c>
      <c r="P759" s="2" t="s">
        <v>2108</v>
      </c>
      <c r="Q759" s="2" t="s">
        <v>2054</v>
      </c>
      <c r="R759" s="2" t="s">
        <v>2055</v>
      </c>
      <c r="T759" s="2" t="s">
        <v>4035</v>
      </c>
      <c r="U759" s="2" t="s">
        <v>4036</v>
      </c>
    </row>
    <row r="760" spans="1:21" s="2" customFormat="1" ht="13" x14ac:dyDescent="0.3">
      <c r="A760" s="2" t="s">
        <v>4116</v>
      </c>
      <c r="B760" s="2" t="s">
        <v>2822</v>
      </c>
      <c r="C760" s="9">
        <v>2022</v>
      </c>
      <c r="D760" s="2" t="s">
        <v>2821</v>
      </c>
      <c r="E760" s="2" t="s">
        <v>2151</v>
      </c>
      <c r="F760" s="2" t="s">
        <v>2825</v>
      </c>
      <c r="G760" s="2" t="str">
        <f>"03630234"</f>
        <v>03630234</v>
      </c>
      <c r="I760" s="2" t="str">
        <f>"20220330"</f>
        <v>20220330</v>
      </c>
      <c r="N760" s="2" t="s">
        <v>2823</v>
      </c>
      <c r="O760" s="2" t="s">
        <v>2824</v>
      </c>
      <c r="P760" s="2" t="s">
        <v>2053</v>
      </c>
      <c r="Q760" s="2" t="s">
        <v>2054</v>
      </c>
      <c r="R760" s="2" t="s">
        <v>2055</v>
      </c>
      <c r="T760" s="2" t="s">
        <v>2825</v>
      </c>
      <c r="U760" s="2" t="s">
        <v>2826</v>
      </c>
    </row>
    <row r="761" spans="1:21" s="2" customFormat="1" ht="13" x14ac:dyDescent="0.3">
      <c r="A761" s="2" t="s">
        <v>4116</v>
      </c>
      <c r="B761" s="2" t="s">
        <v>3964</v>
      </c>
      <c r="C761" s="9">
        <v>2020</v>
      </c>
      <c r="D761" s="2" t="s">
        <v>3963</v>
      </c>
      <c r="E761" s="2" t="s">
        <v>2338</v>
      </c>
      <c r="F761" s="2" t="s">
        <v>3968</v>
      </c>
      <c r="G761" s="2" t="str">
        <f>"10461310"</f>
        <v>10461310</v>
      </c>
      <c r="I761" s="2" t="str">
        <f>"20220201"</f>
        <v>20220201</v>
      </c>
      <c r="J761" s="2">
        <v>41</v>
      </c>
      <c r="K761" s="2">
        <v>2</v>
      </c>
      <c r="L761" s="2">
        <v>935</v>
      </c>
      <c r="M761" s="2">
        <v>8</v>
      </c>
      <c r="N761" s="2" t="s">
        <v>3965</v>
      </c>
      <c r="O761" s="2" t="s">
        <v>3966</v>
      </c>
      <c r="P761" s="2" t="s">
        <v>2108</v>
      </c>
      <c r="Q761" s="2" t="s">
        <v>1495</v>
      </c>
      <c r="R761" s="2" t="s">
        <v>3967</v>
      </c>
      <c r="T761" s="2" t="s">
        <v>3968</v>
      </c>
      <c r="U761" s="2" t="s">
        <v>3969</v>
      </c>
    </row>
    <row r="762" spans="1:21" s="2" customFormat="1" ht="13" x14ac:dyDescent="0.3">
      <c r="A762" s="2" t="s">
        <v>4116</v>
      </c>
      <c r="B762" s="2" t="s">
        <v>2931</v>
      </c>
      <c r="C762" s="9">
        <v>2021</v>
      </c>
      <c r="D762" s="2" t="s">
        <v>2930</v>
      </c>
      <c r="E762" s="2" t="s">
        <v>2932</v>
      </c>
      <c r="F762" s="2" t="s">
        <v>2937</v>
      </c>
      <c r="G762" s="2" t="str">
        <f>"0439755X"</f>
        <v>0439755X</v>
      </c>
      <c r="I762" s="2" t="str">
        <f>"20210501"</f>
        <v>20210501</v>
      </c>
      <c r="J762" s="2">
        <v>53</v>
      </c>
      <c r="K762" s="2">
        <v>5</v>
      </c>
      <c r="L762" s="2">
        <v>515</v>
      </c>
      <c r="M762" s="2">
        <v>12</v>
      </c>
      <c r="N762" s="2" t="s">
        <v>2933</v>
      </c>
      <c r="O762" s="2" t="s">
        <v>2934</v>
      </c>
      <c r="P762" s="2" t="s">
        <v>2935</v>
      </c>
      <c r="Q762" s="2" t="s">
        <v>1495</v>
      </c>
      <c r="R762" s="2" t="s">
        <v>2936</v>
      </c>
      <c r="T762" s="2" t="s">
        <v>2937</v>
      </c>
      <c r="U762" s="2" t="s">
        <v>2938</v>
      </c>
    </row>
    <row r="763" spans="1:21" s="2" customFormat="1" ht="13" x14ac:dyDescent="0.3">
      <c r="A763" s="2" t="s">
        <v>4116</v>
      </c>
      <c r="B763" s="2" t="s">
        <v>3037</v>
      </c>
      <c r="C763" s="9">
        <v>2021</v>
      </c>
      <c r="D763" s="2" t="s">
        <v>3036</v>
      </c>
      <c r="E763" s="2" t="s">
        <v>2257</v>
      </c>
      <c r="F763" s="2" t="s">
        <v>3041</v>
      </c>
      <c r="G763" s="2" t="str">
        <f>"00219762"</f>
        <v>00219762</v>
      </c>
      <c r="I763" s="2" t="str">
        <f>"20220501"</f>
        <v>20220501</v>
      </c>
      <c r="J763" s="2">
        <v>78</v>
      </c>
      <c r="K763" s="2">
        <v>5</v>
      </c>
      <c r="L763" s="2">
        <v>971</v>
      </c>
      <c r="M763" s="2">
        <v>12</v>
      </c>
      <c r="N763" s="2" t="s">
        <v>3038</v>
      </c>
      <c r="O763" s="2" t="s">
        <v>3039</v>
      </c>
      <c r="P763" s="2" t="s">
        <v>2260</v>
      </c>
      <c r="Q763" s="2" t="s">
        <v>1495</v>
      </c>
      <c r="R763" s="2" t="s">
        <v>3040</v>
      </c>
      <c r="T763" s="2" t="s">
        <v>3041</v>
      </c>
      <c r="U763" s="2" t="s">
        <v>3042</v>
      </c>
    </row>
    <row r="764" spans="1:21" s="2" customFormat="1" ht="13" x14ac:dyDescent="0.3">
      <c r="A764" s="2" t="s">
        <v>4116</v>
      </c>
      <c r="B764" s="2" t="s">
        <v>3121</v>
      </c>
      <c r="C764" s="9">
        <v>2022</v>
      </c>
      <c r="D764" s="2" t="s">
        <v>3120</v>
      </c>
      <c r="E764" s="2" t="s">
        <v>2257</v>
      </c>
      <c r="F764" s="2" t="s">
        <v>3124</v>
      </c>
      <c r="G764" s="2" t="str">
        <f>"00219762"</f>
        <v>00219762</v>
      </c>
      <c r="I764" s="2" t="str">
        <f>"20220107"</f>
        <v>20220107</v>
      </c>
      <c r="N764" s="2" t="s">
        <v>3122</v>
      </c>
      <c r="O764" s="2" t="s">
        <v>3123</v>
      </c>
      <c r="P764" s="2" t="s">
        <v>2260</v>
      </c>
      <c r="Q764" s="2" t="s">
        <v>2054</v>
      </c>
      <c r="R764" s="2" t="s">
        <v>2055</v>
      </c>
      <c r="T764" s="2" t="s">
        <v>3124</v>
      </c>
      <c r="U764" s="2" t="s">
        <v>3125</v>
      </c>
    </row>
    <row r="765" spans="1:21" s="2" customFormat="1" ht="13" x14ac:dyDescent="0.3">
      <c r="A765" s="2" t="s">
        <v>4116</v>
      </c>
      <c r="B765" s="2" t="s">
        <v>4069</v>
      </c>
      <c r="C765" s="9">
        <v>2020</v>
      </c>
      <c r="D765" s="2" t="s">
        <v>4068</v>
      </c>
      <c r="E765" s="2" t="s">
        <v>2257</v>
      </c>
      <c r="F765" s="2" t="s">
        <v>4073</v>
      </c>
      <c r="G765" s="2" t="str">
        <f>"00219762"</f>
        <v>00219762</v>
      </c>
      <c r="I765" s="2" t="str">
        <f>"20210101"</f>
        <v>20210101</v>
      </c>
      <c r="J765" s="2">
        <v>77</v>
      </c>
      <c r="K765" s="2">
        <v>1</v>
      </c>
      <c r="L765" s="2">
        <v>145</v>
      </c>
      <c r="M765" s="2">
        <v>11</v>
      </c>
      <c r="N765" s="2" t="s">
        <v>4070</v>
      </c>
      <c r="O765" s="2" t="s">
        <v>4071</v>
      </c>
      <c r="P765" s="2" t="s">
        <v>2260</v>
      </c>
      <c r="Q765" s="2" t="s">
        <v>1495</v>
      </c>
      <c r="R765" s="2" t="s">
        <v>4072</v>
      </c>
      <c r="T765" s="2" t="s">
        <v>4073</v>
      </c>
      <c r="U765" s="2" t="s">
        <v>4074</v>
      </c>
    </row>
    <row r="766" spans="1:21" s="2" customFormat="1" ht="13" x14ac:dyDescent="0.3">
      <c r="A766" s="2" t="s">
        <v>4116</v>
      </c>
      <c r="B766" s="2" t="s">
        <v>3207</v>
      </c>
      <c r="C766" s="9">
        <v>2021</v>
      </c>
      <c r="D766" s="2" t="s">
        <v>3206</v>
      </c>
      <c r="E766" s="2" t="s">
        <v>746</v>
      </c>
      <c r="F766" s="2" t="s">
        <v>3210</v>
      </c>
      <c r="G766" s="2" t="str">
        <f>"10633995"</f>
        <v>10633995</v>
      </c>
      <c r="I766" s="2" t="str">
        <f>"20211024"</f>
        <v>20211024</v>
      </c>
      <c r="N766" s="2" t="s">
        <v>3208</v>
      </c>
      <c r="O766" s="2" t="s">
        <v>3209</v>
      </c>
      <c r="P766" s="2" t="s">
        <v>2260</v>
      </c>
      <c r="Q766" s="2" t="s">
        <v>2054</v>
      </c>
      <c r="R766" s="2" t="s">
        <v>2055</v>
      </c>
      <c r="T766" s="2" t="s">
        <v>3210</v>
      </c>
      <c r="U766" s="2" t="s">
        <v>3211</v>
      </c>
    </row>
    <row r="767" spans="1:21" s="2" customFormat="1" ht="13" x14ac:dyDescent="0.3">
      <c r="A767" s="2" t="s">
        <v>4116</v>
      </c>
      <c r="B767" s="2" t="s">
        <v>1256</v>
      </c>
      <c r="C767" s="9">
        <v>2021</v>
      </c>
      <c r="D767" s="2" t="s">
        <v>3246</v>
      </c>
      <c r="E767" s="2" t="s">
        <v>3247</v>
      </c>
      <c r="F767" s="2" t="s">
        <v>3249</v>
      </c>
      <c r="G767" s="2" t="str">
        <f>"15227227"</f>
        <v>15227227</v>
      </c>
      <c r="I767" s="2" t="str">
        <f>"20210616"</f>
        <v>20210616</v>
      </c>
      <c r="M767" s="2">
        <v>11</v>
      </c>
      <c r="N767" s="2" t="s">
        <v>3248</v>
      </c>
      <c r="O767" s="2" t="s">
        <v>1258</v>
      </c>
      <c r="P767" s="2" t="s">
        <v>2260</v>
      </c>
      <c r="Q767" s="2" t="s">
        <v>2054</v>
      </c>
      <c r="R767" s="2" t="s">
        <v>2055</v>
      </c>
      <c r="T767" s="2" t="s">
        <v>3249</v>
      </c>
      <c r="U767" s="2" t="s">
        <v>3250</v>
      </c>
    </row>
    <row r="768" spans="1:21" s="2" customFormat="1" ht="13" x14ac:dyDescent="0.3">
      <c r="A768" s="2" t="s">
        <v>4116</v>
      </c>
      <c r="B768" s="2" t="s">
        <v>1298</v>
      </c>
      <c r="C768" s="9">
        <v>2021</v>
      </c>
      <c r="D768" s="2" t="s">
        <v>1297</v>
      </c>
      <c r="E768" s="2" t="s">
        <v>3255</v>
      </c>
      <c r="F768" s="2" t="s">
        <v>3258</v>
      </c>
      <c r="G768" s="2" t="str">
        <f>"02654075"</f>
        <v>02654075</v>
      </c>
      <c r="I768" s="2" t="str">
        <f>"20210301"</f>
        <v>20210301</v>
      </c>
      <c r="J768" s="2">
        <v>38</v>
      </c>
      <c r="K768" s="2">
        <v>3</v>
      </c>
      <c r="L768" s="2">
        <v>825</v>
      </c>
      <c r="M768" s="2">
        <v>23</v>
      </c>
      <c r="N768" s="2" t="s">
        <v>3256</v>
      </c>
      <c r="O768" s="2" t="s">
        <v>1300</v>
      </c>
      <c r="P768" s="2" t="s">
        <v>2129</v>
      </c>
      <c r="Q768" s="2" t="s">
        <v>1495</v>
      </c>
      <c r="R768" s="2" t="s">
        <v>3257</v>
      </c>
      <c r="T768" s="2" t="s">
        <v>3258</v>
      </c>
      <c r="U768" s="2" t="s">
        <v>3259</v>
      </c>
    </row>
    <row r="769" spans="1:21" s="2" customFormat="1" ht="13" x14ac:dyDescent="0.3">
      <c r="A769" s="2" t="s">
        <v>4116</v>
      </c>
      <c r="B769" s="2" t="s">
        <v>4076</v>
      </c>
      <c r="C769" s="9">
        <v>2021</v>
      </c>
      <c r="D769" s="2" t="s">
        <v>4075</v>
      </c>
      <c r="E769" s="2" t="s">
        <v>2338</v>
      </c>
      <c r="F769" s="2" t="s">
        <v>4079</v>
      </c>
      <c r="G769" s="2" t="str">
        <f>"10461310"</f>
        <v>10461310</v>
      </c>
      <c r="I769" s="2" t="str">
        <f>"20210601"</f>
        <v>20210601</v>
      </c>
      <c r="N769" s="2" t="s">
        <v>4077</v>
      </c>
      <c r="O769" s="2" t="s">
        <v>4078</v>
      </c>
      <c r="P769" s="2" t="s">
        <v>2108</v>
      </c>
      <c r="Q769" s="2" t="s">
        <v>2054</v>
      </c>
      <c r="R769" s="2" t="s">
        <v>2055</v>
      </c>
      <c r="T769" s="2" t="s">
        <v>4079</v>
      </c>
      <c r="U769" s="2" t="s">
        <v>4080</v>
      </c>
    </row>
    <row r="770" spans="1:21" s="2" customFormat="1" ht="13" x14ac:dyDescent="0.3">
      <c r="A770" s="2" t="s">
        <v>4116</v>
      </c>
      <c r="B770" s="2" t="s">
        <v>1394</v>
      </c>
      <c r="C770" s="9">
        <v>2020</v>
      </c>
      <c r="D770" s="2" t="s">
        <v>1393</v>
      </c>
      <c r="E770" s="2" t="s">
        <v>3367</v>
      </c>
      <c r="F770" s="2" t="s">
        <v>3371</v>
      </c>
      <c r="G770" s="2" t="str">
        <f>"14760835"</f>
        <v>14760835</v>
      </c>
      <c r="I770" s="2" t="str">
        <f>"20210401"</f>
        <v>20210401</v>
      </c>
      <c r="J770" s="2">
        <v>94</v>
      </c>
      <c r="K770" s="2" t="s">
        <v>3368</v>
      </c>
      <c r="L770" s="2">
        <v>481</v>
      </c>
      <c r="M770" s="2">
        <v>16</v>
      </c>
      <c r="N770" s="2" t="s">
        <v>3369</v>
      </c>
      <c r="O770" s="2" t="s">
        <v>1396</v>
      </c>
      <c r="P770" s="2" t="s">
        <v>2053</v>
      </c>
      <c r="Q770" s="2" t="s">
        <v>1495</v>
      </c>
      <c r="R770" s="2" t="s">
        <v>3370</v>
      </c>
      <c r="T770" s="2" t="s">
        <v>3371</v>
      </c>
      <c r="U770" s="2" t="s">
        <v>3372</v>
      </c>
    </row>
    <row r="771" spans="1:21" s="2" customFormat="1" ht="13" x14ac:dyDescent="0.3">
      <c r="A771" s="2" t="s">
        <v>4116</v>
      </c>
      <c r="B771" s="2" t="s">
        <v>3437</v>
      </c>
      <c r="C771" s="9">
        <v>2020</v>
      </c>
      <c r="D771" s="2" t="s">
        <v>3436</v>
      </c>
      <c r="E771" s="2" t="s">
        <v>2257</v>
      </c>
      <c r="F771" s="2" t="s">
        <v>3441</v>
      </c>
      <c r="G771" s="2" t="str">
        <f>"00219762"</f>
        <v>00219762</v>
      </c>
      <c r="I771" s="2" t="str">
        <f>"20210401"</f>
        <v>20210401</v>
      </c>
      <c r="J771" s="2">
        <v>77</v>
      </c>
      <c r="K771" s="2">
        <v>4</v>
      </c>
      <c r="L771" s="2">
        <v>884</v>
      </c>
      <c r="M771" s="2">
        <v>12</v>
      </c>
      <c r="N771" s="2" t="s">
        <v>3438</v>
      </c>
      <c r="O771" s="2" t="s">
        <v>3439</v>
      </c>
      <c r="P771" s="2" t="s">
        <v>2260</v>
      </c>
      <c r="Q771" s="2" t="s">
        <v>1495</v>
      </c>
      <c r="R771" s="2" t="s">
        <v>3440</v>
      </c>
      <c r="T771" s="2" t="s">
        <v>3441</v>
      </c>
      <c r="U771" s="2" t="s">
        <v>3442</v>
      </c>
    </row>
    <row r="772" spans="1:21" s="2" customFormat="1" ht="13" x14ac:dyDescent="0.3">
      <c r="A772" s="2" t="s">
        <v>4116</v>
      </c>
      <c r="B772" s="2" t="s">
        <v>3539</v>
      </c>
      <c r="C772" s="9">
        <v>2021</v>
      </c>
      <c r="D772" s="2" t="s">
        <v>3538</v>
      </c>
      <c r="E772" s="2" t="s">
        <v>2034</v>
      </c>
      <c r="F772" s="2" t="s">
        <v>3542</v>
      </c>
      <c r="G772" s="2" t="str">
        <f>"04194217"</f>
        <v>04194217</v>
      </c>
      <c r="H772" s="2" t="str">
        <f>"9798505538876"</f>
        <v>9798505538876</v>
      </c>
      <c r="I772" s="2" t="str">
        <f>"20210101"</f>
        <v>20210101</v>
      </c>
      <c r="J772" s="2">
        <v>82</v>
      </c>
      <c r="K772" s="2" t="s">
        <v>2495</v>
      </c>
      <c r="N772" s="2" t="s">
        <v>3540</v>
      </c>
      <c r="P772" s="2" t="s">
        <v>2037</v>
      </c>
      <c r="Q772" s="2" t="s">
        <v>2038</v>
      </c>
      <c r="R772" s="2" t="s">
        <v>3541</v>
      </c>
      <c r="T772" s="2" t="s">
        <v>3542</v>
      </c>
      <c r="U772" s="2" t="s">
        <v>3543</v>
      </c>
    </row>
    <row r="773" spans="1:21" s="2" customFormat="1" ht="13" x14ac:dyDescent="0.3">
      <c r="A773" s="2" t="s">
        <v>4116</v>
      </c>
      <c r="B773" s="2" t="s">
        <v>3998</v>
      </c>
      <c r="C773" s="9">
        <v>2021</v>
      </c>
      <c r="D773" s="2" t="s">
        <v>3997</v>
      </c>
      <c r="E773" s="2" t="s">
        <v>2915</v>
      </c>
      <c r="F773" s="2" t="s">
        <v>4002</v>
      </c>
      <c r="G773" s="2" t="str">
        <f>"01452134"</f>
        <v>01452134</v>
      </c>
      <c r="I773" s="2" t="str">
        <f>"20210501"</f>
        <v>20210501</v>
      </c>
      <c r="J773" s="2">
        <v>115</v>
      </c>
      <c r="N773" s="2" t="s">
        <v>3999</v>
      </c>
      <c r="O773" s="2" t="s">
        <v>4000</v>
      </c>
      <c r="P773" s="2" t="s">
        <v>2124</v>
      </c>
      <c r="Q773" s="2" t="s">
        <v>1495</v>
      </c>
      <c r="R773" s="2" t="s">
        <v>4001</v>
      </c>
      <c r="T773" s="2" t="s">
        <v>4002</v>
      </c>
      <c r="U773" s="2" t="s">
        <v>4003</v>
      </c>
    </row>
    <row r="774" spans="1:21" s="2" customFormat="1" ht="13" x14ac:dyDescent="0.3">
      <c r="A774" s="2" t="s">
        <v>4116</v>
      </c>
      <c r="B774" s="2" t="s">
        <v>1645</v>
      </c>
      <c r="C774" s="9">
        <v>2020</v>
      </c>
      <c r="D774" s="2" t="s">
        <v>1644</v>
      </c>
      <c r="E774" s="2" t="s">
        <v>1646</v>
      </c>
      <c r="F774" s="2" t="s">
        <v>3647</v>
      </c>
      <c r="G774" s="2" t="str">
        <f>"00365564"</f>
        <v>00365564</v>
      </c>
      <c r="I774" s="2" t="str">
        <f>"20201201"</f>
        <v>20201201</v>
      </c>
      <c r="J774" s="2">
        <v>61</v>
      </c>
      <c r="K774" s="2">
        <v>6</v>
      </c>
      <c r="L774" s="2">
        <v>855</v>
      </c>
      <c r="M774" s="2">
        <v>22</v>
      </c>
      <c r="N774" s="2" t="s">
        <v>3645</v>
      </c>
      <c r="O774" s="2" t="s">
        <v>1647</v>
      </c>
      <c r="P774" s="2" t="s">
        <v>2053</v>
      </c>
      <c r="Q774" s="2" t="s">
        <v>1495</v>
      </c>
      <c r="R774" s="2" t="s">
        <v>3646</v>
      </c>
      <c r="T774" s="2" t="s">
        <v>3647</v>
      </c>
      <c r="U774" s="2" t="s">
        <v>3648</v>
      </c>
    </row>
    <row r="775" spans="1:21" s="2" customFormat="1" ht="13" x14ac:dyDescent="0.3">
      <c r="A775" s="2" t="s">
        <v>4116</v>
      </c>
      <c r="B775" s="2" t="s">
        <v>4111</v>
      </c>
      <c r="C775" s="9">
        <v>2019</v>
      </c>
      <c r="D775" s="2" t="s">
        <v>4110</v>
      </c>
      <c r="E775" s="2" t="s">
        <v>430</v>
      </c>
      <c r="F775" s="2" t="s">
        <v>4114</v>
      </c>
      <c r="G775" s="2" t="str">
        <f>"00223891"</f>
        <v>00223891</v>
      </c>
      <c r="I775" s="2" t="str">
        <f>"20210101"</f>
        <v>20210101</v>
      </c>
      <c r="J775" s="2">
        <v>103</v>
      </c>
      <c r="K775" s="2">
        <v>1</v>
      </c>
      <c r="L775" s="2">
        <v>33</v>
      </c>
      <c r="M775" s="2">
        <v>15</v>
      </c>
      <c r="N775" s="2" t="s">
        <v>4112</v>
      </c>
      <c r="O775" s="2" t="s">
        <v>427</v>
      </c>
      <c r="P775" s="2" t="s">
        <v>2118</v>
      </c>
      <c r="Q775" s="2" t="s">
        <v>1495</v>
      </c>
      <c r="R775" s="2" t="s">
        <v>4113</v>
      </c>
      <c r="T775" s="2" t="s">
        <v>4114</v>
      </c>
      <c r="U775" s="2" t="s">
        <v>4115</v>
      </c>
    </row>
    <row r="776" spans="1:21" s="2" customFormat="1" ht="13" x14ac:dyDescent="0.3">
      <c r="A776" s="2" t="s">
        <v>4116</v>
      </c>
      <c r="B776" s="2" t="s">
        <v>4082</v>
      </c>
      <c r="C776" s="9">
        <v>2021</v>
      </c>
      <c r="D776" s="2" t="s">
        <v>4081</v>
      </c>
      <c r="E776" s="2" t="s">
        <v>413</v>
      </c>
      <c r="F776" s="2" t="s">
        <v>4084</v>
      </c>
      <c r="G776" s="2" t="str">
        <f>"00332720"</f>
        <v>00332720</v>
      </c>
      <c r="I776" s="2" t="str">
        <f>"20210624"</f>
        <v>20210624</v>
      </c>
      <c r="N776" s="2" t="s">
        <v>4083</v>
      </c>
      <c r="O776" s="2" t="s">
        <v>409</v>
      </c>
      <c r="P776" s="2" t="s">
        <v>2108</v>
      </c>
      <c r="Q776" s="2" t="s">
        <v>2054</v>
      </c>
      <c r="R776" s="2" t="s">
        <v>2055</v>
      </c>
      <c r="T776" s="2" t="s">
        <v>4084</v>
      </c>
      <c r="U776" s="2" t="s">
        <v>4085</v>
      </c>
    </row>
    <row r="777" spans="1:21" s="2" customFormat="1" ht="13" x14ac:dyDescent="0.3">
      <c r="A777" s="2" t="s">
        <v>4117</v>
      </c>
      <c r="B777" s="2" t="s">
        <v>3874</v>
      </c>
      <c r="C777" s="9">
        <v>2021</v>
      </c>
      <c r="D777" s="2" t="s">
        <v>3873</v>
      </c>
      <c r="E777" s="2" t="s">
        <v>3533</v>
      </c>
      <c r="F777" s="2" t="s">
        <v>3877</v>
      </c>
      <c r="G777" s="2" t="str">
        <f>"07448481"</f>
        <v>07448481</v>
      </c>
      <c r="I777" s="2" t="str">
        <f>"20210510"</f>
        <v>20210510</v>
      </c>
      <c r="N777" s="2" t="s">
        <v>3875</v>
      </c>
      <c r="O777" s="2" t="s">
        <v>3876</v>
      </c>
      <c r="P777" s="2" t="s">
        <v>2118</v>
      </c>
      <c r="Q777" s="2" t="s">
        <v>2054</v>
      </c>
      <c r="R777" s="2" t="s">
        <v>2055</v>
      </c>
      <c r="T777" s="2" t="s">
        <v>3877</v>
      </c>
      <c r="U777" s="2" t="s">
        <v>3878</v>
      </c>
    </row>
    <row r="778" spans="1:21" s="2" customFormat="1" ht="13" x14ac:dyDescent="0.3">
      <c r="A778" s="2" t="s">
        <v>4117</v>
      </c>
      <c r="B778" s="2" t="s">
        <v>3906</v>
      </c>
      <c r="C778" s="9">
        <v>2021</v>
      </c>
      <c r="D778" s="2" t="s">
        <v>3905</v>
      </c>
      <c r="E778" s="2" t="s">
        <v>3907</v>
      </c>
      <c r="F778" s="2" t="s">
        <v>3912</v>
      </c>
      <c r="G778" s="2" t="str">
        <f>"01853325"</f>
        <v>01853325</v>
      </c>
      <c r="I778" s="2" t="str">
        <f>"20210301"</f>
        <v>20210301</v>
      </c>
      <c r="J778" s="2">
        <v>44</v>
      </c>
      <c r="K778" s="2">
        <v>2</v>
      </c>
      <c r="L778" s="2">
        <v>53</v>
      </c>
      <c r="M778" s="2">
        <v>11</v>
      </c>
      <c r="N778" s="2" t="s">
        <v>3908</v>
      </c>
      <c r="O778" s="2" t="s">
        <v>3909</v>
      </c>
      <c r="P778" s="2" t="s">
        <v>3910</v>
      </c>
      <c r="Q778" s="2" t="s">
        <v>1495</v>
      </c>
      <c r="R778" s="2" t="s">
        <v>3911</v>
      </c>
      <c r="T778" s="2" t="s">
        <v>3912</v>
      </c>
      <c r="U778" s="2" t="s">
        <v>3913</v>
      </c>
    </row>
    <row r="779" spans="1:21" s="2" customFormat="1" ht="13" x14ac:dyDescent="0.3">
      <c r="A779" s="2" t="s">
        <v>4146</v>
      </c>
      <c r="B779" s="2" t="s">
        <v>4119</v>
      </c>
      <c r="C779" s="2">
        <v>2021</v>
      </c>
      <c r="D779" s="2" t="s">
        <v>4118</v>
      </c>
      <c r="E779" s="2" t="s">
        <v>4122</v>
      </c>
      <c r="G779" s="2" t="s">
        <v>4120</v>
      </c>
      <c r="H779" s="2" t="s">
        <v>4121</v>
      </c>
      <c r="K779" s="11">
        <v>44469</v>
      </c>
      <c r="N779" s="2" t="s">
        <v>473</v>
      </c>
    </row>
    <row r="780" spans="1:21" s="2" customFormat="1" ht="13" x14ac:dyDescent="0.3">
      <c r="A780" s="2" t="s">
        <v>4146</v>
      </c>
      <c r="B780" s="2" t="s">
        <v>4123</v>
      </c>
      <c r="C780" s="2">
        <v>2021</v>
      </c>
      <c r="D780" s="2" t="s">
        <v>31</v>
      </c>
      <c r="E780" s="2" t="s">
        <v>41</v>
      </c>
      <c r="G780" s="2" t="s">
        <v>4124</v>
      </c>
      <c r="H780" s="2" t="s">
        <v>4125</v>
      </c>
      <c r="K780" s="11">
        <v>44303</v>
      </c>
      <c r="N780" s="2" t="s">
        <v>37</v>
      </c>
    </row>
    <row r="781" spans="1:21" s="2" customFormat="1" ht="13" x14ac:dyDescent="0.3">
      <c r="A781" s="2" t="s">
        <v>4146</v>
      </c>
      <c r="B781" s="2" t="s">
        <v>4127</v>
      </c>
      <c r="C781" s="2">
        <v>2021</v>
      </c>
      <c r="D781" s="2" t="s">
        <v>4126</v>
      </c>
      <c r="E781" s="2" t="s">
        <v>4130</v>
      </c>
      <c r="G781" s="2" t="s">
        <v>4128</v>
      </c>
      <c r="H781" s="2" t="s">
        <v>4129</v>
      </c>
      <c r="K781" s="11">
        <v>44512</v>
      </c>
      <c r="L781" s="2" t="s">
        <v>4131</v>
      </c>
      <c r="M781" s="2" t="s">
        <v>4132</v>
      </c>
      <c r="N781" s="2" t="s">
        <v>13</v>
      </c>
    </row>
    <row r="782" spans="1:21" s="2" customFormat="1" ht="13" x14ac:dyDescent="0.3">
      <c r="A782" s="2" t="s">
        <v>4146</v>
      </c>
      <c r="B782" s="2" t="s">
        <v>4134</v>
      </c>
      <c r="C782" s="2">
        <v>2021</v>
      </c>
      <c r="D782" s="2" t="s">
        <v>4133</v>
      </c>
      <c r="E782" s="2" t="s">
        <v>4137</v>
      </c>
      <c r="G782" s="2" t="s">
        <v>4135</v>
      </c>
      <c r="H782" s="2" t="s">
        <v>4136</v>
      </c>
      <c r="K782" s="11">
        <v>44435</v>
      </c>
      <c r="L782" s="2" t="s">
        <v>4138</v>
      </c>
      <c r="N782" s="2" t="s">
        <v>4139</v>
      </c>
    </row>
    <row r="783" spans="1:21" s="2" customFormat="1" ht="13" x14ac:dyDescent="0.3">
      <c r="A783" s="2" t="s">
        <v>4146</v>
      </c>
      <c r="B783" s="2" t="s">
        <v>4141</v>
      </c>
      <c r="C783" s="2">
        <v>2022</v>
      </c>
      <c r="D783" s="2" t="s">
        <v>4140</v>
      </c>
      <c r="E783" s="2" t="s">
        <v>4144</v>
      </c>
      <c r="G783" s="2" t="s">
        <v>4142</v>
      </c>
      <c r="H783" s="2" t="s">
        <v>4143</v>
      </c>
      <c r="K783" s="11">
        <v>44652</v>
      </c>
      <c r="N783" s="2" t="s">
        <v>4145</v>
      </c>
    </row>
    <row r="784" spans="1:21" s="2" customFormat="1" ht="13" x14ac:dyDescent="0.3">
      <c r="A784" s="2" t="s">
        <v>6816</v>
      </c>
      <c r="B784" s="2" t="s">
        <v>4148</v>
      </c>
      <c r="C784" s="2">
        <v>2021</v>
      </c>
      <c r="D784" s="2" t="s">
        <v>4147</v>
      </c>
      <c r="E784" s="2" t="s">
        <v>4151</v>
      </c>
      <c r="G784" s="2" t="s">
        <v>4149</v>
      </c>
      <c r="H784" s="2" t="s">
        <v>4150</v>
      </c>
      <c r="K784" s="11">
        <v>44344</v>
      </c>
      <c r="N784" s="2" t="s">
        <v>4152</v>
      </c>
    </row>
    <row r="785" spans="1:14" s="2" customFormat="1" ht="13" x14ac:dyDescent="0.3">
      <c r="A785" s="2" t="s">
        <v>6816</v>
      </c>
      <c r="B785" s="2" t="s">
        <v>4154</v>
      </c>
      <c r="C785" s="2">
        <v>2022</v>
      </c>
      <c r="D785" s="2" t="s">
        <v>4153</v>
      </c>
      <c r="E785" s="2" t="s">
        <v>4157</v>
      </c>
      <c r="G785" s="2" t="s">
        <v>4155</v>
      </c>
      <c r="H785" s="2" t="s">
        <v>4156</v>
      </c>
      <c r="K785" s="11">
        <v>44683</v>
      </c>
    </row>
    <row r="786" spans="1:14" s="2" customFormat="1" ht="13" x14ac:dyDescent="0.3">
      <c r="A786" s="2" t="s">
        <v>6816</v>
      </c>
      <c r="B786" s="2" t="s">
        <v>4159</v>
      </c>
      <c r="C786" s="2">
        <v>2022</v>
      </c>
      <c r="D786" s="2" t="s">
        <v>4158</v>
      </c>
      <c r="E786" s="2" t="s">
        <v>4157</v>
      </c>
      <c r="G786" s="2" t="s">
        <v>4160</v>
      </c>
      <c r="H786" s="2" t="s">
        <v>4161</v>
      </c>
      <c r="K786" s="11">
        <v>44686</v>
      </c>
    </row>
    <row r="787" spans="1:14" s="2" customFormat="1" ht="13" x14ac:dyDescent="0.3">
      <c r="A787" s="2" t="s">
        <v>6816</v>
      </c>
      <c r="B787" s="2" t="s">
        <v>4162</v>
      </c>
      <c r="C787" s="2">
        <v>2020</v>
      </c>
      <c r="D787" s="2" t="s">
        <v>295</v>
      </c>
      <c r="E787" s="2" t="s">
        <v>4165</v>
      </c>
      <c r="G787" s="2" t="s">
        <v>4163</v>
      </c>
      <c r="H787" s="2" t="s">
        <v>4164</v>
      </c>
      <c r="K787" s="11">
        <v>44141</v>
      </c>
      <c r="L787" s="2" t="s">
        <v>4166</v>
      </c>
      <c r="N787" s="2" t="s">
        <v>299</v>
      </c>
    </row>
    <row r="788" spans="1:14" s="2" customFormat="1" ht="13" x14ac:dyDescent="0.3">
      <c r="A788" s="2" t="s">
        <v>6816</v>
      </c>
      <c r="B788" s="2" t="s">
        <v>4168</v>
      </c>
      <c r="C788" s="2">
        <v>2022</v>
      </c>
      <c r="D788" s="2" t="s">
        <v>4167</v>
      </c>
      <c r="E788" s="2" t="s">
        <v>4157</v>
      </c>
      <c r="G788" s="2" t="s">
        <v>4169</v>
      </c>
      <c r="H788" s="2" t="s">
        <v>4170</v>
      </c>
      <c r="K788" s="11">
        <v>44627</v>
      </c>
    </row>
    <row r="789" spans="1:14" s="2" customFormat="1" ht="13" x14ac:dyDescent="0.3">
      <c r="A789" s="2" t="s">
        <v>6816</v>
      </c>
      <c r="B789" s="2" t="s">
        <v>4172</v>
      </c>
      <c r="C789" s="2">
        <v>2022</v>
      </c>
      <c r="D789" s="2" t="s">
        <v>4171</v>
      </c>
      <c r="E789" s="2" t="s">
        <v>4157</v>
      </c>
      <c r="G789" s="2" t="s">
        <v>4173</v>
      </c>
      <c r="H789" s="2" t="s">
        <v>4174</v>
      </c>
      <c r="K789" s="11">
        <v>44618</v>
      </c>
    </row>
    <row r="790" spans="1:14" s="2" customFormat="1" ht="13" x14ac:dyDescent="0.3">
      <c r="A790" s="2" t="s">
        <v>6816</v>
      </c>
      <c r="B790" s="2" t="s">
        <v>4176</v>
      </c>
      <c r="C790" s="2">
        <v>2021</v>
      </c>
      <c r="D790" s="2" t="s">
        <v>4175</v>
      </c>
      <c r="E790" s="2" t="s">
        <v>4165</v>
      </c>
      <c r="G790" s="2" t="s">
        <v>4177</v>
      </c>
      <c r="H790" s="2" t="s">
        <v>4178</v>
      </c>
      <c r="K790" s="11">
        <v>44229</v>
      </c>
      <c r="L790" s="2" t="s">
        <v>4179</v>
      </c>
      <c r="N790" s="2" t="s">
        <v>4180</v>
      </c>
    </row>
    <row r="791" spans="1:14" s="2" customFormat="1" ht="13" x14ac:dyDescent="0.3">
      <c r="A791" s="2" t="s">
        <v>6816</v>
      </c>
      <c r="B791" s="2" t="s">
        <v>4182</v>
      </c>
      <c r="C791" s="2">
        <v>2021</v>
      </c>
      <c r="D791" s="2" t="s">
        <v>4181</v>
      </c>
      <c r="E791" s="2" t="s">
        <v>4185</v>
      </c>
      <c r="G791" s="2" t="s">
        <v>4183</v>
      </c>
      <c r="H791" s="2" t="s">
        <v>4184</v>
      </c>
      <c r="K791" s="11">
        <v>44406</v>
      </c>
      <c r="N791" s="2" t="s">
        <v>4186</v>
      </c>
    </row>
    <row r="792" spans="1:14" s="2" customFormat="1" ht="13" x14ac:dyDescent="0.3">
      <c r="A792" s="2" t="s">
        <v>6816</v>
      </c>
      <c r="B792" s="2" t="s">
        <v>4188</v>
      </c>
      <c r="C792" s="2">
        <v>2022</v>
      </c>
      <c r="D792" s="2" t="s">
        <v>4187</v>
      </c>
      <c r="E792" s="2" t="s">
        <v>4191</v>
      </c>
      <c r="G792" s="2" t="s">
        <v>4189</v>
      </c>
      <c r="H792" s="2" t="s">
        <v>4190</v>
      </c>
      <c r="K792" s="11">
        <v>44534</v>
      </c>
      <c r="L792" s="2" t="s">
        <v>4192</v>
      </c>
      <c r="M792" s="2" t="s">
        <v>4193</v>
      </c>
      <c r="N792" s="2" t="s">
        <v>4194</v>
      </c>
    </row>
    <row r="793" spans="1:14" s="2" customFormat="1" ht="13" x14ac:dyDescent="0.3">
      <c r="A793" s="2" t="s">
        <v>6816</v>
      </c>
      <c r="B793" s="2" t="s">
        <v>4196</v>
      </c>
      <c r="C793" s="2">
        <v>2022</v>
      </c>
      <c r="D793" s="2" t="s">
        <v>4195</v>
      </c>
      <c r="E793" s="2" t="s">
        <v>4199</v>
      </c>
      <c r="G793" s="2" t="s">
        <v>4197</v>
      </c>
      <c r="H793" s="2" t="s">
        <v>4198</v>
      </c>
      <c r="K793" s="11">
        <v>44249</v>
      </c>
      <c r="L793" s="2" t="s">
        <v>4200</v>
      </c>
      <c r="N793" s="2" t="s">
        <v>4201</v>
      </c>
    </row>
    <row r="794" spans="1:14" s="2" customFormat="1" ht="13" x14ac:dyDescent="0.3">
      <c r="A794" s="2" t="s">
        <v>6816</v>
      </c>
      <c r="B794" s="2" t="s">
        <v>4203</v>
      </c>
      <c r="C794" s="2">
        <v>2022</v>
      </c>
      <c r="D794" s="2" t="s">
        <v>4202</v>
      </c>
      <c r="E794" s="2" t="s">
        <v>4157</v>
      </c>
      <c r="G794" s="2" t="s">
        <v>4204</v>
      </c>
      <c r="H794" s="2" t="s">
        <v>4205</v>
      </c>
      <c r="K794" s="11">
        <v>44665</v>
      </c>
    </row>
    <row r="795" spans="1:14" s="2" customFormat="1" ht="13" x14ac:dyDescent="0.3">
      <c r="A795" s="2" t="s">
        <v>6816</v>
      </c>
      <c r="B795" s="2" t="s">
        <v>4207</v>
      </c>
      <c r="C795" s="2">
        <v>2021</v>
      </c>
      <c r="D795" s="2" t="s">
        <v>4206</v>
      </c>
      <c r="E795" s="2" t="s">
        <v>4210</v>
      </c>
      <c r="G795" s="2" t="s">
        <v>4208</v>
      </c>
      <c r="H795" s="2" t="s">
        <v>4209</v>
      </c>
      <c r="K795" s="11">
        <v>44174</v>
      </c>
      <c r="N795" s="2" t="s">
        <v>3439</v>
      </c>
    </row>
    <row r="796" spans="1:14" s="2" customFormat="1" ht="13" x14ac:dyDescent="0.3">
      <c r="A796" s="2" t="s">
        <v>6816</v>
      </c>
      <c r="B796" s="2" t="s">
        <v>4212</v>
      </c>
      <c r="C796" s="2">
        <v>2021</v>
      </c>
      <c r="D796" s="2" t="s">
        <v>4211</v>
      </c>
      <c r="E796" s="2" t="s">
        <v>4215</v>
      </c>
      <c r="G796" s="2" t="s">
        <v>4213</v>
      </c>
      <c r="H796" s="2" t="s">
        <v>4214</v>
      </c>
      <c r="K796" s="11">
        <v>44342</v>
      </c>
      <c r="L796" s="2" t="s">
        <v>4216</v>
      </c>
      <c r="N796" s="2" t="s">
        <v>4217</v>
      </c>
    </row>
    <row r="797" spans="1:14" s="2" customFormat="1" ht="13" x14ac:dyDescent="0.3">
      <c r="A797" s="2" t="s">
        <v>6816</v>
      </c>
      <c r="B797" s="2" t="s">
        <v>4219</v>
      </c>
      <c r="C797" s="2">
        <v>2021</v>
      </c>
      <c r="D797" s="2" t="s">
        <v>4218</v>
      </c>
      <c r="E797" s="2" t="s">
        <v>4222</v>
      </c>
      <c r="G797" s="2" t="s">
        <v>4220</v>
      </c>
      <c r="H797" s="2" t="s">
        <v>4221</v>
      </c>
      <c r="K797" s="11">
        <v>44365</v>
      </c>
      <c r="N797" s="2" t="s">
        <v>4223</v>
      </c>
    </row>
    <row r="798" spans="1:14" s="2" customFormat="1" ht="13" x14ac:dyDescent="0.3">
      <c r="A798" s="2" t="s">
        <v>6816</v>
      </c>
      <c r="B798" s="2" t="s">
        <v>4225</v>
      </c>
      <c r="C798" s="2">
        <v>2021</v>
      </c>
      <c r="D798" s="2" t="s">
        <v>4224</v>
      </c>
      <c r="E798" s="2" t="s">
        <v>4228</v>
      </c>
      <c r="G798" s="2" t="s">
        <v>4226</v>
      </c>
      <c r="H798" s="2" t="s">
        <v>4227</v>
      </c>
      <c r="K798" s="11">
        <v>43854</v>
      </c>
      <c r="N798" s="2" t="s">
        <v>4229</v>
      </c>
    </row>
    <row r="799" spans="1:14" s="2" customFormat="1" ht="13" x14ac:dyDescent="0.3">
      <c r="A799" s="2" t="s">
        <v>6816</v>
      </c>
      <c r="B799" s="2" t="s">
        <v>4231</v>
      </c>
      <c r="C799" s="2">
        <v>2021</v>
      </c>
      <c r="D799" s="2" t="s">
        <v>4230</v>
      </c>
      <c r="E799" s="2" t="s">
        <v>4234</v>
      </c>
      <c r="G799" s="2" t="s">
        <v>4232</v>
      </c>
      <c r="H799" s="2" t="s">
        <v>4233</v>
      </c>
      <c r="K799" s="11">
        <v>44250</v>
      </c>
      <c r="N799" s="2" t="s">
        <v>4235</v>
      </c>
    </row>
    <row r="800" spans="1:14" s="2" customFormat="1" ht="13" x14ac:dyDescent="0.3">
      <c r="A800" s="2" t="s">
        <v>6816</v>
      </c>
      <c r="B800" s="2" t="s">
        <v>4237</v>
      </c>
      <c r="C800" s="2">
        <v>2021</v>
      </c>
      <c r="D800" s="2" t="s">
        <v>4236</v>
      </c>
      <c r="E800" s="2" t="s">
        <v>4240</v>
      </c>
      <c r="G800" s="2" t="s">
        <v>4238</v>
      </c>
      <c r="H800" s="2" t="s">
        <v>4239</v>
      </c>
      <c r="K800" s="11">
        <v>44350</v>
      </c>
      <c r="L800" s="2" t="s">
        <v>4241</v>
      </c>
      <c r="N800" s="2" t="s">
        <v>4242</v>
      </c>
    </row>
    <row r="801" spans="1:14" s="2" customFormat="1" ht="13" x14ac:dyDescent="0.3">
      <c r="A801" s="2" t="s">
        <v>6816</v>
      </c>
      <c r="B801" s="2" t="s">
        <v>4244</v>
      </c>
      <c r="C801" s="2">
        <v>2021</v>
      </c>
      <c r="D801" s="2" t="s">
        <v>4243</v>
      </c>
      <c r="E801" s="2" t="s">
        <v>4247</v>
      </c>
      <c r="G801" s="2" t="s">
        <v>4245</v>
      </c>
      <c r="H801" s="2" t="s">
        <v>4246</v>
      </c>
      <c r="K801" s="11">
        <v>43924</v>
      </c>
      <c r="N801" s="2" t="s">
        <v>2512</v>
      </c>
    </row>
    <row r="802" spans="1:14" s="2" customFormat="1" ht="13" x14ac:dyDescent="0.3">
      <c r="A802" s="2" t="s">
        <v>6816</v>
      </c>
      <c r="B802" s="2" t="s">
        <v>4249</v>
      </c>
      <c r="C802" s="2">
        <v>2021</v>
      </c>
      <c r="D802" s="2" t="s">
        <v>4248</v>
      </c>
      <c r="E802" s="2" t="s">
        <v>4252</v>
      </c>
      <c r="G802" s="2" t="s">
        <v>4250</v>
      </c>
      <c r="H802" s="2" t="s">
        <v>4251</v>
      </c>
      <c r="K802" s="11">
        <v>44581</v>
      </c>
      <c r="L802" s="2" t="s">
        <v>4253</v>
      </c>
      <c r="N802" s="2" t="s">
        <v>2381</v>
      </c>
    </row>
    <row r="803" spans="1:14" s="2" customFormat="1" ht="13" x14ac:dyDescent="0.3">
      <c r="A803" s="2" t="s">
        <v>6816</v>
      </c>
      <c r="B803" s="2" t="s">
        <v>4255</v>
      </c>
      <c r="C803" s="2">
        <v>2022</v>
      </c>
      <c r="D803" s="2" t="s">
        <v>4254</v>
      </c>
      <c r="E803" s="2" t="s">
        <v>4157</v>
      </c>
      <c r="G803" s="2" t="s">
        <v>4256</v>
      </c>
      <c r="H803" s="2" t="s">
        <v>4257</v>
      </c>
      <c r="K803" s="11">
        <v>44447</v>
      </c>
    </row>
    <row r="804" spans="1:14" s="2" customFormat="1" ht="13" x14ac:dyDescent="0.3">
      <c r="A804" s="2" t="s">
        <v>6816</v>
      </c>
      <c r="B804" s="2" t="s">
        <v>4259</v>
      </c>
      <c r="C804" s="2">
        <v>2021</v>
      </c>
      <c r="D804" s="2" t="s">
        <v>4258</v>
      </c>
      <c r="E804" s="2" t="s">
        <v>4262</v>
      </c>
      <c r="G804" s="2" t="s">
        <v>4260</v>
      </c>
      <c r="H804" s="2" t="s">
        <v>4261</v>
      </c>
      <c r="K804" s="11">
        <v>44363</v>
      </c>
      <c r="N804" s="2" t="s">
        <v>4263</v>
      </c>
    </row>
    <row r="805" spans="1:14" s="2" customFormat="1" ht="13" x14ac:dyDescent="0.3">
      <c r="A805" s="2" t="s">
        <v>6816</v>
      </c>
      <c r="B805" s="2" t="s">
        <v>4265</v>
      </c>
      <c r="C805" s="2">
        <v>2021</v>
      </c>
      <c r="D805" s="2" t="s">
        <v>4264</v>
      </c>
      <c r="E805" s="2" t="s">
        <v>4268</v>
      </c>
      <c r="G805" s="2" t="s">
        <v>4266</v>
      </c>
      <c r="H805" s="2" t="s">
        <v>4267</v>
      </c>
      <c r="K805" s="11">
        <v>44425</v>
      </c>
      <c r="N805" s="2" t="s">
        <v>2446</v>
      </c>
    </row>
    <row r="806" spans="1:14" s="2" customFormat="1" ht="13" x14ac:dyDescent="0.3">
      <c r="A806" s="2" t="s">
        <v>6816</v>
      </c>
      <c r="B806" s="2" t="s">
        <v>4270</v>
      </c>
      <c r="C806" s="2">
        <v>2021</v>
      </c>
      <c r="D806" s="2" t="s">
        <v>4269</v>
      </c>
      <c r="E806" s="2" t="s">
        <v>4273</v>
      </c>
      <c r="G806" s="2" t="s">
        <v>4271</v>
      </c>
      <c r="H806" s="2" t="s">
        <v>4272</v>
      </c>
      <c r="K806" s="11">
        <v>44505</v>
      </c>
    </row>
    <row r="807" spans="1:14" s="2" customFormat="1" ht="13" x14ac:dyDescent="0.3">
      <c r="A807" s="2" t="s">
        <v>6816</v>
      </c>
      <c r="B807" s="2" t="s">
        <v>4275</v>
      </c>
      <c r="C807" s="2">
        <v>2021</v>
      </c>
      <c r="D807" s="2" t="s">
        <v>4274</v>
      </c>
      <c r="E807" s="2" t="s">
        <v>4278</v>
      </c>
      <c r="G807" s="2" t="s">
        <v>4276</v>
      </c>
      <c r="H807" s="2" t="s">
        <v>4277</v>
      </c>
      <c r="K807" s="11">
        <v>44575</v>
      </c>
      <c r="L807" s="2" t="s">
        <v>4279</v>
      </c>
      <c r="N807" s="2" t="s">
        <v>4280</v>
      </c>
    </row>
    <row r="808" spans="1:14" s="2" customFormat="1" ht="13" x14ac:dyDescent="0.3">
      <c r="A808" s="2" t="s">
        <v>6816</v>
      </c>
      <c r="B808" s="2" t="s">
        <v>4282</v>
      </c>
      <c r="C808" s="2">
        <v>2021</v>
      </c>
      <c r="D808" s="2" t="s">
        <v>4281</v>
      </c>
      <c r="E808" s="2" t="s">
        <v>983</v>
      </c>
      <c r="G808" s="2" t="s">
        <v>4283</v>
      </c>
      <c r="H808" s="2" t="s">
        <v>4284</v>
      </c>
      <c r="K808" s="11">
        <v>44433</v>
      </c>
      <c r="L808" s="2" t="s">
        <v>4285</v>
      </c>
      <c r="N808" s="2" t="s">
        <v>1306</v>
      </c>
    </row>
    <row r="809" spans="1:14" s="2" customFormat="1" ht="13" x14ac:dyDescent="0.3">
      <c r="A809" s="2" t="s">
        <v>6816</v>
      </c>
      <c r="B809" s="2" t="s">
        <v>4287</v>
      </c>
      <c r="C809" s="2">
        <v>2021</v>
      </c>
      <c r="D809" s="2" t="s">
        <v>4286</v>
      </c>
      <c r="E809" s="2" t="s">
        <v>4290</v>
      </c>
      <c r="G809" s="2" t="s">
        <v>4288</v>
      </c>
      <c r="H809" s="2" t="s">
        <v>4289</v>
      </c>
      <c r="K809" s="11">
        <v>44138</v>
      </c>
      <c r="N809" s="2" t="s">
        <v>1059</v>
      </c>
    </row>
    <row r="810" spans="1:14" s="2" customFormat="1" ht="13" x14ac:dyDescent="0.3">
      <c r="A810" s="2" t="s">
        <v>6816</v>
      </c>
      <c r="B810" s="2" t="s">
        <v>4291</v>
      </c>
      <c r="C810" s="2">
        <v>2021</v>
      </c>
      <c r="D810" s="2" t="s">
        <v>664</v>
      </c>
      <c r="E810" s="2" t="s">
        <v>4294</v>
      </c>
      <c r="G810" s="2" t="s">
        <v>4292</v>
      </c>
      <c r="H810" s="2" t="s">
        <v>4293</v>
      </c>
      <c r="K810" s="11">
        <v>43774</v>
      </c>
      <c r="N810" s="2" t="s">
        <v>667</v>
      </c>
    </row>
    <row r="811" spans="1:14" s="2" customFormat="1" ht="13" x14ac:dyDescent="0.3">
      <c r="A811" s="2" t="s">
        <v>6816</v>
      </c>
      <c r="B811" s="2" t="s">
        <v>4296</v>
      </c>
      <c r="C811" s="2">
        <v>2021</v>
      </c>
      <c r="D811" s="2" t="s">
        <v>4295</v>
      </c>
      <c r="E811" s="2" t="s">
        <v>2502</v>
      </c>
      <c r="G811" s="2" t="s">
        <v>4297</v>
      </c>
      <c r="H811" s="2" t="s">
        <v>4298</v>
      </c>
      <c r="K811" s="11">
        <v>44297</v>
      </c>
      <c r="N811" s="2" t="s">
        <v>3707</v>
      </c>
    </row>
    <row r="812" spans="1:14" s="2" customFormat="1" ht="13" x14ac:dyDescent="0.3">
      <c r="A812" s="2" t="s">
        <v>6816</v>
      </c>
      <c r="B812" s="2" t="s">
        <v>4300</v>
      </c>
      <c r="C812" s="2">
        <v>2021</v>
      </c>
      <c r="D812" s="2" t="s">
        <v>4299</v>
      </c>
      <c r="E812" s="2" t="s">
        <v>4303</v>
      </c>
      <c r="G812" s="2" t="s">
        <v>4301</v>
      </c>
      <c r="H812" s="2" t="s">
        <v>4302</v>
      </c>
      <c r="K812" s="11">
        <v>44408</v>
      </c>
      <c r="N812" s="2" t="s">
        <v>4304</v>
      </c>
    </row>
    <row r="813" spans="1:14" s="2" customFormat="1" ht="13" x14ac:dyDescent="0.3">
      <c r="A813" s="2" t="s">
        <v>6816</v>
      </c>
      <c r="B813" s="2" t="s">
        <v>4306</v>
      </c>
      <c r="C813" s="2">
        <v>2021</v>
      </c>
      <c r="D813" s="2" t="s">
        <v>4305</v>
      </c>
      <c r="E813" s="2" t="s">
        <v>4309</v>
      </c>
      <c r="G813" s="2" t="s">
        <v>4307</v>
      </c>
      <c r="H813" s="2" t="s">
        <v>4308</v>
      </c>
      <c r="K813" s="11">
        <v>44187</v>
      </c>
      <c r="N813" s="2" t="s">
        <v>860</v>
      </c>
    </row>
    <row r="814" spans="1:14" s="2" customFormat="1" ht="13" x14ac:dyDescent="0.3">
      <c r="A814" s="2" t="s">
        <v>6816</v>
      </c>
      <c r="B814" s="2" t="s">
        <v>4311</v>
      </c>
      <c r="C814" s="2">
        <v>2021</v>
      </c>
      <c r="D814" s="2" t="s">
        <v>4310</v>
      </c>
      <c r="E814" s="2" t="s">
        <v>4314</v>
      </c>
      <c r="G814" s="2" t="s">
        <v>4312</v>
      </c>
      <c r="H814" s="2" t="s">
        <v>4313</v>
      </c>
      <c r="K814" s="11">
        <v>44287</v>
      </c>
      <c r="L814" s="2" t="s">
        <v>4315</v>
      </c>
      <c r="N814" s="2" t="s">
        <v>4316</v>
      </c>
    </row>
    <row r="815" spans="1:14" s="2" customFormat="1" ht="13" x14ac:dyDescent="0.3">
      <c r="A815" s="2" t="s">
        <v>6816</v>
      </c>
      <c r="B815" s="2" t="s">
        <v>4318</v>
      </c>
      <c r="C815" s="2">
        <v>2021</v>
      </c>
      <c r="D815" s="2" t="s">
        <v>4317</v>
      </c>
      <c r="E815" s="2" t="s">
        <v>4321</v>
      </c>
      <c r="G815" s="2" t="s">
        <v>4319</v>
      </c>
      <c r="H815" s="2" t="s">
        <v>4320</v>
      </c>
      <c r="K815" s="11">
        <v>44225</v>
      </c>
      <c r="L815" s="2" t="s">
        <v>4322</v>
      </c>
      <c r="N815" s="2" t="s">
        <v>4323</v>
      </c>
    </row>
    <row r="816" spans="1:14" s="2" customFormat="1" ht="13" x14ac:dyDescent="0.3">
      <c r="A816" s="2" t="s">
        <v>6816</v>
      </c>
      <c r="B816" s="2" t="s">
        <v>4325</v>
      </c>
      <c r="C816" s="2">
        <v>2021</v>
      </c>
      <c r="D816" s="2" t="s">
        <v>4324</v>
      </c>
      <c r="E816" s="2" t="s">
        <v>4328</v>
      </c>
      <c r="G816" s="2" t="s">
        <v>4326</v>
      </c>
      <c r="H816" s="2" t="s">
        <v>4327</v>
      </c>
      <c r="K816" s="11">
        <v>44536</v>
      </c>
      <c r="L816" s="2" t="s">
        <v>4329</v>
      </c>
      <c r="N816" s="2" t="s">
        <v>4330</v>
      </c>
    </row>
    <row r="817" spans="1:14" s="2" customFormat="1" ht="13" x14ac:dyDescent="0.3">
      <c r="A817" s="2" t="s">
        <v>6816</v>
      </c>
      <c r="B817" s="2" t="s">
        <v>4332</v>
      </c>
      <c r="C817" s="2">
        <v>2021</v>
      </c>
      <c r="D817" s="2" t="s">
        <v>4331</v>
      </c>
      <c r="E817" s="2" t="s">
        <v>4335</v>
      </c>
      <c r="G817" s="2" t="s">
        <v>4333</v>
      </c>
      <c r="H817" s="2" t="s">
        <v>4334</v>
      </c>
      <c r="K817" s="11">
        <v>44466</v>
      </c>
      <c r="L817" s="2" t="s">
        <v>4336</v>
      </c>
      <c r="N817" s="2" t="s">
        <v>4337</v>
      </c>
    </row>
    <row r="818" spans="1:14" s="2" customFormat="1" ht="13" x14ac:dyDescent="0.3">
      <c r="A818" s="2" t="s">
        <v>6816</v>
      </c>
      <c r="B818" s="2" t="s">
        <v>4339</v>
      </c>
      <c r="C818" s="2">
        <v>2021</v>
      </c>
      <c r="D818" s="2" t="s">
        <v>4338</v>
      </c>
      <c r="E818" s="2" t="s">
        <v>1682</v>
      </c>
      <c r="G818" s="2" t="s">
        <v>4340</v>
      </c>
      <c r="H818" s="2" t="s">
        <v>4341</v>
      </c>
      <c r="K818" s="11">
        <v>44278</v>
      </c>
      <c r="N818" s="2" t="s">
        <v>1683</v>
      </c>
    </row>
    <row r="819" spans="1:14" s="2" customFormat="1" ht="13" x14ac:dyDescent="0.3">
      <c r="A819" s="2" t="s">
        <v>6816</v>
      </c>
      <c r="B819" s="2" t="s">
        <v>4343</v>
      </c>
      <c r="C819" s="2">
        <v>2021</v>
      </c>
      <c r="D819" s="2" t="s">
        <v>4342</v>
      </c>
      <c r="E819" s="2" t="s">
        <v>4346</v>
      </c>
      <c r="G819" s="2" t="s">
        <v>4344</v>
      </c>
      <c r="H819" s="2" t="s">
        <v>4345</v>
      </c>
      <c r="K819" s="11">
        <v>44289</v>
      </c>
      <c r="L819" s="2" t="s">
        <v>4347</v>
      </c>
      <c r="N819" s="2" t="s">
        <v>4348</v>
      </c>
    </row>
    <row r="820" spans="1:14" s="2" customFormat="1" ht="13" x14ac:dyDescent="0.3">
      <c r="A820" s="2" t="s">
        <v>6816</v>
      </c>
      <c r="B820" s="2" t="s">
        <v>4350</v>
      </c>
      <c r="C820" s="2">
        <v>2021</v>
      </c>
      <c r="D820" s="2" t="s">
        <v>4349</v>
      </c>
      <c r="E820" s="2" t="s">
        <v>4353</v>
      </c>
      <c r="G820" s="2" t="s">
        <v>4351</v>
      </c>
      <c r="H820" s="2" t="s">
        <v>4352</v>
      </c>
      <c r="K820" s="11">
        <v>44270</v>
      </c>
      <c r="L820" s="2" t="s">
        <v>4354</v>
      </c>
      <c r="N820" s="2" t="s">
        <v>1463</v>
      </c>
    </row>
    <row r="821" spans="1:14" s="2" customFormat="1" ht="13" x14ac:dyDescent="0.3">
      <c r="A821" s="2" t="s">
        <v>6816</v>
      </c>
      <c r="B821" s="2" t="s">
        <v>4356</v>
      </c>
      <c r="C821" s="2">
        <v>2021</v>
      </c>
      <c r="D821" s="2" t="s">
        <v>4355</v>
      </c>
      <c r="E821" s="2" t="s">
        <v>4359</v>
      </c>
      <c r="G821" s="2" t="s">
        <v>4357</v>
      </c>
      <c r="H821" s="2" t="s">
        <v>4358</v>
      </c>
      <c r="K821" s="11">
        <v>44157</v>
      </c>
      <c r="N821" s="2" t="s">
        <v>4360</v>
      </c>
    </row>
    <row r="822" spans="1:14" s="2" customFormat="1" ht="13" x14ac:dyDescent="0.3">
      <c r="A822" s="2" t="s">
        <v>6816</v>
      </c>
      <c r="B822" s="2" t="s">
        <v>4362</v>
      </c>
      <c r="C822" s="2">
        <v>2021</v>
      </c>
      <c r="D822" s="2" t="s">
        <v>4361</v>
      </c>
      <c r="E822" s="2" t="s">
        <v>4365</v>
      </c>
      <c r="G822" s="2" t="s">
        <v>4363</v>
      </c>
      <c r="H822" s="2" t="s">
        <v>4364</v>
      </c>
      <c r="K822" s="11">
        <v>44509</v>
      </c>
      <c r="L822" s="2" t="s">
        <v>4366</v>
      </c>
      <c r="N822" s="2" t="s">
        <v>809</v>
      </c>
    </row>
    <row r="823" spans="1:14" s="2" customFormat="1" ht="13" x14ac:dyDescent="0.3">
      <c r="A823" s="2" t="s">
        <v>6816</v>
      </c>
      <c r="B823" s="2" t="s">
        <v>4368</v>
      </c>
      <c r="C823" s="2">
        <v>2021</v>
      </c>
      <c r="D823" s="2" t="s">
        <v>4367</v>
      </c>
      <c r="E823" s="2" t="s">
        <v>4371</v>
      </c>
      <c r="G823" s="2" t="s">
        <v>4369</v>
      </c>
      <c r="H823" s="2" t="s">
        <v>4370</v>
      </c>
      <c r="K823" s="11">
        <v>44428</v>
      </c>
      <c r="N823" s="2" t="s">
        <v>957</v>
      </c>
    </row>
    <row r="824" spans="1:14" s="2" customFormat="1" ht="13" x14ac:dyDescent="0.3">
      <c r="A824" s="2" t="s">
        <v>6816</v>
      </c>
      <c r="B824" s="2" t="s">
        <v>4373</v>
      </c>
      <c r="C824" s="2">
        <v>2022</v>
      </c>
      <c r="D824" s="2" t="s">
        <v>4372</v>
      </c>
      <c r="E824" s="2" t="s">
        <v>4157</v>
      </c>
      <c r="G824" s="2" t="s">
        <v>4374</v>
      </c>
      <c r="H824" s="2" t="s">
        <v>4375</v>
      </c>
      <c r="K824" s="11">
        <v>44689</v>
      </c>
    </row>
    <row r="825" spans="1:14" s="2" customFormat="1" ht="13" x14ac:dyDescent="0.3">
      <c r="A825" s="2" t="s">
        <v>6816</v>
      </c>
      <c r="B825" s="2" t="s">
        <v>4377</v>
      </c>
      <c r="C825" s="2">
        <v>2022</v>
      </c>
      <c r="D825" s="2" t="s">
        <v>4376</v>
      </c>
      <c r="E825" s="2" t="s">
        <v>4157</v>
      </c>
      <c r="G825" s="2" t="s">
        <v>4378</v>
      </c>
      <c r="H825" s="2" t="s">
        <v>4379</v>
      </c>
      <c r="K825" s="11">
        <v>44682</v>
      </c>
    </row>
    <row r="826" spans="1:14" s="2" customFormat="1" ht="13" x14ac:dyDescent="0.3">
      <c r="A826" s="2" t="s">
        <v>6816</v>
      </c>
      <c r="B826" s="2" t="s">
        <v>4381</v>
      </c>
      <c r="C826" s="2">
        <v>2021</v>
      </c>
      <c r="D826" s="2" t="s">
        <v>4380</v>
      </c>
      <c r="E826" s="2" t="s">
        <v>4384</v>
      </c>
      <c r="G826" s="2" t="s">
        <v>4382</v>
      </c>
      <c r="H826" s="2" t="s">
        <v>4383</v>
      </c>
      <c r="K826" s="11">
        <v>44343</v>
      </c>
      <c r="N826" s="2" t="s">
        <v>3185</v>
      </c>
    </row>
    <row r="827" spans="1:14" s="2" customFormat="1" ht="13" x14ac:dyDescent="0.3">
      <c r="A827" s="2" t="s">
        <v>6816</v>
      </c>
      <c r="B827" s="2" t="s">
        <v>4386</v>
      </c>
      <c r="C827" s="2">
        <v>2021</v>
      </c>
      <c r="D827" s="2" t="s">
        <v>4385</v>
      </c>
      <c r="E827" s="2" t="s">
        <v>4389</v>
      </c>
      <c r="G827" s="2" t="s">
        <v>4387</v>
      </c>
      <c r="H827" s="2" t="s">
        <v>4388</v>
      </c>
      <c r="K827" s="11">
        <v>44489</v>
      </c>
      <c r="L827" s="2" t="s">
        <v>4390</v>
      </c>
      <c r="N827" s="2" t="s">
        <v>4391</v>
      </c>
    </row>
    <row r="828" spans="1:14" s="2" customFormat="1" ht="13" x14ac:dyDescent="0.3">
      <c r="A828" s="2" t="s">
        <v>6816</v>
      </c>
      <c r="B828" s="2" t="s">
        <v>4393</v>
      </c>
      <c r="C828" s="2">
        <v>2021</v>
      </c>
      <c r="D828" s="2" t="s">
        <v>4392</v>
      </c>
      <c r="E828" s="2" t="s">
        <v>4396</v>
      </c>
      <c r="G828" s="2" t="s">
        <v>4394</v>
      </c>
      <c r="H828" s="2" t="s">
        <v>4395</v>
      </c>
      <c r="K828" s="11">
        <v>44512</v>
      </c>
      <c r="L828" s="2" t="s">
        <v>4397</v>
      </c>
      <c r="N828" s="2" t="s">
        <v>4398</v>
      </c>
    </row>
    <row r="829" spans="1:14" s="2" customFormat="1" ht="13" x14ac:dyDescent="0.3">
      <c r="A829" s="2" t="s">
        <v>6816</v>
      </c>
      <c r="B829" s="2" t="s">
        <v>4400</v>
      </c>
      <c r="C829" s="2">
        <v>2021</v>
      </c>
      <c r="D829" s="2" t="s">
        <v>4399</v>
      </c>
      <c r="E829" s="2" t="s">
        <v>4403</v>
      </c>
      <c r="G829" s="2" t="s">
        <v>4401</v>
      </c>
      <c r="H829" s="2" t="s">
        <v>4402</v>
      </c>
      <c r="K829" s="11">
        <v>44229</v>
      </c>
      <c r="L829" s="2" t="s">
        <v>4404</v>
      </c>
      <c r="N829" s="2" t="s">
        <v>633</v>
      </c>
    </row>
    <row r="830" spans="1:14" s="2" customFormat="1" ht="13" x14ac:dyDescent="0.3">
      <c r="A830" s="2" t="s">
        <v>6816</v>
      </c>
      <c r="B830" s="2" t="s">
        <v>4406</v>
      </c>
      <c r="C830" s="2">
        <v>2021</v>
      </c>
      <c r="D830" s="2" t="s">
        <v>4405</v>
      </c>
      <c r="E830" s="2" t="s">
        <v>4409</v>
      </c>
      <c r="G830" s="2" t="s">
        <v>4407</v>
      </c>
      <c r="H830" s="2" t="s">
        <v>4408</v>
      </c>
      <c r="K830" s="11">
        <v>44196</v>
      </c>
      <c r="N830" s="2" t="s">
        <v>4410</v>
      </c>
    </row>
    <row r="831" spans="1:14" s="2" customFormat="1" ht="13" x14ac:dyDescent="0.3">
      <c r="A831" s="2" t="s">
        <v>6816</v>
      </c>
      <c r="B831" s="2" t="s">
        <v>4412</v>
      </c>
      <c r="C831" s="2">
        <v>2021</v>
      </c>
      <c r="D831" s="2" t="s">
        <v>4411</v>
      </c>
      <c r="E831" s="2" t="s">
        <v>4240</v>
      </c>
      <c r="G831" s="2" t="s">
        <v>4413</v>
      </c>
      <c r="H831" s="2" t="s">
        <v>4414</v>
      </c>
      <c r="K831" s="11">
        <v>44295</v>
      </c>
      <c r="L831" s="2" t="s">
        <v>4415</v>
      </c>
      <c r="N831" s="2" t="s">
        <v>4416</v>
      </c>
    </row>
    <row r="832" spans="1:14" s="2" customFormat="1" ht="13" x14ac:dyDescent="0.3">
      <c r="A832" s="2" t="s">
        <v>6816</v>
      </c>
      <c r="B832" s="2" t="s">
        <v>4418</v>
      </c>
      <c r="C832" s="2">
        <v>2021</v>
      </c>
      <c r="D832" s="2" t="s">
        <v>4417</v>
      </c>
      <c r="E832" s="2" t="s">
        <v>4421</v>
      </c>
      <c r="G832" s="2" t="s">
        <v>4419</v>
      </c>
      <c r="H832" s="2" t="s">
        <v>4420</v>
      </c>
      <c r="K832" s="11">
        <v>44431</v>
      </c>
      <c r="L832" s="2" t="s">
        <v>4422</v>
      </c>
      <c r="N832" s="2" t="s">
        <v>997</v>
      </c>
    </row>
    <row r="833" spans="1:14" s="2" customFormat="1" ht="13" x14ac:dyDescent="0.3">
      <c r="A833" s="2" t="s">
        <v>6816</v>
      </c>
      <c r="B833" s="2" t="s">
        <v>4424</v>
      </c>
      <c r="C833" s="2">
        <v>2021</v>
      </c>
      <c r="D833" s="2" t="s">
        <v>4423</v>
      </c>
      <c r="E833" s="2" t="s">
        <v>2135</v>
      </c>
      <c r="G833" s="2" t="s">
        <v>4425</v>
      </c>
      <c r="H833" s="2" t="s">
        <v>4426</v>
      </c>
      <c r="K833" s="11">
        <v>44348</v>
      </c>
      <c r="L833" s="2" t="s">
        <v>4427</v>
      </c>
      <c r="N833" s="2" t="s">
        <v>3192</v>
      </c>
    </row>
    <row r="834" spans="1:14" s="2" customFormat="1" ht="13" x14ac:dyDescent="0.3">
      <c r="A834" s="2" t="s">
        <v>6816</v>
      </c>
      <c r="B834" s="2" t="s">
        <v>4429</v>
      </c>
      <c r="C834" s="2">
        <v>2021</v>
      </c>
      <c r="D834" s="2" t="s">
        <v>4428</v>
      </c>
      <c r="E834" s="2" t="s">
        <v>4432</v>
      </c>
      <c r="G834" s="2" t="s">
        <v>4430</v>
      </c>
      <c r="H834" s="2" t="s">
        <v>4431</v>
      </c>
      <c r="K834" s="11">
        <v>44508</v>
      </c>
      <c r="N834" s="2" t="s">
        <v>4433</v>
      </c>
    </row>
    <row r="835" spans="1:14" s="2" customFormat="1" ht="13" x14ac:dyDescent="0.3">
      <c r="A835" s="2" t="s">
        <v>6816</v>
      </c>
      <c r="B835" s="2" t="s">
        <v>4435</v>
      </c>
      <c r="C835" s="2">
        <v>1993</v>
      </c>
      <c r="D835" s="2" t="s">
        <v>4434</v>
      </c>
      <c r="E835" s="2" t="s">
        <v>4438</v>
      </c>
      <c r="G835" s="2" t="s">
        <v>4436</v>
      </c>
      <c r="H835" s="2" t="s">
        <v>4437</v>
      </c>
      <c r="K835" s="11">
        <v>44637</v>
      </c>
    </row>
    <row r="836" spans="1:14" s="2" customFormat="1" ht="13" x14ac:dyDescent="0.3">
      <c r="A836" s="2" t="s">
        <v>6816</v>
      </c>
      <c r="B836" s="2" t="s">
        <v>4440</v>
      </c>
      <c r="C836" s="2">
        <v>2021</v>
      </c>
      <c r="D836" s="2" t="s">
        <v>4439</v>
      </c>
      <c r="E836" s="2" t="s">
        <v>4443</v>
      </c>
      <c r="G836" s="2" t="s">
        <v>4441</v>
      </c>
      <c r="H836" s="2" t="s">
        <v>4442</v>
      </c>
      <c r="K836" s="11">
        <v>44518</v>
      </c>
      <c r="N836" s="2" t="s">
        <v>2571</v>
      </c>
    </row>
    <row r="837" spans="1:14" s="2" customFormat="1" ht="13" x14ac:dyDescent="0.3">
      <c r="A837" s="2" t="s">
        <v>6816</v>
      </c>
      <c r="B837" s="2" t="s">
        <v>4445</v>
      </c>
      <c r="C837" s="2">
        <v>2021</v>
      </c>
      <c r="D837" s="2" t="s">
        <v>4444</v>
      </c>
      <c r="E837" s="2" t="s">
        <v>4448</v>
      </c>
      <c r="G837" s="2" t="s">
        <v>4446</v>
      </c>
      <c r="H837" s="2" t="s">
        <v>4447</v>
      </c>
      <c r="K837" s="11">
        <v>44098</v>
      </c>
      <c r="L837" s="2" t="s">
        <v>4449</v>
      </c>
      <c r="M837" s="2" t="s">
        <v>4450</v>
      </c>
      <c r="N837" s="2" t="s">
        <v>1272</v>
      </c>
    </row>
    <row r="838" spans="1:14" s="2" customFormat="1" ht="13" x14ac:dyDescent="0.3">
      <c r="A838" s="2" t="s">
        <v>6816</v>
      </c>
      <c r="B838" s="2" t="s">
        <v>4452</v>
      </c>
      <c r="C838" s="2">
        <v>2021</v>
      </c>
      <c r="D838" s="2" t="s">
        <v>4451</v>
      </c>
      <c r="E838" s="2" t="s">
        <v>4455</v>
      </c>
      <c r="G838" s="2" t="s">
        <v>4453</v>
      </c>
      <c r="H838" s="2" t="s">
        <v>4454</v>
      </c>
      <c r="K838" s="11">
        <v>44277</v>
      </c>
      <c r="L838" s="2" t="s">
        <v>4456</v>
      </c>
      <c r="N838" s="2" t="s">
        <v>4457</v>
      </c>
    </row>
    <row r="839" spans="1:14" s="2" customFormat="1" ht="13" x14ac:dyDescent="0.3">
      <c r="A839" s="2" t="s">
        <v>6816</v>
      </c>
      <c r="B839" s="2" t="s">
        <v>4459</v>
      </c>
      <c r="C839" s="2">
        <v>2021</v>
      </c>
      <c r="D839" s="2" t="s">
        <v>4458</v>
      </c>
      <c r="E839" s="2" t="s">
        <v>4462</v>
      </c>
      <c r="G839" s="2" t="s">
        <v>4460</v>
      </c>
      <c r="H839" s="2" t="s">
        <v>4461</v>
      </c>
      <c r="K839" s="11">
        <v>44320</v>
      </c>
      <c r="N839" s="2" t="s">
        <v>4463</v>
      </c>
    </row>
    <row r="840" spans="1:14" s="2" customFormat="1" ht="13" x14ac:dyDescent="0.3">
      <c r="A840" s="2" t="s">
        <v>6816</v>
      </c>
      <c r="B840" s="2" t="s">
        <v>4465</v>
      </c>
      <c r="C840" s="2">
        <v>2021</v>
      </c>
      <c r="D840" s="2" t="s">
        <v>4464</v>
      </c>
      <c r="E840" s="2" t="s">
        <v>4468</v>
      </c>
      <c r="G840" s="2" t="s">
        <v>4466</v>
      </c>
      <c r="H840" s="2" t="s">
        <v>4467</v>
      </c>
      <c r="K840" s="11">
        <v>44537</v>
      </c>
    </row>
    <row r="841" spans="1:14" s="2" customFormat="1" ht="13" x14ac:dyDescent="0.3">
      <c r="A841" s="2" t="s">
        <v>6816</v>
      </c>
      <c r="B841" s="2" t="s">
        <v>4470</v>
      </c>
      <c r="C841" s="2">
        <v>2021</v>
      </c>
      <c r="D841" s="2" t="s">
        <v>4469</v>
      </c>
      <c r="E841" s="2" t="s">
        <v>4473</v>
      </c>
      <c r="G841" s="2" t="s">
        <v>4471</v>
      </c>
      <c r="H841" s="2" t="s">
        <v>4472</v>
      </c>
      <c r="K841" s="11">
        <v>44276</v>
      </c>
      <c r="N841" s="2" t="s">
        <v>2661</v>
      </c>
    </row>
    <row r="842" spans="1:14" s="2" customFormat="1" ht="13" x14ac:dyDescent="0.3">
      <c r="A842" s="2" t="s">
        <v>6816</v>
      </c>
      <c r="B842" s="2" t="s">
        <v>4475</v>
      </c>
      <c r="C842" s="2">
        <v>2020</v>
      </c>
      <c r="D842" s="2" t="s">
        <v>4474</v>
      </c>
      <c r="E842" s="2" t="s">
        <v>4478</v>
      </c>
      <c r="G842" s="2" t="s">
        <v>4476</v>
      </c>
      <c r="H842" s="2" t="s">
        <v>4477</v>
      </c>
      <c r="K842" s="11">
        <v>44135</v>
      </c>
      <c r="N842" s="2" t="s">
        <v>830</v>
      </c>
    </row>
    <row r="843" spans="1:14" s="2" customFormat="1" ht="13" x14ac:dyDescent="0.3">
      <c r="A843" s="2" t="s">
        <v>6816</v>
      </c>
      <c r="B843" s="2" t="s">
        <v>4480</v>
      </c>
      <c r="C843" s="2">
        <v>2021</v>
      </c>
      <c r="D843" s="2" t="s">
        <v>4479</v>
      </c>
      <c r="E843" s="2" t="s">
        <v>4240</v>
      </c>
      <c r="G843" s="2" t="s">
        <v>4481</v>
      </c>
      <c r="H843" s="2" t="s">
        <v>4482</v>
      </c>
      <c r="K843" s="11">
        <v>44361</v>
      </c>
      <c r="L843" s="2" t="s">
        <v>4483</v>
      </c>
      <c r="N843" s="2" t="s">
        <v>4484</v>
      </c>
    </row>
    <row r="844" spans="1:14" s="2" customFormat="1" ht="13" x14ac:dyDescent="0.3">
      <c r="A844" s="2" t="s">
        <v>6816</v>
      </c>
      <c r="B844" s="2" t="s">
        <v>4486</v>
      </c>
      <c r="C844" s="2">
        <v>2021</v>
      </c>
      <c r="D844" s="2" t="s">
        <v>4485</v>
      </c>
      <c r="E844" s="2" t="s">
        <v>4489</v>
      </c>
      <c r="G844" s="2" t="s">
        <v>4487</v>
      </c>
      <c r="H844" s="2" t="s">
        <v>4488</v>
      </c>
      <c r="K844" s="11">
        <v>44117</v>
      </c>
      <c r="L844" s="2" t="s">
        <v>4490</v>
      </c>
      <c r="N844" s="2" t="s">
        <v>4491</v>
      </c>
    </row>
    <row r="845" spans="1:14" s="2" customFormat="1" ht="13" x14ac:dyDescent="0.3">
      <c r="A845" s="2" t="s">
        <v>6816</v>
      </c>
      <c r="B845" s="2" t="s">
        <v>4493</v>
      </c>
      <c r="C845" s="2">
        <v>2021</v>
      </c>
      <c r="D845" s="2" t="s">
        <v>4492</v>
      </c>
      <c r="E845" s="2" t="s">
        <v>4496</v>
      </c>
      <c r="G845" s="2" t="s">
        <v>4494</v>
      </c>
      <c r="H845" s="2" t="s">
        <v>4495</v>
      </c>
      <c r="K845" s="11">
        <v>44089</v>
      </c>
      <c r="L845" s="2" t="s">
        <v>4497</v>
      </c>
      <c r="M845" s="2" t="s">
        <v>4498</v>
      </c>
      <c r="N845" s="2" t="s">
        <v>4499</v>
      </c>
    </row>
    <row r="846" spans="1:14" s="2" customFormat="1" ht="13" x14ac:dyDescent="0.3">
      <c r="A846" s="2" t="s">
        <v>6816</v>
      </c>
      <c r="B846" s="2" t="s">
        <v>4501</v>
      </c>
      <c r="C846" s="2">
        <v>2021</v>
      </c>
      <c r="D846" s="2" t="s">
        <v>4500</v>
      </c>
      <c r="E846" s="2" t="s">
        <v>4137</v>
      </c>
      <c r="G846" s="2" t="s">
        <v>4502</v>
      </c>
      <c r="H846" s="2" t="s">
        <v>4503</v>
      </c>
      <c r="K846" s="11">
        <v>44289</v>
      </c>
      <c r="L846" s="2" t="s">
        <v>4504</v>
      </c>
      <c r="N846" s="2" t="s">
        <v>4505</v>
      </c>
    </row>
    <row r="847" spans="1:14" s="2" customFormat="1" ht="13" x14ac:dyDescent="0.3">
      <c r="A847" s="2" t="s">
        <v>6816</v>
      </c>
      <c r="B847" s="2" t="s">
        <v>4507</v>
      </c>
      <c r="C847" s="2">
        <v>2021</v>
      </c>
      <c r="D847" s="2" t="s">
        <v>4506</v>
      </c>
      <c r="E847" s="2" t="s">
        <v>4510</v>
      </c>
      <c r="G847" s="2" t="s">
        <v>4508</v>
      </c>
      <c r="H847" s="2" t="s">
        <v>4509</v>
      </c>
      <c r="K847" s="11">
        <v>44571</v>
      </c>
      <c r="L847" s="2" t="s">
        <v>4511</v>
      </c>
      <c r="N847" s="2" t="s">
        <v>4512</v>
      </c>
    </row>
    <row r="848" spans="1:14" s="2" customFormat="1" ht="13" x14ac:dyDescent="0.3">
      <c r="A848" s="2" t="s">
        <v>6816</v>
      </c>
      <c r="B848" s="2" t="s">
        <v>4514</v>
      </c>
      <c r="C848" s="2">
        <v>2021</v>
      </c>
      <c r="D848" s="2" t="s">
        <v>4513</v>
      </c>
      <c r="E848" s="2" t="s">
        <v>2135</v>
      </c>
      <c r="G848" s="2" t="s">
        <v>4515</v>
      </c>
      <c r="H848" s="2" t="s">
        <v>4516</v>
      </c>
      <c r="K848" s="11">
        <v>44468</v>
      </c>
      <c r="L848" s="2" t="s">
        <v>4517</v>
      </c>
      <c r="N848" s="2" t="s">
        <v>2159</v>
      </c>
    </row>
    <row r="849" spans="1:14" s="2" customFormat="1" ht="13" x14ac:dyDescent="0.3">
      <c r="A849" s="2" t="s">
        <v>6816</v>
      </c>
      <c r="B849" s="2" t="s">
        <v>4519</v>
      </c>
      <c r="C849" s="2">
        <v>2021</v>
      </c>
      <c r="D849" s="2" t="s">
        <v>4518</v>
      </c>
      <c r="E849" s="2" t="s">
        <v>4522</v>
      </c>
      <c r="G849" s="2" t="s">
        <v>4520</v>
      </c>
      <c r="H849" s="2" t="s">
        <v>4521</v>
      </c>
      <c r="K849" s="11">
        <v>44238</v>
      </c>
      <c r="N849" s="2" t="s">
        <v>1359</v>
      </c>
    </row>
    <row r="850" spans="1:14" s="2" customFormat="1" ht="13" x14ac:dyDescent="0.3">
      <c r="A850" s="2" t="s">
        <v>6816</v>
      </c>
      <c r="B850" s="2" t="s">
        <v>4524</v>
      </c>
      <c r="C850" s="2">
        <v>2020</v>
      </c>
      <c r="D850" s="2" t="s">
        <v>4523</v>
      </c>
      <c r="E850" s="2" t="s">
        <v>4527</v>
      </c>
      <c r="G850" s="2" t="s">
        <v>4525</v>
      </c>
      <c r="H850" s="2" t="s">
        <v>4526</v>
      </c>
      <c r="K850" s="11">
        <v>44047</v>
      </c>
      <c r="N850" s="2" t="s">
        <v>2366</v>
      </c>
    </row>
    <row r="851" spans="1:14" s="2" customFormat="1" ht="13" x14ac:dyDescent="0.3">
      <c r="A851" s="2" t="s">
        <v>6816</v>
      </c>
      <c r="B851" s="2" t="s">
        <v>4529</v>
      </c>
      <c r="C851" s="2">
        <v>2021</v>
      </c>
      <c r="D851" s="2" t="s">
        <v>4528</v>
      </c>
      <c r="E851" s="2" t="s">
        <v>4532</v>
      </c>
      <c r="G851" s="2" t="s">
        <v>4530</v>
      </c>
      <c r="H851" s="2" t="s">
        <v>4531</v>
      </c>
      <c r="K851" s="11">
        <v>44287</v>
      </c>
      <c r="N851" s="2" t="s">
        <v>4533</v>
      </c>
    </row>
    <row r="852" spans="1:14" s="2" customFormat="1" ht="13" x14ac:dyDescent="0.3">
      <c r="A852" s="2" t="s">
        <v>6816</v>
      </c>
      <c r="B852" s="2" t="s">
        <v>4535</v>
      </c>
      <c r="C852" s="2">
        <v>2021</v>
      </c>
      <c r="D852" s="2" t="s">
        <v>4534</v>
      </c>
      <c r="E852" s="2" t="s">
        <v>4538</v>
      </c>
      <c r="G852" s="2" t="s">
        <v>4536</v>
      </c>
      <c r="H852" s="2" t="s">
        <v>4537</v>
      </c>
      <c r="K852" s="11">
        <v>44485</v>
      </c>
      <c r="N852" s="2" t="s">
        <v>4539</v>
      </c>
    </row>
    <row r="853" spans="1:14" s="2" customFormat="1" ht="13" x14ac:dyDescent="0.3">
      <c r="A853" s="2" t="s">
        <v>6816</v>
      </c>
      <c r="B853" s="2" t="s">
        <v>4541</v>
      </c>
      <c r="C853" s="2">
        <v>2021</v>
      </c>
      <c r="D853" s="2" t="s">
        <v>4540</v>
      </c>
      <c r="E853" s="2" t="s">
        <v>4544</v>
      </c>
      <c r="G853" s="2" t="s">
        <v>4542</v>
      </c>
      <c r="H853" s="2" t="s">
        <v>4543</v>
      </c>
      <c r="K853" s="11">
        <v>44279</v>
      </c>
      <c r="N853" s="2" t="s">
        <v>3535</v>
      </c>
    </row>
    <row r="854" spans="1:14" s="2" customFormat="1" ht="13" x14ac:dyDescent="0.3">
      <c r="A854" s="2" t="s">
        <v>6816</v>
      </c>
      <c r="B854" s="2" t="s">
        <v>4546</v>
      </c>
      <c r="C854" s="2">
        <v>2021</v>
      </c>
      <c r="D854" s="2" t="s">
        <v>4545</v>
      </c>
      <c r="E854" s="2" t="s">
        <v>4548</v>
      </c>
      <c r="G854" s="2" t="s">
        <v>4547</v>
      </c>
      <c r="H854" s="2" t="s">
        <v>4293</v>
      </c>
      <c r="K854" s="11">
        <v>44193</v>
      </c>
      <c r="N854" s="2" t="s">
        <v>1527</v>
      </c>
    </row>
    <row r="855" spans="1:14" s="2" customFormat="1" ht="13" x14ac:dyDescent="0.3">
      <c r="A855" s="2" t="s">
        <v>6816</v>
      </c>
      <c r="B855" s="2" t="s">
        <v>4550</v>
      </c>
      <c r="C855" s="2">
        <v>2021</v>
      </c>
      <c r="D855" s="2" t="s">
        <v>4549</v>
      </c>
      <c r="E855" s="2" t="s">
        <v>4553</v>
      </c>
      <c r="G855" s="2" t="s">
        <v>4551</v>
      </c>
      <c r="H855" s="2" t="s">
        <v>4552</v>
      </c>
      <c r="K855" s="11">
        <v>44323</v>
      </c>
      <c r="L855" s="2" t="s">
        <v>4554</v>
      </c>
      <c r="N855" s="2" t="s">
        <v>4555</v>
      </c>
    </row>
    <row r="856" spans="1:14" s="2" customFormat="1" ht="13" x14ac:dyDescent="0.3">
      <c r="A856" s="2" t="s">
        <v>6816</v>
      </c>
      <c r="B856" s="2" t="s">
        <v>4557</v>
      </c>
      <c r="C856" s="2">
        <v>2021</v>
      </c>
      <c r="D856" s="2" t="s">
        <v>4556</v>
      </c>
      <c r="E856" s="2" t="s">
        <v>4240</v>
      </c>
      <c r="G856" s="2" t="s">
        <v>4558</v>
      </c>
      <c r="H856" s="2" t="s">
        <v>4559</v>
      </c>
      <c r="K856" s="11">
        <v>44553</v>
      </c>
      <c r="L856" s="2" t="s">
        <v>4560</v>
      </c>
      <c r="N856" s="2" t="s">
        <v>4561</v>
      </c>
    </row>
    <row r="857" spans="1:14" s="2" customFormat="1" ht="13" x14ac:dyDescent="0.3">
      <c r="A857" s="2" t="s">
        <v>6816</v>
      </c>
      <c r="B857" s="2" t="s">
        <v>4563</v>
      </c>
      <c r="C857" s="2">
        <v>2021</v>
      </c>
      <c r="D857" s="2" t="s">
        <v>4562</v>
      </c>
      <c r="E857" s="2" t="s">
        <v>4566</v>
      </c>
      <c r="G857" s="2" t="s">
        <v>4564</v>
      </c>
      <c r="H857" s="2" t="s">
        <v>4565</v>
      </c>
      <c r="K857" s="11">
        <v>44546</v>
      </c>
      <c r="L857" s="2" t="s">
        <v>4567</v>
      </c>
      <c r="N857" s="2" t="s">
        <v>4568</v>
      </c>
    </row>
    <row r="858" spans="1:14" s="2" customFormat="1" ht="13" x14ac:dyDescent="0.3">
      <c r="A858" s="2" t="s">
        <v>6816</v>
      </c>
      <c r="B858" s="2" t="s">
        <v>4570</v>
      </c>
      <c r="C858" s="2">
        <v>2021</v>
      </c>
      <c r="D858" s="2" t="s">
        <v>4569</v>
      </c>
      <c r="E858" s="2" t="s">
        <v>4573</v>
      </c>
      <c r="G858" s="2" t="s">
        <v>4571</v>
      </c>
      <c r="H858" s="2" t="s">
        <v>4572</v>
      </c>
      <c r="K858" s="11">
        <v>44505</v>
      </c>
      <c r="L858" s="2" t="s">
        <v>4574</v>
      </c>
      <c r="N858" s="2" t="s">
        <v>4575</v>
      </c>
    </row>
    <row r="859" spans="1:14" s="2" customFormat="1" ht="13" x14ac:dyDescent="0.3">
      <c r="A859" s="2" t="s">
        <v>6816</v>
      </c>
      <c r="B859" s="2" t="s">
        <v>4577</v>
      </c>
      <c r="C859" s="2">
        <v>2021</v>
      </c>
      <c r="D859" s="2" t="s">
        <v>4576</v>
      </c>
      <c r="E859" s="2" t="s">
        <v>4580</v>
      </c>
      <c r="G859" s="2" t="s">
        <v>4578</v>
      </c>
      <c r="H859" s="2" t="s">
        <v>4579</v>
      </c>
      <c r="K859" s="11">
        <v>44231</v>
      </c>
      <c r="L859" s="2" t="s">
        <v>4581</v>
      </c>
      <c r="N859" s="2" t="s">
        <v>4582</v>
      </c>
    </row>
    <row r="860" spans="1:14" s="2" customFormat="1" ht="13" x14ac:dyDescent="0.3">
      <c r="A860" s="2" t="s">
        <v>6816</v>
      </c>
      <c r="B860" s="2" t="s">
        <v>4584</v>
      </c>
      <c r="C860" s="2">
        <v>2021</v>
      </c>
      <c r="D860" s="2" t="s">
        <v>4583</v>
      </c>
      <c r="E860" s="2" t="s">
        <v>4587</v>
      </c>
      <c r="G860" s="2" t="s">
        <v>4585</v>
      </c>
      <c r="H860" s="2" t="s">
        <v>4586</v>
      </c>
      <c r="K860" s="11">
        <v>44452</v>
      </c>
      <c r="L860" s="2" t="s">
        <v>4588</v>
      </c>
      <c r="N860" s="2" t="s">
        <v>4589</v>
      </c>
    </row>
    <row r="861" spans="1:14" s="2" customFormat="1" ht="13" x14ac:dyDescent="0.3">
      <c r="A861" s="2" t="s">
        <v>6816</v>
      </c>
      <c r="B861" s="2" t="s">
        <v>4591</v>
      </c>
      <c r="C861" s="2">
        <v>2021</v>
      </c>
      <c r="D861" s="2" t="s">
        <v>4590</v>
      </c>
      <c r="E861" s="2" t="s">
        <v>4594</v>
      </c>
      <c r="G861" s="2" t="s">
        <v>4592</v>
      </c>
      <c r="H861" s="2" t="s">
        <v>4593</v>
      </c>
      <c r="K861" s="11">
        <v>44417</v>
      </c>
      <c r="N861" s="2" t="s">
        <v>4595</v>
      </c>
    </row>
    <row r="862" spans="1:14" s="2" customFormat="1" ht="13" x14ac:dyDescent="0.3">
      <c r="A862" s="2" t="s">
        <v>6816</v>
      </c>
      <c r="B862" s="2" t="s">
        <v>4597</v>
      </c>
      <c r="C862" s="2">
        <v>2021</v>
      </c>
      <c r="D862" s="2" t="s">
        <v>4596</v>
      </c>
      <c r="E862" s="2" t="s">
        <v>4600</v>
      </c>
      <c r="G862" s="2" t="s">
        <v>4598</v>
      </c>
      <c r="H862" s="2" t="s">
        <v>4599</v>
      </c>
      <c r="K862" s="11">
        <v>44246</v>
      </c>
      <c r="L862" s="2" t="s">
        <v>4601</v>
      </c>
      <c r="N862" s="2" t="s">
        <v>4602</v>
      </c>
    </row>
    <row r="863" spans="1:14" s="2" customFormat="1" ht="13" x14ac:dyDescent="0.3">
      <c r="A863" s="2" t="s">
        <v>6816</v>
      </c>
      <c r="B863" s="2" t="s">
        <v>4604</v>
      </c>
      <c r="C863" s="2">
        <v>2021</v>
      </c>
      <c r="D863" s="2" t="s">
        <v>4603</v>
      </c>
      <c r="E863" s="2" t="s">
        <v>4607</v>
      </c>
      <c r="G863" s="2" t="s">
        <v>4605</v>
      </c>
      <c r="H863" s="2" t="s">
        <v>4606</v>
      </c>
      <c r="K863" s="11">
        <v>44267</v>
      </c>
      <c r="N863" s="2" t="s">
        <v>1004</v>
      </c>
    </row>
    <row r="864" spans="1:14" s="2" customFormat="1" ht="13" x14ac:dyDescent="0.3">
      <c r="A864" s="2" t="s">
        <v>6816</v>
      </c>
      <c r="B864" s="2" t="s">
        <v>4609</v>
      </c>
      <c r="C864" s="2">
        <v>2021</v>
      </c>
      <c r="D864" s="2" t="s">
        <v>4608</v>
      </c>
      <c r="E864" s="2" t="s">
        <v>4612</v>
      </c>
      <c r="G864" s="2" t="s">
        <v>4610</v>
      </c>
      <c r="H864" s="2" t="s">
        <v>4611</v>
      </c>
      <c r="K864" s="11">
        <v>44305</v>
      </c>
      <c r="N864" s="2" t="s">
        <v>4613</v>
      </c>
    </row>
    <row r="865" spans="1:14" s="2" customFormat="1" ht="13" x14ac:dyDescent="0.3">
      <c r="A865" s="2" t="s">
        <v>6816</v>
      </c>
      <c r="B865" s="2" t="s">
        <v>4615</v>
      </c>
      <c r="C865" s="2">
        <v>2021</v>
      </c>
      <c r="D865" s="2" t="s">
        <v>4614</v>
      </c>
      <c r="E865" s="2" t="s">
        <v>4618</v>
      </c>
      <c r="G865" s="2" t="s">
        <v>4616</v>
      </c>
      <c r="H865" s="2" t="s">
        <v>4617</v>
      </c>
      <c r="K865" s="11">
        <v>44252</v>
      </c>
      <c r="N865" s="2" t="s">
        <v>2239</v>
      </c>
    </row>
    <row r="866" spans="1:14" s="2" customFormat="1" ht="13" x14ac:dyDescent="0.3">
      <c r="A866" s="2" t="s">
        <v>6816</v>
      </c>
      <c r="B866" s="2" t="s">
        <v>4619</v>
      </c>
      <c r="C866" s="2">
        <v>2021</v>
      </c>
      <c r="D866" s="2" t="s">
        <v>1529</v>
      </c>
      <c r="E866" s="2" t="s">
        <v>4247</v>
      </c>
      <c r="G866" s="2" t="s">
        <v>4620</v>
      </c>
      <c r="H866" s="2" t="s">
        <v>4621</v>
      </c>
      <c r="K866" s="11">
        <v>44140</v>
      </c>
      <c r="N866" s="2" t="s">
        <v>1532</v>
      </c>
    </row>
    <row r="867" spans="1:14" s="2" customFormat="1" ht="13" x14ac:dyDescent="0.3">
      <c r="A867" s="2" t="s">
        <v>6816</v>
      </c>
      <c r="B867" s="2" t="s">
        <v>4623</v>
      </c>
      <c r="C867" s="2">
        <v>2021</v>
      </c>
      <c r="D867" s="2" t="s">
        <v>4622</v>
      </c>
      <c r="E867" s="2" t="s">
        <v>4626</v>
      </c>
      <c r="G867" s="2" t="s">
        <v>4624</v>
      </c>
      <c r="H867" s="2" t="s">
        <v>4625</v>
      </c>
      <c r="K867" s="11">
        <v>44377</v>
      </c>
      <c r="N867" s="2" t="s">
        <v>1311</v>
      </c>
    </row>
    <row r="868" spans="1:14" s="2" customFormat="1" ht="13" x14ac:dyDescent="0.3">
      <c r="A868" s="2" t="s">
        <v>6816</v>
      </c>
      <c r="B868" s="2" t="s">
        <v>4628</v>
      </c>
      <c r="C868" s="2">
        <v>2021</v>
      </c>
      <c r="D868" s="2" t="s">
        <v>4627</v>
      </c>
      <c r="E868" s="2" t="s">
        <v>4631</v>
      </c>
      <c r="G868" s="2" t="s">
        <v>4629</v>
      </c>
      <c r="H868" s="2" t="s">
        <v>4630</v>
      </c>
      <c r="K868" s="11">
        <v>44168</v>
      </c>
      <c r="N868" s="2" t="s">
        <v>4632</v>
      </c>
    </row>
    <row r="869" spans="1:14" s="2" customFormat="1" ht="13" x14ac:dyDescent="0.3">
      <c r="A869" s="2" t="s">
        <v>6816</v>
      </c>
      <c r="B869" s="2" t="s">
        <v>4634</v>
      </c>
      <c r="C869" s="2">
        <v>2021</v>
      </c>
      <c r="D869" s="2" t="s">
        <v>4633</v>
      </c>
      <c r="E869" s="2" t="s">
        <v>4636</v>
      </c>
      <c r="G869" s="2" t="s">
        <v>4635</v>
      </c>
      <c r="H869" s="2" t="s">
        <v>4284</v>
      </c>
      <c r="K869" s="11">
        <v>44260</v>
      </c>
      <c r="N869" s="2" t="s">
        <v>1177</v>
      </c>
    </row>
    <row r="870" spans="1:14" s="2" customFormat="1" ht="13" x14ac:dyDescent="0.3">
      <c r="A870" s="2" t="s">
        <v>6816</v>
      </c>
      <c r="B870" s="2" t="s">
        <v>4638</v>
      </c>
      <c r="C870" s="2">
        <v>2021</v>
      </c>
      <c r="D870" s="2" t="s">
        <v>4637</v>
      </c>
      <c r="E870" s="2" t="s">
        <v>4641</v>
      </c>
      <c r="G870" s="2" t="s">
        <v>4639</v>
      </c>
      <c r="H870" s="2" t="s">
        <v>4640</v>
      </c>
      <c r="K870" s="11">
        <v>44406</v>
      </c>
      <c r="L870" s="2" t="s">
        <v>4642</v>
      </c>
      <c r="N870" s="2" t="s">
        <v>4643</v>
      </c>
    </row>
    <row r="871" spans="1:14" s="2" customFormat="1" ht="13" x14ac:dyDescent="0.3">
      <c r="A871" s="2" t="s">
        <v>6816</v>
      </c>
      <c r="B871" s="2" t="s">
        <v>4645</v>
      </c>
      <c r="C871" s="2">
        <v>2021</v>
      </c>
      <c r="D871" s="2" t="s">
        <v>4644</v>
      </c>
      <c r="E871" s="2" t="s">
        <v>4648</v>
      </c>
      <c r="G871" s="2" t="s">
        <v>4646</v>
      </c>
      <c r="H871" s="2" t="s">
        <v>4647</v>
      </c>
      <c r="K871" s="11">
        <v>44211</v>
      </c>
      <c r="N871" s="2" t="s">
        <v>1725</v>
      </c>
    </row>
    <row r="872" spans="1:14" s="2" customFormat="1" ht="13" x14ac:dyDescent="0.3">
      <c r="A872" s="2" t="s">
        <v>6816</v>
      </c>
      <c r="B872" s="2" t="s">
        <v>4650</v>
      </c>
      <c r="C872" s="2">
        <v>2021</v>
      </c>
      <c r="D872" s="2" t="s">
        <v>4649</v>
      </c>
      <c r="E872" s="2" t="s">
        <v>4653</v>
      </c>
      <c r="G872" s="2" t="s">
        <v>4651</v>
      </c>
      <c r="H872" s="2" t="s">
        <v>4652</v>
      </c>
      <c r="K872" s="11">
        <v>44446</v>
      </c>
      <c r="L872" s="2" t="s">
        <v>4654</v>
      </c>
      <c r="N872" s="2" t="s">
        <v>4655</v>
      </c>
    </row>
    <row r="873" spans="1:14" s="2" customFormat="1" ht="13" x14ac:dyDescent="0.3">
      <c r="A873" s="2" t="s">
        <v>6816</v>
      </c>
      <c r="B873" s="2" t="s">
        <v>4657</v>
      </c>
      <c r="C873" s="2">
        <v>2021</v>
      </c>
      <c r="D873" s="2" t="s">
        <v>4656</v>
      </c>
      <c r="E873" s="2" t="s">
        <v>4660</v>
      </c>
      <c r="G873" s="2" t="s">
        <v>4658</v>
      </c>
      <c r="H873" s="2" t="s">
        <v>4659</v>
      </c>
      <c r="K873" s="11">
        <v>44221</v>
      </c>
      <c r="L873" s="2" t="s">
        <v>4661</v>
      </c>
      <c r="N873" s="2" t="s">
        <v>2843</v>
      </c>
    </row>
    <row r="874" spans="1:14" s="2" customFormat="1" ht="13" x14ac:dyDescent="0.3">
      <c r="A874" s="2" t="s">
        <v>6816</v>
      </c>
      <c r="B874" s="2" t="s">
        <v>4663</v>
      </c>
      <c r="C874" s="2">
        <v>2021</v>
      </c>
      <c r="D874" s="2" t="s">
        <v>4662</v>
      </c>
      <c r="E874" s="2" t="s">
        <v>4666</v>
      </c>
      <c r="G874" s="2" t="s">
        <v>4664</v>
      </c>
      <c r="H874" s="2" t="s">
        <v>4665</v>
      </c>
      <c r="K874" s="11">
        <v>44135</v>
      </c>
      <c r="N874" s="2" t="s">
        <v>4667</v>
      </c>
    </row>
    <row r="875" spans="1:14" s="2" customFormat="1" ht="13" x14ac:dyDescent="0.3">
      <c r="A875" s="2" t="s">
        <v>6816</v>
      </c>
      <c r="B875" s="2" t="s">
        <v>4669</v>
      </c>
      <c r="C875" s="2">
        <v>2021</v>
      </c>
      <c r="D875" s="2" t="s">
        <v>4668</v>
      </c>
      <c r="E875" s="2" t="s">
        <v>4165</v>
      </c>
      <c r="G875" s="2" t="s">
        <v>4670</v>
      </c>
      <c r="H875" s="2" t="s">
        <v>4671</v>
      </c>
      <c r="K875" s="11">
        <v>44274</v>
      </c>
      <c r="L875" s="2" t="s">
        <v>4672</v>
      </c>
      <c r="N875" s="2" t="s">
        <v>1091</v>
      </c>
    </row>
    <row r="876" spans="1:14" s="2" customFormat="1" ht="13" x14ac:dyDescent="0.3">
      <c r="A876" s="2" t="s">
        <v>6816</v>
      </c>
      <c r="B876" s="2" t="s">
        <v>4674</v>
      </c>
      <c r="C876" s="2">
        <v>2021</v>
      </c>
      <c r="D876" s="2" t="s">
        <v>4673</v>
      </c>
      <c r="E876" s="2" t="s">
        <v>4677</v>
      </c>
      <c r="G876" s="2" t="s">
        <v>4675</v>
      </c>
      <c r="H876" s="2" t="s">
        <v>4676</v>
      </c>
      <c r="K876" s="11">
        <v>44650</v>
      </c>
    </row>
    <row r="877" spans="1:14" s="2" customFormat="1" ht="13" x14ac:dyDescent="0.3">
      <c r="A877" s="2" t="s">
        <v>6816</v>
      </c>
      <c r="B877" s="2" t="s">
        <v>4679</v>
      </c>
      <c r="C877" s="2">
        <v>2021</v>
      </c>
      <c r="D877" s="2" t="s">
        <v>4678</v>
      </c>
      <c r="E877" s="2" t="s">
        <v>4682</v>
      </c>
      <c r="G877" s="2" t="s">
        <v>4680</v>
      </c>
      <c r="H877" s="2" t="s">
        <v>4681</v>
      </c>
      <c r="K877" s="11">
        <v>44518</v>
      </c>
      <c r="L877" s="2" t="s">
        <v>4683</v>
      </c>
      <c r="N877" s="2" t="s">
        <v>578</v>
      </c>
    </row>
    <row r="878" spans="1:14" s="2" customFormat="1" ht="13" x14ac:dyDescent="0.3">
      <c r="A878" s="2" t="s">
        <v>6816</v>
      </c>
      <c r="B878" s="2" t="s">
        <v>4685</v>
      </c>
      <c r="C878" s="2">
        <v>2021</v>
      </c>
      <c r="D878" s="2" t="s">
        <v>4684</v>
      </c>
      <c r="E878" s="2" t="s">
        <v>4653</v>
      </c>
      <c r="G878" s="2" t="s">
        <v>4686</v>
      </c>
      <c r="H878" s="2" t="s">
        <v>4652</v>
      </c>
      <c r="K878" s="11">
        <v>44473</v>
      </c>
      <c r="L878" s="2" t="s">
        <v>4687</v>
      </c>
      <c r="N878" s="2" t="s">
        <v>4688</v>
      </c>
    </row>
    <row r="879" spans="1:14" s="2" customFormat="1" ht="13" x14ac:dyDescent="0.3">
      <c r="A879" s="2" t="s">
        <v>6816</v>
      </c>
      <c r="B879" s="2" t="s">
        <v>4690</v>
      </c>
      <c r="C879" s="2">
        <v>2021</v>
      </c>
      <c r="D879" s="2" t="s">
        <v>4689</v>
      </c>
      <c r="E879" s="2" t="s">
        <v>4693</v>
      </c>
      <c r="G879" s="2" t="s">
        <v>4691</v>
      </c>
      <c r="H879" s="2" t="s">
        <v>4692</v>
      </c>
      <c r="K879" s="11">
        <v>44414</v>
      </c>
      <c r="N879" s="2" t="s">
        <v>4694</v>
      </c>
    </row>
    <row r="880" spans="1:14" s="2" customFormat="1" ht="13" x14ac:dyDescent="0.3">
      <c r="A880" s="2" t="s">
        <v>6816</v>
      </c>
      <c r="B880" s="2" t="s">
        <v>4696</v>
      </c>
      <c r="C880" s="2">
        <v>2020</v>
      </c>
      <c r="D880" s="2" t="s">
        <v>4695</v>
      </c>
      <c r="E880" s="2" t="s">
        <v>4699</v>
      </c>
      <c r="G880" s="2" t="s">
        <v>4697</v>
      </c>
      <c r="H880" s="2" t="s">
        <v>4698</v>
      </c>
      <c r="K880" s="11">
        <v>44107</v>
      </c>
      <c r="N880" s="2" t="s">
        <v>853</v>
      </c>
    </row>
    <row r="881" spans="1:14" s="2" customFormat="1" ht="13" x14ac:dyDescent="0.3">
      <c r="A881" s="2" t="s">
        <v>6816</v>
      </c>
      <c r="B881" s="2" t="s">
        <v>4701</v>
      </c>
      <c r="C881" s="2">
        <v>2021</v>
      </c>
      <c r="D881" s="2" t="s">
        <v>4700</v>
      </c>
      <c r="E881" s="2" t="s">
        <v>4704</v>
      </c>
      <c r="G881" s="2" t="s">
        <v>4702</v>
      </c>
      <c r="H881" s="2" t="s">
        <v>4703</v>
      </c>
      <c r="K881" s="11">
        <v>44452</v>
      </c>
      <c r="L881" s="2" t="s">
        <v>4705</v>
      </c>
      <c r="N881" s="2" t="s">
        <v>2277</v>
      </c>
    </row>
    <row r="882" spans="1:14" s="2" customFormat="1" ht="13" x14ac:dyDescent="0.3">
      <c r="A882" s="2" t="s">
        <v>6816</v>
      </c>
      <c r="B882" s="2" t="s">
        <v>4707</v>
      </c>
      <c r="C882" s="2">
        <v>2022</v>
      </c>
      <c r="D882" s="2" t="s">
        <v>4706</v>
      </c>
      <c r="E882" s="2" t="s">
        <v>4710</v>
      </c>
      <c r="G882" s="2" t="s">
        <v>4708</v>
      </c>
      <c r="H882" s="2" t="s">
        <v>4709</v>
      </c>
      <c r="K882" s="11">
        <v>44674</v>
      </c>
      <c r="L882" s="2" t="s">
        <v>4711</v>
      </c>
      <c r="N882" s="2" t="s">
        <v>1620</v>
      </c>
    </row>
    <row r="883" spans="1:14" s="2" customFormat="1" ht="13" x14ac:dyDescent="0.3">
      <c r="A883" s="2" t="s">
        <v>6816</v>
      </c>
      <c r="B883" s="2" t="s">
        <v>4713</v>
      </c>
      <c r="C883" s="2">
        <v>2021</v>
      </c>
      <c r="D883" s="2" t="s">
        <v>4712</v>
      </c>
      <c r="E883" s="2" t="s">
        <v>4716</v>
      </c>
      <c r="G883" s="2" t="s">
        <v>4714</v>
      </c>
      <c r="H883" s="2" t="s">
        <v>4715</v>
      </c>
      <c r="K883" s="11">
        <v>44378</v>
      </c>
      <c r="L883" s="2" t="s">
        <v>4717</v>
      </c>
      <c r="N883" s="2" t="s">
        <v>3626</v>
      </c>
    </row>
    <row r="884" spans="1:14" s="2" customFormat="1" ht="13" x14ac:dyDescent="0.3">
      <c r="A884" s="2" t="s">
        <v>6816</v>
      </c>
      <c r="B884" s="2" t="s">
        <v>4719</v>
      </c>
      <c r="C884" s="2">
        <v>2021</v>
      </c>
      <c r="D884" s="2" t="s">
        <v>4718</v>
      </c>
      <c r="E884" s="2" t="s">
        <v>4321</v>
      </c>
      <c r="G884" s="2" t="s">
        <v>4720</v>
      </c>
      <c r="H884" s="2" t="s">
        <v>4537</v>
      </c>
      <c r="K884" s="11">
        <v>44259</v>
      </c>
      <c r="L884" s="2" t="s">
        <v>4721</v>
      </c>
      <c r="N884" s="2" t="s">
        <v>4722</v>
      </c>
    </row>
    <row r="885" spans="1:14" s="2" customFormat="1" ht="13" x14ac:dyDescent="0.3">
      <c r="A885" s="2" t="s">
        <v>6816</v>
      </c>
      <c r="B885" s="2" t="s">
        <v>4724</v>
      </c>
      <c r="C885" s="2">
        <v>2021</v>
      </c>
      <c r="D885" s="2" t="s">
        <v>4723</v>
      </c>
      <c r="E885" s="2" t="s">
        <v>4727</v>
      </c>
      <c r="G885" s="2" t="s">
        <v>4725</v>
      </c>
      <c r="H885" s="2" t="s">
        <v>4726</v>
      </c>
      <c r="K885" s="11">
        <v>44366</v>
      </c>
      <c r="N885" s="2" t="s">
        <v>4728</v>
      </c>
    </row>
    <row r="886" spans="1:14" s="2" customFormat="1" ht="13" x14ac:dyDescent="0.3">
      <c r="A886" s="2" t="s">
        <v>6816</v>
      </c>
      <c r="B886" s="2" t="s">
        <v>4730</v>
      </c>
      <c r="C886" s="2">
        <v>2021</v>
      </c>
      <c r="D886" s="2" t="s">
        <v>4729</v>
      </c>
      <c r="E886" s="2" t="s">
        <v>4409</v>
      </c>
      <c r="G886" s="2" t="s">
        <v>4731</v>
      </c>
      <c r="H886" s="2" t="s">
        <v>4732</v>
      </c>
      <c r="K886" s="11">
        <v>44364</v>
      </c>
      <c r="N886" s="2" t="s">
        <v>725</v>
      </c>
    </row>
    <row r="887" spans="1:14" s="2" customFormat="1" ht="13" x14ac:dyDescent="0.3">
      <c r="A887" s="2" t="s">
        <v>6816</v>
      </c>
      <c r="B887" s="2" t="s">
        <v>4734</v>
      </c>
      <c r="C887" s="2">
        <v>2020</v>
      </c>
      <c r="D887" s="2" t="s">
        <v>4733</v>
      </c>
      <c r="E887" s="2" t="s">
        <v>4737</v>
      </c>
      <c r="G887" s="2" t="s">
        <v>4735</v>
      </c>
      <c r="H887" s="2" t="s">
        <v>4736</v>
      </c>
      <c r="K887" s="11">
        <v>44196</v>
      </c>
      <c r="L887" s="2" t="s">
        <v>4738</v>
      </c>
      <c r="N887" s="2" t="s">
        <v>4739</v>
      </c>
    </row>
    <row r="888" spans="1:14" s="2" customFormat="1" ht="13" x14ac:dyDescent="0.3">
      <c r="A888" s="2" t="s">
        <v>6816</v>
      </c>
      <c r="B888" s="2" t="s">
        <v>4741</v>
      </c>
      <c r="C888" s="2">
        <v>2021</v>
      </c>
      <c r="D888" s="2" t="s">
        <v>4740</v>
      </c>
      <c r="E888" s="2" t="s">
        <v>4744</v>
      </c>
      <c r="G888" s="2" t="s">
        <v>4742</v>
      </c>
      <c r="H888" s="2" t="s">
        <v>4743</v>
      </c>
      <c r="K888" s="11">
        <v>44446</v>
      </c>
      <c r="L888" s="2" t="s">
        <v>4745</v>
      </c>
      <c r="N888" s="2" t="s">
        <v>4746</v>
      </c>
    </row>
    <row r="889" spans="1:14" s="2" customFormat="1" ht="13" x14ac:dyDescent="0.3">
      <c r="A889" s="2" t="s">
        <v>6816</v>
      </c>
      <c r="B889" s="2" t="s">
        <v>4748</v>
      </c>
      <c r="C889" s="2">
        <v>2021</v>
      </c>
      <c r="D889" s="2" t="s">
        <v>4747</v>
      </c>
      <c r="E889" s="2" t="s">
        <v>4751</v>
      </c>
      <c r="G889" s="2" t="s">
        <v>4749</v>
      </c>
      <c r="H889" s="2" t="s">
        <v>4750</v>
      </c>
      <c r="K889" s="11">
        <v>44505</v>
      </c>
      <c r="L889" s="2" t="s">
        <v>4752</v>
      </c>
      <c r="N889" s="2" t="s">
        <v>1202</v>
      </c>
    </row>
    <row r="890" spans="1:14" s="2" customFormat="1" ht="13" x14ac:dyDescent="0.3">
      <c r="A890" s="2" t="s">
        <v>6816</v>
      </c>
      <c r="B890" s="2" t="s">
        <v>4754</v>
      </c>
      <c r="C890" s="2">
        <v>2021</v>
      </c>
      <c r="D890" s="2" t="s">
        <v>4753</v>
      </c>
      <c r="E890" s="2" t="s">
        <v>4756</v>
      </c>
      <c r="G890" s="2" t="s">
        <v>4755</v>
      </c>
      <c r="H890" s="2" t="s">
        <v>4284</v>
      </c>
      <c r="K890" s="11">
        <v>44420</v>
      </c>
      <c r="N890" s="2" t="s">
        <v>4757</v>
      </c>
    </row>
    <row r="891" spans="1:14" s="2" customFormat="1" ht="13" x14ac:dyDescent="0.3">
      <c r="A891" s="2" t="s">
        <v>6816</v>
      </c>
      <c r="B891" s="2" t="s">
        <v>4759</v>
      </c>
      <c r="C891" s="2">
        <v>2021</v>
      </c>
      <c r="D891" s="2" t="s">
        <v>4758</v>
      </c>
      <c r="E891" s="2" t="s">
        <v>4762</v>
      </c>
      <c r="G891" s="2" t="s">
        <v>4760</v>
      </c>
      <c r="H891" s="2" t="s">
        <v>4761</v>
      </c>
      <c r="K891" s="11">
        <v>44315</v>
      </c>
      <c r="L891" s="2" t="s">
        <v>4763</v>
      </c>
      <c r="N891" s="2" t="s">
        <v>4764</v>
      </c>
    </row>
    <row r="892" spans="1:14" s="2" customFormat="1" ht="13" x14ac:dyDescent="0.3">
      <c r="A892" s="2" t="s">
        <v>6816</v>
      </c>
      <c r="B892" s="2" t="s">
        <v>4766</v>
      </c>
      <c r="C892" s="2">
        <v>2021</v>
      </c>
      <c r="D892" s="2" t="s">
        <v>4765</v>
      </c>
      <c r="E892" s="2" t="s">
        <v>4769</v>
      </c>
      <c r="G892" s="2" t="s">
        <v>4767</v>
      </c>
      <c r="H892" s="2" t="s">
        <v>4768</v>
      </c>
      <c r="K892" s="11">
        <v>44083</v>
      </c>
      <c r="N892" s="2" t="s">
        <v>754</v>
      </c>
    </row>
    <row r="893" spans="1:14" s="2" customFormat="1" ht="13" x14ac:dyDescent="0.3">
      <c r="A893" s="2" t="s">
        <v>6816</v>
      </c>
      <c r="B893" s="2" t="s">
        <v>4771</v>
      </c>
      <c r="C893" s="2">
        <v>2021</v>
      </c>
      <c r="D893" s="2" t="s">
        <v>4770</v>
      </c>
      <c r="E893" s="2" t="s">
        <v>4773</v>
      </c>
      <c r="G893" s="2" t="s">
        <v>4772</v>
      </c>
      <c r="H893" s="2" t="s">
        <v>4121</v>
      </c>
      <c r="K893" s="11">
        <v>44168</v>
      </c>
      <c r="N893" s="2" t="s">
        <v>480</v>
      </c>
    </row>
    <row r="894" spans="1:14" s="2" customFormat="1" ht="13" x14ac:dyDescent="0.3">
      <c r="A894" s="2" t="s">
        <v>6816</v>
      </c>
      <c r="B894" s="2" t="s">
        <v>4775</v>
      </c>
      <c r="C894" s="2">
        <v>2021</v>
      </c>
      <c r="D894" s="2" t="s">
        <v>4774</v>
      </c>
      <c r="E894" s="2" t="s">
        <v>4626</v>
      </c>
      <c r="G894" s="2" t="s">
        <v>4776</v>
      </c>
      <c r="H894" s="2" t="s">
        <v>4777</v>
      </c>
      <c r="K894" s="11">
        <v>44497</v>
      </c>
      <c r="N894" s="2" t="s">
        <v>1571</v>
      </c>
    </row>
    <row r="895" spans="1:14" s="2" customFormat="1" ht="13" x14ac:dyDescent="0.3">
      <c r="A895" s="2" t="s">
        <v>6816</v>
      </c>
      <c r="B895" s="2" t="s">
        <v>4779</v>
      </c>
      <c r="C895" s="2">
        <v>2021</v>
      </c>
      <c r="D895" s="2" t="s">
        <v>4778</v>
      </c>
      <c r="E895" s="2" t="s">
        <v>4782</v>
      </c>
      <c r="G895" s="2" t="s">
        <v>4780</v>
      </c>
      <c r="H895" s="2" t="s">
        <v>4781</v>
      </c>
      <c r="K895" s="11">
        <v>44235</v>
      </c>
      <c r="L895" s="2" t="s">
        <v>4783</v>
      </c>
      <c r="N895" s="2" t="s">
        <v>4784</v>
      </c>
    </row>
    <row r="896" spans="1:14" s="2" customFormat="1" ht="13" x14ac:dyDescent="0.3">
      <c r="A896" s="2" t="s">
        <v>6816</v>
      </c>
      <c r="B896" s="2" t="s">
        <v>4786</v>
      </c>
      <c r="C896" s="2">
        <v>2021</v>
      </c>
      <c r="D896" s="2" t="s">
        <v>4785</v>
      </c>
      <c r="E896" s="2" t="s">
        <v>4789</v>
      </c>
      <c r="G896" s="2" t="s">
        <v>4787</v>
      </c>
      <c r="H896" s="2" t="s">
        <v>4788</v>
      </c>
      <c r="K896" s="11">
        <v>44690</v>
      </c>
      <c r="L896" s="2" t="s">
        <v>4790</v>
      </c>
      <c r="N896" s="2" t="s">
        <v>711</v>
      </c>
    </row>
    <row r="897" spans="1:14" s="2" customFormat="1" ht="13" x14ac:dyDescent="0.3">
      <c r="A897" s="2" t="s">
        <v>6816</v>
      </c>
      <c r="B897" s="2" t="s">
        <v>4119</v>
      </c>
      <c r="C897" s="2">
        <v>2021</v>
      </c>
      <c r="D897" s="2" t="s">
        <v>4118</v>
      </c>
      <c r="E897" s="2" t="s">
        <v>4122</v>
      </c>
      <c r="G897" s="2" t="s">
        <v>4120</v>
      </c>
      <c r="H897" s="2" t="s">
        <v>4121</v>
      </c>
      <c r="K897" s="11">
        <v>44469</v>
      </c>
      <c r="N897" s="2" t="s">
        <v>473</v>
      </c>
    </row>
    <row r="898" spans="1:14" s="2" customFormat="1" ht="13" x14ac:dyDescent="0.3">
      <c r="A898" s="2" t="s">
        <v>6816</v>
      </c>
      <c r="B898" s="2" t="s">
        <v>4792</v>
      </c>
      <c r="C898" s="2">
        <v>2020</v>
      </c>
      <c r="D898" s="2" t="s">
        <v>4791</v>
      </c>
      <c r="E898" s="2" t="s">
        <v>4795</v>
      </c>
      <c r="G898" s="2" t="s">
        <v>4793</v>
      </c>
      <c r="H898" s="2" t="s">
        <v>4794</v>
      </c>
      <c r="K898" s="11">
        <v>44037</v>
      </c>
      <c r="N898" s="2" t="s">
        <v>1647</v>
      </c>
    </row>
    <row r="899" spans="1:14" s="2" customFormat="1" ht="13" x14ac:dyDescent="0.3">
      <c r="A899" s="2" t="s">
        <v>6816</v>
      </c>
      <c r="B899" s="2" t="s">
        <v>4797</v>
      </c>
      <c r="C899" s="2">
        <v>2021</v>
      </c>
      <c r="D899" s="2" t="s">
        <v>4796</v>
      </c>
      <c r="E899" s="2" t="s">
        <v>4335</v>
      </c>
      <c r="G899" s="2" t="s">
        <v>4798</v>
      </c>
      <c r="H899" s="2" t="s">
        <v>4799</v>
      </c>
      <c r="K899" s="11">
        <v>44283</v>
      </c>
      <c r="L899" s="2" t="s">
        <v>4800</v>
      </c>
      <c r="N899" s="2" t="s">
        <v>3432</v>
      </c>
    </row>
    <row r="900" spans="1:14" s="2" customFormat="1" ht="13" x14ac:dyDescent="0.3">
      <c r="A900" s="2" t="s">
        <v>6816</v>
      </c>
      <c r="B900" s="2" t="s">
        <v>4802</v>
      </c>
      <c r="C900" s="2">
        <v>2021</v>
      </c>
      <c r="D900" s="2" t="s">
        <v>4801</v>
      </c>
      <c r="E900" s="2" t="s">
        <v>4448</v>
      </c>
      <c r="G900" s="2" t="s">
        <v>4803</v>
      </c>
      <c r="H900" s="2" t="s">
        <v>4804</v>
      </c>
      <c r="K900" s="11">
        <v>44388</v>
      </c>
      <c r="N900" s="2" t="s">
        <v>1473</v>
      </c>
    </row>
    <row r="901" spans="1:14" s="2" customFormat="1" ht="13" x14ac:dyDescent="0.3">
      <c r="A901" s="2" t="s">
        <v>6816</v>
      </c>
      <c r="B901" s="2" t="s">
        <v>4806</v>
      </c>
      <c r="C901" s="2">
        <v>2021</v>
      </c>
      <c r="D901" s="2" t="s">
        <v>4805</v>
      </c>
      <c r="E901" s="2" t="s">
        <v>4538</v>
      </c>
      <c r="G901" s="2" t="s">
        <v>4807</v>
      </c>
      <c r="H901" s="2" t="s">
        <v>4808</v>
      </c>
      <c r="K901" s="11">
        <v>44262</v>
      </c>
      <c r="N901" s="2" t="s">
        <v>3311</v>
      </c>
    </row>
    <row r="902" spans="1:14" s="2" customFormat="1" ht="13" x14ac:dyDescent="0.3">
      <c r="A902" s="2" t="s">
        <v>6816</v>
      </c>
      <c r="B902" s="2" t="s">
        <v>4810</v>
      </c>
      <c r="C902" s="2">
        <v>2021</v>
      </c>
      <c r="D902" s="2" t="s">
        <v>4809</v>
      </c>
      <c r="E902" s="2" t="s">
        <v>4448</v>
      </c>
      <c r="G902" s="2" t="s">
        <v>4811</v>
      </c>
      <c r="H902" s="2" t="s">
        <v>4812</v>
      </c>
      <c r="K902" s="11">
        <v>44324</v>
      </c>
      <c r="N902" s="2" t="s">
        <v>3289</v>
      </c>
    </row>
    <row r="903" spans="1:14" s="2" customFormat="1" ht="13" x14ac:dyDescent="0.3">
      <c r="A903" s="2" t="s">
        <v>6816</v>
      </c>
      <c r="B903" s="2" t="s">
        <v>4814</v>
      </c>
      <c r="C903" s="2">
        <v>2021</v>
      </c>
      <c r="D903" s="2" t="s">
        <v>4813</v>
      </c>
      <c r="E903" s="2" t="s">
        <v>4817</v>
      </c>
      <c r="G903" s="2" t="s">
        <v>4815</v>
      </c>
      <c r="H903" s="2" t="s">
        <v>4816</v>
      </c>
      <c r="K903" s="11">
        <v>44399</v>
      </c>
      <c r="N903" s="2" t="s">
        <v>3001</v>
      </c>
    </row>
    <row r="904" spans="1:14" s="2" customFormat="1" ht="13" x14ac:dyDescent="0.3">
      <c r="A904" s="2" t="s">
        <v>6816</v>
      </c>
      <c r="B904" s="2" t="s">
        <v>4819</v>
      </c>
      <c r="C904" s="2">
        <v>2021</v>
      </c>
      <c r="D904" s="2" t="s">
        <v>4818</v>
      </c>
      <c r="E904" s="2" t="s">
        <v>4822</v>
      </c>
      <c r="G904" s="2" t="s">
        <v>4820</v>
      </c>
      <c r="H904" s="2" t="s">
        <v>4821</v>
      </c>
      <c r="K904" s="11">
        <v>44306</v>
      </c>
      <c r="L904" s="2" t="s">
        <v>4823</v>
      </c>
      <c r="N904" s="2" t="s">
        <v>4824</v>
      </c>
    </row>
    <row r="905" spans="1:14" s="2" customFormat="1" ht="13" x14ac:dyDescent="0.3">
      <c r="A905" s="2" t="s">
        <v>6816</v>
      </c>
      <c r="B905" s="2" t="s">
        <v>4826</v>
      </c>
      <c r="C905" s="2">
        <v>2021</v>
      </c>
      <c r="D905" s="2" t="s">
        <v>4825</v>
      </c>
      <c r="E905" s="2" t="s">
        <v>4829</v>
      </c>
      <c r="G905" s="2" t="s">
        <v>4827</v>
      </c>
      <c r="H905" s="2" t="s">
        <v>4828</v>
      </c>
      <c r="K905" s="11">
        <v>44379</v>
      </c>
      <c r="L905" s="2" t="s">
        <v>4830</v>
      </c>
      <c r="N905" s="2" t="s">
        <v>4831</v>
      </c>
    </row>
    <row r="906" spans="1:14" s="2" customFormat="1" ht="13" x14ac:dyDescent="0.3">
      <c r="A906" s="2" t="s">
        <v>6816</v>
      </c>
      <c r="B906" s="2" t="s">
        <v>4833</v>
      </c>
      <c r="C906" s="2">
        <v>2021</v>
      </c>
      <c r="D906" s="2" t="s">
        <v>4832</v>
      </c>
      <c r="E906" s="2" t="s">
        <v>4836</v>
      </c>
      <c r="G906" s="2" t="s">
        <v>4834</v>
      </c>
      <c r="H906" s="2" t="s">
        <v>4835</v>
      </c>
      <c r="K906" s="11">
        <v>44204</v>
      </c>
      <c r="L906" s="2" t="s">
        <v>4837</v>
      </c>
      <c r="N906" s="2" t="s">
        <v>4838</v>
      </c>
    </row>
    <row r="907" spans="1:14" s="2" customFormat="1" ht="13" x14ac:dyDescent="0.3">
      <c r="A907" s="2" t="s">
        <v>6816</v>
      </c>
      <c r="B907" s="2" t="s">
        <v>4840</v>
      </c>
      <c r="C907" s="2">
        <v>2021</v>
      </c>
      <c r="D907" s="2" t="s">
        <v>4839</v>
      </c>
      <c r="E907" s="2" t="s">
        <v>4843</v>
      </c>
      <c r="G907" s="2" t="s">
        <v>4841</v>
      </c>
      <c r="H907" s="2" t="s">
        <v>4842</v>
      </c>
      <c r="K907" s="11">
        <v>44477</v>
      </c>
      <c r="N907" s="2" t="s">
        <v>522</v>
      </c>
    </row>
    <row r="908" spans="1:14" s="2" customFormat="1" ht="13" x14ac:dyDescent="0.3">
      <c r="A908" s="2" t="s">
        <v>6816</v>
      </c>
      <c r="B908" s="2" t="s">
        <v>4845</v>
      </c>
      <c r="C908" s="2">
        <v>2021</v>
      </c>
      <c r="D908" s="2" t="s">
        <v>4844</v>
      </c>
      <c r="E908" s="2" t="s">
        <v>4848</v>
      </c>
      <c r="G908" s="2" t="s">
        <v>4846</v>
      </c>
      <c r="H908" s="2" t="s">
        <v>4847</v>
      </c>
      <c r="K908" s="11">
        <v>43628</v>
      </c>
      <c r="N908" s="2" t="s">
        <v>1555</v>
      </c>
    </row>
    <row r="909" spans="1:14" s="2" customFormat="1" ht="13" x14ac:dyDescent="0.3">
      <c r="A909" s="2" t="s">
        <v>6816</v>
      </c>
      <c r="B909" s="2" t="s">
        <v>4850</v>
      </c>
      <c r="C909" s="2">
        <v>2021</v>
      </c>
      <c r="D909" s="2" t="s">
        <v>4849</v>
      </c>
      <c r="E909" s="2" t="s">
        <v>4462</v>
      </c>
      <c r="G909" s="2" t="s">
        <v>4851</v>
      </c>
      <c r="H909" s="2" t="s">
        <v>4852</v>
      </c>
      <c r="K909" s="11">
        <v>44467</v>
      </c>
      <c r="N909" s="2" t="s">
        <v>4853</v>
      </c>
    </row>
    <row r="910" spans="1:14" s="2" customFormat="1" ht="13" x14ac:dyDescent="0.3">
      <c r="A910" s="2" t="s">
        <v>6816</v>
      </c>
      <c r="B910" s="2" t="s">
        <v>4855</v>
      </c>
      <c r="C910" s="2">
        <v>2021</v>
      </c>
      <c r="D910" s="2" t="s">
        <v>4854</v>
      </c>
      <c r="E910" s="2" t="s">
        <v>4858</v>
      </c>
      <c r="G910" s="2" t="s">
        <v>4856</v>
      </c>
      <c r="H910" s="2" t="s">
        <v>4857</v>
      </c>
      <c r="K910" s="11">
        <v>44228</v>
      </c>
      <c r="N910" s="2" t="s">
        <v>4859</v>
      </c>
    </row>
    <row r="911" spans="1:14" s="2" customFormat="1" ht="13" x14ac:dyDescent="0.3">
      <c r="A911" s="2" t="s">
        <v>6816</v>
      </c>
      <c r="B911" s="2" t="s">
        <v>4861</v>
      </c>
      <c r="C911" s="2">
        <v>2021</v>
      </c>
      <c r="D911" s="2" t="s">
        <v>4860</v>
      </c>
      <c r="E911" s="2" t="s">
        <v>4864</v>
      </c>
      <c r="G911" s="2" t="s">
        <v>4862</v>
      </c>
      <c r="H911" s="2" t="s">
        <v>4863</v>
      </c>
      <c r="K911" s="11">
        <v>44544</v>
      </c>
      <c r="L911" s="2" t="s">
        <v>4865</v>
      </c>
      <c r="N911" s="2" t="s">
        <v>1129</v>
      </c>
    </row>
    <row r="912" spans="1:14" s="2" customFormat="1" ht="13" x14ac:dyDescent="0.3">
      <c r="A912" s="2" t="s">
        <v>6816</v>
      </c>
      <c r="B912" s="2" t="s">
        <v>4867</v>
      </c>
      <c r="C912" s="2">
        <v>2020</v>
      </c>
      <c r="D912" s="2" t="s">
        <v>4866</v>
      </c>
      <c r="E912" s="2" t="s">
        <v>4870</v>
      </c>
      <c r="G912" s="2" t="s">
        <v>4868</v>
      </c>
      <c r="H912" s="2" t="s">
        <v>4869</v>
      </c>
      <c r="K912" s="11">
        <v>44613</v>
      </c>
      <c r="L912" s="2" t="s">
        <v>4871</v>
      </c>
      <c r="N912" s="2" t="s">
        <v>4872</v>
      </c>
    </row>
    <row r="913" spans="1:14" s="2" customFormat="1" ht="13" x14ac:dyDescent="0.3">
      <c r="A913" s="2" t="s">
        <v>6816</v>
      </c>
      <c r="B913" s="2" t="s">
        <v>4874</v>
      </c>
      <c r="C913" s="2">
        <v>2021</v>
      </c>
      <c r="D913" s="2" t="s">
        <v>4873</v>
      </c>
      <c r="E913" s="2" t="s">
        <v>4653</v>
      </c>
      <c r="G913" s="2" t="s">
        <v>4875</v>
      </c>
      <c r="H913" s="2" t="s">
        <v>4652</v>
      </c>
      <c r="K913" s="11">
        <v>44410</v>
      </c>
      <c r="L913" s="2" t="s">
        <v>4876</v>
      </c>
      <c r="N913" s="2" t="s">
        <v>4877</v>
      </c>
    </row>
    <row r="914" spans="1:14" s="2" customFormat="1" ht="13" x14ac:dyDescent="0.3">
      <c r="A914" s="2" t="s">
        <v>6816</v>
      </c>
      <c r="B914" s="2" t="s">
        <v>4879</v>
      </c>
      <c r="C914" s="2">
        <v>2021</v>
      </c>
      <c r="D914" s="2" t="s">
        <v>4878</v>
      </c>
      <c r="E914" s="2" t="s">
        <v>4882</v>
      </c>
      <c r="G914" s="2" t="s">
        <v>4880</v>
      </c>
      <c r="H914" s="2" t="s">
        <v>4881</v>
      </c>
      <c r="K914" s="11">
        <v>44474</v>
      </c>
      <c r="N914" s="2" t="s">
        <v>1279</v>
      </c>
    </row>
    <row r="915" spans="1:14" s="2" customFormat="1" ht="13" x14ac:dyDescent="0.3">
      <c r="A915" s="2" t="s">
        <v>6816</v>
      </c>
      <c r="B915" s="2" t="s">
        <v>4883</v>
      </c>
      <c r="C915" s="2">
        <v>2021</v>
      </c>
      <c r="D915" s="2" t="s">
        <v>99</v>
      </c>
      <c r="E915" s="2" t="s">
        <v>4886</v>
      </c>
      <c r="G915" s="2" t="s">
        <v>4884</v>
      </c>
      <c r="H915" s="2" t="s">
        <v>4885</v>
      </c>
      <c r="K915" s="11">
        <v>44511</v>
      </c>
      <c r="L915" s="2" t="s">
        <v>4887</v>
      </c>
      <c r="N915" s="2" t="s">
        <v>103</v>
      </c>
    </row>
    <row r="916" spans="1:14" s="2" customFormat="1" ht="13" x14ac:dyDescent="0.3">
      <c r="A916" s="2" t="s">
        <v>6816</v>
      </c>
      <c r="B916" s="2" t="s">
        <v>4889</v>
      </c>
      <c r="C916" s="2">
        <v>2021</v>
      </c>
      <c r="D916" s="2" t="s">
        <v>4888</v>
      </c>
      <c r="E916" s="2" t="s">
        <v>4892</v>
      </c>
      <c r="G916" s="2" t="s">
        <v>4890</v>
      </c>
      <c r="H916" s="2" t="s">
        <v>4891</v>
      </c>
      <c r="K916" s="11">
        <v>44403</v>
      </c>
      <c r="L916" s="2" t="s">
        <v>4893</v>
      </c>
      <c r="N916" s="2" t="s">
        <v>4894</v>
      </c>
    </row>
    <row r="917" spans="1:14" s="2" customFormat="1" ht="13" x14ac:dyDescent="0.3">
      <c r="A917" s="2" t="s">
        <v>6816</v>
      </c>
      <c r="B917" s="2" t="s">
        <v>4896</v>
      </c>
      <c r="C917" s="2">
        <v>2021</v>
      </c>
      <c r="D917" s="2" t="s">
        <v>4895</v>
      </c>
      <c r="E917" s="2" t="s">
        <v>4756</v>
      </c>
      <c r="G917" s="2" t="s">
        <v>4897</v>
      </c>
      <c r="H917" s="2" t="s">
        <v>4703</v>
      </c>
      <c r="K917" s="11">
        <v>44330</v>
      </c>
      <c r="N917" s="2" t="s">
        <v>4898</v>
      </c>
    </row>
    <row r="918" spans="1:14" s="2" customFormat="1" ht="13" x14ac:dyDescent="0.3">
      <c r="A918" s="2" t="s">
        <v>6816</v>
      </c>
      <c r="B918" s="2" t="s">
        <v>4900</v>
      </c>
      <c r="C918" s="2">
        <v>2021</v>
      </c>
      <c r="D918" s="2" t="s">
        <v>4899</v>
      </c>
      <c r="E918" s="2" t="s">
        <v>4903</v>
      </c>
      <c r="G918" s="2" t="s">
        <v>4901</v>
      </c>
      <c r="H918" s="2" t="s">
        <v>4902</v>
      </c>
      <c r="K918" s="11">
        <v>44091</v>
      </c>
      <c r="L918" s="2" t="s">
        <v>4904</v>
      </c>
      <c r="N918" s="2" t="s">
        <v>939</v>
      </c>
    </row>
    <row r="919" spans="1:14" s="2" customFormat="1" ht="13" x14ac:dyDescent="0.3">
      <c r="A919" s="2" t="s">
        <v>6816</v>
      </c>
      <c r="B919" s="2" t="s">
        <v>4906</v>
      </c>
      <c r="C919" s="2">
        <v>2021</v>
      </c>
      <c r="D919" s="2" t="s">
        <v>4905</v>
      </c>
      <c r="E919" s="2" t="s">
        <v>4909</v>
      </c>
      <c r="G919" s="2" t="s">
        <v>4907</v>
      </c>
      <c r="H919" s="2" t="s">
        <v>4908</v>
      </c>
      <c r="K919" s="11">
        <v>44226</v>
      </c>
      <c r="L919" s="2" t="s">
        <v>4910</v>
      </c>
      <c r="N919" s="2" t="s">
        <v>2653</v>
      </c>
    </row>
    <row r="920" spans="1:14" s="2" customFormat="1" ht="13" x14ac:dyDescent="0.3">
      <c r="A920" s="2" t="s">
        <v>6816</v>
      </c>
      <c r="B920" s="2" t="s">
        <v>4912</v>
      </c>
      <c r="C920" s="2">
        <v>2021</v>
      </c>
      <c r="D920" s="2" t="s">
        <v>4911</v>
      </c>
      <c r="E920" s="2" t="s">
        <v>4548</v>
      </c>
      <c r="G920" s="2" t="s">
        <v>4913</v>
      </c>
      <c r="H920" s="2" t="s">
        <v>4914</v>
      </c>
      <c r="K920" s="11">
        <v>44378</v>
      </c>
      <c r="N920" s="2" t="s">
        <v>2153</v>
      </c>
    </row>
    <row r="921" spans="1:14" s="2" customFormat="1" ht="13" x14ac:dyDescent="0.3">
      <c r="A921" s="2" t="s">
        <v>6816</v>
      </c>
      <c r="B921" s="2" t="s">
        <v>4916</v>
      </c>
      <c r="C921" s="2">
        <v>2021</v>
      </c>
      <c r="D921" s="2" t="s">
        <v>4915</v>
      </c>
      <c r="E921" s="2" t="s">
        <v>4918</v>
      </c>
      <c r="G921" s="2" t="s">
        <v>4917</v>
      </c>
      <c r="H921" s="2" t="s">
        <v>4537</v>
      </c>
      <c r="K921" s="11">
        <v>44389</v>
      </c>
      <c r="N921" s="2" t="s">
        <v>4919</v>
      </c>
    </row>
    <row r="922" spans="1:14" s="2" customFormat="1" ht="13" x14ac:dyDescent="0.3">
      <c r="A922" s="2" t="s">
        <v>6816</v>
      </c>
      <c r="B922" s="2" t="s">
        <v>4921</v>
      </c>
      <c r="C922" s="2">
        <v>2021</v>
      </c>
      <c r="D922" s="2" t="s">
        <v>4920</v>
      </c>
      <c r="E922" s="2" t="s">
        <v>4924</v>
      </c>
      <c r="G922" s="2" t="s">
        <v>4922</v>
      </c>
      <c r="H922" s="2" t="s">
        <v>4923</v>
      </c>
      <c r="K922" s="11">
        <v>44316</v>
      </c>
      <c r="L922" s="2" t="s">
        <v>4925</v>
      </c>
      <c r="N922" s="2" t="s">
        <v>606</v>
      </c>
    </row>
    <row r="923" spans="1:14" s="2" customFormat="1" ht="13" x14ac:dyDescent="0.3">
      <c r="A923" s="2" t="s">
        <v>6816</v>
      </c>
      <c r="B923" s="2" t="s">
        <v>4927</v>
      </c>
      <c r="C923" s="2">
        <v>2021</v>
      </c>
      <c r="D923" s="2" t="s">
        <v>4926</v>
      </c>
      <c r="E923" s="2" t="s">
        <v>4930</v>
      </c>
      <c r="G923" s="2" t="s">
        <v>4928</v>
      </c>
      <c r="H923" s="2" t="s">
        <v>4929</v>
      </c>
      <c r="K923" s="11">
        <v>44203</v>
      </c>
      <c r="L923" s="2" t="s">
        <v>4931</v>
      </c>
      <c r="N923" s="2" t="s">
        <v>556</v>
      </c>
    </row>
    <row r="924" spans="1:14" s="2" customFormat="1" ht="13" x14ac:dyDescent="0.3">
      <c r="A924" s="2" t="s">
        <v>6816</v>
      </c>
      <c r="B924" s="2" t="s">
        <v>4933</v>
      </c>
      <c r="C924" s="2">
        <v>2021</v>
      </c>
      <c r="D924" s="2" t="s">
        <v>4932</v>
      </c>
      <c r="E924" s="2" t="s">
        <v>2135</v>
      </c>
      <c r="G924" s="2" t="s">
        <v>4934</v>
      </c>
      <c r="H924" s="2" t="s">
        <v>4935</v>
      </c>
      <c r="K924" s="11">
        <v>44404</v>
      </c>
      <c r="L924" s="2" t="s">
        <v>4936</v>
      </c>
      <c r="N924" s="2" t="s">
        <v>2795</v>
      </c>
    </row>
    <row r="925" spans="1:14" s="2" customFormat="1" ht="13" x14ac:dyDescent="0.3">
      <c r="A925" s="2" t="s">
        <v>6816</v>
      </c>
      <c r="B925" s="2" t="s">
        <v>4938</v>
      </c>
      <c r="C925" s="2">
        <v>2021</v>
      </c>
      <c r="D925" s="2" t="s">
        <v>4937</v>
      </c>
      <c r="E925" s="2" t="s">
        <v>4941</v>
      </c>
      <c r="G925" s="2" t="s">
        <v>4939</v>
      </c>
      <c r="H925" s="2" t="s">
        <v>4940</v>
      </c>
      <c r="K925" s="11">
        <v>44222</v>
      </c>
      <c r="L925" s="2" t="s">
        <v>4942</v>
      </c>
      <c r="N925" s="2" t="s">
        <v>1332</v>
      </c>
    </row>
    <row r="926" spans="1:14" s="2" customFormat="1" ht="13" x14ac:dyDescent="0.3">
      <c r="A926" s="2" t="s">
        <v>6816</v>
      </c>
      <c r="B926" s="2" t="s">
        <v>4944</v>
      </c>
      <c r="C926" s="2">
        <v>2021</v>
      </c>
      <c r="D926" s="2" t="s">
        <v>4943</v>
      </c>
      <c r="E926" s="2" t="s">
        <v>4843</v>
      </c>
      <c r="G926" s="2" t="s">
        <v>4945</v>
      </c>
      <c r="H926" s="2" t="s">
        <v>4946</v>
      </c>
      <c r="K926" s="11">
        <v>44380</v>
      </c>
      <c r="N926" s="2" t="s">
        <v>1376</v>
      </c>
    </row>
    <row r="927" spans="1:14" s="2" customFormat="1" ht="13" x14ac:dyDescent="0.3">
      <c r="A927" s="2" t="s">
        <v>6816</v>
      </c>
      <c r="B927" s="2" t="s">
        <v>4948</v>
      </c>
      <c r="C927" s="2">
        <v>2021</v>
      </c>
      <c r="D927" s="2" t="s">
        <v>4947</v>
      </c>
      <c r="E927" s="2" t="s">
        <v>4951</v>
      </c>
      <c r="G927" s="2" t="s">
        <v>4949</v>
      </c>
      <c r="H927" s="2" t="s">
        <v>4950</v>
      </c>
      <c r="K927" s="11">
        <v>44356</v>
      </c>
      <c r="L927" s="2" t="s">
        <v>4952</v>
      </c>
      <c r="N927" s="2" t="s">
        <v>661</v>
      </c>
    </row>
    <row r="928" spans="1:14" s="2" customFormat="1" ht="13" x14ac:dyDescent="0.3">
      <c r="A928" s="2" t="s">
        <v>6816</v>
      </c>
      <c r="B928" s="2" t="s">
        <v>4954</v>
      </c>
      <c r="C928" s="2">
        <v>2021</v>
      </c>
      <c r="D928" s="2" t="s">
        <v>4953</v>
      </c>
      <c r="E928" s="2" t="s">
        <v>4957</v>
      </c>
      <c r="G928" s="2" t="s">
        <v>4955</v>
      </c>
      <c r="H928" s="2" t="s">
        <v>4956</v>
      </c>
      <c r="K928" s="11">
        <v>44202</v>
      </c>
      <c r="N928" s="2" t="s">
        <v>4958</v>
      </c>
    </row>
    <row r="929" spans="1:14" s="2" customFormat="1" ht="13" x14ac:dyDescent="0.3">
      <c r="A929" s="2" t="s">
        <v>6816</v>
      </c>
      <c r="B929" s="2" t="s">
        <v>4960</v>
      </c>
      <c r="C929" s="2">
        <v>2021</v>
      </c>
      <c r="D929" s="2" t="s">
        <v>4959</v>
      </c>
      <c r="E929" s="2" t="s">
        <v>4137</v>
      </c>
      <c r="G929" s="2" t="s">
        <v>4961</v>
      </c>
      <c r="H929" s="2" t="s">
        <v>4962</v>
      </c>
      <c r="K929" s="11">
        <v>44379</v>
      </c>
      <c r="L929" s="2" t="s">
        <v>4963</v>
      </c>
      <c r="N929" s="2" t="s">
        <v>4964</v>
      </c>
    </row>
    <row r="930" spans="1:14" s="2" customFormat="1" ht="13" x14ac:dyDescent="0.3">
      <c r="A930" s="2" t="s">
        <v>6816</v>
      </c>
      <c r="B930" s="2" t="s">
        <v>4966</v>
      </c>
      <c r="C930" s="2">
        <v>2021</v>
      </c>
      <c r="D930" s="2" t="s">
        <v>4965</v>
      </c>
      <c r="E930" s="2" t="s">
        <v>4969</v>
      </c>
      <c r="G930" s="2" t="s">
        <v>4967</v>
      </c>
      <c r="H930" s="2" t="s">
        <v>4968</v>
      </c>
      <c r="K930" s="11">
        <v>44586</v>
      </c>
      <c r="N930" s="2" t="s">
        <v>4970</v>
      </c>
    </row>
    <row r="931" spans="1:14" s="2" customFormat="1" ht="13" x14ac:dyDescent="0.3">
      <c r="A931" s="2" t="s">
        <v>6816</v>
      </c>
      <c r="B931" s="2" t="s">
        <v>4972</v>
      </c>
      <c r="C931" s="2">
        <v>2021</v>
      </c>
      <c r="D931" s="2" t="s">
        <v>4971</v>
      </c>
      <c r="E931" s="2" t="s">
        <v>4975</v>
      </c>
      <c r="G931" s="2" t="s">
        <v>4973</v>
      </c>
      <c r="H931" s="2" t="s">
        <v>4974</v>
      </c>
      <c r="K931" s="11">
        <v>44208</v>
      </c>
      <c r="L931" s="2" t="s">
        <v>4976</v>
      </c>
      <c r="N931" s="2" t="s">
        <v>4977</v>
      </c>
    </row>
    <row r="932" spans="1:14" s="2" customFormat="1" ht="13" x14ac:dyDescent="0.3">
      <c r="A932" s="2" t="s">
        <v>6816</v>
      </c>
      <c r="B932" s="2" t="s">
        <v>4979</v>
      </c>
      <c r="C932" s="2">
        <v>2021</v>
      </c>
      <c r="D932" s="2" t="s">
        <v>4978</v>
      </c>
      <c r="E932" s="2" t="s">
        <v>4982</v>
      </c>
      <c r="G932" s="2" t="s">
        <v>4980</v>
      </c>
      <c r="H932" s="2" t="s">
        <v>4981</v>
      </c>
      <c r="K932" s="11">
        <v>44308</v>
      </c>
      <c r="L932" s="2" t="s">
        <v>4983</v>
      </c>
      <c r="N932" s="2" t="s">
        <v>4984</v>
      </c>
    </row>
    <row r="933" spans="1:14" s="2" customFormat="1" ht="13" x14ac:dyDescent="0.3">
      <c r="A933" s="2" t="s">
        <v>6816</v>
      </c>
      <c r="B933" s="2" t="s">
        <v>4986</v>
      </c>
      <c r="C933" s="2">
        <v>2021</v>
      </c>
      <c r="D933" s="2" t="s">
        <v>4985</v>
      </c>
      <c r="E933" s="2" t="s">
        <v>4988</v>
      </c>
      <c r="G933" s="2" t="s">
        <v>4987</v>
      </c>
      <c r="H933" s="2" t="s">
        <v>4703</v>
      </c>
      <c r="K933" s="11">
        <v>44289</v>
      </c>
      <c r="L933" s="2" t="s">
        <v>4989</v>
      </c>
      <c r="N933" s="2" t="s">
        <v>4990</v>
      </c>
    </row>
    <row r="934" spans="1:14" s="2" customFormat="1" ht="13" x14ac:dyDescent="0.3">
      <c r="A934" s="2" t="s">
        <v>6816</v>
      </c>
      <c r="B934" s="2" t="s">
        <v>4991</v>
      </c>
      <c r="C934" s="2">
        <v>2021</v>
      </c>
      <c r="D934" s="2" t="s">
        <v>233</v>
      </c>
      <c r="E934" s="2" t="s">
        <v>4122</v>
      </c>
      <c r="G934" s="2" t="s">
        <v>4992</v>
      </c>
      <c r="H934" s="2" t="s">
        <v>4993</v>
      </c>
      <c r="K934" s="11">
        <v>44143</v>
      </c>
      <c r="N934" s="2" t="s">
        <v>237</v>
      </c>
    </row>
    <row r="935" spans="1:14" s="2" customFormat="1" ht="13" x14ac:dyDescent="0.3">
      <c r="A935" s="2" t="s">
        <v>6816</v>
      </c>
      <c r="B935" s="2" t="s">
        <v>4995</v>
      </c>
      <c r="C935" s="2">
        <v>2021</v>
      </c>
      <c r="D935" s="2" t="s">
        <v>4994</v>
      </c>
      <c r="E935" s="2" t="s">
        <v>4998</v>
      </c>
      <c r="G935" s="2" t="s">
        <v>4996</v>
      </c>
      <c r="H935" s="2" t="s">
        <v>4997</v>
      </c>
      <c r="K935" s="11">
        <v>44485</v>
      </c>
      <c r="L935" s="2" t="s">
        <v>4999</v>
      </c>
      <c r="N935" s="2" t="s">
        <v>5000</v>
      </c>
    </row>
    <row r="936" spans="1:14" s="2" customFormat="1" ht="13" x14ac:dyDescent="0.3">
      <c r="A936" s="2" t="s">
        <v>6816</v>
      </c>
      <c r="B936" s="2" t="s">
        <v>5002</v>
      </c>
      <c r="C936" s="2">
        <v>2021</v>
      </c>
      <c r="D936" s="2" t="s">
        <v>5001</v>
      </c>
      <c r="E936" s="2" t="s">
        <v>4137</v>
      </c>
      <c r="G936" s="2" t="s">
        <v>5003</v>
      </c>
      <c r="H936" s="2" t="s">
        <v>4408</v>
      </c>
      <c r="K936" s="11">
        <v>44230</v>
      </c>
      <c r="L936" s="2" t="s">
        <v>5004</v>
      </c>
      <c r="N936" s="2" t="s">
        <v>5005</v>
      </c>
    </row>
    <row r="937" spans="1:14" s="2" customFormat="1" ht="13" x14ac:dyDescent="0.3">
      <c r="A937" s="2" t="s">
        <v>6816</v>
      </c>
      <c r="B937" s="2" t="s">
        <v>5007</v>
      </c>
      <c r="C937" s="2">
        <v>2021</v>
      </c>
      <c r="D937" s="2" t="s">
        <v>5006</v>
      </c>
      <c r="E937" s="2" t="s">
        <v>5010</v>
      </c>
      <c r="G937" s="2" t="s">
        <v>5008</v>
      </c>
      <c r="H937" s="2" t="s">
        <v>5009</v>
      </c>
      <c r="K937" s="11">
        <v>44207</v>
      </c>
      <c r="N937" s="2" t="s">
        <v>690</v>
      </c>
    </row>
    <row r="938" spans="1:14" s="2" customFormat="1" ht="13" x14ac:dyDescent="0.3">
      <c r="A938" s="2" t="s">
        <v>6816</v>
      </c>
      <c r="B938" s="2" t="s">
        <v>5012</v>
      </c>
      <c r="C938" s="2">
        <v>2021</v>
      </c>
      <c r="D938" s="2" t="s">
        <v>5011</v>
      </c>
      <c r="E938" s="2" t="s">
        <v>5015</v>
      </c>
      <c r="G938" s="2" t="s">
        <v>5013</v>
      </c>
      <c r="H938" s="2" t="s">
        <v>5014</v>
      </c>
      <c r="K938" s="11">
        <v>44068</v>
      </c>
      <c r="L938" s="2" t="s">
        <v>5016</v>
      </c>
      <c r="N938" s="2" t="s">
        <v>5017</v>
      </c>
    </row>
    <row r="939" spans="1:14" s="2" customFormat="1" ht="13" x14ac:dyDescent="0.3">
      <c r="A939" s="2" t="s">
        <v>6816</v>
      </c>
      <c r="B939" s="2" t="s">
        <v>5019</v>
      </c>
      <c r="C939" s="2">
        <v>2021</v>
      </c>
      <c r="D939" s="2" t="s">
        <v>5018</v>
      </c>
      <c r="E939" s="2" t="s">
        <v>5022</v>
      </c>
      <c r="G939" s="2" t="s">
        <v>5020</v>
      </c>
      <c r="H939" s="2" t="s">
        <v>5021</v>
      </c>
      <c r="K939" s="11">
        <v>43902</v>
      </c>
      <c r="L939" s="2" t="s">
        <v>5023</v>
      </c>
      <c r="M939" s="2" t="s">
        <v>5024</v>
      </c>
      <c r="N939" s="2" t="s">
        <v>252</v>
      </c>
    </row>
    <row r="940" spans="1:14" s="2" customFormat="1" ht="13" x14ac:dyDescent="0.3">
      <c r="A940" s="2" t="s">
        <v>6816</v>
      </c>
      <c r="B940" s="2" t="s">
        <v>5026</v>
      </c>
      <c r="C940" s="2">
        <v>2021</v>
      </c>
      <c r="D940" s="2" t="s">
        <v>5025</v>
      </c>
      <c r="E940" s="2" t="s">
        <v>5029</v>
      </c>
      <c r="G940" s="2" t="s">
        <v>5027</v>
      </c>
      <c r="H940" s="2" t="s">
        <v>5028</v>
      </c>
      <c r="K940" s="11">
        <v>44230</v>
      </c>
      <c r="L940" s="2" t="s">
        <v>5030</v>
      </c>
      <c r="N940" s="2" t="s">
        <v>5031</v>
      </c>
    </row>
    <row r="941" spans="1:14" s="2" customFormat="1" ht="13" x14ac:dyDescent="0.3">
      <c r="A941" s="2" t="s">
        <v>6816</v>
      </c>
      <c r="B941" s="2" t="s">
        <v>5033</v>
      </c>
      <c r="C941" s="2">
        <v>2021</v>
      </c>
      <c r="D941" s="2" t="s">
        <v>5032</v>
      </c>
      <c r="E941" s="2" t="s">
        <v>4335</v>
      </c>
      <c r="G941" s="2" t="s">
        <v>5034</v>
      </c>
      <c r="H941" s="2" t="s">
        <v>4284</v>
      </c>
      <c r="K941" s="11">
        <v>44361</v>
      </c>
      <c r="N941" s="2" t="s">
        <v>5035</v>
      </c>
    </row>
    <row r="942" spans="1:14" s="2" customFormat="1" ht="13" x14ac:dyDescent="0.3">
      <c r="A942" s="2" t="s">
        <v>6816</v>
      </c>
      <c r="B942" s="2" t="s">
        <v>5037</v>
      </c>
      <c r="C942" s="2">
        <v>2021</v>
      </c>
      <c r="D942" s="2" t="s">
        <v>5036</v>
      </c>
      <c r="E942" s="2" t="s">
        <v>4744</v>
      </c>
      <c r="G942" s="2" t="s">
        <v>5038</v>
      </c>
      <c r="H942" s="2" t="s">
        <v>5039</v>
      </c>
      <c r="K942" s="11">
        <v>44311</v>
      </c>
      <c r="L942" s="2" t="s">
        <v>5040</v>
      </c>
      <c r="N942" s="2" t="s">
        <v>5041</v>
      </c>
    </row>
    <row r="943" spans="1:14" s="2" customFormat="1" ht="13" x14ac:dyDescent="0.3">
      <c r="A943" s="2" t="s">
        <v>6816</v>
      </c>
      <c r="B943" s="2" t="s">
        <v>5043</v>
      </c>
      <c r="C943" s="2">
        <v>2021</v>
      </c>
      <c r="D943" s="2" t="s">
        <v>5042</v>
      </c>
      <c r="E943" s="2" t="s">
        <v>5046</v>
      </c>
      <c r="G943" s="2" t="s">
        <v>5044</v>
      </c>
      <c r="H943" s="2" t="s">
        <v>5045</v>
      </c>
      <c r="K943" s="11">
        <v>44308</v>
      </c>
      <c r="N943" s="2" t="s">
        <v>3105</v>
      </c>
    </row>
    <row r="944" spans="1:14" s="2" customFormat="1" ht="13" x14ac:dyDescent="0.3">
      <c r="A944" s="2" t="s">
        <v>6816</v>
      </c>
      <c r="B944" s="2" t="s">
        <v>5048</v>
      </c>
      <c r="C944" s="2">
        <v>2021</v>
      </c>
      <c r="D944" s="2" t="s">
        <v>5047</v>
      </c>
      <c r="E944" s="2" t="s">
        <v>4371</v>
      </c>
      <c r="G944" s="2" t="s">
        <v>5049</v>
      </c>
      <c r="H944" s="2" t="s">
        <v>4284</v>
      </c>
      <c r="K944" s="11">
        <v>44435</v>
      </c>
      <c r="N944" s="2" t="s">
        <v>866</v>
      </c>
    </row>
    <row r="945" spans="1:14" s="2" customFormat="1" ht="13" x14ac:dyDescent="0.3">
      <c r="A945" s="2" t="s">
        <v>6816</v>
      </c>
      <c r="B945" s="2" t="s">
        <v>5051</v>
      </c>
      <c r="C945" s="2">
        <v>2021</v>
      </c>
      <c r="D945" s="2" t="s">
        <v>5050</v>
      </c>
      <c r="E945" s="2" t="s">
        <v>5054</v>
      </c>
      <c r="G945" s="2" t="s">
        <v>5052</v>
      </c>
      <c r="H945" s="2" t="s">
        <v>5053</v>
      </c>
      <c r="K945" s="11">
        <v>44006</v>
      </c>
      <c r="N945" s="2" t="s">
        <v>1396</v>
      </c>
    </row>
    <row r="946" spans="1:14" s="2" customFormat="1" ht="13" x14ac:dyDescent="0.3">
      <c r="A946" s="2" t="s">
        <v>6816</v>
      </c>
      <c r="B946" s="2" t="s">
        <v>5056</v>
      </c>
      <c r="C946" s="2">
        <v>2021</v>
      </c>
      <c r="D946" s="2" t="s">
        <v>5055</v>
      </c>
      <c r="E946" s="2" t="s">
        <v>4335</v>
      </c>
      <c r="G946" s="2" t="s">
        <v>5057</v>
      </c>
      <c r="H946" s="2" t="s">
        <v>4812</v>
      </c>
      <c r="K946" s="11">
        <v>44217</v>
      </c>
      <c r="N946" s="2" t="s">
        <v>2453</v>
      </c>
    </row>
    <row r="947" spans="1:14" s="2" customFormat="1" ht="13" x14ac:dyDescent="0.3">
      <c r="A947" s="2" t="s">
        <v>6816</v>
      </c>
      <c r="B947" s="2" t="s">
        <v>5059</v>
      </c>
      <c r="C947" s="2">
        <v>2021</v>
      </c>
      <c r="D947" s="2" t="s">
        <v>5058</v>
      </c>
      <c r="E947" s="2" t="s">
        <v>5062</v>
      </c>
      <c r="G947" s="2" t="s">
        <v>5060</v>
      </c>
      <c r="H947" s="2" t="s">
        <v>5061</v>
      </c>
      <c r="K947" s="11">
        <v>44208</v>
      </c>
      <c r="N947" s="2" t="s">
        <v>5063</v>
      </c>
    </row>
    <row r="948" spans="1:14" s="2" customFormat="1" ht="13" x14ac:dyDescent="0.3">
      <c r="A948" s="2" t="s">
        <v>6816</v>
      </c>
      <c r="B948" s="2" t="s">
        <v>5065</v>
      </c>
      <c r="C948" s="2">
        <v>2021</v>
      </c>
      <c r="D948" s="2" t="s">
        <v>5064</v>
      </c>
      <c r="E948" s="2" t="s">
        <v>4641</v>
      </c>
      <c r="G948" s="2" t="s">
        <v>5066</v>
      </c>
      <c r="H948" s="2" t="s">
        <v>5067</v>
      </c>
      <c r="K948" s="11">
        <v>44371</v>
      </c>
      <c r="L948" s="2" t="s">
        <v>5068</v>
      </c>
      <c r="N948" s="2" t="s">
        <v>5069</v>
      </c>
    </row>
    <row r="949" spans="1:14" s="2" customFormat="1" ht="13" x14ac:dyDescent="0.3">
      <c r="A949" s="2" t="s">
        <v>6816</v>
      </c>
      <c r="B949" s="2" t="s">
        <v>5071</v>
      </c>
      <c r="C949" s="2">
        <v>2021</v>
      </c>
      <c r="D949" s="2" t="s">
        <v>5070</v>
      </c>
      <c r="E949" s="2" t="s">
        <v>2502</v>
      </c>
      <c r="G949" s="2" t="s">
        <v>5072</v>
      </c>
      <c r="H949" s="2" t="s">
        <v>5073</v>
      </c>
      <c r="K949" s="11">
        <v>44458</v>
      </c>
      <c r="N949" s="2" t="s">
        <v>3237</v>
      </c>
    </row>
    <row r="950" spans="1:14" s="2" customFormat="1" ht="13" x14ac:dyDescent="0.3">
      <c r="A950" s="2" t="s">
        <v>6816</v>
      </c>
      <c r="B950" s="2" t="s">
        <v>5075</v>
      </c>
      <c r="C950" s="2">
        <v>2021</v>
      </c>
      <c r="D950" s="2" t="s">
        <v>5074</v>
      </c>
      <c r="E950" s="2" t="s">
        <v>4626</v>
      </c>
      <c r="G950" s="2" t="s">
        <v>5076</v>
      </c>
      <c r="H950" s="2" t="s">
        <v>4812</v>
      </c>
      <c r="K950" s="11">
        <v>44109</v>
      </c>
      <c r="N950" s="2" t="s">
        <v>697</v>
      </c>
    </row>
    <row r="951" spans="1:14" s="2" customFormat="1" ht="13" x14ac:dyDescent="0.3">
      <c r="A951" s="2" t="s">
        <v>6816</v>
      </c>
      <c r="B951" s="2" t="s">
        <v>5078</v>
      </c>
      <c r="C951" s="2">
        <v>2021</v>
      </c>
      <c r="D951" s="2" t="s">
        <v>5077</v>
      </c>
      <c r="E951" s="2" t="s">
        <v>5081</v>
      </c>
      <c r="G951" s="2" t="s">
        <v>5079</v>
      </c>
      <c r="H951" s="2" t="s">
        <v>5080</v>
      </c>
      <c r="K951" s="11">
        <v>44401</v>
      </c>
      <c r="N951" s="2" t="s">
        <v>1182</v>
      </c>
    </row>
    <row r="952" spans="1:14" s="2" customFormat="1" ht="13" x14ac:dyDescent="0.3">
      <c r="A952" s="2" t="s">
        <v>6816</v>
      </c>
      <c r="B952" s="2" t="s">
        <v>5083</v>
      </c>
      <c r="C952" s="2">
        <v>2021</v>
      </c>
      <c r="D952" s="2" t="s">
        <v>5082</v>
      </c>
      <c r="E952" s="2" t="s">
        <v>5086</v>
      </c>
      <c r="G952" s="2" t="s">
        <v>5084</v>
      </c>
      <c r="H952" s="2" t="s">
        <v>5085</v>
      </c>
      <c r="K952" s="11">
        <v>44411</v>
      </c>
      <c r="L952" s="2" t="s">
        <v>5087</v>
      </c>
      <c r="N952" s="2" t="s">
        <v>2289</v>
      </c>
    </row>
    <row r="953" spans="1:14" s="2" customFormat="1" ht="13" x14ac:dyDescent="0.3">
      <c r="A953" s="2" t="s">
        <v>6816</v>
      </c>
      <c r="B953" s="2" t="s">
        <v>5089</v>
      </c>
      <c r="C953" s="2">
        <v>2021</v>
      </c>
      <c r="D953" s="2" t="s">
        <v>5088</v>
      </c>
      <c r="E953" s="2" t="s">
        <v>4137</v>
      </c>
      <c r="G953" s="2" t="s">
        <v>5090</v>
      </c>
      <c r="H953" s="2" t="s">
        <v>5091</v>
      </c>
      <c r="K953" s="11">
        <v>44349</v>
      </c>
      <c r="L953" s="2" t="s">
        <v>5092</v>
      </c>
      <c r="N953" s="2" t="s">
        <v>5093</v>
      </c>
    </row>
    <row r="954" spans="1:14" s="2" customFormat="1" ht="13" x14ac:dyDescent="0.3">
      <c r="A954" s="2" t="s">
        <v>6816</v>
      </c>
      <c r="B954" s="2" t="s">
        <v>5095</v>
      </c>
      <c r="C954" s="2">
        <v>2021</v>
      </c>
      <c r="D954" s="2" t="s">
        <v>5094</v>
      </c>
      <c r="E954" s="2" t="s">
        <v>5098</v>
      </c>
      <c r="G954" s="2" t="s">
        <v>5096</v>
      </c>
      <c r="H954" s="2" t="s">
        <v>5097</v>
      </c>
      <c r="K954" s="11">
        <v>43991</v>
      </c>
      <c r="L954" s="2" t="s">
        <v>5099</v>
      </c>
      <c r="M954" s="2" t="s">
        <v>5100</v>
      </c>
      <c r="N954" s="2" t="s">
        <v>5101</v>
      </c>
    </row>
    <row r="955" spans="1:14" s="2" customFormat="1" ht="13" x14ac:dyDescent="0.3">
      <c r="A955" s="2" t="s">
        <v>6816</v>
      </c>
      <c r="B955" s="2" t="s">
        <v>5103</v>
      </c>
      <c r="C955" s="2">
        <v>2021</v>
      </c>
      <c r="D955" s="2" t="s">
        <v>5102</v>
      </c>
      <c r="E955" s="2" t="s">
        <v>5106</v>
      </c>
      <c r="G955" s="2" t="s">
        <v>5104</v>
      </c>
      <c r="H955" s="2" t="s">
        <v>5105</v>
      </c>
      <c r="K955" s="11">
        <v>44559</v>
      </c>
      <c r="N955" s="2" t="s">
        <v>5107</v>
      </c>
    </row>
    <row r="956" spans="1:14" s="2" customFormat="1" ht="13" x14ac:dyDescent="0.3">
      <c r="A956" s="2" t="s">
        <v>6816</v>
      </c>
      <c r="B956" s="2" t="s">
        <v>5109</v>
      </c>
      <c r="C956" s="2">
        <v>2021</v>
      </c>
      <c r="D956" s="2" t="s">
        <v>5108</v>
      </c>
      <c r="E956" s="2" t="s">
        <v>5112</v>
      </c>
      <c r="G956" s="2" t="s">
        <v>5110</v>
      </c>
      <c r="H956" s="2" t="s">
        <v>5111</v>
      </c>
      <c r="K956" s="11">
        <v>44288</v>
      </c>
      <c r="N956" s="2" t="s">
        <v>5113</v>
      </c>
    </row>
    <row r="957" spans="1:14" s="2" customFormat="1" ht="13" x14ac:dyDescent="0.3">
      <c r="A957" s="2" t="s">
        <v>6816</v>
      </c>
      <c r="B957" s="2" t="s">
        <v>5115</v>
      </c>
      <c r="C957" s="2">
        <v>2021</v>
      </c>
      <c r="D957" s="2" t="s">
        <v>5114</v>
      </c>
      <c r="E957" s="2" t="s">
        <v>4600</v>
      </c>
      <c r="G957" s="2" t="s">
        <v>5116</v>
      </c>
      <c r="H957" s="2" t="s">
        <v>5117</v>
      </c>
      <c r="K957" s="11">
        <v>44466</v>
      </c>
      <c r="L957" s="2" t="s">
        <v>5118</v>
      </c>
      <c r="N957" s="2" t="s">
        <v>5119</v>
      </c>
    </row>
    <row r="958" spans="1:14" s="2" customFormat="1" ht="13" x14ac:dyDescent="0.3">
      <c r="A958" s="2" t="s">
        <v>6816</v>
      </c>
      <c r="B958" s="2" t="s">
        <v>5121</v>
      </c>
      <c r="C958" s="2">
        <v>2021</v>
      </c>
      <c r="D958" s="2" t="s">
        <v>5120</v>
      </c>
      <c r="E958" s="2" t="s">
        <v>5124</v>
      </c>
      <c r="G958" s="2" t="s">
        <v>5122</v>
      </c>
      <c r="H958" s="2" t="s">
        <v>5123</v>
      </c>
      <c r="K958" s="11">
        <v>44552</v>
      </c>
      <c r="N958" s="2" t="s">
        <v>5125</v>
      </c>
    </row>
    <row r="959" spans="1:14" s="2" customFormat="1" ht="13" x14ac:dyDescent="0.3">
      <c r="A959" s="2" t="s">
        <v>6816</v>
      </c>
      <c r="B959" s="2" t="s">
        <v>5127</v>
      </c>
      <c r="C959" s="2">
        <v>2021</v>
      </c>
      <c r="D959" s="2" t="s">
        <v>5126</v>
      </c>
      <c r="E959" s="2" t="s">
        <v>4626</v>
      </c>
      <c r="G959" s="2" t="s">
        <v>5128</v>
      </c>
      <c r="H959" s="2" t="s">
        <v>5129</v>
      </c>
      <c r="K959" s="11">
        <v>44256</v>
      </c>
      <c r="N959" s="2" t="s">
        <v>593</v>
      </c>
    </row>
    <row r="960" spans="1:14" s="2" customFormat="1" ht="13" x14ac:dyDescent="0.3">
      <c r="A960" s="2" t="s">
        <v>6816</v>
      </c>
      <c r="B960" s="2" t="s">
        <v>5131</v>
      </c>
      <c r="C960" s="2">
        <v>2021</v>
      </c>
      <c r="D960" s="2" t="s">
        <v>5130</v>
      </c>
      <c r="E960" s="2" t="s">
        <v>4137</v>
      </c>
      <c r="G960" s="2" t="s">
        <v>5132</v>
      </c>
      <c r="H960" s="2" t="s">
        <v>5133</v>
      </c>
      <c r="K960" s="11">
        <v>44527</v>
      </c>
      <c r="L960" s="2" t="s">
        <v>5134</v>
      </c>
      <c r="N960" s="2" t="s">
        <v>5135</v>
      </c>
    </row>
    <row r="961" spans="1:14" s="2" customFormat="1" ht="13" x14ac:dyDescent="0.3">
      <c r="A961" s="2" t="s">
        <v>6816</v>
      </c>
      <c r="B961" s="2" t="s">
        <v>5137</v>
      </c>
      <c r="C961" s="2">
        <v>2021</v>
      </c>
      <c r="D961" s="2" t="s">
        <v>5136</v>
      </c>
      <c r="E961" s="2" t="s">
        <v>4762</v>
      </c>
      <c r="G961" s="2" t="s">
        <v>5138</v>
      </c>
      <c r="H961" s="2" t="s">
        <v>5139</v>
      </c>
      <c r="K961" s="11">
        <v>44557</v>
      </c>
      <c r="L961" s="2" t="s">
        <v>5140</v>
      </c>
      <c r="N961" s="2" t="s">
        <v>5141</v>
      </c>
    </row>
    <row r="962" spans="1:14" s="2" customFormat="1" ht="13" x14ac:dyDescent="0.3">
      <c r="A962" s="2" t="s">
        <v>6816</v>
      </c>
      <c r="B962" s="2" t="s">
        <v>5143</v>
      </c>
      <c r="C962" s="2">
        <v>2021</v>
      </c>
      <c r="D962" s="2" t="s">
        <v>5142</v>
      </c>
      <c r="E962" s="2" t="s">
        <v>4137</v>
      </c>
      <c r="G962" s="2" t="s">
        <v>5144</v>
      </c>
      <c r="H962" s="2" t="s">
        <v>5145</v>
      </c>
      <c r="K962" s="11">
        <v>44513</v>
      </c>
      <c r="L962" s="2" t="s">
        <v>5146</v>
      </c>
      <c r="N962" s="2" t="s">
        <v>5147</v>
      </c>
    </row>
    <row r="963" spans="1:14" s="2" customFormat="1" ht="13" x14ac:dyDescent="0.3">
      <c r="A963" s="2" t="s">
        <v>6816</v>
      </c>
      <c r="B963" s="2" t="s">
        <v>5149</v>
      </c>
      <c r="C963" s="2">
        <v>2021</v>
      </c>
      <c r="D963" s="2" t="s">
        <v>5148</v>
      </c>
      <c r="E963" s="2" t="s">
        <v>5152</v>
      </c>
      <c r="G963" s="2" t="s">
        <v>5150</v>
      </c>
      <c r="H963" s="2" t="s">
        <v>5151</v>
      </c>
      <c r="K963" s="11">
        <v>44127</v>
      </c>
      <c r="N963" s="2" t="s">
        <v>1732</v>
      </c>
    </row>
    <row r="964" spans="1:14" s="2" customFormat="1" ht="13" x14ac:dyDescent="0.3">
      <c r="A964" s="2" t="s">
        <v>6816</v>
      </c>
      <c r="B964" s="2" t="s">
        <v>5154</v>
      </c>
      <c r="C964" s="2">
        <v>2021</v>
      </c>
      <c r="D964" s="2" t="s">
        <v>5153</v>
      </c>
      <c r="E964" s="2" t="s">
        <v>1169</v>
      </c>
      <c r="G964" s="2" t="s">
        <v>5155</v>
      </c>
      <c r="H964" s="2" t="s">
        <v>5156</v>
      </c>
      <c r="K964" s="11">
        <v>43944</v>
      </c>
      <c r="N964" s="2" t="s">
        <v>1170</v>
      </c>
    </row>
    <row r="965" spans="1:14" s="2" customFormat="1" ht="13" x14ac:dyDescent="0.3">
      <c r="A965" s="2" t="s">
        <v>6816</v>
      </c>
      <c r="B965" s="2" t="s">
        <v>5158</v>
      </c>
      <c r="C965" s="2">
        <v>2020</v>
      </c>
      <c r="D965" s="2" t="s">
        <v>5157</v>
      </c>
      <c r="E965" s="2" t="s">
        <v>5161</v>
      </c>
      <c r="G965" s="2" t="s">
        <v>5159</v>
      </c>
      <c r="H965" s="2" t="s">
        <v>5160</v>
      </c>
      <c r="K965" s="11">
        <v>44183</v>
      </c>
      <c r="L965" s="2" t="s">
        <v>5162</v>
      </c>
      <c r="N965" s="2" t="s">
        <v>5163</v>
      </c>
    </row>
    <row r="966" spans="1:14" s="2" customFormat="1" ht="13" x14ac:dyDescent="0.3">
      <c r="A966" s="2" t="s">
        <v>6816</v>
      </c>
      <c r="B966" s="2" t="s">
        <v>5165</v>
      </c>
      <c r="C966" s="2">
        <v>2021</v>
      </c>
      <c r="D966" s="2" t="s">
        <v>5164</v>
      </c>
      <c r="E966" s="2" t="s">
        <v>5168</v>
      </c>
      <c r="G966" s="2" t="s">
        <v>5166</v>
      </c>
      <c r="H966" s="2" t="s">
        <v>5167</v>
      </c>
      <c r="K966" s="11">
        <v>44497</v>
      </c>
      <c r="N966" s="2" t="s">
        <v>5169</v>
      </c>
    </row>
    <row r="967" spans="1:14" s="2" customFormat="1" ht="13" x14ac:dyDescent="0.3">
      <c r="A967" s="2" t="s">
        <v>6816</v>
      </c>
      <c r="B967" s="2" t="s">
        <v>5170</v>
      </c>
      <c r="C967" s="2">
        <v>2021</v>
      </c>
      <c r="D967" s="2" t="s">
        <v>264</v>
      </c>
      <c r="E967" s="2" t="s">
        <v>272</v>
      </c>
      <c r="G967" s="2" t="s">
        <v>5171</v>
      </c>
      <c r="H967" s="2" t="s">
        <v>5172</v>
      </c>
      <c r="K967" s="11">
        <v>44063</v>
      </c>
      <c r="L967" s="2" t="s">
        <v>5173</v>
      </c>
      <c r="N967" s="2" t="s">
        <v>268</v>
      </c>
    </row>
    <row r="968" spans="1:14" s="2" customFormat="1" ht="13" x14ac:dyDescent="0.3">
      <c r="A968" s="2" t="s">
        <v>6816</v>
      </c>
      <c r="B968" s="2" t="s">
        <v>5174</v>
      </c>
      <c r="C968" s="2">
        <v>2021</v>
      </c>
      <c r="D968" s="2" t="s">
        <v>147</v>
      </c>
      <c r="E968" s="2" t="s">
        <v>5177</v>
      </c>
      <c r="G968" s="2" t="s">
        <v>5175</v>
      </c>
      <c r="H968" s="2" t="s">
        <v>5176</v>
      </c>
      <c r="K968" s="11">
        <v>44069</v>
      </c>
      <c r="L968" s="2" t="s">
        <v>5178</v>
      </c>
      <c r="M968" s="2" t="s">
        <v>5179</v>
      </c>
      <c r="N968" s="2" t="s">
        <v>151</v>
      </c>
    </row>
    <row r="969" spans="1:14" s="2" customFormat="1" ht="13" x14ac:dyDescent="0.3">
      <c r="A969" s="2" t="s">
        <v>6816</v>
      </c>
      <c r="B969" s="2" t="s">
        <v>5181</v>
      </c>
      <c r="C969" s="2">
        <v>2021</v>
      </c>
      <c r="D969" s="2" t="s">
        <v>5180</v>
      </c>
      <c r="E969" s="2" t="s">
        <v>5184</v>
      </c>
      <c r="G969" s="2" t="s">
        <v>5182</v>
      </c>
      <c r="H969" s="2" t="s">
        <v>5183</v>
      </c>
      <c r="K969" s="11">
        <v>44435</v>
      </c>
      <c r="L969" s="2" t="s">
        <v>5185</v>
      </c>
      <c r="M969" s="2" t="s">
        <v>5186</v>
      </c>
      <c r="N969" s="2" t="s">
        <v>5187</v>
      </c>
    </row>
    <row r="970" spans="1:14" s="2" customFormat="1" ht="13" x14ac:dyDescent="0.3">
      <c r="A970" s="2" t="s">
        <v>6816</v>
      </c>
      <c r="B970" s="2" t="s">
        <v>5189</v>
      </c>
      <c r="C970" s="2">
        <v>2021</v>
      </c>
      <c r="D970" s="2" t="s">
        <v>5188</v>
      </c>
      <c r="E970" s="2" t="s">
        <v>5192</v>
      </c>
      <c r="G970" s="2" t="s">
        <v>5190</v>
      </c>
      <c r="H970" s="2" t="s">
        <v>5191</v>
      </c>
      <c r="K970" s="11">
        <v>44324</v>
      </c>
    </row>
    <row r="971" spans="1:14" s="2" customFormat="1" ht="13" x14ac:dyDescent="0.3">
      <c r="A971" s="2" t="s">
        <v>6816</v>
      </c>
      <c r="B971" s="2" t="s">
        <v>4123</v>
      </c>
      <c r="C971" s="2">
        <v>2021</v>
      </c>
      <c r="D971" s="2" t="s">
        <v>31</v>
      </c>
      <c r="E971" s="2" t="s">
        <v>41</v>
      </c>
      <c r="G971" s="2" t="s">
        <v>4124</v>
      </c>
      <c r="H971" s="2" t="s">
        <v>4125</v>
      </c>
      <c r="K971" s="11">
        <v>44303</v>
      </c>
      <c r="N971" s="2" t="s">
        <v>37</v>
      </c>
    </row>
    <row r="972" spans="1:14" s="2" customFormat="1" ht="13" x14ac:dyDescent="0.3">
      <c r="A972" s="2" t="s">
        <v>6816</v>
      </c>
      <c r="B972" s="2" t="s">
        <v>5194</v>
      </c>
      <c r="C972" s="2">
        <v>2021</v>
      </c>
      <c r="D972" s="2" t="s">
        <v>5193</v>
      </c>
      <c r="E972" s="2" t="s">
        <v>5197</v>
      </c>
      <c r="G972" s="2" t="s">
        <v>5195</v>
      </c>
      <c r="H972" s="2" t="s">
        <v>5196</v>
      </c>
      <c r="K972" s="11">
        <v>44440</v>
      </c>
      <c r="L972" s="2" t="s">
        <v>5198</v>
      </c>
      <c r="N972" s="2" t="s">
        <v>3803</v>
      </c>
    </row>
    <row r="973" spans="1:14" s="2" customFormat="1" ht="13" x14ac:dyDescent="0.3">
      <c r="A973" s="2" t="s">
        <v>6816</v>
      </c>
      <c r="B973" s="2" t="s">
        <v>5200</v>
      </c>
      <c r="C973" s="2">
        <v>2021</v>
      </c>
      <c r="D973" s="2" t="s">
        <v>5199</v>
      </c>
      <c r="E973" s="2" t="s">
        <v>2502</v>
      </c>
      <c r="G973" s="2" t="s">
        <v>5201</v>
      </c>
      <c r="H973" s="2" t="s">
        <v>5202</v>
      </c>
      <c r="K973" s="11">
        <v>44215</v>
      </c>
      <c r="L973" s="2" t="s">
        <v>5203</v>
      </c>
      <c r="M973" s="2" t="s">
        <v>5204</v>
      </c>
      <c r="N973" s="2" t="s">
        <v>2504</v>
      </c>
    </row>
    <row r="974" spans="1:14" s="2" customFormat="1" ht="13" x14ac:dyDescent="0.3">
      <c r="A974" s="2" t="s">
        <v>6816</v>
      </c>
      <c r="B974" s="2" t="s">
        <v>5206</v>
      </c>
      <c r="C974" s="2">
        <v>2021</v>
      </c>
      <c r="D974" s="2" t="s">
        <v>5205</v>
      </c>
      <c r="E974" s="2" t="s">
        <v>5209</v>
      </c>
      <c r="G974" s="2" t="s">
        <v>5207</v>
      </c>
      <c r="H974" s="2" t="s">
        <v>5208</v>
      </c>
      <c r="K974" s="11">
        <v>44464</v>
      </c>
      <c r="L974" s="2" t="s">
        <v>5210</v>
      </c>
      <c r="N974" s="2" t="s">
        <v>5211</v>
      </c>
    </row>
    <row r="975" spans="1:14" s="2" customFormat="1" ht="13" x14ac:dyDescent="0.3">
      <c r="A975" s="2" t="s">
        <v>6816</v>
      </c>
      <c r="B975" s="2" t="s">
        <v>5213</v>
      </c>
      <c r="C975" s="2">
        <v>2021</v>
      </c>
      <c r="D975" s="2" t="s">
        <v>5212</v>
      </c>
      <c r="E975" s="2" t="s">
        <v>5216</v>
      </c>
      <c r="G975" s="2" t="s">
        <v>5214</v>
      </c>
      <c r="H975" s="2" t="s">
        <v>5215</v>
      </c>
      <c r="K975" s="11">
        <v>44468</v>
      </c>
      <c r="L975" s="2" t="s">
        <v>5217</v>
      </c>
      <c r="N975" s="2" t="s">
        <v>5218</v>
      </c>
    </row>
    <row r="976" spans="1:14" s="2" customFormat="1" ht="13" x14ac:dyDescent="0.3">
      <c r="A976" s="2" t="s">
        <v>6816</v>
      </c>
      <c r="B976" s="2" t="s">
        <v>5220</v>
      </c>
      <c r="C976" s="2">
        <v>2021</v>
      </c>
      <c r="D976" s="2" t="s">
        <v>5219</v>
      </c>
      <c r="E976" s="2" t="s">
        <v>5222</v>
      </c>
      <c r="G976" s="2" t="s">
        <v>5221</v>
      </c>
      <c r="H976" s="2" t="s">
        <v>4908</v>
      </c>
      <c r="K976" s="11">
        <v>44238</v>
      </c>
      <c r="L976" s="2" t="s">
        <v>5223</v>
      </c>
      <c r="M976" s="2" t="s">
        <v>5224</v>
      </c>
      <c r="N976" s="2" t="s">
        <v>2389</v>
      </c>
    </row>
    <row r="977" spans="1:14" s="2" customFormat="1" ht="13" x14ac:dyDescent="0.3">
      <c r="A977" s="2" t="s">
        <v>6816</v>
      </c>
      <c r="B977" s="2" t="s">
        <v>5226</v>
      </c>
      <c r="C977" s="2">
        <v>2021</v>
      </c>
      <c r="D977" s="2" t="s">
        <v>5225</v>
      </c>
      <c r="E977" s="2" t="s">
        <v>5229</v>
      </c>
      <c r="G977" s="2" t="s">
        <v>5227</v>
      </c>
      <c r="H977" s="2" t="s">
        <v>5228</v>
      </c>
      <c r="K977" s="11">
        <v>44246</v>
      </c>
      <c r="L977" s="2" t="s">
        <v>5230</v>
      </c>
      <c r="N977" s="2" t="s">
        <v>5231</v>
      </c>
    </row>
    <row r="978" spans="1:14" s="2" customFormat="1" ht="13" x14ac:dyDescent="0.3">
      <c r="A978" s="2" t="s">
        <v>6816</v>
      </c>
      <c r="B978" s="2" t="s">
        <v>5233</v>
      </c>
      <c r="C978" s="2">
        <v>2021</v>
      </c>
      <c r="D978" s="2" t="s">
        <v>5232</v>
      </c>
      <c r="E978" s="2" t="s">
        <v>983</v>
      </c>
      <c r="G978" s="2" t="s">
        <v>5234</v>
      </c>
      <c r="H978" s="2" t="s">
        <v>5235</v>
      </c>
      <c r="K978" s="11">
        <v>44370</v>
      </c>
      <c r="L978" s="2" t="s">
        <v>5236</v>
      </c>
      <c r="N978" s="2" t="s">
        <v>984</v>
      </c>
    </row>
    <row r="979" spans="1:14" s="2" customFormat="1" ht="13" x14ac:dyDescent="0.3">
      <c r="A979" s="2" t="s">
        <v>6816</v>
      </c>
      <c r="B979" s="2" t="s">
        <v>5238</v>
      </c>
      <c r="C979" s="2">
        <v>2021</v>
      </c>
      <c r="D979" s="2" t="s">
        <v>5237</v>
      </c>
      <c r="E979" s="2" t="s">
        <v>5241</v>
      </c>
      <c r="G979" s="2" t="s">
        <v>5239</v>
      </c>
      <c r="H979" s="2" t="s">
        <v>5240</v>
      </c>
      <c r="K979" s="11">
        <v>44237</v>
      </c>
      <c r="N979" s="2" t="s">
        <v>2765</v>
      </c>
    </row>
    <row r="980" spans="1:14" s="2" customFormat="1" ht="13" x14ac:dyDescent="0.3">
      <c r="A980" s="2" t="s">
        <v>6816</v>
      </c>
      <c r="B980" s="2" t="s">
        <v>5243</v>
      </c>
      <c r="C980" s="2">
        <v>2021</v>
      </c>
      <c r="D980" s="2" t="s">
        <v>5242</v>
      </c>
      <c r="E980" s="2" t="s">
        <v>4626</v>
      </c>
      <c r="G980" s="2" t="s">
        <v>5244</v>
      </c>
      <c r="H980" s="2" t="s">
        <v>5039</v>
      </c>
      <c r="K980" s="11">
        <v>44241</v>
      </c>
      <c r="N980" s="2" t="s">
        <v>1588</v>
      </c>
    </row>
    <row r="981" spans="1:14" s="2" customFormat="1" ht="13" x14ac:dyDescent="0.3">
      <c r="A981" s="2" t="s">
        <v>6816</v>
      </c>
      <c r="B981" s="2" t="s">
        <v>5245</v>
      </c>
      <c r="C981" s="2">
        <v>2020</v>
      </c>
      <c r="D981" s="2" t="s">
        <v>701</v>
      </c>
      <c r="E981" s="2" t="s">
        <v>5248</v>
      </c>
      <c r="G981" s="2" t="s">
        <v>5246</v>
      </c>
      <c r="H981" s="2" t="s">
        <v>5247</v>
      </c>
      <c r="K981" s="11">
        <v>44051</v>
      </c>
      <c r="N981" s="2" t="s">
        <v>704</v>
      </c>
    </row>
    <row r="982" spans="1:14" s="2" customFormat="1" ht="13" x14ac:dyDescent="0.3">
      <c r="A982" s="2" t="s">
        <v>6816</v>
      </c>
      <c r="B982" s="2" t="s">
        <v>5250</v>
      </c>
      <c r="C982" s="2">
        <v>2021</v>
      </c>
      <c r="D982" s="2" t="s">
        <v>5249</v>
      </c>
      <c r="E982" s="2" t="s">
        <v>5253</v>
      </c>
      <c r="G982" s="2" t="s">
        <v>5251</v>
      </c>
      <c r="H982" s="2" t="s">
        <v>5252</v>
      </c>
      <c r="K982" s="11">
        <v>44256</v>
      </c>
      <c r="L982" s="2" t="s">
        <v>5254</v>
      </c>
      <c r="N982" s="2" t="s">
        <v>3270</v>
      </c>
    </row>
    <row r="983" spans="1:14" s="2" customFormat="1" ht="13" x14ac:dyDescent="0.3">
      <c r="A983" s="2" t="s">
        <v>6816</v>
      </c>
      <c r="B983" s="2" t="s">
        <v>5256</v>
      </c>
      <c r="C983" s="2">
        <v>2021</v>
      </c>
      <c r="D983" s="2" t="s">
        <v>5255</v>
      </c>
      <c r="E983" s="2" t="s">
        <v>5259</v>
      </c>
      <c r="G983" s="2" t="s">
        <v>5257</v>
      </c>
      <c r="H983" s="2" t="s">
        <v>5258</v>
      </c>
      <c r="K983" s="11">
        <v>44407</v>
      </c>
      <c r="N983" s="2" t="s">
        <v>5260</v>
      </c>
    </row>
    <row r="984" spans="1:14" s="2" customFormat="1" ht="13" x14ac:dyDescent="0.3">
      <c r="A984" s="2" t="s">
        <v>6816</v>
      </c>
      <c r="B984" s="2" t="s">
        <v>5261</v>
      </c>
      <c r="C984" s="2">
        <v>2021</v>
      </c>
      <c r="D984" s="2" t="s">
        <v>218</v>
      </c>
      <c r="E984" s="2" t="s">
        <v>5264</v>
      </c>
      <c r="G984" s="2" t="s">
        <v>5262</v>
      </c>
      <c r="H984" s="2" t="s">
        <v>5263</v>
      </c>
      <c r="K984" s="11">
        <v>44176</v>
      </c>
      <c r="L984" s="2" t="s">
        <v>5265</v>
      </c>
      <c r="M984" s="2" t="s">
        <v>5266</v>
      </c>
      <c r="N984" s="2" t="s">
        <v>222</v>
      </c>
    </row>
    <row r="985" spans="1:14" s="2" customFormat="1" ht="13" x14ac:dyDescent="0.3">
      <c r="A985" s="2" t="s">
        <v>6816</v>
      </c>
      <c r="B985" s="2" t="s">
        <v>5268</v>
      </c>
      <c r="C985" s="2">
        <v>2021</v>
      </c>
      <c r="D985" s="2" t="s">
        <v>5267</v>
      </c>
      <c r="E985" s="2" t="s">
        <v>5271</v>
      </c>
      <c r="G985" s="2" t="s">
        <v>5269</v>
      </c>
      <c r="H985" s="2" t="s">
        <v>5270</v>
      </c>
      <c r="K985" s="11">
        <v>43242</v>
      </c>
      <c r="N985" s="2" t="s">
        <v>683</v>
      </c>
    </row>
    <row r="986" spans="1:14" s="2" customFormat="1" ht="13" x14ac:dyDescent="0.3">
      <c r="A986" s="2" t="s">
        <v>6816</v>
      </c>
      <c r="B986" s="2" t="s">
        <v>5273</v>
      </c>
      <c r="C986" s="2">
        <v>2021</v>
      </c>
      <c r="D986" s="2" t="s">
        <v>5272</v>
      </c>
      <c r="E986" s="2" t="s">
        <v>5276</v>
      </c>
      <c r="G986" s="2" t="s">
        <v>5274</v>
      </c>
      <c r="H986" s="2" t="s">
        <v>5275</v>
      </c>
      <c r="K986" s="11">
        <v>44305</v>
      </c>
      <c r="N986" s="2" t="s">
        <v>5277</v>
      </c>
    </row>
    <row r="987" spans="1:14" s="2" customFormat="1" ht="13" x14ac:dyDescent="0.3">
      <c r="A987" s="2" t="s">
        <v>6816</v>
      </c>
      <c r="B987" s="2" t="s">
        <v>5279</v>
      </c>
      <c r="C987" s="2">
        <v>2021</v>
      </c>
      <c r="D987" s="2" t="s">
        <v>5278</v>
      </c>
      <c r="E987" s="2" t="s">
        <v>5282</v>
      </c>
      <c r="G987" s="2" t="s">
        <v>5280</v>
      </c>
      <c r="H987" s="2" t="s">
        <v>5281</v>
      </c>
      <c r="K987" s="11">
        <v>44572</v>
      </c>
      <c r="N987" s="2" t="s">
        <v>5283</v>
      </c>
    </row>
    <row r="988" spans="1:14" s="2" customFormat="1" ht="13" x14ac:dyDescent="0.3">
      <c r="A988" s="2" t="s">
        <v>6816</v>
      </c>
      <c r="B988" s="2" t="s">
        <v>5285</v>
      </c>
      <c r="C988" s="2">
        <v>2021</v>
      </c>
      <c r="D988" s="2" t="s">
        <v>5284</v>
      </c>
      <c r="E988" s="2" t="s">
        <v>4240</v>
      </c>
      <c r="G988" s="2" t="s">
        <v>5286</v>
      </c>
      <c r="H988" s="2" t="s">
        <v>5287</v>
      </c>
      <c r="K988" s="11">
        <v>44522</v>
      </c>
      <c r="L988" s="2" t="s">
        <v>5288</v>
      </c>
      <c r="N988" s="2" t="s">
        <v>5289</v>
      </c>
    </row>
    <row r="989" spans="1:14" s="2" customFormat="1" ht="13" x14ac:dyDescent="0.3">
      <c r="A989" s="2" t="s">
        <v>6816</v>
      </c>
      <c r="B989" s="2" t="s">
        <v>5291</v>
      </c>
      <c r="C989" s="2">
        <v>2021</v>
      </c>
      <c r="D989" s="2" t="s">
        <v>5290</v>
      </c>
      <c r="E989" s="2" t="s">
        <v>4641</v>
      </c>
      <c r="G989" s="2" t="s">
        <v>5292</v>
      </c>
      <c r="H989" s="2" t="s">
        <v>5293</v>
      </c>
      <c r="K989" s="11">
        <v>44345</v>
      </c>
      <c r="L989" s="2" t="s">
        <v>5294</v>
      </c>
      <c r="N989" s="2" t="s">
        <v>5295</v>
      </c>
    </row>
    <row r="990" spans="1:14" s="2" customFormat="1" ht="13" x14ac:dyDescent="0.3">
      <c r="A990" s="2" t="s">
        <v>6816</v>
      </c>
      <c r="B990" s="2" t="s">
        <v>5297</v>
      </c>
      <c r="C990" s="2">
        <v>2022</v>
      </c>
      <c r="D990" s="2" t="s">
        <v>5296</v>
      </c>
      <c r="E990" s="2" t="s">
        <v>5300</v>
      </c>
      <c r="G990" s="2" t="s">
        <v>5298</v>
      </c>
      <c r="H990" s="2" t="s">
        <v>5299</v>
      </c>
      <c r="K990" s="11">
        <v>44601</v>
      </c>
      <c r="L990" s="2" t="s">
        <v>5301</v>
      </c>
      <c r="N990" s="2" t="s">
        <v>5302</v>
      </c>
    </row>
    <row r="991" spans="1:14" s="2" customFormat="1" ht="13" x14ac:dyDescent="0.3">
      <c r="A991" s="2" t="s">
        <v>6816</v>
      </c>
      <c r="B991" s="2" t="s">
        <v>5304</v>
      </c>
      <c r="C991" s="2">
        <v>2021</v>
      </c>
      <c r="D991" s="2" t="s">
        <v>5303</v>
      </c>
      <c r="E991" s="2" t="s">
        <v>4240</v>
      </c>
      <c r="G991" s="2" t="s">
        <v>5305</v>
      </c>
      <c r="H991" s="2" t="s">
        <v>5306</v>
      </c>
      <c r="K991" s="11">
        <v>44508</v>
      </c>
      <c r="L991" s="2" t="s">
        <v>5307</v>
      </c>
      <c r="N991" s="2" t="s">
        <v>5308</v>
      </c>
    </row>
    <row r="992" spans="1:14" s="2" customFormat="1" ht="13" x14ac:dyDescent="0.3">
      <c r="A992" s="2" t="s">
        <v>6816</v>
      </c>
      <c r="B992" s="2" t="s">
        <v>5310</v>
      </c>
      <c r="C992" s="2">
        <v>2021</v>
      </c>
      <c r="D992" s="2" t="s">
        <v>5309</v>
      </c>
      <c r="E992" s="2" t="s">
        <v>4848</v>
      </c>
      <c r="G992" s="2" t="s">
        <v>5311</v>
      </c>
      <c r="H992" s="2" t="s">
        <v>5312</v>
      </c>
      <c r="K992" s="11">
        <v>44473</v>
      </c>
      <c r="N992" s="2" t="s">
        <v>5313</v>
      </c>
    </row>
    <row r="993" spans="1:14" s="2" customFormat="1" ht="13" x14ac:dyDescent="0.3">
      <c r="A993" s="2" t="s">
        <v>6816</v>
      </c>
      <c r="B993" s="2" t="s">
        <v>5315</v>
      </c>
      <c r="C993" s="2">
        <v>2021</v>
      </c>
      <c r="D993" s="2" t="s">
        <v>5314</v>
      </c>
      <c r="E993" s="2" t="s">
        <v>5318</v>
      </c>
      <c r="G993" s="2" t="s">
        <v>5316</v>
      </c>
      <c r="H993" s="2" t="s">
        <v>5317</v>
      </c>
      <c r="K993" s="11">
        <v>44316</v>
      </c>
      <c r="L993" s="2" t="s">
        <v>5319</v>
      </c>
      <c r="N993" s="2" t="s">
        <v>5320</v>
      </c>
    </row>
    <row r="994" spans="1:14" s="2" customFormat="1" ht="13" x14ac:dyDescent="0.3">
      <c r="A994" s="2" t="s">
        <v>6816</v>
      </c>
      <c r="B994" s="2" t="s">
        <v>5322</v>
      </c>
      <c r="C994" s="2">
        <v>2021</v>
      </c>
      <c r="D994" s="2" t="s">
        <v>5321</v>
      </c>
      <c r="E994" s="2" t="s">
        <v>4335</v>
      </c>
      <c r="G994" s="2" t="s">
        <v>5323</v>
      </c>
      <c r="H994" s="2" t="s">
        <v>5324</v>
      </c>
      <c r="K994" s="11">
        <v>44334</v>
      </c>
      <c r="N994" s="2" t="s">
        <v>2830</v>
      </c>
    </row>
    <row r="995" spans="1:14" s="2" customFormat="1" ht="13" x14ac:dyDescent="0.3">
      <c r="A995" s="2" t="s">
        <v>6816</v>
      </c>
      <c r="B995" s="2" t="s">
        <v>5326</v>
      </c>
      <c r="C995" s="2">
        <v>2021</v>
      </c>
      <c r="D995" s="2" t="s">
        <v>5325</v>
      </c>
      <c r="E995" s="2" t="s">
        <v>4626</v>
      </c>
      <c r="G995" s="2" t="s">
        <v>5327</v>
      </c>
      <c r="H995" s="2" t="s">
        <v>5328</v>
      </c>
      <c r="K995" s="11">
        <v>44407</v>
      </c>
      <c r="N995" s="2" t="s">
        <v>599</v>
      </c>
    </row>
    <row r="996" spans="1:14" s="2" customFormat="1" ht="13" x14ac:dyDescent="0.3">
      <c r="A996" s="2" t="s">
        <v>6816</v>
      </c>
      <c r="B996" s="2" t="s">
        <v>5330</v>
      </c>
      <c r="C996" s="2">
        <v>2021</v>
      </c>
      <c r="D996" s="2" t="s">
        <v>5329</v>
      </c>
      <c r="E996" s="2" t="s">
        <v>4359</v>
      </c>
      <c r="G996" s="2" t="s">
        <v>5331</v>
      </c>
      <c r="H996" s="2" t="s">
        <v>5332</v>
      </c>
      <c r="K996" s="11">
        <v>44535</v>
      </c>
      <c r="N996" s="2" t="s">
        <v>5333</v>
      </c>
    </row>
    <row r="997" spans="1:14" s="2" customFormat="1" ht="13" x14ac:dyDescent="0.3">
      <c r="A997" s="2" t="s">
        <v>6816</v>
      </c>
      <c r="B997" s="2" t="s">
        <v>5335</v>
      </c>
      <c r="C997" s="2">
        <v>2021</v>
      </c>
      <c r="D997" s="2" t="s">
        <v>5334</v>
      </c>
      <c r="E997" s="2" t="s">
        <v>5338</v>
      </c>
      <c r="G997" s="2" t="s">
        <v>5336</v>
      </c>
      <c r="H997" s="2" t="s">
        <v>5337</v>
      </c>
      <c r="K997" s="11">
        <v>44490</v>
      </c>
      <c r="L997" s="2" t="s">
        <v>5339</v>
      </c>
      <c r="N997" s="2" t="s">
        <v>5340</v>
      </c>
    </row>
    <row r="998" spans="1:14" s="2" customFormat="1" ht="13" x14ac:dyDescent="0.3">
      <c r="A998" s="2" t="s">
        <v>6816</v>
      </c>
      <c r="B998" s="2" t="s">
        <v>5342</v>
      </c>
      <c r="C998" s="2">
        <v>2021</v>
      </c>
      <c r="D998" s="2" t="s">
        <v>5341</v>
      </c>
      <c r="E998" s="2" t="s">
        <v>5345</v>
      </c>
      <c r="G998" s="2" t="s">
        <v>5343</v>
      </c>
      <c r="H998" s="2" t="s">
        <v>5344</v>
      </c>
      <c r="K998" s="11">
        <v>44471</v>
      </c>
      <c r="N998" s="2" t="s">
        <v>3209</v>
      </c>
    </row>
    <row r="999" spans="1:14" s="2" customFormat="1" ht="13" x14ac:dyDescent="0.3">
      <c r="A999" s="2" t="s">
        <v>6816</v>
      </c>
      <c r="B999" s="2" t="s">
        <v>5347</v>
      </c>
      <c r="C999" s="2">
        <v>2021</v>
      </c>
      <c r="D999" s="2" t="s">
        <v>5346</v>
      </c>
      <c r="E999" s="2" t="s">
        <v>4137</v>
      </c>
      <c r="G999" s="2" t="s">
        <v>5348</v>
      </c>
      <c r="H999" s="2" t="s">
        <v>5349</v>
      </c>
      <c r="K999" s="11">
        <v>44210</v>
      </c>
      <c r="L999" s="2" t="s">
        <v>5350</v>
      </c>
      <c r="N999" s="2" t="s">
        <v>5351</v>
      </c>
    </row>
    <row r="1000" spans="1:14" s="2" customFormat="1" ht="13" x14ac:dyDescent="0.3">
      <c r="A1000" s="2" t="s">
        <v>6816</v>
      </c>
      <c r="B1000" s="2" t="s">
        <v>5353</v>
      </c>
      <c r="C1000" s="2">
        <v>2021</v>
      </c>
      <c r="D1000" s="2" t="s">
        <v>5352</v>
      </c>
      <c r="E1000" s="2" t="s">
        <v>5356</v>
      </c>
      <c r="G1000" s="2" t="s">
        <v>5354</v>
      </c>
      <c r="H1000" s="2" t="s">
        <v>5355</v>
      </c>
      <c r="K1000" s="11">
        <v>44454</v>
      </c>
      <c r="L1000" s="2" t="s">
        <v>5357</v>
      </c>
      <c r="N1000" s="2" t="s">
        <v>5358</v>
      </c>
    </row>
    <row r="1001" spans="1:14" s="2" customFormat="1" ht="13" x14ac:dyDescent="0.3">
      <c r="A1001" s="2" t="s">
        <v>6816</v>
      </c>
      <c r="B1001" s="2" t="s">
        <v>4134</v>
      </c>
      <c r="C1001" s="2">
        <v>2021</v>
      </c>
      <c r="D1001" s="2" t="s">
        <v>4133</v>
      </c>
      <c r="E1001" s="2" t="s">
        <v>4137</v>
      </c>
      <c r="G1001" s="2" t="s">
        <v>4135</v>
      </c>
      <c r="H1001" s="2" t="s">
        <v>4136</v>
      </c>
      <c r="K1001" s="11">
        <v>44435</v>
      </c>
      <c r="L1001" s="2" t="s">
        <v>4138</v>
      </c>
      <c r="N1001" s="2" t="s">
        <v>4139</v>
      </c>
    </row>
    <row r="1002" spans="1:14" s="2" customFormat="1" ht="13" x14ac:dyDescent="0.3">
      <c r="A1002" s="2" t="s">
        <v>6816</v>
      </c>
      <c r="B1002" s="2" t="s">
        <v>5360</v>
      </c>
      <c r="C1002" s="2">
        <v>2021</v>
      </c>
      <c r="D1002" s="2" t="s">
        <v>5359</v>
      </c>
      <c r="E1002" s="2" t="s">
        <v>4600</v>
      </c>
      <c r="G1002" s="2" t="s">
        <v>5361</v>
      </c>
      <c r="H1002" s="2" t="s">
        <v>5362</v>
      </c>
      <c r="K1002" s="11">
        <v>44396</v>
      </c>
      <c r="L1002" s="2" t="s">
        <v>5363</v>
      </c>
      <c r="N1002" s="2" t="s">
        <v>5364</v>
      </c>
    </row>
    <row r="1003" spans="1:14" s="2" customFormat="1" ht="13" x14ac:dyDescent="0.3">
      <c r="A1003" s="2" t="s">
        <v>6816</v>
      </c>
      <c r="B1003" s="2" t="s">
        <v>5366</v>
      </c>
      <c r="C1003" s="2">
        <v>2021</v>
      </c>
      <c r="D1003" s="2" t="s">
        <v>5365</v>
      </c>
      <c r="E1003" s="2" t="s">
        <v>5209</v>
      </c>
      <c r="G1003" s="2" t="s">
        <v>5367</v>
      </c>
      <c r="H1003" s="2" t="s">
        <v>5368</v>
      </c>
      <c r="K1003" s="11">
        <v>44349</v>
      </c>
      <c r="L1003" s="2" t="s">
        <v>5369</v>
      </c>
      <c r="N1003" s="2" t="s">
        <v>5370</v>
      </c>
    </row>
    <row r="1004" spans="1:14" s="2" customFormat="1" ht="13" x14ac:dyDescent="0.3">
      <c r="A1004" s="2" t="s">
        <v>6816</v>
      </c>
      <c r="B1004" s="2" t="s">
        <v>5372</v>
      </c>
      <c r="C1004" s="2">
        <v>2021</v>
      </c>
      <c r="D1004" s="2" t="s">
        <v>5371</v>
      </c>
      <c r="E1004" s="2" t="s">
        <v>5374</v>
      </c>
      <c r="G1004" s="2" t="s">
        <v>5373</v>
      </c>
      <c r="H1004" s="2" t="s">
        <v>4537</v>
      </c>
      <c r="K1004" s="11">
        <v>44461</v>
      </c>
      <c r="L1004" s="2" t="s">
        <v>5375</v>
      </c>
      <c r="N1004" s="2" t="s">
        <v>1344</v>
      </c>
    </row>
    <row r="1005" spans="1:14" s="2" customFormat="1" ht="13" x14ac:dyDescent="0.3">
      <c r="A1005" s="2" t="s">
        <v>6816</v>
      </c>
      <c r="B1005" s="2" t="s">
        <v>5377</v>
      </c>
      <c r="C1005" s="2">
        <v>2022</v>
      </c>
      <c r="D1005" s="2" t="s">
        <v>5376</v>
      </c>
      <c r="E1005" s="2" t="s">
        <v>5379</v>
      </c>
      <c r="G1005" s="2" t="s">
        <v>5378</v>
      </c>
      <c r="H1005" s="2" t="s">
        <v>4352</v>
      </c>
      <c r="K1005" s="11">
        <v>44236</v>
      </c>
      <c r="N1005" s="2" t="s">
        <v>5380</v>
      </c>
    </row>
    <row r="1006" spans="1:14" s="2" customFormat="1" ht="13" x14ac:dyDescent="0.3">
      <c r="A1006" s="2" t="s">
        <v>6816</v>
      </c>
      <c r="B1006" s="2" t="s">
        <v>5382</v>
      </c>
      <c r="C1006" s="2">
        <v>2021</v>
      </c>
      <c r="D1006" s="2" t="s">
        <v>5381</v>
      </c>
      <c r="E1006" s="2" t="s">
        <v>5385</v>
      </c>
      <c r="G1006" s="2" t="s">
        <v>5383</v>
      </c>
      <c r="H1006" s="2" t="s">
        <v>5384</v>
      </c>
      <c r="K1006" s="11">
        <v>44221</v>
      </c>
      <c r="L1006" s="2" t="s">
        <v>5386</v>
      </c>
      <c r="N1006" s="2" t="s">
        <v>5387</v>
      </c>
    </row>
    <row r="1007" spans="1:14" s="2" customFormat="1" ht="13" x14ac:dyDescent="0.3">
      <c r="A1007" s="2" t="s">
        <v>6816</v>
      </c>
      <c r="B1007" s="2" t="s">
        <v>5389</v>
      </c>
      <c r="C1007" s="2">
        <v>2021</v>
      </c>
      <c r="D1007" s="2" t="s">
        <v>5388</v>
      </c>
      <c r="E1007" s="2" t="s">
        <v>4137</v>
      </c>
      <c r="G1007" s="2" t="s">
        <v>5390</v>
      </c>
      <c r="H1007" s="2" t="s">
        <v>5391</v>
      </c>
      <c r="K1007" s="11">
        <v>44289</v>
      </c>
      <c r="L1007" s="2" t="s">
        <v>5392</v>
      </c>
      <c r="N1007" s="2" t="s">
        <v>5393</v>
      </c>
    </row>
    <row r="1008" spans="1:14" s="2" customFormat="1" ht="13" x14ac:dyDescent="0.3">
      <c r="A1008" s="2" t="s">
        <v>6816</v>
      </c>
      <c r="B1008" s="2" t="s">
        <v>5395</v>
      </c>
      <c r="C1008" s="2">
        <v>2021</v>
      </c>
      <c r="D1008" s="2" t="s">
        <v>5394</v>
      </c>
      <c r="E1008" s="2" t="s">
        <v>4443</v>
      </c>
      <c r="G1008" s="2" t="s">
        <v>5396</v>
      </c>
      <c r="H1008" s="2" t="s">
        <v>5397</v>
      </c>
      <c r="K1008" s="11">
        <v>44179</v>
      </c>
      <c r="N1008" s="2" t="s">
        <v>1209</v>
      </c>
    </row>
    <row r="1009" spans="1:14" s="2" customFormat="1" ht="13" x14ac:dyDescent="0.3">
      <c r="A1009" s="2" t="s">
        <v>6816</v>
      </c>
      <c r="B1009" s="2" t="s">
        <v>5399</v>
      </c>
      <c r="C1009" s="2">
        <v>2021</v>
      </c>
      <c r="D1009" s="2" t="s">
        <v>5398</v>
      </c>
      <c r="E1009" s="2" t="s">
        <v>4892</v>
      </c>
      <c r="G1009" s="2" t="s">
        <v>5400</v>
      </c>
      <c r="H1009" s="2" t="s">
        <v>5401</v>
      </c>
      <c r="K1009" s="11">
        <v>44550</v>
      </c>
      <c r="L1009" s="2" t="s">
        <v>5402</v>
      </c>
      <c r="N1009" s="2" t="s">
        <v>5403</v>
      </c>
    </row>
    <row r="1010" spans="1:14" s="2" customFormat="1" ht="13" x14ac:dyDescent="0.3">
      <c r="A1010" s="2" t="s">
        <v>6816</v>
      </c>
      <c r="B1010" s="2" t="s">
        <v>5405</v>
      </c>
      <c r="C1010" s="2">
        <v>2021</v>
      </c>
      <c r="D1010" s="2" t="s">
        <v>5404</v>
      </c>
      <c r="E1010" s="2" t="s">
        <v>4389</v>
      </c>
      <c r="G1010" s="2" t="s">
        <v>5406</v>
      </c>
      <c r="H1010" s="2" t="s">
        <v>5407</v>
      </c>
      <c r="K1010" s="11">
        <v>44443</v>
      </c>
      <c r="L1010" s="2" t="s">
        <v>5408</v>
      </c>
      <c r="N1010" s="2" t="s">
        <v>5409</v>
      </c>
    </row>
    <row r="1011" spans="1:14" s="2" customFormat="1" ht="13" x14ac:dyDescent="0.3">
      <c r="A1011" s="2" t="s">
        <v>6816</v>
      </c>
      <c r="B1011" s="2" t="s">
        <v>5411</v>
      </c>
      <c r="C1011" s="2">
        <v>2021</v>
      </c>
      <c r="D1011" s="2" t="s">
        <v>5410</v>
      </c>
      <c r="E1011" s="2" t="s">
        <v>4137</v>
      </c>
      <c r="G1011" s="2" t="s">
        <v>5412</v>
      </c>
      <c r="H1011" s="2" t="s">
        <v>5413</v>
      </c>
      <c r="K1011" s="11">
        <v>44239</v>
      </c>
      <c r="L1011" s="2" t="s">
        <v>5414</v>
      </c>
      <c r="N1011" s="2" t="s">
        <v>5415</v>
      </c>
    </row>
    <row r="1012" spans="1:14" s="2" customFormat="1" ht="13" x14ac:dyDescent="0.3">
      <c r="A1012" s="2" t="s">
        <v>6816</v>
      </c>
      <c r="B1012" s="2" t="s">
        <v>5417</v>
      </c>
      <c r="C1012" s="2">
        <v>2021</v>
      </c>
      <c r="D1012" s="2" t="s">
        <v>5416</v>
      </c>
      <c r="E1012" s="2" t="s">
        <v>5420</v>
      </c>
      <c r="G1012" s="2" t="s">
        <v>5418</v>
      </c>
      <c r="H1012" s="2" t="s">
        <v>5419</v>
      </c>
      <c r="K1012" s="11">
        <v>44379</v>
      </c>
      <c r="L1012" s="2" t="s">
        <v>5421</v>
      </c>
      <c r="N1012" s="2" t="s">
        <v>5422</v>
      </c>
    </row>
    <row r="1013" spans="1:14" s="2" customFormat="1" ht="13" x14ac:dyDescent="0.3">
      <c r="A1013" s="2" t="s">
        <v>6816</v>
      </c>
      <c r="B1013" s="2" t="s">
        <v>5424</v>
      </c>
      <c r="C1013" s="2">
        <v>2021</v>
      </c>
      <c r="D1013" s="2" t="s">
        <v>5423</v>
      </c>
      <c r="E1013" s="2" t="s">
        <v>4600</v>
      </c>
      <c r="G1013" s="2" t="s">
        <v>5425</v>
      </c>
      <c r="H1013" s="2" t="s">
        <v>5368</v>
      </c>
      <c r="K1013" s="11">
        <v>44361</v>
      </c>
      <c r="L1013" s="2" t="s">
        <v>5426</v>
      </c>
      <c r="N1013" s="2" t="s">
        <v>5427</v>
      </c>
    </row>
    <row r="1014" spans="1:14" s="2" customFormat="1" ht="13" x14ac:dyDescent="0.3">
      <c r="A1014" s="2" t="s">
        <v>6816</v>
      </c>
      <c r="B1014" s="2" t="s">
        <v>5429</v>
      </c>
      <c r="C1014" s="2">
        <v>2021</v>
      </c>
      <c r="D1014" s="2" t="s">
        <v>5428</v>
      </c>
      <c r="E1014" s="2" t="s">
        <v>5432</v>
      </c>
      <c r="G1014" s="2" t="s">
        <v>5430</v>
      </c>
      <c r="H1014" s="2" t="s">
        <v>5431</v>
      </c>
      <c r="K1014" s="11">
        <v>44357</v>
      </c>
      <c r="N1014" s="2" t="s">
        <v>1318</v>
      </c>
    </row>
    <row r="1015" spans="1:14" s="2" customFormat="1" ht="13" x14ac:dyDescent="0.3">
      <c r="A1015" s="2" t="s">
        <v>6816</v>
      </c>
      <c r="B1015" s="2" t="s">
        <v>5434</v>
      </c>
      <c r="C1015" s="2">
        <v>2021</v>
      </c>
      <c r="D1015" s="2" t="s">
        <v>5433</v>
      </c>
      <c r="E1015" s="2" t="s">
        <v>4443</v>
      </c>
      <c r="G1015" s="2" t="s">
        <v>5435</v>
      </c>
      <c r="H1015" s="2" t="s">
        <v>5436</v>
      </c>
      <c r="K1015" s="11">
        <v>44043</v>
      </c>
      <c r="N1015" s="2" t="s">
        <v>1665</v>
      </c>
    </row>
    <row r="1016" spans="1:14" s="2" customFormat="1" ht="13" x14ac:dyDescent="0.3">
      <c r="A1016" s="2" t="s">
        <v>6816</v>
      </c>
      <c r="B1016" s="2" t="s">
        <v>5438</v>
      </c>
      <c r="C1016" s="2">
        <v>2021</v>
      </c>
      <c r="D1016" s="2" t="s">
        <v>5437</v>
      </c>
      <c r="E1016" s="2" t="s">
        <v>5441</v>
      </c>
      <c r="G1016" s="2" t="s">
        <v>5439</v>
      </c>
      <c r="H1016" s="2" t="s">
        <v>5440</v>
      </c>
      <c r="K1016" s="11">
        <v>44193</v>
      </c>
      <c r="N1016" s="2" t="s">
        <v>5442</v>
      </c>
    </row>
    <row r="1017" spans="1:14" s="2" customFormat="1" ht="13" x14ac:dyDescent="0.3">
      <c r="A1017" s="2" t="s">
        <v>6816</v>
      </c>
      <c r="B1017" s="2" t="s">
        <v>5444</v>
      </c>
      <c r="C1017" s="2">
        <v>2021</v>
      </c>
      <c r="D1017" s="2" t="s">
        <v>5443</v>
      </c>
      <c r="E1017" s="2" t="s">
        <v>5447</v>
      </c>
      <c r="G1017" s="2" t="s">
        <v>5445</v>
      </c>
      <c r="H1017" s="2" t="s">
        <v>5446</v>
      </c>
      <c r="K1017" s="11">
        <v>44468</v>
      </c>
      <c r="L1017" s="2" t="s">
        <v>5448</v>
      </c>
      <c r="N1017" s="2" t="s">
        <v>1627</v>
      </c>
    </row>
    <row r="1018" spans="1:14" s="2" customFormat="1" ht="13" x14ac:dyDescent="0.3">
      <c r="A1018" s="2" t="s">
        <v>6816</v>
      </c>
      <c r="B1018" s="2" t="s">
        <v>5450</v>
      </c>
      <c r="C1018" s="2">
        <v>2021</v>
      </c>
      <c r="D1018" s="2" t="s">
        <v>5449</v>
      </c>
      <c r="E1018" s="2" t="s">
        <v>5112</v>
      </c>
      <c r="G1018" s="2" t="s">
        <v>5451</v>
      </c>
      <c r="H1018" s="2" t="s">
        <v>5452</v>
      </c>
      <c r="K1018" s="11">
        <v>44101</v>
      </c>
      <c r="N1018" s="2" t="s">
        <v>5453</v>
      </c>
    </row>
    <row r="1019" spans="1:14" s="2" customFormat="1" ht="13" x14ac:dyDescent="0.3">
      <c r="A1019" s="2" t="s">
        <v>6816</v>
      </c>
      <c r="B1019" s="2" t="s">
        <v>5455</v>
      </c>
      <c r="C1019" s="2">
        <v>2021</v>
      </c>
      <c r="D1019" s="2" t="s">
        <v>5454</v>
      </c>
      <c r="E1019" s="2" t="s">
        <v>5458</v>
      </c>
      <c r="G1019" s="2" t="s">
        <v>5456</v>
      </c>
      <c r="H1019" s="2" t="s">
        <v>5457</v>
      </c>
      <c r="K1019" s="11">
        <v>43799</v>
      </c>
      <c r="N1019" s="2" t="s">
        <v>5459</v>
      </c>
    </row>
    <row r="1020" spans="1:14" s="2" customFormat="1" ht="13" x14ac:dyDescent="0.3">
      <c r="A1020" s="2" t="s">
        <v>6816</v>
      </c>
      <c r="B1020" s="2" t="s">
        <v>5461</v>
      </c>
      <c r="C1020" s="2">
        <v>2021</v>
      </c>
      <c r="D1020" s="2" t="s">
        <v>5460</v>
      </c>
      <c r="E1020" s="2" t="s">
        <v>4848</v>
      </c>
      <c r="G1020" s="2" t="s">
        <v>5462</v>
      </c>
      <c r="H1020" s="2" t="s">
        <v>5463</v>
      </c>
      <c r="K1020" s="11">
        <v>44536</v>
      </c>
      <c r="N1020" s="2" t="s">
        <v>5464</v>
      </c>
    </row>
    <row r="1021" spans="1:14" s="2" customFormat="1" ht="13" x14ac:dyDescent="0.3">
      <c r="A1021" s="2" t="s">
        <v>6816</v>
      </c>
      <c r="B1021" s="2" t="s">
        <v>5466</v>
      </c>
      <c r="C1021" s="2">
        <v>2021</v>
      </c>
      <c r="D1021" s="2" t="s">
        <v>5465</v>
      </c>
      <c r="E1021" s="2" t="s">
        <v>5469</v>
      </c>
      <c r="G1021" s="2" t="s">
        <v>5467</v>
      </c>
      <c r="H1021" s="2" t="s">
        <v>5468</v>
      </c>
      <c r="K1021" s="11">
        <v>44320</v>
      </c>
      <c r="N1021" s="2" t="s">
        <v>5470</v>
      </c>
    </row>
    <row r="1022" spans="1:14" s="2" customFormat="1" ht="13" x14ac:dyDescent="0.3">
      <c r="A1022" s="2" t="s">
        <v>6816</v>
      </c>
      <c r="B1022" s="2" t="s">
        <v>5472</v>
      </c>
      <c r="C1022" s="2">
        <v>2021</v>
      </c>
      <c r="D1022" s="2" t="s">
        <v>5471</v>
      </c>
      <c r="E1022" s="2" t="s">
        <v>5475</v>
      </c>
      <c r="G1022" s="2" t="s">
        <v>5473</v>
      </c>
      <c r="H1022" s="2" t="s">
        <v>5474</v>
      </c>
      <c r="K1022" s="11">
        <v>44466</v>
      </c>
      <c r="L1022" s="2" t="s">
        <v>5476</v>
      </c>
      <c r="N1022" s="2" t="s">
        <v>1037</v>
      </c>
    </row>
    <row r="1023" spans="1:14" s="2" customFormat="1" ht="13" x14ac:dyDescent="0.3">
      <c r="A1023" s="2" t="s">
        <v>6816</v>
      </c>
      <c r="B1023" s="2" t="s">
        <v>5478</v>
      </c>
      <c r="C1023" s="2">
        <v>2021</v>
      </c>
      <c r="D1023" s="2" t="s">
        <v>5477</v>
      </c>
      <c r="E1023" s="2" t="s">
        <v>5481</v>
      </c>
      <c r="G1023" s="2" t="s">
        <v>5479</v>
      </c>
      <c r="H1023" s="2" t="s">
        <v>5480</v>
      </c>
      <c r="K1023" s="11">
        <v>44238</v>
      </c>
      <c r="L1023" s="2" t="s">
        <v>5482</v>
      </c>
      <c r="N1023" s="2" t="s">
        <v>5483</v>
      </c>
    </row>
    <row r="1024" spans="1:14" s="2" customFormat="1" ht="13" x14ac:dyDescent="0.3">
      <c r="A1024" s="2" t="s">
        <v>6816</v>
      </c>
      <c r="B1024" s="2" t="s">
        <v>5485</v>
      </c>
      <c r="C1024" s="2">
        <v>2021</v>
      </c>
      <c r="D1024" s="2" t="s">
        <v>5484</v>
      </c>
      <c r="E1024" s="2" t="s">
        <v>4240</v>
      </c>
      <c r="G1024" s="2" t="s">
        <v>5486</v>
      </c>
      <c r="H1024" s="2" t="s">
        <v>5487</v>
      </c>
      <c r="K1024" s="11">
        <v>44487</v>
      </c>
      <c r="L1024" s="2" t="s">
        <v>5488</v>
      </c>
      <c r="N1024" s="2" t="s">
        <v>5489</v>
      </c>
    </row>
    <row r="1025" spans="1:14" s="2" customFormat="1" ht="13" x14ac:dyDescent="0.3">
      <c r="A1025" s="2" t="s">
        <v>6816</v>
      </c>
      <c r="B1025" s="2" t="s">
        <v>5491</v>
      </c>
      <c r="C1025" s="2">
        <v>2021</v>
      </c>
      <c r="D1025" s="2" t="s">
        <v>5490</v>
      </c>
      <c r="E1025" s="2" t="s">
        <v>4548</v>
      </c>
      <c r="G1025" s="2" t="s">
        <v>5492</v>
      </c>
      <c r="H1025" s="2" t="s">
        <v>5493</v>
      </c>
      <c r="K1025" s="11">
        <v>44306</v>
      </c>
      <c r="N1025" s="2" t="s">
        <v>1479</v>
      </c>
    </row>
    <row r="1026" spans="1:14" s="2" customFormat="1" ht="13" x14ac:dyDescent="0.3">
      <c r="A1026" s="2" t="s">
        <v>6816</v>
      </c>
      <c r="B1026" s="2" t="s">
        <v>5495</v>
      </c>
      <c r="C1026" s="2">
        <v>2021</v>
      </c>
      <c r="D1026" s="2" t="s">
        <v>5494</v>
      </c>
      <c r="E1026" s="2" t="s">
        <v>4716</v>
      </c>
      <c r="G1026" s="2" t="s">
        <v>5496</v>
      </c>
      <c r="H1026" s="2" t="s">
        <v>5497</v>
      </c>
      <c r="K1026" s="11">
        <v>44218</v>
      </c>
      <c r="L1026" s="2" t="s">
        <v>5498</v>
      </c>
      <c r="N1026" s="2" t="s">
        <v>2644</v>
      </c>
    </row>
    <row r="1027" spans="1:14" s="2" customFormat="1" ht="13" x14ac:dyDescent="0.3">
      <c r="A1027" s="2" t="s">
        <v>6816</v>
      </c>
      <c r="B1027" s="2" t="s">
        <v>5500</v>
      </c>
      <c r="C1027" s="2">
        <v>2021</v>
      </c>
      <c r="D1027" s="2" t="s">
        <v>5499</v>
      </c>
      <c r="E1027" s="2" t="s">
        <v>5503</v>
      </c>
      <c r="G1027" s="2" t="s">
        <v>5501</v>
      </c>
      <c r="H1027" s="2" t="s">
        <v>5502</v>
      </c>
      <c r="K1027" s="11">
        <v>44341</v>
      </c>
      <c r="N1027" s="2" t="s">
        <v>5504</v>
      </c>
    </row>
    <row r="1028" spans="1:14" s="2" customFormat="1" ht="13" x14ac:dyDescent="0.3">
      <c r="A1028" s="2" t="s">
        <v>6816</v>
      </c>
      <c r="B1028" s="2" t="s">
        <v>5506</v>
      </c>
      <c r="C1028" s="2">
        <v>2020</v>
      </c>
      <c r="D1028" s="2" t="s">
        <v>5505</v>
      </c>
      <c r="E1028" s="2" t="s">
        <v>4137</v>
      </c>
      <c r="G1028" s="2" t="s">
        <v>5507</v>
      </c>
      <c r="H1028" s="2" t="s">
        <v>5508</v>
      </c>
      <c r="K1028" s="11">
        <v>44187</v>
      </c>
      <c r="L1028" s="2" t="s">
        <v>5509</v>
      </c>
      <c r="N1028" s="2" t="s">
        <v>5510</v>
      </c>
    </row>
    <row r="1029" spans="1:14" s="2" customFormat="1" ht="13" x14ac:dyDescent="0.3">
      <c r="A1029" s="2" t="s">
        <v>6816</v>
      </c>
      <c r="B1029" s="2" t="s">
        <v>5512</v>
      </c>
      <c r="C1029" s="2">
        <v>2020</v>
      </c>
      <c r="D1029" s="2" t="s">
        <v>5511</v>
      </c>
      <c r="E1029" s="2" t="s">
        <v>4240</v>
      </c>
      <c r="G1029" s="2" t="s">
        <v>5513</v>
      </c>
      <c r="H1029" s="2" t="s">
        <v>5514</v>
      </c>
      <c r="K1029" s="11">
        <v>44161</v>
      </c>
      <c r="L1029" s="2" t="s">
        <v>5515</v>
      </c>
      <c r="N1029" s="2" t="s">
        <v>5516</v>
      </c>
    </row>
    <row r="1030" spans="1:14" s="2" customFormat="1" ht="13" x14ac:dyDescent="0.3">
      <c r="A1030" s="2" t="s">
        <v>6816</v>
      </c>
      <c r="B1030" s="2" t="s">
        <v>5518</v>
      </c>
      <c r="C1030" s="2">
        <v>2021</v>
      </c>
      <c r="D1030" s="2" t="s">
        <v>5517</v>
      </c>
      <c r="E1030" s="2" t="s">
        <v>4335</v>
      </c>
      <c r="G1030" s="2" t="s">
        <v>5519</v>
      </c>
      <c r="H1030" s="2" t="s">
        <v>4804</v>
      </c>
      <c r="K1030" s="11">
        <v>44278</v>
      </c>
      <c r="L1030" s="2" t="s">
        <v>5520</v>
      </c>
      <c r="N1030" s="2" t="s">
        <v>3304</v>
      </c>
    </row>
    <row r="1031" spans="1:14" s="2" customFormat="1" ht="13" x14ac:dyDescent="0.3">
      <c r="A1031" s="2" t="s">
        <v>6816</v>
      </c>
      <c r="B1031" s="2" t="s">
        <v>5522</v>
      </c>
      <c r="C1031" s="2">
        <v>2021</v>
      </c>
      <c r="D1031" s="2" t="s">
        <v>5521</v>
      </c>
      <c r="E1031" s="2" t="s">
        <v>5525</v>
      </c>
      <c r="G1031" s="2" t="s">
        <v>5523</v>
      </c>
      <c r="H1031" s="2" t="s">
        <v>5524</v>
      </c>
      <c r="K1031" s="11">
        <v>44280</v>
      </c>
      <c r="L1031" s="2" t="s">
        <v>5526</v>
      </c>
      <c r="M1031" s="2" t="s">
        <v>5527</v>
      </c>
      <c r="N1031" s="2" t="s">
        <v>2213</v>
      </c>
    </row>
    <row r="1032" spans="1:14" s="2" customFormat="1" ht="13" x14ac:dyDescent="0.3">
      <c r="A1032" s="2" t="s">
        <v>6816</v>
      </c>
      <c r="B1032" s="2" t="s">
        <v>5529</v>
      </c>
      <c r="C1032" s="2">
        <v>2020</v>
      </c>
      <c r="D1032" s="2" t="s">
        <v>5528</v>
      </c>
      <c r="E1032" s="2" t="s">
        <v>5532</v>
      </c>
      <c r="G1032" s="2" t="s">
        <v>5530</v>
      </c>
      <c r="H1032" s="2" t="s">
        <v>5531</v>
      </c>
      <c r="K1032" s="11">
        <v>43973</v>
      </c>
      <c r="N1032" s="2" t="s">
        <v>5533</v>
      </c>
    </row>
    <row r="1033" spans="1:14" s="2" customFormat="1" ht="13" x14ac:dyDescent="0.3">
      <c r="A1033" s="2" t="s">
        <v>6816</v>
      </c>
      <c r="B1033" s="2" t="s">
        <v>5535</v>
      </c>
      <c r="C1033" s="2">
        <v>2021</v>
      </c>
      <c r="D1033" s="2" t="s">
        <v>5534</v>
      </c>
      <c r="E1033" s="2" t="s">
        <v>4137</v>
      </c>
      <c r="G1033" s="2" t="s">
        <v>5536</v>
      </c>
      <c r="H1033" s="2" t="s">
        <v>5537</v>
      </c>
      <c r="K1033" s="11">
        <v>44435</v>
      </c>
      <c r="L1033" s="2" t="s">
        <v>5538</v>
      </c>
      <c r="N1033" s="2" t="s">
        <v>5539</v>
      </c>
    </row>
    <row r="1034" spans="1:14" s="2" customFormat="1" ht="13" x14ac:dyDescent="0.3">
      <c r="A1034" s="2" t="s">
        <v>6816</v>
      </c>
      <c r="B1034" s="2" t="s">
        <v>5541</v>
      </c>
      <c r="C1034" s="2">
        <v>2021</v>
      </c>
      <c r="D1034" s="2" t="s">
        <v>5540</v>
      </c>
      <c r="E1034" s="2" t="s">
        <v>4626</v>
      </c>
      <c r="G1034" s="2" t="s">
        <v>5542</v>
      </c>
      <c r="H1034" s="2" t="s">
        <v>5543</v>
      </c>
      <c r="K1034" s="11">
        <v>44129</v>
      </c>
      <c r="N1034" s="2" t="s">
        <v>1633</v>
      </c>
    </row>
    <row r="1035" spans="1:14" s="2" customFormat="1" ht="13" x14ac:dyDescent="0.3">
      <c r="A1035" s="2" t="s">
        <v>6816</v>
      </c>
      <c r="B1035" s="2" t="s">
        <v>5545</v>
      </c>
      <c r="C1035" s="2">
        <v>2021</v>
      </c>
      <c r="D1035" s="2" t="s">
        <v>5544</v>
      </c>
      <c r="E1035" s="2" t="s">
        <v>5547</v>
      </c>
      <c r="G1035" s="2" t="s">
        <v>5546</v>
      </c>
      <c r="H1035" s="2" t="s">
        <v>5039</v>
      </c>
      <c r="K1035" s="11">
        <v>44414</v>
      </c>
      <c r="L1035" s="2" t="s">
        <v>5548</v>
      </c>
      <c r="N1035" s="2" t="s">
        <v>5549</v>
      </c>
    </row>
    <row r="1036" spans="1:14" s="2" customFormat="1" ht="13" x14ac:dyDescent="0.3">
      <c r="A1036" s="2" t="s">
        <v>6816</v>
      </c>
      <c r="B1036" s="2" t="s">
        <v>5551</v>
      </c>
      <c r="C1036" s="2">
        <v>2020</v>
      </c>
      <c r="D1036" s="2" t="s">
        <v>5550</v>
      </c>
      <c r="E1036" s="2" t="s">
        <v>5554</v>
      </c>
      <c r="G1036" s="2" t="s">
        <v>5552</v>
      </c>
      <c r="H1036" s="2" t="s">
        <v>5553</v>
      </c>
      <c r="K1036" s="11">
        <v>44046</v>
      </c>
      <c r="L1036" s="2" t="s">
        <v>5555</v>
      </c>
      <c r="M1036" s="2" t="s">
        <v>5556</v>
      </c>
      <c r="N1036" s="2" t="s">
        <v>5557</v>
      </c>
    </row>
    <row r="1037" spans="1:14" s="2" customFormat="1" ht="13" x14ac:dyDescent="0.3">
      <c r="A1037" s="2" t="s">
        <v>6816</v>
      </c>
      <c r="B1037" s="2" t="s">
        <v>5559</v>
      </c>
      <c r="C1037" s="2">
        <v>2021</v>
      </c>
      <c r="D1037" s="2" t="s">
        <v>5558</v>
      </c>
      <c r="E1037" s="2" t="s">
        <v>4321</v>
      </c>
      <c r="G1037" s="2" t="s">
        <v>5560</v>
      </c>
      <c r="H1037" s="2" t="s">
        <v>5561</v>
      </c>
      <c r="K1037" s="11">
        <v>44231</v>
      </c>
      <c r="L1037" s="2" t="s">
        <v>5562</v>
      </c>
      <c r="N1037" s="2" t="s">
        <v>5563</v>
      </c>
    </row>
    <row r="1038" spans="1:14" s="2" customFormat="1" ht="13" x14ac:dyDescent="0.3">
      <c r="A1038" s="2" t="s">
        <v>6816</v>
      </c>
      <c r="B1038" s="2" t="s">
        <v>5565</v>
      </c>
      <c r="C1038" s="2">
        <v>2021</v>
      </c>
      <c r="D1038" s="2" t="s">
        <v>5564</v>
      </c>
      <c r="E1038" s="2" t="s">
        <v>5568</v>
      </c>
      <c r="G1038" s="2" t="s">
        <v>5566</v>
      </c>
      <c r="H1038" s="2" t="s">
        <v>5567</v>
      </c>
      <c r="K1038" s="11">
        <v>44002</v>
      </c>
      <c r="L1038" s="2" t="s">
        <v>5569</v>
      </c>
      <c r="N1038" s="2" t="s">
        <v>837</v>
      </c>
    </row>
    <row r="1039" spans="1:14" s="2" customFormat="1" ht="13" x14ac:dyDescent="0.3">
      <c r="A1039" s="2" t="s">
        <v>6816</v>
      </c>
      <c r="B1039" s="2" t="s">
        <v>5571</v>
      </c>
      <c r="C1039" s="2">
        <v>2021</v>
      </c>
      <c r="D1039" s="2" t="s">
        <v>5570</v>
      </c>
      <c r="E1039" s="2" t="s">
        <v>4137</v>
      </c>
      <c r="G1039" s="2" t="s">
        <v>5572</v>
      </c>
      <c r="H1039" s="2" t="s">
        <v>5573</v>
      </c>
      <c r="K1039" s="11">
        <v>44289</v>
      </c>
      <c r="L1039" s="2" t="s">
        <v>5574</v>
      </c>
      <c r="N1039" s="2" t="s">
        <v>5575</v>
      </c>
    </row>
    <row r="1040" spans="1:14" s="2" customFormat="1" ht="13" x14ac:dyDescent="0.3">
      <c r="A1040" s="2" t="s">
        <v>6816</v>
      </c>
      <c r="B1040" s="2" t="s">
        <v>5577</v>
      </c>
      <c r="C1040" s="2">
        <v>2020</v>
      </c>
      <c r="D1040" s="2" t="s">
        <v>5576</v>
      </c>
      <c r="E1040" s="2" t="s">
        <v>4975</v>
      </c>
      <c r="G1040" s="2" t="s">
        <v>5578</v>
      </c>
      <c r="H1040" s="2" t="s">
        <v>5579</v>
      </c>
      <c r="K1040" s="11">
        <v>44148</v>
      </c>
      <c r="L1040" s="2" t="s">
        <v>5580</v>
      </c>
      <c r="N1040" s="2" t="s">
        <v>5581</v>
      </c>
    </row>
    <row r="1041" spans="1:14" s="2" customFormat="1" ht="13" x14ac:dyDescent="0.3">
      <c r="A1041" s="2" t="s">
        <v>6816</v>
      </c>
      <c r="B1041" s="2" t="s">
        <v>5583</v>
      </c>
      <c r="C1041" s="2">
        <v>2021</v>
      </c>
      <c r="D1041" s="2" t="s">
        <v>5582</v>
      </c>
      <c r="E1041" s="2" t="s">
        <v>5586</v>
      </c>
      <c r="G1041" s="2" t="s">
        <v>5584</v>
      </c>
      <c r="H1041" s="2" t="s">
        <v>5585</v>
      </c>
      <c r="K1041" s="11">
        <v>44473</v>
      </c>
      <c r="L1041" s="2" t="s">
        <v>5587</v>
      </c>
      <c r="N1041" s="2" t="s">
        <v>506</v>
      </c>
    </row>
    <row r="1042" spans="1:14" s="2" customFormat="1" ht="13" x14ac:dyDescent="0.3">
      <c r="A1042" s="2" t="s">
        <v>6816</v>
      </c>
      <c r="B1042" s="2" t="s">
        <v>5589</v>
      </c>
      <c r="C1042" s="2">
        <v>2021</v>
      </c>
      <c r="D1042" s="2" t="s">
        <v>5588</v>
      </c>
      <c r="E1042" s="2" t="s">
        <v>5592</v>
      </c>
      <c r="G1042" s="2" t="s">
        <v>5590</v>
      </c>
      <c r="H1042" s="2" t="s">
        <v>5591</v>
      </c>
      <c r="K1042" s="11">
        <v>44104</v>
      </c>
      <c r="L1042" s="2" t="s">
        <v>5593</v>
      </c>
      <c r="N1042" s="2" t="s">
        <v>1085</v>
      </c>
    </row>
    <row r="1043" spans="1:14" s="2" customFormat="1" ht="13" x14ac:dyDescent="0.3">
      <c r="A1043" s="2" t="s">
        <v>6816</v>
      </c>
      <c r="B1043" s="2" t="s">
        <v>5595</v>
      </c>
      <c r="C1043" s="2">
        <v>2021</v>
      </c>
      <c r="D1043" s="2" t="s">
        <v>5594</v>
      </c>
      <c r="E1043" s="2" t="s">
        <v>5598</v>
      </c>
      <c r="G1043" s="2" t="s">
        <v>5596</v>
      </c>
      <c r="H1043" s="2" t="s">
        <v>5597</v>
      </c>
      <c r="K1043" s="11">
        <v>44140</v>
      </c>
      <c r="N1043" s="2" t="s">
        <v>1046</v>
      </c>
    </row>
    <row r="1044" spans="1:14" s="2" customFormat="1" ht="13" x14ac:dyDescent="0.3">
      <c r="A1044" s="2" t="s">
        <v>6816</v>
      </c>
      <c r="B1044" s="2" t="s">
        <v>5600</v>
      </c>
      <c r="C1044" s="2">
        <v>2021</v>
      </c>
      <c r="D1044" s="2" t="s">
        <v>5599</v>
      </c>
      <c r="E1044" s="2" t="s">
        <v>5603</v>
      </c>
      <c r="G1044" s="2" t="s">
        <v>5601</v>
      </c>
      <c r="H1044" s="2" t="s">
        <v>5602</v>
      </c>
      <c r="K1044" s="11">
        <v>44169</v>
      </c>
      <c r="N1044" s="2" t="s">
        <v>207</v>
      </c>
    </row>
    <row r="1045" spans="1:14" s="2" customFormat="1" ht="13" x14ac:dyDescent="0.3">
      <c r="A1045" s="2" t="s">
        <v>6816</v>
      </c>
      <c r="B1045" s="2" t="s">
        <v>5605</v>
      </c>
      <c r="C1045" s="2">
        <v>2021</v>
      </c>
      <c r="D1045" s="2" t="s">
        <v>5604</v>
      </c>
      <c r="E1045" s="2" t="s">
        <v>4247</v>
      </c>
      <c r="G1045" s="2" t="s">
        <v>5606</v>
      </c>
      <c r="H1045" s="2" t="s">
        <v>5607</v>
      </c>
      <c r="K1045" s="11">
        <v>44056</v>
      </c>
      <c r="N1045" s="2" t="s">
        <v>3852</v>
      </c>
    </row>
    <row r="1046" spans="1:14" s="2" customFormat="1" ht="13" x14ac:dyDescent="0.3">
      <c r="A1046" s="2" t="s">
        <v>6816</v>
      </c>
      <c r="B1046" s="2" t="s">
        <v>5609</v>
      </c>
      <c r="C1046" s="2">
        <v>2021</v>
      </c>
      <c r="D1046" s="2" t="s">
        <v>5608</v>
      </c>
      <c r="E1046" s="2" t="s">
        <v>4744</v>
      </c>
      <c r="G1046" s="2" t="s">
        <v>5610</v>
      </c>
      <c r="H1046" s="2" t="s">
        <v>5611</v>
      </c>
      <c r="K1046" s="11">
        <v>44350</v>
      </c>
      <c r="L1046" s="2" t="s">
        <v>5612</v>
      </c>
      <c r="N1046" s="2" t="s">
        <v>5613</v>
      </c>
    </row>
    <row r="1047" spans="1:14" s="2" customFormat="1" ht="13" x14ac:dyDescent="0.3">
      <c r="A1047" s="2" t="s">
        <v>6816</v>
      </c>
      <c r="B1047" s="2" t="s">
        <v>5615</v>
      </c>
      <c r="C1047" s="2">
        <v>2020</v>
      </c>
      <c r="D1047" s="2" t="s">
        <v>5614</v>
      </c>
      <c r="E1047" s="2" t="s">
        <v>5618</v>
      </c>
      <c r="G1047" s="2" t="s">
        <v>5616</v>
      </c>
      <c r="H1047" s="2" t="s">
        <v>5617</v>
      </c>
      <c r="K1047" s="11">
        <v>43848</v>
      </c>
      <c r="N1047" s="2" t="s">
        <v>5619</v>
      </c>
    </row>
    <row r="1048" spans="1:14" s="2" customFormat="1" ht="13" x14ac:dyDescent="0.3">
      <c r="A1048" s="2" t="s">
        <v>6816</v>
      </c>
      <c r="B1048" s="2" t="s">
        <v>5621</v>
      </c>
      <c r="C1048" s="2">
        <v>2021</v>
      </c>
      <c r="D1048" s="2" t="s">
        <v>5620</v>
      </c>
      <c r="E1048" s="2" t="s">
        <v>5624</v>
      </c>
      <c r="G1048" s="2" t="s">
        <v>5622</v>
      </c>
      <c r="H1048" s="2" t="s">
        <v>5623</v>
      </c>
      <c r="K1048" s="11">
        <v>44492</v>
      </c>
      <c r="L1048" s="2" t="s">
        <v>5625</v>
      </c>
      <c r="N1048" s="2" t="s">
        <v>614</v>
      </c>
    </row>
    <row r="1049" spans="1:14" s="2" customFormat="1" ht="13" x14ac:dyDescent="0.3">
      <c r="A1049" s="2" t="s">
        <v>6816</v>
      </c>
      <c r="B1049" s="2" t="s">
        <v>5627</v>
      </c>
      <c r="C1049" s="2">
        <v>2021</v>
      </c>
      <c r="D1049" s="2" t="s">
        <v>5626</v>
      </c>
      <c r="E1049" s="2" t="s">
        <v>5630</v>
      </c>
      <c r="G1049" s="2" t="s">
        <v>5628</v>
      </c>
      <c r="H1049" s="2" t="s">
        <v>5629</v>
      </c>
      <c r="K1049" s="11">
        <v>44329</v>
      </c>
      <c r="L1049" s="2" t="s">
        <v>5631</v>
      </c>
      <c r="N1049" s="2" t="s">
        <v>5632</v>
      </c>
    </row>
    <row r="1050" spans="1:14" s="2" customFormat="1" ht="13" x14ac:dyDescent="0.3">
      <c r="A1050" s="2" t="s">
        <v>6816</v>
      </c>
      <c r="B1050" s="2" t="s">
        <v>5633</v>
      </c>
      <c r="C1050" s="2">
        <v>2021</v>
      </c>
      <c r="D1050" s="2" t="s">
        <v>191</v>
      </c>
      <c r="E1050" s="2" t="s">
        <v>5636</v>
      </c>
      <c r="G1050" s="2" t="s">
        <v>5634</v>
      </c>
      <c r="H1050" s="2" t="s">
        <v>5635</v>
      </c>
      <c r="K1050" s="11">
        <v>44173</v>
      </c>
      <c r="N1050" s="2" t="s">
        <v>194</v>
      </c>
    </row>
    <row r="1051" spans="1:14" s="2" customFormat="1" ht="13" x14ac:dyDescent="0.3">
      <c r="A1051" s="2" t="s">
        <v>6816</v>
      </c>
      <c r="B1051" s="2" t="s">
        <v>5638</v>
      </c>
      <c r="C1051" s="2">
        <v>2021</v>
      </c>
      <c r="D1051" s="2" t="s">
        <v>5637</v>
      </c>
      <c r="E1051" s="2" t="s">
        <v>4496</v>
      </c>
      <c r="G1051" s="2" t="s">
        <v>5639</v>
      </c>
      <c r="H1051" s="2" t="s">
        <v>5640</v>
      </c>
      <c r="K1051" s="11">
        <v>43953</v>
      </c>
      <c r="N1051" s="2" t="s">
        <v>3480</v>
      </c>
    </row>
    <row r="1052" spans="1:14" s="2" customFormat="1" ht="13" x14ac:dyDescent="0.3">
      <c r="A1052" s="2" t="s">
        <v>6816</v>
      </c>
      <c r="B1052" s="2" t="s">
        <v>5642</v>
      </c>
      <c r="C1052" s="2">
        <v>2021</v>
      </c>
      <c r="D1052" s="2" t="s">
        <v>5641</v>
      </c>
      <c r="E1052" s="2" t="s">
        <v>5645</v>
      </c>
      <c r="G1052" s="2" t="s">
        <v>5643</v>
      </c>
      <c r="H1052" s="2" t="s">
        <v>5644</v>
      </c>
      <c r="K1052" s="11">
        <v>44370</v>
      </c>
      <c r="L1052" s="2" t="s">
        <v>5646</v>
      </c>
      <c r="N1052" s="2" t="s">
        <v>1601</v>
      </c>
    </row>
    <row r="1053" spans="1:14" s="2" customFormat="1" ht="13" x14ac:dyDescent="0.3">
      <c r="A1053" s="2" t="s">
        <v>6816</v>
      </c>
      <c r="B1053" s="2" t="s">
        <v>5648</v>
      </c>
      <c r="C1053" s="2">
        <v>2021</v>
      </c>
      <c r="D1053" s="2" t="s">
        <v>5647</v>
      </c>
      <c r="E1053" s="2" t="s">
        <v>5651</v>
      </c>
      <c r="G1053" s="2" t="s">
        <v>5649</v>
      </c>
      <c r="H1053" s="2" t="s">
        <v>5650</v>
      </c>
      <c r="K1053" s="11">
        <v>44412</v>
      </c>
    </row>
    <row r="1054" spans="1:14" s="2" customFormat="1" ht="13" x14ac:dyDescent="0.3">
      <c r="A1054" s="2" t="s">
        <v>6816</v>
      </c>
      <c r="B1054" s="2" t="s">
        <v>5653</v>
      </c>
      <c r="C1054" s="2">
        <v>2020</v>
      </c>
      <c r="D1054" s="2" t="s">
        <v>5652</v>
      </c>
      <c r="E1054" s="2" t="s">
        <v>5656</v>
      </c>
      <c r="G1054" s="2" t="s">
        <v>5654</v>
      </c>
      <c r="H1054" s="2" t="s">
        <v>5655</v>
      </c>
      <c r="K1054" s="11">
        <v>44030</v>
      </c>
      <c r="L1054" s="2" t="s">
        <v>5657</v>
      </c>
      <c r="N1054" s="2" t="s">
        <v>5658</v>
      </c>
    </row>
    <row r="1055" spans="1:14" s="2" customFormat="1" ht="13" x14ac:dyDescent="0.3">
      <c r="A1055" s="2" t="s">
        <v>6816</v>
      </c>
      <c r="B1055" s="2" t="s">
        <v>5660</v>
      </c>
      <c r="C1055" s="2">
        <v>2021</v>
      </c>
      <c r="D1055" s="2" t="s">
        <v>5659</v>
      </c>
      <c r="E1055" s="2" t="s">
        <v>5663</v>
      </c>
      <c r="G1055" s="2" t="s">
        <v>5661</v>
      </c>
      <c r="H1055" s="2" t="s">
        <v>5662</v>
      </c>
      <c r="K1055" s="11">
        <v>44145</v>
      </c>
      <c r="N1055" s="2" t="s">
        <v>5664</v>
      </c>
    </row>
    <row r="1056" spans="1:14" s="2" customFormat="1" ht="13" x14ac:dyDescent="0.3">
      <c r="A1056" s="2" t="s">
        <v>6816</v>
      </c>
      <c r="B1056" s="2" t="s">
        <v>5666</v>
      </c>
      <c r="C1056" s="2">
        <v>2021</v>
      </c>
      <c r="D1056" s="2" t="s">
        <v>5665</v>
      </c>
      <c r="E1056" s="2" t="s">
        <v>2135</v>
      </c>
      <c r="G1056" s="2" t="s">
        <v>5667</v>
      </c>
      <c r="H1056" s="2" t="s">
        <v>5668</v>
      </c>
      <c r="K1056" s="11">
        <v>44418</v>
      </c>
      <c r="L1056" s="2" t="s">
        <v>5669</v>
      </c>
      <c r="N1056" s="2" t="s">
        <v>5670</v>
      </c>
    </row>
    <row r="1057" spans="1:14" s="2" customFormat="1" ht="13" x14ac:dyDescent="0.3">
      <c r="A1057" s="2" t="s">
        <v>6816</v>
      </c>
      <c r="B1057" s="2" t="s">
        <v>5672</v>
      </c>
      <c r="C1057" s="2">
        <v>2021</v>
      </c>
      <c r="D1057" s="2" t="s">
        <v>5671</v>
      </c>
      <c r="E1057" s="2" t="s">
        <v>4137</v>
      </c>
      <c r="G1057" s="2" t="s">
        <v>5673</v>
      </c>
      <c r="H1057" s="2" t="s">
        <v>5674</v>
      </c>
      <c r="K1057" s="11">
        <v>44289</v>
      </c>
      <c r="L1057" s="2" t="s">
        <v>5675</v>
      </c>
      <c r="N1057" s="2" t="s">
        <v>5676</v>
      </c>
    </row>
    <row r="1058" spans="1:14" s="2" customFormat="1" ht="13" x14ac:dyDescent="0.3">
      <c r="A1058" s="2" t="s">
        <v>6816</v>
      </c>
      <c r="B1058" s="2" t="s">
        <v>5678</v>
      </c>
      <c r="C1058" s="2">
        <v>2021</v>
      </c>
      <c r="D1058" s="2" t="s">
        <v>5677</v>
      </c>
      <c r="E1058" s="2" t="s">
        <v>4693</v>
      </c>
      <c r="G1058" s="2" t="s">
        <v>5679</v>
      </c>
      <c r="H1058" s="2" t="s">
        <v>5680</v>
      </c>
      <c r="K1058" s="11">
        <v>44368</v>
      </c>
      <c r="N1058" s="2" t="s">
        <v>5681</v>
      </c>
    </row>
    <row r="1059" spans="1:14" s="2" customFormat="1" ht="13" x14ac:dyDescent="0.3">
      <c r="A1059" s="2" t="s">
        <v>6816</v>
      </c>
      <c r="B1059" s="2" t="s">
        <v>5683</v>
      </c>
      <c r="C1059" s="2">
        <v>2021</v>
      </c>
      <c r="D1059" s="2" t="s">
        <v>5682</v>
      </c>
      <c r="E1059" s="2" t="s">
        <v>5686</v>
      </c>
      <c r="G1059" s="2" t="s">
        <v>5684</v>
      </c>
      <c r="H1059" s="2" t="s">
        <v>5685</v>
      </c>
      <c r="K1059" s="11">
        <v>44536</v>
      </c>
      <c r="L1059" s="2" t="s">
        <v>5687</v>
      </c>
      <c r="M1059" s="2" t="s">
        <v>5688</v>
      </c>
      <c r="N1059" s="2" t="s">
        <v>1539</v>
      </c>
    </row>
    <row r="1060" spans="1:14" s="2" customFormat="1" ht="13" x14ac:dyDescent="0.3">
      <c r="A1060" s="2" t="s">
        <v>6816</v>
      </c>
      <c r="B1060" s="2" t="s">
        <v>5690</v>
      </c>
      <c r="C1060" s="2">
        <v>2020</v>
      </c>
      <c r="D1060" s="2" t="s">
        <v>5689</v>
      </c>
      <c r="E1060" s="2" t="s">
        <v>4600</v>
      </c>
      <c r="G1060" s="2" t="s">
        <v>5691</v>
      </c>
      <c r="H1060" s="2" t="s">
        <v>5692</v>
      </c>
      <c r="K1060" s="11">
        <v>44202</v>
      </c>
      <c r="L1060" s="2" t="s">
        <v>5693</v>
      </c>
      <c r="N1060" s="2" t="s">
        <v>5694</v>
      </c>
    </row>
    <row r="1061" spans="1:14" s="2" customFormat="1" ht="13" x14ac:dyDescent="0.3">
      <c r="A1061" s="2" t="s">
        <v>6816</v>
      </c>
      <c r="B1061" s="2" t="s">
        <v>5696</v>
      </c>
      <c r="C1061" s="2">
        <v>2021</v>
      </c>
      <c r="D1061" s="2" t="s">
        <v>5695</v>
      </c>
      <c r="E1061" s="2" t="s">
        <v>5699</v>
      </c>
      <c r="G1061" s="2" t="s">
        <v>5697</v>
      </c>
      <c r="H1061" s="2" t="s">
        <v>5698</v>
      </c>
      <c r="K1061" s="11">
        <v>44231</v>
      </c>
      <c r="L1061" s="2" t="s">
        <v>5700</v>
      </c>
      <c r="N1061" s="2" t="s">
        <v>5701</v>
      </c>
    </row>
    <row r="1062" spans="1:14" s="2" customFormat="1" ht="13" x14ac:dyDescent="0.3">
      <c r="A1062" s="2" t="s">
        <v>6816</v>
      </c>
      <c r="B1062" s="2" t="s">
        <v>5703</v>
      </c>
      <c r="C1062" s="2">
        <v>2021</v>
      </c>
      <c r="D1062" s="2" t="s">
        <v>5702</v>
      </c>
      <c r="E1062" s="2" t="s">
        <v>5706</v>
      </c>
      <c r="G1062" s="2" t="s">
        <v>5704</v>
      </c>
      <c r="H1062" s="2" t="s">
        <v>5705</v>
      </c>
      <c r="K1062" s="11">
        <v>44467</v>
      </c>
      <c r="N1062" s="2" t="s">
        <v>5707</v>
      </c>
    </row>
    <row r="1063" spans="1:14" s="2" customFormat="1" ht="13" x14ac:dyDescent="0.3">
      <c r="A1063" s="2" t="s">
        <v>6816</v>
      </c>
      <c r="B1063" s="2" t="s">
        <v>5709</v>
      </c>
      <c r="C1063" s="2">
        <v>2021</v>
      </c>
      <c r="D1063" s="2" t="s">
        <v>5708</v>
      </c>
      <c r="E1063" s="2" t="s">
        <v>4210</v>
      </c>
      <c r="G1063" s="2" t="s">
        <v>5710</v>
      </c>
      <c r="H1063" s="2" t="s">
        <v>5711</v>
      </c>
      <c r="K1063" s="11">
        <v>44334</v>
      </c>
      <c r="N1063" s="2" t="s">
        <v>2259</v>
      </c>
    </row>
    <row r="1064" spans="1:14" s="2" customFormat="1" ht="13" x14ac:dyDescent="0.3">
      <c r="A1064" s="2" t="s">
        <v>6816</v>
      </c>
      <c r="B1064" s="2" t="s">
        <v>5713</v>
      </c>
      <c r="C1064" s="2">
        <v>2021</v>
      </c>
      <c r="D1064" s="2" t="s">
        <v>5712</v>
      </c>
      <c r="E1064" s="2" t="s">
        <v>4321</v>
      </c>
      <c r="G1064" s="2" t="s">
        <v>5714</v>
      </c>
      <c r="H1064" s="2" t="s">
        <v>5715</v>
      </c>
      <c r="K1064" s="11">
        <v>44361</v>
      </c>
      <c r="L1064" s="2" t="s">
        <v>5716</v>
      </c>
      <c r="N1064" s="2" t="s">
        <v>2468</v>
      </c>
    </row>
    <row r="1065" spans="1:14" s="2" customFormat="1" ht="13" x14ac:dyDescent="0.3">
      <c r="A1065" s="2" t="s">
        <v>6816</v>
      </c>
      <c r="B1065" s="2" t="s">
        <v>5718</v>
      </c>
      <c r="C1065" s="2">
        <v>2021</v>
      </c>
      <c r="D1065" s="2" t="s">
        <v>5717</v>
      </c>
      <c r="E1065" s="2" t="s">
        <v>5721</v>
      </c>
      <c r="G1065" s="2" t="s">
        <v>5719</v>
      </c>
      <c r="H1065" s="2" t="s">
        <v>5720</v>
      </c>
      <c r="K1065" s="11">
        <v>44333</v>
      </c>
      <c r="L1065" s="2" t="s">
        <v>5722</v>
      </c>
      <c r="N1065" s="2" t="s">
        <v>2296</v>
      </c>
    </row>
    <row r="1066" spans="1:14" s="2" customFormat="1" ht="13" x14ac:dyDescent="0.3">
      <c r="A1066" s="2" t="s">
        <v>6816</v>
      </c>
      <c r="B1066" s="2" t="s">
        <v>5724</v>
      </c>
      <c r="C1066" s="2">
        <v>2021</v>
      </c>
      <c r="D1066" s="2" t="s">
        <v>5723</v>
      </c>
      <c r="E1066" s="2" t="s">
        <v>5727</v>
      </c>
      <c r="G1066" s="2" t="s">
        <v>5725</v>
      </c>
      <c r="H1066" s="2" t="s">
        <v>5726</v>
      </c>
      <c r="K1066" s="11">
        <v>44335</v>
      </c>
      <c r="L1066" s="2" t="s">
        <v>5728</v>
      </c>
      <c r="N1066" s="2" t="s">
        <v>5729</v>
      </c>
    </row>
    <row r="1067" spans="1:14" s="2" customFormat="1" ht="13" x14ac:dyDescent="0.3">
      <c r="A1067" s="2" t="s">
        <v>6816</v>
      </c>
      <c r="B1067" s="2" t="s">
        <v>5731</v>
      </c>
      <c r="C1067" s="2">
        <v>2021</v>
      </c>
      <c r="D1067" s="2" t="s">
        <v>5730</v>
      </c>
      <c r="E1067" s="2" t="s">
        <v>5062</v>
      </c>
      <c r="G1067" s="2" t="s">
        <v>5732</v>
      </c>
      <c r="H1067" s="2" t="s">
        <v>5733</v>
      </c>
      <c r="K1067" s="11">
        <v>44554</v>
      </c>
      <c r="N1067" s="2" t="s">
        <v>3547</v>
      </c>
    </row>
    <row r="1068" spans="1:14" s="2" customFormat="1" ht="13" x14ac:dyDescent="0.3">
      <c r="A1068" s="2" t="s">
        <v>6816</v>
      </c>
      <c r="B1068" s="2" t="s">
        <v>5735</v>
      </c>
      <c r="C1068" s="2">
        <v>2021</v>
      </c>
      <c r="D1068" s="2" t="s">
        <v>5734</v>
      </c>
      <c r="E1068" s="2" t="s">
        <v>4843</v>
      </c>
      <c r="G1068" s="2" t="s">
        <v>5736</v>
      </c>
      <c r="H1068" s="2" t="s">
        <v>5737</v>
      </c>
      <c r="K1068" s="11">
        <v>44393</v>
      </c>
      <c r="N1068" s="2" t="s">
        <v>549</v>
      </c>
    </row>
    <row r="1069" spans="1:14" s="2" customFormat="1" ht="13" x14ac:dyDescent="0.3">
      <c r="A1069" s="2" t="s">
        <v>6816</v>
      </c>
      <c r="B1069" s="2" t="s">
        <v>5739</v>
      </c>
      <c r="C1069" s="2">
        <v>2021</v>
      </c>
      <c r="D1069" s="2" t="s">
        <v>5738</v>
      </c>
      <c r="E1069" s="2" t="s">
        <v>2135</v>
      </c>
      <c r="G1069" s="2" t="s">
        <v>5740</v>
      </c>
      <c r="H1069" s="2" t="s">
        <v>5741</v>
      </c>
      <c r="K1069" s="11">
        <v>44524</v>
      </c>
      <c r="L1069" s="2" t="s">
        <v>5742</v>
      </c>
      <c r="N1069" s="2" t="s">
        <v>2145</v>
      </c>
    </row>
    <row r="1070" spans="1:14" s="2" customFormat="1" ht="13" x14ac:dyDescent="0.3">
      <c r="A1070" s="2" t="s">
        <v>6816</v>
      </c>
      <c r="B1070" s="2" t="s">
        <v>5744</v>
      </c>
      <c r="C1070" s="2">
        <v>2021</v>
      </c>
      <c r="D1070" s="2" t="s">
        <v>5743</v>
      </c>
      <c r="E1070" s="2" t="s">
        <v>5747</v>
      </c>
      <c r="G1070" s="2" t="s">
        <v>5745</v>
      </c>
      <c r="H1070" s="2" t="s">
        <v>5746</v>
      </c>
      <c r="K1070" s="11">
        <v>44352</v>
      </c>
      <c r="L1070" s="2" t="s">
        <v>5748</v>
      </c>
      <c r="M1070" s="2" t="s">
        <v>5749</v>
      </c>
      <c r="N1070" s="2" t="s">
        <v>5750</v>
      </c>
    </row>
    <row r="1071" spans="1:14" s="2" customFormat="1" ht="13" x14ac:dyDescent="0.3">
      <c r="A1071" s="2" t="s">
        <v>6816</v>
      </c>
      <c r="B1071" s="2" t="s">
        <v>5752</v>
      </c>
      <c r="C1071" s="2">
        <v>2021</v>
      </c>
      <c r="D1071" s="2" t="s">
        <v>5751</v>
      </c>
      <c r="E1071" s="2" t="s">
        <v>5755</v>
      </c>
      <c r="G1071" s="2" t="s">
        <v>5753</v>
      </c>
      <c r="H1071" s="2" t="s">
        <v>5754</v>
      </c>
      <c r="K1071" s="11">
        <v>44364</v>
      </c>
      <c r="L1071" s="2" t="s">
        <v>5756</v>
      </c>
      <c r="M1071" s="2" t="s">
        <v>5757</v>
      </c>
      <c r="N1071" s="2" t="s">
        <v>2862</v>
      </c>
    </row>
    <row r="1072" spans="1:14" s="2" customFormat="1" ht="13" x14ac:dyDescent="0.3">
      <c r="A1072" s="2" t="s">
        <v>6816</v>
      </c>
      <c r="B1072" s="2" t="s">
        <v>5759</v>
      </c>
      <c r="C1072" s="2">
        <v>2021</v>
      </c>
      <c r="D1072" s="2" t="s">
        <v>5758</v>
      </c>
      <c r="E1072" s="2" t="s">
        <v>4612</v>
      </c>
      <c r="G1072" s="2" t="s">
        <v>5760</v>
      </c>
      <c r="H1072" s="2" t="s">
        <v>5761</v>
      </c>
      <c r="K1072" s="11">
        <v>44254</v>
      </c>
      <c r="N1072" s="2" t="s">
        <v>5762</v>
      </c>
    </row>
    <row r="1073" spans="1:14" s="2" customFormat="1" ht="13" x14ac:dyDescent="0.3">
      <c r="A1073" s="2" t="s">
        <v>6816</v>
      </c>
      <c r="B1073" s="2" t="s">
        <v>5764</v>
      </c>
      <c r="C1073" s="2">
        <v>2021</v>
      </c>
      <c r="D1073" s="2" t="s">
        <v>5763</v>
      </c>
      <c r="E1073" s="2" t="s">
        <v>4626</v>
      </c>
      <c r="G1073" s="2" t="s">
        <v>5765</v>
      </c>
      <c r="H1073" s="2" t="s">
        <v>5766</v>
      </c>
      <c r="K1073" s="11">
        <v>44465</v>
      </c>
      <c r="N1073" s="2" t="s">
        <v>1065</v>
      </c>
    </row>
    <row r="1074" spans="1:14" s="2" customFormat="1" ht="13" x14ac:dyDescent="0.3">
      <c r="A1074" s="2" t="s">
        <v>6816</v>
      </c>
      <c r="B1074" s="2" t="s">
        <v>5768</v>
      </c>
      <c r="C1074" s="2">
        <v>2022</v>
      </c>
      <c r="D1074" s="2" t="s">
        <v>5767</v>
      </c>
      <c r="E1074" s="2" t="s">
        <v>5771</v>
      </c>
      <c r="G1074" s="2" t="s">
        <v>5769</v>
      </c>
      <c r="H1074" s="2" t="s">
        <v>5770</v>
      </c>
      <c r="K1074" s="11">
        <v>44673</v>
      </c>
      <c r="N1074" s="2" t="s">
        <v>5772</v>
      </c>
    </row>
    <row r="1075" spans="1:14" s="2" customFormat="1" ht="13" x14ac:dyDescent="0.3">
      <c r="A1075" s="2" t="s">
        <v>6816</v>
      </c>
      <c r="B1075" s="2" t="s">
        <v>5774</v>
      </c>
      <c r="C1075" s="2">
        <v>2020</v>
      </c>
      <c r="D1075" s="2" t="s">
        <v>5773</v>
      </c>
      <c r="E1075" s="2" t="s">
        <v>5777</v>
      </c>
      <c r="G1075" s="2" t="s">
        <v>5775</v>
      </c>
      <c r="H1075" s="2" t="s">
        <v>5776</v>
      </c>
      <c r="K1075" s="11">
        <v>43866</v>
      </c>
      <c r="L1075" s="2" t="s">
        <v>5778</v>
      </c>
      <c r="N1075" s="2" t="s">
        <v>5779</v>
      </c>
    </row>
    <row r="1076" spans="1:14" s="2" customFormat="1" ht="13" x14ac:dyDescent="0.3">
      <c r="A1076" s="2" t="s">
        <v>6816</v>
      </c>
      <c r="B1076" s="2" t="s">
        <v>5781</v>
      </c>
      <c r="C1076" s="2">
        <v>2021</v>
      </c>
      <c r="D1076" s="2" t="s">
        <v>5780</v>
      </c>
      <c r="E1076" s="2" t="s">
        <v>5345</v>
      </c>
      <c r="G1076" s="2" t="s">
        <v>5782</v>
      </c>
      <c r="H1076" s="2" t="s">
        <v>5783</v>
      </c>
      <c r="K1076" s="11">
        <v>44145</v>
      </c>
      <c r="N1076" s="2" t="s">
        <v>747</v>
      </c>
    </row>
    <row r="1077" spans="1:14" s="2" customFormat="1" ht="13" x14ac:dyDescent="0.3">
      <c r="A1077" s="2" t="s">
        <v>6816</v>
      </c>
      <c r="B1077" s="2" t="s">
        <v>5785</v>
      </c>
      <c r="C1077" s="2">
        <v>2021</v>
      </c>
      <c r="D1077" s="2" t="s">
        <v>5784</v>
      </c>
      <c r="E1077" s="2" t="s">
        <v>5788</v>
      </c>
      <c r="G1077" s="2" t="s">
        <v>5786</v>
      </c>
      <c r="H1077" s="2" t="s">
        <v>5787</v>
      </c>
      <c r="K1077" s="11">
        <v>44247</v>
      </c>
      <c r="L1077" s="2" t="s">
        <v>5789</v>
      </c>
      <c r="N1077" s="2" t="s">
        <v>1116</v>
      </c>
    </row>
    <row r="1078" spans="1:14" s="2" customFormat="1" ht="13" x14ac:dyDescent="0.3">
      <c r="A1078" s="2" t="s">
        <v>6816</v>
      </c>
      <c r="B1078" s="2" t="s">
        <v>5791</v>
      </c>
      <c r="C1078" s="2">
        <v>2022</v>
      </c>
      <c r="D1078" s="2" t="s">
        <v>5790</v>
      </c>
      <c r="E1078" s="2" t="s">
        <v>5793</v>
      </c>
      <c r="G1078" s="2" t="s">
        <v>5792</v>
      </c>
      <c r="H1078" s="2" t="s">
        <v>4298</v>
      </c>
      <c r="K1078" s="11">
        <v>44709</v>
      </c>
      <c r="L1078" s="2" t="s">
        <v>5794</v>
      </c>
      <c r="N1078" s="2" t="s">
        <v>5795</v>
      </c>
    </row>
    <row r="1079" spans="1:14" s="2" customFormat="1" ht="13" x14ac:dyDescent="0.3">
      <c r="A1079" s="2" t="s">
        <v>6816</v>
      </c>
      <c r="B1079" s="2" t="s">
        <v>5797</v>
      </c>
      <c r="C1079" s="2">
        <v>2022</v>
      </c>
      <c r="D1079" s="2" t="s">
        <v>5796</v>
      </c>
      <c r="E1079" s="2" t="s">
        <v>4240</v>
      </c>
      <c r="G1079" s="2" t="s">
        <v>5798</v>
      </c>
      <c r="H1079" s="2" t="s">
        <v>5799</v>
      </c>
      <c r="K1079" s="11">
        <v>44669</v>
      </c>
      <c r="L1079" s="2" t="s">
        <v>5800</v>
      </c>
      <c r="N1079" s="2" t="s">
        <v>5801</v>
      </c>
    </row>
    <row r="1080" spans="1:14" s="2" customFormat="1" ht="13" x14ac:dyDescent="0.3">
      <c r="A1080" s="2" t="s">
        <v>6816</v>
      </c>
      <c r="B1080" s="2" t="s">
        <v>5803</v>
      </c>
      <c r="C1080" s="2">
        <v>2021</v>
      </c>
      <c r="D1080" s="2" t="s">
        <v>5802</v>
      </c>
      <c r="E1080" s="2" t="s">
        <v>5276</v>
      </c>
      <c r="G1080" s="2" t="s">
        <v>5804</v>
      </c>
      <c r="H1080" s="2" t="s">
        <v>5805</v>
      </c>
      <c r="K1080" s="11">
        <v>44181</v>
      </c>
      <c r="N1080" s="2" t="s">
        <v>5806</v>
      </c>
    </row>
    <row r="1081" spans="1:14" s="2" customFormat="1" ht="13" x14ac:dyDescent="0.3">
      <c r="A1081" s="2" t="s">
        <v>6816</v>
      </c>
      <c r="B1081" s="2" t="s">
        <v>5807</v>
      </c>
      <c r="C1081" s="2">
        <v>2022</v>
      </c>
      <c r="D1081" s="2" t="s">
        <v>3063</v>
      </c>
      <c r="E1081" s="2" t="s">
        <v>5046</v>
      </c>
      <c r="G1081" s="2" t="s">
        <v>5808</v>
      </c>
      <c r="H1081" s="2" t="s">
        <v>5809</v>
      </c>
      <c r="K1081" s="11">
        <v>44687</v>
      </c>
      <c r="N1081" s="2" t="s">
        <v>3066</v>
      </c>
    </row>
    <row r="1082" spans="1:14" s="2" customFormat="1" ht="13" x14ac:dyDescent="0.3">
      <c r="A1082" s="2" t="s">
        <v>6816</v>
      </c>
      <c r="B1082" s="2" t="s">
        <v>5811</v>
      </c>
      <c r="C1082" s="2">
        <v>2022</v>
      </c>
      <c r="D1082" s="2" t="s">
        <v>5810</v>
      </c>
      <c r="E1082" s="2" t="s">
        <v>5814</v>
      </c>
      <c r="G1082" s="2" t="s">
        <v>5812</v>
      </c>
      <c r="H1082" s="2" t="s">
        <v>5813</v>
      </c>
      <c r="K1082" s="11">
        <v>44529</v>
      </c>
      <c r="L1082" s="2" t="s">
        <v>5815</v>
      </c>
      <c r="N1082" s="2" t="s">
        <v>1594</v>
      </c>
    </row>
    <row r="1083" spans="1:14" s="2" customFormat="1" ht="13" x14ac:dyDescent="0.3">
      <c r="A1083" s="2" t="s">
        <v>6816</v>
      </c>
      <c r="B1083" s="2" t="s">
        <v>4127</v>
      </c>
      <c r="C1083" s="2">
        <v>2021</v>
      </c>
      <c r="D1083" s="2" t="s">
        <v>4126</v>
      </c>
      <c r="E1083" s="2" t="s">
        <v>4130</v>
      </c>
      <c r="G1083" s="2" t="s">
        <v>4128</v>
      </c>
      <c r="H1083" s="2" t="s">
        <v>4129</v>
      </c>
      <c r="K1083" s="11">
        <v>44512</v>
      </c>
      <c r="L1083" s="2" t="s">
        <v>4131</v>
      </c>
      <c r="M1083" s="2" t="s">
        <v>4132</v>
      </c>
      <c r="N1083" s="2" t="s">
        <v>13</v>
      </c>
    </row>
    <row r="1084" spans="1:14" s="2" customFormat="1" ht="13" x14ac:dyDescent="0.3">
      <c r="A1084" s="2" t="s">
        <v>6816</v>
      </c>
      <c r="B1084" s="2" t="s">
        <v>5817</v>
      </c>
      <c r="C1084" s="2">
        <v>2021</v>
      </c>
      <c r="D1084" s="2" t="s">
        <v>5816</v>
      </c>
      <c r="E1084" s="2" t="s">
        <v>5820</v>
      </c>
      <c r="G1084" s="2" t="s">
        <v>5818</v>
      </c>
      <c r="H1084" s="2" t="s">
        <v>5819</v>
      </c>
      <c r="K1084" s="11">
        <v>44173</v>
      </c>
      <c r="N1084" s="2" t="s">
        <v>5821</v>
      </c>
    </row>
    <row r="1085" spans="1:14" s="2" customFormat="1" ht="13" x14ac:dyDescent="0.3">
      <c r="A1085" s="2" t="s">
        <v>6816</v>
      </c>
      <c r="B1085" s="2" t="s">
        <v>5823</v>
      </c>
      <c r="C1085" s="2">
        <v>2021</v>
      </c>
      <c r="D1085" s="2" t="s">
        <v>5822</v>
      </c>
      <c r="E1085" s="2" t="s">
        <v>4612</v>
      </c>
      <c r="G1085" s="2" t="s">
        <v>5824</v>
      </c>
      <c r="H1085" s="2" t="s">
        <v>5825</v>
      </c>
      <c r="K1085" s="11">
        <v>44375</v>
      </c>
      <c r="L1085" s="2" t="s">
        <v>5826</v>
      </c>
      <c r="N1085" s="2" t="s">
        <v>2883</v>
      </c>
    </row>
    <row r="1086" spans="1:14" s="2" customFormat="1" ht="13" x14ac:dyDescent="0.3">
      <c r="A1086" s="2" t="s">
        <v>6816</v>
      </c>
      <c r="B1086" s="2" t="s">
        <v>5828</v>
      </c>
      <c r="C1086" s="2">
        <v>2021</v>
      </c>
      <c r="D1086" s="2" t="s">
        <v>5827</v>
      </c>
      <c r="E1086" s="2" t="s">
        <v>585</v>
      </c>
      <c r="G1086" s="2" t="s">
        <v>5829</v>
      </c>
      <c r="H1086" s="2" t="s">
        <v>5830</v>
      </c>
      <c r="K1086" s="11">
        <v>44443</v>
      </c>
      <c r="L1086" s="2" t="s">
        <v>5831</v>
      </c>
      <c r="N1086" s="2" t="s">
        <v>586</v>
      </c>
    </row>
    <row r="1087" spans="1:14" s="2" customFormat="1" ht="13" x14ac:dyDescent="0.3">
      <c r="A1087" s="2" t="s">
        <v>6816</v>
      </c>
      <c r="B1087" s="2" t="s">
        <v>5833</v>
      </c>
      <c r="C1087" s="2">
        <v>2022</v>
      </c>
      <c r="D1087" s="2" t="s">
        <v>5832</v>
      </c>
      <c r="E1087" s="2" t="s">
        <v>4843</v>
      </c>
      <c r="G1087" s="2" t="s">
        <v>5834</v>
      </c>
      <c r="H1087" s="2" t="s">
        <v>5835</v>
      </c>
      <c r="K1087" s="11">
        <v>44545</v>
      </c>
      <c r="N1087" s="2" t="s">
        <v>488</v>
      </c>
    </row>
    <row r="1088" spans="1:14" s="2" customFormat="1" ht="13" x14ac:dyDescent="0.3">
      <c r="A1088" s="2" t="s">
        <v>6816</v>
      </c>
      <c r="B1088" s="2" t="s">
        <v>5837</v>
      </c>
      <c r="C1088" s="2">
        <v>2021</v>
      </c>
      <c r="D1088" s="2" t="s">
        <v>5836</v>
      </c>
      <c r="E1088" s="2" t="s">
        <v>4321</v>
      </c>
      <c r="G1088" s="2" t="s">
        <v>5838</v>
      </c>
      <c r="H1088" s="2" t="s">
        <v>5839</v>
      </c>
      <c r="K1088" s="11">
        <v>44470</v>
      </c>
      <c r="L1088" s="2" t="s">
        <v>5840</v>
      </c>
      <c r="N1088" s="2" t="s">
        <v>5841</v>
      </c>
    </row>
    <row r="1089" spans="1:14" s="2" customFormat="1" ht="13" x14ac:dyDescent="0.3">
      <c r="A1089" s="2" t="s">
        <v>6816</v>
      </c>
      <c r="B1089" s="2" t="s">
        <v>5843</v>
      </c>
      <c r="C1089" s="2">
        <v>2021</v>
      </c>
      <c r="D1089" s="2" t="s">
        <v>5842</v>
      </c>
      <c r="E1089" s="2" t="s">
        <v>5846</v>
      </c>
      <c r="G1089" s="2" t="s">
        <v>5844</v>
      </c>
      <c r="H1089" s="2" t="s">
        <v>5845</v>
      </c>
      <c r="K1089" s="11">
        <v>44524</v>
      </c>
      <c r="L1089" s="2" t="s">
        <v>5847</v>
      </c>
      <c r="N1089" s="2" t="s">
        <v>5848</v>
      </c>
    </row>
    <row r="1090" spans="1:14" s="2" customFormat="1" ht="13" x14ac:dyDescent="0.3">
      <c r="A1090" s="2" t="s">
        <v>6816</v>
      </c>
      <c r="B1090" s="2" t="s">
        <v>5850</v>
      </c>
      <c r="C1090" s="2">
        <v>2020</v>
      </c>
      <c r="D1090" s="2" t="s">
        <v>5849</v>
      </c>
      <c r="E1090" s="2" t="s">
        <v>4137</v>
      </c>
      <c r="G1090" s="2" t="s">
        <v>5851</v>
      </c>
      <c r="H1090" s="2" t="s">
        <v>5852</v>
      </c>
      <c r="K1090" s="11">
        <v>44184</v>
      </c>
      <c r="L1090" s="2" t="s">
        <v>5853</v>
      </c>
      <c r="N1090" s="2" t="s">
        <v>5854</v>
      </c>
    </row>
    <row r="1091" spans="1:14" s="2" customFormat="1" ht="13" x14ac:dyDescent="0.3">
      <c r="A1091" s="2" t="s">
        <v>6816</v>
      </c>
      <c r="B1091" s="2" t="s">
        <v>5856</v>
      </c>
      <c r="C1091" s="2">
        <v>2020</v>
      </c>
      <c r="D1091" s="2" t="s">
        <v>5855</v>
      </c>
      <c r="E1091" s="2" t="s">
        <v>4612</v>
      </c>
      <c r="G1091" s="2" t="s">
        <v>5857</v>
      </c>
      <c r="H1091" s="2" t="s">
        <v>5858</v>
      </c>
      <c r="K1091" s="11">
        <v>44068</v>
      </c>
      <c r="L1091" s="2" t="s">
        <v>5859</v>
      </c>
      <c r="N1091" s="2" t="s">
        <v>3743</v>
      </c>
    </row>
    <row r="1092" spans="1:14" s="2" customFormat="1" ht="13" x14ac:dyDescent="0.3">
      <c r="A1092" s="2" t="s">
        <v>6816</v>
      </c>
      <c r="B1092" s="2" t="s">
        <v>5861</v>
      </c>
      <c r="C1092" s="2">
        <v>2021</v>
      </c>
      <c r="D1092" s="2" t="s">
        <v>5860</v>
      </c>
      <c r="E1092" s="2" t="s">
        <v>5864</v>
      </c>
      <c r="G1092" s="2" t="s">
        <v>5862</v>
      </c>
      <c r="H1092" s="2" t="s">
        <v>5863</v>
      </c>
      <c r="K1092" s="11">
        <v>44384</v>
      </c>
      <c r="N1092" s="2" t="s">
        <v>5865</v>
      </c>
    </row>
    <row r="1093" spans="1:14" s="2" customFormat="1" ht="13" x14ac:dyDescent="0.3">
      <c r="A1093" s="2" t="s">
        <v>6816</v>
      </c>
      <c r="B1093" s="2" t="s">
        <v>5866</v>
      </c>
      <c r="C1093" s="2">
        <v>2022</v>
      </c>
      <c r="D1093" s="2" t="s">
        <v>1416</v>
      </c>
      <c r="E1093" s="2" t="s">
        <v>5814</v>
      </c>
      <c r="G1093" s="2" t="s">
        <v>5867</v>
      </c>
      <c r="H1093" s="2" t="s">
        <v>5868</v>
      </c>
      <c r="K1093" s="11">
        <v>44459</v>
      </c>
      <c r="L1093" s="2" t="s">
        <v>5869</v>
      </c>
      <c r="N1093" s="2" t="s">
        <v>1419</v>
      </c>
    </row>
    <row r="1094" spans="1:14" s="2" customFormat="1" ht="13" x14ac:dyDescent="0.3">
      <c r="A1094" s="2" t="s">
        <v>6816</v>
      </c>
      <c r="B1094" s="2" t="s">
        <v>5871</v>
      </c>
      <c r="C1094" s="2">
        <v>2022</v>
      </c>
      <c r="D1094" s="2" t="s">
        <v>5870</v>
      </c>
      <c r="E1094" s="2" t="s">
        <v>5874</v>
      </c>
      <c r="G1094" s="2" t="s">
        <v>5872</v>
      </c>
      <c r="H1094" s="2" t="s">
        <v>5873</v>
      </c>
      <c r="K1094" s="11">
        <v>44704</v>
      </c>
      <c r="N1094" s="2" t="s">
        <v>5875</v>
      </c>
    </row>
    <row r="1095" spans="1:14" s="2" customFormat="1" ht="13" x14ac:dyDescent="0.3">
      <c r="A1095" s="2" t="s">
        <v>6816</v>
      </c>
      <c r="B1095" s="2" t="s">
        <v>5877</v>
      </c>
      <c r="C1095" s="2">
        <v>2020</v>
      </c>
      <c r="D1095" s="2" t="s">
        <v>5876</v>
      </c>
      <c r="E1095" s="2" t="s">
        <v>4626</v>
      </c>
      <c r="G1095" s="2" t="s">
        <v>5878</v>
      </c>
      <c r="H1095" s="2" t="s">
        <v>4284</v>
      </c>
      <c r="K1095" s="11">
        <v>44054</v>
      </c>
      <c r="N1095" s="2" t="s">
        <v>640</v>
      </c>
    </row>
    <row r="1096" spans="1:14" s="2" customFormat="1" ht="13" x14ac:dyDescent="0.3">
      <c r="A1096" s="2" t="s">
        <v>6816</v>
      </c>
      <c r="B1096" s="2" t="s">
        <v>5880</v>
      </c>
      <c r="C1096" s="2">
        <v>2022</v>
      </c>
      <c r="D1096" s="2" t="s">
        <v>5879</v>
      </c>
      <c r="E1096" s="2" t="s">
        <v>4848</v>
      </c>
      <c r="G1096" s="2" t="s">
        <v>5881</v>
      </c>
      <c r="H1096" s="2" t="s">
        <v>5882</v>
      </c>
      <c r="K1096" s="11">
        <v>44592</v>
      </c>
      <c r="N1096" s="2" t="s">
        <v>5883</v>
      </c>
    </row>
    <row r="1097" spans="1:14" s="2" customFormat="1" ht="13" x14ac:dyDescent="0.3">
      <c r="A1097" s="2" t="s">
        <v>6816</v>
      </c>
      <c r="B1097" s="2" t="s">
        <v>5885</v>
      </c>
      <c r="C1097" s="2">
        <v>2022</v>
      </c>
      <c r="D1097" s="2" t="s">
        <v>5884</v>
      </c>
      <c r="E1097" s="2" t="s">
        <v>5888</v>
      </c>
      <c r="G1097" s="2" t="s">
        <v>5886</v>
      </c>
      <c r="H1097" s="2" t="s">
        <v>5887</v>
      </c>
      <c r="K1097" s="11">
        <v>44672</v>
      </c>
      <c r="L1097" s="2" t="s">
        <v>5889</v>
      </c>
      <c r="N1097" s="2" t="s">
        <v>5890</v>
      </c>
    </row>
    <row r="1098" spans="1:14" s="2" customFormat="1" ht="13" x14ac:dyDescent="0.3">
      <c r="A1098" s="2" t="s">
        <v>6816</v>
      </c>
      <c r="B1098" s="2" t="s">
        <v>5892</v>
      </c>
      <c r="C1098" s="2">
        <v>2022</v>
      </c>
      <c r="D1098" s="2" t="s">
        <v>5891</v>
      </c>
      <c r="E1098" s="2" t="s">
        <v>5318</v>
      </c>
      <c r="G1098" s="2" t="s">
        <v>5893</v>
      </c>
      <c r="H1098" s="2" t="s">
        <v>5894</v>
      </c>
      <c r="K1098" s="11">
        <v>44630</v>
      </c>
      <c r="L1098" s="2" t="s">
        <v>5895</v>
      </c>
      <c r="N1098" s="2" t="s">
        <v>5896</v>
      </c>
    </row>
    <row r="1099" spans="1:14" s="2" customFormat="1" ht="13" x14ac:dyDescent="0.3">
      <c r="A1099" s="2" t="s">
        <v>6816</v>
      </c>
      <c r="B1099" s="2" t="s">
        <v>5898</v>
      </c>
      <c r="C1099" s="2">
        <v>2022</v>
      </c>
      <c r="D1099" s="2" t="s">
        <v>5897</v>
      </c>
      <c r="E1099" s="2" t="s">
        <v>4626</v>
      </c>
      <c r="G1099" s="2" t="s">
        <v>5899</v>
      </c>
      <c r="H1099" s="2" t="s">
        <v>5900</v>
      </c>
      <c r="K1099" s="11">
        <v>44601</v>
      </c>
      <c r="L1099" s="2" t="s">
        <v>5901</v>
      </c>
      <c r="N1099" s="2" t="s">
        <v>1677</v>
      </c>
    </row>
    <row r="1100" spans="1:14" s="2" customFormat="1" ht="13" x14ac:dyDescent="0.3">
      <c r="A1100" s="2" t="s">
        <v>6816</v>
      </c>
      <c r="B1100" s="2" t="s">
        <v>5903</v>
      </c>
      <c r="C1100" s="2">
        <v>2021</v>
      </c>
      <c r="D1100" s="2" t="s">
        <v>5902</v>
      </c>
      <c r="E1100" s="2" t="s">
        <v>5906</v>
      </c>
      <c r="G1100" s="2" t="s">
        <v>5904</v>
      </c>
      <c r="H1100" s="2" t="s">
        <v>5905</v>
      </c>
      <c r="K1100" s="11">
        <v>44321</v>
      </c>
      <c r="L1100" s="2" t="s">
        <v>5907</v>
      </c>
    </row>
    <row r="1101" spans="1:14" s="2" customFormat="1" ht="13" x14ac:dyDescent="0.3">
      <c r="A1101" s="2" t="s">
        <v>6816</v>
      </c>
      <c r="B1101" s="2" t="s">
        <v>5909</v>
      </c>
      <c r="C1101" s="2">
        <v>2020</v>
      </c>
      <c r="D1101" s="2" t="s">
        <v>5908</v>
      </c>
      <c r="E1101" s="2" t="s">
        <v>4756</v>
      </c>
      <c r="G1101" s="2" t="s">
        <v>5910</v>
      </c>
      <c r="H1101" s="2" t="s">
        <v>5911</v>
      </c>
      <c r="K1101" s="11">
        <v>44195</v>
      </c>
      <c r="N1101" s="2" t="s">
        <v>5912</v>
      </c>
    </row>
    <row r="1102" spans="1:14" s="2" customFormat="1" ht="13" x14ac:dyDescent="0.3">
      <c r="A1102" s="2" t="s">
        <v>6816</v>
      </c>
      <c r="B1102" s="2" t="s">
        <v>5914</v>
      </c>
      <c r="C1102" s="2">
        <v>2021</v>
      </c>
      <c r="D1102" s="2" t="s">
        <v>5913</v>
      </c>
      <c r="E1102" s="2" t="s">
        <v>4137</v>
      </c>
      <c r="G1102" s="2" t="s">
        <v>5915</v>
      </c>
      <c r="H1102" s="2" t="s">
        <v>5916</v>
      </c>
      <c r="K1102" s="11">
        <v>44316</v>
      </c>
      <c r="L1102" s="2" t="s">
        <v>5917</v>
      </c>
      <c r="N1102" s="2" t="s">
        <v>5918</v>
      </c>
    </row>
    <row r="1103" spans="1:14" s="2" customFormat="1" ht="13" x14ac:dyDescent="0.3">
      <c r="A1103" s="2" t="s">
        <v>6816</v>
      </c>
      <c r="B1103" s="2" t="s">
        <v>5920</v>
      </c>
      <c r="C1103" s="2">
        <v>2020</v>
      </c>
      <c r="D1103" s="2" t="s">
        <v>5919</v>
      </c>
      <c r="E1103" s="2" t="s">
        <v>5923</v>
      </c>
      <c r="G1103" s="2" t="s">
        <v>5921</v>
      </c>
      <c r="H1103" s="2" t="s">
        <v>5922</v>
      </c>
      <c r="K1103" s="11">
        <v>44057</v>
      </c>
      <c r="N1103" s="2" t="s">
        <v>5924</v>
      </c>
    </row>
    <row r="1104" spans="1:14" s="2" customFormat="1" ht="13" x14ac:dyDescent="0.3">
      <c r="A1104" s="2" t="s">
        <v>6816</v>
      </c>
      <c r="B1104" s="2" t="s">
        <v>5926</v>
      </c>
      <c r="C1104" s="2">
        <v>2021</v>
      </c>
      <c r="D1104" s="2" t="s">
        <v>5925</v>
      </c>
      <c r="E1104" s="2" t="s">
        <v>5929</v>
      </c>
      <c r="G1104" s="2" t="s">
        <v>5927</v>
      </c>
      <c r="H1104" s="2" t="s">
        <v>5928</v>
      </c>
      <c r="K1104" s="11">
        <v>44030</v>
      </c>
      <c r="N1104" s="2" t="s">
        <v>1450</v>
      </c>
    </row>
    <row r="1105" spans="1:14" s="2" customFormat="1" ht="13" x14ac:dyDescent="0.3">
      <c r="A1105" s="2" t="s">
        <v>6816</v>
      </c>
      <c r="B1105" s="2" t="s">
        <v>5931</v>
      </c>
      <c r="C1105" s="2">
        <v>2022</v>
      </c>
      <c r="D1105" s="2" t="s">
        <v>5930</v>
      </c>
      <c r="E1105" s="2" t="s">
        <v>4858</v>
      </c>
      <c r="G1105" s="2" t="s">
        <v>5932</v>
      </c>
      <c r="H1105" s="2" t="s">
        <v>5933</v>
      </c>
      <c r="K1105" s="11">
        <v>44585</v>
      </c>
      <c r="N1105" s="2" t="s">
        <v>5934</v>
      </c>
    </row>
    <row r="1106" spans="1:14" s="2" customFormat="1" ht="13" x14ac:dyDescent="0.3">
      <c r="A1106" s="2" t="s">
        <v>6816</v>
      </c>
      <c r="B1106" s="2" t="s">
        <v>5936</v>
      </c>
      <c r="C1106" s="2">
        <v>2021</v>
      </c>
      <c r="D1106" s="2" t="s">
        <v>5935</v>
      </c>
      <c r="E1106" s="2" t="s">
        <v>4240</v>
      </c>
      <c r="G1106" s="2" t="s">
        <v>5937</v>
      </c>
      <c r="H1106" s="2" t="s">
        <v>5668</v>
      </c>
      <c r="K1106" s="11">
        <v>44389</v>
      </c>
      <c r="L1106" s="2" t="s">
        <v>5938</v>
      </c>
      <c r="N1106" s="2" t="s">
        <v>5939</v>
      </c>
    </row>
    <row r="1107" spans="1:14" s="2" customFormat="1" ht="13" x14ac:dyDescent="0.3">
      <c r="A1107" s="2" t="s">
        <v>6816</v>
      </c>
      <c r="B1107" s="2" t="s">
        <v>5941</v>
      </c>
      <c r="C1107" s="2">
        <v>2021</v>
      </c>
      <c r="D1107" s="2" t="s">
        <v>5940</v>
      </c>
      <c r="E1107" s="2" t="s">
        <v>5944</v>
      </c>
      <c r="G1107" s="2" t="s">
        <v>5942</v>
      </c>
      <c r="H1107" s="2" t="s">
        <v>5943</v>
      </c>
      <c r="K1107" s="11">
        <v>44273</v>
      </c>
      <c r="L1107" s="2" t="s">
        <v>5945</v>
      </c>
      <c r="N1107" s="2" t="s">
        <v>5946</v>
      </c>
    </row>
    <row r="1108" spans="1:14" s="2" customFormat="1" ht="13" x14ac:dyDescent="0.3">
      <c r="A1108" s="2" t="s">
        <v>6816</v>
      </c>
      <c r="B1108" s="2" t="s">
        <v>5948</v>
      </c>
      <c r="C1108" s="2">
        <v>2020</v>
      </c>
      <c r="D1108" s="2" t="s">
        <v>5947</v>
      </c>
      <c r="E1108" s="2" t="s">
        <v>5950</v>
      </c>
      <c r="G1108" s="2" t="s">
        <v>5949</v>
      </c>
      <c r="H1108" s="2" t="s">
        <v>4857</v>
      </c>
      <c r="K1108" s="11">
        <v>44009</v>
      </c>
      <c r="N1108" s="2" t="s">
        <v>5951</v>
      </c>
    </row>
    <row r="1109" spans="1:14" s="2" customFormat="1" ht="13" x14ac:dyDescent="0.3">
      <c r="A1109" s="2" t="s">
        <v>6816</v>
      </c>
      <c r="B1109" s="2" t="s">
        <v>5953</v>
      </c>
      <c r="C1109" s="2">
        <v>2021</v>
      </c>
      <c r="D1109" s="2" t="s">
        <v>5952</v>
      </c>
      <c r="E1109" s="2" t="s">
        <v>4137</v>
      </c>
      <c r="G1109" s="2" t="s">
        <v>5954</v>
      </c>
      <c r="H1109" s="2" t="s">
        <v>5955</v>
      </c>
      <c r="K1109" s="11">
        <v>44349</v>
      </c>
      <c r="L1109" s="2" t="s">
        <v>5956</v>
      </c>
      <c r="N1109" s="2" t="s">
        <v>5957</v>
      </c>
    </row>
    <row r="1110" spans="1:14" s="2" customFormat="1" ht="13" x14ac:dyDescent="0.3">
      <c r="A1110" s="2" t="s">
        <v>6816</v>
      </c>
      <c r="B1110" s="2" t="s">
        <v>5958</v>
      </c>
      <c r="C1110" s="2">
        <v>2020</v>
      </c>
      <c r="D1110" s="2" t="s">
        <v>308</v>
      </c>
      <c r="E1110" s="2" t="s">
        <v>5961</v>
      </c>
      <c r="G1110" s="2" t="s">
        <v>5959</v>
      </c>
      <c r="H1110" s="2" t="s">
        <v>5960</v>
      </c>
      <c r="K1110" s="11">
        <v>44002</v>
      </c>
      <c r="N1110" s="2" t="s">
        <v>311</v>
      </c>
    </row>
    <row r="1111" spans="1:14" s="2" customFormat="1" ht="13" x14ac:dyDescent="0.3">
      <c r="A1111" s="2" t="s">
        <v>6816</v>
      </c>
      <c r="B1111" s="2" t="s">
        <v>5963</v>
      </c>
      <c r="C1111" s="2">
        <v>2021</v>
      </c>
      <c r="D1111" s="2" t="s">
        <v>5962</v>
      </c>
      <c r="E1111" s="2" t="s">
        <v>4548</v>
      </c>
      <c r="G1111" s="2" t="s">
        <v>5964</v>
      </c>
      <c r="H1111" s="2" t="s">
        <v>5965</v>
      </c>
      <c r="K1111" s="11">
        <v>44474</v>
      </c>
      <c r="N1111" s="2" t="s">
        <v>2802</v>
      </c>
    </row>
    <row r="1112" spans="1:14" s="2" customFormat="1" ht="13" x14ac:dyDescent="0.3">
      <c r="A1112" s="2" t="s">
        <v>6816</v>
      </c>
      <c r="B1112" s="2" t="s">
        <v>5967</v>
      </c>
      <c r="C1112" s="2">
        <v>2021</v>
      </c>
      <c r="D1112" s="2" t="s">
        <v>5966</v>
      </c>
      <c r="E1112" s="2" t="s">
        <v>4982</v>
      </c>
      <c r="G1112" s="2" t="s">
        <v>5968</v>
      </c>
      <c r="H1112" s="2" t="s">
        <v>5969</v>
      </c>
      <c r="K1112" s="11">
        <v>44238</v>
      </c>
      <c r="N1112" s="2" t="s">
        <v>5970</v>
      </c>
    </row>
    <row r="1113" spans="1:14" s="2" customFormat="1" ht="13" x14ac:dyDescent="0.3">
      <c r="A1113" s="2" t="s">
        <v>6816</v>
      </c>
      <c r="B1113" s="2" t="s">
        <v>5972</v>
      </c>
      <c r="C1113" s="2">
        <v>2022</v>
      </c>
      <c r="D1113" s="2" t="s">
        <v>5971</v>
      </c>
      <c r="E1113" s="2" t="s">
        <v>4626</v>
      </c>
      <c r="G1113" s="2" t="s">
        <v>5973</v>
      </c>
      <c r="H1113" s="2" t="s">
        <v>4284</v>
      </c>
      <c r="K1113" s="11">
        <v>44638</v>
      </c>
      <c r="N1113" s="2" t="s">
        <v>1154</v>
      </c>
    </row>
    <row r="1114" spans="1:14" s="2" customFormat="1" ht="13" x14ac:dyDescent="0.3">
      <c r="A1114" s="2" t="s">
        <v>6816</v>
      </c>
      <c r="B1114" s="2" t="s">
        <v>5975</v>
      </c>
      <c r="C1114" s="2">
        <v>2020</v>
      </c>
      <c r="D1114" s="2" t="s">
        <v>5974</v>
      </c>
      <c r="E1114" s="2" t="s">
        <v>5978</v>
      </c>
      <c r="G1114" s="2" t="s">
        <v>5976</v>
      </c>
      <c r="H1114" s="2" t="s">
        <v>5977</v>
      </c>
      <c r="K1114" s="11">
        <v>44172</v>
      </c>
      <c r="N1114" s="2" t="s">
        <v>543</v>
      </c>
    </row>
    <row r="1115" spans="1:14" s="2" customFormat="1" ht="13" x14ac:dyDescent="0.3">
      <c r="A1115" s="2" t="s">
        <v>6816</v>
      </c>
      <c r="B1115" s="2" t="s">
        <v>5980</v>
      </c>
      <c r="C1115" s="2">
        <v>2020</v>
      </c>
      <c r="D1115" s="2" t="s">
        <v>5979</v>
      </c>
      <c r="E1115" s="2" t="s">
        <v>5983</v>
      </c>
      <c r="G1115" s="2" t="s">
        <v>5981</v>
      </c>
      <c r="H1115" s="2" t="s">
        <v>5982</v>
      </c>
      <c r="K1115" s="11">
        <v>44173</v>
      </c>
      <c r="L1115" s="2" t="s">
        <v>5984</v>
      </c>
      <c r="N1115" s="2" t="s">
        <v>1078</v>
      </c>
    </row>
    <row r="1116" spans="1:14" s="2" customFormat="1" ht="13" x14ac:dyDescent="0.3">
      <c r="A1116" s="2" t="s">
        <v>6816</v>
      </c>
      <c r="B1116" s="2" t="s">
        <v>5986</v>
      </c>
      <c r="C1116" s="2">
        <v>2021</v>
      </c>
      <c r="D1116" s="2" t="s">
        <v>5985</v>
      </c>
      <c r="E1116" s="2" t="s">
        <v>5989</v>
      </c>
      <c r="G1116" s="2" t="s">
        <v>5987</v>
      </c>
      <c r="H1116" s="2" t="s">
        <v>5988</v>
      </c>
      <c r="K1116" s="11">
        <v>44244</v>
      </c>
      <c r="N1116" s="2" t="s">
        <v>5990</v>
      </c>
    </row>
    <row r="1117" spans="1:14" s="2" customFormat="1" ht="13" x14ac:dyDescent="0.3">
      <c r="A1117" s="2" t="s">
        <v>6816</v>
      </c>
      <c r="B1117" s="2" t="s">
        <v>5992</v>
      </c>
      <c r="C1117" s="2">
        <v>2020</v>
      </c>
      <c r="D1117" s="2" t="s">
        <v>5991</v>
      </c>
      <c r="E1117" s="2" t="s">
        <v>5995</v>
      </c>
      <c r="G1117" s="2" t="s">
        <v>5993</v>
      </c>
      <c r="H1117" s="2" t="s">
        <v>5994</v>
      </c>
      <c r="K1117" s="11">
        <v>44137</v>
      </c>
      <c r="N1117" s="2" t="s">
        <v>5996</v>
      </c>
    </row>
    <row r="1118" spans="1:14" s="2" customFormat="1" ht="13" x14ac:dyDescent="0.3">
      <c r="A1118" s="2" t="s">
        <v>6816</v>
      </c>
      <c r="B1118" s="2" t="s">
        <v>5998</v>
      </c>
      <c r="C1118" s="2">
        <v>2022</v>
      </c>
      <c r="D1118" s="2" t="s">
        <v>5997</v>
      </c>
      <c r="E1118" s="2" t="s">
        <v>6001</v>
      </c>
      <c r="G1118" s="2" t="s">
        <v>5999</v>
      </c>
      <c r="H1118" s="2" t="s">
        <v>6000</v>
      </c>
      <c r="K1118" s="11">
        <v>44601</v>
      </c>
      <c r="N1118" s="2" t="s">
        <v>6002</v>
      </c>
    </row>
    <row r="1119" spans="1:14" s="2" customFormat="1" ht="13" x14ac:dyDescent="0.3">
      <c r="A1119" s="2" t="s">
        <v>6816</v>
      </c>
      <c r="B1119" s="2" t="s">
        <v>6004</v>
      </c>
      <c r="C1119" s="2">
        <v>2021</v>
      </c>
      <c r="D1119" s="2" t="s">
        <v>6003</v>
      </c>
      <c r="E1119" s="2" t="s">
        <v>4600</v>
      </c>
      <c r="G1119" s="2" t="s">
        <v>6005</v>
      </c>
      <c r="H1119" s="2" t="s">
        <v>6006</v>
      </c>
      <c r="K1119" s="11">
        <v>44413</v>
      </c>
      <c r="L1119" s="2" t="s">
        <v>6007</v>
      </c>
      <c r="N1119" s="2" t="s">
        <v>6008</v>
      </c>
    </row>
    <row r="1120" spans="1:14" s="2" customFormat="1" ht="13" x14ac:dyDescent="0.3">
      <c r="A1120" s="2" t="s">
        <v>6816</v>
      </c>
      <c r="B1120" s="2" t="s">
        <v>6010</v>
      </c>
      <c r="C1120" s="2">
        <v>2020</v>
      </c>
      <c r="D1120" s="2" t="s">
        <v>6009</v>
      </c>
      <c r="E1120" s="2" t="s">
        <v>6013</v>
      </c>
      <c r="G1120" s="2" t="s">
        <v>6011</v>
      </c>
      <c r="H1120" s="2" t="s">
        <v>6012</v>
      </c>
      <c r="K1120" s="11">
        <v>44137</v>
      </c>
      <c r="L1120" s="2" t="s">
        <v>6014</v>
      </c>
      <c r="N1120" s="2" t="s">
        <v>6015</v>
      </c>
    </row>
    <row r="1121" spans="1:14" s="2" customFormat="1" ht="13" x14ac:dyDescent="0.3">
      <c r="A1121" s="2" t="s">
        <v>6816</v>
      </c>
      <c r="B1121" s="2" t="s">
        <v>6017</v>
      </c>
      <c r="C1121" s="2">
        <v>2022</v>
      </c>
      <c r="D1121" s="2" t="s">
        <v>6016</v>
      </c>
      <c r="E1121" s="2" t="s">
        <v>6020</v>
      </c>
      <c r="G1121" s="2" t="s">
        <v>6018</v>
      </c>
      <c r="H1121" s="2" t="s">
        <v>6019</v>
      </c>
      <c r="K1121" s="11">
        <v>44600</v>
      </c>
      <c r="N1121" s="2" t="s">
        <v>1388</v>
      </c>
    </row>
    <row r="1122" spans="1:14" s="2" customFormat="1" ht="13" x14ac:dyDescent="0.3">
      <c r="A1122" s="2" t="s">
        <v>6816</v>
      </c>
      <c r="B1122" s="2" t="s">
        <v>6022</v>
      </c>
      <c r="C1122" s="2">
        <v>2021</v>
      </c>
      <c r="D1122" s="2" t="s">
        <v>6021</v>
      </c>
      <c r="E1122" s="2" t="s">
        <v>5598</v>
      </c>
      <c r="G1122" s="2" t="s">
        <v>6023</v>
      </c>
      <c r="H1122" s="2" t="s">
        <v>6024</v>
      </c>
      <c r="K1122" s="11">
        <v>44557</v>
      </c>
      <c r="N1122" s="2" t="s">
        <v>6025</v>
      </c>
    </row>
    <row r="1123" spans="1:14" s="2" customFormat="1" ht="13" x14ac:dyDescent="0.3">
      <c r="A1123" s="2" t="s">
        <v>6816</v>
      </c>
      <c r="B1123" s="2" t="s">
        <v>6027</v>
      </c>
      <c r="C1123" s="2">
        <v>2021</v>
      </c>
      <c r="D1123" s="2" t="s">
        <v>6026</v>
      </c>
      <c r="E1123" s="2" t="s">
        <v>6030</v>
      </c>
      <c r="G1123" s="2" t="s">
        <v>6028</v>
      </c>
      <c r="H1123" s="2" t="s">
        <v>6029</v>
      </c>
      <c r="K1123" s="11">
        <v>44372</v>
      </c>
      <c r="L1123" s="2" t="s">
        <v>6031</v>
      </c>
      <c r="N1123" s="2" t="s">
        <v>3612</v>
      </c>
    </row>
    <row r="1124" spans="1:14" s="2" customFormat="1" ht="13" x14ac:dyDescent="0.3">
      <c r="A1124" s="2" t="s">
        <v>6816</v>
      </c>
      <c r="B1124" s="2" t="s">
        <v>6033</v>
      </c>
      <c r="C1124" s="2">
        <v>2021</v>
      </c>
      <c r="D1124" s="2" t="s">
        <v>6032</v>
      </c>
      <c r="E1124" s="2" t="s">
        <v>6036</v>
      </c>
      <c r="G1124" s="2" t="s">
        <v>6034</v>
      </c>
      <c r="H1124" s="2" t="s">
        <v>6035</v>
      </c>
      <c r="K1124" s="11">
        <v>44354</v>
      </c>
      <c r="N1124" s="2" t="s">
        <v>2774</v>
      </c>
    </row>
    <row r="1125" spans="1:14" s="2" customFormat="1" ht="13" x14ac:dyDescent="0.3">
      <c r="A1125" s="2" t="s">
        <v>6816</v>
      </c>
      <c r="B1125" s="2" t="s">
        <v>5877</v>
      </c>
      <c r="C1125" s="2">
        <v>2020</v>
      </c>
      <c r="D1125" s="2" t="s">
        <v>6037</v>
      </c>
      <c r="E1125" s="2" t="s">
        <v>4335</v>
      </c>
      <c r="G1125" s="2" t="s">
        <v>6038</v>
      </c>
      <c r="H1125" s="2" t="s">
        <v>4284</v>
      </c>
      <c r="K1125" s="11">
        <v>44057</v>
      </c>
      <c r="N1125" s="2" t="s">
        <v>3148</v>
      </c>
    </row>
    <row r="1126" spans="1:14" s="2" customFormat="1" ht="13" x14ac:dyDescent="0.3">
      <c r="A1126" s="2" t="s">
        <v>6816</v>
      </c>
      <c r="B1126" s="2" t="s">
        <v>6040</v>
      </c>
      <c r="C1126" s="2">
        <v>2022</v>
      </c>
      <c r="D1126" s="2" t="s">
        <v>6039</v>
      </c>
      <c r="E1126" s="2" t="s">
        <v>6043</v>
      </c>
      <c r="G1126" s="2" t="s">
        <v>6041</v>
      </c>
      <c r="H1126" s="2" t="s">
        <v>6042</v>
      </c>
      <c r="K1126" s="11">
        <v>44635</v>
      </c>
      <c r="L1126" s="2" t="s">
        <v>6044</v>
      </c>
      <c r="N1126" s="2" t="s">
        <v>1148</v>
      </c>
    </row>
    <row r="1127" spans="1:14" s="2" customFormat="1" ht="13" x14ac:dyDescent="0.3">
      <c r="A1127" s="2" t="s">
        <v>6816</v>
      </c>
      <c r="B1127" s="2" t="s">
        <v>6046</v>
      </c>
      <c r="C1127" s="2">
        <v>2020</v>
      </c>
      <c r="D1127" s="2" t="s">
        <v>6045</v>
      </c>
      <c r="E1127" s="2" t="s">
        <v>4548</v>
      </c>
      <c r="G1127" s="2" t="s">
        <v>6047</v>
      </c>
      <c r="H1127" s="2" t="s">
        <v>6048</v>
      </c>
      <c r="K1127" s="11">
        <v>44037</v>
      </c>
      <c r="N1127" s="2" t="s">
        <v>2350</v>
      </c>
    </row>
    <row r="1128" spans="1:14" s="2" customFormat="1" ht="13" x14ac:dyDescent="0.3">
      <c r="A1128" s="2" t="s">
        <v>6816</v>
      </c>
      <c r="B1128" s="2" t="s">
        <v>6050</v>
      </c>
      <c r="C1128" s="2">
        <v>2022</v>
      </c>
      <c r="D1128" s="2" t="s">
        <v>6049</v>
      </c>
      <c r="E1128" s="2" t="s">
        <v>4626</v>
      </c>
      <c r="G1128" s="2" t="s">
        <v>6051</v>
      </c>
      <c r="H1128" s="2" t="s">
        <v>6052</v>
      </c>
      <c r="K1128" s="11">
        <v>44498</v>
      </c>
      <c r="N1128" s="2" t="s">
        <v>1109</v>
      </c>
    </row>
    <row r="1129" spans="1:14" s="2" customFormat="1" ht="13" x14ac:dyDescent="0.3">
      <c r="A1129" s="2" t="s">
        <v>6816</v>
      </c>
      <c r="B1129" s="2" t="s">
        <v>6054</v>
      </c>
      <c r="C1129" s="2">
        <v>2020</v>
      </c>
      <c r="D1129" s="2" t="s">
        <v>6053</v>
      </c>
      <c r="E1129" s="2" t="s">
        <v>5345</v>
      </c>
      <c r="G1129" s="2" t="s">
        <v>6055</v>
      </c>
      <c r="H1129" s="2" t="s">
        <v>6056</v>
      </c>
      <c r="K1129" s="11">
        <v>43983</v>
      </c>
      <c r="N1129" s="2" t="s">
        <v>1071</v>
      </c>
    </row>
    <row r="1130" spans="1:14" s="2" customFormat="1" ht="13" x14ac:dyDescent="0.3">
      <c r="A1130" s="2" t="s">
        <v>6816</v>
      </c>
      <c r="B1130" s="2" t="s">
        <v>6058</v>
      </c>
      <c r="C1130" s="2">
        <v>2021</v>
      </c>
      <c r="D1130" s="2" t="s">
        <v>6057</v>
      </c>
      <c r="E1130" s="2" t="s">
        <v>6061</v>
      </c>
      <c r="G1130" s="2" t="s">
        <v>6059</v>
      </c>
      <c r="H1130" s="2" t="s">
        <v>6060</v>
      </c>
      <c r="K1130" s="11">
        <v>44230</v>
      </c>
      <c r="N1130" s="2" t="s">
        <v>1099</v>
      </c>
    </row>
    <row r="1131" spans="1:14" s="2" customFormat="1" ht="13" x14ac:dyDescent="0.3">
      <c r="A1131" s="2" t="s">
        <v>6816</v>
      </c>
      <c r="B1131" s="2" t="s">
        <v>6063</v>
      </c>
      <c r="C1131" s="2">
        <v>2020</v>
      </c>
      <c r="D1131" s="2" t="s">
        <v>6062</v>
      </c>
      <c r="E1131" s="2" t="s">
        <v>6066</v>
      </c>
      <c r="G1131" s="2" t="s">
        <v>6064</v>
      </c>
      <c r="H1131" s="2" t="s">
        <v>6065</v>
      </c>
      <c r="K1131" s="11">
        <v>44042</v>
      </c>
      <c r="N1131" s="2" t="s">
        <v>3845</v>
      </c>
    </row>
    <row r="1132" spans="1:14" s="2" customFormat="1" ht="13" x14ac:dyDescent="0.3">
      <c r="A1132" s="2" t="s">
        <v>6816</v>
      </c>
      <c r="B1132" s="2" t="s">
        <v>6068</v>
      </c>
      <c r="C1132" s="2">
        <v>2020</v>
      </c>
      <c r="D1132" s="2" t="s">
        <v>6067</v>
      </c>
      <c r="E1132" s="2" t="s">
        <v>2135</v>
      </c>
      <c r="G1132" s="2" t="s">
        <v>6069</v>
      </c>
      <c r="H1132" s="2" t="s">
        <v>6070</v>
      </c>
      <c r="K1132" s="11">
        <v>44155</v>
      </c>
      <c r="L1132" s="2" t="s">
        <v>6071</v>
      </c>
      <c r="N1132" s="2" t="s">
        <v>2137</v>
      </c>
    </row>
    <row r="1133" spans="1:14" s="2" customFormat="1" ht="13" x14ac:dyDescent="0.3">
      <c r="A1133" s="2" t="s">
        <v>6816</v>
      </c>
      <c r="B1133" s="2" t="s">
        <v>6073</v>
      </c>
      <c r="C1133" s="2">
        <v>2022</v>
      </c>
      <c r="D1133" s="2" t="s">
        <v>6072</v>
      </c>
      <c r="E1133" s="2" t="s">
        <v>6076</v>
      </c>
      <c r="G1133" s="2" t="s">
        <v>6074</v>
      </c>
      <c r="H1133" s="2" t="s">
        <v>6075</v>
      </c>
      <c r="K1133" s="11">
        <v>44393</v>
      </c>
      <c r="N1133" s="2" t="s">
        <v>6077</v>
      </c>
    </row>
    <row r="1134" spans="1:14" s="2" customFormat="1" ht="13" x14ac:dyDescent="0.3">
      <c r="A1134" s="2" t="s">
        <v>6816</v>
      </c>
      <c r="B1134" s="2" t="s">
        <v>6079</v>
      </c>
      <c r="C1134" s="2">
        <v>2021</v>
      </c>
      <c r="D1134" s="2" t="s">
        <v>6078</v>
      </c>
      <c r="E1134" s="2" t="s">
        <v>4612</v>
      </c>
      <c r="G1134" s="2" t="s">
        <v>6080</v>
      </c>
      <c r="H1134" s="2" t="s">
        <v>6081</v>
      </c>
      <c r="K1134" s="11">
        <v>44409</v>
      </c>
      <c r="N1134" s="2" t="s">
        <v>3129</v>
      </c>
    </row>
    <row r="1135" spans="1:14" s="2" customFormat="1" ht="13" x14ac:dyDescent="0.3">
      <c r="A1135" s="2" t="s">
        <v>6816</v>
      </c>
      <c r="B1135" s="2" t="s">
        <v>6083</v>
      </c>
      <c r="C1135" s="2">
        <v>2021</v>
      </c>
      <c r="D1135" s="2" t="s">
        <v>6082</v>
      </c>
      <c r="E1135" s="2" t="s">
        <v>5046</v>
      </c>
      <c r="G1135" s="2" t="s">
        <v>6084</v>
      </c>
      <c r="H1135" s="2" t="s">
        <v>5668</v>
      </c>
      <c r="K1135" s="11">
        <v>43903</v>
      </c>
      <c r="N1135" s="2" t="s">
        <v>786</v>
      </c>
    </row>
    <row r="1136" spans="1:14" s="2" customFormat="1" ht="13" x14ac:dyDescent="0.3">
      <c r="A1136" s="2" t="s">
        <v>6816</v>
      </c>
      <c r="B1136" s="2" t="s">
        <v>6086</v>
      </c>
      <c r="C1136" s="2">
        <v>2021</v>
      </c>
      <c r="D1136" s="2" t="s">
        <v>6085</v>
      </c>
      <c r="E1136" s="2" t="s">
        <v>6089</v>
      </c>
      <c r="G1136" s="2" t="s">
        <v>6087</v>
      </c>
      <c r="H1136" s="2" t="s">
        <v>6088</v>
      </c>
      <c r="K1136" s="11">
        <v>44044</v>
      </c>
      <c r="N1136" s="2" t="s">
        <v>6090</v>
      </c>
    </row>
    <row r="1137" spans="1:14" s="2" customFormat="1" ht="13" x14ac:dyDescent="0.3">
      <c r="A1137" s="2" t="s">
        <v>6816</v>
      </c>
      <c r="B1137" s="2" t="s">
        <v>6092</v>
      </c>
      <c r="C1137" s="2">
        <v>2021</v>
      </c>
      <c r="D1137" s="2" t="s">
        <v>6091</v>
      </c>
      <c r="E1137" s="2" t="s">
        <v>4137</v>
      </c>
      <c r="G1137" s="2" t="s">
        <v>6093</v>
      </c>
      <c r="H1137" s="2" t="s">
        <v>6094</v>
      </c>
      <c r="K1137" s="11">
        <v>44435</v>
      </c>
      <c r="L1137" s="2" t="s">
        <v>6095</v>
      </c>
      <c r="N1137" s="2" t="s">
        <v>6096</v>
      </c>
    </row>
    <row r="1138" spans="1:14" s="2" customFormat="1" ht="13" x14ac:dyDescent="0.3">
      <c r="A1138" s="2" t="s">
        <v>6816</v>
      </c>
      <c r="B1138" s="2" t="s">
        <v>6098</v>
      </c>
      <c r="C1138" s="2">
        <v>2020</v>
      </c>
      <c r="D1138" s="2" t="s">
        <v>6097</v>
      </c>
      <c r="E1138" s="2" t="s">
        <v>4321</v>
      </c>
      <c r="G1138" s="2" t="s">
        <v>6099</v>
      </c>
      <c r="H1138" s="2" t="s">
        <v>6100</v>
      </c>
      <c r="K1138" s="11">
        <v>44165</v>
      </c>
      <c r="L1138" s="2" t="s">
        <v>6101</v>
      </c>
      <c r="N1138" s="2" t="s">
        <v>2542</v>
      </c>
    </row>
    <row r="1139" spans="1:14" s="2" customFormat="1" ht="13" x14ac:dyDescent="0.3">
      <c r="A1139" s="2" t="s">
        <v>6816</v>
      </c>
      <c r="B1139" s="2" t="s">
        <v>6103</v>
      </c>
      <c r="C1139" s="2">
        <v>2022</v>
      </c>
      <c r="D1139" s="2" t="s">
        <v>6102</v>
      </c>
      <c r="E1139" s="2" t="s">
        <v>6106</v>
      </c>
      <c r="G1139" s="2" t="s">
        <v>6104</v>
      </c>
      <c r="H1139" s="2" t="s">
        <v>6105</v>
      </c>
      <c r="K1139" s="11">
        <v>44692</v>
      </c>
      <c r="L1139" s="2" t="s">
        <v>6107</v>
      </c>
      <c r="N1139" s="2" t="s">
        <v>6108</v>
      </c>
    </row>
    <row r="1140" spans="1:14" s="2" customFormat="1" ht="13" x14ac:dyDescent="0.3">
      <c r="A1140" s="2" t="s">
        <v>6816</v>
      </c>
      <c r="B1140" s="2" t="s">
        <v>5877</v>
      </c>
      <c r="C1140" s="2">
        <v>2020</v>
      </c>
      <c r="D1140" s="2" t="s">
        <v>6109</v>
      </c>
      <c r="E1140" s="2" t="s">
        <v>4335</v>
      </c>
      <c r="G1140" s="2" t="s">
        <v>6110</v>
      </c>
      <c r="H1140" s="2" t="s">
        <v>4284</v>
      </c>
      <c r="K1140" s="11">
        <v>44070</v>
      </c>
      <c r="N1140" s="2" t="s">
        <v>2993</v>
      </c>
    </row>
    <row r="1141" spans="1:14" s="2" customFormat="1" ht="13" x14ac:dyDescent="0.3">
      <c r="A1141" s="2" t="s">
        <v>6816</v>
      </c>
      <c r="B1141" s="2" t="s">
        <v>6112</v>
      </c>
      <c r="C1141" s="2">
        <v>2021</v>
      </c>
      <c r="D1141" s="2" t="s">
        <v>6111</v>
      </c>
      <c r="E1141" s="2" t="s">
        <v>6115</v>
      </c>
      <c r="G1141" s="2" t="s">
        <v>6113</v>
      </c>
      <c r="H1141" s="2" t="s">
        <v>6114</v>
      </c>
      <c r="K1141" s="11">
        <v>44136</v>
      </c>
      <c r="L1141" s="2" t="s">
        <v>6116</v>
      </c>
      <c r="N1141" s="2" t="s">
        <v>6117</v>
      </c>
    </row>
    <row r="1142" spans="1:14" s="2" customFormat="1" ht="13" x14ac:dyDescent="0.3">
      <c r="A1142" s="2" t="s">
        <v>6816</v>
      </c>
      <c r="B1142" s="2" t="s">
        <v>6119</v>
      </c>
      <c r="C1142" s="2">
        <v>2022</v>
      </c>
      <c r="D1142" s="2" t="s">
        <v>6118</v>
      </c>
      <c r="E1142" s="2" t="s">
        <v>4538</v>
      </c>
      <c r="G1142" s="2" t="s">
        <v>6120</v>
      </c>
      <c r="H1142" s="2" t="s">
        <v>6121</v>
      </c>
      <c r="K1142" s="11">
        <v>44687</v>
      </c>
      <c r="N1142" s="2" t="s">
        <v>6122</v>
      </c>
    </row>
    <row r="1143" spans="1:14" s="2" customFormat="1" ht="13" x14ac:dyDescent="0.3">
      <c r="A1143" s="2" t="s">
        <v>6816</v>
      </c>
      <c r="B1143" s="2" t="s">
        <v>6124</v>
      </c>
      <c r="C1143" s="2">
        <v>2022</v>
      </c>
      <c r="D1143" s="2" t="s">
        <v>6123</v>
      </c>
      <c r="E1143" s="2" t="s">
        <v>4247</v>
      </c>
      <c r="G1143" s="2" t="s">
        <v>6125</v>
      </c>
      <c r="H1143" s="2" t="s">
        <v>6126</v>
      </c>
      <c r="K1143" s="11">
        <v>44217</v>
      </c>
      <c r="N1143" s="2" t="s">
        <v>1017</v>
      </c>
    </row>
    <row r="1144" spans="1:14" s="2" customFormat="1" ht="13" x14ac:dyDescent="0.3">
      <c r="A1144" s="2" t="s">
        <v>6816</v>
      </c>
      <c r="B1144" s="2" t="s">
        <v>6128</v>
      </c>
      <c r="C1144" s="2">
        <v>2022</v>
      </c>
      <c r="D1144" s="2" t="s">
        <v>6127</v>
      </c>
      <c r="E1144" s="2" t="s">
        <v>5124</v>
      </c>
      <c r="G1144" s="2" t="s">
        <v>6129</v>
      </c>
      <c r="H1144" s="2" t="s">
        <v>6130</v>
      </c>
      <c r="K1144" s="11">
        <v>44621</v>
      </c>
      <c r="N1144" s="2" t="s">
        <v>3364</v>
      </c>
    </row>
    <row r="1145" spans="1:14" s="2" customFormat="1" ht="13" x14ac:dyDescent="0.3">
      <c r="A1145" s="2" t="s">
        <v>6816</v>
      </c>
      <c r="B1145" s="2" t="s">
        <v>4141</v>
      </c>
      <c r="C1145" s="2">
        <v>2022</v>
      </c>
      <c r="D1145" s="2" t="s">
        <v>4140</v>
      </c>
      <c r="E1145" s="2" t="s">
        <v>4144</v>
      </c>
      <c r="G1145" s="2" t="s">
        <v>4142</v>
      </c>
      <c r="H1145" s="2" t="s">
        <v>4143</v>
      </c>
      <c r="K1145" s="11">
        <v>44652</v>
      </c>
      <c r="N1145" s="2" t="s">
        <v>4145</v>
      </c>
    </row>
    <row r="1146" spans="1:14" s="2" customFormat="1" ht="13" x14ac:dyDescent="0.3">
      <c r="A1146" s="2" t="s">
        <v>6816</v>
      </c>
      <c r="B1146" s="2" t="s">
        <v>6132</v>
      </c>
      <c r="C1146" s="2">
        <v>2021</v>
      </c>
      <c r="D1146" s="2" t="s">
        <v>6131</v>
      </c>
      <c r="E1146" s="2" t="s">
        <v>6135</v>
      </c>
      <c r="G1146" s="2" t="s">
        <v>6133</v>
      </c>
      <c r="H1146" s="2" t="s">
        <v>6134</v>
      </c>
      <c r="K1146" s="11">
        <v>44379</v>
      </c>
      <c r="N1146" s="2" t="s">
        <v>2698</v>
      </c>
    </row>
    <row r="1147" spans="1:14" s="2" customFormat="1" ht="13" x14ac:dyDescent="0.3">
      <c r="A1147" s="2" t="s">
        <v>6816</v>
      </c>
      <c r="B1147" s="2" t="s">
        <v>6137</v>
      </c>
      <c r="C1147" s="2">
        <v>2022</v>
      </c>
      <c r="D1147" s="2" t="s">
        <v>6136</v>
      </c>
      <c r="E1147" s="2" t="s">
        <v>4165</v>
      </c>
      <c r="G1147" s="2" t="s">
        <v>6138</v>
      </c>
      <c r="H1147" s="2" t="s">
        <v>6139</v>
      </c>
      <c r="K1147" s="11">
        <v>44659</v>
      </c>
      <c r="L1147" s="2" t="s">
        <v>6140</v>
      </c>
      <c r="N1147" s="2" t="s">
        <v>1494</v>
      </c>
    </row>
    <row r="1148" spans="1:14" s="2" customFormat="1" ht="13" x14ac:dyDescent="0.3">
      <c r="A1148" s="2" t="s">
        <v>6816</v>
      </c>
      <c r="B1148" s="2" t="s">
        <v>6142</v>
      </c>
      <c r="C1148" s="2">
        <v>2022</v>
      </c>
      <c r="D1148" s="2" t="s">
        <v>6141</v>
      </c>
      <c r="E1148" s="2" t="s">
        <v>6145</v>
      </c>
      <c r="G1148" s="2" t="s">
        <v>6143</v>
      </c>
      <c r="H1148" s="2" t="s">
        <v>6144</v>
      </c>
      <c r="K1148" s="11">
        <v>44594</v>
      </c>
      <c r="N1148" s="2" t="s">
        <v>6146</v>
      </c>
    </row>
    <row r="1149" spans="1:14" s="2" customFormat="1" ht="13" x14ac:dyDescent="0.3">
      <c r="A1149" s="2" t="s">
        <v>6816</v>
      </c>
      <c r="B1149" s="2" t="s">
        <v>6148</v>
      </c>
      <c r="C1149" s="2">
        <v>2022</v>
      </c>
      <c r="D1149" s="2" t="s">
        <v>6147</v>
      </c>
      <c r="E1149" s="2" t="s">
        <v>6151</v>
      </c>
      <c r="G1149" s="2" t="s">
        <v>6149</v>
      </c>
      <c r="H1149" s="2" t="s">
        <v>6150</v>
      </c>
      <c r="K1149" s="11">
        <v>44579</v>
      </c>
      <c r="N1149" s="2" t="s">
        <v>6152</v>
      </c>
    </row>
    <row r="1150" spans="1:14" s="2" customFormat="1" ht="13" x14ac:dyDescent="0.3">
      <c r="A1150" s="2" t="s">
        <v>6816</v>
      </c>
      <c r="B1150" s="2" t="s">
        <v>6154</v>
      </c>
      <c r="C1150" s="2">
        <v>2022</v>
      </c>
      <c r="D1150" s="2" t="s">
        <v>6153</v>
      </c>
      <c r="E1150" s="2" t="s">
        <v>6157</v>
      </c>
      <c r="G1150" s="2" t="s">
        <v>6155</v>
      </c>
      <c r="H1150" s="2" t="s">
        <v>6156</v>
      </c>
      <c r="K1150" s="11">
        <v>44482</v>
      </c>
      <c r="L1150" s="2" t="s">
        <v>6158</v>
      </c>
      <c r="N1150" s="2" t="s">
        <v>6159</v>
      </c>
    </row>
    <row r="1151" spans="1:14" s="2" customFormat="1" ht="13" x14ac:dyDescent="0.3">
      <c r="A1151" s="2" t="s">
        <v>6816</v>
      </c>
      <c r="B1151" s="2" t="s">
        <v>6161</v>
      </c>
      <c r="C1151" s="2">
        <v>2022</v>
      </c>
      <c r="D1151" s="2" t="s">
        <v>6160</v>
      </c>
      <c r="E1151" s="2" t="s">
        <v>2135</v>
      </c>
      <c r="G1151" s="2" t="s">
        <v>6162</v>
      </c>
      <c r="H1151" s="2" t="s">
        <v>6163</v>
      </c>
      <c r="K1151" s="11">
        <v>44696</v>
      </c>
      <c r="L1151" s="2" t="s">
        <v>6164</v>
      </c>
      <c r="N1151" s="2" t="s">
        <v>6165</v>
      </c>
    </row>
    <row r="1152" spans="1:14" s="2" customFormat="1" ht="13" x14ac:dyDescent="0.3">
      <c r="A1152" s="2" t="s">
        <v>6816</v>
      </c>
      <c r="B1152" s="2" t="s">
        <v>6167</v>
      </c>
      <c r="C1152" s="2">
        <v>2022</v>
      </c>
      <c r="D1152" s="2" t="s">
        <v>6166</v>
      </c>
      <c r="E1152" s="2" t="s">
        <v>4626</v>
      </c>
      <c r="G1152" s="2" t="s">
        <v>6168</v>
      </c>
      <c r="H1152" s="2" t="s">
        <v>6169</v>
      </c>
      <c r="K1152" s="11">
        <v>44514</v>
      </c>
      <c r="N1152" s="2" t="s">
        <v>653</v>
      </c>
    </row>
    <row r="1153" spans="1:14" s="2" customFormat="1" ht="13" x14ac:dyDescent="0.3">
      <c r="A1153" s="2" t="s">
        <v>6816</v>
      </c>
      <c r="B1153" s="2" t="s">
        <v>6171</v>
      </c>
      <c r="C1153" s="2">
        <v>2022</v>
      </c>
      <c r="D1153" s="2" t="s">
        <v>6170</v>
      </c>
      <c r="E1153" s="2" t="s">
        <v>4240</v>
      </c>
      <c r="G1153" s="2" t="s">
        <v>6172</v>
      </c>
      <c r="H1153" s="2" t="s">
        <v>5312</v>
      </c>
      <c r="K1153" s="11">
        <v>44634</v>
      </c>
      <c r="L1153" s="2" t="s">
        <v>6173</v>
      </c>
      <c r="N1153" s="2" t="s">
        <v>6174</v>
      </c>
    </row>
    <row r="1154" spans="1:14" s="2" customFormat="1" ht="13" x14ac:dyDescent="0.3">
      <c r="A1154" s="2" t="s">
        <v>6816</v>
      </c>
      <c r="B1154" s="2" t="s">
        <v>6176</v>
      </c>
      <c r="C1154" s="2">
        <v>2022</v>
      </c>
      <c r="D1154" s="2" t="s">
        <v>6175</v>
      </c>
      <c r="E1154" s="2" t="s">
        <v>6179</v>
      </c>
      <c r="G1154" s="2" t="s">
        <v>6177</v>
      </c>
      <c r="H1154" s="2" t="s">
        <v>6178</v>
      </c>
      <c r="K1154" s="11">
        <v>44645</v>
      </c>
      <c r="N1154" s="2" t="s">
        <v>6180</v>
      </c>
    </row>
    <row r="1155" spans="1:14" s="2" customFormat="1" ht="13" x14ac:dyDescent="0.3">
      <c r="A1155" s="2" t="s">
        <v>6816</v>
      </c>
      <c r="B1155" s="2" t="s">
        <v>6182</v>
      </c>
      <c r="C1155" s="2">
        <v>2022</v>
      </c>
      <c r="D1155" s="2" t="s">
        <v>6181</v>
      </c>
      <c r="E1155" s="2" t="s">
        <v>6185</v>
      </c>
      <c r="G1155" s="2" t="s">
        <v>6183</v>
      </c>
      <c r="H1155" s="2" t="s">
        <v>6184</v>
      </c>
      <c r="K1155" s="11">
        <v>44574</v>
      </c>
      <c r="N1155" s="2" t="s">
        <v>3447</v>
      </c>
    </row>
    <row r="1156" spans="1:14" s="2" customFormat="1" ht="13" x14ac:dyDescent="0.3">
      <c r="A1156" s="2" t="s">
        <v>6816</v>
      </c>
      <c r="B1156" s="2" t="s">
        <v>6187</v>
      </c>
      <c r="C1156" s="2">
        <v>2022</v>
      </c>
      <c r="D1156" s="2" t="s">
        <v>6186</v>
      </c>
      <c r="E1156" s="2" t="s">
        <v>4626</v>
      </c>
      <c r="G1156" s="2" t="s">
        <v>6188</v>
      </c>
      <c r="H1156" s="2" t="s">
        <v>6189</v>
      </c>
      <c r="K1156" s="11">
        <v>44698</v>
      </c>
      <c r="N1156" s="2" t="s">
        <v>6190</v>
      </c>
    </row>
    <row r="1157" spans="1:14" s="2" customFormat="1" ht="13" x14ac:dyDescent="0.3">
      <c r="A1157" s="2" t="s">
        <v>6816</v>
      </c>
      <c r="B1157" s="2" t="s">
        <v>6192</v>
      </c>
      <c r="C1157" s="2">
        <v>2022</v>
      </c>
      <c r="D1157" s="2" t="s">
        <v>6191</v>
      </c>
      <c r="E1157" s="2" t="s">
        <v>6195</v>
      </c>
      <c r="G1157" s="2" t="s">
        <v>6193</v>
      </c>
      <c r="H1157" s="2" t="s">
        <v>6194</v>
      </c>
      <c r="K1157" s="11">
        <v>44228</v>
      </c>
      <c r="L1157" s="2" t="s">
        <v>6196</v>
      </c>
      <c r="N1157" s="2" t="s">
        <v>2982</v>
      </c>
    </row>
    <row r="1158" spans="1:14" s="2" customFormat="1" ht="13" x14ac:dyDescent="0.3">
      <c r="A1158" s="2" t="s">
        <v>6816</v>
      </c>
      <c r="B1158" s="2" t="s">
        <v>6198</v>
      </c>
      <c r="C1158" s="2">
        <v>2022</v>
      </c>
      <c r="D1158" s="2" t="s">
        <v>6197</v>
      </c>
      <c r="E1158" s="2" t="s">
        <v>4612</v>
      </c>
      <c r="G1158" s="2" t="s">
        <v>6199</v>
      </c>
      <c r="H1158" s="2" t="s">
        <v>6200</v>
      </c>
      <c r="K1158" s="11">
        <v>44692</v>
      </c>
      <c r="N1158" s="2" t="s">
        <v>6201</v>
      </c>
    </row>
    <row r="1159" spans="1:14" s="2" customFormat="1" ht="13" x14ac:dyDescent="0.3">
      <c r="A1159" s="2" t="s">
        <v>6816</v>
      </c>
      <c r="B1159" s="2" t="s">
        <v>6203</v>
      </c>
      <c r="C1159" s="2">
        <v>2021</v>
      </c>
      <c r="D1159" s="2" t="s">
        <v>6202</v>
      </c>
      <c r="E1159" s="2" t="s">
        <v>6206</v>
      </c>
      <c r="G1159" s="2" t="s">
        <v>6204</v>
      </c>
      <c r="H1159" s="2" t="s">
        <v>6205</v>
      </c>
      <c r="K1159" s="11">
        <v>44195</v>
      </c>
      <c r="L1159" s="2" t="s">
        <v>6207</v>
      </c>
      <c r="N1159" s="2" t="s">
        <v>6208</v>
      </c>
    </row>
    <row r="1160" spans="1:14" s="2" customFormat="1" ht="13" x14ac:dyDescent="0.3">
      <c r="A1160" s="2" t="s">
        <v>6816</v>
      </c>
      <c r="B1160" s="2" t="s">
        <v>6210</v>
      </c>
      <c r="C1160" s="2">
        <v>2022</v>
      </c>
      <c r="D1160" s="2" t="s">
        <v>6209</v>
      </c>
      <c r="E1160" s="2" t="s">
        <v>6213</v>
      </c>
      <c r="G1160" s="2" t="s">
        <v>6211</v>
      </c>
      <c r="H1160" s="2" t="s">
        <v>6212</v>
      </c>
      <c r="K1160" s="11">
        <v>44614</v>
      </c>
      <c r="L1160" s="2" t="s">
        <v>6214</v>
      </c>
      <c r="N1160" s="2" t="s">
        <v>6215</v>
      </c>
    </row>
    <row r="1161" spans="1:14" s="2" customFormat="1" ht="13" x14ac:dyDescent="0.3">
      <c r="A1161" s="2" t="s">
        <v>6816</v>
      </c>
      <c r="B1161" s="2" t="s">
        <v>6217</v>
      </c>
      <c r="C1161" s="2">
        <v>2022</v>
      </c>
      <c r="D1161" s="2" t="s">
        <v>6216</v>
      </c>
      <c r="E1161" s="2" t="s">
        <v>4626</v>
      </c>
      <c r="G1161" s="2" t="s">
        <v>6218</v>
      </c>
      <c r="H1161" s="2" t="s">
        <v>6219</v>
      </c>
      <c r="K1161" s="11">
        <v>44480</v>
      </c>
      <c r="N1161" s="2" t="s">
        <v>1228</v>
      </c>
    </row>
    <row r="1162" spans="1:14" s="2" customFormat="1" ht="13" x14ac:dyDescent="0.3">
      <c r="A1162" s="2" t="s">
        <v>6816</v>
      </c>
      <c r="B1162" s="2" t="s">
        <v>6221</v>
      </c>
      <c r="C1162" s="2">
        <v>2022</v>
      </c>
      <c r="D1162" s="2" t="s">
        <v>6220</v>
      </c>
      <c r="E1162" s="2" t="s">
        <v>4626</v>
      </c>
      <c r="G1162" s="2" t="s">
        <v>6222</v>
      </c>
      <c r="H1162" s="2" t="s">
        <v>6223</v>
      </c>
      <c r="K1162" s="11">
        <v>44572</v>
      </c>
      <c r="N1162" s="2" t="s">
        <v>1246</v>
      </c>
    </row>
    <row r="1163" spans="1:14" s="2" customFormat="1" ht="13" x14ac:dyDescent="0.3">
      <c r="A1163" s="2" t="s">
        <v>6816</v>
      </c>
      <c r="B1163" s="2" t="s">
        <v>6225</v>
      </c>
      <c r="C1163" s="2">
        <v>2022</v>
      </c>
      <c r="D1163" s="2" t="s">
        <v>6224</v>
      </c>
      <c r="E1163" s="2" t="s">
        <v>6228</v>
      </c>
      <c r="G1163" s="2" t="s">
        <v>6226</v>
      </c>
      <c r="H1163" s="2" t="s">
        <v>6227</v>
      </c>
      <c r="K1163" s="11">
        <v>44629</v>
      </c>
      <c r="N1163" s="2" t="s">
        <v>6229</v>
      </c>
    </row>
    <row r="1164" spans="1:14" s="2" customFormat="1" ht="13" x14ac:dyDescent="0.3">
      <c r="A1164" s="2" t="s">
        <v>6816</v>
      </c>
      <c r="B1164" s="2" t="s">
        <v>6231</v>
      </c>
      <c r="C1164" s="2">
        <v>2022</v>
      </c>
      <c r="D1164" s="2" t="s">
        <v>6230</v>
      </c>
      <c r="E1164" s="2" t="s">
        <v>6234</v>
      </c>
      <c r="G1164" s="2" t="s">
        <v>6232</v>
      </c>
      <c r="H1164" s="2" t="s">
        <v>6233</v>
      </c>
      <c r="K1164" s="11">
        <v>44646</v>
      </c>
      <c r="L1164" s="2" t="s">
        <v>6235</v>
      </c>
      <c r="N1164" s="2" t="s">
        <v>6236</v>
      </c>
    </row>
    <row r="1165" spans="1:14" s="2" customFormat="1" ht="13" x14ac:dyDescent="0.3">
      <c r="A1165" s="2" t="s">
        <v>6816</v>
      </c>
      <c r="B1165" s="2" t="s">
        <v>6238</v>
      </c>
      <c r="C1165" s="2">
        <v>2022</v>
      </c>
      <c r="D1165" s="2" t="s">
        <v>6237</v>
      </c>
      <c r="E1165" s="2" t="s">
        <v>6241</v>
      </c>
      <c r="G1165" s="2" t="s">
        <v>6239</v>
      </c>
      <c r="H1165" s="2" t="s">
        <v>6240</v>
      </c>
      <c r="K1165" s="11">
        <v>44645</v>
      </c>
      <c r="L1165" s="2" t="s">
        <v>6242</v>
      </c>
      <c r="N1165" s="2" t="s">
        <v>6243</v>
      </c>
    </row>
    <row r="1166" spans="1:14" s="2" customFormat="1" ht="13" x14ac:dyDescent="0.3">
      <c r="A1166" s="2" t="s">
        <v>6816</v>
      </c>
      <c r="B1166" s="2" t="s">
        <v>6245</v>
      </c>
      <c r="C1166" s="2">
        <v>2021</v>
      </c>
      <c r="D1166" s="2" t="s">
        <v>6244</v>
      </c>
      <c r="E1166" s="2" t="s">
        <v>6248</v>
      </c>
      <c r="G1166" s="2" t="s">
        <v>6246</v>
      </c>
      <c r="H1166" s="2" t="s">
        <v>6247</v>
      </c>
      <c r="K1166" s="11">
        <v>44567</v>
      </c>
      <c r="L1166" s="2" t="s">
        <v>6249</v>
      </c>
      <c r="N1166" s="2" t="s">
        <v>6250</v>
      </c>
    </row>
    <row r="1167" spans="1:14" s="2" customFormat="1" ht="13" x14ac:dyDescent="0.3">
      <c r="A1167" s="2" t="s">
        <v>6816</v>
      </c>
      <c r="B1167" s="2" t="s">
        <v>6252</v>
      </c>
      <c r="C1167" s="2">
        <v>2020</v>
      </c>
      <c r="D1167" s="2" t="s">
        <v>6251</v>
      </c>
      <c r="E1167" s="2" t="s">
        <v>4371</v>
      </c>
      <c r="G1167" s="2" t="s">
        <v>6253</v>
      </c>
      <c r="H1167" s="2" t="s">
        <v>6254</v>
      </c>
      <c r="K1167" s="11">
        <v>44135</v>
      </c>
      <c r="N1167" s="2" t="s">
        <v>516</v>
      </c>
    </row>
    <row r="1168" spans="1:14" s="2" customFormat="1" ht="13" x14ac:dyDescent="0.3">
      <c r="A1168" s="2" t="s">
        <v>6816</v>
      </c>
      <c r="B1168" s="2" t="s">
        <v>6256</v>
      </c>
      <c r="C1168" s="2">
        <v>2021</v>
      </c>
      <c r="D1168" s="2" t="s">
        <v>6255</v>
      </c>
      <c r="E1168" s="2" t="s">
        <v>4548</v>
      </c>
      <c r="G1168" s="2" t="s">
        <v>6257</v>
      </c>
      <c r="H1168" s="2" t="s">
        <v>6258</v>
      </c>
      <c r="K1168" s="11">
        <v>44306</v>
      </c>
      <c r="N1168" s="2" t="s">
        <v>990</v>
      </c>
    </row>
    <row r="1169" spans="1:14" s="2" customFormat="1" ht="13" x14ac:dyDescent="0.3">
      <c r="A1169" s="2" t="s">
        <v>6816</v>
      </c>
      <c r="B1169" s="2" t="s">
        <v>6260</v>
      </c>
      <c r="C1169" s="2">
        <v>2022</v>
      </c>
      <c r="D1169" s="2" t="s">
        <v>6259</v>
      </c>
      <c r="E1169" s="2" t="s">
        <v>6263</v>
      </c>
      <c r="G1169" s="2" t="s">
        <v>6261</v>
      </c>
      <c r="H1169" s="2" t="s">
        <v>6262</v>
      </c>
      <c r="K1169" s="11">
        <v>44412</v>
      </c>
      <c r="N1169" s="2" t="s">
        <v>1287</v>
      </c>
    </row>
    <row r="1170" spans="1:14" s="2" customFormat="1" ht="13" x14ac:dyDescent="0.3">
      <c r="A1170" s="2" t="s">
        <v>6816</v>
      </c>
      <c r="B1170" s="2" t="s">
        <v>6265</v>
      </c>
      <c r="C1170" s="2">
        <v>2022</v>
      </c>
      <c r="D1170" s="2" t="s">
        <v>6264</v>
      </c>
      <c r="E1170" s="2" t="s">
        <v>6268</v>
      </c>
      <c r="G1170" s="2" t="s">
        <v>6266</v>
      </c>
      <c r="H1170" s="2" t="s">
        <v>6267</v>
      </c>
      <c r="K1170" s="11">
        <v>44621</v>
      </c>
      <c r="L1170" s="2" t="s">
        <v>6269</v>
      </c>
      <c r="M1170" s="2" t="s">
        <v>6270</v>
      </c>
      <c r="N1170" s="2" t="s">
        <v>925</v>
      </c>
    </row>
    <row r="1171" spans="1:14" s="2" customFormat="1" ht="13" x14ac:dyDescent="0.3">
      <c r="A1171" s="2" t="s">
        <v>6816</v>
      </c>
      <c r="B1171" s="2" t="s">
        <v>6272</v>
      </c>
      <c r="C1171" s="2">
        <v>2022</v>
      </c>
      <c r="D1171" s="2" t="s">
        <v>6271</v>
      </c>
      <c r="E1171" s="2" t="s">
        <v>6275</v>
      </c>
      <c r="G1171" s="2" t="s">
        <v>6273</v>
      </c>
      <c r="H1171" s="2" t="s">
        <v>6274</v>
      </c>
      <c r="K1171" s="11">
        <v>44645</v>
      </c>
      <c r="N1171" s="2" t="s">
        <v>6276</v>
      </c>
    </row>
    <row r="1172" spans="1:14" s="2" customFormat="1" ht="13" x14ac:dyDescent="0.3">
      <c r="A1172" s="2" t="s">
        <v>6816</v>
      </c>
      <c r="B1172" s="2" t="s">
        <v>6278</v>
      </c>
      <c r="C1172" s="2">
        <v>2022</v>
      </c>
      <c r="D1172" s="2" t="s">
        <v>6277</v>
      </c>
      <c r="E1172" s="2" t="s">
        <v>6281</v>
      </c>
      <c r="G1172" s="2" t="s">
        <v>6279</v>
      </c>
      <c r="H1172" s="2" t="s">
        <v>6280</v>
      </c>
      <c r="K1172" s="11">
        <v>44696</v>
      </c>
      <c r="N1172" s="2" t="s">
        <v>6282</v>
      </c>
    </row>
    <row r="1173" spans="1:14" s="2" customFormat="1" ht="13" x14ac:dyDescent="0.3">
      <c r="A1173" s="2" t="s">
        <v>6816</v>
      </c>
      <c r="B1173" s="2" t="s">
        <v>6284</v>
      </c>
      <c r="C1173" s="2">
        <v>2022</v>
      </c>
      <c r="D1173" s="2" t="s">
        <v>6283</v>
      </c>
      <c r="E1173" s="2" t="s">
        <v>6287</v>
      </c>
      <c r="G1173" s="2" t="s">
        <v>6285</v>
      </c>
      <c r="H1173" s="2" t="s">
        <v>6286</v>
      </c>
      <c r="K1173" s="11">
        <v>44656</v>
      </c>
      <c r="N1173" s="2" t="s">
        <v>6288</v>
      </c>
    </row>
    <row r="1174" spans="1:14" s="2" customFormat="1" ht="13" x14ac:dyDescent="0.3">
      <c r="A1174" s="2" t="s">
        <v>6816</v>
      </c>
      <c r="B1174" s="2" t="s">
        <v>6290</v>
      </c>
      <c r="C1174" s="2">
        <v>2022</v>
      </c>
      <c r="D1174" s="2" t="s">
        <v>6289</v>
      </c>
      <c r="E1174" s="2" t="s">
        <v>6293</v>
      </c>
      <c r="G1174" s="2" t="s">
        <v>6291</v>
      </c>
      <c r="H1174" s="2" t="s">
        <v>6292</v>
      </c>
      <c r="K1174" s="11">
        <v>44676</v>
      </c>
      <c r="L1174" s="2" t="s">
        <v>6294</v>
      </c>
      <c r="N1174" s="2" t="s">
        <v>738</v>
      </c>
    </row>
    <row r="1175" spans="1:14" s="2" customFormat="1" ht="13" x14ac:dyDescent="0.3">
      <c r="A1175" s="2" t="s">
        <v>6816</v>
      </c>
      <c r="B1175" s="2" t="s">
        <v>6296</v>
      </c>
      <c r="C1175" s="2">
        <v>2022</v>
      </c>
      <c r="D1175" s="2" t="s">
        <v>6295</v>
      </c>
      <c r="E1175" s="2" t="s">
        <v>6299</v>
      </c>
      <c r="G1175" s="2" t="s">
        <v>6297</v>
      </c>
      <c r="H1175" s="2" t="s">
        <v>6298</v>
      </c>
      <c r="K1175" s="11">
        <v>44602</v>
      </c>
      <c r="L1175" s="2" t="s">
        <v>6300</v>
      </c>
      <c r="N1175" s="2" t="s">
        <v>1545</v>
      </c>
    </row>
    <row r="1176" spans="1:14" s="2" customFormat="1" ht="13" x14ac:dyDescent="0.3">
      <c r="A1176" s="2" t="s">
        <v>6816</v>
      </c>
      <c r="B1176" s="2" t="s">
        <v>6302</v>
      </c>
      <c r="C1176" s="2">
        <v>2020</v>
      </c>
      <c r="D1176" s="2" t="s">
        <v>6301</v>
      </c>
      <c r="E1176" s="2" t="s">
        <v>6305</v>
      </c>
      <c r="G1176" s="2" t="s">
        <v>6303</v>
      </c>
      <c r="H1176" s="2" t="s">
        <v>6304</v>
      </c>
      <c r="K1176" s="11">
        <v>44260</v>
      </c>
      <c r="L1176" s="2" t="s">
        <v>6306</v>
      </c>
      <c r="N1176" s="2" t="s">
        <v>6307</v>
      </c>
    </row>
    <row r="1177" spans="1:14" s="2" customFormat="1" ht="13" x14ac:dyDescent="0.3">
      <c r="A1177" s="2" t="s">
        <v>6816</v>
      </c>
      <c r="B1177" s="2" t="s">
        <v>6309</v>
      </c>
      <c r="C1177" s="2">
        <v>2022</v>
      </c>
      <c r="D1177" s="2" t="s">
        <v>6308</v>
      </c>
      <c r="E1177" s="2" t="s">
        <v>6312</v>
      </c>
      <c r="G1177" s="2" t="s">
        <v>6310</v>
      </c>
      <c r="H1177" s="2" t="s">
        <v>6311</v>
      </c>
      <c r="K1177" s="11">
        <v>44677</v>
      </c>
      <c r="N1177" s="2" t="s">
        <v>6313</v>
      </c>
    </row>
    <row r="1178" spans="1:14" s="2" customFormat="1" ht="13" x14ac:dyDescent="0.3">
      <c r="A1178" s="2" t="s">
        <v>6816</v>
      </c>
      <c r="B1178" s="2" t="s">
        <v>6315</v>
      </c>
      <c r="C1178" s="2">
        <v>2022</v>
      </c>
      <c r="D1178" s="2" t="s">
        <v>6314</v>
      </c>
      <c r="E1178" s="2" t="s">
        <v>4892</v>
      </c>
      <c r="G1178" s="2" t="s">
        <v>6316</v>
      </c>
      <c r="H1178" s="2" t="s">
        <v>6317</v>
      </c>
      <c r="K1178" s="11">
        <v>44666</v>
      </c>
      <c r="L1178" s="2" t="s">
        <v>6318</v>
      </c>
      <c r="N1178" s="2" t="s">
        <v>6319</v>
      </c>
    </row>
    <row r="1179" spans="1:14" s="2" customFormat="1" ht="13" x14ac:dyDescent="0.3">
      <c r="A1179" s="2" t="s">
        <v>6816</v>
      </c>
      <c r="B1179" s="2" t="s">
        <v>4507</v>
      </c>
      <c r="C1179" s="2">
        <v>2022</v>
      </c>
      <c r="D1179" s="2" t="s">
        <v>6320</v>
      </c>
      <c r="E1179" s="2" t="s">
        <v>6322</v>
      </c>
      <c r="G1179" s="2" t="s">
        <v>6321</v>
      </c>
      <c r="H1179" s="2" t="s">
        <v>4509</v>
      </c>
      <c r="K1179" s="11">
        <v>44575</v>
      </c>
      <c r="L1179" s="2" t="s">
        <v>6323</v>
      </c>
      <c r="N1179" s="2" t="s">
        <v>6324</v>
      </c>
    </row>
    <row r="1180" spans="1:14" s="2" customFormat="1" ht="13" x14ac:dyDescent="0.3">
      <c r="A1180" s="2" t="s">
        <v>6816</v>
      </c>
      <c r="B1180" s="2" t="s">
        <v>6326</v>
      </c>
      <c r="C1180" s="2">
        <v>2022</v>
      </c>
      <c r="D1180" s="2" t="s">
        <v>6325</v>
      </c>
      <c r="E1180" s="2" t="s">
        <v>4988</v>
      </c>
      <c r="G1180" s="2" t="s">
        <v>6327</v>
      </c>
      <c r="H1180" s="2" t="s">
        <v>6328</v>
      </c>
      <c r="K1180" s="11">
        <v>44645</v>
      </c>
      <c r="L1180" s="2" t="s">
        <v>6329</v>
      </c>
      <c r="N1180" s="2" t="s">
        <v>6330</v>
      </c>
    </row>
    <row r="1181" spans="1:14" s="2" customFormat="1" ht="13" x14ac:dyDescent="0.3">
      <c r="A1181" s="2" t="s">
        <v>6816</v>
      </c>
      <c r="B1181" s="2" t="s">
        <v>5843</v>
      </c>
      <c r="C1181" s="2">
        <v>2022</v>
      </c>
      <c r="D1181" s="2" t="s">
        <v>6331</v>
      </c>
      <c r="E1181" s="2" t="s">
        <v>4548</v>
      </c>
      <c r="G1181" s="2" t="s">
        <v>6332</v>
      </c>
      <c r="H1181" s="2" t="s">
        <v>5845</v>
      </c>
      <c r="K1181" s="11">
        <v>44650</v>
      </c>
      <c r="N1181" s="2" t="s">
        <v>2824</v>
      </c>
    </row>
    <row r="1182" spans="1:14" s="2" customFormat="1" ht="13" x14ac:dyDescent="0.3">
      <c r="A1182" s="2" t="s">
        <v>6816</v>
      </c>
      <c r="B1182" s="2" t="s">
        <v>6334</v>
      </c>
      <c r="C1182" s="2">
        <v>2020</v>
      </c>
      <c r="D1182" s="2" t="s">
        <v>6333</v>
      </c>
      <c r="E1182" s="2" t="s">
        <v>6337</v>
      </c>
      <c r="G1182" s="2" t="s">
        <v>6335</v>
      </c>
      <c r="H1182" s="2" t="s">
        <v>6336</v>
      </c>
      <c r="K1182" s="11">
        <v>44151</v>
      </c>
      <c r="N1182" s="2" t="s">
        <v>3060</v>
      </c>
    </row>
    <row r="1183" spans="1:14" s="2" customFormat="1" ht="13" x14ac:dyDescent="0.3">
      <c r="A1183" s="2" t="s">
        <v>6816</v>
      </c>
      <c r="B1183" s="2" t="s">
        <v>6339</v>
      </c>
      <c r="C1183" s="2">
        <v>2022</v>
      </c>
      <c r="D1183" s="2" t="s">
        <v>6338</v>
      </c>
      <c r="E1183" s="2" t="s">
        <v>6342</v>
      </c>
      <c r="G1183" s="2" t="s">
        <v>6340</v>
      </c>
      <c r="H1183" s="2" t="s">
        <v>6341</v>
      </c>
      <c r="K1183" s="11">
        <v>44639</v>
      </c>
      <c r="N1183" s="2" t="s">
        <v>6343</v>
      </c>
    </row>
    <row r="1184" spans="1:14" s="2" customFormat="1" ht="13" x14ac:dyDescent="0.3">
      <c r="A1184" s="2" t="s">
        <v>6816</v>
      </c>
      <c r="B1184" s="2" t="s">
        <v>6345</v>
      </c>
      <c r="C1184" s="2">
        <v>2022</v>
      </c>
      <c r="D1184" s="2" t="s">
        <v>6344</v>
      </c>
      <c r="E1184" s="2" t="s">
        <v>6348</v>
      </c>
      <c r="G1184" s="2" t="s">
        <v>6346</v>
      </c>
      <c r="H1184" s="2" t="s">
        <v>6347</v>
      </c>
      <c r="K1184" s="11">
        <v>44657</v>
      </c>
      <c r="L1184" s="2" t="s">
        <v>6349</v>
      </c>
      <c r="N1184" s="2" t="s">
        <v>6350</v>
      </c>
    </row>
    <row r="1185" spans="1:14" s="2" customFormat="1" ht="13" x14ac:dyDescent="0.3">
      <c r="A1185" s="2" t="s">
        <v>6816</v>
      </c>
      <c r="B1185" s="2" t="s">
        <v>6352</v>
      </c>
      <c r="C1185" s="2">
        <v>2022</v>
      </c>
      <c r="D1185" s="2" t="s">
        <v>6351</v>
      </c>
      <c r="E1185" s="2" t="s">
        <v>6355</v>
      </c>
      <c r="G1185" s="2" t="s">
        <v>6353</v>
      </c>
      <c r="H1185" s="2" t="s">
        <v>6354</v>
      </c>
      <c r="K1185" s="11">
        <v>44634</v>
      </c>
      <c r="L1185" s="2" t="s">
        <v>6356</v>
      </c>
      <c r="N1185" s="2" t="s">
        <v>6357</v>
      </c>
    </row>
    <row r="1186" spans="1:14" s="2" customFormat="1" ht="13" x14ac:dyDescent="0.3">
      <c r="A1186" s="2" t="s">
        <v>6816</v>
      </c>
      <c r="B1186" s="2" t="s">
        <v>6359</v>
      </c>
      <c r="C1186" s="2">
        <v>2022</v>
      </c>
      <c r="D1186" s="2" t="s">
        <v>6358</v>
      </c>
      <c r="E1186" s="2" t="s">
        <v>6362</v>
      </c>
      <c r="G1186" s="2" t="s">
        <v>6360</v>
      </c>
      <c r="H1186" s="2" t="s">
        <v>6361</v>
      </c>
      <c r="K1186" s="11">
        <v>44126</v>
      </c>
      <c r="N1186" s="2" t="s">
        <v>1695</v>
      </c>
    </row>
    <row r="1187" spans="1:14" s="2" customFormat="1" ht="13" x14ac:dyDescent="0.3">
      <c r="A1187" s="2" t="s">
        <v>6816</v>
      </c>
      <c r="B1187" s="2" t="s">
        <v>6278</v>
      </c>
      <c r="C1187" s="2">
        <v>2022</v>
      </c>
      <c r="D1187" s="2" t="s">
        <v>6363</v>
      </c>
      <c r="E1187" s="2" t="s">
        <v>6365</v>
      </c>
      <c r="G1187" s="2" t="s">
        <v>6364</v>
      </c>
      <c r="H1187" s="2" t="s">
        <v>6280</v>
      </c>
      <c r="K1187" s="11">
        <v>44620</v>
      </c>
      <c r="L1187" s="2" t="s">
        <v>6366</v>
      </c>
      <c r="N1187" s="2" t="s">
        <v>6367</v>
      </c>
    </row>
    <row r="1188" spans="1:14" s="2" customFormat="1" ht="13" x14ac:dyDescent="0.3">
      <c r="A1188" s="2" t="s">
        <v>6816</v>
      </c>
      <c r="B1188" s="2" t="s">
        <v>6369</v>
      </c>
      <c r="C1188" s="2">
        <v>2022</v>
      </c>
      <c r="D1188" s="2" t="s">
        <v>6368</v>
      </c>
      <c r="E1188" s="2" t="s">
        <v>6372</v>
      </c>
      <c r="G1188" s="2" t="s">
        <v>6370</v>
      </c>
      <c r="H1188" s="2" t="s">
        <v>6371</v>
      </c>
      <c r="K1188" s="11">
        <v>44371</v>
      </c>
      <c r="N1188" s="2" t="s">
        <v>6373</v>
      </c>
    </row>
    <row r="1189" spans="1:14" s="2" customFormat="1" ht="13" x14ac:dyDescent="0.3">
      <c r="A1189" s="2" t="s">
        <v>6816</v>
      </c>
      <c r="B1189" s="2" t="s">
        <v>6375</v>
      </c>
      <c r="C1189" s="2">
        <v>2022</v>
      </c>
      <c r="D1189" s="2" t="s">
        <v>6374</v>
      </c>
      <c r="E1189" s="2" t="s">
        <v>4982</v>
      </c>
      <c r="G1189" s="2" t="s">
        <v>6376</v>
      </c>
      <c r="H1189" s="2" t="s">
        <v>6377</v>
      </c>
      <c r="K1189" s="11">
        <v>44650</v>
      </c>
      <c r="N1189" s="2" t="s">
        <v>6378</v>
      </c>
    </row>
    <row r="1190" spans="1:14" s="2" customFormat="1" ht="13" x14ac:dyDescent="0.3">
      <c r="A1190" s="2" t="s">
        <v>6816</v>
      </c>
      <c r="B1190" s="2" t="s">
        <v>6380</v>
      </c>
      <c r="C1190" s="2">
        <v>2022</v>
      </c>
      <c r="D1190" s="2" t="s">
        <v>6379</v>
      </c>
      <c r="E1190" s="2" t="s">
        <v>4618</v>
      </c>
      <c r="G1190" s="2" t="s">
        <v>6381</v>
      </c>
      <c r="H1190" s="2" t="s">
        <v>6382</v>
      </c>
      <c r="K1190" s="11">
        <v>44427</v>
      </c>
      <c r="L1190" s="2" t="s">
        <v>6383</v>
      </c>
      <c r="M1190" s="2" t="s">
        <v>6384</v>
      </c>
      <c r="N1190" s="2" t="s">
        <v>2668</v>
      </c>
    </row>
    <row r="1191" spans="1:14" s="2" customFormat="1" ht="13" x14ac:dyDescent="0.3">
      <c r="A1191" s="2" t="s">
        <v>6816</v>
      </c>
      <c r="B1191" s="2" t="s">
        <v>6386</v>
      </c>
      <c r="C1191" s="2">
        <v>2022</v>
      </c>
      <c r="D1191" s="2" t="s">
        <v>6385</v>
      </c>
      <c r="E1191" s="2" t="s">
        <v>6389</v>
      </c>
      <c r="G1191" s="2" t="s">
        <v>6387</v>
      </c>
      <c r="H1191" s="2" t="s">
        <v>6388</v>
      </c>
      <c r="K1191" s="11">
        <v>44595</v>
      </c>
      <c r="N1191" s="2" t="s">
        <v>3079</v>
      </c>
    </row>
    <row r="1192" spans="1:14" s="2" customFormat="1" ht="13" x14ac:dyDescent="0.3">
      <c r="A1192" s="2" t="s">
        <v>6816</v>
      </c>
      <c r="B1192" s="2" t="s">
        <v>6391</v>
      </c>
      <c r="C1192" s="2">
        <v>2022</v>
      </c>
      <c r="D1192" s="2" t="s">
        <v>6390</v>
      </c>
      <c r="E1192" s="2" t="s">
        <v>6394</v>
      </c>
      <c r="G1192" s="2" t="s">
        <v>6392</v>
      </c>
      <c r="H1192" s="2" t="s">
        <v>6393</v>
      </c>
      <c r="K1192" s="11">
        <v>44473</v>
      </c>
      <c r="N1192" s="2" t="s">
        <v>6395</v>
      </c>
    </row>
    <row r="1193" spans="1:14" s="2" customFormat="1" ht="13" x14ac:dyDescent="0.3">
      <c r="A1193" s="2" t="s">
        <v>6816</v>
      </c>
      <c r="B1193" s="2" t="s">
        <v>6397</v>
      </c>
      <c r="C1193" s="2">
        <v>2022</v>
      </c>
      <c r="D1193" s="2" t="s">
        <v>6396</v>
      </c>
      <c r="E1193" s="2" t="s">
        <v>6400</v>
      </c>
      <c r="G1193" s="2" t="s">
        <v>6398</v>
      </c>
      <c r="H1193" s="2" t="s">
        <v>6399</v>
      </c>
      <c r="K1193" s="11">
        <v>44609</v>
      </c>
      <c r="N1193" s="2" t="s">
        <v>6401</v>
      </c>
    </row>
    <row r="1194" spans="1:14" s="2" customFormat="1" ht="13" x14ac:dyDescent="0.3">
      <c r="A1194" s="2" t="s">
        <v>6816</v>
      </c>
      <c r="B1194" s="2" t="s">
        <v>6403</v>
      </c>
      <c r="C1194" s="2">
        <v>2022</v>
      </c>
      <c r="D1194" s="2" t="s">
        <v>6402</v>
      </c>
      <c r="E1194" s="2" t="s">
        <v>6406</v>
      </c>
      <c r="G1194" s="2" t="s">
        <v>6404</v>
      </c>
      <c r="H1194" s="2" t="s">
        <v>6405</v>
      </c>
      <c r="K1194" s="11">
        <v>44670</v>
      </c>
      <c r="N1194" s="2" t="s">
        <v>6407</v>
      </c>
    </row>
    <row r="1195" spans="1:14" s="2" customFormat="1" ht="13" x14ac:dyDescent="0.3">
      <c r="A1195" s="2" t="s">
        <v>6816</v>
      </c>
      <c r="B1195" s="2" t="s">
        <v>6409</v>
      </c>
      <c r="C1195" s="2">
        <v>2022</v>
      </c>
      <c r="D1195" s="2" t="s">
        <v>6408</v>
      </c>
      <c r="E1195" s="2" t="s">
        <v>4843</v>
      </c>
      <c r="G1195" s="2" t="s">
        <v>6410</v>
      </c>
      <c r="H1195" s="2" t="s">
        <v>6411</v>
      </c>
      <c r="K1195" s="11">
        <v>44600</v>
      </c>
      <c r="N1195" s="2" t="s">
        <v>1795</v>
      </c>
    </row>
    <row r="1196" spans="1:14" s="2" customFormat="1" ht="13" x14ac:dyDescent="0.3">
      <c r="A1196" s="2" t="s">
        <v>6816</v>
      </c>
      <c r="B1196" s="2" t="s">
        <v>6413</v>
      </c>
      <c r="C1196" s="2">
        <v>2022</v>
      </c>
      <c r="D1196" s="2" t="s">
        <v>6412</v>
      </c>
      <c r="E1196" s="2" t="s">
        <v>4756</v>
      </c>
      <c r="G1196" s="2" t="s">
        <v>6414</v>
      </c>
      <c r="H1196" s="2" t="s">
        <v>6415</v>
      </c>
      <c r="K1196" s="11">
        <v>44665</v>
      </c>
      <c r="N1196" s="2" t="s">
        <v>6416</v>
      </c>
    </row>
    <row r="1197" spans="1:14" s="2" customFormat="1" ht="13" x14ac:dyDescent="0.3">
      <c r="A1197" s="2" t="s">
        <v>6816</v>
      </c>
      <c r="B1197" s="2" t="s">
        <v>6418</v>
      </c>
      <c r="C1197" s="2">
        <v>2022</v>
      </c>
      <c r="D1197" s="2" t="s">
        <v>6417</v>
      </c>
      <c r="E1197" s="2" t="s">
        <v>6421</v>
      </c>
      <c r="G1197" s="2" t="s">
        <v>6419</v>
      </c>
      <c r="H1197" s="2" t="s">
        <v>6420</v>
      </c>
      <c r="K1197" s="11">
        <v>44682</v>
      </c>
      <c r="L1197" s="2" t="s">
        <v>6422</v>
      </c>
      <c r="N1197" s="2" t="s">
        <v>6423</v>
      </c>
    </row>
    <row r="1198" spans="1:14" s="2" customFormat="1" ht="13" x14ac:dyDescent="0.3">
      <c r="A1198" s="2" t="s">
        <v>6816</v>
      </c>
      <c r="B1198" s="2" t="s">
        <v>6425</v>
      </c>
      <c r="C1198" s="2">
        <v>2022</v>
      </c>
      <c r="D1198" s="2" t="s">
        <v>6424</v>
      </c>
      <c r="E1198" s="2" t="s">
        <v>4335</v>
      </c>
      <c r="G1198" s="2" t="s">
        <v>6426</v>
      </c>
      <c r="H1198" s="2" t="s">
        <v>6427</v>
      </c>
      <c r="K1198" s="11">
        <v>44625</v>
      </c>
      <c r="N1198" s="2" t="s">
        <v>6428</v>
      </c>
    </row>
    <row r="1199" spans="1:14" s="2" customFormat="1" ht="13" x14ac:dyDescent="0.3">
      <c r="A1199" s="2" t="s">
        <v>6816</v>
      </c>
      <c r="B1199" s="2" t="s">
        <v>6430</v>
      </c>
      <c r="C1199" s="2">
        <v>2022</v>
      </c>
      <c r="D1199" s="2" t="s">
        <v>6429</v>
      </c>
      <c r="E1199" s="2" t="s">
        <v>5356</v>
      </c>
      <c r="G1199" s="2" t="s">
        <v>6431</v>
      </c>
      <c r="H1199" s="2" t="s">
        <v>6432</v>
      </c>
      <c r="K1199" s="11">
        <v>44651</v>
      </c>
      <c r="L1199" s="2" t="s">
        <v>6433</v>
      </c>
      <c r="N1199" s="2" t="s">
        <v>6434</v>
      </c>
    </row>
    <row r="1200" spans="1:14" s="2" customFormat="1" ht="13" x14ac:dyDescent="0.3">
      <c r="A1200" s="2" t="s">
        <v>6816</v>
      </c>
      <c r="B1200" s="2" t="s">
        <v>6436</v>
      </c>
      <c r="C1200" s="2">
        <v>2022</v>
      </c>
      <c r="D1200" s="2" t="s">
        <v>6435</v>
      </c>
      <c r="E1200" s="2" t="s">
        <v>6439</v>
      </c>
      <c r="G1200" s="2" t="s">
        <v>6437</v>
      </c>
      <c r="H1200" s="2" t="s">
        <v>6438</v>
      </c>
      <c r="K1200" s="11">
        <v>44536</v>
      </c>
      <c r="N1200" s="2" t="s">
        <v>2734</v>
      </c>
    </row>
    <row r="1201" spans="1:14" s="2" customFormat="1" ht="13" x14ac:dyDescent="0.3">
      <c r="A1201" s="2" t="s">
        <v>6816</v>
      </c>
      <c r="B1201" s="2" t="s">
        <v>6441</v>
      </c>
      <c r="C1201" s="2">
        <v>2022</v>
      </c>
      <c r="D1201" s="2" t="s">
        <v>6440</v>
      </c>
      <c r="E1201" s="2" t="s">
        <v>6444</v>
      </c>
      <c r="G1201" s="2" t="s">
        <v>6442</v>
      </c>
      <c r="H1201" s="2" t="s">
        <v>6443</v>
      </c>
      <c r="K1201" s="11">
        <v>44656</v>
      </c>
      <c r="L1201" s="2" t="s">
        <v>6445</v>
      </c>
      <c r="N1201" s="2" t="s">
        <v>6446</v>
      </c>
    </row>
    <row r="1202" spans="1:14" s="2" customFormat="1" ht="13" x14ac:dyDescent="0.3">
      <c r="A1202" s="2" t="s">
        <v>6816</v>
      </c>
      <c r="B1202" s="2" t="s">
        <v>6448</v>
      </c>
      <c r="C1202" s="2">
        <v>2022</v>
      </c>
      <c r="D1202" s="2" t="s">
        <v>6447</v>
      </c>
      <c r="E1202" s="2" t="s">
        <v>6451</v>
      </c>
      <c r="G1202" s="2" t="s">
        <v>6449</v>
      </c>
      <c r="H1202" s="2" t="s">
        <v>6450</v>
      </c>
      <c r="K1202" s="11">
        <v>44698</v>
      </c>
      <c r="N1202" s="2" t="s">
        <v>6452</v>
      </c>
    </row>
    <row r="1203" spans="1:14" s="2" customFormat="1" ht="13" x14ac:dyDescent="0.3">
      <c r="A1203" s="2" t="s">
        <v>6816</v>
      </c>
      <c r="B1203" s="2" t="s">
        <v>6454</v>
      </c>
      <c r="C1203" s="2">
        <v>2022</v>
      </c>
      <c r="D1203" s="2" t="s">
        <v>6453</v>
      </c>
      <c r="E1203" s="2" t="s">
        <v>4137</v>
      </c>
      <c r="G1203" s="2" t="s">
        <v>6455</v>
      </c>
      <c r="H1203" s="2" t="s">
        <v>6456</v>
      </c>
      <c r="K1203" s="11">
        <v>44663</v>
      </c>
      <c r="L1203" s="2" t="s">
        <v>6457</v>
      </c>
      <c r="N1203" s="2" t="s">
        <v>6458</v>
      </c>
    </row>
    <row r="1204" spans="1:14" s="2" customFormat="1" ht="13" x14ac:dyDescent="0.3">
      <c r="A1204" s="2" t="s">
        <v>6816</v>
      </c>
      <c r="B1204" s="2" t="s">
        <v>6460</v>
      </c>
      <c r="C1204" s="2">
        <v>2022</v>
      </c>
      <c r="D1204" s="2" t="s">
        <v>6459</v>
      </c>
      <c r="E1204" s="2" t="s">
        <v>6463</v>
      </c>
      <c r="G1204" s="2" t="s">
        <v>6461</v>
      </c>
      <c r="H1204" s="2" t="s">
        <v>6462</v>
      </c>
      <c r="K1204" s="11">
        <v>44333</v>
      </c>
      <c r="N1204" s="2" t="s">
        <v>6464</v>
      </c>
    </row>
    <row r="1205" spans="1:14" s="2" customFormat="1" ht="13" x14ac:dyDescent="0.3">
      <c r="A1205" s="2" t="s">
        <v>6816</v>
      </c>
      <c r="B1205" s="2" t="s">
        <v>6466</v>
      </c>
      <c r="C1205" s="2">
        <v>2022</v>
      </c>
      <c r="D1205" s="2" t="s">
        <v>6465</v>
      </c>
      <c r="E1205" s="2" t="s">
        <v>6135</v>
      </c>
      <c r="G1205" s="2" t="s">
        <v>6467</v>
      </c>
      <c r="H1205" s="2" t="s">
        <v>6468</v>
      </c>
      <c r="K1205" s="11">
        <v>44558</v>
      </c>
      <c r="N1205" s="2" t="s">
        <v>6469</v>
      </c>
    </row>
    <row r="1206" spans="1:14" s="2" customFormat="1" ht="13" x14ac:dyDescent="0.3">
      <c r="A1206" s="2" t="s">
        <v>6816</v>
      </c>
      <c r="B1206" s="2" t="s">
        <v>6471</v>
      </c>
      <c r="C1206" s="2">
        <v>2022</v>
      </c>
      <c r="D1206" s="2" t="s">
        <v>6470</v>
      </c>
      <c r="E1206" s="2" t="s">
        <v>6473</v>
      </c>
      <c r="G1206" s="2" t="s">
        <v>6472</v>
      </c>
      <c r="H1206" s="2" t="s">
        <v>5145</v>
      </c>
      <c r="K1206" s="11">
        <v>44662</v>
      </c>
      <c r="L1206" s="2" t="s">
        <v>6474</v>
      </c>
      <c r="N1206" s="2" t="s">
        <v>6475</v>
      </c>
    </row>
    <row r="1207" spans="1:14" s="2" customFormat="1" ht="13" x14ac:dyDescent="0.3">
      <c r="A1207" s="2" t="s">
        <v>6816</v>
      </c>
      <c r="B1207" s="2" t="s">
        <v>6477</v>
      </c>
      <c r="C1207" s="2">
        <v>2022</v>
      </c>
      <c r="D1207" s="2" t="s">
        <v>6476</v>
      </c>
      <c r="E1207" s="2" t="s">
        <v>6480</v>
      </c>
      <c r="G1207" s="2" t="s">
        <v>6478</v>
      </c>
      <c r="H1207" s="2" t="s">
        <v>6479</v>
      </c>
      <c r="K1207" s="11">
        <v>44429</v>
      </c>
      <c r="N1207" s="2" t="s">
        <v>647</v>
      </c>
    </row>
    <row r="1208" spans="1:14" s="2" customFormat="1" ht="13" x14ac:dyDescent="0.3">
      <c r="A1208" s="2" t="s">
        <v>6816</v>
      </c>
      <c r="B1208" s="2" t="s">
        <v>6482</v>
      </c>
      <c r="C1208" s="2">
        <v>2022</v>
      </c>
      <c r="D1208" s="2" t="s">
        <v>6481</v>
      </c>
      <c r="E1208" s="2" t="s">
        <v>6484</v>
      </c>
      <c r="G1208" s="2" t="s">
        <v>6483</v>
      </c>
      <c r="H1208" s="2" t="s">
        <v>5073</v>
      </c>
      <c r="K1208" s="11">
        <v>44666</v>
      </c>
      <c r="L1208" s="2" t="s">
        <v>6485</v>
      </c>
      <c r="N1208" s="2" t="s">
        <v>6486</v>
      </c>
    </row>
    <row r="1209" spans="1:14" s="2" customFormat="1" ht="13" x14ac:dyDescent="0.3">
      <c r="A1209" s="2" t="s">
        <v>6816</v>
      </c>
      <c r="B1209" s="2" t="s">
        <v>6488</v>
      </c>
      <c r="C1209" s="2">
        <v>2022</v>
      </c>
      <c r="D1209" s="2" t="s">
        <v>6487</v>
      </c>
      <c r="E1209" s="2" t="s">
        <v>6491</v>
      </c>
      <c r="G1209" s="2" t="s">
        <v>6489</v>
      </c>
      <c r="H1209" s="2" t="s">
        <v>6490</v>
      </c>
      <c r="K1209" s="11">
        <v>44700</v>
      </c>
      <c r="N1209" s="2" t="s">
        <v>6492</v>
      </c>
    </row>
    <row r="1210" spans="1:14" s="2" customFormat="1" ht="13" x14ac:dyDescent="0.3">
      <c r="A1210" s="2" t="s">
        <v>6816</v>
      </c>
      <c r="B1210" s="2" t="s">
        <v>6494</v>
      </c>
      <c r="C1210" s="2">
        <v>2022</v>
      </c>
      <c r="D1210" s="2" t="s">
        <v>6493</v>
      </c>
      <c r="E1210" s="2" t="s">
        <v>6497</v>
      </c>
      <c r="G1210" s="2" t="s">
        <v>6495</v>
      </c>
      <c r="H1210" s="2" t="s">
        <v>6496</v>
      </c>
      <c r="K1210" s="11">
        <v>44642</v>
      </c>
      <c r="L1210" s="2" t="s">
        <v>6498</v>
      </c>
      <c r="N1210" s="2" t="s">
        <v>6499</v>
      </c>
    </row>
    <row r="1211" spans="1:14" s="2" customFormat="1" ht="13" x14ac:dyDescent="0.3">
      <c r="A1211" s="2" t="s">
        <v>6816</v>
      </c>
      <c r="B1211" s="2" t="s">
        <v>6501</v>
      </c>
      <c r="C1211" s="2">
        <v>2022</v>
      </c>
      <c r="D1211" s="2" t="s">
        <v>6500</v>
      </c>
      <c r="E1211" s="2" t="s">
        <v>6299</v>
      </c>
      <c r="G1211" s="2" t="s">
        <v>6502</v>
      </c>
      <c r="H1211" s="2" t="s">
        <v>6503</v>
      </c>
      <c r="K1211" s="11">
        <v>44235</v>
      </c>
      <c r="N1211" s="2" t="s">
        <v>1443</v>
      </c>
    </row>
    <row r="1212" spans="1:14" s="2" customFormat="1" ht="13" x14ac:dyDescent="0.3">
      <c r="A1212" s="2" t="s">
        <v>6816</v>
      </c>
      <c r="B1212" s="2" t="s">
        <v>6505</v>
      </c>
      <c r="C1212" s="2">
        <v>2022</v>
      </c>
      <c r="D1212" s="2" t="s">
        <v>6504</v>
      </c>
      <c r="E1212" s="2" t="s">
        <v>4600</v>
      </c>
      <c r="G1212" s="2" t="s">
        <v>6506</v>
      </c>
      <c r="H1212" s="2" t="s">
        <v>6507</v>
      </c>
      <c r="K1212" s="11">
        <v>44650</v>
      </c>
      <c r="L1212" s="2" t="s">
        <v>6508</v>
      </c>
      <c r="N1212" s="2" t="s">
        <v>6509</v>
      </c>
    </row>
    <row r="1213" spans="1:14" s="2" customFormat="1" ht="13" x14ac:dyDescent="0.3">
      <c r="A1213" s="2" t="s">
        <v>6816</v>
      </c>
      <c r="B1213" s="2" t="s">
        <v>6510</v>
      </c>
      <c r="C1213" s="2">
        <v>2020</v>
      </c>
      <c r="D1213" s="2" t="s">
        <v>1781</v>
      </c>
      <c r="E1213" s="2" t="s">
        <v>6513</v>
      </c>
      <c r="G1213" s="2" t="s">
        <v>6511</v>
      </c>
      <c r="H1213" s="2" t="s">
        <v>6512</v>
      </c>
      <c r="K1213" s="11">
        <v>44095</v>
      </c>
      <c r="N1213" s="2" t="s">
        <v>1784</v>
      </c>
    </row>
    <row r="1214" spans="1:14" s="2" customFormat="1" ht="13" x14ac:dyDescent="0.3">
      <c r="A1214" s="2" t="s">
        <v>6816</v>
      </c>
      <c r="B1214" s="2" t="s">
        <v>6515</v>
      </c>
      <c r="C1214" s="2">
        <v>2020</v>
      </c>
      <c r="D1214" s="2" t="s">
        <v>6514</v>
      </c>
      <c r="E1214" s="2" t="s">
        <v>6518</v>
      </c>
      <c r="G1214" s="2" t="s">
        <v>6516</v>
      </c>
      <c r="H1214" s="2" t="s">
        <v>6517</v>
      </c>
      <c r="K1214" s="11">
        <v>44141</v>
      </c>
    </row>
    <row r="1215" spans="1:14" s="2" customFormat="1" ht="13" x14ac:dyDescent="0.3">
      <c r="A1215" s="2" t="s">
        <v>6816</v>
      </c>
      <c r="B1215" s="2" t="s">
        <v>6520</v>
      </c>
      <c r="C1215" s="2">
        <v>2022</v>
      </c>
      <c r="D1215" s="2" t="s">
        <v>6519</v>
      </c>
      <c r="E1215" s="2" t="s">
        <v>5046</v>
      </c>
      <c r="G1215" s="2" t="s">
        <v>6521</v>
      </c>
      <c r="H1215" s="2" t="s">
        <v>6522</v>
      </c>
      <c r="K1215" s="11">
        <v>44609</v>
      </c>
      <c r="L1215" s="2" t="s">
        <v>6523</v>
      </c>
      <c r="N1215" s="2" t="s">
        <v>2166</v>
      </c>
    </row>
    <row r="1216" spans="1:14" s="2" customFormat="1" ht="13" x14ac:dyDescent="0.3">
      <c r="A1216" s="2" t="s">
        <v>6816</v>
      </c>
      <c r="B1216" s="2" t="s">
        <v>6525</v>
      </c>
      <c r="C1216" s="2">
        <v>2022</v>
      </c>
      <c r="D1216" s="2" t="s">
        <v>6524</v>
      </c>
      <c r="E1216" s="2" t="s">
        <v>6528</v>
      </c>
      <c r="G1216" s="2" t="s">
        <v>6526</v>
      </c>
      <c r="H1216" s="2" t="s">
        <v>6527</v>
      </c>
      <c r="K1216" s="11">
        <v>44563</v>
      </c>
      <c r="N1216" s="2" t="s">
        <v>932</v>
      </c>
    </row>
    <row r="1217" spans="1:14" s="2" customFormat="1" ht="13" x14ac:dyDescent="0.3">
      <c r="A1217" s="2" t="s">
        <v>6816</v>
      </c>
      <c r="B1217" s="2" t="s">
        <v>6530</v>
      </c>
      <c r="C1217" s="2">
        <v>2022</v>
      </c>
      <c r="D1217" s="2" t="s">
        <v>6529</v>
      </c>
      <c r="E1217" s="2" t="s">
        <v>5046</v>
      </c>
      <c r="G1217" s="2" t="s">
        <v>6531</v>
      </c>
      <c r="H1217" s="2" t="s">
        <v>6532</v>
      </c>
      <c r="K1217" s="11">
        <v>44677</v>
      </c>
      <c r="N1217" s="2" t="s">
        <v>3072</v>
      </c>
    </row>
    <row r="1218" spans="1:14" s="2" customFormat="1" ht="13" x14ac:dyDescent="0.3">
      <c r="A1218" s="2" t="s">
        <v>6816</v>
      </c>
      <c r="B1218" s="2" t="s">
        <v>6534</v>
      </c>
      <c r="C1218" s="2">
        <v>2022</v>
      </c>
      <c r="D1218" s="2" t="s">
        <v>6533</v>
      </c>
      <c r="E1218" s="2" t="s">
        <v>4210</v>
      </c>
      <c r="G1218" s="2" t="s">
        <v>6535</v>
      </c>
      <c r="H1218" s="2" t="s">
        <v>5324</v>
      </c>
      <c r="K1218" s="11">
        <v>44459</v>
      </c>
      <c r="N1218" s="2" t="s">
        <v>2898</v>
      </c>
    </row>
    <row r="1219" spans="1:14" s="2" customFormat="1" ht="13" x14ac:dyDescent="0.3">
      <c r="A1219" s="2" t="s">
        <v>6816</v>
      </c>
      <c r="B1219" s="2" t="s">
        <v>6537</v>
      </c>
      <c r="C1219" s="2">
        <v>2022</v>
      </c>
      <c r="D1219" s="2" t="s">
        <v>6536</v>
      </c>
      <c r="E1219" s="2" t="s">
        <v>4240</v>
      </c>
      <c r="G1219" s="2" t="s">
        <v>6538</v>
      </c>
      <c r="H1219" s="2" t="s">
        <v>6539</v>
      </c>
      <c r="K1219" s="11">
        <v>44585</v>
      </c>
      <c r="L1219" s="2" t="s">
        <v>6540</v>
      </c>
      <c r="N1219" s="2" t="s">
        <v>2461</v>
      </c>
    </row>
    <row r="1220" spans="1:14" s="2" customFormat="1" ht="13" x14ac:dyDescent="0.3">
      <c r="A1220" s="2" t="s">
        <v>6816</v>
      </c>
      <c r="B1220" s="2" t="s">
        <v>6542</v>
      </c>
      <c r="C1220" s="2">
        <v>2022</v>
      </c>
      <c r="D1220" s="2" t="s">
        <v>6541</v>
      </c>
      <c r="E1220" s="2" t="s">
        <v>2679</v>
      </c>
      <c r="G1220" s="2" t="s">
        <v>6543</v>
      </c>
      <c r="H1220" s="2" t="s">
        <v>6544</v>
      </c>
      <c r="K1220" s="11">
        <v>44566</v>
      </c>
      <c r="N1220" s="2" t="s">
        <v>3143</v>
      </c>
    </row>
    <row r="1221" spans="1:14" s="2" customFormat="1" ht="13" x14ac:dyDescent="0.3">
      <c r="A1221" s="2" t="s">
        <v>6816</v>
      </c>
      <c r="B1221" s="2" t="s">
        <v>6546</v>
      </c>
      <c r="C1221" s="2">
        <v>2022</v>
      </c>
      <c r="D1221" s="2" t="s">
        <v>6545</v>
      </c>
      <c r="E1221" s="2" t="s">
        <v>4626</v>
      </c>
      <c r="G1221" s="2" t="s">
        <v>6547</v>
      </c>
      <c r="H1221" s="2" t="s">
        <v>4537</v>
      </c>
      <c r="K1221" s="11">
        <v>44553</v>
      </c>
      <c r="N1221" s="2" t="s">
        <v>1639</v>
      </c>
    </row>
    <row r="1222" spans="1:14" s="2" customFormat="1" ht="13" x14ac:dyDescent="0.3">
      <c r="A1222" s="2" t="s">
        <v>6816</v>
      </c>
      <c r="B1222" s="2" t="s">
        <v>6549</v>
      </c>
      <c r="C1222" s="2">
        <v>2022</v>
      </c>
      <c r="D1222" s="2" t="s">
        <v>6548</v>
      </c>
      <c r="E1222" s="2" t="s">
        <v>4843</v>
      </c>
      <c r="G1222" s="2" t="s">
        <v>6550</v>
      </c>
      <c r="H1222" s="2" t="s">
        <v>6551</v>
      </c>
      <c r="K1222" s="11">
        <v>44621</v>
      </c>
      <c r="N1222" s="2" t="s">
        <v>563</v>
      </c>
    </row>
    <row r="1223" spans="1:14" s="2" customFormat="1" ht="13" x14ac:dyDescent="0.3">
      <c r="A1223" s="2" t="s">
        <v>6816</v>
      </c>
      <c r="B1223" s="2" t="s">
        <v>6553</v>
      </c>
      <c r="C1223" s="2">
        <v>2022</v>
      </c>
      <c r="D1223" s="2" t="s">
        <v>6552</v>
      </c>
      <c r="E1223" s="2" t="s">
        <v>4843</v>
      </c>
      <c r="G1223" s="2" t="s">
        <v>6554</v>
      </c>
      <c r="H1223" s="2" t="s">
        <v>6555</v>
      </c>
      <c r="K1223" s="11">
        <v>44598</v>
      </c>
      <c r="N1223" s="2" t="s">
        <v>1031</v>
      </c>
    </row>
    <row r="1224" spans="1:14" s="2" customFormat="1" ht="13" x14ac:dyDescent="0.3">
      <c r="A1224" s="2" t="s">
        <v>6816</v>
      </c>
      <c r="B1224" s="2" t="s">
        <v>6557</v>
      </c>
      <c r="C1224" s="2">
        <v>2022</v>
      </c>
      <c r="D1224" s="2" t="s">
        <v>6556</v>
      </c>
      <c r="E1224" s="2" t="s">
        <v>5271</v>
      </c>
      <c r="G1224" s="2" t="s">
        <v>6558</v>
      </c>
      <c r="H1224" s="2" t="s">
        <v>6559</v>
      </c>
      <c r="K1224" s="11">
        <v>44621</v>
      </c>
      <c r="N1224" s="2" t="s">
        <v>6560</v>
      </c>
    </row>
    <row r="1225" spans="1:14" s="2" customFormat="1" ht="13" x14ac:dyDescent="0.3">
      <c r="A1225" s="2" t="s">
        <v>6816</v>
      </c>
      <c r="B1225" s="2" t="s">
        <v>6562</v>
      </c>
      <c r="C1225" s="2">
        <v>2022</v>
      </c>
      <c r="D1225" s="2" t="s">
        <v>6561</v>
      </c>
      <c r="E1225" s="2" t="s">
        <v>983</v>
      </c>
      <c r="G1225" s="2" t="s">
        <v>6563</v>
      </c>
      <c r="H1225" s="2" t="s">
        <v>6564</v>
      </c>
      <c r="K1225" s="11">
        <v>44699</v>
      </c>
      <c r="N1225" s="2" t="s">
        <v>6565</v>
      </c>
    </row>
    <row r="1226" spans="1:14" s="2" customFormat="1" ht="13" x14ac:dyDescent="0.3">
      <c r="A1226" s="2" t="s">
        <v>6816</v>
      </c>
      <c r="B1226" s="2" t="s">
        <v>6567</v>
      </c>
      <c r="C1226" s="2">
        <v>2022</v>
      </c>
      <c r="D1226" s="2" t="s">
        <v>6566</v>
      </c>
      <c r="E1226" s="2" t="s">
        <v>6348</v>
      </c>
      <c r="G1226" s="2" t="s">
        <v>6568</v>
      </c>
      <c r="H1226" s="2" t="s">
        <v>6569</v>
      </c>
      <c r="K1226" s="11">
        <v>44700</v>
      </c>
      <c r="N1226" s="2" t="s">
        <v>6570</v>
      </c>
    </row>
    <row r="1227" spans="1:14" s="2" customFormat="1" ht="13" x14ac:dyDescent="0.3">
      <c r="A1227" s="2" t="s">
        <v>6816</v>
      </c>
      <c r="B1227" s="2" t="s">
        <v>6572</v>
      </c>
      <c r="C1227" s="2">
        <v>2022</v>
      </c>
      <c r="D1227" s="2" t="s">
        <v>6571</v>
      </c>
      <c r="E1227" s="2" t="s">
        <v>4626</v>
      </c>
      <c r="G1227" s="2" t="s">
        <v>6573</v>
      </c>
      <c r="H1227" s="2" t="s">
        <v>6574</v>
      </c>
      <c r="K1227" s="11">
        <v>44577</v>
      </c>
      <c r="N1227" s="2" t="s">
        <v>1402</v>
      </c>
    </row>
    <row r="1228" spans="1:14" s="2" customFormat="1" ht="13" x14ac:dyDescent="0.3">
      <c r="A1228" s="2" t="s">
        <v>6816</v>
      </c>
      <c r="B1228" s="2" t="s">
        <v>6576</v>
      </c>
      <c r="C1228" s="2">
        <v>2022</v>
      </c>
      <c r="D1228" s="2" t="s">
        <v>6575</v>
      </c>
      <c r="E1228" s="2" t="s">
        <v>4548</v>
      </c>
      <c r="G1228" s="2" t="s">
        <v>6577</v>
      </c>
      <c r="H1228" s="2" t="s">
        <v>6578</v>
      </c>
      <c r="K1228" s="11">
        <v>44651</v>
      </c>
      <c r="N1228" s="2" t="s">
        <v>3111</v>
      </c>
    </row>
    <row r="1229" spans="1:14" s="2" customFormat="1" ht="13" x14ac:dyDescent="0.3">
      <c r="A1229" s="2" t="s">
        <v>6816</v>
      </c>
      <c r="B1229" s="2" t="s">
        <v>6580</v>
      </c>
      <c r="C1229" s="2">
        <v>2022</v>
      </c>
      <c r="D1229" s="2" t="s">
        <v>6579</v>
      </c>
      <c r="E1229" s="2" t="s">
        <v>6583</v>
      </c>
      <c r="G1229" s="2" t="s">
        <v>6581</v>
      </c>
      <c r="H1229" s="2" t="s">
        <v>6582</v>
      </c>
      <c r="K1229" s="11">
        <v>44648</v>
      </c>
      <c r="N1229" s="2" t="s">
        <v>6584</v>
      </c>
    </row>
    <row r="1230" spans="1:14" s="2" customFormat="1" ht="13" x14ac:dyDescent="0.3">
      <c r="A1230" s="2" t="s">
        <v>6816</v>
      </c>
      <c r="B1230" s="2" t="s">
        <v>6586</v>
      </c>
      <c r="C1230" s="2">
        <v>2022</v>
      </c>
      <c r="D1230" s="2" t="s">
        <v>6585</v>
      </c>
      <c r="E1230" s="2" t="s">
        <v>5271</v>
      </c>
      <c r="G1230" s="2" t="s">
        <v>6587</v>
      </c>
      <c r="H1230" s="2" t="s">
        <v>6588</v>
      </c>
      <c r="K1230" s="11">
        <v>44670</v>
      </c>
      <c r="N1230" s="2" t="s">
        <v>6589</v>
      </c>
    </row>
    <row r="1231" spans="1:14" s="2" customFormat="1" ht="13" x14ac:dyDescent="0.3">
      <c r="A1231" s="2" t="s">
        <v>6816</v>
      </c>
      <c r="B1231" s="2" t="s">
        <v>6591</v>
      </c>
      <c r="C1231" s="2">
        <v>2022</v>
      </c>
      <c r="D1231" s="2" t="s">
        <v>6590</v>
      </c>
      <c r="E1231" s="2" t="s">
        <v>6228</v>
      </c>
      <c r="G1231" s="2" t="s">
        <v>6592</v>
      </c>
      <c r="H1231" s="2" t="s">
        <v>6593</v>
      </c>
      <c r="K1231" s="11">
        <v>44700</v>
      </c>
      <c r="N1231" s="2" t="s">
        <v>6594</v>
      </c>
    </row>
    <row r="1232" spans="1:14" s="2" customFormat="1" ht="13" x14ac:dyDescent="0.3">
      <c r="A1232" s="2" t="s">
        <v>6816</v>
      </c>
      <c r="B1232" s="2" t="s">
        <v>6596</v>
      </c>
      <c r="C1232" s="2">
        <v>2022</v>
      </c>
      <c r="D1232" s="2" t="s">
        <v>6595</v>
      </c>
      <c r="E1232" s="2" t="s">
        <v>5010</v>
      </c>
      <c r="G1232" s="2" t="s">
        <v>6597</v>
      </c>
      <c r="H1232" s="2" t="s">
        <v>6598</v>
      </c>
      <c r="K1232" s="11">
        <v>44695</v>
      </c>
      <c r="N1232" s="2" t="s">
        <v>2592</v>
      </c>
    </row>
    <row r="1233" spans="1:14" s="2" customFormat="1" ht="13" x14ac:dyDescent="0.3">
      <c r="A1233" s="2" t="s">
        <v>6816</v>
      </c>
      <c r="B1233" s="2" t="s">
        <v>6600</v>
      </c>
      <c r="C1233" s="2">
        <v>2020</v>
      </c>
      <c r="D1233" s="2" t="s">
        <v>6599</v>
      </c>
      <c r="E1233" s="2" t="s">
        <v>4600</v>
      </c>
      <c r="G1233" s="2" t="s">
        <v>6601</v>
      </c>
      <c r="H1233" s="2" t="s">
        <v>6602</v>
      </c>
      <c r="K1233" s="11">
        <v>44176</v>
      </c>
      <c r="L1233" s="2" t="s">
        <v>6603</v>
      </c>
      <c r="N1233" s="2" t="s">
        <v>6604</v>
      </c>
    </row>
    <row r="1234" spans="1:14" s="2" customFormat="1" ht="13" x14ac:dyDescent="0.3">
      <c r="A1234" s="2" t="s">
        <v>6816</v>
      </c>
      <c r="B1234" s="2" t="s">
        <v>6606</v>
      </c>
      <c r="C1234" s="2">
        <v>2022</v>
      </c>
      <c r="D1234" s="2" t="s">
        <v>6605</v>
      </c>
      <c r="E1234" s="2" t="s">
        <v>6609</v>
      </c>
      <c r="G1234" s="2" t="s">
        <v>6607</v>
      </c>
      <c r="H1234" s="2" t="s">
        <v>6608</v>
      </c>
      <c r="K1234" s="11">
        <v>44606</v>
      </c>
      <c r="N1234" s="2" t="s">
        <v>6610</v>
      </c>
    </row>
    <row r="1235" spans="1:14" s="2" customFormat="1" ht="13" x14ac:dyDescent="0.3">
      <c r="A1235" s="2" t="s">
        <v>6816</v>
      </c>
      <c r="B1235" s="2" t="s">
        <v>6612</v>
      </c>
      <c r="C1235" s="2">
        <v>2022</v>
      </c>
      <c r="D1235" s="2" t="s">
        <v>6611</v>
      </c>
      <c r="E1235" s="2" t="s">
        <v>6615</v>
      </c>
      <c r="G1235" s="2" t="s">
        <v>6613</v>
      </c>
      <c r="H1235" s="2" t="s">
        <v>6614</v>
      </c>
      <c r="K1235" s="11">
        <v>44445</v>
      </c>
      <c r="N1235" s="2" t="s">
        <v>6616</v>
      </c>
    </row>
    <row r="1236" spans="1:14" s="2" customFormat="1" ht="13" x14ac:dyDescent="0.3">
      <c r="A1236" s="2" t="s">
        <v>6816</v>
      </c>
      <c r="B1236" s="2" t="s">
        <v>6618</v>
      </c>
      <c r="C1236" s="2">
        <v>2022</v>
      </c>
      <c r="D1236" s="2" t="s">
        <v>6617</v>
      </c>
      <c r="E1236" s="2" t="s">
        <v>4903</v>
      </c>
      <c r="G1236" s="2" t="s">
        <v>6619</v>
      </c>
      <c r="H1236" s="2" t="s">
        <v>6620</v>
      </c>
      <c r="K1236" s="11">
        <v>44620</v>
      </c>
      <c r="N1236" s="2" t="s">
        <v>6621</v>
      </c>
    </row>
    <row r="1237" spans="1:14" s="2" customFormat="1" ht="13" x14ac:dyDescent="0.3">
      <c r="A1237" s="2" t="s">
        <v>6816</v>
      </c>
      <c r="B1237" s="2" t="s">
        <v>6623</v>
      </c>
      <c r="C1237" s="2">
        <v>2022</v>
      </c>
      <c r="D1237" s="2" t="s">
        <v>6622</v>
      </c>
      <c r="E1237" s="2" t="s">
        <v>4335</v>
      </c>
      <c r="G1237" s="2" t="s">
        <v>6624</v>
      </c>
      <c r="H1237" s="2" t="s">
        <v>6625</v>
      </c>
      <c r="K1237" s="11">
        <v>44632</v>
      </c>
      <c r="L1237" s="2" t="s">
        <v>6626</v>
      </c>
      <c r="M1237" s="2" t="s">
        <v>6627</v>
      </c>
      <c r="N1237" s="2" t="s">
        <v>6628</v>
      </c>
    </row>
    <row r="1238" spans="1:14" s="2" customFormat="1" ht="13" x14ac:dyDescent="0.3">
      <c r="A1238" s="2" t="s">
        <v>6816</v>
      </c>
      <c r="B1238" s="2" t="s">
        <v>6630</v>
      </c>
      <c r="C1238" s="2">
        <v>2022</v>
      </c>
      <c r="D1238" s="2" t="s">
        <v>6629</v>
      </c>
      <c r="E1238" s="2" t="s">
        <v>4848</v>
      </c>
      <c r="G1238" s="2" t="s">
        <v>6631</v>
      </c>
      <c r="H1238" s="2" t="s">
        <v>6632</v>
      </c>
      <c r="K1238" s="11">
        <v>44592</v>
      </c>
      <c r="N1238" s="2" t="s">
        <v>6633</v>
      </c>
    </row>
    <row r="1239" spans="1:14" s="2" customFormat="1" ht="13" x14ac:dyDescent="0.3">
      <c r="A1239" s="2" t="s">
        <v>6816</v>
      </c>
      <c r="B1239" s="2" t="s">
        <v>6635</v>
      </c>
      <c r="C1239" s="2">
        <v>2022</v>
      </c>
      <c r="D1239" s="2" t="s">
        <v>6634</v>
      </c>
      <c r="E1239" s="2" t="s">
        <v>4618</v>
      </c>
      <c r="G1239" s="2" t="s">
        <v>6636</v>
      </c>
      <c r="H1239" s="2" t="s">
        <v>6637</v>
      </c>
      <c r="K1239" s="11">
        <v>44673</v>
      </c>
      <c r="N1239" s="2" t="s">
        <v>6638</v>
      </c>
    </row>
    <row r="1240" spans="1:14" s="2" customFormat="1" ht="13" x14ac:dyDescent="0.3">
      <c r="A1240" s="2" t="s">
        <v>6816</v>
      </c>
      <c r="B1240" s="2" t="s">
        <v>6640</v>
      </c>
      <c r="C1240" s="2">
        <v>2022</v>
      </c>
      <c r="D1240" s="2" t="s">
        <v>6639</v>
      </c>
      <c r="E1240" s="2" t="s">
        <v>4626</v>
      </c>
      <c r="G1240" s="2" t="s">
        <v>6641</v>
      </c>
      <c r="H1240" s="2" t="s">
        <v>6642</v>
      </c>
      <c r="K1240" s="11">
        <v>44702</v>
      </c>
      <c r="L1240" s="2" t="s">
        <v>6643</v>
      </c>
      <c r="N1240" s="2" t="s">
        <v>6644</v>
      </c>
    </row>
    <row r="1241" spans="1:14" s="2" customFormat="1" ht="13" x14ac:dyDescent="0.3">
      <c r="A1241" s="2" t="s">
        <v>6816</v>
      </c>
      <c r="B1241" s="2" t="s">
        <v>6646</v>
      </c>
      <c r="C1241" s="2">
        <v>2022</v>
      </c>
      <c r="D1241" s="2" t="s">
        <v>6645</v>
      </c>
      <c r="E1241" s="2" t="s">
        <v>6649</v>
      </c>
      <c r="G1241" s="2" t="s">
        <v>6647</v>
      </c>
      <c r="H1241" s="2" t="s">
        <v>6648</v>
      </c>
      <c r="K1241" s="11">
        <v>44209</v>
      </c>
      <c r="N1241" s="2" t="s">
        <v>1025</v>
      </c>
    </row>
    <row r="1242" spans="1:14" s="2" customFormat="1" ht="13" x14ac:dyDescent="0.3">
      <c r="A1242" s="2" t="s">
        <v>6816</v>
      </c>
      <c r="B1242" s="2" t="s">
        <v>6651</v>
      </c>
      <c r="C1242" s="2">
        <v>2022</v>
      </c>
      <c r="D1242" s="2" t="s">
        <v>6650</v>
      </c>
      <c r="E1242" s="2" t="s">
        <v>4240</v>
      </c>
      <c r="G1242" s="2" t="s">
        <v>6652</v>
      </c>
      <c r="H1242" s="2" t="s">
        <v>6653</v>
      </c>
      <c r="K1242" s="11">
        <v>44655</v>
      </c>
      <c r="L1242" s="2" t="s">
        <v>6654</v>
      </c>
      <c r="N1242" s="2" t="s">
        <v>6655</v>
      </c>
    </row>
    <row r="1243" spans="1:14" s="2" customFormat="1" ht="13" x14ac:dyDescent="0.3">
      <c r="A1243" s="2" t="s">
        <v>6816</v>
      </c>
      <c r="B1243" s="2" t="s">
        <v>6657</v>
      </c>
      <c r="C1243" s="2">
        <v>2022</v>
      </c>
      <c r="D1243" s="2" t="s">
        <v>6656</v>
      </c>
      <c r="E1243" s="2" t="s">
        <v>4848</v>
      </c>
      <c r="G1243" s="2" t="s">
        <v>6658</v>
      </c>
      <c r="H1243" s="2" t="s">
        <v>6659</v>
      </c>
      <c r="K1243" s="11">
        <v>44679</v>
      </c>
      <c r="N1243" s="2" t="s">
        <v>6660</v>
      </c>
    </row>
    <row r="1244" spans="1:14" s="2" customFormat="1" ht="13" x14ac:dyDescent="0.3">
      <c r="A1244" s="2" t="s">
        <v>6816</v>
      </c>
      <c r="B1244" s="2" t="s">
        <v>6662</v>
      </c>
      <c r="C1244" s="2">
        <v>2022</v>
      </c>
      <c r="D1244" s="2" t="s">
        <v>6661</v>
      </c>
      <c r="E1244" s="2" t="s">
        <v>6665</v>
      </c>
      <c r="G1244" s="2" t="s">
        <v>6663</v>
      </c>
      <c r="H1244" s="2" t="s">
        <v>6664</v>
      </c>
      <c r="K1244" s="11">
        <v>44573</v>
      </c>
      <c r="L1244" s="2" t="s">
        <v>6666</v>
      </c>
      <c r="N1244" s="2" t="s">
        <v>2340</v>
      </c>
    </row>
    <row r="1245" spans="1:14" s="2" customFormat="1" ht="13" x14ac:dyDescent="0.3">
      <c r="A1245" s="2" t="s">
        <v>6816</v>
      </c>
      <c r="B1245" s="2" t="s">
        <v>6668</v>
      </c>
      <c r="C1245" s="2">
        <v>2022</v>
      </c>
      <c r="D1245" s="2" t="s">
        <v>6667</v>
      </c>
      <c r="E1245" s="2" t="s">
        <v>4210</v>
      </c>
      <c r="G1245" s="2" t="s">
        <v>6669</v>
      </c>
      <c r="H1245" s="2" t="s">
        <v>6670</v>
      </c>
      <c r="K1245" s="11">
        <v>44568</v>
      </c>
      <c r="N1245" s="2" t="s">
        <v>3123</v>
      </c>
    </row>
    <row r="1246" spans="1:14" s="2" customFormat="1" ht="13" x14ac:dyDescent="0.3">
      <c r="A1246" s="2" t="s">
        <v>6816</v>
      </c>
      <c r="B1246" s="2" t="s">
        <v>6672</v>
      </c>
      <c r="C1246" s="2">
        <v>2022</v>
      </c>
      <c r="D1246" s="2" t="s">
        <v>6671</v>
      </c>
      <c r="E1246" s="2" t="s">
        <v>6583</v>
      </c>
      <c r="G1246" s="2" t="s">
        <v>6673</v>
      </c>
      <c r="H1246" s="2" t="s">
        <v>6674</v>
      </c>
      <c r="K1246" s="11">
        <v>44614</v>
      </c>
      <c r="N1246" s="2" t="s">
        <v>3620</v>
      </c>
    </row>
    <row r="1247" spans="1:14" s="2" customFormat="1" ht="13" x14ac:dyDescent="0.3">
      <c r="A1247" s="2" t="s">
        <v>6816</v>
      </c>
      <c r="B1247" s="2" t="s">
        <v>6676</v>
      </c>
      <c r="C1247" s="2">
        <v>2022</v>
      </c>
      <c r="D1247" s="2" t="s">
        <v>6675</v>
      </c>
      <c r="E1247" s="2" t="s">
        <v>5271</v>
      </c>
      <c r="G1247" s="2" t="s">
        <v>6677</v>
      </c>
      <c r="H1247" s="2" t="s">
        <v>6678</v>
      </c>
      <c r="K1247" s="11">
        <v>44600</v>
      </c>
      <c r="N1247" s="2" t="s">
        <v>6679</v>
      </c>
    </row>
    <row r="1248" spans="1:14" s="2" customFormat="1" ht="13" x14ac:dyDescent="0.3">
      <c r="A1248" s="2" t="s">
        <v>6816</v>
      </c>
      <c r="B1248" s="2" t="s">
        <v>6681</v>
      </c>
      <c r="C1248" s="2">
        <v>2022</v>
      </c>
      <c r="D1248" s="2" t="s">
        <v>6680</v>
      </c>
      <c r="E1248" s="2" t="s">
        <v>4626</v>
      </c>
      <c r="G1248" s="2" t="s">
        <v>6682</v>
      </c>
      <c r="H1248" s="2" t="s">
        <v>6683</v>
      </c>
      <c r="K1248" s="11">
        <v>44503</v>
      </c>
      <c r="N1248" s="2" t="s">
        <v>903</v>
      </c>
    </row>
    <row r="1249" spans="1:14" s="2" customFormat="1" ht="13" x14ac:dyDescent="0.3">
      <c r="A1249" s="2" t="s">
        <v>6816</v>
      </c>
      <c r="B1249" s="2" t="s">
        <v>6685</v>
      </c>
      <c r="C1249" s="2">
        <v>2022</v>
      </c>
      <c r="D1249" s="2" t="s">
        <v>6684</v>
      </c>
      <c r="E1249" s="2" t="s">
        <v>5318</v>
      </c>
      <c r="G1249" s="2" t="s">
        <v>6686</v>
      </c>
      <c r="H1249" s="2" t="s">
        <v>6687</v>
      </c>
      <c r="K1249" s="11">
        <v>44617</v>
      </c>
      <c r="L1249" s="2" t="s">
        <v>6688</v>
      </c>
      <c r="N1249" s="2" t="s">
        <v>6689</v>
      </c>
    </row>
    <row r="1250" spans="1:14" s="2" customFormat="1" ht="13" x14ac:dyDescent="0.3">
      <c r="A1250" s="2" t="s">
        <v>6816</v>
      </c>
      <c r="B1250" s="2" t="s">
        <v>6691</v>
      </c>
      <c r="C1250" s="2">
        <v>2022</v>
      </c>
      <c r="D1250" s="2" t="s">
        <v>6690</v>
      </c>
      <c r="E1250" s="2" t="s">
        <v>6693</v>
      </c>
      <c r="G1250" s="2" t="s">
        <v>6692</v>
      </c>
      <c r="H1250" s="2" t="s">
        <v>6642</v>
      </c>
      <c r="K1250" s="11">
        <v>44681</v>
      </c>
      <c r="N1250" s="2" t="s">
        <v>6694</v>
      </c>
    </row>
    <row r="1251" spans="1:14" s="2" customFormat="1" ht="13" x14ac:dyDescent="0.3">
      <c r="A1251" s="2" t="s">
        <v>6816</v>
      </c>
      <c r="B1251" s="2" t="s">
        <v>6696</v>
      </c>
      <c r="C1251" s="2">
        <v>2022</v>
      </c>
      <c r="D1251" s="2" t="s">
        <v>6695</v>
      </c>
      <c r="E1251" s="2" t="s">
        <v>5271</v>
      </c>
      <c r="G1251" s="2" t="s">
        <v>6697</v>
      </c>
      <c r="H1251" s="2" t="s">
        <v>6698</v>
      </c>
      <c r="K1251" s="11">
        <v>44707</v>
      </c>
      <c r="N1251" s="2" t="s">
        <v>6699</v>
      </c>
    </row>
    <row r="1252" spans="1:14" s="2" customFormat="1" ht="13" x14ac:dyDescent="0.3">
      <c r="A1252" s="2" t="s">
        <v>6816</v>
      </c>
      <c r="B1252" s="2" t="s">
        <v>6701</v>
      </c>
      <c r="C1252" s="2">
        <v>2022</v>
      </c>
      <c r="D1252" s="2" t="s">
        <v>6700</v>
      </c>
      <c r="E1252" s="2" t="s">
        <v>6704</v>
      </c>
      <c r="G1252" s="2" t="s">
        <v>6702</v>
      </c>
      <c r="H1252" s="2" t="s">
        <v>6703</v>
      </c>
      <c r="K1252" s="11">
        <v>44429</v>
      </c>
      <c r="N1252" s="2" t="s">
        <v>766</v>
      </c>
    </row>
    <row r="1253" spans="1:14" s="2" customFormat="1" ht="13" x14ac:dyDescent="0.3">
      <c r="A1253" s="2" t="s">
        <v>6816</v>
      </c>
      <c r="B1253" s="2" t="s">
        <v>6706</v>
      </c>
      <c r="C1253" s="2">
        <v>2022</v>
      </c>
      <c r="D1253" s="2" t="s">
        <v>6705</v>
      </c>
      <c r="E1253" s="2" t="s">
        <v>6708</v>
      </c>
      <c r="G1253" s="2" t="s">
        <v>6707</v>
      </c>
      <c r="H1253" s="2" t="s">
        <v>4812</v>
      </c>
      <c r="K1253" s="11">
        <v>44631</v>
      </c>
      <c r="N1253" s="2" t="s">
        <v>2374</v>
      </c>
    </row>
    <row r="1254" spans="1:14" s="2" customFormat="1" ht="13" x14ac:dyDescent="0.3">
      <c r="A1254" s="2" t="s">
        <v>6816</v>
      </c>
      <c r="B1254" s="2" t="s">
        <v>6710</v>
      </c>
      <c r="C1254" s="2">
        <v>2022</v>
      </c>
      <c r="D1254" s="2" t="s">
        <v>6709</v>
      </c>
      <c r="E1254" s="2" t="s">
        <v>6713</v>
      </c>
      <c r="G1254" s="2" t="s">
        <v>6711</v>
      </c>
      <c r="H1254" s="2" t="s">
        <v>6712</v>
      </c>
      <c r="K1254" s="11">
        <v>44662</v>
      </c>
      <c r="L1254" s="2" t="s">
        <v>6714</v>
      </c>
      <c r="N1254" s="2" t="s">
        <v>6715</v>
      </c>
    </row>
    <row r="1255" spans="1:14" s="2" customFormat="1" ht="13" x14ac:dyDescent="0.3">
      <c r="A1255" s="2" t="s">
        <v>6816</v>
      </c>
      <c r="B1255" s="2" t="s">
        <v>6717</v>
      </c>
      <c r="C1255" s="2">
        <v>2022</v>
      </c>
      <c r="D1255" s="2" t="s">
        <v>6716</v>
      </c>
      <c r="E1255" s="2" t="s">
        <v>6720</v>
      </c>
      <c r="G1255" s="2" t="s">
        <v>6718</v>
      </c>
      <c r="H1255" s="2" t="s">
        <v>6719</v>
      </c>
      <c r="K1255" s="11">
        <v>44671</v>
      </c>
      <c r="N1255" s="2" t="s">
        <v>6721</v>
      </c>
    </row>
    <row r="1256" spans="1:14" s="2" customFormat="1" ht="13" x14ac:dyDescent="0.3">
      <c r="A1256" s="2" t="s">
        <v>6816</v>
      </c>
      <c r="B1256" s="2" t="s">
        <v>6723</v>
      </c>
      <c r="C1256" s="2">
        <v>2022</v>
      </c>
      <c r="D1256" s="2" t="s">
        <v>6722</v>
      </c>
      <c r="E1256" s="2" t="s">
        <v>4496</v>
      </c>
      <c r="G1256" s="2" t="s">
        <v>6724</v>
      </c>
      <c r="H1256" s="2" t="s">
        <v>6725</v>
      </c>
      <c r="K1256" s="11">
        <v>44520</v>
      </c>
      <c r="L1256" s="2" t="s">
        <v>6726</v>
      </c>
      <c r="N1256" s="2" t="s">
        <v>2397</v>
      </c>
    </row>
    <row r="1257" spans="1:14" s="2" customFormat="1" ht="13" x14ac:dyDescent="0.3">
      <c r="A1257" s="2" t="s">
        <v>6816</v>
      </c>
      <c r="B1257" s="2" t="s">
        <v>6728</v>
      </c>
      <c r="C1257" s="2">
        <v>2022</v>
      </c>
      <c r="D1257" s="2" t="s">
        <v>6727</v>
      </c>
      <c r="E1257" s="2" t="s">
        <v>6730</v>
      </c>
      <c r="G1257" s="2" t="s">
        <v>6729</v>
      </c>
      <c r="H1257" s="2" t="s">
        <v>5607</v>
      </c>
      <c r="K1257" s="11">
        <v>44614</v>
      </c>
      <c r="N1257" s="2" t="s">
        <v>2781</v>
      </c>
    </row>
    <row r="1258" spans="1:14" s="2" customFormat="1" ht="13" x14ac:dyDescent="0.3">
      <c r="A1258" s="2" t="s">
        <v>6816</v>
      </c>
      <c r="B1258" s="2" t="s">
        <v>6732</v>
      </c>
      <c r="C1258" s="2">
        <v>2022</v>
      </c>
      <c r="D1258" s="2" t="s">
        <v>6731</v>
      </c>
      <c r="E1258" s="2" t="s">
        <v>6735</v>
      </c>
      <c r="G1258" s="2" t="s">
        <v>6733</v>
      </c>
      <c r="H1258" s="2" t="s">
        <v>6734</v>
      </c>
      <c r="K1258" s="11">
        <v>44620</v>
      </c>
      <c r="L1258" s="2" t="s">
        <v>6736</v>
      </c>
      <c r="N1258" s="2" t="s">
        <v>6737</v>
      </c>
    </row>
    <row r="1259" spans="1:14" s="2" customFormat="1" ht="13" x14ac:dyDescent="0.3">
      <c r="A1259" s="2" t="s">
        <v>6816</v>
      </c>
      <c r="B1259" s="2" t="s">
        <v>6739</v>
      </c>
      <c r="C1259" s="2">
        <v>2022</v>
      </c>
      <c r="D1259" s="2" t="s">
        <v>6738</v>
      </c>
      <c r="E1259" s="2" t="s">
        <v>6741</v>
      </c>
      <c r="G1259" s="2" t="s">
        <v>6740</v>
      </c>
      <c r="H1259" s="2" t="s">
        <v>4537</v>
      </c>
      <c r="K1259" s="11">
        <v>44625</v>
      </c>
      <c r="N1259" s="2" t="s">
        <v>6742</v>
      </c>
    </row>
    <row r="1260" spans="1:14" s="2" customFormat="1" ht="13" x14ac:dyDescent="0.3">
      <c r="A1260" s="2" t="s">
        <v>6816</v>
      </c>
      <c r="B1260" s="2" t="s">
        <v>6744</v>
      </c>
      <c r="C1260" s="2">
        <v>2022</v>
      </c>
      <c r="D1260" s="2" t="s">
        <v>6743</v>
      </c>
      <c r="E1260" s="2" t="s">
        <v>4240</v>
      </c>
      <c r="G1260" s="2" t="s">
        <v>6745</v>
      </c>
      <c r="H1260" s="2" t="s">
        <v>6746</v>
      </c>
      <c r="K1260" s="11">
        <v>44708</v>
      </c>
      <c r="L1260" s="2" t="s">
        <v>6747</v>
      </c>
      <c r="N1260" s="2" t="s">
        <v>6748</v>
      </c>
    </row>
    <row r="1261" spans="1:14" s="2" customFormat="1" ht="13" x14ac:dyDescent="0.3">
      <c r="A1261" s="2" t="s">
        <v>6816</v>
      </c>
      <c r="B1261" s="2" t="s">
        <v>6750</v>
      </c>
      <c r="C1261" s="2">
        <v>2022</v>
      </c>
      <c r="D1261" s="2" t="s">
        <v>6749</v>
      </c>
      <c r="E1261" s="2" t="s">
        <v>6753</v>
      </c>
      <c r="G1261" s="2" t="s">
        <v>6751</v>
      </c>
      <c r="H1261" s="2" t="s">
        <v>6752</v>
      </c>
      <c r="K1261" s="11">
        <v>44567</v>
      </c>
      <c r="L1261" s="2" t="s">
        <v>6754</v>
      </c>
      <c r="N1261" s="2" t="s">
        <v>6755</v>
      </c>
    </row>
    <row r="1262" spans="1:14" s="2" customFormat="1" ht="13" x14ac:dyDescent="0.3">
      <c r="A1262" s="2" t="s">
        <v>6816</v>
      </c>
      <c r="B1262" s="2" t="s">
        <v>6757</v>
      </c>
      <c r="C1262" s="2">
        <v>2022</v>
      </c>
      <c r="D1262" s="2" t="s">
        <v>6756</v>
      </c>
      <c r="E1262" s="2" t="s">
        <v>6241</v>
      </c>
      <c r="G1262" s="2" t="s">
        <v>6758</v>
      </c>
      <c r="H1262" s="2" t="s">
        <v>6759</v>
      </c>
      <c r="K1262" s="11">
        <v>44572</v>
      </c>
      <c r="L1262" s="2" t="s">
        <v>6760</v>
      </c>
      <c r="N1262" s="2" t="s">
        <v>6761</v>
      </c>
    </row>
    <row r="1263" spans="1:14" s="2" customFormat="1" ht="13" x14ac:dyDescent="0.3">
      <c r="A1263" s="2" t="s">
        <v>6816</v>
      </c>
      <c r="B1263" s="2" t="s">
        <v>6763</v>
      </c>
      <c r="C1263" s="2">
        <v>2022</v>
      </c>
      <c r="D1263" s="2" t="s">
        <v>6762</v>
      </c>
      <c r="E1263" s="2" t="s">
        <v>4858</v>
      </c>
      <c r="G1263" s="2" t="s">
        <v>6764</v>
      </c>
      <c r="H1263" s="2" t="s">
        <v>6765</v>
      </c>
      <c r="K1263" s="11">
        <v>44463</v>
      </c>
      <c r="N1263" s="2" t="s">
        <v>6766</v>
      </c>
    </row>
    <row r="1264" spans="1:14" s="2" customFormat="1" ht="13" x14ac:dyDescent="0.3">
      <c r="A1264" s="2" t="s">
        <v>6816</v>
      </c>
      <c r="B1264" s="2" t="s">
        <v>6768</v>
      </c>
      <c r="C1264" s="2">
        <v>2022</v>
      </c>
      <c r="D1264" s="2" t="s">
        <v>6767</v>
      </c>
      <c r="E1264" s="2" t="s">
        <v>6771</v>
      </c>
      <c r="G1264" s="2" t="s">
        <v>6769</v>
      </c>
      <c r="H1264" s="2" t="s">
        <v>6770</v>
      </c>
      <c r="K1264" s="11">
        <v>44488</v>
      </c>
      <c r="N1264" s="2" t="s">
        <v>1757</v>
      </c>
    </row>
    <row r="1265" spans="1:14" s="2" customFormat="1" ht="13" x14ac:dyDescent="0.3">
      <c r="A1265" s="2" t="s">
        <v>6816</v>
      </c>
      <c r="B1265" s="2" t="s">
        <v>6773</v>
      </c>
      <c r="C1265" s="2">
        <v>2022</v>
      </c>
      <c r="D1265" s="2" t="s">
        <v>6772</v>
      </c>
      <c r="E1265" s="2" t="s">
        <v>6776</v>
      </c>
      <c r="G1265" s="2" t="s">
        <v>6774</v>
      </c>
      <c r="H1265" s="2" t="s">
        <v>6775</v>
      </c>
      <c r="K1265" s="11">
        <v>44168</v>
      </c>
      <c r="N1265" s="2" t="s">
        <v>6777</v>
      </c>
    </row>
    <row r="1266" spans="1:14" s="2" customFormat="1" ht="13" x14ac:dyDescent="0.3">
      <c r="A1266" s="2" t="s">
        <v>6816</v>
      </c>
      <c r="B1266" s="2" t="s">
        <v>6779</v>
      </c>
      <c r="C1266" s="2">
        <v>2022</v>
      </c>
      <c r="D1266" s="2" t="s">
        <v>6778</v>
      </c>
      <c r="E1266" s="2" t="s">
        <v>6782</v>
      </c>
      <c r="G1266" s="2" t="s">
        <v>6780</v>
      </c>
      <c r="H1266" s="2" t="s">
        <v>6781</v>
      </c>
      <c r="K1266" s="11">
        <v>44391</v>
      </c>
      <c r="N1266" s="2" t="s">
        <v>946</v>
      </c>
    </row>
    <row r="1267" spans="1:14" s="2" customFormat="1" ht="13" x14ac:dyDescent="0.3">
      <c r="A1267" s="2" t="s">
        <v>6816</v>
      </c>
      <c r="B1267" s="2" t="s">
        <v>5565</v>
      </c>
      <c r="C1267" s="2">
        <v>2022</v>
      </c>
      <c r="D1267" s="2" t="s">
        <v>6783</v>
      </c>
      <c r="E1267" s="2" t="s">
        <v>4335</v>
      </c>
      <c r="G1267" s="2" t="s">
        <v>6784</v>
      </c>
      <c r="H1267" s="2" t="s">
        <v>5567</v>
      </c>
      <c r="K1267" s="11">
        <v>44712</v>
      </c>
      <c r="N1267" s="2" t="s">
        <v>6785</v>
      </c>
    </row>
    <row r="1268" spans="1:14" s="2" customFormat="1" ht="13" x14ac:dyDescent="0.3">
      <c r="A1268" s="2" t="s">
        <v>6816</v>
      </c>
      <c r="B1268" s="2" t="s">
        <v>6787</v>
      </c>
      <c r="C1268" s="2">
        <v>2020</v>
      </c>
      <c r="D1268" s="2" t="s">
        <v>6786</v>
      </c>
      <c r="E1268" s="2" t="s">
        <v>6790</v>
      </c>
      <c r="G1268" s="2" t="s">
        <v>6788</v>
      </c>
      <c r="H1268" s="2" t="s">
        <v>6789</v>
      </c>
      <c r="K1268" s="11">
        <v>43661</v>
      </c>
      <c r="N1268" s="2" t="s">
        <v>1242</v>
      </c>
    </row>
    <row r="1269" spans="1:14" s="2" customFormat="1" ht="13" x14ac:dyDescent="0.3">
      <c r="A1269" s="2" t="s">
        <v>6816</v>
      </c>
      <c r="B1269" s="2" t="s">
        <v>6792</v>
      </c>
      <c r="C1269" s="2">
        <v>2022</v>
      </c>
      <c r="D1269" s="2" t="s">
        <v>6791</v>
      </c>
      <c r="E1269" s="2" t="s">
        <v>4548</v>
      </c>
      <c r="G1269" s="2" t="s">
        <v>6793</v>
      </c>
      <c r="H1269" s="2" t="s">
        <v>4284</v>
      </c>
      <c r="K1269" s="11">
        <v>44537</v>
      </c>
      <c r="N1269" s="2" t="s">
        <v>1432</v>
      </c>
    </row>
    <row r="1270" spans="1:14" s="2" customFormat="1" ht="13" x14ac:dyDescent="0.3">
      <c r="A1270" s="2" t="s">
        <v>6816</v>
      </c>
      <c r="B1270" s="2" t="s">
        <v>6794</v>
      </c>
      <c r="C1270" s="2">
        <v>2021</v>
      </c>
      <c r="D1270" s="2" t="s">
        <v>888</v>
      </c>
      <c r="E1270" s="2" t="s">
        <v>6797</v>
      </c>
      <c r="G1270" s="2" t="s">
        <v>6795</v>
      </c>
      <c r="H1270" s="2" t="s">
        <v>6796</v>
      </c>
      <c r="K1270" s="11">
        <v>44029</v>
      </c>
      <c r="L1270" s="2" t="s">
        <v>6798</v>
      </c>
      <c r="M1270" s="2" t="s">
        <v>6799</v>
      </c>
      <c r="N1270" s="2" t="s">
        <v>891</v>
      </c>
    </row>
    <row r="1271" spans="1:14" s="2" customFormat="1" ht="13" x14ac:dyDescent="0.3">
      <c r="A1271" s="2" t="s">
        <v>6816</v>
      </c>
      <c r="B1271" s="2" t="s">
        <v>6800</v>
      </c>
      <c r="C1271" s="2">
        <v>2022</v>
      </c>
      <c r="D1271" s="2" t="s">
        <v>67</v>
      </c>
      <c r="E1271" s="2" t="s">
        <v>4848</v>
      </c>
      <c r="G1271" s="2" t="s">
        <v>6801</v>
      </c>
      <c r="H1271" s="2" t="s">
        <v>6802</v>
      </c>
      <c r="K1271" s="11">
        <v>43980</v>
      </c>
      <c r="N1271" s="2" t="s">
        <v>71</v>
      </c>
    </row>
    <row r="1272" spans="1:14" s="2" customFormat="1" ht="13" x14ac:dyDescent="0.3">
      <c r="A1272" s="2" t="s">
        <v>6816</v>
      </c>
      <c r="B1272" s="2" t="s">
        <v>6804</v>
      </c>
      <c r="C1272" s="2">
        <v>2021</v>
      </c>
      <c r="D1272" s="2" t="s">
        <v>6803</v>
      </c>
      <c r="E1272" s="2" t="s">
        <v>6337</v>
      </c>
      <c r="G1272" s="2" t="s">
        <v>6805</v>
      </c>
      <c r="H1272" s="2" t="s">
        <v>6806</v>
      </c>
      <c r="K1272" s="11">
        <v>43943</v>
      </c>
      <c r="N1272" s="2" t="s">
        <v>6807</v>
      </c>
    </row>
    <row r="1273" spans="1:14" s="2" customFormat="1" ht="13" x14ac:dyDescent="0.3">
      <c r="A1273" s="2" t="s">
        <v>6816</v>
      </c>
      <c r="B1273" s="2" t="s">
        <v>6809</v>
      </c>
      <c r="C1273" s="2">
        <v>2020</v>
      </c>
      <c r="D1273" s="2" t="s">
        <v>6808</v>
      </c>
      <c r="E1273" s="2" t="s">
        <v>5046</v>
      </c>
      <c r="G1273" s="2" t="s">
        <v>6810</v>
      </c>
      <c r="H1273" s="2" t="s">
        <v>5668</v>
      </c>
      <c r="K1273" s="11">
        <v>43875</v>
      </c>
      <c r="N1273" s="2" t="s">
        <v>1412</v>
      </c>
    </row>
    <row r="1274" spans="1:14" s="2" customFormat="1" ht="13" x14ac:dyDescent="0.3">
      <c r="A1274" s="2" t="s">
        <v>6816</v>
      </c>
      <c r="B1274" s="2" t="s">
        <v>6812</v>
      </c>
      <c r="C1274" s="2">
        <v>2021</v>
      </c>
      <c r="D1274" s="2" t="s">
        <v>6811</v>
      </c>
      <c r="E1274" s="2" t="s">
        <v>6583</v>
      </c>
      <c r="G1274" s="2" t="s">
        <v>6813</v>
      </c>
      <c r="H1274" s="2" t="s">
        <v>6814</v>
      </c>
      <c r="K1274" s="11">
        <v>43838</v>
      </c>
      <c r="N1274" s="2" t="s">
        <v>6815</v>
      </c>
    </row>
    <row r="1275" spans="1:14" s="2" customFormat="1" ht="13" x14ac:dyDescent="0.3">
      <c r="A1275" s="2" t="s">
        <v>6817</v>
      </c>
      <c r="B1275" s="2" t="s">
        <v>4265</v>
      </c>
      <c r="C1275" s="2">
        <v>2021</v>
      </c>
      <c r="D1275" s="2" t="s">
        <v>4264</v>
      </c>
      <c r="E1275" s="2" t="s">
        <v>4268</v>
      </c>
      <c r="G1275" s="2" t="s">
        <v>4266</v>
      </c>
      <c r="H1275" s="2" t="s">
        <v>4267</v>
      </c>
      <c r="K1275" s="11">
        <v>44425</v>
      </c>
      <c r="N1275" s="2" t="s">
        <v>2446</v>
      </c>
    </row>
    <row r="1276" spans="1:14" s="2" customFormat="1" ht="13" x14ac:dyDescent="0.3">
      <c r="A1276" s="2" t="s">
        <v>6817</v>
      </c>
      <c r="B1276" s="2" t="s">
        <v>5823</v>
      </c>
      <c r="C1276" s="2">
        <v>2021</v>
      </c>
      <c r="D1276" s="2" t="s">
        <v>5822</v>
      </c>
      <c r="E1276" s="2" t="s">
        <v>4612</v>
      </c>
      <c r="G1276" s="2" t="s">
        <v>5824</v>
      </c>
      <c r="H1276" s="2" t="s">
        <v>5825</v>
      </c>
      <c r="K1276" s="11">
        <v>44375</v>
      </c>
      <c r="L1276" s="2" t="s">
        <v>5826</v>
      </c>
      <c r="N1276" s="2" t="s">
        <v>2883</v>
      </c>
    </row>
    <row r="1277" spans="1:14" s="2" customFormat="1" ht="13" x14ac:dyDescent="0.3">
      <c r="A1277" s="2" t="s">
        <v>6818</v>
      </c>
      <c r="B1277" s="2" t="s">
        <v>4265</v>
      </c>
      <c r="C1277" s="2">
        <v>2021</v>
      </c>
      <c r="D1277" s="2" t="s">
        <v>4264</v>
      </c>
      <c r="E1277" s="2" t="s">
        <v>4268</v>
      </c>
      <c r="G1277" s="2" t="s">
        <v>4266</v>
      </c>
      <c r="H1277" s="2" t="s">
        <v>4267</v>
      </c>
      <c r="K1277" s="11">
        <v>44425</v>
      </c>
      <c r="N1277" s="2" t="s">
        <v>2446</v>
      </c>
    </row>
    <row r="1278" spans="1:14" s="2" customFormat="1" ht="13" x14ac:dyDescent="0.3">
      <c r="A1278" s="2" t="s">
        <v>6954</v>
      </c>
      <c r="B1278" s="2" t="s">
        <v>6820</v>
      </c>
      <c r="C1278" s="2">
        <v>2021</v>
      </c>
      <c r="D1278" s="2" t="s">
        <v>6819</v>
      </c>
      <c r="E1278" s="2" t="s">
        <v>6823</v>
      </c>
      <c r="G1278" s="2" t="s">
        <v>6821</v>
      </c>
      <c r="H1278" s="2" t="s">
        <v>6822</v>
      </c>
      <c r="K1278" s="11">
        <v>44298</v>
      </c>
      <c r="L1278" s="2" t="s">
        <v>6824</v>
      </c>
      <c r="N1278" s="2" t="s">
        <v>6825</v>
      </c>
    </row>
    <row r="1279" spans="1:14" s="2" customFormat="1" ht="13" x14ac:dyDescent="0.3">
      <c r="A1279" s="2" t="s">
        <v>6954</v>
      </c>
      <c r="B1279" s="2" t="s">
        <v>6827</v>
      </c>
      <c r="C1279" s="2">
        <v>2021</v>
      </c>
      <c r="D1279" s="2" t="s">
        <v>6826</v>
      </c>
      <c r="E1279" s="2" t="s">
        <v>6830</v>
      </c>
      <c r="G1279" s="2" t="s">
        <v>6828</v>
      </c>
      <c r="H1279" s="2" t="s">
        <v>6829</v>
      </c>
      <c r="K1279" s="11">
        <v>44390</v>
      </c>
      <c r="N1279" s="2" t="s">
        <v>1882</v>
      </c>
    </row>
    <row r="1280" spans="1:14" s="2" customFormat="1" ht="13" x14ac:dyDescent="0.3">
      <c r="A1280" s="2" t="s">
        <v>6954</v>
      </c>
      <c r="B1280" s="2" t="s">
        <v>6832</v>
      </c>
      <c r="C1280" s="2">
        <v>2022</v>
      </c>
      <c r="D1280" s="2" t="s">
        <v>6831</v>
      </c>
      <c r="E1280" s="2" t="s">
        <v>4157</v>
      </c>
      <c r="G1280" s="2" t="s">
        <v>6833</v>
      </c>
      <c r="H1280" s="2" t="s">
        <v>6834</v>
      </c>
      <c r="K1280" s="11">
        <v>44565</v>
      </c>
    </row>
    <row r="1281" spans="1:14" s="2" customFormat="1" ht="13" x14ac:dyDescent="0.3">
      <c r="A1281" s="2" t="s">
        <v>6954</v>
      </c>
      <c r="B1281" s="2" t="s">
        <v>6836</v>
      </c>
      <c r="C1281" s="2">
        <v>2021</v>
      </c>
      <c r="D1281" s="2" t="s">
        <v>6835</v>
      </c>
      <c r="E1281" s="2" t="s">
        <v>6741</v>
      </c>
      <c r="G1281" s="2" t="s">
        <v>6837</v>
      </c>
      <c r="H1281" s="2" t="s">
        <v>6838</v>
      </c>
      <c r="K1281" s="11">
        <v>44490</v>
      </c>
      <c r="L1281" s="2" t="s">
        <v>6839</v>
      </c>
      <c r="N1281" s="2" t="s">
        <v>1848</v>
      </c>
    </row>
    <row r="1282" spans="1:14" s="2" customFormat="1" ht="13" x14ac:dyDescent="0.3">
      <c r="A1282" s="2" t="s">
        <v>6954</v>
      </c>
      <c r="B1282" s="2" t="s">
        <v>6841</v>
      </c>
      <c r="C1282" s="2">
        <v>2021</v>
      </c>
      <c r="D1282" s="2" t="s">
        <v>6840</v>
      </c>
      <c r="E1282" s="2" t="s">
        <v>6844</v>
      </c>
      <c r="G1282" s="2" t="s">
        <v>6842</v>
      </c>
      <c r="H1282" s="2" t="s">
        <v>6843</v>
      </c>
      <c r="K1282" s="11">
        <v>44224</v>
      </c>
      <c r="N1282" s="2" t="s">
        <v>6845</v>
      </c>
    </row>
    <row r="1283" spans="1:14" s="2" customFormat="1" ht="13" x14ac:dyDescent="0.3">
      <c r="A1283" s="2" t="s">
        <v>6954</v>
      </c>
      <c r="B1283" s="2" t="s">
        <v>6847</v>
      </c>
      <c r="C1283" s="2">
        <v>2021</v>
      </c>
      <c r="D1283" s="2" t="s">
        <v>6846</v>
      </c>
      <c r="E1283" s="2" t="s">
        <v>6850</v>
      </c>
      <c r="G1283" s="2" t="s">
        <v>6848</v>
      </c>
      <c r="H1283" s="2" t="s">
        <v>6849</v>
      </c>
      <c r="K1283" s="11">
        <v>44527</v>
      </c>
      <c r="L1283" s="2" t="s">
        <v>6851</v>
      </c>
      <c r="N1283" s="2" t="s">
        <v>6852</v>
      </c>
    </row>
    <row r="1284" spans="1:14" s="2" customFormat="1" ht="13" x14ac:dyDescent="0.3">
      <c r="A1284" s="2" t="s">
        <v>6954</v>
      </c>
      <c r="B1284" s="2" t="s">
        <v>6854</v>
      </c>
      <c r="C1284" s="2">
        <v>2021</v>
      </c>
      <c r="D1284" s="2" t="s">
        <v>6853</v>
      </c>
      <c r="E1284" s="2" t="s">
        <v>4544</v>
      </c>
      <c r="G1284" s="2" t="s">
        <v>6855</v>
      </c>
      <c r="H1284" s="2" t="s">
        <v>6856</v>
      </c>
      <c r="K1284" s="11">
        <v>44468</v>
      </c>
      <c r="N1284" s="2" t="s">
        <v>3876</v>
      </c>
    </row>
    <row r="1285" spans="1:14" s="2" customFormat="1" ht="13" x14ac:dyDescent="0.3">
      <c r="A1285" s="2" t="s">
        <v>6954</v>
      </c>
      <c r="B1285" s="2" t="s">
        <v>4674</v>
      </c>
      <c r="C1285" s="2">
        <v>2021</v>
      </c>
      <c r="D1285" s="2" t="s">
        <v>4673</v>
      </c>
      <c r="E1285" s="2" t="s">
        <v>4677</v>
      </c>
      <c r="G1285" s="2" t="s">
        <v>4675</v>
      </c>
      <c r="H1285" s="2" t="s">
        <v>4676</v>
      </c>
      <c r="K1285" s="11">
        <v>44650</v>
      </c>
    </row>
    <row r="1286" spans="1:14" s="2" customFormat="1" ht="13" x14ac:dyDescent="0.3">
      <c r="A1286" s="2" t="s">
        <v>6954</v>
      </c>
      <c r="B1286" s="2" t="s">
        <v>4814</v>
      </c>
      <c r="C1286" s="2">
        <v>2021</v>
      </c>
      <c r="D1286" s="2" t="s">
        <v>4813</v>
      </c>
      <c r="E1286" s="2" t="s">
        <v>4817</v>
      </c>
      <c r="G1286" s="2" t="s">
        <v>4815</v>
      </c>
      <c r="H1286" s="2" t="s">
        <v>4816</v>
      </c>
      <c r="K1286" s="11">
        <v>44399</v>
      </c>
      <c r="N1286" s="2" t="s">
        <v>3001</v>
      </c>
    </row>
    <row r="1287" spans="1:14" s="2" customFormat="1" ht="13" x14ac:dyDescent="0.3">
      <c r="A1287" s="2" t="s">
        <v>6954</v>
      </c>
      <c r="B1287" s="2" t="s">
        <v>6858</v>
      </c>
      <c r="C1287" s="2">
        <v>2021</v>
      </c>
      <c r="D1287" s="2" t="s">
        <v>6857</v>
      </c>
      <c r="E1287" s="2" t="s">
        <v>4836</v>
      </c>
      <c r="G1287" s="2" t="s">
        <v>6859</v>
      </c>
      <c r="H1287" s="2" t="s">
        <v>5111</v>
      </c>
      <c r="K1287" s="11">
        <v>44528</v>
      </c>
      <c r="N1287" s="2" t="s">
        <v>6860</v>
      </c>
    </row>
    <row r="1288" spans="1:14" s="2" customFormat="1" ht="13" x14ac:dyDescent="0.3">
      <c r="A1288" s="2" t="s">
        <v>6954</v>
      </c>
      <c r="B1288" s="2" t="s">
        <v>6861</v>
      </c>
      <c r="C1288" s="2">
        <v>2021</v>
      </c>
      <c r="D1288" s="2" t="s">
        <v>373</v>
      </c>
      <c r="E1288" s="2" t="s">
        <v>5046</v>
      </c>
      <c r="G1288" s="2" t="s">
        <v>6862</v>
      </c>
      <c r="H1288" s="2" t="s">
        <v>6863</v>
      </c>
      <c r="K1288" s="11">
        <v>43905</v>
      </c>
      <c r="N1288" s="2" t="s">
        <v>377</v>
      </c>
    </row>
    <row r="1289" spans="1:14" s="2" customFormat="1" ht="13" x14ac:dyDescent="0.3">
      <c r="A1289" s="2" t="s">
        <v>6954</v>
      </c>
      <c r="B1289" s="2" t="s">
        <v>6864</v>
      </c>
      <c r="C1289" s="2">
        <v>2021</v>
      </c>
      <c r="D1289" s="2" t="s">
        <v>358</v>
      </c>
      <c r="E1289" s="2" t="s">
        <v>6867</v>
      </c>
      <c r="G1289" s="2" t="s">
        <v>6865</v>
      </c>
      <c r="H1289" s="2" t="s">
        <v>6866</v>
      </c>
      <c r="K1289" s="11">
        <v>44508</v>
      </c>
      <c r="L1289" s="2" t="s">
        <v>6868</v>
      </c>
      <c r="N1289" s="2" t="s">
        <v>362</v>
      </c>
    </row>
    <row r="1290" spans="1:14" s="2" customFormat="1" ht="13" x14ac:dyDescent="0.3">
      <c r="A1290" s="2" t="s">
        <v>6954</v>
      </c>
      <c r="B1290" s="2" t="s">
        <v>5438</v>
      </c>
      <c r="C1290" s="2">
        <v>2021</v>
      </c>
      <c r="D1290" s="2" t="s">
        <v>5437</v>
      </c>
      <c r="E1290" s="2" t="s">
        <v>5441</v>
      </c>
      <c r="G1290" s="2" t="s">
        <v>5439</v>
      </c>
      <c r="H1290" s="2" t="s">
        <v>5440</v>
      </c>
      <c r="K1290" s="11">
        <v>44193</v>
      </c>
      <c r="N1290" s="2" t="s">
        <v>5442</v>
      </c>
    </row>
    <row r="1291" spans="1:14" s="2" customFormat="1" ht="13" x14ac:dyDescent="0.3">
      <c r="A1291" s="2" t="s">
        <v>6954</v>
      </c>
      <c r="B1291" s="2" t="s">
        <v>6870</v>
      </c>
      <c r="C1291" s="2">
        <v>2021</v>
      </c>
      <c r="D1291" s="2" t="s">
        <v>6869</v>
      </c>
      <c r="E1291" s="2" t="s">
        <v>6873</v>
      </c>
      <c r="G1291" s="2" t="s">
        <v>6871</v>
      </c>
      <c r="H1291" s="2" t="s">
        <v>6872</v>
      </c>
      <c r="K1291" s="11">
        <v>44379</v>
      </c>
      <c r="N1291" s="2" t="s">
        <v>6874</v>
      </c>
    </row>
    <row r="1292" spans="1:14" s="2" customFormat="1" ht="13" x14ac:dyDescent="0.3">
      <c r="A1292" s="2" t="s">
        <v>6954</v>
      </c>
      <c r="B1292" s="2" t="s">
        <v>6876</v>
      </c>
      <c r="C1292" s="2">
        <v>2021</v>
      </c>
      <c r="D1292" s="2" t="s">
        <v>6875</v>
      </c>
      <c r="E1292" s="2" t="s">
        <v>6241</v>
      </c>
      <c r="G1292" s="2" t="s">
        <v>6877</v>
      </c>
      <c r="H1292" s="2" t="s">
        <v>6878</v>
      </c>
      <c r="K1292" s="11">
        <v>44379</v>
      </c>
      <c r="L1292" s="2" t="s">
        <v>6879</v>
      </c>
      <c r="N1292" s="2" t="s">
        <v>6880</v>
      </c>
    </row>
    <row r="1293" spans="1:14" s="2" customFormat="1" ht="13" x14ac:dyDescent="0.3">
      <c r="A1293" s="2" t="s">
        <v>6954</v>
      </c>
      <c r="B1293" s="2" t="s">
        <v>6882</v>
      </c>
      <c r="C1293" s="2">
        <v>2021</v>
      </c>
      <c r="D1293" s="2" t="s">
        <v>6881</v>
      </c>
      <c r="E1293" s="2" t="s">
        <v>6885</v>
      </c>
      <c r="G1293" s="2" t="s">
        <v>6883</v>
      </c>
      <c r="H1293" s="2" t="s">
        <v>6884</v>
      </c>
      <c r="K1293" s="11">
        <v>44229</v>
      </c>
      <c r="N1293" s="2" t="s">
        <v>6886</v>
      </c>
    </row>
    <row r="1294" spans="1:14" s="2" customFormat="1" ht="13" x14ac:dyDescent="0.3">
      <c r="A1294" s="2" t="s">
        <v>6954</v>
      </c>
      <c r="B1294" s="2" t="s">
        <v>6888</v>
      </c>
      <c r="C1294" s="2">
        <v>2021</v>
      </c>
      <c r="D1294" s="2" t="s">
        <v>6887</v>
      </c>
      <c r="E1294" s="2" t="s">
        <v>6891</v>
      </c>
      <c r="G1294" s="2" t="s">
        <v>6889</v>
      </c>
      <c r="H1294" s="2" t="s">
        <v>6890</v>
      </c>
      <c r="K1294" s="11">
        <v>44242</v>
      </c>
      <c r="L1294" s="2" t="s">
        <v>6892</v>
      </c>
      <c r="M1294" s="2" t="s">
        <v>6893</v>
      </c>
      <c r="N1294" s="2" t="s">
        <v>6894</v>
      </c>
    </row>
    <row r="1295" spans="1:14" s="2" customFormat="1" ht="13" x14ac:dyDescent="0.3">
      <c r="A1295" s="2" t="s">
        <v>6954</v>
      </c>
      <c r="B1295" s="2" t="s">
        <v>6896</v>
      </c>
      <c r="C1295" s="2">
        <v>2021</v>
      </c>
      <c r="D1295" s="2" t="s">
        <v>6895</v>
      </c>
      <c r="E1295" s="2" t="s">
        <v>6885</v>
      </c>
      <c r="G1295" s="2" t="s">
        <v>6897</v>
      </c>
      <c r="H1295" s="2" t="s">
        <v>6898</v>
      </c>
      <c r="K1295" s="11">
        <v>44171</v>
      </c>
      <c r="N1295" s="2" t="s">
        <v>6899</v>
      </c>
    </row>
    <row r="1296" spans="1:14" s="2" customFormat="1" ht="13" x14ac:dyDescent="0.3">
      <c r="A1296" s="2" t="s">
        <v>6954</v>
      </c>
      <c r="B1296" s="2" t="s">
        <v>6901</v>
      </c>
      <c r="C1296" s="2">
        <v>2021</v>
      </c>
      <c r="D1296" s="2" t="s">
        <v>6900</v>
      </c>
      <c r="E1296" s="2" t="s">
        <v>6904</v>
      </c>
      <c r="G1296" s="2" t="s">
        <v>6902</v>
      </c>
      <c r="H1296" s="2" t="s">
        <v>6903</v>
      </c>
      <c r="K1296" s="11">
        <v>44242</v>
      </c>
    </row>
    <row r="1297" spans="1:14" s="2" customFormat="1" ht="13" x14ac:dyDescent="0.3">
      <c r="A1297" s="2" t="s">
        <v>6954</v>
      </c>
      <c r="B1297" s="2" t="s">
        <v>6906</v>
      </c>
      <c r="C1297" s="2">
        <v>2021</v>
      </c>
      <c r="D1297" s="2" t="s">
        <v>6905</v>
      </c>
      <c r="E1297" s="2" t="s">
        <v>6909</v>
      </c>
      <c r="G1297" s="2" t="s">
        <v>6907</v>
      </c>
      <c r="H1297" s="2" t="s">
        <v>6908</v>
      </c>
      <c r="K1297" s="11">
        <v>44002</v>
      </c>
      <c r="L1297" s="2" t="s">
        <v>6910</v>
      </c>
      <c r="N1297" s="2" t="s">
        <v>6911</v>
      </c>
    </row>
    <row r="1298" spans="1:14" s="2" customFormat="1" ht="13" x14ac:dyDescent="0.3">
      <c r="A1298" s="2" t="s">
        <v>6954</v>
      </c>
      <c r="B1298" s="2" t="s">
        <v>6913</v>
      </c>
      <c r="C1298" s="2">
        <v>2020</v>
      </c>
      <c r="D1298" s="2" t="s">
        <v>6912</v>
      </c>
      <c r="E1298" s="2" t="s">
        <v>6916</v>
      </c>
      <c r="G1298" s="2" t="s">
        <v>6914</v>
      </c>
      <c r="H1298" s="2" t="s">
        <v>6915</v>
      </c>
      <c r="K1298" s="11">
        <v>44160</v>
      </c>
      <c r="L1298" s="2" t="s">
        <v>6917</v>
      </c>
      <c r="N1298" s="2" t="s">
        <v>6918</v>
      </c>
    </row>
    <row r="1299" spans="1:14" s="2" customFormat="1" ht="13" x14ac:dyDescent="0.3">
      <c r="A1299" s="2" t="s">
        <v>6954</v>
      </c>
      <c r="B1299" s="2" t="s">
        <v>6920</v>
      </c>
      <c r="C1299" s="2">
        <v>2021</v>
      </c>
      <c r="D1299" s="2" t="s">
        <v>6919</v>
      </c>
      <c r="E1299" s="2" t="s">
        <v>6916</v>
      </c>
      <c r="G1299" s="2" t="s">
        <v>6921</v>
      </c>
      <c r="H1299" s="2" t="s">
        <v>6922</v>
      </c>
      <c r="K1299" s="11">
        <v>44277</v>
      </c>
      <c r="L1299" s="2" t="s">
        <v>6923</v>
      </c>
      <c r="N1299" s="2" t="s">
        <v>6924</v>
      </c>
    </row>
    <row r="1300" spans="1:14" s="2" customFormat="1" ht="13" x14ac:dyDescent="0.3">
      <c r="A1300" s="2" t="s">
        <v>6954</v>
      </c>
      <c r="B1300" s="2" t="s">
        <v>6926</v>
      </c>
      <c r="C1300" s="2">
        <v>2022</v>
      </c>
      <c r="D1300" s="2" t="s">
        <v>6925</v>
      </c>
      <c r="E1300" s="2" t="s">
        <v>4626</v>
      </c>
      <c r="G1300" s="2" t="s">
        <v>6927</v>
      </c>
      <c r="H1300" s="2" t="s">
        <v>6928</v>
      </c>
      <c r="K1300" s="11">
        <v>44557</v>
      </c>
      <c r="N1300" s="2" t="s">
        <v>1904</v>
      </c>
    </row>
    <row r="1301" spans="1:14" s="2" customFormat="1" ht="13" x14ac:dyDescent="0.3">
      <c r="A1301" s="2" t="s">
        <v>6954</v>
      </c>
      <c r="B1301" s="2" t="s">
        <v>6930</v>
      </c>
      <c r="C1301" s="2">
        <v>2022</v>
      </c>
      <c r="D1301" s="2" t="s">
        <v>6929</v>
      </c>
      <c r="E1301" s="2" t="s">
        <v>6933</v>
      </c>
      <c r="G1301" s="2" t="s">
        <v>6931</v>
      </c>
      <c r="H1301" s="2" t="s">
        <v>6932</v>
      </c>
      <c r="K1301" s="11">
        <v>44300</v>
      </c>
      <c r="L1301" s="2" t="s">
        <v>6934</v>
      </c>
      <c r="N1301" s="2" t="s">
        <v>6935</v>
      </c>
    </row>
    <row r="1302" spans="1:14" s="2" customFormat="1" ht="13" x14ac:dyDescent="0.3">
      <c r="A1302" s="2" t="s">
        <v>6954</v>
      </c>
      <c r="B1302" s="2" t="s">
        <v>6937</v>
      </c>
      <c r="C1302" s="2">
        <v>2022</v>
      </c>
      <c r="D1302" s="2" t="s">
        <v>6936</v>
      </c>
      <c r="E1302" s="2" t="s">
        <v>4247</v>
      </c>
      <c r="G1302" s="2" t="s">
        <v>6938</v>
      </c>
      <c r="H1302" s="2" t="s">
        <v>6048</v>
      </c>
      <c r="K1302" s="11">
        <v>44169</v>
      </c>
      <c r="N1302" s="2" t="s">
        <v>1842</v>
      </c>
    </row>
    <row r="1303" spans="1:14" s="2" customFormat="1" ht="13" x14ac:dyDescent="0.3">
      <c r="A1303" s="2" t="s">
        <v>6954</v>
      </c>
      <c r="B1303" s="2" t="s">
        <v>6334</v>
      </c>
      <c r="C1303" s="2">
        <v>2020</v>
      </c>
      <c r="D1303" s="2" t="s">
        <v>6333</v>
      </c>
      <c r="E1303" s="2" t="s">
        <v>6337</v>
      </c>
      <c r="G1303" s="2" t="s">
        <v>6335</v>
      </c>
      <c r="H1303" s="2" t="s">
        <v>6336</v>
      </c>
      <c r="K1303" s="11">
        <v>44151</v>
      </c>
      <c r="N1303" s="2" t="s">
        <v>3060</v>
      </c>
    </row>
    <row r="1304" spans="1:14" s="2" customFormat="1" ht="13" x14ac:dyDescent="0.3">
      <c r="A1304" s="2" t="s">
        <v>6954</v>
      </c>
      <c r="B1304" s="2" t="s">
        <v>6940</v>
      </c>
      <c r="C1304" s="2">
        <v>2022</v>
      </c>
      <c r="D1304" s="2" t="s">
        <v>6939</v>
      </c>
      <c r="E1304" s="2" t="s">
        <v>6036</v>
      </c>
      <c r="G1304" s="2" t="s">
        <v>6941</v>
      </c>
      <c r="H1304" s="2" t="s">
        <v>6942</v>
      </c>
      <c r="K1304" s="11">
        <v>44645</v>
      </c>
      <c r="N1304" s="2" t="s">
        <v>3917</v>
      </c>
    </row>
    <row r="1305" spans="1:14" s="2" customFormat="1" ht="13" x14ac:dyDescent="0.3">
      <c r="A1305" s="2" t="s">
        <v>6954</v>
      </c>
      <c r="B1305" s="2" t="s">
        <v>6549</v>
      </c>
      <c r="C1305" s="2">
        <v>2022</v>
      </c>
      <c r="D1305" s="2" t="s">
        <v>6548</v>
      </c>
      <c r="E1305" s="2" t="s">
        <v>4843</v>
      </c>
      <c r="G1305" s="2" t="s">
        <v>6550</v>
      </c>
      <c r="H1305" s="2" t="s">
        <v>6551</v>
      </c>
      <c r="K1305" s="11">
        <v>44621</v>
      </c>
      <c r="N1305" s="2" t="s">
        <v>563</v>
      </c>
    </row>
    <row r="1306" spans="1:14" s="2" customFormat="1" ht="13" x14ac:dyDescent="0.3">
      <c r="A1306" s="2" t="s">
        <v>6954</v>
      </c>
      <c r="B1306" s="2" t="s">
        <v>6944</v>
      </c>
      <c r="C1306" s="2">
        <v>2022</v>
      </c>
      <c r="D1306" s="2" t="s">
        <v>6943</v>
      </c>
      <c r="E1306" s="2" t="s">
        <v>6947</v>
      </c>
      <c r="G1306" s="2" t="s">
        <v>6945</v>
      </c>
      <c r="H1306" s="2" t="s">
        <v>6946</v>
      </c>
      <c r="K1306" s="11">
        <v>44683</v>
      </c>
      <c r="N1306" s="2" t="s">
        <v>6948</v>
      </c>
    </row>
    <row r="1307" spans="1:14" s="2" customFormat="1" ht="13" x14ac:dyDescent="0.3">
      <c r="A1307" s="2" t="s">
        <v>6954</v>
      </c>
      <c r="B1307" s="2" t="s">
        <v>6950</v>
      </c>
      <c r="C1307" s="2">
        <v>2022</v>
      </c>
      <c r="D1307" s="2" t="s">
        <v>6949</v>
      </c>
      <c r="E1307" s="2" t="s">
        <v>6953</v>
      </c>
      <c r="G1307" s="2" t="s">
        <v>6951</v>
      </c>
      <c r="H1307" s="2" t="s">
        <v>6952</v>
      </c>
      <c r="K1307" s="11">
        <v>44641</v>
      </c>
      <c r="N1307" s="2" t="s">
        <v>1897</v>
      </c>
    </row>
    <row r="1308" spans="1:14" s="2" customFormat="1" ht="13" x14ac:dyDescent="0.3">
      <c r="A1308" s="2" t="s">
        <v>7072</v>
      </c>
      <c r="B1308" s="2" t="s">
        <v>4159</v>
      </c>
      <c r="C1308" s="2">
        <v>2022</v>
      </c>
      <c r="D1308" s="2" t="s">
        <v>4158</v>
      </c>
      <c r="E1308" s="2" t="s">
        <v>4157</v>
      </c>
      <c r="G1308" s="2" t="s">
        <v>4160</v>
      </c>
      <c r="H1308" s="2" t="s">
        <v>4161</v>
      </c>
      <c r="K1308" s="11">
        <v>44686</v>
      </c>
    </row>
    <row r="1309" spans="1:14" s="2" customFormat="1" ht="13" x14ac:dyDescent="0.3">
      <c r="A1309" s="2" t="s">
        <v>7072</v>
      </c>
      <c r="B1309" s="2" t="s">
        <v>4154</v>
      </c>
      <c r="C1309" s="2">
        <v>2022</v>
      </c>
      <c r="D1309" s="2" t="s">
        <v>4153</v>
      </c>
      <c r="E1309" s="2" t="s">
        <v>4157</v>
      </c>
      <c r="G1309" s="2" t="s">
        <v>4155</v>
      </c>
      <c r="H1309" s="2" t="s">
        <v>4156</v>
      </c>
      <c r="K1309" s="11">
        <v>44683</v>
      </c>
    </row>
    <row r="1310" spans="1:14" s="2" customFormat="1" ht="13" x14ac:dyDescent="0.3">
      <c r="A1310" s="2" t="s">
        <v>7072</v>
      </c>
      <c r="B1310" s="2" t="s">
        <v>4792</v>
      </c>
      <c r="C1310" s="2">
        <v>2020</v>
      </c>
      <c r="D1310" s="2" t="s">
        <v>4791</v>
      </c>
      <c r="E1310" s="2" t="s">
        <v>4795</v>
      </c>
      <c r="G1310" s="2" t="s">
        <v>4793</v>
      </c>
      <c r="H1310" s="2" t="s">
        <v>4794</v>
      </c>
      <c r="K1310" s="11">
        <v>44037</v>
      </c>
      <c r="N1310" s="2" t="s">
        <v>1647</v>
      </c>
    </row>
    <row r="1311" spans="1:14" s="2" customFormat="1" ht="13" x14ac:dyDescent="0.3">
      <c r="A1311" s="2" t="s">
        <v>7072</v>
      </c>
      <c r="B1311" s="2" t="s">
        <v>4237</v>
      </c>
      <c r="C1311" s="2">
        <v>2021</v>
      </c>
      <c r="D1311" s="2" t="s">
        <v>4236</v>
      </c>
      <c r="E1311" s="2" t="s">
        <v>4240</v>
      </c>
      <c r="G1311" s="2" t="s">
        <v>4238</v>
      </c>
      <c r="H1311" s="2" t="s">
        <v>4239</v>
      </c>
      <c r="K1311" s="11">
        <v>44350</v>
      </c>
      <c r="L1311" s="2" t="s">
        <v>4241</v>
      </c>
      <c r="N1311" s="2" t="s">
        <v>4242</v>
      </c>
    </row>
    <row r="1312" spans="1:14" s="2" customFormat="1" ht="13" x14ac:dyDescent="0.3">
      <c r="A1312" s="2" t="s">
        <v>7072</v>
      </c>
      <c r="B1312" s="2" t="s">
        <v>4207</v>
      </c>
      <c r="C1312" s="2">
        <v>2021</v>
      </c>
      <c r="D1312" s="2" t="s">
        <v>4206</v>
      </c>
      <c r="E1312" s="2" t="s">
        <v>4210</v>
      </c>
      <c r="G1312" s="2" t="s">
        <v>4208</v>
      </c>
      <c r="H1312" s="2" t="s">
        <v>4209</v>
      </c>
      <c r="K1312" s="11">
        <v>44174</v>
      </c>
      <c r="N1312" s="2" t="s">
        <v>3439</v>
      </c>
    </row>
    <row r="1313" spans="1:14" s="2" customFormat="1" ht="13" x14ac:dyDescent="0.3">
      <c r="A1313" s="2" t="s">
        <v>7072</v>
      </c>
      <c r="B1313" s="2" t="s">
        <v>4797</v>
      </c>
      <c r="C1313" s="2">
        <v>2021</v>
      </c>
      <c r="D1313" s="2" t="s">
        <v>4796</v>
      </c>
      <c r="E1313" s="2" t="s">
        <v>4335</v>
      </c>
      <c r="G1313" s="2" t="s">
        <v>4798</v>
      </c>
      <c r="H1313" s="2" t="s">
        <v>4799</v>
      </c>
      <c r="K1313" s="11">
        <v>44283</v>
      </c>
      <c r="L1313" s="2" t="s">
        <v>4800</v>
      </c>
      <c r="N1313" s="2" t="s">
        <v>3432</v>
      </c>
    </row>
    <row r="1314" spans="1:14" s="2" customFormat="1" ht="13" x14ac:dyDescent="0.3">
      <c r="A1314" s="2" t="s">
        <v>7072</v>
      </c>
      <c r="B1314" s="2" t="s">
        <v>4850</v>
      </c>
      <c r="C1314" s="2">
        <v>2021</v>
      </c>
      <c r="D1314" s="2" t="s">
        <v>4849</v>
      </c>
      <c r="E1314" s="2" t="s">
        <v>4462</v>
      </c>
      <c r="G1314" s="2" t="s">
        <v>4851</v>
      </c>
      <c r="H1314" s="2" t="s">
        <v>4852</v>
      </c>
      <c r="K1314" s="11">
        <v>44467</v>
      </c>
      <c r="N1314" s="2" t="s">
        <v>4853</v>
      </c>
    </row>
    <row r="1315" spans="1:14" s="2" customFormat="1" ht="13" x14ac:dyDescent="0.3">
      <c r="A1315" s="2" t="s">
        <v>7072</v>
      </c>
      <c r="B1315" s="2" t="s">
        <v>4921</v>
      </c>
      <c r="C1315" s="2">
        <v>2021</v>
      </c>
      <c r="D1315" s="2" t="s">
        <v>4920</v>
      </c>
      <c r="E1315" s="2" t="s">
        <v>4924</v>
      </c>
      <c r="G1315" s="2" t="s">
        <v>4922</v>
      </c>
      <c r="H1315" s="2" t="s">
        <v>4923</v>
      </c>
      <c r="K1315" s="11">
        <v>44316</v>
      </c>
      <c r="L1315" s="2" t="s">
        <v>4925</v>
      </c>
      <c r="N1315" s="2" t="s">
        <v>606</v>
      </c>
    </row>
    <row r="1316" spans="1:14" s="2" customFormat="1" ht="13" x14ac:dyDescent="0.3">
      <c r="A1316" s="2" t="s">
        <v>7072</v>
      </c>
      <c r="B1316" s="2" t="s">
        <v>4669</v>
      </c>
      <c r="C1316" s="2">
        <v>2021</v>
      </c>
      <c r="D1316" s="2" t="s">
        <v>4668</v>
      </c>
      <c r="E1316" s="2" t="s">
        <v>4165</v>
      </c>
      <c r="G1316" s="2" t="s">
        <v>4670</v>
      </c>
      <c r="H1316" s="2" t="s">
        <v>4671</v>
      </c>
      <c r="K1316" s="11">
        <v>44274</v>
      </c>
      <c r="L1316" s="2" t="s">
        <v>4672</v>
      </c>
      <c r="N1316" s="2" t="s">
        <v>1091</v>
      </c>
    </row>
    <row r="1317" spans="1:14" s="2" customFormat="1" ht="13" x14ac:dyDescent="0.3">
      <c r="A1317" s="2" t="s">
        <v>7072</v>
      </c>
      <c r="B1317" s="2" t="s">
        <v>5565</v>
      </c>
      <c r="C1317" s="2">
        <v>2021</v>
      </c>
      <c r="D1317" s="2" t="s">
        <v>5564</v>
      </c>
      <c r="E1317" s="2" t="s">
        <v>5568</v>
      </c>
      <c r="G1317" s="2" t="s">
        <v>5566</v>
      </c>
      <c r="H1317" s="2" t="s">
        <v>5567</v>
      </c>
      <c r="K1317" s="11">
        <v>44002</v>
      </c>
      <c r="L1317" s="2" t="s">
        <v>5569</v>
      </c>
      <c r="N1317" s="2" t="s">
        <v>837</v>
      </c>
    </row>
    <row r="1318" spans="1:14" s="2" customFormat="1" ht="13" x14ac:dyDescent="0.3">
      <c r="A1318" s="2" t="s">
        <v>7072</v>
      </c>
      <c r="B1318" s="2" t="s">
        <v>5571</v>
      </c>
      <c r="C1318" s="2">
        <v>2021</v>
      </c>
      <c r="D1318" s="2" t="s">
        <v>5570</v>
      </c>
      <c r="E1318" s="2" t="s">
        <v>4137</v>
      </c>
      <c r="G1318" s="2" t="s">
        <v>5572</v>
      </c>
      <c r="H1318" s="2" t="s">
        <v>5573</v>
      </c>
      <c r="K1318" s="11">
        <v>44289</v>
      </c>
      <c r="L1318" s="2" t="s">
        <v>5574</v>
      </c>
      <c r="N1318" s="2" t="s">
        <v>5575</v>
      </c>
    </row>
    <row r="1319" spans="1:14" s="2" customFormat="1" ht="13" x14ac:dyDescent="0.3">
      <c r="A1319" s="2" t="s">
        <v>7072</v>
      </c>
      <c r="B1319" s="2" t="s">
        <v>6956</v>
      </c>
      <c r="C1319" s="2">
        <v>2021</v>
      </c>
      <c r="D1319" s="2" t="s">
        <v>6955</v>
      </c>
      <c r="E1319" s="2" t="s">
        <v>6959</v>
      </c>
      <c r="G1319" s="2" t="s">
        <v>6957</v>
      </c>
      <c r="H1319" s="2" t="s">
        <v>6958</v>
      </c>
      <c r="K1319" s="11">
        <v>44559</v>
      </c>
      <c r="N1319" s="2" t="s">
        <v>6960</v>
      </c>
    </row>
    <row r="1320" spans="1:14" s="2" customFormat="1" ht="13" x14ac:dyDescent="0.3">
      <c r="A1320" s="2" t="s">
        <v>7072</v>
      </c>
      <c r="B1320" s="2" t="s">
        <v>4291</v>
      </c>
      <c r="C1320" s="2">
        <v>2021</v>
      </c>
      <c r="D1320" s="2" t="s">
        <v>664</v>
      </c>
      <c r="E1320" s="2" t="s">
        <v>4294</v>
      </c>
      <c r="G1320" s="2" t="s">
        <v>4292</v>
      </c>
      <c r="H1320" s="2" t="s">
        <v>4293</v>
      </c>
      <c r="K1320" s="11">
        <v>43774</v>
      </c>
      <c r="N1320" s="2" t="s">
        <v>667</v>
      </c>
    </row>
    <row r="1321" spans="1:14" s="2" customFormat="1" ht="13" x14ac:dyDescent="0.3">
      <c r="A1321" s="2" t="s">
        <v>7072</v>
      </c>
      <c r="B1321" s="2" t="s">
        <v>4318</v>
      </c>
      <c r="C1321" s="2">
        <v>2021</v>
      </c>
      <c r="D1321" s="2" t="s">
        <v>4317</v>
      </c>
      <c r="E1321" s="2" t="s">
        <v>4321</v>
      </c>
      <c r="G1321" s="2" t="s">
        <v>4319</v>
      </c>
      <c r="H1321" s="2" t="s">
        <v>4320</v>
      </c>
      <c r="K1321" s="11">
        <v>44225</v>
      </c>
      <c r="L1321" s="2" t="s">
        <v>4322</v>
      </c>
      <c r="N1321" s="2" t="s">
        <v>4323</v>
      </c>
    </row>
    <row r="1322" spans="1:14" s="2" customFormat="1" ht="13" x14ac:dyDescent="0.3">
      <c r="A1322" s="2" t="s">
        <v>7072</v>
      </c>
      <c r="B1322" s="2" t="s">
        <v>5291</v>
      </c>
      <c r="C1322" s="2">
        <v>2021</v>
      </c>
      <c r="D1322" s="2" t="s">
        <v>5290</v>
      </c>
      <c r="E1322" s="2" t="s">
        <v>4641</v>
      </c>
      <c r="G1322" s="2" t="s">
        <v>5292</v>
      </c>
      <c r="H1322" s="2" t="s">
        <v>5293</v>
      </c>
      <c r="K1322" s="11">
        <v>44345</v>
      </c>
      <c r="L1322" s="2" t="s">
        <v>5294</v>
      </c>
      <c r="N1322" s="2" t="s">
        <v>5295</v>
      </c>
    </row>
    <row r="1323" spans="1:14" s="2" customFormat="1" ht="13" x14ac:dyDescent="0.3">
      <c r="A1323" s="2" t="s">
        <v>7072</v>
      </c>
      <c r="B1323" s="2" t="s">
        <v>6962</v>
      </c>
      <c r="C1323" s="2">
        <v>2022</v>
      </c>
      <c r="D1323" s="2" t="s">
        <v>6961</v>
      </c>
      <c r="E1323" s="2" t="s">
        <v>5010</v>
      </c>
      <c r="G1323" s="2" t="s">
        <v>6963</v>
      </c>
      <c r="H1323" s="2" t="s">
        <v>6964</v>
      </c>
      <c r="K1323" s="11">
        <v>44684</v>
      </c>
      <c r="N1323" s="2" t="s">
        <v>3987</v>
      </c>
    </row>
    <row r="1324" spans="1:14" s="2" customFormat="1" ht="13" x14ac:dyDescent="0.3">
      <c r="A1324" s="2" t="s">
        <v>7072</v>
      </c>
      <c r="B1324" s="2" t="s">
        <v>5233</v>
      </c>
      <c r="C1324" s="2">
        <v>2021</v>
      </c>
      <c r="D1324" s="2" t="s">
        <v>5232</v>
      </c>
      <c r="E1324" s="2" t="s">
        <v>983</v>
      </c>
      <c r="G1324" s="2" t="s">
        <v>5234</v>
      </c>
      <c r="H1324" s="2" t="s">
        <v>5235</v>
      </c>
      <c r="K1324" s="11">
        <v>44370</v>
      </c>
      <c r="L1324" s="2" t="s">
        <v>5236</v>
      </c>
      <c r="N1324" s="2" t="s">
        <v>984</v>
      </c>
    </row>
    <row r="1325" spans="1:14" s="2" customFormat="1" ht="13" x14ac:dyDescent="0.3">
      <c r="A1325" s="2" t="s">
        <v>7072</v>
      </c>
      <c r="B1325" s="2" t="s">
        <v>6966</v>
      </c>
      <c r="C1325" s="2">
        <v>2021</v>
      </c>
      <c r="D1325" s="2" t="s">
        <v>6965</v>
      </c>
      <c r="E1325" s="2" t="s">
        <v>6969</v>
      </c>
      <c r="G1325" s="2" t="s">
        <v>6967</v>
      </c>
      <c r="H1325" s="2" t="s">
        <v>6968</v>
      </c>
      <c r="K1325" s="11">
        <v>44409</v>
      </c>
      <c r="L1325" s="2" t="s">
        <v>6970</v>
      </c>
      <c r="N1325" s="2" t="s">
        <v>6971</v>
      </c>
    </row>
    <row r="1326" spans="1:14" s="2" customFormat="1" ht="13" x14ac:dyDescent="0.3">
      <c r="A1326" s="2" t="s">
        <v>7072</v>
      </c>
      <c r="B1326" s="2" t="s">
        <v>6973</v>
      </c>
      <c r="C1326" s="2">
        <v>2021</v>
      </c>
      <c r="D1326" s="2" t="s">
        <v>6972</v>
      </c>
      <c r="E1326" s="2" t="s">
        <v>6976</v>
      </c>
      <c r="G1326" s="2" t="s">
        <v>6974</v>
      </c>
      <c r="H1326" s="2" t="s">
        <v>6975</v>
      </c>
      <c r="K1326" s="11">
        <v>44301</v>
      </c>
      <c r="N1326" s="2" t="s">
        <v>3960</v>
      </c>
    </row>
    <row r="1327" spans="1:14" s="2" customFormat="1" ht="13" x14ac:dyDescent="0.3">
      <c r="A1327" s="2" t="s">
        <v>7072</v>
      </c>
      <c r="B1327" s="2" t="s">
        <v>4861</v>
      </c>
      <c r="C1327" s="2">
        <v>2021</v>
      </c>
      <c r="D1327" s="2" t="s">
        <v>4860</v>
      </c>
      <c r="E1327" s="2" t="s">
        <v>4864</v>
      </c>
      <c r="G1327" s="2" t="s">
        <v>4862</v>
      </c>
      <c r="H1327" s="2" t="s">
        <v>4863</v>
      </c>
      <c r="K1327" s="11">
        <v>44544</v>
      </c>
      <c r="L1327" s="2" t="s">
        <v>4865</v>
      </c>
      <c r="N1327" s="2" t="s">
        <v>1129</v>
      </c>
    </row>
    <row r="1328" spans="1:14" s="2" customFormat="1" ht="13" x14ac:dyDescent="0.3">
      <c r="A1328" s="2" t="s">
        <v>7072</v>
      </c>
      <c r="B1328" s="2" t="s">
        <v>5372</v>
      </c>
      <c r="C1328" s="2">
        <v>2021</v>
      </c>
      <c r="D1328" s="2" t="s">
        <v>5371</v>
      </c>
      <c r="E1328" s="2" t="s">
        <v>5374</v>
      </c>
      <c r="G1328" s="2" t="s">
        <v>5373</v>
      </c>
      <c r="H1328" s="2" t="s">
        <v>4537</v>
      </c>
      <c r="K1328" s="11">
        <v>44461</v>
      </c>
      <c r="L1328" s="2" t="s">
        <v>5375</v>
      </c>
      <c r="N1328" s="2" t="s">
        <v>1344</v>
      </c>
    </row>
    <row r="1329" spans="1:14" s="2" customFormat="1" ht="13" x14ac:dyDescent="0.3">
      <c r="A1329" s="2" t="s">
        <v>7072</v>
      </c>
      <c r="B1329" s="2" t="s">
        <v>6978</v>
      </c>
      <c r="C1329" s="2">
        <v>2021</v>
      </c>
      <c r="D1329" s="2" t="s">
        <v>6977</v>
      </c>
      <c r="E1329" s="2" t="s">
        <v>4716</v>
      </c>
      <c r="G1329" s="2" t="s">
        <v>6979</v>
      </c>
      <c r="H1329" s="2" t="s">
        <v>6980</v>
      </c>
      <c r="K1329" s="11">
        <v>44229</v>
      </c>
      <c r="L1329" s="2" t="s">
        <v>6981</v>
      </c>
      <c r="N1329" s="2" t="s">
        <v>3993</v>
      </c>
    </row>
    <row r="1330" spans="1:14" s="2" customFormat="1" ht="13" x14ac:dyDescent="0.3">
      <c r="A1330" s="2" t="s">
        <v>7072</v>
      </c>
      <c r="B1330" s="2" t="s">
        <v>4657</v>
      </c>
      <c r="C1330" s="2">
        <v>2021</v>
      </c>
      <c r="D1330" s="2" t="s">
        <v>4656</v>
      </c>
      <c r="E1330" s="2" t="s">
        <v>4660</v>
      </c>
      <c r="G1330" s="2" t="s">
        <v>4658</v>
      </c>
      <c r="H1330" s="2" t="s">
        <v>4659</v>
      </c>
      <c r="K1330" s="11">
        <v>44221</v>
      </c>
      <c r="L1330" s="2" t="s">
        <v>4661</v>
      </c>
      <c r="N1330" s="2" t="s">
        <v>2843</v>
      </c>
    </row>
    <row r="1331" spans="1:14" s="2" customFormat="1" ht="13" x14ac:dyDescent="0.3">
      <c r="A1331" s="2" t="s">
        <v>7072</v>
      </c>
      <c r="B1331" s="2" t="s">
        <v>6983</v>
      </c>
      <c r="C1331" s="2">
        <v>2021</v>
      </c>
      <c r="D1331" s="2" t="s">
        <v>6982</v>
      </c>
      <c r="E1331" s="2" t="s">
        <v>6986</v>
      </c>
      <c r="G1331" s="2" t="s">
        <v>6984</v>
      </c>
      <c r="H1331" s="2" t="s">
        <v>6985</v>
      </c>
      <c r="K1331" s="11">
        <v>44252</v>
      </c>
      <c r="N1331" s="2" t="s">
        <v>1960</v>
      </c>
    </row>
    <row r="1332" spans="1:14" s="2" customFormat="1" ht="13" x14ac:dyDescent="0.3">
      <c r="A1332" s="2" t="s">
        <v>7072</v>
      </c>
      <c r="B1332" s="2" t="s">
        <v>6988</v>
      </c>
      <c r="C1332" s="2">
        <v>2021</v>
      </c>
      <c r="D1332" s="2" t="s">
        <v>6987</v>
      </c>
      <c r="E1332" s="2" t="s">
        <v>5356</v>
      </c>
      <c r="G1332" s="2" t="s">
        <v>6989</v>
      </c>
      <c r="H1332" s="2" t="s">
        <v>6990</v>
      </c>
      <c r="K1332" s="11">
        <v>44454</v>
      </c>
      <c r="L1332" s="2" t="s">
        <v>6991</v>
      </c>
      <c r="N1332" s="2" t="s">
        <v>6992</v>
      </c>
    </row>
    <row r="1333" spans="1:14" s="2" customFormat="1" ht="13" x14ac:dyDescent="0.3">
      <c r="A1333" s="2" t="s">
        <v>7072</v>
      </c>
      <c r="B1333" s="2" t="s">
        <v>5366</v>
      </c>
      <c r="C1333" s="2">
        <v>2021</v>
      </c>
      <c r="D1333" s="2" t="s">
        <v>5365</v>
      </c>
      <c r="E1333" s="2" t="s">
        <v>5209</v>
      </c>
      <c r="G1333" s="2" t="s">
        <v>5367</v>
      </c>
      <c r="H1333" s="2" t="s">
        <v>5368</v>
      </c>
      <c r="K1333" s="11">
        <v>44349</v>
      </c>
      <c r="L1333" s="2" t="s">
        <v>5369</v>
      </c>
      <c r="N1333" s="2" t="s">
        <v>5370</v>
      </c>
    </row>
    <row r="1334" spans="1:14" s="2" customFormat="1" ht="13" x14ac:dyDescent="0.3">
      <c r="A1334" s="2" t="s">
        <v>7072</v>
      </c>
      <c r="B1334" s="2" t="s">
        <v>5033</v>
      </c>
      <c r="C1334" s="2">
        <v>2021</v>
      </c>
      <c r="D1334" s="2" t="s">
        <v>5032</v>
      </c>
      <c r="E1334" s="2" t="s">
        <v>4335</v>
      </c>
      <c r="G1334" s="2" t="s">
        <v>5034</v>
      </c>
      <c r="H1334" s="2" t="s">
        <v>4284</v>
      </c>
      <c r="K1334" s="11">
        <v>44361</v>
      </c>
      <c r="N1334" s="2" t="s">
        <v>5035</v>
      </c>
    </row>
    <row r="1335" spans="1:14" s="2" customFormat="1" ht="13" x14ac:dyDescent="0.3">
      <c r="A1335" s="2" t="s">
        <v>7072</v>
      </c>
      <c r="B1335" s="2" t="s">
        <v>5226</v>
      </c>
      <c r="C1335" s="2">
        <v>2021</v>
      </c>
      <c r="D1335" s="2" t="s">
        <v>5225</v>
      </c>
      <c r="E1335" s="2" t="s">
        <v>5229</v>
      </c>
      <c r="G1335" s="2" t="s">
        <v>5227</v>
      </c>
      <c r="H1335" s="2" t="s">
        <v>5228</v>
      </c>
      <c r="K1335" s="11">
        <v>44246</v>
      </c>
      <c r="L1335" s="2" t="s">
        <v>5230</v>
      </c>
      <c r="N1335" s="2" t="s">
        <v>5231</v>
      </c>
    </row>
    <row r="1336" spans="1:14" s="2" customFormat="1" ht="13" x14ac:dyDescent="0.3">
      <c r="A1336" s="2" t="s">
        <v>7072</v>
      </c>
      <c r="B1336" s="2" t="s">
        <v>6994</v>
      </c>
      <c r="C1336" s="2">
        <v>2021</v>
      </c>
      <c r="D1336" s="2" t="s">
        <v>6993</v>
      </c>
      <c r="E1336" s="2" t="s">
        <v>6997</v>
      </c>
      <c r="G1336" s="2" t="s">
        <v>6995</v>
      </c>
      <c r="H1336" s="2" t="s">
        <v>6996</v>
      </c>
      <c r="K1336" s="11">
        <v>44545</v>
      </c>
      <c r="L1336" s="2" t="s">
        <v>6998</v>
      </c>
      <c r="N1336" s="2" t="s">
        <v>6999</v>
      </c>
    </row>
    <row r="1337" spans="1:14" s="2" customFormat="1" ht="13" x14ac:dyDescent="0.3">
      <c r="A1337" s="2" t="s">
        <v>7072</v>
      </c>
      <c r="B1337" s="2" t="s">
        <v>5243</v>
      </c>
      <c r="C1337" s="2">
        <v>2021</v>
      </c>
      <c r="D1337" s="2" t="s">
        <v>5242</v>
      </c>
      <c r="E1337" s="2" t="s">
        <v>4626</v>
      </c>
      <c r="G1337" s="2" t="s">
        <v>5244</v>
      </c>
      <c r="H1337" s="2" t="s">
        <v>5039</v>
      </c>
      <c r="K1337" s="11">
        <v>44241</v>
      </c>
      <c r="N1337" s="2" t="s">
        <v>1588</v>
      </c>
    </row>
    <row r="1338" spans="1:14" s="2" customFormat="1" ht="13" x14ac:dyDescent="0.3">
      <c r="A1338" s="2" t="s">
        <v>7072</v>
      </c>
      <c r="B1338" s="2" t="s">
        <v>5621</v>
      </c>
      <c r="C1338" s="2">
        <v>2021</v>
      </c>
      <c r="D1338" s="2" t="s">
        <v>5620</v>
      </c>
      <c r="E1338" s="2" t="s">
        <v>5624</v>
      </c>
      <c r="G1338" s="2" t="s">
        <v>5622</v>
      </c>
      <c r="H1338" s="2" t="s">
        <v>5623</v>
      </c>
      <c r="K1338" s="11">
        <v>44492</v>
      </c>
      <c r="L1338" s="2" t="s">
        <v>5625</v>
      </c>
      <c r="N1338" s="2" t="s">
        <v>614</v>
      </c>
    </row>
    <row r="1339" spans="1:14" s="2" customFormat="1" ht="13" x14ac:dyDescent="0.3">
      <c r="A1339" s="2" t="s">
        <v>7072</v>
      </c>
      <c r="B1339" s="2" t="s">
        <v>7001</v>
      </c>
      <c r="C1339" s="2">
        <v>2021</v>
      </c>
      <c r="D1339" s="2" t="s">
        <v>7000</v>
      </c>
      <c r="E1339" s="2" t="s">
        <v>7004</v>
      </c>
      <c r="G1339" s="2" t="s">
        <v>7002</v>
      </c>
      <c r="H1339" s="2" t="s">
        <v>7003</v>
      </c>
      <c r="K1339" s="11">
        <v>44468</v>
      </c>
      <c r="L1339" s="2" t="s">
        <v>7005</v>
      </c>
      <c r="N1339" s="2" t="s">
        <v>7006</v>
      </c>
    </row>
    <row r="1340" spans="1:14" s="2" customFormat="1" ht="13" x14ac:dyDescent="0.3">
      <c r="A1340" s="2" t="s">
        <v>7072</v>
      </c>
      <c r="B1340" s="2" t="s">
        <v>7008</v>
      </c>
      <c r="C1340" s="2">
        <v>2021</v>
      </c>
      <c r="D1340" s="2" t="s">
        <v>7007</v>
      </c>
      <c r="E1340" s="2" t="s">
        <v>7011</v>
      </c>
      <c r="G1340" s="2" t="s">
        <v>7009</v>
      </c>
      <c r="H1340" s="2" t="s">
        <v>7010</v>
      </c>
      <c r="K1340" s="11">
        <v>44320</v>
      </c>
      <c r="N1340" s="2" t="s">
        <v>7012</v>
      </c>
    </row>
    <row r="1341" spans="1:14" s="2" customFormat="1" ht="13" x14ac:dyDescent="0.3">
      <c r="A1341" s="2" t="s">
        <v>7072</v>
      </c>
      <c r="B1341" s="2" t="s">
        <v>7014</v>
      </c>
      <c r="C1341" s="2">
        <v>2022</v>
      </c>
      <c r="D1341" s="2" t="s">
        <v>7013</v>
      </c>
      <c r="E1341" s="2" t="s">
        <v>5271</v>
      </c>
      <c r="G1341" s="2" t="s">
        <v>7015</v>
      </c>
      <c r="H1341" s="2" t="s">
        <v>7016</v>
      </c>
      <c r="K1341" s="11">
        <v>44651</v>
      </c>
      <c r="N1341" s="2" t="s">
        <v>7017</v>
      </c>
    </row>
    <row r="1342" spans="1:14" s="2" customFormat="1" ht="13" x14ac:dyDescent="0.3">
      <c r="A1342" s="2" t="s">
        <v>7072</v>
      </c>
      <c r="B1342" s="2" t="s">
        <v>5065</v>
      </c>
      <c r="C1342" s="2">
        <v>2021</v>
      </c>
      <c r="D1342" s="2" t="s">
        <v>5064</v>
      </c>
      <c r="E1342" s="2" t="s">
        <v>4641</v>
      </c>
      <c r="G1342" s="2" t="s">
        <v>5066</v>
      </c>
      <c r="H1342" s="2" t="s">
        <v>5067</v>
      </c>
      <c r="K1342" s="11">
        <v>44371</v>
      </c>
      <c r="L1342" s="2" t="s">
        <v>5068</v>
      </c>
      <c r="N1342" s="2" t="s">
        <v>5069</v>
      </c>
    </row>
    <row r="1343" spans="1:14" s="2" customFormat="1" ht="13" x14ac:dyDescent="0.3">
      <c r="A1343" s="2" t="s">
        <v>7072</v>
      </c>
      <c r="B1343" s="2" t="s">
        <v>7019</v>
      </c>
      <c r="C1343" s="2">
        <v>2020</v>
      </c>
      <c r="D1343" s="2" t="s">
        <v>7018</v>
      </c>
      <c r="E1343" s="2" t="s">
        <v>4294</v>
      </c>
      <c r="G1343" s="2" t="s">
        <v>7020</v>
      </c>
      <c r="H1343" s="2" t="s">
        <v>7021</v>
      </c>
      <c r="K1343" s="11">
        <v>43508</v>
      </c>
      <c r="N1343" s="2" t="s">
        <v>1966</v>
      </c>
    </row>
    <row r="1344" spans="1:14" s="2" customFormat="1" ht="13" x14ac:dyDescent="0.3">
      <c r="A1344" s="2" t="s">
        <v>7072</v>
      </c>
      <c r="B1344" s="2" t="s">
        <v>5589</v>
      </c>
      <c r="C1344" s="2">
        <v>2021</v>
      </c>
      <c r="D1344" s="2" t="s">
        <v>5588</v>
      </c>
      <c r="E1344" s="2" t="s">
        <v>5592</v>
      </c>
      <c r="G1344" s="2" t="s">
        <v>5590</v>
      </c>
      <c r="H1344" s="2" t="s">
        <v>5591</v>
      </c>
      <c r="K1344" s="11">
        <v>44104</v>
      </c>
      <c r="L1344" s="2" t="s">
        <v>5593</v>
      </c>
      <c r="N1344" s="2" t="s">
        <v>1085</v>
      </c>
    </row>
    <row r="1345" spans="1:14" s="2" customFormat="1" ht="13" x14ac:dyDescent="0.3">
      <c r="A1345" s="2" t="s">
        <v>7072</v>
      </c>
      <c r="B1345" s="2" t="s">
        <v>5774</v>
      </c>
      <c r="C1345" s="2">
        <v>2020</v>
      </c>
      <c r="D1345" s="2" t="s">
        <v>5773</v>
      </c>
      <c r="E1345" s="2" t="s">
        <v>5777</v>
      </c>
      <c r="G1345" s="2" t="s">
        <v>5775</v>
      </c>
      <c r="H1345" s="2" t="s">
        <v>5776</v>
      </c>
      <c r="K1345" s="11">
        <v>43866</v>
      </c>
      <c r="L1345" s="2" t="s">
        <v>5778</v>
      </c>
      <c r="N1345" s="2" t="s">
        <v>5779</v>
      </c>
    </row>
    <row r="1346" spans="1:14" s="2" customFormat="1" ht="13" x14ac:dyDescent="0.3">
      <c r="A1346" s="2" t="s">
        <v>7072</v>
      </c>
      <c r="B1346" s="2" t="s">
        <v>5850</v>
      </c>
      <c r="C1346" s="2">
        <v>2020</v>
      </c>
      <c r="D1346" s="2" t="s">
        <v>5849</v>
      </c>
      <c r="E1346" s="2" t="s">
        <v>4137</v>
      </c>
      <c r="G1346" s="2" t="s">
        <v>5851</v>
      </c>
      <c r="H1346" s="2" t="s">
        <v>5852</v>
      </c>
      <c r="K1346" s="11">
        <v>44184</v>
      </c>
      <c r="L1346" s="2" t="s">
        <v>5853</v>
      </c>
      <c r="N1346" s="2" t="s">
        <v>5854</v>
      </c>
    </row>
    <row r="1347" spans="1:14" s="2" customFormat="1" ht="13" x14ac:dyDescent="0.3">
      <c r="A1347" s="2" t="s">
        <v>7072</v>
      </c>
      <c r="B1347" s="2" t="s">
        <v>6027</v>
      </c>
      <c r="C1347" s="2">
        <v>2021</v>
      </c>
      <c r="D1347" s="2" t="s">
        <v>6026</v>
      </c>
      <c r="E1347" s="2" t="s">
        <v>6030</v>
      </c>
      <c r="G1347" s="2" t="s">
        <v>6028</v>
      </c>
      <c r="H1347" s="2" t="s">
        <v>6029</v>
      </c>
      <c r="K1347" s="11">
        <v>44372</v>
      </c>
      <c r="L1347" s="2" t="s">
        <v>6031</v>
      </c>
      <c r="N1347" s="2" t="s">
        <v>3612</v>
      </c>
    </row>
    <row r="1348" spans="1:14" s="2" customFormat="1" ht="13" x14ac:dyDescent="0.3">
      <c r="A1348" s="2" t="s">
        <v>7072</v>
      </c>
      <c r="B1348" s="2" t="s">
        <v>6022</v>
      </c>
      <c r="C1348" s="2">
        <v>2021</v>
      </c>
      <c r="D1348" s="2" t="s">
        <v>6021</v>
      </c>
      <c r="E1348" s="2" t="s">
        <v>5598</v>
      </c>
      <c r="G1348" s="2" t="s">
        <v>6023</v>
      </c>
      <c r="H1348" s="2" t="s">
        <v>6024</v>
      </c>
      <c r="K1348" s="11">
        <v>44557</v>
      </c>
      <c r="N1348" s="2" t="s">
        <v>6025</v>
      </c>
    </row>
    <row r="1349" spans="1:14" s="2" customFormat="1" ht="13" x14ac:dyDescent="0.3">
      <c r="A1349" s="2" t="s">
        <v>7072</v>
      </c>
      <c r="B1349" s="2" t="s">
        <v>6792</v>
      </c>
      <c r="C1349" s="2">
        <v>2022</v>
      </c>
      <c r="D1349" s="2" t="s">
        <v>6791</v>
      </c>
      <c r="E1349" s="2" t="s">
        <v>4548</v>
      </c>
      <c r="G1349" s="2" t="s">
        <v>6793</v>
      </c>
      <c r="H1349" s="2" t="s">
        <v>4284</v>
      </c>
      <c r="K1349" s="11">
        <v>44537</v>
      </c>
      <c r="N1349" s="2" t="s">
        <v>1432</v>
      </c>
    </row>
    <row r="1350" spans="1:14" s="2" customFormat="1" ht="13" x14ac:dyDescent="0.3">
      <c r="A1350" s="2" t="s">
        <v>7072</v>
      </c>
      <c r="B1350" s="2" t="s">
        <v>7023</v>
      </c>
      <c r="C1350" s="2">
        <v>2020</v>
      </c>
      <c r="D1350" s="2" t="s">
        <v>7022</v>
      </c>
      <c r="E1350" s="2" t="s">
        <v>4403</v>
      </c>
      <c r="G1350" s="2" t="s">
        <v>7024</v>
      </c>
      <c r="H1350" s="2" t="s">
        <v>7025</v>
      </c>
      <c r="K1350" s="11">
        <v>44167</v>
      </c>
      <c r="L1350" s="2" t="s">
        <v>7026</v>
      </c>
      <c r="N1350" s="2" t="s">
        <v>1926</v>
      </c>
    </row>
    <row r="1351" spans="1:14" s="2" customFormat="1" ht="13" x14ac:dyDescent="0.3">
      <c r="A1351" s="2" t="s">
        <v>7072</v>
      </c>
      <c r="B1351" s="2" t="s">
        <v>6073</v>
      </c>
      <c r="C1351" s="2">
        <v>2022</v>
      </c>
      <c r="D1351" s="2" t="s">
        <v>6072</v>
      </c>
      <c r="E1351" s="2" t="s">
        <v>6076</v>
      </c>
      <c r="G1351" s="2" t="s">
        <v>6074</v>
      </c>
      <c r="H1351" s="2" t="s">
        <v>6075</v>
      </c>
      <c r="K1351" s="11">
        <v>44393</v>
      </c>
      <c r="N1351" s="2" t="s">
        <v>6077</v>
      </c>
    </row>
    <row r="1352" spans="1:14" s="2" customFormat="1" ht="13" x14ac:dyDescent="0.3">
      <c r="A1352" s="2" t="s">
        <v>7072</v>
      </c>
      <c r="B1352" s="2" t="s">
        <v>7028</v>
      </c>
      <c r="C1352" s="2">
        <v>2022</v>
      </c>
      <c r="D1352" s="2" t="s">
        <v>7027</v>
      </c>
      <c r="E1352" s="2" t="s">
        <v>7030</v>
      </c>
      <c r="G1352" s="2" t="s">
        <v>7029</v>
      </c>
      <c r="H1352" s="2" t="s">
        <v>6539</v>
      </c>
      <c r="K1352" s="11">
        <v>44694</v>
      </c>
      <c r="L1352" s="2" t="s">
        <v>7031</v>
      </c>
      <c r="N1352" s="2" t="s">
        <v>7032</v>
      </c>
    </row>
    <row r="1353" spans="1:14" s="2" customFormat="1" ht="13" x14ac:dyDescent="0.3">
      <c r="A1353" s="2" t="s">
        <v>7072</v>
      </c>
      <c r="B1353" s="2" t="s">
        <v>7034</v>
      </c>
      <c r="C1353" s="2">
        <v>2020</v>
      </c>
      <c r="D1353" s="2" t="s">
        <v>7033</v>
      </c>
      <c r="E1353" s="2" t="s">
        <v>4240</v>
      </c>
      <c r="G1353" s="2" t="s">
        <v>7035</v>
      </c>
      <c r="H1353" s="2" t="s">
        <v>4659</v>
      </c>
      <c r="K1353" s="11">
        <v>44181</v>
      </c>
      <c r="L1353" s="2" t="s">
        <v>7036</v>
      </c>
      <c r="N1353" s="2" t="s">
        <v>7037</v>
      </c>
    </row>
    <row r="1354" spans="1:14" s="2" customFormat="1" ht="13" x14ac:dyDescent="0.3">
      <c r="A1354" s="2" t="s">
        <v>7072</v>
      </c>
      <c r="B1354" s="2" t="s">
        <v>7039</v>
      </c>
      <c r="C1354" s="2">
        <v>2022</v>
      </c>
      <c r="D1354" s="2" t="s">
        <v>7038</v>
      </c>
      <c r="E1354" s="2" t="s">
        <v>4666</v>
      </c>
      <c r="G1354" s="2" t="s">
        <v>7040</v>
      </c>
      <c r="H1354" s="2" t="s">
        <v>7041</v>
      </c>
      <c r="K1354" s="11">
        <v>44519</v>
      </c>
      <c r="N1354" s="2" t="s">
        <v>7042</v>
      </c>
    </row>
    <row r="1355" spans="1:14" s="2" customFormat="1" ht="13" x14ac:dyDescent="0.3">
      <c r="A1355" s="2" t="s">
        <v>7072</v>
      </c>
      <c r="B1355" s="2" t="s">
        <v>6260</v>
      </c>
      <c r="C1355" s="2">
        <v>2022</v>
      </c>
      <c r="D1355" s="2" t="s">
        <v>6259</v>
      </c>
      <c r="E1355" s="2" t="s">
        <v>6263</v>
      </c>
      <c r="G1355" s="2" t="s">
        <v>6261</v>
      </c>
      <c r="H1355" s="2" t="s">
        <v>6262</v>
      </c>
      <c r="K1355" s="11">
        <v>44412</v>
      </c>
      <c r="N1355" s="2" t="s">
        <v>1287</v>
      </c>
    </row>
    <row r="1356" spans="1:14" s="2" customFormat="1" ht="13" x14ac:dyDescent="0.3">
      <c r="A1356" s="2" t="s">
        <v>7072</v>
      </c>
      <c r="B1356" s="2" t="s">
        <v>6142</v>
      </c>
      <c r="C1356" s="2">
        <v>2022</v>
      </c>
      <c r="D1356" s="2" t="s">
        <v>6141</v>
      </c>
      <c r="E1356" s="2" t="s">
        <v>6145</v>
      </c>
      <c r="G1356" s="2" t="s">
        <v>6143</v>
      </c>
      <c r="H1356" s="2" t="s">
        <v>6144</v>
      </c>
      <c r="K1356" s="11">
        <v>44594</v>
      </c>
      <c r="N1356" s="2" t="s">
        <v>6146</v>
      </c>
    </row>
    <row r="1357" spans="1:14" s="2" customFormat="1" ht="13" x14ac:dyDescent="0.3">
      <c r="A1357" s="2" t="s">
        <v>7072</v>
      </c>
      <c r="B1357" s="2" t="s">
        <v>7044</v>
      </c>
      <c r="C1357" s="2">
        <v>2022</v>
      </c>
      <c r="D1357" s="2" t="s">
        <v>7043</v>
      </c>
      <c r="E1357" s="2" t="s">
        <v>7047</v>
      </c>
      <c r="G1357" s="2" t="s">
        <v>7045</v>
      </c>
      <c r="H1357" s="2" t="s">
        <v>7046</v>
      </c>
      <c r="K1357" s="11">
        <v>44667</v>
      </c>
      <c r="N1357" s="2" t="s">
        <v>7048</v>
      </c>
    </row>
    <row r="1358" spans="1:14" s="2" customFormat="1" ht="13" x14ac:dyDescent="0.3">
      <c r="A1358" s="2" t="s">
        <v>7072</v>
      </c>
      <c r="B1358" s="2" t="s">
        <v>6562</v>
      </c>
      <c r="C1358" s="2">
        <v>2022</v>
      </c>
      <c r="D1358" s="2" t="s">
        <v>6561</v>
      </c>
      <c r="E1358" s="2" t="s">
        <v>983</v>
      </c>
      <c r="G1358" s="2" t="s">
        <v>6563</v>
      </c>
      <c r="H1358" s="2" t="s">
        <v>6564</v>
      </c>
      <c r="K1358" s="11">
        <v>44699</v>
      </c>
      <c r="N1358" s="2" t="s">
        <v>6565</v>
      </c>
    </row>
    <row r="1359" spans="1:14" s="2" customFormat="1" ht="13" x14ac:dyDescent="0.3">
      <c r="A1359" s="2" t="s">
        <v>7072</v>
      </c>
      <c r="B1359" s="2" t="s">
        <v>6345</v>
      </c>
      <c r="C1359" s="2">
        <v>2022</v>
      </c>
      <c r="D1359" s="2" t="s">
        <v>6344</v>
      </c>
      <c r="E1359" s="2" t="s">
        <v>6348</v>
      </c>
      <c r="G1359" s="2" t="s">
        <v>6346</v>
      </c>
      <c r="H1359" s="2" t="s">
        <v>6347</v>
      </c>
      <c r="K1359" s="11">
        <v>44657</v>
      </c>
      <c r="L1359" s="2" t="s">
        <v>6349</v>
      </c>
      <c r="N1359" s="2" t="s">
        <v>6350</v>
      </c>
    </row>
    <row r="1360" spans="1:14" s="2" customFormat="1" ht="13" x14ac:dyDescent="0.3">
      <c r="A1360" s="2" t="s">
        <v>7072</v>
      </c>
      <c r="B1360" s="2" t="s">
        <v>6454</v>
      </c>
      <c r="C1360" s="2">
        <v>2022</v>
      </c>
      <c r="D1360" s="2" t="s">
        <v>6453</v>
      </c>
      <c r="E1360" s="2" t="s">
        <v>4137</v>
      </c>
      <c r="G1360" s="2" t="s">
        <v>6455</v>
      </c>
      <c r="H1360" s="2" t="s">
        <v>6456</v>
      </c>
      <c r="K1360" s="11">
        <v>44663</v>
      </c>
      <c r="L1360" s="2" t="s">
        <v>6457</v>
      </c>
      <c r="N1360" s="2" t="s">
        <v>6458</v>
      </c>
    </row>
    <row r="1361" spans="1:14" s="2" customFormat="1" ht="13" x14ac:dyDescent="0.3">
      <c r="A1361" s="2" t="s">
        <v>7072</v>
      </c>
      <c r="B1361" s="2" t="s">
        <v>7050</v>
      </c>
      <c r="C1361" s="2">
        <v>2022</v>
      </c>
      <c r="D1361" s="2" t="s">
        <v>7049</v>
      </c>
      <c r="E1361" s="2" t="s">
        <v>7053</v>
      </c>
      <c r="G1361" s="2" t="s">
        <v>7051</v>
      </c>
      <c r="H1361" s="2" t="s">
        <v>7052</v>
      </c>
      <c r="K1361" s="11">
        <v>44677</v>
      </c>
      <c r="L1361" s="2" t="s">
        <v>7054</v>
      </c>
      <c r="N1361" s="2" t="s">
        <v>7055</v>
      </c>
    </row>
    <row r="1362" spans="1:14" s="2" customFormat="1" ht="13" x14ac:dyDescent="0.3">
      <c r="A1362" s="2" t="s">
        <v>7072</v>
      </c>
      <c r="B1362" s="2" t="s">
        <v>6549</v>
      </c>
      <c r="C1362" s="2">
        <v>2022</v>
      </c>
      <c r="D1362" s="2" t="s">
        <v>6548</v>
      </c>
      <c r="E1362" s="2" t="s">
        <v>4843</v>
      </c>
      <c r="G1362" s="2" t="s">
        <v>6550</v>
      </c>
      <c r="H1362" s="2" t="s">
        <v>6551</v>
      </c>
      <c r="K1362" s="11">
        <v>44621</v>
      </c>
      <c r="N1362" s="2" t="s">
        <v>563</v>
      </c>
    </row>
    <row r="1363" spans="1:14" s="2" customFormat="1" ht="13" x14ac:dyDescent="0.3">
      <c r="A1363" s="2" t="s">
        <v>7072</v>
      </c>
      <c r="B1363" s="2" t="s">
        <v>7057</v>
      </c>
      <c r="C1363" s="2">
        <v>2022</v>
      </c>
      <c r="D1363" s="2" t="s">
        <v>7056</v>
      </c>
      <c r="E1363" s="2" t="s">
        <v>7060</v>
      </c>
      <c r="G1363" s="2" t="s">
        <v>7058</v>
      </c>
      <c r="H1363" s="2" t="s">
        <v>7059</v>
      </c>
      <c r="K1363" s="11">
        <v>44665</v>
      </c>
      <c r="L1363" s="2" t="s">
        <v>7061</v>
      </c>
      <c r="M1363" s="2" t="s">
        <v>7062</v>
      </c>
    </row>
    <row r="1364" spans="1:14" s="2" customFormat="1" ht="13" x14ac:dyDescent="0.3">
      <c r="A1364" s="2" t="s">
        <v>7072</v>
      </c>
      <c r="C1364" s="2">
        <v>2022</v>
      </c>
      <c r="D1364" s="2" t="s">
        <v>7063</v>
      </c>
      <c r="E1364" s="2" t="s">
        <v>7065</v>
      </c>
      <c r="G1364" s="2" t="s">
        <v>7064</v>
      </c>
      <c r="K1364" s="11">
        <v>44707</v>
      </c>
      <c r="N1364" s="2" t="s">
        <v>7066</v>
      </c>
    </row>
    <row r="1365" spans="1:14" s="2" customFormat="1" ht="13" x14ac:dyDescent="0.3">
      <c r="A1365" s="2" t="s">
        <v>7072</v>
      </c>
      <c r="B1365" s="2" t="s">
        <v>7068</v>
      </c>
      <c r="C1365" s="2">
        <v>2022</v>
      </c>
      <c r="D1365" s="2" t="s">
        <v>7067</v>
      </c>
      <c r="E1365" s="2" t="s">
        <v>4903</v>
      </c>
      <c r="G1365" s="2" t="s">
        <v>7069</v>
      </c>
      <c r="H1365" s="2" t="s">
        <v>7070</v>
      </c>
      <c r="K1365" s="11">
        <v>44432</v>
      </c>
      <c r="L1365" s="2" t="s">
        <v>7071</v>
      </c>
      <c r="N1365" s="2" t="s">
        <v>1933</v>
      </c>
    </row>
    <row r="1366" spans="1:14" s="2" customFormat="1" ht="13" x14ac:dyDescent="0.3">
      <c r="A1366" s="2" t="s">
        <v>7072</v>
      </c>
      <c r="B1366" s="2" t="s">
        <v>5565</v>
      </c>
      <c r="C1366" s="2">
        <v>2022</v>
      </c>
      <c r="D1366" s="2" t="s">
        <v>6783</v>
      </c>
      <c r="E1366" s="2" t="s">
        <v>4335</v>
      </c>
      <c r="G1366" s="2" t="s">
        <v>6784</v>
      </c>
      <c r="H1366" s="2" t="s">
        <v>5567</v>
      </c>
      <c r="K1366" s="11">
        <v>44712</v>
      </c>
      <c r="N1366" s="2" t="s">
        <v>6785</v>
      </c>
    </row>
    <row r="1367" spans="1:14" s="2" customFormat="1" ht="13" x14ac:dyDescent="0.3">
      <c r="A1367" s="2" t="s">
        <v>7078</v>
      </c>
      <c r="B1367" s="2" t="s">
        <v>6836</v>
      </c>
      <c r="C1367" s="2">
        <v>2021</v>
      </c>
      <c r="D1367" s="2" t="s">
        <v>6835</v>
      </c>
      <c r="E1367" s="2" t="s">
        <v>6741</v>
      </c>
      <c r="G1367" s="2" t="s">
        <v>6837</v>
      </c>
      <c r="H1367" s="2" t="s">
        <v>6838</v>
      </c>
      <c r="K1367" s="11">
        <v>44490</v>
      </c>
      <c r="L1367" s="2" t="s">
        <v>6839</v>
      </c>
      <c r="N1367" s="2" t="s">
        <v>1848</v>
      </c>
    </row>
    <row r="1368" spans="1:14" s="2" customFormat="1" ht="13" x14ac:dyDescent="0.3">
      <c r="A1368" s="2" t="s">
        <v>7078</v>
      </c>
      <c r="B1368" s="2" t="s">
        <v>6858</v>
      </c>
      <c r="C1368" s="2">
        <v>2021</v>
      </c>
      <c r="D1368" s="2" t="s">
        <v>6857</v>
      </c>
      <c r="E1368" s="2" t="s">
        <v>4836</v>
      </c>
      <c r="G1368" s="2" t="s">
        <v>6859</v>
      </c>
      <c r="H1368" s="2" t="s">
        <v>5111</v>
      </c>
      <c r="K1368" s="11">
        <v>44528</v>
      </c>
      <c r="N1368" s="2" t="s">
        <v>6860</v>
      </c>
    </row>
    <row r="1369" spans="1:14" s="2" customFormat="1" ht="13" x14ac:dyDescent="0.3">
      <c r="A1369" s="2" t="s">
        <v>7078</v>
      </c>
      <c r="B1369" s="2" t="s">
        <v>6906</v>
      </c>
      <c r="C1369" s="2">
        <v>2021</v>
      </c>
      <c r="D1369" s="2" t="s">
        <v>6905</v>
      </c>
      <c r="E1369" s="2" t="s">
        <v>6909</v>
      </c>
      <c r="G1369" s="2" t="s">
        <v>6907</v>
      </c>
      <c r="H1369" s="2" t="s">
        <v>6908</v>
      </c>
      <c r="K1369" s="11">
        <v>44002</v>
      </c>
      <c r="L1369" s="2" t="s">
        <v>6910</v>
      </c>
      <c r="N1369" s="2" t="s">
        <v>6911</v>
      </c>
    </row>
    <row r="1370" spans="1:14" s="2" customFormat="1" ht="13" x14ac:dyDescent="0.3">
      <c r="A1370" s="2" t="s">
        <v>7078</v>
      </c>
      <c r="B1370" s="2" t="s">
        <v>7074</v>
      </c>
      <c r="C1370" s="2">
        <v>2021</v>
      </c>
      <c r="D1370" s="2" t="s">
        <v>7073</v>
      </c>
      <c r="E1370" s="2" t="s">
        <v>7076</v>
      </c>
      <c r="G1370" s="2" t="s">
        <v>7075</v>
      </c>
      <c r="H1370" s="2" t="s">
        <v>5900</v>
      </c>
      <c r="K1370" s="11">
        <v>44179</v>
      </c>
      <c r="N1370" s="2" t="s">
        <v>7077</v>
      </c>
    </row>
    <row r="1371" spans="1:14" s="2" customFormat="1" ht="13" x14ac:dyDescent="0.3">
      <c r="A1371" s="2" t="s">
        <v>7078</v>
      </c>
      <c r="B1371" s="2" t="s">
        <v>6920</v>
      </c>
      <c r="C1371" s="2">
        <v>2021</v>
      </c>
      <c r="D1371" s="2" t="s">
        <v>6919</v>
      </c>
      <c r="E1371" s="2" t="s">
        <v>6916</v>
      </c>
      <c r="G1371" s="2" t="s">
        <v>6921</v>
      </c>
      <c r="H1371" s="2" t="s">
        <v>6922</v>
      </c>
      <c r="K1371" s="11">
        <v>44277</v>
      </c>
      <c r="L1371" s="2" t="s">
        <v>6923</v>
      </c>
      <c r="N1371" s="2" t="s">
        <v>6924</v>
      </c>
    </row>
    <row r="1372" spans="1:14" s="2" customFormat="1" ht="13" x14ac:dyDescent="0.3">
      <c r="A1372" s="2" t="s">
        <v>7078</v>
      </c>
      <c r="B1372" s="2" t="s">
        <v>6549</v>
      </c>
      <c r="C1372" s="2">
        <v>2022</v>
      </c>
      <c r="D1372" s="2" t="s">
        <v>6548</v>
      </c>
      <c r="E1372" s="2" t="s">
        <v>4843</v>
      </c>
      <c r="G1372" s="2" t="s">
        <v>6550</v>
      </c>
      <c r="H1372" s="2" t="s">
        <v>6551</v>
      </c>
      <c r="K1372" s="11">
        <v>44621</v>
      </c>
      <c r="N1372" s="2" t="s">
        <v>563</v>
      </c>
    </row>
    <row r="1373" spans="1:14" s="2" customFormat="1" ht="13" x14ac:dyDescent="0.3">
      <c r="A1373" s="2" t="s">
        <v>7079</v>
      </c>
      <c r="B1373" s="2" t="s">
        <v>4207</v>
      </c>
      <c r="C1373" s="2">
        <v>2021</v>
      </c>
      <c r="D1373" s="2" t="s">
        <v>4206</v>
      </c>
      <c r="E1373" s="2" t="s">
        <v>4210</v>
      </c>
      <c r="G1373" s="2" t="s">
        <v>4208</v>
      </c>
      <c r="H1373" s="2" t="s">
        <v>4209</v>
      </c>
      <c r="K1373" s="11">
        <v>44174</v>
      </c>
      <c r="N1373" s="2" t="s">
        <v>3439</v>
      </c>
    </row>
    <row r="1374" spans="1:14" s="2" customFormat="1" ht="13" x14ac:dyDescent="0.3">
      <c r="A1374" s="2" t="s">
        <v>7079</v>
      </c>
      <c r="B1374" s="2" t="s">
        <v>4792</v>
      </c>
      <c r="C1374" s="2">
        <v>2020</v>
      </c>
      <c r="D1374" s="2" t="s">
        <v>4791</v>
      </c>
      <c r="E1374" s="2" t="s">
        <v>4795</v>
      </c>
      <c r="G1374" s="2" t="s">
        <v>4793</v>
      </c>
      <c r="H1374" s="2" t="s">
        <v>4794</v>
      </c>
      <c r="K1374" s="11">
        <v>44037</v>
      </c>
      <c r="N1374" s="2" t="s">
        <v>1647</v>
      </c>
    </row>
    <row r="1375" spans="1:14" s="2" customFormat="1" ht="13" x14ac:dyDescent="0.3">
      <c r="A1375" s="2" t="s">
        <v>7079</v>
      </c>
      <c r="B1375" s="2" t="s">
        <v>4850</v>
      </c>
      <c r="C1375" s="2">
        <v>2021</v>
      </c>
      <c r="D1375" s="2" t="s">
        <v>4849</v>
      </c>
      <c r="E1375" s="2" t="s">
        <v>4462</v>
      </c>
      <c r="G1375" s="2" t="s">
        <v>4851</v>
      </c>
      <c r="H1375" s="2" t="s">
        <v>4852</v>
      </c>
      <c r="K1375" s="11">
        <v>44467</v>
      </c>
      <c r="N1375" s="2" t="s">
        <v>4853</v>
      </c>
    </row>
    <row r="1376" spans="1:14" s="2" customFormat="1" ht="13" x14ac:dyDescent="0.3">
      <c r="A1376" s="2" t="s">
        <v>7079</v>
      </c>
      <c r="B1376" s="2" t="s">
        <v>4797</v>
      </c>
      <c r="C1376" s="2">
        <v>2021</v>
      </c>
      <c r="D1376" s="2" t="s">
        <v>4796</v>
      </c>
      <c r="E1376" s="2" t="s">
        <v>4335</v>
      </c>
      <c r="G1376" s="2" t="s">
        <v>4798</v>
      </c>
      <c r="H1376" s="2" t="s">
        <v>4799</v>
      </c>
      <c r="K1376" s="11">
        <v>44283</v>
      </c>
      <c r="L1376" s="2" t="s">
        <v>4800</v>
      </c>
      <c r="N1376" s="2" t="s">
        <v>3432</v>
      </c>
    </row>
    <row r="1377" spans="1:14" s="2" customFormat="1" ht="13" x14ac:dyDescent="0.3">
      <c r="A1377" s="2" t="s">
        <v>7079</v>
      </c>
      <c r="B1377" s="2" t="s">
        <v>4452</v>
      </c>
      <c r="C1377" s="2">
        <v>2021</v>
      </c>
      <c r="D1377" s="2" t="s">
        <v>4451</v>
      </c>
      <c r="E1377" s="2" t="s">
        <v>4455</v>
      </c>
      <c r="G1377" s="2" t="s">
        <v>4453</v>
      </c>
      <c r="H1377" s="2" t="s">
        <v>4454</v>
      </c>
      <c r="K1377" s="11">
        <v>44277</v>
      </c>
      <c r="L1377" s="2" t="s">
        <v>4456</v>
      </c>
      <c r="N1377" s="2" t="s">
        <v>4457</v>
      </c>
    </row>
    <row r="1378" spans="1:14" s="2" customFormat="1" ht="13" x14ac:dyDescent="0.3">
      <c r="A1378" s="2" t="s">
        <v>7079</v>
      </c>
      <c r="B1378" s="2" t="s">
        <v>5051</v>
      </c>
      <c r="C1378" s="2">
        <v>2021</v>
      </c>
      <c r="D1378" s="2" t="s">
        <v>5050</v>
      </c>
      <c r="E1378" s="2" t="s">
        <v>5054</v>
      </c>
      <c r="G1378" s="2" t="s">
        <v>5052</v>
      </c>
      <c r="H1378" s="2" t="s">
        <v>5053</v>
      </c>
      <c r="K1378" s="11">
        <v>44006</v>
      </c>
      <c r="N1378" s="2" t="s">
        <v>1396</v>
      </c>
    </row>
    <row r="1379" spans="1:14" s="2" customFormat="1" ht="13" x14ac:dyDescent="0.3">
      <c r="A1379" s="2" t="s">
        <v>7079</v>
      </c>
      <c r="B1379" s="2" t="s">
        <v>4291</v>
      </c>
      <c r="C1379" s="2">
        <v>2021</v>
      </c>
      <c r="D1379" s="2" t="s">
        <v>664</v>
      </c>
      <c r="E1379" s="2" t="s">
        <v>4294</v>
      </c>
      <c r="G1379" s="2" t="s">
        <v>4292</v>
      </c>
      <c r="H1379" s="2" t="s">
        <v>4293</v>
      </c>
      <c r="K1379" s="11">
        <v>43774</v>
      </c>
      <c r="N1379" s="2" t="s">
        <v>667</v>
      </c>
    </row>
    <row r="1380" spans="1:14" s="2" customFormat="1" ht="13" x14ac:dyDescent="0.3">
      <c r="A1380" s="2" t="s">
        <v>7079</v>
      </c>
      <c r="B1380" s="2" t="s">
        <v>4535</v>
      </c>
      <c r="C1380" s="2">
        <v>2021</v>
      </c>
      <c r="D1380" s="2" t="s">
        <v>4534</v>
      </c>
      <c r="E1380" s="2" t="s">
        <v>4538</v>
      </c>
      <c r="G1380" s="2" t="s">
        <v>4536</v>
      </c>
      <c r="H1380" s="2" t="s">
        <v>4537</v>
      </c>
      <c r="K1380" s="11">
        <v>44485</v>
      </c>
      <c r="N1380" s="2" t="s">
        <v>4539</v>
      </c>
    </row>
    <row r="1381" spans="1:14" s="2" customFormat="1" ht="13" x14ac:dyDescent="0.3">
      <c r="A1381" s="2" t="s">
        <v>7079</v>
      </c>
      <c r="B1381" s="2" t="s">
        <v>4669</v>
      </c>
      <c r="C1381" s="2">
        <v>2021</v>
      </c>
      <c r="D1381" s="2" t="s">
        <v>4668</v>
      </c>
      <c r="E1381" s="2" t="s">
        <v>4165</v>
      </c>
      <c r="G1381" s="2" t="s">
        <v>4670</v>
      </c>
      <c r="H1381" s="2" t="s">
        <v>4671</v>
      </c>
      <c r="K1381" s="11">
        <v>44274</v>
      </c>
      <c r="L1381" s="2" t="s">
        <v>4672</v>
      </c>
      <c r="N1381" s="2" t="s">
        <v>1091</v>
      </c>
    </row>
    <row r="1382" spans="1:14" s="2" customFormat="1" ht="13" x14ac:dyDescent="0.3">
      <c r="A1382" s="2" t="s">
        <v>7079</v>
      </c>
      <c r="B1382" s="2" t="s">
        <v>4719</v>
      </c>
      <c r="C1382" s="2">
        <v>2021</v>
      </c>
      <c r="D1382" s="2" t="s">
        <v>4718</v>
      </c>
      <c r="E1382" s="2" t="s">
        <v>4321</v>
      </c>
      <c r="G1382" s="2" t="s">
        <v>4720</v>
      </c>
      <c r="H1382" s="2" t="s">
        <v>4537</v>
      </c>
      <c r="K1382" s="11">
        <v>44259</v>
      </c>
      <c r="L1382" s="2" t="s">
        <v>4721</v>
      </c>
      <c r="N1382" s="2" t="s">
        <v>4722</v>
      </c>
    </row>
    <row r="1383" spans="1:14" s="2" customFormat="1" ht="13" x14ac:dyDescent="0.3">
      <c r="A1383" s="2" t="s">
        <v>7079</v>
      </c>
      <c r="B1383" s="2" t="s">
        <v>7080</v>
      </c>
      <c r="C1383" s="2">
        <v>2021</v>
      </c>
      <c r="D1383" s="2" t="s">
        <v>405</v>
      </c>
      <c r="E1383" s="2" t="s">
        <v>7083</v>
      </c>
      <c r="G1383" s="2" t="s">
        <v>7081</v>
      </c>
      <c r="H1383" s="2" t="s">
        <v>7082</v>
      </c>
      <c r="K1383" s="11">
        <v>44372</v>
      </c>
      <c r="N1383" s="2" t="s">
        <v>409</v>
      </c>
    </row>
    <row r="1384" spans="1:14" s="2" customFormat="1" ht="13" x14ac:dyDescent="0.3">
      <c r="A1384" s="2" t="s">
        <v>7079</v>
      </c>
      <c r="B1384" s="2" t="s">
        <v>7085</v>
      </c>
      <c r="C1384" s="2">
        <v>2021</v>
      </c>
      <c r="D1384" s="2" t="s">
        <v>7084</v>
      </c>
      <c r="E1384" s="2" t="s">
        <v>6665</v>
      </c>
      <c r="G1384" s="2" t="s">
        <v>7086</v>
      </c>
      <c r="H1384" s="2" t="s">
        <v>7087</v>
      </c>
      <c r="K1384" s="11">
        <v>44354</v>
      </c>
      <c r="L1384" s="2" t="s">
        <v>7088</v>
      </c>
      <c r="N1384" s="2" t="s">
        <v>4078</v>
      </c>
    </row>
    <row r="1385" spans="1:14" s="2" customFormat="1" ht="13" x14ac:dyDescent="0.3">
      <c r="A1385" s="2" t="s">
        <v>7079</v>
      </c>
      <c r="B1385" s="2" t="s">
        <v>7090</v>
      </c>
      <c r="C1385" s="2">
        <v>1993</v>
      </c>
      <c r="D1385" s="2" t="s">
        <v>7089</v>
      </c>
      <c r="E1385" s="2" t="s">
        <v>4438</v>
      </c>
      <c r="G1385" s="2" t="s">
        <v>7091</v>
      </c>
      <c r="H1385" s="2" t="s">
        <v>7092</v>
      </c>
      <c r="K1385" s="11">
        <v>44574</v>
      </c>
    </row>
    <row r="1386" spans="1:14" s="2" customFormat="1" ht="13" x14ac:dyDescent="0.3">
      <c r="A1386" s="2" t="s">
        <v>7079</v>
      </c>
      <c r="B1386" s="2" t="s">
        <v>7094</v>
      </c>
      <c r="C1386" s="2">
        <v>2021</v>
      </c>
      <c r="D1386" s="2" t="s">
        <v>7093</v>
      </c>
      <c r="E1386" s="2" t="s">
        <v>7097</v>
      </c>
      <c r="G1386" s="2" t="s">
        <v>7095</v>
      </c>
      <c r="H1386" s="2" t="s">
        <v>7096</v>
      </c>
      <c r="K1386" s="11">
        <v>44242</v>
      </c>
      <c r="L1386" s="2" t="s">
        <v>7098</v>
      </c>
      <c r="N1386" s="2" t="s">
        <v>7099</v>
      </c>
    </row>
    <row r="1387" spans="1:14" s="2" customFormat="1" ht="13" x14ac:dyDescent="0.3">
      <c r="A1387" s="2" t="s">
        <v>7079</v>
      </c>
      <c r="B1387" s="2" t="s">
        <v>4921</v>
      </c>
      <c r="C1387" s="2">
        <v>2021</v>
      </c>
      <c r="D1387" s="2" t="s">
        <v>4920</v>
      </c>
      <c r="E1387" s="2" t="s">
        <v>4924</v>
      </c>
      <c r="G1387" s="2" t="s">
        <v>4922</v>
      </c>
      <c r="H1387" s="2" t="s">
        <v>4923</v>
      </c>
      <c r="K1387" s="11">
        <v>44316</v>
      </c>
      <c r="L1387" s="2" t="s">
        <v>4925</v>
      </c>
      <c r="N1387" s="2" t="s">
        <v>606</v>
      </c>
    </row>
    <row r="1388" spans="1:14" s="2" customFormat="1" ht="13" x14ac:dyDescent="0.3">
      <c r="A1388" s="2" t="s">
        <v>7079</v>
      </c>
      <c r="B1388" s="2" t="s">
        <v>4480</v>
      </c>
      <c r="C1388" s="2">
        <v>2021</v>
      </c>
      <c r="D1388" s="2" t="s">
        <v>4479</v>
      </c>
      <c r="E1388" s="2" t="s">
        <v>4240</v>
      </c>
      <c r="G1388" s="2" t="s">
        <v>4481</v>
      </c>
      <c r="H1388" s="2" t="s">
        <v>4482</v>
      </c>
      <c r="K1388" s="11">
        <v>44361</v>
      </c>
      <c r="L1388" s="2" t="s">
        <v>4483</v>
      </c>
      <c r="N1388" s="2" t="s">
        <v>4484</v>
      </c>
    </row>
    <row r="1389" spans="1:14" s="2" customFormat="1" ht="13" x14ac:dyDescent="0.3">
      <c r="A1389" s="2" t="s">
        <v>7079</v>
      </c>
      <c r="B1389" s="2" t="s">
        <v>5571</v>
      </c>
      <c r="C1389" s="2">
        <v>2021</v>
      </c>
      <c r="D1389" s="2" t="s">
        <v>5570</v>
      </c>
      <c r="E1389" s="2" t="s">
        <v>4137</v>
      </c>
      <c r="G1389" s="2" t="s">
        <v>5572</v>
      </c>
      <c r="H1389" s="2" t="s">
        <v>5573</v>
      </c>
      <c r="K1389" s="11">
        <v>44289</v>
      </c>
      <c r="L1389" s="2" t="s">
        <v>5574</v>
      </c>
      <c r="N1389" s="2" t="s">
        <v>5575</v>
      </c>
    </row>
    <row r="1390" spans="1:14" s="2" customFormat="1" ht="13" x14ac:dyDescent="0.3">
      <c r="A1390" s="2" t="s">
        <v>7079</v>
      </c>
      <c r="B1390" s="2" t="s">
        <v>5781</v>
      </c>
      <c r="C1390" s="2">
        <v>2021</v>
      </c>
      <c r="D1390" s="2" t="s">
        <v>5780</v>
      </c>
      <c r="E1390" s="2" t="s">
        <v>5345</v>
      </c>
      <c r="G1390" s="2" t="s">
        <v>5782</v>
      </c>
      <c r="H1390" s="2" t="s">
        <v>5783</v>
      </c>
      <c r="K1390" s="11">
        <v>44145</v>
      </c>
      <c r="N1390" s="2" t="s">
        <v>747</v>
      </c>
    </row>
    <row r="1391" spans="1:14" s="2" customFormat="1" ht="13" x14ac:dyDescent="0.3">
      <c r="A1391" s="2" t="s">
        <v>7079</v>
      </c>
      <c r="B1391" s="2" t="s">
        <v>7101</v>
      </c>
      <c r="C1391" s="2">
        <v>2021</v>
      </c>
      <c r="D1391" s="2" t="s">
        <v>7100</v>
      </c>
      <c r="E1391" s="2" t="s">
        <v>7104</v>
      </c>
      <c r="G1391" s="2" t="s">
        <v>7102</v>
      </c>
      <c r="H1391" s="2" t="s">
        <v>7103</v>
      </c>
      <c r="K1391" s="11">
        <v>44307</v>
      </c>
      <c r="N1391" s="2" t="s">
        <v>2001</v>
      </c>
    </row>
    <row r="1392" spans="1:14" s="2" customFormat="1" ht="13" x14ac:dyDescent="0.3">
      <c r="A1392" s="2" t="s">
        <v>7079</v>
      </c>
      <c r="B1392" s="2" t="s">
        <v>5565</v>
      </c>
      <c r="C1392" s="2">
        <v>2021</v>
      </c>
      <c r="D1392" s="2" t="s">
        <v>5564</v>
      </c>
      <c r="E1392" s="2" t="s">
        <v>5568</v>
      </c>
      <c r="G1392" s="2" t="s">
        <v>5566</v>
      </c>
      <c r="H1392" s="2" t="s">
        <v>5567</v>
      </c>
      <c r="K1392" s="11">
        <v>44002</v>
      </c>
      <c r="L1392" s="2" t="s">
        <v>5569</v>
      </c>
      <c r="N1392" s="2" t="s">
        <v>837</v>
      </c>
    </row>
    <row r="1393" spans="1:14" s="2" customFormat="1" ht="13" x14ac:dyDescent="0.3">
      <c r="A1393" s="2" t="s">
        <v>7079</v>
      </c>
      <c r="B1393" s="2" t="s">
        <v>5291</v>
      </c>
      <c r="C1393" s="2">
        <v>2021</v>
      </c>
      <c r="D1393" s="2" t="s">
        <v>5290</v>
      </c>
      <c r="E1393" s="2" t="s">
        <v>4641</v>
      </c>
      <c r="G1393" s="2" t="s">
        <v>5292</v>
      </c>
      <c r="H1393" s="2" t="s">
        <v>5293</v>
      </c>
      <c r="K1393" s="11">
        <v>44345</v>
      </c>
      <c r="L1393" s="2" t="s">
        <v>5294</v>
      </c>
      <c r="N1393" s="2" t="s">
        <v>5295</v>
      </c>
    </row>
    <row r="1394" spans="1:14" s="2" customFormat="1" ht="13" x14ac:dyDescent="0.3">
      <c r="A1394" s="2" t="s">
        <v>7079</v>
      </c>
      <c r="B1394" s="2" t="s">
        <v>6696</v>
      </c>
      <c r="C1394" s="2">
        <v>2021</v>
      </c>
      <c r="D1394" s="2" t="s">
        <v>7105</v>
      </c>
      <c r="E1394" s="2" t="s">
        <v>5271</v>
      </c>
      <c r="G1394" s="2" t="s">
        <v>7106</v>
      </c>
      <c r="H1394" s="2" t="s">
        <v>6698</v>
      </c>
      <c r="K1394" s="11">
        <v>43840</v>
      </c>
      <c r="N1394" s="2" t="s">
        <v>1953</v>
      </c>
    </row>
    <row r="1395" spans="1:14" s="2" customFormat="1" ht="13" x14ac:dyDescent="0.3">
      <c r="A1395" s="2" t="s">
        <v>7079</v>
      </c>
      <c r="B1395" s="2" t="s">
        <v>5007</v>
      </c>
      <c r="C1395" s="2">
        <v>2021</v>
      </c>
      <c r="D1395" s="2" t="s">
        <v>5006</v>
      </c>
      <c r="E1395" s="2" t="s">
        <v>5010</v>
      </c>
      <c r="G1395" s="2" t="s">
        <v>5008</v>
      </c>
      <c r="H1395" s="2" t="s">
        <v>5009</v>
      </c>
      <c r="K1395" s="11">
        <v>44207</v>
      </c>
      <c r="N1395" s="2" t="s">
        <v>690</v>
      </c>
    </row>
    <row r="1396" spans="1:14" s="2" customFormat="1" ht="13" x14ac:dyDescent="0.3">
      <c r="A1396" s="2" t="s">
        <v>7079</v>
      </c>
      <c r="B1396" s="2" t="s">
        <v>5048</v>
      </c>
      <c r="C1396" s="2">
        <v>2021</v>
      </c>
      <c r="D1396" s="2" t="s">
        <v>5047</v>
      </c>
      <c r="E1396" s="2" t="s">
        <v>4371</v>
      </c>
      <c r="G1396" s="2" t="s">
        <v>5049</v>
      </c>
      <c r="H1396" s="2" t="s">
        <v>4284</v>
      </c>
      <c r="K1396" s="11">
        <v>44435</v>
      </c>
      <c r="N1396" s="2" t="s">
        <v>866</v>
      </c>
    </row>
    <row r="1397" spans="1:14" s="2" customFormat="1" ht="13" x14ac:dyDescent="0.3">
      <c r="A1397" s="2" t="s">
        <v>7079</v>
      </c>
      <c r="B1397" s="2" t="s">
        <v>5033</v>
      </c>
      <c r="C1397" s="2">
        <v>2021</v>
      </c>
      <c r="D1397" s="2" t="s">
        <v>5032</v>
      </c>
      <c r="E1397" s="2" t="s">
        <v>4335</v>
      </c>
      <c r="G1397" s="2" t="s">
        <v>5034</v>
      </c>
      <c r="H1397" s="2" t="s">
        <v>4284</v>
      </c>
      <c r="K1397" s="11">
        <v>44361</v>
      </c>
      <c r="N1397" s="2" t="s">
        <v>5035</v>
      </c>
    </row>
    <row r="1398" spans="1:14" s="2" customFormat="1" ht="13" x14ac:dyDescent="0.3">
      <c r="A1398" s="2" t="s">
        <v>7079</v>
      </c>
      <c r="B1398" s="2" t="s">
        <v>5233</v>
      </c>
      <c r="C1398" s="2">
        <v>2021</v>
      </c>
      <c r="D1398" s="2" t="s">
        <v>5232</v>
      </c>
      <c r="E1398" s="2" t="s">
        <v>983</v>
      </c>
      <c r="G1398" s="2" t="s">
        <v>5234</v>
      </c>
      <c r="H1398" s="2" t="s">
        <v>5235</v>
      </c>
      <c r="K1398" s="11">
        <v>44370</v>
      </c>
      <c r="L1398" s="2" t="s">
        <v>5236</v>
      </c>
      <c r="N1398" s="2" t="s">
        <v>984</v>
      </c>
    </row>
    <row r="1399" spans="1:14" s="2" customFormat="1" ht="13" x14ac:dyDescent="0.3">
      <c r="A1399" s="2" t="s">
        <v>7079</v>
      </c>
      <c r="B1399" s="2" t="s">
        <v>5535</v>
      </c>
      <c r="C1399" s="2">
        <v>2021</v>
      </c>
      <c r="D1399" s="2" t="s">
        <v>5534</v>
      </c>
      <c r="E1399" s="2" t="s">
        <v>4137</v>
      </c>
      <c r="G1399" s="2" t="s">
        <v>5536</v>
      </c>
      <c r="H1399" s="2" t="s">
        <v>5537</v>
      </c>
      <c r="K1399" s="11">
        <v>44435</v>
      </c>
      <c r="L1399" s="2" t="s">
        <v>5538</v>
      </c>
      <c r="N1399" s="2" t="s">
        <v>5539</v>
      </c>
    </row>
    <row r="1400" spans="1:14" s="2" customFormat="1" ht="13" x14ac:dyDescent="0.3">
      <c r="A1400" s="2" t="s">
        <v>7079</v>
      </c>
      <c r="B1400" s="2" t="s">
        <v>5843</v>
      </c>
      <c r="C1400" s="2">
        <v>2021</v>
      </c>
      <c r="D1400" s="2" t="s">
        <v>5842</v>
      </c>
      <c r="E1400" s="2" t="s">
        <v>5846</v>
      </c>
      <c r="G1400" s="2" t="s">
        <v>5844</v>
      </c>
      <c r="H1400" s="2" t="s">
        <v>5845</v>
      </c>
      <c r="K1400" s="11">
        <v>44524</v>
      </c>
      <c r="L1400" s="2" t="s">
        <v>5847</v>
      </c>
      <c r="N1400" s="2" t="s">
        <v>5848</v>
      </c>
    </row>
    <row r="1401" spans="1:14" s="2" customFormat="1" ht="13" x14ac:dyDescent="0.3">
      <c r="A1401" s="2" t="s">
        <v>7079</v>
      </c>
      <c r="B1401" s="2" t="s">
        <v>7108</v>
      </c>
      <c r="C1401" s="2">
        <v>2021</v>
      </c>
      <c r="D1401" s="2" t="s">
        <v>7107</v>
      </c>
      <c r="E1401" s="2" t="s">
        <v>4538</v>
      </c>
      <c r="G1401" s="2" t="s">
        <v>7109</v>
      </c>
      <c r="H1401" s="2" t="s">
        <v>7110</v>
      </c>
      <c r="K1401" s="11">
        <v>44249</v>
      </c>
      <c r="N1401" s="2" t="s">
        <v>4000</v>
      </c>
    </row>
    <row r="1402" spans="1:14" s="2" customFormat="1" ht="13" x14ac:dyDescent="0.3">
      <c r="A1402" s="2" t="s">
        <v>7079</v>
      </c>
      <c r="B1402" s="2" t="s">
        <v>5127</v>
      </c>
      <c r="C1402" s="2">
        <v>2021</v>
      </c>
      <c r="D1402" s="2" t="s">
        <v>5126</v>
      </c>
      <c r="E1402" s="2" t="s">
        <v>4626</v>
      </c>
      <c r="G1402" s="2" t="s">
        <v>5128</v>
      </c>
      <c r="H1402" s="2" t="s">
        <v>5129</v>
      </c>
      <c r="K1402" s="11">
        <v>44256</v>
      </c>
      <c r="N1402" s="2" t="s">
        <v>593</v>
      </c>
    </row>
    <row r="1403" spans="1:14" s="2" customFormat="1" ht="13" x14ac:dyDescent="0.3">
      <c r="A1403" s="2" t="s">
        <v>7079</v>
      </c>
      <c r="B1403" s="2" t="s">
        <v>7112</v>
      </c>
      <c r="C1403" s="2">
        <v>2021</v>
      </c>
      <c r="D1403" s="2" t="s">
        <v>7111</v>
      </c>
      <c r="E1403" s="2" t="s">
        <v>4210</v>
      </c>
      <c r="G1403" s="2" t="s">
        <v>7113</v>
      </c>
      <c r="H1403" s="2" t="s">
        <v>6670</v>
      </c>
      <c r="K1403" s="11">
        <v>44015</v>
      </c>
      <c r="N1403" s="2" t="s">
        <v>4071</v>
      </c>
    </row>
    <row r="1404" spans="1:14" s="2" customFormat="1" ht="13" x14ac:dyDescent="0.3">
      <c r="A1404" s="2" t="s">
        <v>7079</v>
      </c>
      <c r="B1404" s="2" t="s">
        <v>5506</v>
      </c>
      <c r="C1404" s="2">
        <v>2020</v>
      </c>
      <c r="D1404" s="2" t="s">
        <v>5505</v>
      </c>
      <c r="E1404" s="2" t="s">
        <v>4137</v>
      </c>
      <c r="G1404" s="2" t="s">
        <v>5507</v>
      </c>
      <c r="H1404" s="2" t="s">
        <v>5508</v>
      </c>
      <c r="K1404" s="11">
        <v>44187</v>
      </c>
      <c r="L1404" s="2" t="s">
        <v>5509</v>
      </c>
      <c r="N1404" s="2" t="s">
        <v>5510</v>
      </c>
    </row>
    <row r="1405" spans="1:14" s="2" customFormat="1" ht="13" x14ac:dyDescent="0.3">
      <c r="A1405" s="2" t="s">
        <v>7079</v>
      </c>
      <c r="B1405" s="2" t="s">
        <v>5342</v>
      </c>
      <c r="C1405" s="2">
        <v>2021</v>
      </c>
      <c r="D1405" s="2" t="s">
        <v>5341</v>
      </c>
      <c r="E1405" s="2" t="s">
        <v>5345</v>
      </c>
      <c r="G1405" s="2" t="s">
        <v>5343</v>
      </c>
      <c r="H1405" s="2" t="s">
        <v>5344</v>
      </c>
      <c r="K1405" s="11">
        <v>44471</v>
      </c>
      <c r="N1405" s="2" t="s">
        <v>3209</v>
      </c>
    </row>
    <row r="1406" spans="1:14" s="2" customFormat="1" ht="13" x14ac:dyDescent="0.3">
      <c r="A1406" s="2" t="s">
        <v>7079</v>
      </c>
      <c r="B1406" s="2" t="s">
        <v>4991</v>
      </c>
      <c r="C1406" s="2">
        <v>2021</v>
      </c>
      <c r="D1406" s="2" t="s">
        <v>233</v>
      </c>
      <c r="E1406" s="2" t="s">
        <v>4122</v>
      </c>
      <c r="G1406" s="2" t="s">
        <v>4992</v>
      </c>
      <c r="H1406" s="2" t="s">
        <v>4993</v>
      </c>
      <c r="K1406" s="11">
        <v>44143</v>
      </c>
      <c r="N1406" s="2" t="s">
        <v>237</v>
      </c>
    </row>
    <row r="1407" spans="1:14" s="2" customFormat="1" ht="13" x14ac:dyDescent="0.3">
      <c r="A1407" s="2" t="s">
        <v>7079</v>
      </c>
      <c r="B1407" s="2" t="s">
        <v>7115</v>
      </c>
      <c r="C1407" s="2">
        <v>2021</v>
      </c>
      <c r="D1407" s="2" t="s">
        <v>7114</v>
      </c>
      <c r="E1407" s="2" t="s">
        <v>7118</v>
      </c>
      <c r="G1407" s="2" t="s">
        <v>7116</v>
      </c>
      <c r="H1407" s="2" t="s">
        <v>7117</v>
      </c>
      <c r="K1407" s="11">
        <v>44435</v>
      </c>
      <c r="L1407" s="2" t="s">
        <v>7119</v>
      </c>
      <c r="N1407" s="2" t="s">
        <v>7120</v>
      </c>
    </row>
    <row r="1408" spans="1:14" s="2" customFormat="1" ht="13" x14ac:dyDescent="0.3">
      <c r="A1408" s="2" t="s">
        <v>7079</v>
      </c>
      <c r="B1408" s="2" t="s">
        <v>5522</v>
      </c>
      <c r="C1408" s="2">
        <v>2021</v>
      </c>
      <c r="D1408" s="2" t="s">
        <v>5521</v>
      </c>
      <c r="E1408" s="2" t="s">
        <v>5525</v>
      </c>
      <c r="G1408" s="2" t="s">
        <v>5523</v>
      </c>
      <c r="H1408" s="2" t="s">
        <v>5524</v>
      </c>
      <c r="K1408" s="11">
        <v>44280</v>
      </c>
      <c r="L1408" s="2" t="s">
        <v>5526</v>
      </c>
      <c r="M1408" s="2" t="s">
        <v>5527</v>
      </c>
      <c r="N1408" s="2" t="s">
        <v>2213</v>
      </c>
    </row>
    <row r="1409" spans="1:14" s="2" customFormat="1" ht="13" x14ac:dyDescent="0.3">
      <c r="A1409" s="2" t="s">
        <v>7079</v>
      </c>
      <c r="B1409" s="2" t="s">
        <v>5200</v>
      </c>
      <c r="C1409" s="2">
        <v>2021</v>
      </c>
      <c r="D1409" s="2" t="s">
        <v>5199</v>
      </c>
      <c r="E1409" s="2" t="s">
        <v>2502</v>
      </c>
      <c r="G1409" s="2" t="s">
        <v>5201</v>
      </c>
      <c r="H1409" s="2" t="s">
        <v>5202</v>
      </c>
      <c r="K1409" s="11">
        <v>44215</v>
      </c>
      <c r="L1409" s="2" t="s">
        <v>5203</v>
      </c>
      <c r="M1409" s="2" t="s">
        <v>5204</v>
      </c>
      <c r="N1409" s="2" t="s">
        <v>2504</v>
      </c>
    </row>
    <row r="1410" spans="1:14" s="2" customFormat="1" ht="13" x14ac:dyDescent="0.3">
      <c r="A1410" s="2" t="s">
        <v>7079</v>
      </c>
      <c r="B1410" s="2" t="s">
        <v>7122</v>
      </c>
      <c r="C1410" s="2">
        <v>2021</v>
      </c>
      <c r="D1410" s="2" t="s">
        <v>7121</v>
      </c>
      <c r="E1410" s="2" t="s">
        <v>7125</v>
      </c>
      <c r="G1410" s="2" t="s">
        <v>7123</v>
      </c>
      <c r="H1410" s="2" t="s">
        <v>7124</v>
      </c>
      <c r="K1410" s="11">
        <v>44341</v>
      </c>
      <c r="L1410" s="2" t="s">
        <v>7126</v>
      </c>
      <c r="N1410" s="2" t="s">
        <v>7127</v>
      </c>
    </row>
    <row r="1411" spans="1:14" s="2" customFormat="1" ht="13" x14ac:dyDescent="0.3">
      <c r="A1411" s="2" t="s">
        <v>7079</v>
      </c>
      <c r="B1411" s="2" t="s">
        <v>7129</v>
      </c>
      <c r="C1411" s="2">
        <v>2020</v>
      </c>
      <c r="D1411" s="2" t="s">
        <v>7128</v>
      </c>
      <c r="E1411" s="2" t="s">
        <v>7132</v>
      </c>
      <c r="G1411" s="2" t="s">
        <v>7130</v>
      </c>
      <c r="H1411" s="2" t="s">
        <v>7131</v>
      </c>
      <c r="K1411" s="11">
        <v>44183</v>
      </c>
      <c r="L1411" s="2" t="s">
        <v>7133</v>
      </c>
      <c r="N1411" s="2" t="s">
        <v>7134</v>
      </c>
    </row>
    <row r="1412" spans="1:14" s="2" customFormat="1" ht="13" x14ac:dyDescent="0.3">
      <c r="A1412" s="2" t="s">
        <v>7079</v>
      </c>
      <c r="B1412" s="2" t="s">
        <v>7136</v>
      </c>
      <c r="C1412" s="2">
        <v>2021</v>
      </c>
      <c r="D1412" s="2" t="s">
        <v>7135</v>
      </c>
      <c r="E1412" s="2" t="s">
        <v>4626</v>
      </c>
      <c r="G1412" s="2" t="s">
        <v>7137</v>
      </c>
      <c r="H1412" s="2" t="s">
        <v>4962</v>
      </c>
      <c r="K1412" s="11">
        <v>44428</v>
      </c>
      <c r="N1412" s="2" t="s">
        <v>1994</v>
      </c>
    </row>
    <row r="1413" spans="1:14" s="2" customFormat="1" ht="13" x14ac:dyDescent="0.3">
      <c r="A1413" s="2" t="s">
        <v>7079</v>
      </c>
      <c r="B1413" s="2" t="s">
        <v>6098</v>
      </c>
      <c r="C1413" s="2">
        <v>2020</v>
      </c>
      <c r="D1413" s="2" t="s">
        <v>6097</v>
      </c>
      <c r="E1413" s="2" t="s">
        <v>4321</v>
      </c>
      <c r="G1413" s="2" t="s">
        <v>6099</v>
      </c>
      <c r="H1413" s="2" t="s">
        <v>6100</v>
      </c>
      <c r="K1413" s="11">
        <v>44165</v>
      </c>
      <c r="L1413" s="2" t="s">
        <v>6101</v>
      </c>
      <c r="N1413" s="2" t="s">
        <v>2542</v>
      </c>
    </row>
    <row r="1414" spans="1:14" s="2" customFormat="1" ht="13" x14ac:dyDescent="0.3">
      <c r="A1414" s="2" t="s">
        <v>7079</v>
      </c>
      <c r="B1414" s="2" t="s">
        <v>5892</v>
      </c>
      <c r="C1414" s="2">
        <v>2022</v>
      </c>
      <c r="D1414" s="2" t="s">
        <v>5891</v>
      </c>
      <c r="E1414" s="2" t="s">
        <v>5318</v>
      </c>
      <c r="G1414" s="2" t="s">
        <v>5893</v>
      </c>
      <c r="H1414" s="2" t="s">
        <v>5894</v>
      </c>
      <c r="K1414" s="11">
        <v>44630</v>
      </c>
      <c r="L1414" s="2" t="s">
        <v>5895</v>
      </c>
      <c r="N1414" s="2" t="s">
        <v>5896</v>
      </c>
    </row>
    <row r="1415" spans="1:14" s="2" customFormat="1" ht="13" x14ac:dyDescent="0.3">
      <c r="A1415" s="2" t="s">
        <v>7079</v>
      </c>
      <c r="B1415" s="2" t="s">
        <v>5672</v>
      </c>
      <c r="C1415" s="2">
        <v>2021</v>
      </c>
      <c r="D1415" s="2" t="s">
        <v>5671</v>
      </c>
      <c r="E1415" s="2" t="s">
        <v>4137</v>
      </c>
      <c r="G1415" s="2" t="s">
        <v>5673</v>
      </c>
      <c r="H1415" s="2" t="s">
        <v>5674</v>
      </c>
      <c r="K1415" s="11">
        <v>44289</v>
      </c>
      <c r="L1415" s="2" t="s">
        <v>5675</v>
      </c>
      <c r="N1415" s="2" t="s">
        <v>5676</v>
      </c>
    </row>
    <row r="1416" spans="1:14" s="2" customFormat="1" ht="13" x14ac:dyDescent="0.3">
      <c r="A1416" s="2" t="s">
        <v>7079</v>
      </c>
      <c r="B1416" s="2" t="s">
        <v>5850</v>
      </c>
      <c r="C1416" s="2">
        <v>2020</v>
      </c>
      <c r="D1416" s="2" t="s">
        <v>5849</v>
      </c>
      <c r="E1416" s="2" t="s">
        <v>4137</v>
      </c>
      <c r="G1416" s="2" t="s">
        <v>5851</v>
      </c>
      <c r="H1416" s="2" t="s">
        <v>5852</v>
      </c>
      <c r="K1416" s="11">
        <v>44184</v>
      </c>
      <c r="L1416" s="2" t="s">
        <v>5853</v>
      </c>
      <c r="N1416" s="2" t="s">
        <v>5854</v>
      </c>
    </row>
    <row r="1417" spans="1:14" s="2" customFormat="1" ht="13" x14ac:dyDescent="0.3">
      <c r="A1417" s="2" t="s">
        <v>7079</v>
      </c>
      <c r="B1417" s="2" t="s">
        <v>7139</v>
      </c>
      <c r="C1417" s="2">
        <v>2021</v>
      </c>
      <c r="D1417" s="2" t="s">
        <v>7138</v>
      </c>
      <c r="E1417" s="2" t="s">
        <v>7142</v>
      </c>
      <c r="G1417" s="2" t="s">
        <v>7140</v>
      </c>
      <c r="H1417" s="2" t="s">
        <v>7141</v>
      </c>
      <c r="K1417" s="11">
        <v>44111</v>
      </c>
      <c r="N1417" s="2" t="s">
        <v>7143</v>
      </c>
    </row>
    <row r="1418" spans="1:14" s="2" customFormat="1" ht="13" x14ac:dyDescent="0.3">
      <c r="A1418" s="2" t="s">
        <v>7079</v>
      </c>
      <c r="B1418" s="2" t="s">
        <v>5898</v>
      </c>
      <c r="C1418" s="2">
        <v>2022</v>
      </c>
      <c r="D1418" s="2" t="s">
        <v>5897</v>
      </c>
      <c r="E1418" s="2" t="s">
        <v>4626</v>
      </c>
      <c r="G1418" s="2" t="s">
        <v>5899</v>
      </c>
      <c r="H1418" s="2" t="s">
        <v>5900</v>
      </c>
      <c r="K1418" s="11">
        <v>44601</v>
      </c>
      <c r="L1418" s="2" t="s">
        <v>5901</v>
      </c>
      <c r="N1418" s="2" t="s">
        <v>1677</v>
      </c>
    </row>
    <row r="1419" spans="1:14" s="2" customFormat="1" ht="13" x14ac:dyDescent="0.3">
      <c r="A1419" s="2" t="s">
        <v>7079</v>
      </c>
      <c r="B1419" s="2" t="s">
        <v>7145</v>
      </c>
      <c r="C1419" s="2">
        <v>2021</v>
      </c>
      <c r="D1419" s="2" t="s">
        <v>7144</v>
      </c>
      <c r="E1419" s="2" t="s">
        <v>7148</v>
      </c>
      <c r="G1419" s="2" t="s">
        <v>7146</v>
      </c>
      <c r="H1419" s="2" t="s">
        <v>7147</v>
      </c>
      <c r="K1419" s="11">
        <v>44519</v>
      </c>
      <c r="L1419" s="2" t="s">
        <v>7149</v>
      </c>
      <c r="N1419" s="2" t="s">
        <v>7150</v>
      </c>
    </row>
    <row r="1420" spans="1:14" s="2" customFormat="1" ht="13" x14ac:dyDescent="0.3">
      <c r="A1420" s="2" t="s">
        <v>7079</v>
      </c>
      <c r="B1420" s="2" t="s">
        <v>7152</v>
      </c>
      <c r="C1420" s="2">
        <v>2022</v>
      </c>
      <c r="D1420" s="2" t="s">
        <v>7151</v>
      </c>
      <c r="E1420" s="2" t="s">
        <v>4210</v>
      </c>
      <c r="G1420" s="2" t="s">
        <v>7153</v>
      </c>
      <c r="H1420" s="2" t="s">
        <v>6012</v>
      </c>
      <c r="K1420" s="11">
        <v>44485</v>
      </c>
      <c r="N1420" s="2" t="s">
        <v>3039</v>
      </c>
    </row>
    <row r="1421" spans="1:14" s="2" customFormat="1" ht="13" x14ac:dyDescent="0.3">
      <c r="A1421" s="2" t="s">
        <v>7079</v>
      </c>
      <c r="B1421" s="2" t="s">
        <v>7155</v>
      </c>
      <c r="C1421" s="2">
        <v>2021</v>
      </c>
      <c r="D1421" s="2" t="s">
        <v>7154</v>
      </c>
      <c r="E1421" s="2" t="s">
        <v>7158</v>
      </c>
      <c r="G1421" s="2" t="s">
        <v>7156</v>
      </c>
      <c r="H1421" s="2" t="s">
        <v>7157</v>
      </c>
      <c r="K1421" s="11">
        <v>44309</v>
      </c>
      <c r="N1421" s="2" t="s">
        <v>7159</v>
      </c>
    </row>
    <row r="1422" spans="1:14" s="2" customFormat="1" ht="13" x14ac:dyDescent="0.3">
      <c r="A1422" s="2" t="s">
        <v>7079</v>
      </c>
      <c r="B1422" s="2" t="s">
        <v>7161</v>
      </c>
      <c r="C1422" s="2">
        <v>2022</v>
      </c>
      <c r="D1422" s="2" t="s">
        <v>7160</v>
      </c>
      <c r="E1422" s="2" t="s">
        <v>7164</v>
      </c>
      <c r="G1422" s="2" t="s">
        <v>7162</v>
      </c>
      <c r="H1422" s="2" t="s">
        <v>7163</v>
      </c>
      <c r="K1422" s="11">
        <v>44617</v>
      </c>
      <c r="L1422" s="2" t="s">
        <v>7165</v>
      </c>
      <c r="N1422" s="2" t="s">
        <v>7166</v>
      </c>
    </row>
    <row r="1423" spans="1:14" s="2" customFormat="1" ht="13" x14ac:dyDescent="0.3">
      <c r="A1423" s="2" t="s">
        <v>7079</v>
      </c>
      <c r="B1423" s="2" t="s">
        <v>7168</v>
      </c>
      <c r="C1423" s="2">
        <v>2022</v>
      </c>
      <c r="D1423" s="2" t="s">
        <v>7167</v>
      </c>
      <c r="E1423" s="2" t="s">
        <v>4626</v>
      </c>
      <c r="G1423" s="2" t="s">
        <v>7169</v>
      </c>
      <c r="H1423" s="2" t="s">
        <v>7170</v>
      </c>
      <c r="K1423" s="11">
        <v>44540</v>
      </c>
      <c r="N1423" s="2" t="s">
        <v>1987</v>
      </c>
    </row>
    <row r="1424" spans="1:14" s="2" customFormat="1" ht="13" x14ac:dyDescent="0.3">
      <c r="A1424" s="2" t="s">
        <v>7079</v>
      </c>
      <c r="B1424" s="2" t="s">
        <v>5843</v>
      </c>
      <c r="C1424" s="2">
        <v>2022</v>
      </c>
      <c r="D1424" s="2" t="s">
        <v>6331</v>
      </c>
      <c r="E1424" s="2" t="s">
        <v>4548</v>
      </c>
      <c r="G1424" s="2" t="s">
        <v>6332</v>
      </c>
      <c r="H1424" s="2" t="s">
        <v>5845</v>
      </c>
      <c r="K1424" s="11">
        <v>44650</v>
      </c>
      <c r="N1424" s="2" t="s">
        <v>2824</v>
      </c>
    </row>
    <row r="1425" spans="1:14" s="2" customFormat="1" ht="13" x14ac:dyDescent="0.3">
      <c r="A1425" s="2" t="s">
        <v>7079</v>
      </c>
      <c r="B1425" s="2" t="s">
        <v>6567</v>
      </c>
      <c r="C1425" s="2">
        <v>2022</v>
      </c>
      <c r="D1425" s="2" t="s">
        <v>6566</v>
      </c>
      <c r="E1425" s="2" t="s">
        <v>6348</v>
      </c>
      <c r="G1425" s="2" t="s">
        <v>6568</v>
      </c>
      <c r="H1425" s="2" t="s">
        <v>6569</v>
      </c>
      <c r="K1425" s="11">
        <v>44700</v>
      </c>
      <c r="N1425" s="2" t="s">
        <v>6570</v>
      </c>
    </row>
    <row r="1426" spans="1:14" s="2" customFormat="1" ht="13" x14ac:dyDescent="0.3">
      <c r="A1426" s="2" t="s">
        <v>7079</v>
      </c>
      <c r="B1426" s="2" t="s">
        <v>7172</v>
      </c>
      <c r="C1426" s="2">
        <v>2022</v>
      </c>
      <c r="D1426" s="2" t="s">
        <v>7171</v>
      </c>
      <c r="E1426" s="2" t="s">
        <v>5010</v>
      </c>
      <c r="G1426" s="2" t="s">
        <v>7173</v>
      </c>
      <c r="H1426" s="2" t="s">
        <v>5845</v>
      </c>
      <c r="K1426" s="11">
        <v>44687</v>
      </c>
      <c r="N1426" s="2" t="s">
        <v>4034</v>
      </c>
    </row>
    <row r="1427" spans="1:14" s="2" customFormat="1" ht="13" x14ac:dyDescent="0.3">
      <c r="A1427" s="2" t="s">
        <v>7079</v>
      </c>
      <c r="B1427" s="2" t="s">
        <v>7039</v>
      </c>
      <c r="C1427" s="2">
        <v>2022</v>
      </c>
      <c r="D1427" s="2" t="s">
        <v>7038</v>
      </c>
      <c r="E1427" s="2" t="s">
        <v>4666</v>
      </c>
      <c r="G1427" s="2" t="s">
        <v>7040</v>
      </c>
      <c r="H1427" s="2" t="s">
        <v>7041</v>
      </c>
      <c r="K1427" s="11">
        <v>44519</v>
      </c>
      <c r="N1427" s="2" t="s">
        <v>7042</v>
      </c>
    </row>
    <row r="1428" spans="1:14" s="2" customFormat="1" ht="13" x14ac:dyDescent="0.3">
      <c r="A1428" s="2" t="s">
        <v>7079</v>
      </c>
      <c r="B1428" s="2" t="s">
        <v>6696</v>
      </c>
      <c r="C1428" s="2">
        <v>2022</v>
      </c>
      <c r="D1428" s="2" t="s">
        <v>6695</v>
      </c>
      <c r="E1428" s="2" t="s">
        <v>5271</v>
      </c>
      <c r="G1428" s="2" t="s">
        <v>6697</v>
      </c>
      <c r="H1428" s="2" t="s">
        <v>6698</v>
      </c>
      <c r="K1428" s="11">
        <v>44707</v>
      </c>
      <c r="N1428" s="2" t="s">
        <v>6699</v>
      </c>
    </row>
    <row r="1429" spans="1:14" s="2" customFormat="1" ht="13" x14ac:dyDescent="0.3">
      <c r="A1429" s="2" t="s">
        <v>7079</v>
      </c>
      <c r="B1429" s="2" t="s">
        <v>6553</v>
      </c>
      <c r="C1429" s="2">
        <v>2022</v>
      </c>
      <c r="D1429" s="2" t="s">
        <v>6552</v>
      </c>
      <c r="E1429" s="2" t="s">
        <v>4843</v>
      </c>
      <c r="G1429" s="2" t="s">
        <v>6554</v>
      </c>
      <c r="H1429" s="2" t="s">
        <v>6555</v>
      </c>
      <c r="K1429" s="11">
        <v>44598</v>
      </c>
      <c r="N1429" s="2" t="s">
        <v>1031</v>
      </c>
    </row>
    <row r="1430" spans="1:14" s="2" customFormat="1" ht="13" x14ac:dyDescent="0.3">
      <c r="A1430" s="2" t="s">
        <v>7079</v>
      </c>
      <c r="B1430" s="2" t="s">
        <v>7175</v>
      </c>
      <c r="C1430" s="2">
        <v>2022</v>
      </c>
      <c r="D1430" s="2" t="s">
        <v>7174</v>
      </c>
      <c r="E1430" s="2" t="s">
        <v>7178</v>
      </c>
      <c r="G1430" s="2" t="s">
        <v>7176</v>
      </c>
      <c r="H1430" s="2" t="s">
        <v>7177</v>
      </c>
      <c r="K1430" s="11">
        <v>44319</v>
      </c>
      <c r="N1430" s="2" t="s">
        <v>1975</v>
      </c>
    </row>
    <row r="1431" spans="1:14" s="2" customFormat="1" ht="13" x14ac:dyDescent="0.3">
      <c r="A1431" s="2" t="s">
        <v>7079</v>
      </c>
      <c r="B1431" s="2" t="s">
        <v>6668</v>
      </c>
      <c r="C1431" s="2">
        <v>2022</v>
      </c>
      <c r="D1431" s="2" t="s">
        <v>6667</v>
      </c>
      <c r="E1431" s="2" t="s">
        <v>4210</v>
      </c>
      <c r="G1431" s="2" t="s">
        <v>6669</v>
      </c>
      <c r="H1431" s="2" t="s">
        <v>6670</v>
      </c>
      <c r="K1431" s="11">
        <v>44568</v>
      </c>
      <c r="N1431" s="2" t="s">
        <v>3123</v>
      </c>
    </row>
    <row r="1432" spans="1:14" s="2" customFormat="1" ht="13" x14ac:dyDescent="0.3">
      <c r="A1432" s="2" t="s">
        <v>7079</v>
      </c>
      <c r="B1432" s="2" t="s">
        <v>6562</v>
      </c>
      <c r="C1432" s="2">
        <v>2022</v>
      </c>
      <c r="D1432" s="2" t="s">
        <v>6561</v>
      </c>
      <c r="E1432" s="2" t="s">
        <v>983</v>
      </c>
      <c r="G1432" s="2" t="s">
        <v>6563</v>
      </c>
      <c r="H1432" s="2" t="s">
        <v>6564</v>
      </c>
      <c r="K1432" s="11">
        <v>44699</v>
      </c>
      <c r="N1432" s="2" t="s">
        <v>6565</v>
      </c>
    </row>
    <row r="1433" spans="1:14" s="2" customFormat="1" ht="13" x14ac:dyDescent="0.3">
      <c r="A1433" s="2" t="s">
        <v>7079</v>
      </c>
      <c r="B1433" s="2" t="s">
        <v>6441</v>
      </c>
      <c r="C1433" s="2">
        <v>2022</v>
      </c>
      <c r="D1433" s="2" t="s">
        <v>6440</v>
      </c>
      <c r="E1433" s="2" t="s">
        <v>6444</v>
      </c>
      <c r="G1433" s="2" t="s">
        <v>6442</v>
      </c>
      <c r="H1433" s="2" t="s">
        <v>6443</v>
      </c>
      <c r="K1433" s="11">
        <v>44656</v>
      </c>
      <c r="L1433" s="2" t="s">
        <v>6445</v>
      </c>
      <c r="N1433" s="2" t="s">
        <v>6446</v>
      </c>
    </row>
    <row r="1434" spans="1:14" s="2" customFormat="1" ht="13" x14ac:dyDescent="0.3">
      <c r="A1434" s="2" t="s">
        <v>7079</v>
      </c>
      <c r="B1434" s="2" t="s">
        <v>7180</v>
      </c>
      <c r="C1434" s="2">
        <v>2022</v>
      </c>
      <c r="D1434" s="2" t="s">
        <v>7179</v>
      </c>
      <c r="E1434" s="2" t="s">
        <v>7183</v>
      </c>
      <c r="G1434" s="2" t="s">
        <v>7181</v>
      </c>
      <c r="H1434" s="2" t="s">
        <v>7182</v>
      </c>
      <c r="K1434" s="11">
        <v>44582</v>
      </c>
      <c r="N1434" s="2" t="s">
        <v>7184</v>
      </c>
    </row>
    <row r="1435" spans="1:14" s="2" customFormat="1" ht="13" x14ac:dyDescent="0.3">
      <c r="A1435" s="2" t="s">
        <v>7196</v>
      </c>
      <c r="B1435" s="2" t="s">
        <v>6854</v>
      </c>
      <c r="C1435" s="2">
        <v>2021</v>
      </c>
      <c r="D1435" s="2" t="s">
        <v>6853</v>
      </c>
      <c r="E1435" s="2" t="s">
        <v>4544</v>
      </c>
      <c r="G1435" s="2" t="s">
        <v>6855</v>
      </c>
      <c r="H1435" s="2" t="s">
        <v>6856</v>
      </c>
      <c r="K1435" s="11">
        <v>44468</v>
      </c>
      <c r="N1435" s="2" t="s">
        <v>3876</v>
      </c>
    </row>
    <row r="1436" spans="1:14" s="2" customFormat="1" ht="13" x14ac:dyDescent="0.3">
      <c r="A1436" s="2" t="s">
        <v>7196</v>
      </c>
      <c r="B1436" s="2" t="s">
        <v>6858</v>
      </c>
      <c r="C1436" s="2">
        <v>2021</v>
      </c>
      <c r="D1436" s="2" t="s">
        <v>6857</v>
      </c>
      <c r="E1436" s="2" t="s">
        <v>4836</v>
      </c>
      <c r="G1436" s="2" t="s">
        <v>6859</v>
      </c>
      <c r="H1436" s="2" t="s">
        <v>5111</v>
      </c>
      <c r="K1436" s="11">
        <v>44528</v>
      </c>
      <c r="N1436" s="2" t="s">
        <v>6860</v>
      </c>
    </row>
    <row r="1437" spans="1:14" s="2" customFormat="1" ht="13" x14ac:dyDescent="0.3">
      <c r="A1437" s="2" t="s">
        <v>7196</v>
      </c>
      <c r="B1437" s="2" t="s">
        <v>7186</v>
      </c>
      <c r="C1437" s="2">
        <v>2021</v>
      </c>
      <c r="D1437" s="2" t="s">
        <v>7185</v>
      </c>
      <c r="E1437" s="2" t="s">
        <v>7189</v>
      </c>
      <c r="G1437" s="2" t="s">
        <v>7187</v>
      </c>
      <c r="H1437" s="2" t="s">
        <v>7188</v>
      </c>
      <c r="K1437" s="11">
        <v>44592</v>
      </c>
      <c r="L1437" s="2" t="s">
        <v>7190</v>
      </c>
      <c r="N1437" s="2" t="s">
        <v>4091</v>
      </c>
    </row>
    <row r="1438" spans="1:14" s="2" customFormat="1" ht="13" x14ac:dyDescent="0.3">
      <c r="A1438" s="2" t="s">
        <v>7196</v>
      </c>
      <c r="B1438" s="2" t="s">
        <v>6861</v>
      </c>
      <c r="C1438" s="2">
        <v>2021</v>
      </c>
      <c r="D1438" s="2" t="s">
        <v>373</v>
      </c>
      <c r="E1438" s="2" t="s">
        <v>5046</v>
      </c>
      <c r="G1438" s="2" t="s">
        <v>6862</v>
      </c>
      <c r="H1438" s="2" t="s">
        <v>6863</v>
      </c>
      <c r="K1438" s="11">
        <v>43905</v>
      </c>
      <c r="N1438" s="2" t="s">
        <v>377</v>
      </c>
    </row>
    <row r="1439" spans="1:14" s="2" customFormat="1" ht="13" x14ac:dyDescent="0.3">
      <c r="A1439" s="2" t="s">
        <v>7196</v>
      </c>
      <c r="B1439" s="2" t="s">
        <v>7192</v>
      </c>
      <c r="C1439" s="2">
        <v>2021</v>
      </c>
      <c r="D1439" s="2" t="s">
        <v>7191</v>
      </c>
      <c r="E1439" s="2" t="s">
        <v>6151</v>
      </c>
      <c r="G1439" s="2" t="s">
        <v>7193</v>
      </c>
      <c r="H1439" s="2" t="s">
        <v>7194</v>
      </c>
      <c r="K1439" s="11">
        <v>44200</v>
      </c>
      <c r="N1439" s="2" t="s">
        <v>7195</v>
      </c>
    </row>
    <row r="1440" spans="1:14" s="2" customFormat="1" ht="13" x14ac:dyDescent="0.3">
      <c r="A1440" s="2" t="s">
        <v>7201</v>
      </c>
      <c r="B1440" s="2" t="s">
        <v>7198</v>
      </c>
      <c r="C1440" s="2">
        <v>2021</v>
      </c>
      <c r="D1440" s="2" t="s">
        <v>7197</v>
      </c>
      <c r="E1440" s="2" t="s">
        <v>4626</v>
      </c>
      <c r="G1440" s="2" t="s">
        <v>7199</v>
      </c>
      <c r="H1440" s="2" t="s">
        <v>7200</v>
      </c>
      <c r="K1440" s="11">
        <v>44451</v>
      </c>
      <c r="N1440" s="2" t="s">
        <v>2028</v>
      </c>
    </row>
    <row r="1441" spans="1:14" s="2" customFormat="1" ht="13" x14ac:dyDescent="0.3">
      <c r="A1441" s="2" t="s">
        <v>7212</v>
      </c>
      <c r="B1441" s="2" t="s">
        <v>4207</v>
      </c>
      <c r="C1441" s="2">
        <v>2021</v>
      </c>
      <c r="D1441" s="2" t="s">
        <v>4206</v>
      </c>
      <c r="E1441" s="2" t="s">
        <v>4210</v>
      </c>
      <c r="G1441" s="2" t="s">
        <v>4208</v>
      </c>
      <c r="H1441" s="2" t="s">
        <v>4209</v>
      </c>
      <c r="K1441" s="11">
        <v>44174</v>
      </c>
      <c r="N1441" s="2" t="s">
        <v>3439</v>
      </c>
    </row>
    <row r="1442" spans="1:14" s="2" customFormat="1" ht="13" x14ac:dyDescent="0.3">
      <c r="A1442" s="2" t="s">
        <v>7212</v>
      </c>
      <c r="B1442" s="2" t="s">
        <v>7080</v>
      </c>
      <c r="C1442" s="2">
        <v>2021</v>
      </c>
      <c r="D1442" s="2" t="s">
        <v>405</v>
      </c>
      <c r="E1442" s="2" t="s">
        <v>7083</v>
      </c>
      <c r="G1442" s="2" t="s">
        <v>7081</v>
      </c>
      <c r="H1442" s="2" t="s">
        <v>7082</v>
      </c>
      <c r="K1442" s="11">
        <v>44372</v>
      </c>
      <c r="N1442" s="2" t="s">
        <v>409</v>
      </c>
    </row>
    <row r="1443" spans="1:14" s="2" customFormat="1" ht="13" x14ac:dyDescent="0.3">
      <c r="A1443" s="2" t="s">
        <v>7212</v>
      </c>
      <c r="B1443" s="2" t="s">
        <v>5007</v>
      </c>
      <c r="C1443" s="2">
        <v>2021</v>
      </c>
      <c r="D1443" s="2" t="s">
        <v>5006</v>
      </c>
      <c r="E1443" s="2" t="s">
        <v>5010</v>
      </c>
      <c r="G1443" s="2" t="s">
        <v>5008</v>
      </c>
      <c r="H1443" s="2" t="s">
        <v>5009</v>
      </c>
      <c r="K1443" s="11">
        <v>44207</v>
      </c>
      <c r="N1443" s="2" t="s">
        <v>690</v>
      </c>
    </row>
    <row r="1444" spans="1:14" s="2" customFormat="1" ht="13" x14ac:dyDescent="0.3">
      <c r="A1444" s="2" t="s">
        <v>7212</v>
      </c>
      <c r="B1444" s="2" t="s">
        <v>5127</v>
      </c>
      <c r="C1444" s="2">
        <v>2021</v>
      </c>
      <c r="D1444" s="2" t="s">
        <v>5126</v>
      </c>
      <c r="E1444" s="2" t="s">
        <v>4626</v>
      </c>
      <c r="G1444" s="2" t="s">
        <v>5128</v>
      </c>
      <c r="H1444" s="2" t="s">
        <v>5129</v>
      </c>
      <c r="K1444" s="11">
        <v>44256</v>
      </c>
      <c r="N1444" s="2" t="s">
        <v>593</v>
      </c>
    </row>
    <row r="1445" spans="1:14" s="2" customFormat="1" ht="13" x14ac:dyDescent="0.3">
      <c r="A1445" s="2" t="s">
        <v>7212</v>
      </c>
      <c r="B1445" s="2" t="s">
        <v>5051</v>
      </c>
      <c r="C1445" s="2">
        <v>2021</v>
      </c>
      <c r="D1445" s="2" t="s">
        <v>5050</v>
      </c>
      <c r="E1445" s="2" t="s">
        <v>5054</v>
      </c>
      <c r="G1445" s="2" t="s">
        <v>5052</v>
      </c>
      <c r="H1445" s="2" t="s">
        <v>5053</v>
      </c>
      <c r="K1445" s="11">
        <v>44006</v>
      </c>
      <c r="N1445" s="2" t="s">
        <v>1396</v>
      </c>
    </row>
    <row r="1446" spans="1:14" s="2" customFormat="1" ht="13" x14ac:dyDescent="0.3">
      <c r="A1446" s="2" t="s">
        <v>7212</v>
      </c>
      <c r="B1446" s="2" t="s">
        <v>5506</v>
      </c>
      <c r="C1446" s="2">
        <v>2020</v>
      </c>
      <c r="D1446" s="2" t="s">
        <v>5505</v>
      </c>
      <c r="E1446" s="2" t="s">
        <v>4137</v>
      </c>
      <c r="G1446" s="2" t="s">
        <v>5507</v>
      </c>
      <c r="H1446" s="2" t="s">
        <v>5508</v>
      </c>
      <c r="K1446" s="11">
        <v>44187</v>
      </c>
      <c r="L1446" s="2" t="s">
        <v>5509</v>
      </c>
      <c r="N1446" s="2" t="s">
        <v>5510</v>
      </c>
    </row>
    <row r="1447" spans="1:14" s="2" customFormat="1" ht="13" x14ac:dyDescent="0.3">
      <c r="A1447" s="2" t="s">
        <v>7212</v>
      </c>
      <c r="B1447" s="2" t="s">
        <v>4719</v>
      </c>
      <c r="C1447" s="2">
        <v>2021</v>
      </c>
      <c r="D1447" s="2" t="s">
        <v>4718</v>
      </c>
      <c r="E1447" s="2" t="s">
        <v>4321</v>
      </c>
      <c r="G1447" s="2" t="s">
        <v>4720</v>
      </c>
      <c r="H1447" s="2" t="s">
        <v>4537</v>
      </c>
      <c r="K1447" s="11">
        <v>44259</v>
      </c>
      <c r="L1447" s="2" t="s">
        <v>4721</v>
      </c>
      <c r="N1447" s="2" t="s">
        <v>4722</v>
      </c>
    </row>
    <row r="1448" spans="1:14" s="2" customFormat="1" ht="13" x14ac:dyDescent="0.3">
      <c r="A1448" s="2" t="s">
        <v>7212</v>
      </c>
      <c r="B1448" s="2" t="s">
        <v>5342</v>
      </c>
      <c r="C1448" s="2">
        <v>2021</v>
      </c>
      <c r="D1448" s="2" t="s">
        <v>5341</v>
      </c>
      <c r="E1448" s="2" t="s">
        <v>5345</v>
      </c>
      <c r="G1448" s="2" t="s">
        <v>5343</v>
      </c>
      <c r="H1448" s="2" t="s">
        <v>5344</v>
      </c>
      <c r="K1448" s="11">
        <v>44471</v>
      </c>
      <c r="N1448" s="2" t="s">
        <v>3209</v>
      </c>
    </row>
    <row r="1449" spans="1:14" s="2" customFormat="1" ht="13" x14ac:dyDescent="0.3">
      <c r="A1449" s="2" t="s">
        <v>7212</v>
      </c>
      <c r="B1449" s="2" t="s">
        <v>7085</v>
      </c>
      <c r="C1449" s="2">
        <v>2021</v>
      </c>
      <c r="D1449" s="2" t="s">
        <v>7084</v>
      </c>
      <c r="E1449" s="2" t="s">
        <v>6665</v>
      </c>
      <c r="G1449" s="2" t="s">
        <v>7086</v>
      </c>
      <c r="H1449" s="2" t="s">
        <v>7087</v>
      </c>
      <c r="K1449" s="11">
        <v>44354</v>
      </c>
      <c r="L1449" s="2" t="s">
        <v>7088</v>
      </c>
      <c r="N1449" s="2" t="s">
        <v>4078</v>
      </c>
    </row>
    <row r="1450" spans="1:14" s="2" customFormat="1" ht="13" x14ac:dyDescent="0.3">
      <c r="A1450" s="2" t="s">
        <v>7212</v>
      </c>
      <c r="B1450" s="2" t="s">
        <v>5535</v>
      </c>
      <c r="C1450" s="2">
        <v>2021</v>
      </c>
      <c r="D1450" s="2" t="s">
        <v>5534</v>
      </c>
      <c r="E1450" s="2" t="s">
        <v>4137</v>
      </c>
      <c r="G1450" s="2" t="s">
        <v>5536</v>
      </c>
      <c r="H1450" s="2" t="s">
        <v>5537</v>
      </c>
      <c r="K1450" s="11">
        <v>44435</v>
      </c>
      <c r="L1450" s="2" t="s">
        <v>5538</v>
      </c>
      <c r="N1450" s="2" t="s">
        <v>5539</v>
      </c>
    </row>
    <row r="1451" spans="1:14" s="2" customFormat="1" ht="13" x14ac:dyDescent="0.3">
      <c r="A1451" s="2" t="s">
        <v>7212</v>
      </c>
      <c r="B1451" s="2" t="s">
        <v>5672</v>
      </c>
      <c r="C1451" s="2">
        <v>2021</v>
      </c>
      <c r="D1451" s="2" t="s">
        <v>5671</v>
      </c>
      <c r="E1451" s="2" t="s">
        <v>4137</v>
      </c>
      <c r="G1451" s="2" t="s">
        <v>5673</v>
      </c>
      <c r="H1451" s="2" t="s">
        <v>5674</v>
      </c>
      <c r="K1451" s="11">
        <v>44289</v>
      </c>
      <c r="L1451" s="2" t="s">
        <v>5675</v>
      </c>
      <c r="N1451" s="2" t="s">
        <v>5676</v>
      </c>
    </row>
    <row r="1452" spans="1:14" s="2" customFormat="1" ht="13" x14ac:dyDescent="0.3">
      <c r="A1452" s="2" t="s">
        <v>7212</v>
      </c>
      <c r="B1452" s="2" t="s">
        <v>6696</v>
      </c>
      <c r="C1452" s="2">
        <v>2021</v>
      </c>
      <c r="D1452" s="2" t="s">
        <v>7105</v>
      </c>
      <c r="E1452" s="2" t="s">
        <v>5271</v>
      </c>
      <c r="G1452" s="2" t="s">
        <v>7106</v>
      </c>
      <c r="H1452" s="2" t="s">
        <v>6698</v>
      </c>
      <c r="K1452" s="11">
        <v>43840</v>
      </c>
      <c r="N1452" s="2" t="s">
        <v>1953</v>
      </c>
    </row>
    <row r="1453" spans="1:14" s="2" customFormat="1" ht="13" x14ac:dyDescent="0.3">
      <c r="A1453" s="2" t="s">
        <v>7212</v>
      </c>
      <c r="B1453" s="2" t="s">
        <v>4792</v>
      </c>
      <c r="C1453" s="2">
        <v>2020</v>
      </c>
      <c r="D1453" s="2" t="s">
        <v>4791</v>
      </c>
      <c r="E1453" s="2" t="s">
        <v>4795</v>
      </c>
      <c r="G1453" s="2" t="s">
        <v>4793</v>
      </c>
      <c r="H1453" s="2" t="s">
        <v>4794</v>
      </c>
      <c r="K1453" s="11">
        <v>44037</v>
      </c>
      <c r="N1453" s="2" t="s">
        <v>1647</v>
      </c>
    </row>
    <row r="1454" spans="1:14" s="2" customFormat="1" ht="13" x14ac:dyDescent="0.3">
      <c r="A1454" s="2" t="s">
        <v>7212</v>
      </c>
      <c r="B1454" s="2" t="s">
        <v>5843</v>
      </c>
      <c r="C1454" s="2">
        <v>2021</v>
      </c>
      <c r="D1454" s="2" t="s">
        <v>5842</v>
      </c>
      <c r="E1454" s="2" t="s">
        <v>5846</v>
      </c>
      <c r="G1454" s="2" t="s">
        <v>5844</v>
      </c>
      <c r="H1454" s="2" t="s">
        <v>5845</v>
      </c>
      <c r="K1454" s="11">
        <v>44524</v>
      </c>
      <c r="L1454" s="2" t="s">
        <v>5847</v>
      </c>
      <c r="N1454" s="2" t="s">
        <v>5848</v>
      </c>
    </row>
    <row r="1455" spans="1:14" s="2" customFormat="1" ht="13" x14ac:dyDescent="0.3">
      <c r="A1455" s="2" t="s">
        <v>7212</v>
      </c>
      <c r="B1455" s="2" t="s">
        <v>7108</v>
      </c>
      <c r="C1455" s="2">
        <v>2021</v>
      </c>
      <c r="D1455" s="2" t="s">
        <v>7107</v>
      </c>
      <c r="E1455" s="2" t="s">
        <v>4538</v>
      </c>
      <c r="G1455" s="2" t="s">
        <v>7109</v>
      </c>
      <c r="H1455" s="2" t="s">
        <v>7110</v>
      </c>
      <c r="K1455" s="11">
        <v>44249</v>
      </c>
      <c r="N1455" s="2" t="s">
        <v>4000</v>
      </c>
    </row>
    <row r="1456" spans="1:14" s="2" customFormat="1" ht="13" x14ac:dyDescent="0.3">
      <c r="A1456" s="2" t="s">
        <v>7212</v>
      </c>
      <c r="B1456" s="2" t="s">
        <v>7136</v>
      </c>
      <c r="C1456" s="2">
        <v>2021</v>
      </c>
      <c r="D1456" s="2" t="s">
        <v>7135</v>
      </c>
      <c r="E1456" s="2" t="s">
        <v>4626</v>
      </c>
      <c r="G1456" s="2" t="s">
        <v>7137</v>
      </c>
      <c r="H1456" s="2" t="s">
        <v>4962</v>
      </c>
      <c r="K1456" s="11">
        <v>44428</v>
      </c>
      <c r="N1456" s="2" t="s">
        <v>1994</v>
      </c>
    </row>
    <row r="1457" spans="1:14" s="2" customFormat="1" ht="13" x14ac:dyDescent="0.3">
      <c r="A1457" s="2" t="s">
        <v>7212</v>
      </c>
      <c r="B1457" s="2" t="s">
        <v>7112</v>
      </c>
      <c r="C1457" s="2">
        <v>2021</v>
      </c>
      <c r="D1457" s="2" t="s">
        <v>7111</v>
      </c>
      <c r="E1457" s="2" t="s">
        <v>4210</v>
      </c>
      <c r="G1457" s="2" t="s">
        <v>7113</v>
      </c>
      <c r="H1457" s="2" t="s">
        <v>6670</v>
      </c>
      <c r="K1457" s="11">
        <v>44015</v>
      </c>
      <c r="N1457" s="2" t="s">
        <v>4071</v>
      </c>
    </row>
    <row r="1458" spans="1:14" s="2" customFormat="1" ht="13" x14ac:dyDescent="0.3">
      <c r="A1458" s="2" t="s">
        <v>7212</v>
      </c>
      <c r="B1458" s="2" t="s">
        <v>5892</v>
      </c>
      <c r="C1458" s="2">
        <v>2022</v>
      </c>
      <c r="D1458" s="2" t="s">
        <v>5891</v>
      </c>
      <c r="E1458" s="2" t="s">
        <v>5318</v>
      </c>
      <c r="G1458" s="2" t="s">
        <v>5893</v>
      </c>
      <c r="H1458" s="2" t="s">
        <v>5894</v>
      </c>
      <c r="K1458" s="11">
        <v>44630</v>
      </c>
      <c r="L1458" s="2" t="s">
        <v>5895</v>
      </c>
      <c r="N1458" s="2" t="s">
        <v>5896</v>
      </c>
    </row>
    <row r="1459" spans="1:14" s="2" customFormat="1" ht="13" x14ac:dyDescent="0.3">
      <c r="A1459" s="2" t="s">
        <v>7212</v>
      </c>
      <c r="B1459" s="2" t="s">
        <v>5048</v>
      </c>
      <c r="C1459" s="2">
        <v>2021</v>
      </c>
      <c r="D1459" s="2" t="s">
        <v>5047</v>
      </c>
      <c r="E1459" s="2" t="s">
        <v>4371</v>
      </c>
      <c r="G1459" s="2" t="s">
        <v>5049</v>
      </c>
      <c r="H1459" s="2" t="s">
        <v>4284</v>
      </c>
      <c r="K1459" s="11">
        <v>44435</v>
      </c>
      <c r="N1459" s="2" t="s">
        <v>866</v>
      </c>
    </row>
    <row r="1460" spans="1:14" s="2" customFormat="1" ht="13" x14ac:dyDescent="0.3">
      <c r="A1460" s="2" t="s">
        <v>7212</v>
      </c>
      <c r="B1460" s="2" t="s">
        <v>6668</v>
      </c>
      <c r="C1460" s="2">
        <v>2022</v>
      </c>
      <c r="D1460" s="2" t="s">
        <v>6667</v>
      </c>
      <c r="E1460" s="2" t="s">
        <v>4210</v>
      </c>
      <c r="G1460" s="2" t="s">
        <v>6669</v>
      </c>
      <c r="H1460" s="2" t="s">
        <v>6670</v>
      </c>
      <c r="K1460" s="11">
        <v>44568</v>
      </c>
      <c r="N1460" s="2" t="s">
        <v>3123</v>
      </c>
    </row>
    <row r="1461" spans="1:14" s="2" customFormat="1" ht="13" x14ac:dyDescent="0.3">
      <c r="A1461" s="2" t="s">
        <v>7212</v>
      </c>
      <c r="B1461" s="2" t="s">
        <v>7202</v>
      </c>
      <c r="C1461" s="2">
        <v>2021</v>
      </c>
      <c r="D1461" s="2" t="s">
        <v>423</v>
      </c>
      <c r="E1461" s="2" t="s">
        <v>7205</v>
      </c>
      <c r="G1461" s="2" t="s">
        <v>7203</v>
      </c>
      <c r="H1461" s="2" t="s">
        <v>7204</v>
      </c>
      <c r="K1461" s="11">
        <v>43809</v>
      </c>
      <c r="N1461" s="2" t="s">
        <v>427</v>
      </c>
    </row>
    <row r="1462" spans="1:14" s="2" customFormat="1" ht="13" x14ac:dyDescent="0.3">
      <c r="A1462" s="2" t="s">
        <v>7212</v>
      </c>
      <c r="B1462" s="2" t="s">
        <v>5843</v>
      </c>
      <c r="C1462" s="2">
        <v>2022</v>
      </c>
      <c r="D1462" s="2" t="s">
        <v>6331</v>
      </c>
      <c r="E1462" s="2" t="s">
        <v>4548</v>
      </c>
      <c r="G1462" s="2" t="s">
        <v>6332</v>
      </c>
      <c r="H1462" s="2" t="s">
        <v>5845</v>
      </c>
      <c r="K1462" s="11">
        <v>44650</v>
      </c>
      <c r="N1462" s="2" t="s">
        <v>2824</v>
      </c>
    </row>
    <row r="1463" spans="1:14" s="2" customFormat="1" ht="13" x14ac:dyDescent="0.3">
      <c r="A1463" s="2" t="s">
        <v>7212</v>
      </c>
      <c r="B1463" s="2" t="s">
        <v>6098</v>
      </c>
      <c r="C1463" s="2">
        <v>2020</v>
      </c>
      <c r="D1463" s="2" t="s">
        <v>6097</v>
      </c>
      <c r="E1463" s="2" t="s">
        <v>4321</v>
      </c>
      <c r="G1463" s="2" t="s">
        <v>6099</v>
      </c>
      <c r="H1463" s="2" t="s">
        <v>6100</v>
      </c>
      <c r="K1463" s="11">
        <v>44165</v>
      </c>
      <c r="L1463" s="2" t="s">
        <v>6101</v>
      </c>
      <c r="N1463" s="2" t="s">
        <v>2542</v>
      </c>
    </row>
    <row r="1464" spans="1:14" s="2" customFormat="1" ht="13" x14ac:dyDescent="0.3">
      <c r="A1464" s="2" t="s">
        <v>7212</v>
      </c>
      <c r="B1464" s="2" t="s">
        <v>7152</v>
      </c>
      <c r="C1464" s="2">
        <v>2022</v>
      </c>
      <c r="D1464" s="2" t="s">
        <v>7151</v>
      </c>
      <c r="E1464" s="2" t="s">
        <v>4210</v>
      </c>
      <c r="G1464" s="2" t="s">
        <v>7153</v>
      </c>
      <c r="H1464" s="2" t="s">
        <v>6012</v>
      </c>
      <c r="K1464" s="11">
        <v>44485</v>
      </c>
      <c r="N1464" s="2" t="s">
        <v>3039</v>
      </c>
    </row>
    <row r="1465" spans="1:14" s="2" customFormat="1" ht="13" x14ac:dyDescent="0.3">
      <c r="A1465" s="2" t="s">
        <v>7212</v>
      </c>
      <c r="B1465" s="2" t="s">
        <v>6567</v>
      </c>
      <c r="C1465" s="2">
        <v>2022</v>
      </c>
      <c r="D1465" s="2" t="s">
        <v>6566</v>
      </c>
      <c r="E1465" s="2" t="s">
        <v>6348</v>
      </c>
      <c r="G1465" s="2" t="s">
        <v>6568</v>
      </c>
      <c r="H1465" s="2" t="s">
        <v>6569</v>
      </c>
      <c r="K1465" s="11">
        <v>44700</v>
      </c>
      <c r="N1465" s="2" t="s">
        <v>6570</v>
      </c>
    </row>
    <row r="1466" spans="1:14" s="2" customFormat="1" ht="13" x14ac:dyDescent="0.3">
      <c r="A1466" s="2" t="s">
        <v>7212</v>
      </c>
      <c r="B1466" s="2" t="s">
        <v>7207</v>
      </c>
      <c r="C1466" s="2">
        <v>2021</v>
      </c>
      <c r="D1466" s="2" t="s">
        <v>7206</v>
      </c>
      <c r="E1466" s="2" t="s">
        <v>7210</v>
      </c>
      <c r="G1466" s="2" t="s">
        <v>7208</v>
      </c>
      <c r="H1466" s="2" t="s">
        <v>7209</v>
      </c>
      <c r="K1466" s="11">
        <v>44323</v>
      </c>
      <c r="N1466" s="2" t="s">
        <v>7211</v>
      </c>
    </row>
    <row r="1467" spans="1:14" s="2" customFormat="1" ht="13" x14ac:dyDescent="0.3">
      <c r="A1467" s="2" t="s">
        <v>7212</v>
      </c>
      <c r="B1467" s="2" t="s">
        <v>6441</v>
      </c>
      <c r="C1467" s="2">
        <v>2022</v>
      </c>
      <c r="D1467" s="2" t="s">
        <v>6440</v>
      </c>
      <c r="E1467" s="2" t="s">
        <v>6444</v>
      </c>
      <c r="G1467" s="2" t="s">
        <v>6442</v>
      </c>
      <c r="H1467" s="2" t="s">
        <v>6443</v>
      </c>
      <c r="K1467" s="11">
        <v>44656</v>
      </c>
      <c r="L1467" s="2" t="s">
        <v>6445</v>
      </c>
      <c r="N1467" s="2" t="s">
        <v>6446</v>
      </c>
    </row>
    <row r="1468" spans="1:14" s="2" customFormat="1" ht="13" x14ac:dyDescent="0.3">
      <c r="A1468" s="2" t="s">
        <v>7212</v>
      </c>
      <c r="B1468" s="2" t="s">
        <v>7172</v>
      </c>
      <c r="C1468" s="2">
        <v>2022</v>
      </c>
      <c r="D1468" s="2" t="s">
        <v>7171</v>
      </c>
      <c r="E1468" s="2" t="s">
        <v>5010</v>
      </c>
      <c r="G1468" s="2" t="s">
        <v>7173</v>
      </c>
      <c r="H1468" s="2" t="s">
        <v>5845</v>
      </c>
      <c r="K1468" s="11">
        <v>44687</v>
      </c>
      <c r="N1468" s="2" t="s">
        <v>4034</v>
      </c>
    </row>
    <row r="1469" spans="1:14" s="2" customFormat="1" ht="13" x14ac:dyDescent="0.3">
      <c r="A1469" s="2" t="s">
        <v>7212</v>
      </c>
      <c r="B1469" s="2" t="s">
        <v>7168</v>
      </c>
      <c r="C1469" s="2">
        <v>2022</v>
      </c>
      <c r="D1469" s="2" t="s">
        <v>7167</v>
      </c>
      <c r="E1469" s="2" t="s">
        <v>4626</v>
      </c>
      <c r="G1469" s="2" t="s">
        <v>7169</v>
      </c>
      <c r="H1469" s="2" t="s">
        <v>7170</v>
      </c>
      <c r="K1469" s="11">
        <v>44540</v>
      </c>
      <c r="N1469" s="2" t="s">
        <v>1987</v>
      </c>
    </row>
    <row r="1470" spans="1:14" s="2" customFormat="1" ht="13" x14ac:dyDescent="0.3">
      <c r="A1470" s="2" t="s">
        <v>7212</v>
      </c>
      <c r="B1470" s="2" t="s">
        <v>6553</v>
      </c>
      <c r="C1470" s="2">
        <v>2022</v>
      </c>
      <c r="D1470" s="2" t="s">
        <v>6552</v>
      </c>
      <c r="E1470" s="2" t="s">
        <v>4843</v>
      </c>
      <c r="G1470" s="2" t="s">
        <v>6554</v>
      </c>
      <c r="H1470" s="2" t="s">
        <v>6555</v>
      </c>
      <c r="K1470" s="11">
        <v>44598</v>
      </c>
      <c r="N1470" s="2" t="s">
        <v>1031</v>
      </c>
    </row>
    <row r="1471" spans="1:14" s="2" customFormat="1" ht="13" x14ac:dyDescent="0.3">
      <c r="A1471" s="2" t="s">
        <v>7212</v>
      </c>
      <c r="B1471" s="2" t="s">
        <v>6696</v>
      </c>
      <c r="C1471" s="2">
        <v>2022</v>
      </c>
      <c r="D1471" s="2" t="s">
        <v>6695</v>
      </c>
      <c r="E1471" s="2" t="s">
        <v>5271</v>
      </c>
      <c r="G1471" s="2" t="s">
        <v>6697</v>
      </c>
      <c r="H1471" s="2" t="s">
        <v>6698</v>
      </c>
      <c r="K1471" s="11">
        <v>44707</v>
      </c>
      <c r="N1471" s="2" t="s">
        <v>6699</v>
      </c>
    </row>
    <row r="1472" spans="1:14" s="2" customFormat="1" ht="13" x14ac:dyDescent="0.3">
      <c r="A1472" s="2" t="s">
        <v>7213</v>
      </c>
      <c r="B1472" s="2" t="s">
        <v>6854</v>
      </c>
      <c r="C1472" s="2">
        <v>2021</v>
      </c>
      <c r="D1472" s="2" t="s">
        <v>6853</v>
      </c>
      <c r="E1472" s="2" t="s">
        <v>4544</v>
      </c>
      <c r="G1472" s="2" t="s">
        <v>6855</v>
      </c>
      <c r="H1472" s="2" t="s">
        <v>6856</v>
      </c>
      <c r="K1472" s="11">
        <v>44468</v>
      </c>
      <c r="N1472" s="2" t="s">
        <v>3876</v>
      </c>
    </row>
    <row r="1473" spans="1:20" s="2" customFormat="1" ht="13" x14ac:dyDescent="0.3">
      <c r="A1473" s="2" t="s">
        <v>7213</v>
      </c>
      <c r="B1473" s="2" t="s">
        <v>6861</v>
      </c>
      <c r="C1473" s="2">
        <v>2021</v>
      </c>
      <c r="D1473" s="2" t="s">
        <v>373</v>
      </c>
      <c r="E1473" s="2" t="s">
        <v>5046</v>
      </c>
      <c r="G1473" s="2" t="s">
        <v>6862</v>
      </c>
      <c r="H1473" s="2" t="s">
        <v>6863</v>
      </c>
      <c r="K1473" s="11">
        <v>43905</v>
      </c>
      <c r="N1473" s="2" t="s">
        <v>377</v>
      </c>
    </row>
    <row r="1474" spans="1:20" s="2" customFormat="1" ht="13" x14ac:dyDescent="0.3">
      <c r="A1474" s="2" t="s">
        <v>7323</v>
      </c>
      <c r="B1474" s="2" t="s">
        <v>7214</v>
      </c>
      <c r="C1474" s="2">
        <v>2022</v>
      </c>
      <c r="D1474" s="2" t="s">
        <v>7215</v>
      </c>
      <c r="E1474" s="2" t="s">
        <v>7216</v>
      </c>
      <c r="G1474" s="2">
        <v>296</v>
      </c>
      <c r="I1474" s="2">
        <v>114760</v>
      </c>
      <c r="N1474" s="2" t="s">
        <v>1031</v>
      </c>
      <c r="O1474" s="2" t="s">
        <v>7217</v>
      </c>
      <c r="P1474" s="2" t="s">
        <v>467</v>
      </c>
      <c r="Q1474" s="2" t="s">
        <v>7218</v>
      </c>
      <c r="S1474" s="2" t="s">
        <v>7219</v>
      </c>
      <c r="T1474" s="2" t="s">
        <v>7220</v>
      </c>
    </row>
    <row r="1475" spans="1:20" s="2" customFormat="1" ht="13" x14ac:dyDescent="0.3">
      <c r="A1475" s="2" t="s">
        <v>7323</v>
      </c>
      <c r="B1475" s="2" t="s">
        <v>7221</v>
      </c>
      <c r="C1475" s="2">
        <v>2022</v>
      </c>
      <c r="D1475" s="2" t="s">
        <v>7222</v>
      </c>
      <c r="E1475" s="2" t="s">
        <v>1756</v>
      </c>
      <c r="G1475" s="2">
        <v>59</v>
      </c>
      <c r="H1475" s="2">
        <v>1</v>
      </c>
      <c r="J1475" s="2">
        <v>3</v>
      </c>
      <c r="K1475" s="2">
        <v>12</v>
      </c>
      <c r="N1475" s="2" t="s">
        <v>7223</v>
      </c>
      <c r="O1475" s="2" t="s">
        <v>7224</v>
      </c>
      <c r="P1475" s="2" t="s">
        <v>7225</v>
      </c>
      <c r="Q1475" s="2" t="s">
        <v>7218</v>
      </c>
      <c r="R1475" s="2" t="s">
        <v>7226</v>
      </c>
      <c r="S1475" s="2" t="s">
        <v>7219</v>
      </c>
      <c r="T1475" s="2" t="s">
        <v>7227</v>
      </c>
    </row>
    <row r="1476" spans="1:20" s="2" customFormat="1" ht="13" x14ac:dyDescent="0.3">
      <c r="A1476" s="2" t="s">
        <v>7323</v>
      </c>
      <c r="B1476" s="2" t="s">
        <v>7228</v>
      </c>
      <c r="C1476" s="2">
        <v>2022</v>
      </c>
      <c r="D1476" s="2" t="s">
        <v>7229</v>
      </c>
      <c r="E1476" s="2" t="s">
        <v>7230</v>
      </c>
      <c r="N1476" s="2" t="s">
        <v>2052</v>
      </c>
      <c r="O1476" s="2" t="s">
        <v>7231</v>
      </c>
      <c r="P1476" s="2" t="s">
        <v>467</v>
      </c>
      <c r="Q1476" s="2" t="s">
        <v>7232</v>
      </c>
      <c r="S1476" s="2" t="s">
        <v>7219</v>
      </c>
      <c r="T1476" s="2" t="s">
        <v>7233</v>
      </c>
    </row>
    <row r="1477" spans="1:20" s="2" customFormat="1" ht="13" x14ac:dyDescent="0.3">
      <c r="A1477" s="2" t="s">
        <v>7323</v>
      </c>
      <c r="B1477" s="2" t="s">
        <v>7234</v>
      </c>
      <c r="C1477" s="2">
        <v>2022</v>
      </c>
      <c r="D1477" s="2" t="s">
        <v>4140</v>
      </c>
      <c r="E1477" s="2" t="s">
        <v>4144</v>
      </c>
      <c r="N1477" s="2" t="s">
        <v>4145</v>
      </c>
      <c r="O1477" s="2" t="s">
        <v>7235</v>
      </c>
      <c r="P1477" s="2" t="s">
        <v>467</v>
      </c>
      <c r="Q1477" s="2" t="s">
        <v>7232</v>
      </c>
      <c r="S1477" s="2" t="s">
        <v>7219</v>
      </c>
      <c r="T1477" s="2" t="s">
        <v>7236</v>
      </c>
    </row>
    <row r="1478" spans="1:20" s="2" customFormat="1" ht="13" x14ac:dyDescent="0.3">
      <c r="A1478" s="2" t="s">
        <v>7323</v>
      </c>
      <c r="B1478" s="2" t="s">
        <v>7237</v>
      </c>
      <c r="C1478" s="2">
        <v>2022</v>
      </c>
      <c r="D1478" s="2" t="s">
        <v>7238</v>
      </c>
      <c r="E1478" s="2" t="s">
        <v>7239</v>
      </c>
      <c r="J1478" s="2">
        <v>51</v>
      </c>
      <c r="K1478" s="2">
        <v>54</v>
      </c>
      <c r="N1478" s="2" t="s">
        <v>7240</v>
      </c>
      <c r="O1478" s="2" t="s">
        <v>7241</v>
      </c>
      <c r="P1478" s="2" t="s">
        <v>7242</v>
      </c>
      <c r="Q1478" s="2" t="s">
        <v>7218</v>
      </c>
      <c r="S1478" s="2" t="s">
        <v>7219</v>
      </c>
      <c r="T1478" s="2" t="s">
        <v>7243</v>
      </c>
    </row>
    <row r="1479" spans="1:20" s="2" customFormat="1" ht="13" x14ac:dyDescent="0.3">
      <c r="A1479" s="2" t="s">
        <v>7323</v>
      </c>
      <c r="B1479" s="2" t="s">
        <v>7244</v>
      </c>
      <c r="C1479" s="2">
        <v>2021</v>
      </c>
      <c r="D1479" s="2" t="s">
        <v>7</v>
      </c>
      <c r="E1479" s="2" t="s">
        <v>22</v>
      </c>
      <c r="G1479" s="2">
        <v>52</v>
      </c>
      <c r="H1479" s="2">
        <v>4</v>
      </c>
      <c r="J1479" s="2">
        <v>557</v>
      </c>
      <c r="K1479" s="2">
        <v>570</v>
      </c>
      <c r="N1479" s="2" t="s">
        <v>13</v>
      </c>
      <c r="O1479" s="2" t="s">
        <v>7245</v>
      </c>
      <c r="P1479" s="2" t="s">
        <v>467</v>
      </c>
      <c r="Q1479" s="2" t="s">
        <v>7218</v>
      </c>
      <c r="S1479" s="2" t="s">
        <v>7219</v>
      </c>
      <c r="T1479" s="2" t="s">
        <v>7246</v>
      </c>
    </row>
    <row r="1480" spans="1:20" s="2" customFormat="1" ht="13" x14ac:dyDescent="0.3">
      <c r="A1480" s="2" t="s">
        <v>7323</v>
      </c>
      <c r="B1480" s="2" t="s">
        <v>7247</v>
      </c>
      <c r="C1480" s="2">
        <v>2021</v>
      </c>
      <c r="D1480" s="2" t="s">
        <v>7248</v>
      </c>
      <c r="E1480" s="2" t="s">
        <v>3783</v>
      </c>
      <c r="G1480" s="2">
        <v>66</v>
      </c>
      <c r="I1480" s="2">
        <v>102848</v>
      </c>
      <c r="N1480" s="2" t="s">
        <v>7249</v>
      </c>
      <c r="O1480" s="2" t="s">
        <v>7250</v>
      </c>
      <c r="P1480" s="2" t="s">
        <v>7225</v>
      </c>
      <c r="Q1480" s="2" t="s">
        <v>7218</v>
      </c>
      <c r="S1480" s="2" t="s">
        <v>7219</v>
      </c>
      <c r="T1480" s="2" t="s">
        <v>7251</v>
      </c>
    </row>
    <row r="1481" spans="1:20" s="2" customFormat="1" ht="13" x14ac:dyDescent="0.3">
      <c r="A1481" s="2" t="s">
        <v>7323</v>
      </c>
      <c r="B1481" s="2" t="s">
        <v>7252</v>
      </c>
      <c r="C1481" s="2">
        <v>2021</v>
      </c>
      <c r="D1481" s="2" t="s">
        <v>7253</v>
      </c>
      <c r="E1481" s="2" t="s">
        <v>7254</v>
      </c>
      <c r="G1481" s="2">
        <v>222</v>
      </c>
      <c r="H1481" s="2">
        <v>5</v>
      </c>
      <c r="J1481" s="2">
        <v>897</v>
      </c>
      <c r="K1481" s="2">
        <v>898</v>
      </c>
      <c r="M1481" s="2">
        <v>1</v>
      </c>
      <c r="N1481" s="2" t="s">
        <v>7255</v>
      </c>
      <c r="O1481" s="2" t="s">
        <v>7256</v>
      </c>
      <c r="P1481" s="2" t="s">
        <v>7225</v>
      </c>
      <c r="Q1481" s="2" t="s">
        <v>7218</v>
      </c>
      <c r="R1481" s="2" t="s">
        <v>7257</v>
      </c>
      <c r="S1481" s="2" t="s">
        <v>7219</v>
      </c>
      <c r="T1481" s="2" t="s">
        <v>7258</v>
      </c>
    </row>
    <row r="1482" spans="1:20" s="2" customFormat="1" ht="13" x14ac:dyDescent="0.3">
      <c r="A1482" s="2" t="s">
        <v>7323</v>
      </c>
      <c r="B1482" s="2" t="s">
        <v>7259</v>
      </c>
      <c r="C1482" s="2">
        <v>2021</v>
      </c>
      <c r="D1482" s="2" t="s">
        <v>5822</v>
      </c>
      <c r="E1482" s="2" t="s">
        <v>2881</v>
      </c>
      <c r="G1482" s="2">
        <v>303</v>
      </c>
      <c r="I1482" s="2">
        <v>114069</v>
      </c>
      <c r="N1482" s="2" t="s">
        <v>2883</v>
      </c>
      <c r="O1482" s="2" t="s">
        <v>7260</v>
      </c>
      <c r="P1482" s="2" t="s">
        <v>467</v>
      </c>
      <c r="Q1482" s="2" t="s">
        <v>7218</v>
      </c>
      <c r="R1482" s="2" t="s">
        <v>7257</v>
      </c>
      <c r="S1482" s="2" t="s">
        <v>7219</v>
      </c>
      <c r="T1482" s="2" t="s">
        <v>7261</v>
      </c>
    </row>
    <row r="1483" spans="1:20" s="2" customFormat="1" ht="13" x14ac:dyDescent="0.3">
      <c r="A1483" s="2" t="s">
        <v>7323</v>
      </c>
      <c r="B1483" s="2" t="s">
        <v>7262</v>
      </c>
      <c r="C1483" s="2">
        <v>2021</v>
      </c>
      <c r="D1483" s="2" t="s">
        <v>7263</v>
      </c>
      <c r="E1483" s="2" t="s">
        <v>7264</v>
      </c>
      <c r="G1483" s="2">
        <v>18</v>
      </c>
      <c r="H1483" s="2">
        <v>16</v>
      </c>
      <c r="I1483" s="2">
        <v>8606</v>
      </c>
      <c r="M1483" s="2">
        <v>1</v>
      </c>
      <c r="N1483" s="2" t="s">
        <v>4139</v>
      </c>
      <c r="O1483" s="2" t="s">
        <v>7265</v>
      </c>
      <c r="P1483" s="2" t="s">
        <v>467</v>
      </c>
      <c r="Q1483" s="2" t="s">
        <v>7218</v>
      </c>
      <c r="R1483" s="2" t="s">
        <v>7266</v>
      </c>
      <c r="S1483" s="2" t="s">
        <v>7219</v>
      </c>
      <c r="T1483" s="2" t="s">
        <v>7267</v>
      </c>
    </row>
    <row r="1484" spans="1:20" s="2" customFormat="1" ht="13" x14ac:dyDescent="0.3">
      <c r="A1484" s="2" t="s">
        <v>7323</v>
      </c>
      <c r="B1484" s="2" t="s">
        <v>7268</v>
      </c>
      <c r="C1484" s="2">
        <v>2021</v>
      </c>
      <c r="D1484" s="2" t="s">
        <v>7269</v>
      </c>
      <c r="E1484" s="2" t="s">
        <v>7270</v>
      </c>
      <c r="G1484" s="2">
        <v>6</v>
      </c>
      <c r="H1484" s="2">
        <v>8</v>
      </c>
      <c r="J1484" s="2" t="s">
        <v>7271</v>
      </c>
      <c r="K1484" s="2" t="s">
        <v>7272</v>
      </c>
      <c r="M1484" s="2">
        <v>2</v>
      </c>
      <c r="N1484" s="2" t="s">
        <v>7273</v>
      </c>
      <c r="O1484" s="2" t="s">
        <v>7274</v>
      </c>
      <c r="P1484" s="2" t="s">
        <v>7275</v>
      </c>
      <c r="Q1484" s="2" t="s">
        <v>7218</v>
      </c>
      <c r="R1484" s="2" t="s">
        <v>7266</v>
      </c>
      <c r="S1484" s="2" t="s">
        <v>7219</v>
      </c>
      <c r="T1484" s="2" t="s">
        <v>7276</v>
      </c>
    </row>
    <row r="1485" spans="1:20" s="2" customFormat="1" ht="13" x14ac:dyDescent="0.3">
      <c r="A1485" s="2" t="s">
        <v>7323</v>
      </c>
      <c r="B1485" s="2" t="s">
        <v>7277</v>
      </c>
      <c r="C1485" s="2">
        <v>2021</v>
      </c>
      <c r="D1485" s="2" t="s">
        <v>7278</v>
      </c>
      <c r="E1485" s="2" t="s">
        <v>7279</v>
      </c>
      <c r="G1485" s="2">
        <v>24</v>
      </c>
      <c r="H1485" s="2">
        <v>5</v>
      </c>
      <c r="J1485" s="2">
        <v>659</v>
      </c>
      <c r="K1485" s="2">
        <v>660</v>
      </c>
      <c r="N1485" s="2" t="s">
        <v>7280</v>
      </c>
      <c r="O1485" s="2" t="s">
        <v>7281</v>
      </c>
      <c r="P1485" s="2" t="s">
        <v>7225</v>
      </c>
      <c r="Q1485" s="2" t="s">
        <v>7218</v>
      </c>
      <c r="S1485" s="2" t="s">
        <v>7219</v>
      </c>
      <c r="T1485" s="2" t="s">
        <v>7282</v>
      </c>
    </row>
    <row r="1486" spans="1:20" s="2" customFormat="1" ht="13" x14ac:dyDescent="0.3">
      <c r="A1486" s="2" t="s">
        <v>7323</v>
      </c>
      <c r="B1486" s="2" t="s">
        <v>7283</v>
      </c>
      <c r="C1486" s="2">
        <v>2021</v>
      </c>
      <c r="D1486" s="2" t="s">
        <v>31</v>
      </c>
      <c r="E1486" s="2" t="s">
        <v>41</v>
      </c>
      <c r="G1486" s="2">
        <v>194</v>
      </c>
      <c r="J1486" s="2">
        <v>75</v>
      </c>
      <c r="K1486" s="2">
        <v>78</v>
      </c>
      <c r="M1486" s="2">
        <v>3</v>
      </c>
      <c r="N1486" s="2" t="s">
        <v>37</v>
      </c>
      <c r="O1486" s="2" t="s">
        <v>7284</v>
      </c>
      <c r="P1486" s="2" t="s">
        <v>467</v>
      </c>
      <c r="Q1486" s="2" t="s">
        <v>7218</v>
      </c>
      <c r="R1486" s="2" t="s">
        <v>7226</v>
      </c>
      <c r="S1486" s="2" t="s">
        <v>7219</v>
      </c>
      <c r="T1486" s="2" t="s">
        <v>7285</v>
      </c>
    </row>
    <row r="1487" spans="1:20" s="2" customFormat="1" ht="13" x14ac:dyDescent="0.3">
      <c r="A1487" s="2" t="s">
        <v>7323</v>
      </c>
      <c r="B1487" s="2" t="s">
        <v>7286</v>
      </c>
      <c r="C1487" s="2">
        <v>2021</v>
      </c>
      <c r="D1487" s="2" t="s">
        <v>7287</v>
      </c>
      <c r="E1487" s="2" t="s">
        <v>7279</v>
      </c>
      <c r="G1487" s="2">
        <v>24</v>
      </c>
      <c r="H1487" s="2">
        <v>2</v>
      </c>
      <c r="J1487" s="2">
        <v>160</v>
      </c>
      <c r="K1487" s="2">
        <v>161</v>
      </c>
      <c r="M1487" s="2">
        <v>1</v>
      </c>
      <c r="N1487" s="2" t="s">
        <v>7288</v>
      </c>
      <c r="O1487" s="2" t="s">
        <v>7289</v>
      </c>
      <c r="P1487" s="2" t="s">
        <v>7225</v>
      </c>
      <c r="Q1487" s="2" t="s">
        <v>7218</v>
      </c>
      <c r="S1487" s="2" t="s">
        <v>7219</v>
      </c>
      <c r="T1487" s="2" t="s">
        <v>7290</v>
      </c>
    </row>
    <row r="1488" spans="1:20" s="2" customFormat="1" ht="13" x14ac:dyDescent="0.3">
      <c r="A1488" s="2" t="s">
        <v>7323</v>
      </c>
      <c r="B1488" s="2" t="s">
        <v>7291</v>
      </c>
      <c r="C1488" s="2">
        <v>2021</v>
      </c>
      <c r="D1488" s="2" t="s">
        <v>7292</v>
      </c>
      <c r="E1488" s="2" t="s">
        <v>7293</v>
      </c>
      <c r="G1488" s="2">
        <v>32</v>
      </c>
      <c r="I1488" s="2">
        <v>100728</v>
      </c>
      <c r="N1488" s="2" t="s">
        <v>7294</v>
      </c>
      <c r="O1488" s="2" t="s">
        <v>7295</v>
      </c>
      <c r="P1488" s="2" t="s">
        <v>7275</v>
      </c>
      <c r="Q1488" s="2" t="s">
        <v>7218</v>
      </c>
      <c r="R1488" s="2" t="s">
        <v>7266</v>
      </c>
      <c r="S1488" s="2" t="s">
        <v>7219</v>
      </c>
      <c r="T1488" s="2" t="s">
        <v>7296</v>
      </c>
    </row>
    <row r="1489" spans="1:20" s="2" customFormat="1" ht="13" x14ac:dyDescent="0.3">
      <c r="A1489" s="2" t="s">
        <v>7323</v>
      </c>
      <c r="B1489" s="2" t="s">
        <v>7297</v>
      </c>
      <c r="C1489" s="2">
        <v>2021</v>
      </c>
      <c r="D1489" s="2" t="s">
        <v>7298</v>
      </c>
      <c r="E1489" s="2" t="s">
        <v>7299</v>
      </c>
      <c r="N1489" s="2" t="s">
        <v>7300</v>
      </c>
      <c r="O1489" s="2" t="s">
        <v>7301</v>
      </c>
      <c r="P1489" s="2" t="s">
        <v>7302</v>
      </c>
      <c r="Q1489" s="2" t="s">
        <v>7232</v>
      </c>
      <c r="R1489" s="2" t="s">
        <v>7303</v>
      </c>
      <c r="S1489" s="2" t="s">
        <v>7219</v>
      </c>
      <c r="T1489" s="2" t="s">
        <v>7304</v>
      </c>
    </row>
    <row r="1490" spans="1:20" s="2" customFormat="1" ht="13" x14ac:dyDescent="0.3">
      <c r="A1490" s="2" t="s">
        <v>7323</v>
      </c>
      <c r="B1490" s="2" t="s">
        <v>7305</v>
      </c>
      <c r="C1490" s="2">
        <v>2021</v>
      </c>
      <c r="D1490" s="2" t="s">
        <v>7306</v>
      </c>
      <c r="E1490" s="2" t="s">
        <v>7307</v>
      </c>
      <c r="G1490" s="2">
        <v>66</v>
      </c>
      <c r="H1490" s="2">
        <v>3</v>
      </c>
      <c r="J1490" s="2">
        <v>755</v>
      </c>
      <c r="K1490" s="2">
        <v>770</v>
      </c>
      <c r="N1490" s="2" t="s">
        <v>7308</v>
      </c>
      <c r="O1490" s="2" t="s">
        <v>7309</v>
      </c>
      <c r="P1490" s="2" t="s">
        <v>467</v>
      </c>
      <c r="Q1490" s="2" t="s">
        <v>7218</v>
      </c>
      <c r="R1490" s="2" t="s">
        <v>7226</v>
      </c>
      <c r="S1490" s="2" t="s">
        <v>7219</v>
      </c>
      <c r="T1490" s="2" t="s">
        <v>7310</v>
      </c>
    </row>
    <row r="1491" spans="1:20" s="2" customFormat="1" ht="13" x14ac:dyDescent="0.3">
      <c r="A1491" s="2" t="s">
        <v>7323</v>
      </c>
      <c r="B1491" s="2" t="s">
        <v>7311</v>
      </c>
      <c r="C1491" s="2">
        <v>2021</v>
      </c>
      <c r="D1491" s="2" t="s">
        <v>7312</v>
      </c>
      <c r="E1491" s="2" t="s">
        <v>7313</v>
      </c>
      <c r="G1491" s="2">
        <v>17</v>
      </c>
      <c r="H1491" s="2">
        <v>4</v>
      </c>
      <c r="J1491" s="2">
        <v>22</v>
      </c>
      <c r="K1491" s="2">
        <v>29</v>
      </c>
      <c r="N1491" s="2" t="s">
        <v>7314</v>
      </c>
      <c r="O1491" s="2" t="s">
        <v>7315</v>
      </c>
      <c r="P1491" s="2" t="s">
        <v>467</v>
      </c>
      <c r="Q1491" s="2" t="s">
        <v>7218</v>
      </c>
      <c r="S1491" s="2" t="s">
        <v>7219</v>
      </c>
      <c r="T1491" s="2" t="s">
        <v>7316</v>
      </c>
    </row>
    <row r="1492" spans="1:20" s="2" customFormat="1" ht="13" x14ac:dyDescent="0.3">
      <c r="A1492" s="2" t="s">
        <v>7323</v>
      </c>
      <c r="B1492" s="2" t="s">
        <v>7317</v>
      </c>
      <c r="C1492" s="2">
        <v>2021</v>
      </c>
      <c r="D1492" s="2" t="s">
        <v>7318</v>
      </c>
      <c r="E1492" s="2" t="s">
        <v>7319</v>
      </c>
      <c r="G1492" s="2">
        <v>30</v>
      </c>
      <c r="H1492" s="2">
        <v>3</v>
      </c>
      <c r="J1492" s="2">
        <v>308</v>
      </c>
      <c r="K1492" s="2">
        <v>314</v>
      </c>
      <c r="M1492" s="2">
        <v>2</v>
      </c>
      <c r="N1492" s="2" t="s">
        <v>7320</v>
      </c>
      <c r="O1492" s="2" t="s">
        <v>7321</v>
      </c>
      <c r="P1492" s="2" t="s">
        <v>467</v>
      </c>
      <c r="Q1492" s="2" t="s">
        <v>7218</v>
      </c>
      <c r="S1492" s="2" t="s">
        <v>7219</v>
      </c>
      <c r="T1492" s="2" t="s">
        <v>7322</v>
      </c>
    </row>
    <row r="1493" spans="1:20" s="2" customFormat="1" ht="13" x14ac:dyDescent="0.3">
      <c r="A1493" s="2" t="s">
        <v>7336</v>
      </c>
      <c r="B1493" s="2" t="s">
        <v>7324</v>
      </c>
      <c r="C1493" s="2">
        <v>2021</v>
      </c>
      <c r="D1493" s="2" t="s">
        <v>405</v>
      </c>
      <c r="E1493" s="2" t="s">
        <v>413</v>
      </c>
      <c r="G1493" s="2">
        <v>92</v>
      </c>
      <c r="H1493" s="2">
        <v>4</v>
      </c>
      <c r="J1493" s="2">
        <v>1657</v>
      </c>
      <c r="K1493" s="2">
        <v>1671</v>
      </c>
      <c r="N1493" s="2" t="s">
        <v>409</v>
      </c>
      <c r="O1493" s="2" t="s">
        <v>7325</v>
      </c>
      <c r="P1493" s="2" t="s">
        <v>467</v>
      </c>
      <c r="Q1493" s="2" t="s">
        <v>7218</v>
      </c>
      <c r="S1493" s="2" t="s">
        <v>7219</v>
      </c>
      <c r="T1493" s="2" t="s">
        <v>7326</v>
      </c>
    </row>
    <row r="1494" spans="1:20" s="2" customFormat="1" ht="13" x14ac:dyDescent="0.3">
      <c r="A1494" s="2" t="s">
        <v>7336</v>
      </c>
      <c r="B1494" s="2" t="s">
        <v>7327</v>
      </c>
      <c r="C1494" s="2">
        <v>2021</v>
      </c>
      <c r="D1494" s="2" t="s">
        <v>7328</v>
      </c>
      <c r="E1494" s="2" t="s">
        <v>7329</v>
      </c>
      <c r="G1494" s="2">
        <v>48</v>
      </c>
      <c r="H1494" s="2">
        <v>8</v>
      </c>
      <c r="J1494" s="2">
        <v>1110</v>
      </c>
      <c r="K1494" s="2">
        <v>1132</v>
      </c>
      <c r="M1494" s="2">
        <v>5</v>
      </c>
      <c r="N1494" s="2" t="s">
        <v>7330</v>
      </c>
      <c r="O1494" s="2" t="s">
        <v>7331</v>
      </c>
      <c r="P1494" s="2" t="s">
        <v>467</v>
      </c>
      <c r="Q1494" s="2" t="s">
        <v>7218</v>
      </c>
      <c r="S1494" s="2" t="s">
        <v>7219</v>
      </c>
      <c r="T1494" s="2" t="s">
        <v>7332</v>
      </c>
    </row>
    <row r="1495" spans="1:20" s="2" customFormat="1" ht="13" x14ac:dyDescent="0.3">
      <c r="A1495" s="2" t="s">
        <v>7336</v>
      </c>
      <c r="B1495" s="2" t="s">
        <v>7259</v>
      </c>
      <c r="C1495" s="2">
        <v>2021</v>
      </c>
      <c r="D1495" s="2" t="s">
        <v>5822</v>
      </c>
      <c r="E1495" s="2" t="s">
        <v>2881</v>
      </c>
      <c r="G1495" s="2">
        <v>303</v>
      </c>
      <c r="I1495" s="2">
        <v>114069</v>
      </c>
      <c r="N1495" s="2" t="s">
        <v>2883</v>
      </c>
      <c r="O1495" s="2" t="s">
        <v>7260</v>
      </c>
      <c r="P1495" s="2" t="s">
        <v>467</v>
      </c>
      <c r="Q1495" s="2" t="s">
        <v>7218</v>
      </c>
      <c r="R1495" s="2" t="s">
        <v>7257</v>
      </c>
      <c r="S1495" s="2" t="s">
        <v>7219</v>
      </c>
      <c r="T1495" s="2" t="s">
        <v>7261</v>
      </c>
    </row>
    <row r="1496" spans="1:20" s="2" customFormat="1" ht="13" x14ac:dyDescent="0.3">
      <c r="A1496" s="2" t="s">
        <v>7336</v>
      </c>
      <c r="B1496" s="2" t="s">
        <v>7333</v>
      </c>
      <c r="C1496" s="2">
        <v>2021</v>
      </c>
      <c r="D1496" s="2" t="s">
        <v>4264</v>
      </c>
      <c r="E1496" s="2" t="s">
        <v>2444</v>
      </c>
      <c r="G1496" s="2">
        <v>26</v>
      </c>
      <c r="H1496" s="2">
        <v>7</v>
      </c>
      <c r="J1496" s="2">
        <v>480</v>
      </c>
      <c r="K1496" s="2">
        <v>490</v>
      </c>
      <c r="N1496" s="2" t="s">
        <v>2446</v>
      </c>
      <c r="O1496" s="2" t="s">
        <v>7334</v>
      </c>
      <c r="P1496" s="2" t="s">
        <v>467</v>
      </c>
      <c r="Q1496" s="2" t="s">
        <v>7218</v>
      </c>
      <c r="S1496" s="2" t="s">
        <v>7219</v>
      </c>
      <c r="T1496" s="2" t="s">
        <v>7335</v>
      </c>
    </row>
    <row r="1497" spans="1:20" s="2" customFormat="1" ht="13" x14ac:dyDescent="0.3">
      <c r="A1497" s="2" t="s">
        <v>7337</v>
      </c>
      <c r="B1497" s="2" t="s">
        <v>7324</v>
      </c>
      <c r="C1497" s="2">
        <v>2021</v>
      </c>
      <c r="D1497" s="2" t="s">
        <v>405</v>
      </c>
      <c r="E1497" s="2" t="s">
        <v>413</v>
      </c>
      <c r="G1497" s="2">
        <v>92</v>
      </c>
      <c r="H1497" s="2">
        <v>4</v>
      </c>
      <c r="J1497" s="2">
        <v>1657</v>
      </c>
      <c r="K1497" s="2">
        <v>1671</v>
      </c>
      <c r="N1497" s="2" t="s">
        <v>409</v>
      </c>
      <c r="O1497" s="2" t="s">
        <v>7325</v>
      </c>
      <c r="P1497" s="2" t="s">
        <v>467</v>
      </c>
      <c r="Q1497" s="2" t="s">
        <v>7218</v>
      </c>
      <c r="S1497" s="2" t="s">
        <v>7219</v>
      </c>
      <c r="T1497" s="2" t="s">
        <v>7326</v>
      </c>
    </row>
    <row r="1498" spans="1:20" s="2" customFormat="1" ht="13" x14ac:dyDescent="0.3">
      <c r="A1498" s="2" t="s">
        <v>7337</v>
      </c>
      <c r="B1498" s="2" t="s">
        <v>7333</v>
      </c>
      <c r="C1498" s="2">
        <v>2021</v>
      </c>
      <c r="D1498" s="2" t="s">
        <v>4264</v>
      </c>
      <c r="E1498" s="2" t="s">
        <v>2444</v>
      </c>
      <c r="G1498" s="2">
        <v>26</v>
      </c>
      <c r="H1498" s="2">
        <v>7</v>
      </c>
      <c r="J1498" s="2">
        <v>480</v>
      </c>
      <c r="K1498" s="2">
        <v>490</v>
      </c>
      <c r="N1498" s="2" t="s">
        <v>2446</v>
      </c>
      <c r="O1498" s="2" t="s">
        <v>7334</v>
      </c>
      <c r="P1498" s="2" t="s">
        <v>467</v>
      </c>
      <c r="Q1498" s="2" t="s">
        <v>7218</v>
      </c>
      <c r="S1498" s="2" t="s">
        <v>7219</v>
      </c>
      <c r="T1498" s="2" t="s">
        <v>7335</v>
      </c>
    </row>
    <row r="1499" spans="1:20" s="2" customFormat="1" ht="13" x14ac:dyDescent="0.3">
      <c r="A1499" s="2" t="s">
        <v>7505</v>
      </c>
      <c r="B1499" s="2" t="s">
        <v>7338</v>
      </c>
      <c r="C1499" s="2">
        <v>2022</v>
      </c>
      <c r="D1499" s="2" t="s">
        <v>7339</v>
      </c>
      <c r="E1499" s="2" t="s">
        <v>7340</v>
      </c>
      <c r="G1499" s="2">
        <v>119</v>
      </c>
      <c r="H1499" s="2">
        <v>19</v>
      </c>
      <c r="N1499" s="2" t="s">
        <v>6948</v>
      </c>
      <c r="O1499" s="2" t="s">
        <v>7341</v>
      </c>
      <c r="P1499" s="2" t="s">
        <v>467</v>
      </c>
      <c r="Q1499" s="2" t="s">
        <v>7218</v>
      </c>
      <c r="S1499" s="2" t="s">
        <v>7219</v>
      </c>
      <c r="T1499" s="2" t="s">
        <v>7342</v>
      </c>
    </row>
    <row r="1500" spans="1:20" s="2" customFormat="1" ht="13" x14ac:dyDescent="0.3">
      <c r="A1500" s="2" t="s">
        <v>7505</v>
      </c>
      <c r="B1500" s="2" t="s">
        <v>7343</v>
      </c>
      <c r="C1500" s="2">
        <v>2022</v>
      </c>
      <c r="D1500" s="2" t="s">
        <v>7344</v>
      </c>
      <c r="E1500" s="2" t="s">
        <v>7345</v>
      </c>
      <c r="G1500" s="2">
        <v>36</v>
      </c>
      <c r="N1500" s="2" t="s">
        <v>7346</v>
      </c>
      <c r="O1500" s="2" t="s">
        <v>7347</v>
      </c>
      <c r="P1500" s="2" t="s">
        <v>467</v>
      </c>
      <c r="Q1500" s="2" t="s">
        <v>7218</v>
      </c>
      <c r="R1500" s="2" t="s">
        <v>7226</v>
      </c>
      <c r="S1500" s="2" t="s">
        <v>7219</v>
      </c>
      <c r="T1500" s="2" t="s">
        <v>7348</v>
      </c>
    </row>
    <row r="1501" spans="1:20" s="2" customFormat="1" ht="13" x14ac:dyDescent="0.3">
      <c r="A1501" s="2" t="s">
        <v>7505</v>
      </c>
      <c r="B1501" s="2" t="s">
        <v>7349</v>
      </c>
      <c r="C1501" s="2">
        <v>2022</v>
      </c>
      <c r="D1501" s="2" t="s">
        <v>6925</v>
      </c>
      <c r="E1501" s="2" t="s">
        <v>592</v>
      </c>
      <c r="G1501" s="2">
        <v>303</v>
      </c>
      <c r="J1501" s="2">
        <v>31</v>
      </c>
      <c r="K1501" s="2">
        <v>51</v>
      </c>
      <c r="N1501" s="2" t="s">
        <v>1904</v>
      </c>
      <c r="O1501" s="2" t="s">
        <v>7350</v>
      </c>
      <c r="P1501" s="2" t="s">
        <v>7302</v>
      </c>
      <c r="Q1501" s="2" t="s">
        <v>7218</v>
      </c>
      <c r="S1501" s="2" t="s">
        <v>7219</v>
      </c>
      <c r="T1501" s="2" t="s">
        <v>7351</v>
      </c>
    </row>
    <row r="1502" spans="1:20" s="2" customFormat="1" ht="13" x14ac:dyDescent="0.3">
      <c r="A1502" s="2" t="s">
        <v>7505</v>
      </c>
      <c r="B1502" s="2" t="s">
        <v>7352</v>
      </c>
      <c r="C1502" s="2">
        <v>2022</v>
      </c>
      <c r="D1502" s="2" t="s">
        <v>7353</v>
      </c>
      <c r="E1502" s="2" t="s">
        <v>7216</v>
      </c>
      <c r="G1502" s="2">
        <v>298</v>
      </c>
      <c r="I1502" s="2">
        <v>114860</v>
      </c>
      <c r="M1502" s="2">
        <v>1</v>
      </c>
      <c r="N1502" s="2" t="s">
        <v>563</v>
      </c>
      <c r="O1502" s="2" t="s">
        <v>7354</v>
      </c>
      <c r="P1502" s="2" t="s">
        <v>467</v>
      </c>
      <c r="Q1502" s="2" t="s">
        <v>7218</v>
      </c>
      <c r="R1502" s="2" t="s">
        <v>7355</v>
      </c>
      <c r="S1502" s="2" t="s">
        <v>7219</v>
      </c>
      <c r="T1502" s="2" t="s">
        <v>7356</v>
      </c>
    </row>
    <row r="1503" spans="1:20" s="2" customFormat="1" ht="13" x14ac:dyDescent="0.3">
      <c r="A1503" s="2" t="s">
        <v>7505</v>
      </c>
      <c r="B1503" s="2" t="s">
        <v>7357</v>
      </c>
      <c r="C1503" s="2">
        <v>2022</v>
      </c>
      <c r="D1503" s="2" t="s">
        <v>6936</v>
      </c>
      <c r="E1503" s="2" t="s">
        <v>4247</v>
      </c>
      <c r="G1503" s="2">
        <v>43</v>
      </c>
      <c r="H1503" s="2">
        <v>2</v>
      </c>
      <c r="J1503" s="2">
        <v>83</v>
      </c>
      <c r="K1503" s="2">
        <v>89</v>
      </c>
      <c r="M1503" s="2">
        <v>1</v>
      </c>
      <c r="N1503" s="2" t="s">
        <v>1842</v>
      </c>
      <c r="O1503" s="2" t="s">
        <v>7358</v>
      </c>
      <c r="P1503" s="2" t="s">
        <v>467</v>
      </c>
      <c r="Q1503" s="2" t="s">
        <v>7218</v>
      </c>
      <c r="S1503" s="2" t="s">
        <v>7219</v>
      </c>
      <c r="T1503" s="2" t="s">
        <v>7359</v>
      </c>
    </row>
    <row r="1504" spans="1:20" s="2" customFormat="1" ht="13" x14ac:dyDescent="0.3">
      <c r="A1504" s="2" t="s">
        <v>7505</v>
      </c>
      <c r="B1504" s="2" t="s">
        <v>7360</v>
      </c>
      <c r="C1504" s="2">
        <v>2022</v>
      </c>
      <c r="D1504" s="2" t="s">
        <v>6929</v>
      </c>
      <c r="E1504" s="2" t="s">
        <v>7361</v>
      </c>
      <c r="G1504" s="2">
        <v>43</v>
      </c>
      <c r="H1504" s="2">
        <v>2</v>
      </c>
      <c r="J1504" s="2">
        <v>470</v>
      </c>
      <c r="K1504" s="2">
        <v>482</v>
      </c>
      <c r="M1504" s="2">
        <v>1</v>
      </c>
      <c r="N1504" s="2" t="s">
        <v>6935</v>
      </c>
      <c r="O1504" s="2" t="s">
        <v>7362</v>
      </c>
      <c r="P1504" s="2" t="s">
        <v>467</v>
      </c>
      <c r="Q1504" s="2" t="s">
        <v>7218</v>
      </c>
      <c r="S1504" s="2" t="s">
        <v>7219</v>
      </c>
      <c r="T1504" s="2" t="s">
        <v>7363</v>
      </c>
    </row>
    <row r="1505" spans="1:20" s="2" customFormat="1" ht="13" x14ac:dyDescent="0.3">
      <c r="A1505" s="2" t="s">
        <v>7505</v>
      </c>
      <c r="B1505" s="2" t="s">
        <v>7364</v>
      </c>
      <c r="C1505" s="2">
        <v>2022</v>
      </c>
      <c r="D1505" s="2" t="s">
        <v>7365</v>
      </c>
      <c r="E1505" s="2" t="s">
        <v>7366</v>
      </c>
      <c r="N1505" s="2" t="s">
        <v>7367</v>
      </c>
      <c r="O1505" s="2" t="s">
        <v>7368</v>
      </c>
      <c r="P1505" s="2" t="s">
        <v>467</v>
      </c>
      <c r="Q1505" s="2" t="s">
        <v>7232</v>
      </c>
      <c r="S1505" s="2" t="s">
        <v>7219</v>
      </c>
      <c r="T1505" s="2" t="s">
        <v>7369</v>
      </c>
    </row>
    <row r="1506" spans="1:20" s="2" customFormat="1" ht="13" x14ac:dyDescent="0.3">
      <c r="A1506" s="2" t="s">
        <v>7505</v>
      </c>
      <c r="B1506" s="2" t="s">
        <v>7370</v>
      </c>
      <c r="C1506" s="2">
        <v>2022</v>
      </c>
      <c r="D1506" s="2" t="s">
        <v>7371</v>
      </c>
      <c r="E1506" s="2" t="s">
        <v>7372</v>
      </c>
      <c r="G1506" s="2">
        <v>39</v>
      </c>
      <c r="I1506" s="2" t="s">
        <v>7373</v>
      </c>
      <c r="N1506" s="2" t="s">
        <v>7374</v>
      </c>
      <c r="O1506" s="2" t="s">
        <v>7375</v>
      </c>
      <c r="P1506" s="2" t="s">
        <v>467</v>
      </c>
      <c r="Q1506" s="2" t="s">
        <v>7218</v>
      </c>
      <c r="S1506" s="2" t="s">
        <v>7219</v>
      </c>
      <c r="T1506" s="2" t="s">
        <v>7376</v>
      </c>
    </row>
    <row r="1507" spans="1:20" s="2" customFormat="1" ht="13" x14ac:dyDescent="0.3">
      <c r="A1507" s="2" t="s">
        <v>7505</v>
      </c>
      <c r="B1507" s="2" t="s">
        <v>7377</v>
      </c>
      <c r="C1507" s="2">
        <v>2022</v>
      </c>
      <c r="D1507" s="2" t="s">
        <v>6939</v>
      </c>
      <c r="E1507" s="2" t="s">
        <v>2772</v>
      </c>
      <c r="N1507" s="2" t="s">
        <v>3917</v>
      </c>
      <c r="O1507" s="2" t="s">
        <v>7378</v>
      </c>
      <c r="P1507" s="2" t="s">
        <v>467</v>
      </c>
      <c r="Q1507" s="2" t="s">
        <v>7232</v>
      </c>
      <c r="S1507" s="2" t="s">
        <v>7219</v>
      </c>
      <c r="T1507" s="2" t="s">
        <v>7379</v>
      </c>
    </row>
    <row r="1508" spans="1:20" s="2" customFormat="1" ht="13" x14ac:dyDescent="0.3">
      <c r="A1508" s="2" t="s">
        <v>7505</v>
      </c>
      <c r="B1508" s="2" t="s">
        <v>7380</v>
      </c>
      <c r="C1508" s="2">
        <v>2022</v>
      </c>
      <c r="D1508" s="2" t="s">
        <v>7381</v>
      </c>
      <c r="E1508" s="2" t="s">
        <v>7382</v>
      </c>
      <c r="G1508" s="2">
        <v>38</v>
      </c>
      <c r="H1508" s="2">
        <v>1</v>
      </c>
      <c r="J1508" s="2">
        <v>7</v>
      </c>
      <c r="K1508" s="2">
        <v>16</v>
      </c>
      <c r="N1508" s="2" t="s">
        <v>7383</v>
      </c>
      <c r="O1508" s="2" t="s">
        <v>7384</v>
      </c>
      <c r="P1508" s="2" t="s">
        <v>467</v>
      </c>
      <c r="Q1508" s="2" t="s">
        <v>7218</v>
      </c>
      <c r="R1508" s="2" t="s">
        <v>7385</v>
      </c>
      <c r="S1508" s="2" t="s">
        <v>7219</v>
      </c>
      <c r="T1508" s="2" t="s">
        <v>7386</v>
      </c>
    </row>
    <row r="1509" spans="1:20" s="2" customFormat="1" ht="13" x14ac:dyDescent="0.3">
      <c r="A1509" s="2" t="s">
        <v>7505</v>
      </c>
      <c r="B1509" s="2" t="s">
        <v>7387</v>
      </c>
      <c r="C1509" s="2">
        <v>2022</v>
      </c>
      <c r="D1509" s="2" t="s">
        <v>7388</v>
      </c>
      <c r="E1509" s="2" t="s">
        <v>7313</v>
      </c>
      <c r="G1509" s="2">
        <v>18</v>
      </c>
      <c r="H1509" s="2">
        <v>2</v>
      </c>
      <c r="I1509" s="2">
        <v>39</v>
      </c>
      <c r="N1509" s="2" t="s">
        <v>7389</v>
      </c>
      <c r="O1509" s="2" t="s">
        <v>7390</v>
      </c>
      <c r="P1509" s="2" t="s">
        <v>7302</v>
      </c>
      <c r="Q1509" s="2" t="s">
        <v>7218</v>
      </c>
      <c r="R1509" s="2" t="s">
        <v>7385</v>
      </c>
      <c r="S1509" s="2" t="s">
        <v>7219</v>
      </c>
      <c r="T1509" s="2" t="s">
        <v>7391</v>
      </c>
    </row>
    <row r="1510" spans="1:20" s="2" customFormat="1" ht="13" x14ac:dyDescent="0.3">
      <c r="A1510" s="2" t="s">
        <v>7505</v>
      </c>
      <c r="B1510" s="2" t="s">
        <v>7392</v>
      </c>
      <c r="C1510" s="2">
        <v>2022</v>
      </c>
      <c r="D1510" s="2" t="s">
        <v>341</v>
      </c>
      <c r="E1510" s="2" t="s">
        <v>350</v>
      </c>
      <c r="G1510" s="2">
        <v>59</v>
      </c>
      <c r="H1510" s="2">
        <v>1</v>
      </c>
      <c r="J1510" s="2">
        <v>51</v>
      </c>
      <c r="K1510" s="2">
        <v>75</v>
      </c>
      <c r="M1510" s="2">
        <v>1</v>
      </c>
      <c r="N1510" s="2" t="s">
        <v>344</v>
      </c>
      <c r="O1510" s="2" t="s">
        <v>7393</v>
      </c>
      <c r="P1510" s="2" t="s">
        <v>467</v>
      </c>
      <c r="Q1510" s="2" t="s">
        <v>7218</v>
      </c>
      <c r="S1510" s="2" t="s">
        <v>7219</v>
      </c>
      <c r="T1510" s="2" t="s">
        <v>7394</v>
      </c>
    </row>
    <row r="1511" spans="1:20" s="2" customFormat="1" ht="13" x14ac:dyDescent="0.3">
      <c r="A1511" s="2" t="s">
        <v>7505</v>
      </c>
      <c r="B1511" s="2" t="s">
        <v>7395</v>
      </c>
      <c r="C1511" s="2">
        <v>2021</v>
      </c>
      <c r="D1511" s="2" t="s">
        <v>6857</v>
      </c>
      <c r="E1511" s="2" t="s">
        <v>7270</v>
      </c>
      <c r="G1511" s="2">
        <v>6</v>
      </c>
      <c r="H1511" s="2">
        <v>12</v>
      </c>
      <c r="J1511" s="2" t="s">
        <v>7396</v>
      </c>
      <c r="K1511" s="2" t="s">
        <v>7397</v>
      </c>
      <c r="N1511" s="2" t="s">
        <v>6860</v>
      </c>
      <c r="O1511" s="2" t="s">
        <v>7398</v>
      </c>
      <c r="P1511" s="2" t="s">
        <v>7302</v>
      </c>
      <c r="Q1511" s="2" t="s">
        <v>7218</v>
      </c>
      <c r="R1511" s="2" t="s">
        <v>7385</v>
      </c>
      <c r="S1511" s="2" t="s">
        <v>7219</v>
      </c>
      <c r="T1511" s="2" t="s">
        <v>7399</v>
      </c>
    </row>
    <row r="1512" spans="1:20" s="2" customFormat="1" ht="13" x14ac:dyDescent="0.3">
      <c r="A1512" s="2" t="s">
        <v>7505</v>
      </c>
      <c r="B1512" s="2" t="s">
        <v>7400</v>
      </c>
      <c r="C1512" s="2">
        <v>2021</v>
      </c>
      <c r="D1512" s="2" t="s">
        <v>6835</v>
      </c>
      <c r="E1512" s="2" t="s">
        <v>1847</v>
      </c>
      <c r="G1512" s="2">
        <v>153</v>
      </c>
      <c r="I1512" s="2">
        <v>106852</v>
      </c>
      <c r="M1512" s="2">
        <v>2</v>
      </c>
      <c r="N1512" s="2" t="s">
        <v>1848</v>
      </c>
      <c r="O1512" s="2" t="s">
        <v>7401</v>
      </c>
      <c r="P1512" s="2" t="s">
        <v>467</v>
      </c>
      <c r="Q1512" s="2" t="s">
        <v>7218</v>
      </c>
      <c r="R1512" s="2" t="s">
        <v>7257</v>
      </c>
      <c r="S1512" s="2" t="s">
        <v>7219</v>
      </c>
      <c r="T1512" s="2" t="s">
        <v>7402</v>
      </c>
    </row>
    <row r="1513" spans="1:20" s="2" customFormat="1" ht="13" x14ac:dyDescent="0.3">
      <c r="A1513" s="2" t="s">
        <v>7505</v>
      </c>
      <c r="B1513" s="2" t="s">
        <v>7403</v>
      </c>
      <c r="C1513" s="2">
        <v>2021</v>
      </c>
      <c r="D1513" s="2" t="s">
        <v>4971</v>
      </c>
      <c r="E1513" s="2" t="s">
        <v>7404</v>
      </c>
      <c r="G1513" s="2">
        <v>12</v>
      </c>
      <c r="H1513" s="2">
        <v>1</v>
      </c>
      <c r="I1513" s="2">
        <v>164</v>
      </c>
      <c r="M1513" s="2">
        <v>9</v>
      </c>
      <c r="N1513" s="2" t="s">
        <v>4977</v>
      </c>
      <c r="O1513" s="2" t="s">
        <v>7405</v>
      </c>
      <c r="P1513" s="2" t="s">
        <v>467</v>
      </c>
      <c r="Q1513" s="2" t="s">
        <v>7218</v>
      </c>
      <c r="R1513" s="2" t="s">
        <v>7266</v>
      </c>
      <c r="S1513" s="2" t="s">
        <v>7219</v>
      </c>
      <c r="T1513" s="2" t="s">
        <v>7406</v>
      </c>
    </row>
    <row r="1514" spans="1:20" s="2" customFormat="1" ht="13" x14ac:dyDescent="0.3">
      <c r="A1514" s="2" t="s">
        <v>7505</v>
      </c>
      <c r="B1514" s="2" t="s">
        <v>7407</v>
      </c>
      <c r="C1514" s="2">
        <v>2021</v>
      </c>
      <c r="D1514" s="2" t="s">
        <v>358</v>
      </c>
      <c r="E1514" s="2" t="s">
        <v>365</v>
      </c>
      <c r="G1514" s="2">
        <v>18</v>
      </c>
      <c r="H1514" s="2">
        <v>4</v>
      </c>
      <c r="J1514" s="2">
        <v>94</v>
      </c>
      <c r="K1514" s="2">
        <v>96</v>
      </c>
      <c r="M1514" s="2">
        <v>1</v>
      </c>
      <c r="N1514" s="2" t="s">
        <v>362</v>
      </c>
      <c r="O1514" s="2" t="s">
        <v>7408</v>
      </c>
      <c r="P1514" s="2" t="s">
        <v>467</v>
      </c>
      <c r="Q1514" s="2" t="s">
        <v>7218</v>
      </c>
      <c r="R1514" s="2" t="s">
        <v>7266</v>
      </c>
      <c r="S1514" s="2" t="s">
        <v>7219</v>
      </c>
      <c r="T1514" s="2" t="s">
        <v>7409</v>
      </c>
    </row>
    <row r="1515" spans="1:20" s="2" customFormat="1" ht="13" x14ac:dyDescent="0.3">
      <c r="A1515" s="2" t="s">
        <v>7505</v>
      </c>
      <c r="B1515" s="2" t="s">
        <v>7410</v>
      </c>
      <c r="C1515" s="2">
        <v>2021</v>
      </c>
      <c r="D1515" s="2" t="s">
        <v>7411</v>
      </c>
      <c r="E1515" s="2" t="s">
        <v>6850</v>
      </c>
      <c r="G1515" s="2">
        <v>26</v>
      </c>
      <c r="H1515" s="2">
        <v>22</v>
      </c>
      <c r="I1515" s="2">
        <v>6785</v>
      </c>
      <c r="N1515" s="2" t="s">
        <v>6852</v>
      </c>
      <c r="O1515" s="2" t="s">
        <v>7412</v>
      </c>
      <c r="P1515" s="2" t="s">
        <v>467</v>
      </c>
      <c r="Q1515" s="2" t="s">
        <v>7218</v>
      </c>
      <c r="R1515" s="2" t="s">
        <v>7266</v>
      </c>
      <c r="S1515" s="2" t="s">
        <v>7219</v>
      </c>
      <c r="T1515" s="2" t="s">
        <v>7413</v>
      </c>
    </row>
    <row r="1516" spans="1:20" s="2" customFormat="1" ht="13" x14ac:dyDescent="0.3">
      <c r="A1516" s="2" t="s">
        <v>7505</v>
      </c>
      <c r="B1516" s="2" t="s">
        <v>7414</v>
      </c>
      <c r="C1516" s="2">
        <v>2021</v>
      </c>
      <c r="D1516" s="2" t="s">
        <v>7415</v>
      </c>
      <c r="E1516" s="2" t="s">
        <v>7416</v>
      </c>
      <c r="G1516" s="2">
        <v>12</v>
      </c>
      <c r="H1516" s="2">
        <v>11</v>
      </c>
      <c r="I1516" s="2">
        <v>908</v>
      </c>
      <c r="M1516" s="2">
        <v>1</v>
      </c>
      <c r="N1516" s="2" t="s">
        <v>7417</v>
      </c>
      <c r="O1516" s="2" t="s">
        <v>7418</v>
      </c>
      <c r="P1516" s="2" t="s">
        <v>467</v>
      </c>
      <c r="Q1516" s="2" t="s">
        <v>7218</v>
      </c>
      <c r="R1516" s="2" t="s">
        <v>7385</v>
      </c>
      <c r="S1516" s="2" t="s">
        <v>7219</v>
      </c>
      <c r="T1516" s="2" t="s">
        <v>7419</v>
      </c>
    </row>
    <row r="1517" spans="1:20" s="2" customFormat="1" ht="13" x14ac:dyDescent="0.3">
      <c r="A1517" s="2" t="s">
        <v>7505</v>
      </c>
      <c r="B1517" s="2" t="s">
        <v>7420</v>
      </c>
      <c r="C1517" s="2">
        <v>2021</v>
      </c>
      <c r="D1517" s="2" t="s">
        <v>6869</v>
      </c>
      <c r="E1517" s="2" t="s">
        <v>7421</v>
      </c>
      <c r="G1517" s="2">
        <v>605</v>
      </c>
      <c r="I1517" s="2">
        <v>120830</v>
      </c>
      <c r="N1517" s="2" t="s">
        <v>6874</v>
      </c>
      <c r="O1517" s="2" t="s">
        <v>7422</v>
      </c>
      <c r="P1517" s="2" t="s">
        <v>467</v>
      </c>
      <c r="Q1517" s="2" t="s">
        <v>7218</v>
      </c>
      <c r="S1517" s="2" t="s">
        <v>7219</v>
      </c>
      <c r="T1517" s="2" t="s">
        <v>7423</v>
      </c>
    </row>
    <row r="1518" spans="1:20" s="2" customFormat="1" ht="13" x14ac:dyDescent="0.3">
      <c r="A1518" s="2" t="s">
        <v>7505</v>
      </c>
      <c r="B1518" s="2" t="s">
        <v>7424</v>
      </c>
      <c r="C1518" s="2">
        <v>2021</v>
      </c>
      <c r="D1518" s="2" t="s">
        <v>373</v>
      </c>
      <c r="E1518" s="2" t="s">
        <v>7425</v>
      </c>
      <c r="G1518" s="2">
        <v>30</v>
      </c>
      <c r="H1518" s="2">
        <v>8</v>
      </c>
      <c r="J1518" s="2">
        <v>1147</v>
      </c>
      <c r="K1518" s="2">
        <v>1161</v>
      </c>
      <c r="M1518" s="2">
        <v>14</v>
      </c>
      <c r="N1518" s="2" t="s">
        <v>377</v>
      </c>
      <c r="O1518" s="2" t="s">
        <v>7426</v>
      </c>
      <c r="P1518" s="2" t="s">
        <v>7302</v>
      </c>
      <c r="Q1518" s="2" t="s">
        <v>7218</v>
      </c>
      <c r="S1518" s="2" t="s">
        <v>7219</v>
      </c>
      <c r="T1518" s="2" t="s">
        <v>7427</v>
      </c>
    </row>
    <row r="1519" spans="1:20" s="2" customFormat="1" ht="13" x14ac:dyDescent="0.3">
      <c r="A1519" s="2" t="s">
        <v>7505</v>
      </c>
      <c r="B1519" s="2" t="s">
        <v>7428</v>
      </c>
      <c r="C1519" s="2">
        <v>2021</v>
      </c>
      <c r="D1519" s="2" t="s">
        <v>6826</v>
      </c>
      <c r="E1519" s="2" t="s">
        <v>7429</v>
      </c>
      <c r="G1519" s="2">
        <v>326</v>
      </c>
      <c r="H1519" s="2">
        <v>2</v>
      </c>
      <c r="J1519" s="2">
        <v>133</v>
      </c>
      <c r="K1519" s="2">
        <v>134</v>
      </c>
      <c r="N1519" s="2" t="s">
        <v>1882</v>
      </c>
      <c r="O1519" s="2" t="s">
        <v>7430</v>
      </c>
      <c r="P1519" s="2" t="s">
        <v>7275</v>
      </c>
      <c r="Q1519" s="2" t="s">
        <v>7218</v>
      </c>
      <c r="S1519" s="2" t="s">
        <v>7219</v>
      </c>
      <c r="T1519" s="2" t="s">
        <v>7431</v>
      </c>
    </row>
    <row r="1520" spans="1:20" s="2" customFormat="1" ht="13" x14ac:dyDescent="0.3">
      <c r="A1520" s="2" t="s">
        <v>7505</v>
      </c>
      <c r="B1520" s="2" t="s">
        <v>7432</v>
      </c>
      <c r="C1520" s="2">
        <v>2021</v>
      </c>
      <c r="D1520" s="2" t="s">
        <v>7433</v>
      </c>
      <c r="E1520" s="2" t="s">
        <v>7434</v>
      </c>
      <c r="G1520" s="2">
        <v>22</v>
      </c>
      <c r="H1520" s="2">
        <v>12</v>
      </c>
      <c r="I1520" s="2">
        <v>6351</v>
      </c>
      <c r="N1520" s="2" t="s">
        <v>6880</v>
      </c>
      <c r="O1520" s="2" t="s">
        <v>7435</v>
      </c>
      <c r="P1520" s="2" t="s">
        <v>7302</v>
      </c>
      <c r="Q1520" s="2" t="s">
        <v>7218</v>
      </c>
      <c r="R1520" s="2" t="s">
        <v>7266</v>
      </c>
      <c r="S1520" s="2" t="s">
        <v>7219</v>
      </c>
      <c r="T1520" s="2" t="s">
        <v>7436</v>
      </c>
    </row>
    <row r="1521" spans="1:20" s="2" customFormat="1" ht="13" x14ac:dyDescent="0.3">
      <c r="A1521" s="2" t="s">
        <v>7505</v>
      </c>
      <c r="B1521" s="2" t="s">
        <v>7437</v>
      </c>
      <c r="C1521" s="2">
        <v>2021</v>
      </c>
      <c r="D1521" s="2" t="s">
        <v>6819</v>
      </c>
      <c r="E1521" s="2" t="s">
        <v>7438</v>
      </c>
      <c r="G1521" s="2">
        <v>49</v>
      </c>
      <c r="H1521" s="2">
        <v>2</v>
      </c>
      <c r="J1521" s="2">
        <v>1013</v>
      </c>
      <c r="K1521" s="2">
        <v>1026</v>
      </c>
      <c r="M1521" s="2">
        <v>3</v>
      </c>
      <c r="N1521" s="2" t="s">
        <v>6825</v>
      </c>
      <c r="O1521" s="2" t="s">
        <v>7439</v>
      </c>
      <c r="P1521" s="2" t="s">
        <v>7302</v>
      </c>
      <c r="Q1521" s="2" t="s">
        <v>7218</v>
      </c>
      <c r="R1521" s="2" t="s">
        <v>7303</v>
      </c>
      <c r="S1521" s="2" t="s">
        <v>7219</v>
      </c>
      <c r="T1521" s="2" t="s">
        <v>7440</v>
      </c>
    </row>
    <row r="1522" spans="1:20" s="2" customFormat="1" ht="13" x14ac:dyDescent="0.3">
      <c r="A1522" s="2" t="s">
        <v>7505</v>
      </c>
      <c r="B1522" s="2" t="s">
        <v>7441</v>
      </c>
      <c r="C1522" s="2">
        <v>2021</v>
      </c>
      <c r="D1522" s="2" t="s">
        <v>6881</v>
      </c>
      <c r="E1522" s="2" t="s">
        <v>7442</v>
      </c>
      <c r="G1522" s="2">
        <v>174</v>
      </c>
      <c r="J1522" s="2">
        <v>413</v>
      </c>
      <c r="K1522" s="2">
        <v>423</v>
      </c>
      <c r="M1522" s="2">
        <v>2</v>
      </c>
      <c r="N1522" s="2" t="s">
        <v>6886</v>
      </c>
      <c r="O1522" s="2" t="s">
        <v>7443</v>
      </c>
      <c r="P1522" s="2" t="s">
        <v>467</v>
      </c>
      <c r="Q1522" s="2" t="s">
        <v>7218</v>
      </c>
      <c r="S1522" s="2" t="s">
        <v>7219</v>
      </c>
      <c r="T1522" s="2" t="s">
        <v>7444</v>
      </c>
    </row>
    <row r="1523" spans="1:20" s="2" customFormat="1" ht="13" x14ac:dyDescent="0.3">
      <c r="A1523" s="2" t="s">
        <v>7505</v>
      </c>
      <c r="B1523" s="2" t="s">
        <v>7445</v>
      </c>
      <c r="C1523" s="2">
        <v>2021</v>
      </c>
      <c r="D1523" s="2" t="s">
        <v>6887</v>
      </c>
      <c r="E1523" s="2" t="s">
        <v>6891</v>
      </c>
      <c r="G1523" s="2">
        <v>60</v>
      </c>
      <c r="H1523" s="2">
        <v>8</v>
      </c>
      <c r="J1523" s="2">
        <v>584</v>
      </c>
      <c r="K1523" s="2">
        <v>596</v>
      </c>
      <c r="M1523" s="2">
        <v>1</v>
      </c>
      <c r="N1523" s="2" t="s">
        <v>6894</v>
      </c>
      <c r="O1523" s="2" t="s">
        <v>7446</v>
      </c>
      <c r="P1523" s="2" t="s">
        <v>467</v>
      </c>
      <c r="Q1523" s="2" t="s">
        <v>7218</v>
      </c>
      <c r="R1523" s="2" t="s">
        <v>7355</v>
      </c>
      <c r="S1523" s="2" t="s">
        <v>7219</v>
      </c>
      <c r="T1523" s="2" t="s">
        <v>7447</v>
      </c>
    </row>
    <row r="1524" spans="1:20" s="2" customFormat="1" ht="13" x14ac:dyDescent="0.3">
      <c r="A1524" s="2" t="s">
        <v>7505</v>
      </c>
      <c r="B1524" s="2" t="s">
        <v>7448</v>
      </c>
      <c r="C1524" s="2">
        <v>2021</v>
      </c>
      <c r="D1524" s="2" t="s">
        <v>4673</v>
      </c>
      <c r="E1524" s="2" t="s">
        <v>3834</v>
      </c>
      <c r="G1524" s="2">
        <v>33</v>
      </c>
      <c r="J1524" s="2">
        <v>1091</v>
      </c>
      <c r="K1524" s="2">
        <v>1098</v>
      </c>
      <c r="O1524" s="2" t="s">
        <v>7449</v>
      </c>
      <c r="P1524" s="2" t="s">
        <v>467</v>
      </c>
      <c r="Q1524" s="2" t="s">
        <v>7218</v>
      </c>
      <c r="S1524" s="2" t="s">
        <v>7219</v>
      </c>
      <c r="T1524" s="2" t="s">
        <v>7450</v>
      </c>
    </row>
    <row r="1525" spans="1:20" s="2" customFormat="1" ht="13" x14ac:dyDescent="0.3">
      <c r="A1525" s="2" t="s">
        <v>7505</v>
      </c>
      <c r="B1525" s="2" t="s">
        <v>7451</v>
      </c>
      <c r="C1525" s="2">
        <v>2021</v>
      </c>
      <c r="D1525" s="2" t="s">
        <v>7452</v>
      </c>
      <c r="E1525" s="2" t="s">
        <v>7453</v>
      </c>
      <c r="G1525" s="2">
        <v>17</v>
      </c>
      <c r="H1525" s="2">
        <v>725</v>
      </c>
      <c r="J1525" s="2">
        <v>286</v>
      </c>
      <c r="K1525" s="2">
        <v>288</v>
      </c>
      <c r="O1525" s="2" t="s">
        <v>7454</v>
      </c>
      <c r="P1525" s="2" t="s">
        <v>467</v>
      </c>
      <c r="Q1525" s="2" t="s">
        <v>7218</v>
      </c>
      <c r="S1525" s="2" t="s">
        <v>7219</v>
      </c>
      <c r="T1525" s="2" t="s">
        <v>7455</v>
      </c>
    </row>
    <row r="1526" spans="1:20" s="2" customFormat="1" ht="13" x14ac:dyDescent="0.3">
      <c r="A1526" s="2" t="s">
        <v>7505</v>
      </c>
      <c r="B1526" s="2" t="s">
        <v>7456</v>
      </c>
      <c r="C1526" s="2">
        <v>2021</v>
      </c>
      <c r="D1526" s="2" t="s">
        <v>7457</v>
      </c>
      <c r="E1526" s="2" t="s">
        <v>7458</v>
      </c>
      <c r="G1526" s="2">
        <v>81</v>
      </c>
      <c r="H1526" s="2">
        <v>3</v>
      </c>
      <c r="J1526" s="2">
        <v>397</v>
      </c>
      <c r="K1526" s="2">
        <v>403</v>
      </c>
      <c r="M1526" s="2">
        <v>12</v>
      </c>
      <c r="N1526" s="2" t="s">
        <v>7459</v>
      </c>
      <c r="O1526" s="2" t="s">
        <v>7460</v>
      </c>
      <c r="P1526" s="2" t="s">
        <v>7302</v>
      </c>
      <c r="Q1526" s="2" t="s">
        <v>7218</v>
      </c>
      <c r="S1526" s="2" t="s">
        <v>7219</v>
      </c>
      <c r="T1526" s="2" t="s">
        <v>7461</v>
      </c>
    </row>
    <row r="1527" spans="1:20" s="2" customFormat="1" ht="13" x14ac:dyDescent="0.3">
      <c r="A1527" s="2" t="s">
        <v>7505</v>
      </c>
      <c r="B1527" s="2" t="s">
        <v>7462</v>
      </c>
      <c r="C1527" s="2">
        <v>2021</v>
      </c>
      <c r="D1527" s="2" t="s">
        <v>6895</v>
      </c>
      <c r="E1527" s="2" t="s">
        <v>7442</v>
      </c>
      <c r="G1527" s="2">
        <v>167</v>
      </c>
      <c r="J1527" s="2">
        <v>491</v>
      </c>
      <c r="K1527" s="2">
        <v>501</v>
      </c>
      <c r="M1527" s="2">
        <v>1</v>
      </c>
      <c r="N1527" s="2" t="s">
        <v>6899</v>
      </c>
      <c r="O1527" s="2" t="s">
        <v>7463</v>
      </c>
      <c r="P1527" s="2" t="s">
        <v>467</v>
      </c>
      <c r="Q1527" s="2" t="s">
        <v>7218</v>
      </c>
      <c r="S1527" s="2" t="s">
        <v>7219</v>
      </c>
      <c r="T1527" s="2" t="s">
        <v>7464</v>
      </c>
    </row>
    <row r="1528" spans="1:20" s="2" customFormat="1" ht="13" x14ac:dyDescent="0.3">
      <c r="A1528" s="2" t="s">
        <v>7505</v>
      </c>
      <c r="B1528" s="2" t="s">
        <v>7465</v>
      </c>
      <c r="C1528" s="2">
        <v>2021</v>
      </c>
      <c r="D1528" s="2" t="s">
        <v>7466</v>
      </c>
      <c r="E1528" s="2" t="s">
        <v>7467</v>
      </c>
      <c r="N1528" s="2" t="s">
        <v>7468</v>
      </c>
      <c r="O1528" s="2" t="s">
        <v>7469</v>
      </c>
      <c r="P1528" s="2" t="s">
        <v>7470</v>
      </c>
      <c r="Q1528" s="2" t="s">
        <v>7232</v>
      </c>
      <c r="S1528" s="2" t="s">
        <v>7219</v>
      </c>
      <c r="T1528" s="2" t="s">
        <v>7471</v>
      </c>
    </row>
    <row r="1529" spans="1:20" s="2" customFormat="1" ht="13" x14ac:dyDescent="0.3">
      <c r="A1529" s="2" t="s">
        <v>7505</v>
      </c>
      <c r="B1529" s="2" t="s">
        <v>7472</v>
      </c>
      <c r="C1529" s="2">
        <v>2021</v>
      </c>
      <c r="D1529" s="2" t="s">
        <v>7473</v>
      </c>
      <c r="E1529" s="2" t="s">
        <v>2999</v>
      </c>
      <c r="G1529" s="2">
        <v>27</v>
      </c>
      <c r="H1529" s="2">
        <v>4</v>
      </c>
      <c r="J1529" s="2">
        <v>579</v>
      </c>
      <c r="K1529" s="2">
        <v>592</v>
      </c>
      <c r="N1529" s="2" t="s">
        <v>3001</v>
      </c>
      <c r="O1529" s="2" t="s">
        <v>7474</v>
      </c>
      <c r="P1529" s="2" t="s">
        <v>467</v>
      </c>
      <c r="Q1529" s="2" t="s">
        <v>7218</v>
      </c>
      <c r="S1529" s="2" t="s">
        <v>7219</v>
      </c>
      <c r="T1529" s="2" t="s">
        <v>7475</v>
      </c>
    </row>
    <row r="1530" spans="1:20" s="2" customFormat="1" ht="13" x14ac:dyDescent="0.3">
      <c r="A1530" s="2" t="s">
        <v>7505</v>
      </c>
      <c r="B1530" s="2" t="s">
        <v>7476</v>
      </c>
      <c r="C1530" s="2">
        <v>2021</v>
      </c>
      <c r="D1530" s="2" t="s">
        <v>6853</v>
      </c>
      <c r="E1530" s="2" t="s">
        <v>3533</v>
      </c>
      <c r="N1530" s="2" t="s">
        <v>3876</v>
      </c>
      <c r="O1530" s="2" t="s">
        <v>7477</v>
      </c>
      <c r="P1530" s="2" t="s">
        <v>467</v>
      </c>
      <c r="Q1530" s="2" t="s">
        <v>7232</v>
      </c>
      <c r="S1530" s="2" t="s">
        <v>7219</v>
      </c>
      <c r="T1530" s="2" t="s">
        <v>7478</v>
      </c>
    </row>
    <row r="1531" spans="1:20" s="2" customFormat="1" ht="13" x14ac:dyDescent="0.3">
      <c r="A1531" s="2" t="s">
        <v>7505</v>
      </c>
      <c r="B1531" s="2" t="s">
        <v>7479</v>
      </c>
      <c r="C1531" s="2">
        <v>2021</v>
      </c>
      <c r="D1531" s="2" t="s">
        <v>7480</v>
      </c>
      <c r="E1531" s="2" t="s">
        <v>7481</v>
      </c>
      <c r="G1531" s="2">
        <v>47</v>
      </c>
      <c r="H1531" s="2">
        <v>15</v>
      </c>
      <c r="J1531" s="2">
        <v>1209</v>
      </c>
      <c r="K1531" s="2">
        <v>1216</v>
      </c>
      <c r="N1531" s="2" t="s">
        <v>7482</v>
      </c>
      <c r="O1531" s="2" t="s">
        <v>7483</v>
      </c>
      <c r="P1531" s="2" t="s">
        <v>467</v>
      </c>
      <c r="Q1531" s="2" t="s">
        <v>7218</v>
      </c>
      <c r="S1531" s="2" t="s">
        <v>7219</v>
      </c>
      <c r="T1531" s="2" t="s">
        <v>7484</v>
      </c>
    </row>
    <row r="1532" spans="1:20" s="2" customFormat="1" ht="13" x14ac:dyDescent="0.3">
      <c r="A1532" s="2" t="s">
        <v>7505</v>
      </c>
      <c r="B1532" s="2" t="s">
        <v>7485</v>
      </c>
      <c r="C1532" s="2">
        <v>2021</v>
      </c>
      <c r="D1532" s="2" t="s">
        <v>2042</v>
      </c>
      <c r="E1532" s="2" t="s">
        <v>7486</v>
      </c>
      <c r="G1532" s="2">
        <v>22</v>
      </c>
      <c r="H1532" s="2">
        <v>2</v>
      </c>
      <c r="J1532" s="2">
        <v>227</v>
      </c>
      <c r="K1532" s="2">
        <v>237</v>
      </c>
      <c r="M1532" s="2">
        <v>1</v>
      </c>
      <c r="N1532" s="2" t="s">
        <v>181</v>
      </c>
      <c r="O1532" s="2" t="s">
        <v>7487</v>
      </c>
      <c r="P1532" s="2" t="s">
        <v>467</v>
      </c>
      <c r="Q1532" s="2" t="s">
        <v>7218</v>
      </c>
      <c r="S1532" s="2" t="s">
        <v>7219</v>
      </c>
      <c r="T1532" s="2" t="s">
        <v>7488</v>
      </c>
    </row>
    <row r="1533" spans="1:20" s="2" customFormat="1" ht="13" x14ac:dyDescent="0.3">
      <c r="A1533" s="2" t="s">
        <v>7505</v>
      </c>
      <c r="B1533" s="2" t="s">
        <v>7489</v>
      </c>
      <c r="C1533" s="2">
        <v>2021</v>
      </c>
      <c r="D1533" s="2" t="s">
        <v>7490</v>
      </c>
      <c r="E1533" s="2" t="s">
        <v>7491</v>
      </c>
      <c r="G1533" s="2">
        <v>13</v>
      </c>
      <c r="H1533" s="2">
        <v>1</v>
      </c>
      <c r="N1533" s="2" t="s">
        <v>7492</v>
      </c>
      <c r="O1533" s="2" t="s">
        <v>7493</v>
      </c>
      <c r="P1533" s="2" t="s">
        <v>467</v>
      </c>
      <c r="Q1533" s="2" t="s">
        <v>7218</v>
      </c>
      <c r="R1533" s="2" t="s">
        <v>7385</v>
      </c>
      <c r="S1533" s="2" t="s">
        <v>7219</v>
      </c>
      <c r="T1533" s="2" t="s">
        <v>7494</v>
      </c>
    </row>
    <row r="1534" spans="1:20" s="2" customFormat="1" ht="13" x14ac:dyDescent="0.3">
      <c r="A1534" s="2" t="s">
        <v>7505</v>
      </c>
      <c r="B1534" s="2" t="s">
        <v>7495</v>
      </c>
      <c r="C1534" s="2">
        <v>2021</v>
      </c>
      <c r="D1534" s="2" t="s">
        <v>7496</v>
      </c>
      <c r="E1534" s="2" t="s">
        <v>7497</v>
      </c>
      <c r="M1534" s="2">
        <v>2</v>
      </c>
      <c r="N1534" s="2" t="s">
        <v>3923</v>
      </c>
      <c r="O1534" s="2" t="s">
        <v>7498</v>
      </c>
      <c r="P1534" s="2" t="s">
        <v>467</v>
      </c>
      <c r="Q1534" s="2" t="s">
        <v>7232</v>
      </c>
      <c r="S1534" s="2" t="s">
        <v>7219</v>
      </c>
      <c r="T1534" s="2" t="s">
        <v>7499</v>
      </c>
    </row>
    <row r="1535" spans="1:20" s="2" customFormat="1" ht="13" x14ac:dyDescent="0.3">
      <c r="A1535" s="2" t="s">
        <v>7505</v>
      </c>
      <c r="B1535" s="2" t="s">
        <v>7500</v>
      </c>
      <c r="C1535" s="2">
        <v>2021</v>
      </c>
      <c r="D1535" s="2" t="s">
        <v>7501</v>
      </c>
      <c r="E1535" s="2" t="s">
        <v>7502</v>
      </c>
      <c r="G1535" s="2">
        <v>17</v>
      </c>
      <c r="H1535" s="2">
        <v>1</v>
      </c>
      <c r="J1535" s="2">
        <v>16</v>
      </c>
      <c r="K1535" s="2">
        <v>26</v>
      </c>
      <c r="N1535" s="2" t="s">
        <v>6911</v>
      </c>
      <c r="O1535" s="2" t="s">
        <v>7503</v>
      </c>
      <c r="P1535" s="2" t="s">
        <v>467</v>
      </c>
      <c r="Q1535" s="2" t="s">
        <v>7218</v>
      </c>
      <c r="R1535" s="2" t="s">
        <v>7355</v>
      </c>
      <c r="S1535" s="2" t="s">
        <v>7219</v>
      </c>
      <c r="T1535" s="2" t="s">
        <v>7504</v>
      </c>
    </row>
    <row r="1536" spans="1:20" s="2" customFormat="1" ht="13" x14ac:dyDescent="0.3">
      <c r="A1536" s="2" t="s">
        <v>7506</v>
      </c>
      <c r="B1536" s="2" t="s">
        <v>7237</v>
      </c>
      <c r="C1536" s="2">
        <v>2022</v>
      </c>
      <c r="D1536" s="2" t="s">
        <v>7238</v>
      </c>
      <c r="E1536" s="2" t="s">
        <v>7239</v>
      </c>
      <c r="J1536" s="2">
        <v>51</v>
      </c>
      <c r="K1536" s="2">
        <v>54</v>
      </c>
      <c r="N1536" s="2" t="s">
        <v>7240</v>
      </c>
      <c r="O1536" s="2" t="s">
        <v>7241</v>
      </c>
      <c r="P1536" s="2" t="s">
        <v>7242</v>
      </c>
      <c r="Q1536" s="2" t="s">
        <v>7218</v>
      </c>
      <c r="S1536" s="2" t="s">
        <v>7219</v>
      </c>
      <c r="T1536" s="2" t="s">
        <v>7243</v>
      </c>
    </row>
    <row r="1537" spans="1:20" s="2" customFormat="1" ht="13" x14ac:dyDescent="0.3">
      <c r="A1537" s="2" t="s">
        <v>7738</v>
      </c>
      <c r="B1537" s="2" t="s">
        <v>7507</v>
      </c>
      <c r="C1537" s="2">
        <v>2022</v>
      </c>
      <c r="D1537" s="2" t="s">
        <v>7063</v>
      </c>
      <c r="E1537" s="2" t="s">
        <v>7508</v>
      </c>
      <c r="H1537" s="2">
        <v>183</v>
      </c>
      <c r="N1537" s="2" t="s">
        <v>7066</v>
      </c>
      <c r="O1537" s="2" t="s">
        <v>7509</v>
      </c>
      <c r="P1537" s="2" t="s">
        <v>467</v>
      </c>
      <c r="Q1537" s="2" t="s">
        <v>7218</v>
      </c>
      <c r="S1537" s="2" t="s">
        <v>7219</v>
      </c>
      <c r="T1537" s="2" t="s">
        <v>7510</v>
      </c>
    </row>
    <row r="1538" spans="1:20" s="2" customFormat="1" ht="13" x14ac:dyDescent="0.3">
      <c r="A1538" s="2" t="s">
        <v>7738</v>
      </c>
      <c r="B1538" s="2" t="s">
        <v>7511</v>
      </c>
      <c r="C1538" s="2">
        <v>2022</v>
      </c>
      <c r="D1538" s="2" t="s">
        <v>6141</v>
      </c>
      <c r="E1538" s="2" t="s">
        <v>7512</v>
      </c>
      <c r="G1538" s="2">
        <v>49</v>
      </c>
      <c r="H1538" s="2">
        <v>5</v>
      </c>
      <c r="J1538" s="2">
        <v>489</v>
      </c>
      <c r="K1538" s="2">
        <v>496</v>
      </c>
      <c r="N1538" s="2" t="s">
        <v>6146</v>
      </c>
      <c r="O1538" s="2" t="s">
        <v>7513</v>
      </c>
      <c r="P1538" s="2" t="s">
        <v>467</v>
      </c>
      <c r="Q1538" s="2" t="s">
        <v>7218</v>
      </c>
      <c r="R1538" s="2" t="s">
        <v>7226</v>
      </c>
      <c r="S1538" s="2" t="s">
        <v>7219</v>
      </c>
      <c r="T1538" s="2" t="s">
        <v>7514</v>
      </c>
    </row>
    <row r="1539" spans="1:20" s="2" customFormat="1" ht="13" x14ac:dyDescent="0.3">
      <c r="A1539" s="2" t="s">
        <v>7738</v>
      </c>
      <c r="B1539" s="2" t="s">
        <v>7515</v>
      </c>
      <c r="C1539" s="2">
        <v>2022</v>
      </c>
      <c r="D1539" s="2" t="s">
        <v>7027</v>
      </c>
      <c r="E1539" s="2" t="s">
        <v>7516</v>
      </c>
      <c r="G1539" s="2">
        <v>13</v>
      </c>
      <c r="I1539" s="2">
        <v>868942</v>
      </c>
      <c r="N1539" s="2" t="s">
        <v>7032</v>
      </c>
      <c r="O1539" s="2" t="s">
        <v>7517</v>
      </c>
      <c r="P1539" s="2" t="s">
        <v>467</v>
      </c>
      <c r="Q1539" s="2" t="s">
        <v>7218</v>
      </c>
      <c r="R1539" s="2" t="s">
        <v>7266</v>
      </c>
      <c r="S1539" s="2" t="s">
        <v>7219</v>
      </c>
      <c r="T1539" s="2" t="s">
        <v>7518</v>
      </c>
    </row>
    <row r="1540" spans="1:20" s="2" customFormat="1" ht="13" x14ac:dyDescent="0.3">
      <c r="A1540" s="2" t="s">
        <v>7738</v>
      </c>
      <c r="B1540" s="2" t="s">
        <v>7519</v>
      </c>
      <c r="C1540" s="2">
        <v>2022</v>
      </c>
      <c r="D1540" s="2" t="s">
        <v>6259</v>
      </c>
      <c r="E1540" s="2" t="s">
        <v>1286</v>
      </c>
      <c r="G1540" s="2">
        <v>18</v>
      </c>
      <c r="H1540" s="2">
        <v>3</v>
      </c>
      <c r="J1540" s="2">
        <v>245</v>
      </c>
      <c r="K1540" s="2">
        <v>252</v>
      </c>
      <c r="N1540" s="2" t="s">
        <v>1287</v>
      </c>
      <c r="O1540" s="2" t="s">
        <v>7520</v>
      </c>
      <c r="P1540" s="2" t="s">
        <v>7302</v>
      </c>
      <c r="Q1540" s="2" t="s">
        <v>7218</v>
      </c>
      <c r="R1540" s="2" t="s">
        <v>7303</v>
      </c>
      <c r="S1540" s="2" t="s">
        <v>7219</v>
      </c>
      <c r="T1540" s="2" t="s">
        <v>7521</v>
      </c>
    </row>
    <row r="1541" spans="1:20" s="2" customFormat="1" ht="13" x14ac:dyDescent="0.3">
      <c r="A1541" s="2" t="s">
        <v>7738</v>
      </c>
      <c r="B1541" s="2" t="s">
        <v>7522</v>
      </c>
      <c r="C1541" s="2">
        <v>2022</v>
      </c>
      <c r="D1541" s="2" t="s">
        <v>6453</v>
      </c>
      <c r="E1541" s="2" t="s">
        <v>7264</v>
      </c>
      <c r="G1541" s="2">
        <v>19</v>
      </c>
      <c r="H1541" s="2">
        <v>7</v>
      </c>
      <c r="I1541" s="2">
        <v>3780</v>
      </c>
      <c r="N1541" s="2" t="s">
        <v>6458</v>
      </c>
      <c r="O1541" s="2" t="s">
        <v>7523</v>
      </c>
      <c r="P1541" s="2" t="s">
        <v>467</v>
      </c>
      <c r="Q1541" s="2" t="s">
        <v>7218</v>
      </c>
      <c r="R1541" s="2" t="s">
        <v>7266</v>
      </c>
      <c r="S1541" s="2" t="s">
        <v>7219</v>
      </c>
      <c r="T1541" s="2" t="s">
        <v>7524</v>
      </c>
    </row>
    <row r="1542" spans="1:20" s="2" customFormat="1" ht="13" x14ac:dyDescent="0.3">
      <c r="A1542" s="2" t="s">
        <v>7738</v>
      </c>
      <c r="B1542" s="2" t="s">
        <v>7352</v>
      </c>
      <c r="C1542" s="2">
        <v>2022</v>
      </c>
      <c r="D1542" s="2" t="s">
        <v>7353</v>
      </c>
      <c r="E1542" s="2" t="s">
        <v>7216</v>
      </c>
      <c r="G1542" s="2">
        <v>298</v>
      </c>
      <c r="I1542" s="2">
        <v>114860</v>
      </c>
      <c r="M1542" s="2">
        <v>1</v>
      </c>
      <c r="N1542" s="2" t="s">
        <v>563</v>
      </c>
      <c r="O1542" s="2" t="s">
        <v>7354</v>
      </c>
      <c r="P1542" s="2" t="s">
        <v>467</v>
      </c>
      <c r="Q1542" s="2" t="s">
        <v>7218</v>
      </c>
      <c r="R1542" s="2" t="s">
        <v>7355</v>
      </c>
      <c r="S1542" s="2" t="s">
        <v>7219</v>
      </c>
      <c r="T1542" s="2" t="s">
        <v>7356</v>
      </c>
    </row>
    <row r="1543" spans="1:20" s="2" customFormat="1" ht="13" x14ac:dyDescent="0.3">
      <c r="A1543" s="2" t="s">
        <v>7738</v>
      </c>
      <c r="B1543" s="2" t="s">
        <v>7525</v>
      </c>
      <c r="C1543" s="2">
        <v>2022</v>
      </c>
      <c r="D1543" s="2" t="s">
        <v>7067</v>
      </c>
      <c r="E1543" s="2" t="s">
        <v>7526</v>
      </c>
      <c r="G1543" s="2">
        <v>44</v>
      </c>
      <c r="H1543" s="2">
        <v>1</v>
      </c>
      <c r="J1543" s="2" t="s">
        <v>7527</v>
      </c>
      <c r="K1543" s="2" t="s">
        <v>7528</v>
      </c>
      <c r="N1543" s="2" t="s">
        <v>1933</v>
      </c>
      <c r="O1543" s="2" t="s">
        <v>7529</v>
      </c>
      <c r="P1543" s="2" t="s">
        <v>467</v>
      </c>
      <c r="Q1543" s="2" t="s">
        <v>7218</v>
      </c>
      <c r="R1543" s="2" t="s">
        <v>7530</v>
      </c>
      <c r="S1543" s="2" t="s">
        <v>7219</v>
      </c>
      <c r="T1543" s="2" t="s">
        <v>7531</v>
      </c>
    </row>
    <row r="1544" spans="1:20" s="2" customFormat="1" ht="13" x14ac:dyDescent="0.3">
      <c r="A1544" s="2" t="s">
        <v>7738</v>
      </c>
      <c r="B1544" s="2" t="s">
        <v>7532</v>
      </c>
      <c r="C1544" s="2">
        <v>2022</v>
      </c>
      <c r="D1544" s="2" t="s">
        <v>7038</v>
      </c>
      <c r="E1544" s="2" t="s">
        <v>7533</v>
      </c>
      <c r="G1544" s="2">
        <v>130</v>
      </c>
      <c r="H1544" s="2">
        <v>2</v>
      </c>
      <c r="J1544" s="2">
        <v>320</v>
      </c>
      <c r="K1544" s="2">
        <v>327</v>
      </c>
      <c r="N1544" s="2" t="s">
        <v>7042</v>
      </c>
      <c r="O1544" s="2" t="s">
        <v>7534</v>
      </c>
      <c r="P1544" s="2" t="s">
        <v>467</v>
      </c>
      <c r="Q1544" s="2" t="s">
        <v>7218</v>
      </c>
      <c r="S1544" s="2" t="s">
        <v>7219</v>
      </c>
      <c r="T1544" s="2" t="s">
        <v>7535</v>
      </c>
    </row>
    <row r="1545" spans="1:20" s="2" customFormat="1" ht="13" x14ac:dyDescent="0.3">
      <c r="A1545" s="2" t="s">
        <v>7738</v>
      </c>
      <c r="B1545" s="2" t="s">
        <v>7536</v>
      </c>
      <c r="C1545" s="2">
        <v>2022</v>
      </c>
      <c r="D1545" s="2" t="s">
        <v>6072</v>
      </c>
      <c r="E1545" s="2" t="s">
        <v>969</v>
      </c>
      <c r="G1545" s="2">
        <v>30</v>
      </c>
      <c r="H1545" s="2">
        <v>1</v>
      </c>
      <c r="J1545" s="2">
        <v>44</v>
      </c>
      <c r="K1545" s="2">
        <v>48</v>
      </c>
      <c r="N1545" s="2" t="s">
        <v>6077</v>
      </c>
      <c r="O1545" s="2" t="s">
        <v>7537</v>
      </c>
      <c r="P1545" s="2" t="s">
        <v>467</v>
      </c>
      <c r="Q1545" s="2" t="s">
        <v>7218</v>
      </c>
      <c r="S1545" s="2" t="s">
        <v>7219</v>
      </c>
      <c r="T1545" s="2" t="s">
        <v>7538</v>
      </c>
    </row>
    <row r="1546" spans="1:20" s="2" customFormat="1" ht="13" x14ac:dyDescent="0.3">
      <c r="A1546" s="2" t="s">
        <v>7738</v>
      </c>
      <c r="B1546" s="2" t="s">
        <v>7539</v>
      </c>
      <c r="C1546" s="2">
        <v>2022</v>
      </c>
      <c r="D1546" s="2" t="s">
        <v>7540</v>
      </c>
      <c r="E1546" s="2" t="s">
        <v>7541</v>
      </c>
      <c r="N1546" s="2" t="s">
        <v>7542</v>
      </c>
      <c r="O1546" s="2" t="s">
        <v>7543</v>
      </c>
      <c r="P1546" s="2" t="s">
        <v>467</v>
      </c>
      <c r="Q1546" s="2" t="s">
        <v>7232</v>
      </c>
      <c r="S1546" s="2" t="s">
        <v>7219</v>
      </c>
      <c r="T1546" s="2" t="s">
        <v>7544</v>
      </c>
    </row>
    <row r="1547" spans="1:20" s="2" customFormat="1" ht="13" x14ac:dyDescent="0.3">
      <c r="A1547" s="2" t="s">
        <v>7738</v>
      </c>
      <c r="B1547" s="2" t="s">
        <v>7545</v>
      </c>
      <c r="C1547" s="2">
        <v>2022</v>
      </c>
      <c r="D1547" s="2" t="s">
        <v>7043</v>
      </c>
      <c r="E1547" s="2" t="s">
        <v>7546</v>
      </c>
      <c r="N1547" s="2" t="s">
        <v>7048</v>
      </c>
      <c r="O1547" s="2" t="s">
        <v>7547</v>
      </c>
      <c r="P1547" s="2" t="s">
        <v>467</v>
      </c>
      <c r="Q1547" s="2" t="s">
        <v>7232</v>
      </c>
      <c r="S1547" s="2" t="s">
        <v>7219</v>
      </c>
      <c r="T1547" s="2" t="s">
        <v>7548</v>
      </c>
    </row>
    <row r="1548" spans="1:20" s="2" customFormat="1" ht="13" x14ac:dyDescent="0.3">
      <c r="A1548" s="2" t="s">
        <v>7738</v>
      </c>
      <c r="B1548" s="2" t="s">
        <v>7549</v>
      </c>
      <c r="C1548" s="2">
        <v>2022</v>
      </c>
      <c r="D1548" s="2" t="s">
        <v>7550</v>
      </c>
      <c r="E1548" s="2" t="s">
        <v>7551</v>
      </c>
      <c r="G1548" s="2">
        <v>336</v>
      </c>
      <c r="J1548" s="2">
        <v>711</v>
      </c>
      <c r="K1548" s="2">
        <v>720</v>
      </c>
      <c r="N1548" s="2" t="s">
        <v>7552</v>
      </c>
      <c r="O1548" s="2" t="s">
        <v>7553</v>
      </c>
      <c r="P1548" s="2" t="s">
        <v>7554</v>
      </c>
      <c r="Q1548" s="2" t="s">
        <v>7218</v>
      </c>
      <c r="S1548" s="2" t="s">
        <v>7219</v>
      </c>
      <c r="T1548" s="2" t="s">
        <v>7555</v>
      </c>
    </row>
    <row r="1549" spans="1:20" s="2" customFormat="1" ht="13" x14ac:dyDescent="0.3">
      <c r="A1549" s="2" t="s">
        <v>7738</v>
      </c>
      <c r="B1549" s="2" t="s">
        <v>7237</v>
      </c>
      <c r="C1549" s="2">
        <v>2022</v>
      </c>
      <c r="D1549" s="2" t="s">
        <v>7238</v>
      </c>
      <c r="E1549" s="2" t="s">
        <v>7239</v>
      </c>
      <c r="J1549" s="2">
        <v>51</v>
      </c>
      <c r="K1549" s="2">
        <v>54</v>
      </c>
      <c r="N1549" s="2" t="s">
        <v>7240</v>
      </c>
      <c r="O1549" s="2" t="s">
        <v>7241</v>
      </c>
      <c r="P1549" s="2" t="s">
        <v>7242</v>
      </c>
      <c r="Q1549" s="2" t="s">
        <v>7218</v>
      </c>
      <c r="S1549" s="2" t="s">
        <v>7219</v>
      </c>
      <c r="T1549" s="2" t="s">
        <v>7243</v>
      </c>
    </row>
    <row r="1550" spans="1:20" s="2" customFormat="1" ht="13" x14ac:dyDescent="0.3">
      <c r="A1550" s="2" t="s">
        <v>7738</v>
      </c>
      <c r="B1550" s="2" t="s">
        <v>7556</v>
      </c>
      <c r="C1550" s="2">
        <v>2021</v>
      </c>
      <c r="D1550" s="2" t="s">
        <v>5225</v>
      </c>
      <c r="E1550" s="2" t="s">
        <v>7557</v>
      </c>
      <c r="G1550" s="2">
        <v>9</v>
      </c>
      <c r="H1550" s="2">
        <v>1</v>
      </c>
      <c r="I1550" s="2">
        <v>9</v>
      </c>
      <c r="M1550" s="2">
        <v>23</v>
      </c>
      <c r="N1550" s="2" t="s">
        <v>5231</v>
      </c>
      <c r="O1550" s="2" t="s">
        <v>7558</v>
      </c>
      <c r="P1550" s="2" t="s">
        <v>467</v>
      </c>
      <c r="Q1550" s="2" t="s">
        <v>7218</v>
      </c>
      <c r="S1550" s="2" t="s">
        <v>7219</v>
      </c>
      <c r="T1550" s="2" t="s">
        <v>7559</v>
      </c>
    </row>
    <row r="1551" spans="1:20" s="2" customFormat="1" ht="13" x14ac:dyDescent="0.3">
      <c r="A1551" s="2" t="s">
        <v>7738</v>
      </c>
      <c r="B1551" s="2" t="s">
        <v>7560</v>
      </c>
      <c r="C1551" s="2">
        <v>2021</v>
      </c>
      <c r="D1551" s="2" t="s">
        <v>4860</v>
      </c>
      <c r="E1551" s="2" t="s">
        <v>7561</v>
      </c>
      <c r="G1551" s="2">
        <v>21</v>
      </c>
      <c r="H1551" s="2">
        <v>1</v>
      </c>
      <c r="I1551" s="2">
        <v>826</v>
      </c>
      <c r="N1551" s="2" t="s">
        <v>1129</v>
      </c>
      <c r="O1551" s="2" t="s">
        <v>7562</v>
      </c>
      <c r="P1551" s="2" t="s">
        <v>467</v>
      </c>
      <c r="Q1551" s="2" t="s">
        <v>7218</v>
      </c>
      <c r="R1551" s="2" t="s">
        <v>7266</v>
      </c>
      <c r="S1551" s="2" t="s">
        <v>7219</v>
      </c>
      <c r="T1551" s="2" t="s">
        <v>7563</v>
      </c>
    </row>
    <row r="1552" spans="1:20" s="2" customFormat="1" ht="13" x14ac:dyDescent="0.3">
      <c r="A1552" s="2" t="s">
        <v>7738</v>
      </c>
      <c r="B1552" s="2" t="s">
        <v>7564</v>
      </c>
      <c r="C1552" s="2">
        <v>2021</v>
      </c>
      <c r="D1552" s="2" t="s">
        <v>6965</v>
      </c>
      <c r="E1552" s="2" t="s">
        <v>7565</v>
      </c>
      <c r="G1552" s="2">
        <v>9</v>
      </c>
      <c r="H1552" s="2">
        <v>1</v>
      </c>
      <c r="I1552" s="2">
        <v>21</v>
      </c>
      <c r="M1552" s="2">
        <v>2</v>
      </c>
      <c r="N1552" s="2" t="s">
        <v>6971</v>
      </c>
      <c r="O1552" s="2" t="s">
        <v>7566</v>
      </c>
      <c r="P1552" s="2" t="s">
        <v>467</v>
      </c>
      <c r="Q1552" s="2" t="s">
        <v>7218</v>
      </c>
      <c r="R1552" s="2" t="s">
        <v>7266</v>
      </c>
      <c r="S1552" s="2" t="s">
        <v>7219</v>
      </c>
      <c r="T1552" s="2" t="s">
        <v>7567</v>
      </c>
    </row>
    <row r="1553" spans="1:20" s="2" customFormat="1" ht="13" x14ac:dyDescent="0.3">
      <c r="A1553" s="2" t="s">
        <v>7738</v>
      </c>
      <c r="B1553" s="2" t="s">
        <v>7568</v>
      </c>
      <c r="C1553" s="2">
        <v>2021</v>
      </c>
      <c r="D1553" s="2" t="s">
        <v>7569</v>
      </c>
      <c r="E1553" s="2" t="s">
        <v>7570</v>
      </c>
      <c r="G1553" s="2">
        <v>28</v>
      </c>
      <c r="H1553" s="2">
        <v>1</v>
      </c>
      <c r="I1553" s="2">
        <v>2</v>
      </c>
      <c r="M1553" s="2">
        <v>1</v>
      </c>
      <c r="N1553" s="2" t="s">
        <v>7571</v>
      </c>
      <c r="O1553" s="2" t="s">
        <v>7572</v>
      </c>
      <c r="P1553" s="2" t="s">
        <v>467</v>
      </c>
      <c r="Q1553" s="2" t="s">
        <v>7218</v>
      </c>
      <c r="R1553" s="2" t="s">
        <v>7385</v>
      </c>
      <c r="S1553" s="2" t="s">
        <v>7219</v>
      </c>
      <c r="T1553" s="2" t="s">
        <v>7573</v>
      </c>
    </row>
    <row r="1554" spans="1:20" s="2" customFormat="1" ht="13" x14ac:dyDescent="0.3">
      <c r="A1554" s="2" t="s">
        <v>7738</v>
      </c>
      <c r="B1554" s="2" t="s">
        <v>7574</v>
      </c>
      <c r="C1554" s="2">
        <v>2021</v>
      </c>
      <c r="D1554" s="2" t="s">
        <v>7575</v>
      </c>
      <c r="E1554" s="2" t="s">
        <v>7576</v>
      </c>
      <c r="G1554" s="2">
        <v>42</v>
      </c>
      <c r="H1554" s="2">
        <v>6</v>
      </c>
      <c r="J1554" s="2">
        <v>498</v>
      </c>
      <c r="K1554" s="2">
        <v>503</v>
      </c>
      <c r="N1554" s="2" t="s">
        <v>7577</v>
      </c>
      <c r="O1554" s="2" t="s">
        <v>7578</v>
      </c>
      <c r="P1554" s="2" t="s">
        <v>467</v>
      </c>
      <c r="Q1554" s="2" t="s">
        <v>7218</v>
      </c>
      <c r="R1554" s="2" t="s">
        <v>7226</v>
      </c>
      <c r="S1554" s="2" t="s">
        <v>7219</v>
      </c>
      <c r="T1554" s="2" t="s">
        <v>7579</v>
      </c>
    </row>
    <row r="1555" spans="1:20" s="2" customFormat="1" ht="13" x14ac:dyDescent="0.3">
      <c r="A1555" s="2" t="s">
        <v>7738</v>
      </c>
      <c r="B1555" s="2" t="s">
        <v>7580</v>
      </c>
      <c r="C1555" s="2">
        <v>2021</v>
      </c>
      <c r="D1555" s="2" t="s">
        <v>6972</v>
      </c>
      <c r="E1555" s="2" t="s">
        <v>3958</v>
      </c>
      <c r="G1555" s="2">
        <v>22</v>
      </c>
      <c r="H1555" s="2">
        <v>8</v>
      </c>
      <c r="J1555" s="2">
        <v>1060</v>
      </c>
      <c r="K1555" s="2">
        <v>1070</v>
      </c>
      <c r="N1555" s="2" t="s">
        <v>3960</v>
      </c>
      <c r="O1555" s="2" t="s">
        <v>7581</v>
      </c>
      <c r="P1555" s="2" t="s">
        <v>467</v>
      </c>
      <c r="Q1555" s="2" t="s">
        <v>7218</v>
      </c>
      <c r="S1555" s="2" t="s">
        <v>7219</v>
      </c>
      <c r="T1555" s="2" t="s">
        <v>7582</v>
      </c>
    </row>
    <row r="1556" spans="1:20" s="2" customFormat="1" ht="13" x14ac:dyDescent="0.3">
      <c r="A1556" s="2" t="s">
        <v>7738</v>
      </c>
      <c r="B1556" s="2" t="s">
        <v>7583</v>
      </c>
      <c r="C1556" s="2">
        <v>2021</v>
      </c>
      <c r="D1556" s="2" t="s">
        <v>7584</v>
      </c>
      <c r="E1556" s="2" t="s">
        <v>613</v>
      </c>
      <c r="G1556" s="2">
        <v>8</v>
      </c>
      <c r="H1556" s="2">
        <v>10</v>
      </c>
      <c r="I1556" s="2">
        <v>864</v>
      </c>
      <c r="M1556" s="2">
        <v>1</v>
      </c>
      <c r="N1556" s="2" t="s">
        <v>614</v>
      </c>
      <c r="O1556" s="2" t="s">
        <v>7585</v>
      </c>
      <c r="P1556" s="2" t="s">
        <v>467</v>
      </c>
      <c r="Q1556" s="2" t="s">
        <v>7218</v>
      </c>
      <c r="R1556" s="2" t="s">
        <v>7266</v>
      </c>
      <c r="S1556" s="2" t="s">
        <v>7219</v>
      </c>
      <c r="T1556" s="2" t="s">
        <v>7586</v>
      </c>
    </row>
    <row r="1557" spans="1:20" s="2" customFormat="1" ht="13" x14ac:dyDescent="0.3">
      <c r="A1557" s="2" t="s">
        <v>7738</v>
      </c>
      <c r="B1557" s="2" t="s">
        <v>7587</v>
      </c>
      <c r="C1557" s="2">
        <v>2021</v>
      </c>
      <c r="D1557" s="2" t="s">
        <v>7588</v>
      </c>
      <c r="E1557" s="2" t="s">
        <v>4641</v>
      </c>
      <c r="G1557" s="2">
        <v>11</v>
      </c>
      <c r="H1557" s="2">
        <v>9</v>
      </c>
      <c r="I1557" s="2" t="s">
        <v>7589</v>
      </c>
      <c r="M1557" s="2">
        <v>4</v>
      </c>
      <c r="N1557" s="2" t="s">
        <v>7590</v>
      </c>
      <c r="O1557" s="2" t="s">
        <v>7591</v>
      </c>
      <c r="P1557" s="2" t="s">
        <v>467</v>
      </c>
      <c r="Q1557" s="2" t="s">
        <v>7218</v>
      </c>
      <c r="R1557" s="2" t="s">
        <v>7266</v>
      </c>
      <c r="S1557" s="2" t="s">
        <v>7219</v>
      </c>
      <c r="T1557" s="2" t="s">
        <v>7592</v>
      </c>
    </row>
    <row r="1558" spans="1:20" s="2" customFormat="1" ht="13" x14ac:dyDescent="0.3">
      <c r="A1558" s="2" t="s">
        <v>7738</v>
      </c>
      <c r="B1558" s="2" t="s">
        <v>7593</v>
      </c>
      <c r="C1558" s="2">
        <v>2021</v>
      </c>
      <c r="D1558" s="2" t="s">
        <v>7594</v>
      </c>
      <c r="E1558" s="2" t="s">
        <v>7595</v>
      </c>
      <c r="G1558" s="2">
        <v>8</v>
      </c>
      <c r="H1558" s="2">
        <v>9</v>
      </c>
      <c r="I1558" s="2" t="s">
        <v>7596</v>
      </c>
      <c r="N1558" s="2" t="s">
        <v>6992</v>
      </c>
      <c r="O1558" s="2" t="s">
        <v>7597</v>
      </c>
      <c r="P1558" s="2" t="s">
        <v>7302</v>
      </c>
      <c r="Q1558" s="2" t="s">
        <v>7218</v>
      </c>
      <c r="R1558" s="2" t="s">
        <v>7266</v>
      </c>
      <c r="S1558" s="2" t="s">
        <v>7219</v>
      </c>
      <c r="T1558" s="2" t="s">
        <v>7598</v>
      </c>
    </row>
    <row r="1559" spans="1:20" s="2" customFormat="1" ht="13" x14ac:dyDescent="0.3">
      <c r="A1559" s="2" t="s">
        <v>7738</v>
      </c>
      <c r="B1559" s="2" t="s">
        <v>7599</v>
      </c>
      <c r="C1559" s="2">
        <v>2021</v>
      </c>
      <c r="D1559" s="2" t="s">
        <v>4849</v>
      </c>
      <c r="E1559" s="2" t="s">
        <v>7600</v>
      </c>
      <c r="G1559" s="2">
        <v>71</v>
      </c>
      <c r="H1559" s="2">
        <v>9</v>
      </c>
      <c r="J1559" s="2">
        <v>2143</v>
      </c>
      <c r="K1559" s="2">
        <v>2147</v>
      </c>
      <c r="N1559" s="2" t="s">
        <v>4853</v>
      </c>
      <c r="O1559" s="2" t="s">
        <v>7601</v>
      </c>
      <c r="P1559" s="2" t="s">
        <v>467</v>
      </c>
      <c r="Q1559" s="2" t="s">
        <v>7218</v>
      </c>
      <c r="S1559" s="2" t="s">
        <v>7219</v>
      </c>
      <c r="T1559" s="2" t="s">
        <v>7602</v>
      </c>
    </row>
    <row r="1560" spans="1:20" s="2" customFormat="1" ht="13" x14ac:dyDescent="0.3">
      <c r="A1560" s="2" t="s">
        <v>7738</v>
      </c>
      <c r="B1560" s="2" t="s">
        <v>7603</v>
      </c>
      <c r="C1560" s="2">
        <v>2021</v>
      </c>
      <c r="D1560" s="2" t="s">
        <v>7604</v>
      </c>
      <c r="E1560" s="2" t="s">
        <v>983</v>
      </c>
      <c r="G1560" s="2">
        <v>78</v>
      </c>
      <c r="H1560" s="2">
        <v>9</v>
      </c>
      <c r="J1560" s="2">
        <v>994</v>
      </c>
      <c r="K1560" s="2">
        <v>1004</v>
      </c>
      <c r="M1560" s="2">
        <v>7</v>
      </c>
      <c r="N1560" s="2" t="s">
        <v>984</v>
      </c>
      <c r="O1560" s="2" t="s">
        <v>7605</v>
      </c>
      <c r="P1560" s="2" t="s">
        <v>467</v>
      </c>
      <c r="Q1560" s="2" t="s">
        <v>7218</v>
      </c>
      <c r="R1560" s="2" t="s">
        <v>7530</v>
      </c>
      <c r="S1560" s="2" t="s">
        <v>7219</v>
      </c>
      <c r="T1560" s="2" t="s">
        <v>7606</v>
      </c>
    </row>
    <row r="1561" spans="1:20" s="2" customFormat="1" ht="13" x14ac:dyDescent="0.3">
      <c r="A1561" s="2" t="s">
        <v>7738</v>
      </c>
      <c r="B1561" s="2" t="s">
        <v>7607</v>
      </c>
      <c r="C1561" s="2">
        <v>2021</v>
      </c>
      <c r="D1561" s="2" t="s">
        <v>7608</v>
      </c>
      <c r="E1561" s="2" t="s">
        <v>7609</v>
      </c>
      <c r="G1561" s="2">
        <v>43</v>
      </c>
      <c r="H1561" s="2">
        <v>5</v>
      </c>
      <c r="J1561" s="2">
        <v>442</v>
      </c>
      <c r="K1561" s="2">
        <v>445</v>
      </c>
      <c r="N1561" s="2" t="s">
        <v>7006</v>
      </c>
      <c r="O1561" s="2" t="s">
        <v>7610</v>
      </c>
      <c r="P1561" s="2" t="s">
        <v>467</v>
      </c>
      <c r="Q1561" s="2" t="s">
        <v>7218</v>
      </c>
      <c r="R1561" s="2" t="s">
        <v>7266</v>
      </c>
      <c r="S1561" s="2" t="s">
        <v>7219</v>
      </c>
      <c r="T1561" s="2" t="s">
        <v>7611</v>
      </c>
    </row>
    <row r="1562" spans="1:20" s="2" customFormat="1" ht="13" x14ac:dyDescent="0.3">
      <c r="A1562" s="2" t="s">
        <v>7738</v>
      </c>
      <c r="B1562" s="2" t="s">
        <v>7612</v>
      </c>
      <c r="C1562" s="2">
        <v>2021</v>
      </c>
      <c r="D1562" s="2" t="s">
        <v>7613</v>
      </c>
      <c r="E1562" s="2" t="s">
        <v>7614</v>
      </c>
      <c r="G1562" s="2">
        <v>179</v>
      </c>
      <c r="I1562" s="2">
        <v>108078</v>
      </c>
      <c r="M1562" s="2">
        <v>17</v>
      </c>
      <c r="N1562" s="2" t="s">
        <v>7615</v>
      </c>
      <c r="O1562" s="2" t="s">
        <v>7616</v>
      </c>
      <c r="P1562" s="2" t="s">
        <v>467</v>
      </c>
      <c r="Q1562" s="2" t="s">
        <v>7218</v>
      </c>
      <c r="S1562" s="2" t="s">
        <v>7219</v>
      </c>
      <c r="T1562" s="2" t="s">
        <v>7617</v>
      </c>
    </row>
    <row r="1563" spans="1:20" s="2" customFormat="1" ht="13" x14ac:dyDescent="0.3">
      <c r="A1563" s="2" t="s">
        <v>7738</v>
      </c>
      <c r="B1563" s="2" t="s">
        <v>7618</v>
      </c>
      <c r="C1563" s="2">
        <v>2021</v>
      </c>
      <c r="D1563" s="2" t="s">
        <v>7619</v>
      </c>
      <c r="E1563" s="2" t="s">
        <v>4641</v>
      </c>
      <c r="G1563" s="2">
        <v>11</v>
      </c>
      <c r="H1563" s="2">
        <v>6</v>
      </c>
      <c r="I1563" s="2" t="s">
        <v>7620</v>
      </c>
      <c r="M1563" s="2">
        <v>4</v>
      </c>
      <c r="N1563" s="2" t="s">
        <v>5069</v>
      </c>
      <c r="O1563" s="2" t="s">
        <v>7621</v>
      </c>
      <c r="P1563" s="2" t="s">
        <v>467</v>
      </c>
      <c r="Q1563" s="2" t="s">
        <v>7218</v>
      </c>
      <c r="R1563" s="2" t="s">
        <v>7266</v>
      </c>
      <c r="S1563" s="2" t="s">
        <v>7219</v>
      </c>
      <c r="T1563" s="2" t="s">
        <v>7622</v>
      </c>
    </row>
    <row r="1564" spans="1:20" s="2" customFormat="1" ht="13" x14ac:dyDescent="0.3">
      <c r="A1564" s="2" t="s">
        <v>7738</v>
      </c>
      <c r="B1564" s="2" t="s">
        <v>7623</v>
      </c>
      <c r="C1564" s="2">
        <v>2021</v>
      </c>
      <c r="D1564" s="2" t="s">
        <v>7624</v>
      </c>
      <c r="E1564" s="2" t="s">
        <v>7625</v>
      </c>
      <c r="G1564" s="2">
        <v>13</v>
      </c>
      <c r="H1564" s="2">
        <v>2</v>
      </c>
      <c r="J1564" s="2">
        <v>571</v>
      </c>
      <c r="K1564" s="2">
        <v>584</v>
      </c>
      <c r="N1564" s="2" t="s">
        <v>7626</v>
      </c>
      <c r="O1564" s="2" t="s">
        <v>7627</v>
      </c>
      <c r="P1564" s="2" t="s">
        <v>467</v>
      </c>
      <c r="Q1564" s="2" t="s">
        <v>7218</v>
      </c>
      <c r="R1564" s="2" t="s">
        <v>7303</v>
      </c>
      <c r="S1564" s="2" t="s">
        <v>7219</v>
      </c>
      <c r="T1564" s="2" t="s">
        <v>7628</v>
      </c>
    </row>
    <row r="1565" spans="1:20" s="2" customFormat="1" ht="13" x14ac:dyDescent="0.3">
      <c r="A1565" s="2" t="s">
        <v>7738</v>
      </c>
      <c r="B1565" s="2" t="s">
        <v>7629</v>
      </c>
      <c r="C1565" s="2">
        <v>2021</v>
      </c>
      <c r="D1565" s="2" t="s">
        <v>5588</v>
      </c>
      <c r="E1565" s="2" t="s">
        <v>1084</v>
      </c>
      <c r="G1565" s="2">
        <v>38</v>
      </c>
      <c r="H1565" s="2">
        <v>2</v>
      </c>
      <c r="J1565" s="2">
        <v>108</v>
      </c>
      <c r="K1565" s="2">
        <v>115</v>
      </c>
      <c r="M1565" s="2">
        <v>15</v>
      </c>
      <c r="N1565" s="2" t="s">
        <v>1085</v>
      </c>
      <c r="O1565" s="2" t="s">
        <v>7630</v>
      </c>
      <c r="P1565" s="2" t="s">
        <v>467</v>
      </c>
      <c r="Q1565" s="2" t="s">
        <v>7218</v>
      </c>
      <c r="R1565" s="2" t="s">
        <v>7530</v>
      </c>
      <c r="S1565" s="2" t="s">
        <v>7219</v>
      </c>
      <c r="T1565" s="2" t="s">
        <v>7631</v>
      </c>
    </row>
    <row r="1566" spans="1:20" s="2" customFormat="1" ht="13" x14ac:dyDescent="0.3">
      <c r="A1566" s="2" t="s">
        <v>7738</v>
      </c>
      <c r="B1566" s="2" t="s">
        <v>7632</v>
      </c>
      <c r="C1566" s="2">
        <v>2021</v>
      </c>
      <c r="D1566" s="2" t="s">
        <v>160</v>
      </c>
      <c r="E1566" s="2" t="s">
        <v>7633</v>
      </c>
      <c r="G1566" s="2">
        <v>50</v>
      </c>
      <c r="H1566" s="2">
        <v>3</v>
      </c>
      <c r="J1566" s="2">
        <v>437</v>
      </c>
      <c r="K1566" s="2">
        <v>452</v>
      </c>
      <c r="N1566" s="2" t="s">
        <v>164</v>
      </c>
      <c r="O1566" s="2" t="s">
        <v>7634</v>
      </c>
      <c r="P1566" s="2" t="s">
        <v>467</v>
      </c>
      <c r="Q1566" s="2" t="s">
        <v>7218</v>
      </c>
      <c r="S1566" s="2" t="s">
        <v>7219</v>
      </c>
      <c r="T1566" s="2" t="s">
        <v>7635</v>
      </c>
    </row>
    <row r="1567" spans="1:20" s="2" customFormat="1" ht="13" x14ac:dyDescent="0.3">
      <c r="A1567" s="2" t="s">
        <v>7738</v>
      </c>
      <c r="B1567" s="2" t="s">
        <v>7636</v>
      </c>
      <c r="C1567" s="2">
        <v>2021</v>
      </c>
      <c r="D1567" s="2" t="s">
        <v>7637</v>
      </c>
      <c r="E1567" s="2" t="s">
        <v>4641</v>
      </c>
      <c r="G1567" s="2">
        <v>11</v>
      </c>
      <c r="H1567" s="2">
        <v>5</v>
      </c>
      <c r="I1567" s="2" t="s">
        <v>7638</v>
      </c>
      <c r="N1567" s="2" t="s">
        <v>5295</v>
      </c>
      <c r="O1567" s="2" t="s">
        <v>7639</v>
      </c>
      <c r="P1567" s="2" t="s">
        <v>467</v>
      </c>
      <c r="Q1567" s="2" t="s">
        <v>7218</v>
      </c>
      <c r="R1567" s="2" t="s">
        <v>7266</v>
      </c>
      <c r="S1567" s="2" t="s">
        <v>7219</v>
      </c>
      <c r="T1567" s="2" t="s">
        <v>7640</v>
      </c>
    </row>
    <row r="1568" spans="1:20" s="2" customFormat="1" ht="13" x14ac:dyDescent="0.3">
      <c r="A1568" s="2" t="s">
        <v>7738</v>
      </c>
      <c r="B1568" s="2" t="s">
        <v>7641</v>
      </c>
      <c r="C1568" s="2">
        <v>2021</v>
      </c>
      <c r="D1568" s="2" t="s">
        <v>4236</v>
      </c>
      <c r="E1568" s="2" t="s">
        <v>2459</v>
      </c>
      <c r="G1568" s="2">
        <v>12</v>
      </c>
      <c r="I1568" s="2">
        <v>662885</v>
      </c>
      <c r="M1568" s="2">
        <v>3</v>
      </c>
      <c r="N1568" s="2" t="s">
        <v>4242</v>
      </c>
      <c r="O1568" s="2" t="s">
        <v>7642</v>
      </c>
      <c r="P1568" s="2" t="s">
        <v>7302</v>
      </c>
      <c r="Q1568" s="2" t="s">
        <v>7218</v>
      </c>
      <c r="R1568" s="2" t="s">
        <v>7266</v>
      </c>
      <c r="S1568" s="2" t="s">
        <v>7219</v>
      </c>
      <c r="T1568" s="2" t="s">
        <v>7643</v>
      </c>
    </row>
    <row r="1569" spans="1:20" s="2" customFormat="1" ht="13" x14ac:dyDescent="0.3">
      <c r="A1569" s="2" t="s">
        <v>7738</v>
      </c>
      <c r="B1569" s="2" t="s">
        <v>7644</v>
      </c>
      <c r="C1569" s="2">
        <v>2021</v>
      </c>
      <c r="D1569" s="2" t="s">
        <v>4796</v>
      </c>
      <c r="E1569" s="2" t="s">
        <v>2451</v>
      </c>
      <c r="G1569" s="2">
        <v>137</v>
      </c>
      <c r="J1569" s="2">
        <v>437</v>
      </c>
      <c r="K1569" s="2">
        <v>443</v>
      </c>
      <c r="M1569" s="2">
        <v>10</v>
      </c>
      <c r="N1569" s="2" t="s">
        <v>3432</v>
      </c>
      <c r="O1569" s="2" t="s">
        <v>7645</v>
      </c>
      <c r="P1569" s="2" t="s">
        <v>467</v>
      </c>
      <c r="Q1569" s="2" t="s">
        <v>7218</v>
      </c>
      <c r="R1569" s="2" t="s">
        <v>7257</v>
      </c>
      <c r="S1569" s="2" t="s">
        <v>7219</v>
      </c>
      <c r="T1569" s="2" t="s">
        <v>7646</v>
      </c>
    </row>
    <row r="1570" spans="1:20" s="2" customFormat="1" ht="13" x14ac:dyDescent="0.3">
      <c r="A1570" s="2" t="s">
        <v>7738</v>
      </c>
      <c r="B1570" s="2" t="s">
        <v>7647</v>
      </c>
      <c r="C1570" s="2">
        <v>2021</v>
      </c>
      <c r="D1570" s="2" t="s">
        <v>6982</v>
      </c>
      <c r="E1570" s="2" t="s">
        <v>1959</v>
      </c>
      <c r="G1570" s="2">
        <v>112</v>
      </c>
      <c r="I1570" s="2">
        <v>103914</v>
      </c>
      <c r="M1570" s="2">
        <v>4</v>
      </c>
      <c r="N1570" s="2" t="s">
        <v>1960</v>
      </c>
      <c r="O1570" s="2" t="s">
        <v>7648</v>
      </c>
      <c r="P1570" s="2" t="s">
        <v>467</v>
      </c>
      <c r="Q1570" s="2" t="s">
        <v>7218</v>
      </c>
      <c r="S1570" s="2" t="s">
        <v>7219</v>
      </c>
      <c r="T1570" s="2" t="s">
        <v>7649</v>
      </c>
    </row>
    <row r="1571" spans="1:20" s="2" customFormat="1" ht="13" x14ac:dyDescent="0.3">
      <c r="A1571" s="2" t="s">
        <v>7738</v>
      </c>
      <c r="B1571" s="2" t="s">
        <v>7650</v>
      </c>
      <c r="C1571" s="2">
        <v>2021</v>
      </c>
      <c r="D1571" s="2" t="s">
        <v>7651</v>
      </c>
      <c r="E1571" s="2" t="s">
        <v>7652</v>
      </c>
      <c r="G1571" s="2">
        <v>31</v>
      </c>
      <c r="J1571" s="2" t="s">
        <v>7653</v>
      </c>
      <c r="K1571" s="2" t="s">
        <v>7654</v>
      </c>
      <c r="N1571" s="2" t="s">
        <v>7655</v>
      </c>
      <c r="O1571" s="2" t="s">
        <v>7656</v>
      </c>
      <c r="P1571" s="2" t="s">
        <v>467</v>
      </c>
      <c r="Q1571" s="2" t="s">
        <v>7218</v>
      </c>
      <c r="S1571" s="2" t="s">
        <v>7219</v>
      </c>
      <c r="T1571" s="2" t="s">
        <v>7657</v>
      </c>
    </row>
    <row r="1572" spans="1:20" s="2" customFormat="1" ht="13" x14ac:dyDescent="0.3">
      <c r="A1572" s="2" t="s">
        <v>7738</v>
      </c>
      <c r="B1572" s="2" t="s">
        <v>7658</v>
      </c>
      <c r="C1572" s="2">
        <v>2021</v>
      </c>
      <c r="D1572" s="2" t="s">
        <v>4206</v>
      </c>
      <c r="E1572" s="2" t="s">
        <v>2257</v>
      </c>
      <c r="G1572" s="2">
        <v>77</v>
      </c>
      <c r="H1572" s="2">
        <v>4</v>
      </c>
      <c r="J1572" s="2">
        <v>884</v>
      </c>
      <c r="K1572" s="2">
        <v>895</v>
      </c>
      <c r="M1572" s="2">
        <v>8</v>
      </c>
      <c r="N1572" s="2" t="s">
        <v>3439</v>
      </c>
      <c r="O1572" s="2" t="s">
        <v>7659</v>
      </c>
      <c r="P1572" s="2" t="s">
        <v>7302</v>
      </c>
      <c r="Q1572" s="2" t="s">
        <v>7218</v>
      </c>
      <c r="S1572" s="2" t="s">
        <v>7219</v>
      </c>
      <c r="T1572" s="2" t="s">
        <v>7660</v>
      </c>
    </row>
    <row r="1573" spans="1:20" s="2" customFormat="1" ht="13" x14ac:dyDescent="0.3">
      <c r="A1573" s="2" t="s">
        <v>7738</v>
      </c>
      <c r="B1573" s="2" t="s">
        <v>7661</v>
      </c>
      <c r="C1573" s="2">
        <v>2021</v>
      </c>
      <c r="D1573" s="2" t="s">
        <v>7662</v>
      </c>
      <c r="E1573" s="2" t="s">
        <v>2066</v>
      </c>
      <c r="G1573" s="2">
        <v>12</v>
      </c>
      <c r="I1573" s="2">
        <v>655774</v>
      </c>
      <c r="N1573" s="2" t="s">
        <v>7663</v>
      </c>
      <c r="O1573" s="2" t="s">
        <v>7664</v>
      </c>
      <c r="P1573" s="2" t="s">
        <v>7665</v>
      </c>
      <c r="Q1573" s="2" t="s">
        <v>7218</v>
      </c>
      <c r="R1573" s="2" t="s">
        <v>7385</v>
      </c>
      <c r="S1573" s="2" t="s">
        <v>7219</v>
      </c>
      <c r="T1573" s="2" t="s">
        <v>7666</v>
      </c>
    </row>
    <row r="1574" spans="1:20" s="2" customFormat="1" ht="13" x14ac:dyDescent="0.3">
      <c r="A1574" s="2" t="s">
        <v>7738</v>
      </c>
      <c r="B1574" s="2" t="s">
        <v>7667</v>
      </c>
      <c r="C1574" s="2">
        <v>2021</v>
      </c>
      <c r="D1574" s="2" t="s">
        <v>7668</v>
      </c>
      <c r="E1574" s="2" t="s">
        <v>577</v>
      </c>
      <c r="G1574" s="2">
        <v>63</v>
      </c>
      <c r="H1574" s="2">
        <v>2</v>
      </c>
      <c r="J1574" s="2">
        <v>142</v>
      </c>
      <c r="K1574" s="2">
        <v>145</v>
      </c>
      <c r="M1574" s="2">
        <v>1</v>
      </c>
      <c r="N1574" s="2" t="s">
        <v>7669</v>
      </c>
      <c r="O1574" s="2" t="s">
        <v>7670</v>
      </c>
      <c r="P1574" s="2" t="s">
        <v>467</v>
      </c>
      <c r="Q1574" s="2" t="s">
        <v>7218</v>
      </c>
      <c r="R1574" s="2" t="s">
        <v>7266</v>
      </c>
      <c r="S1574" s="2" t="s">
        <v>7219</v>
      </c>
      <c r="T1574" s="2" t="s">
        <v>7671</v>
      </c>
    </row>
    <row r="1575" spans="1:20" s="2" customFormat="1" ht="13" x14ac:dyDescent="0.3">
      <c r="A1575" s="2" t="s">
        <v>7738</v>
      </c>
      <c r="B1575" s="2" t="s">
        <v>7672</v>
      </c>
      <c r="C1575" s="2">
        <v>2021</v>
      </c>
      <c r="D1575" s="2" t="s">
        <v>7673</v>
      </c>
      <c r="E1575" s="2" t="s">
        <v>303</v>
      </c>
      <c r="G1575" s="2">
        <v>23</v>
      </c>
      <c r="H1575" s="2">
        <v>3</v>
      </c>
      <c r="I1575" s="2" t="s">
        <v>7674</v>
      </c>
      <c r="M1575" s="2">
        <v>1</v>
      </c>
      <c r="N1575" s="2" t="s">
        <v>1091</v>
      </c>
      <c r="O1575" s="2" t="s">
        <v>7675</v>
      </c>
      <c r="P1575" s="2" t="s">
        <v>7302</v>
      </c>
      <c r="Q1575" s="2" t="s">
        <v>7218</v>
      </c>
      <c r="R1575" s="2" t="s">
        <v>7266</v>
      </c>
      <c r="S1575" s="2" t="s">
        <v>7219</v>
      </c>
      <c r="T1575" s="2" t="s">
        <v>7676</v>
      </c>
    </row>
    <row r="1576" spans="1:20" s="2" customFormat="1" ht="13" x14ac:dyDescent="0.3">
      <c r="A1576" s="2" t="s">
        <v>7738</v>
      </c>
      <c r="B1576" s="2" t="s">
        <v>7677</v>
      </c>
      <c r="C1576" s="2">
        <v>2021</v>
      </c>
      <c r="D1576" s="2" t="s">
        <v>7678</v>
      </c>
      <c r="E1576" s="2" t="s">
        <v>7264</v>
      </c>
      <c r="G1576" s="2">
        <v>18</v>
      </c>
      <c r="H1576" s="2">
        <v>5</v>
      </c>
      <c r="I1576" s="2">
        <v>2597</v>
      </c>
      <c r="J1576" s="2">
        <v>1</v>
      </c>
      <c r="K1576" s="2">
        <v>16</v>
      </c>
      <c r="M1576" s="2">
        <v>7</v>
      </c>
      <c r="N1576" s="2" t="s">
        <v>5575</v>
      </c>
      <c r="O1576" s="2" t="s">
        <v>7679</v>
      </c>
      <c r="P1576" s="2" t="s">
        <v>467</v>
      </c>
      <c r="Q1576" s="2" t="s">
        <v>7218</v>
      </c>
      <c r="R1576" s="2" t="s">
        <v>7266</v>
      </c>
      <c r="S1576" s="2" t="s">
        <v>7219</v>
      </c>
      <c r="T1576" s="2" t="s">
        <v>7680</v>
      </c>
    </row>
    <row r="1577" spans="1:20" s="2" customFormat="1" ht="13" x14ac:dyDescent="0.3">
      <c r="A1577" s="2" t="s">
        <v>7738</v>
      </c>
      <c r="B1577" s="2" t="s">
        <v>7681</v>
      </c>
      <c r="C1577" s="2">
        <v>2021</v>
      </c>
      <c r="D1577" s="2" t="s">
        <v>6977</v>
      </c>
      <c r="E1577" s="2" t="s">
        <v>2642</v>
      </c>
      <c r="G1577" s="2">
        <v>16</v>
      </c>
      <c r="H1577" s="8">
        <v>44594</v>
      </c>
      <c r="I1577" s="2" t="s">
        <v>7682</v>
      </c>
      <c r="M1577" s="2">
        <v>13</v>
      </c>
      <c r="N1577" s="2" t="s">
        <v>3993</v>
      </c>
      <c r="O1577" s="2" t="s">
        <v>7683</v>
      </c>
      <c r="P1577" s="2" t="s">
        <v>467</v>
      </c>
      <c r="Q1577" s="2" t="s">
        <v>7218</v>
      </c>
      <c r="R1577" s="2" t="s">
        <v>7266</v>
      </c>
      <c r="S1577" s="2" t="s">
        <v>7219</v>
      </c>
      <c r="T1577" s="2" t="s">
        <v>7684</v>
      </c>
    </row>
    <row r="1578" spans="1:20" s="2" customFormat="1" ht="13" x14ac:dyDescent="0.3">
      <c r="A1578" s="2" t="s">
        <v>7738</v>
      </c>
      <c r="B1578" s="2" t="s">
        <v>7685</v>
      </c>
      <c r="C1578" s="2">
        <v>2021</v>
      </c>
      <c r="D1578" s="2" t="s">
        <v>7686</v>
      </c>
      <c r="E1578" s="2" t="s">
        <v>7230</v>
      </c>
      <c r="G1578" s="2">
        <v>70</v>
      </c>
      <c r="H1578" s="2">
        <v>1</v>
      </c>
      <c r="J1578" s="2">
        <v>130</v>
      </c>
      <c r="K1578" s="2">
        <v>145</v>
      </c>
      <c r="M1578" s="2">
        <v>6</v>
      </c>
      <c r="N1578" s="2" t="s">
        <v>4012</v>
      </c>
      <c r="O1578" s="2" t="s">
        <v>7687</v>
      </c>
      <c r="P1578" s="2" t="s">
        <v>467</v>
      </c>
      <c r="Q1578" s="2" t="s">
        <v>7218</v>
      </c>
      <c r="S1578" s="2" t="s">
        <v>7219</v>
      </c>
      <c r="T1578" s="2" t="s">
        <v>7688</v>
      </c>
    </row>
    <row r="1579" spans="1:20" s="2" customFormat="1" ht="13" x14ac:dyDescent="0.3">
      <c r="A1579" s="2" t="s">
        <v>7738</v>
      </c>
      <c r="B1579" s="2" t="s">
        <v>7689</v>
      </c>
      <c r="C1579" s="2">
        <v>2021</v>
      </c>
      <c r="D1579" s="2" t="s">
        <v>4317</v>
      </c>
      <c r="E1579" s="2" t="s">
        <v>2066</v>
      </c>
      <c r="G1579" s="2">
        <v>11</v>
      </c>
      <c r="I1579" s="2">
        <v>582688</v>
      </c>
      <c r="M1579" s="2">
        <v>6</v>
      </c>
      <c r="N1579" s="2" t="s">
        <v>4323</v>
      </c>
      <c r="O1579" s="2" t="s">
        <v>7690</v>
      </c>
      <c r="P1579" s="2" t="s">
        <v>467</v>
      </c>
      <c r="Q1579" s="2" t="s">
        <v>7218</v>
      </c>
      <c r="R1579" s="2" t="s">
        <v>7266</v>
      </c>
      <c r="S1579" s="2" t="s">
        <v>7219</v>
      </c>
      <c r="T1579" s="2" t="s">
        <v>7691</v>
      </c>
    </row>
    <row r="1580" spans="1:20" s="2" customFormat="1" ht="13" x14ac:dyDescent="0.3">
      <c r="A1580" s="2" t="s">
        <v>7738</v>
      </c>
      <c r="B1580" s="2" t="s">
        <v>7692</v>
      </c>
      <c r="C1580" s="2">
        <v>2021</v>
      </c>
      <c r="D1580" s="2" t="s">
        <v>6955</v>
      </c>
      <c r="E1580" s="2" t="s">
        <v>7693</v>
      </c>
      <c r="N1580" s="2" t="s">
        <v>6960</v>
      </c>
      <c r="O1580" s="2" t="s">
        <v>7694</v>
      </c>
      <c r="P1580" s="2" t="s">
        <v>467</v>
      </c>
      <c r="Q1580" s="2" t="s">
        <v>7232</v>
      </c>
      <c r="S1580" s="2" t="s">
        <v>7219</v>
      </c>
      <c r="T1580" s="2" t="s">
        <v>7695</v>
      </c>
    </row>
    <row r="1581" spans="1:20" s="2" customFormat="1" ht="13" x14ac:dyDescent="0.3">
      <c r="A1581" s="2" t="s">
        <v>7738</v>
      </c>
      <c r="B1581" s="2" t="s">
        <v>7696</v>
      </c>
      <c r="C1581" s="2">
        <v>2021</v>
      </c>
      <c r="D1581" s="2" t="s">
        <v>6021</v>
      </c>
      <c r="E1581" s="2" t="s">
        <v>7697</v>
      </c>
      <c r="N1581" s="2" t="s">
        <v>6025</v>
      </c>
      <c r="O1581" s="2" t="s">
        <v>7698</v>
      </c>
      <c r="P1581" s="2" t="s">
        <v>467</v>
      </c>
      <c r="Q1581" s="2" t="s">
        <v>7232</v>
      </c>
      <c r="R1581" s="2" t="s">
        <v>7530</v>
      </c>
      <c r="S1581" s="2" t="s">
        <v>7219</v>
      </c>
      <c r="T1581" s="2" t="s">
        <v>7699</v>
      </c>
    </row>
    <row r="1582" spans="1:20" s="2" customFormat="1" ht="13" x14ac:dyDescent="0.3">
      <c r="A1582" s="2" t="s">
        <v>7738</v>
      </c>
      <c r="B1582" s="2" t="s">
        <v>7700</v>
      </c>
      <c r="C1582" s="2">
        <v>2021</v>
      </c>
      <c r="D1582" s="2" t="s">
        <v>7701</v>
      </c>
      <c r="E1582" s="2" t="s">
        <v>7702</v>
      </c>
      <c r="M1582" s="2">
        <v>6</v>
      </c>
      <c r="N1582" s="2" t="s">
        <v>3394</v>
      </c>
      <c r="O1582" s="2" t="s">
        <v>7703</v>
      </c>
      <c r="P1582" s="2" t="s">
        <v>467</v>
      </c>
      <c r="Q1582" s="2" t="s">
        <v>7232</v>
      </c>
      <c r="R1582" s="2" t="s">
        <v>7303</v>
      </c>
      <c r="S1582" s="2" t="s">
        <v>7219</v>
      </c>
      <c r="T1582" s="2" t="s">
        <v>7704</v>
      </c>
    </row>
    <row r="1583" spans="1:20" s="2" customFormat="1" ht="13" x14ac:dyDescent="0.3">
      <c r="A1583" s="2" t="s">
        <v>7738</v>
      </c>
      <c r="B1583" s="2" t="s">
        <v>7705</v>
      </c>
      <c r="C1583" s="2">
        <v>2021</v>
      </c>
      <c r="D1583" s="2" t="s">
        <v>7706</v>
      </c>
      <c r="E1583" s="2" t="s">
        <v>3610</v>
      </c>
      <c r="N1583" s="2" t="s">
        <v>3612</v>
      </c>
      <c r="O1583" s="2" t="s">
        <v>7707</v>
      </c>
      <c r="P1583" s="2" t="s">
        <v>467</v>
      </c>
      <c r="Q1583" s="2" t="s">
        <v>7232</v>
      </c>
      <c r="R1583" s="2" t="s">
        <v>7266</v>
      </c>
      <c r="S1583" s="2" t="s">
        <v>7219</v>
      </c>
      <c r="T1583" s="2" t="s">
        <v>7708</v>
      </c>
    </row>
    <row r="1584" spans="1:20" s="2" customFormat="1" ht="13" x14ac:dyDescent="0.3">
      <c r="A1584" s="2" t="s">
        <v>7738</v>
      </c>
      <c r="B1584" s="2" t="s">
        <v>7709</v>
      </c>
      <c r="C1584" s="2">
        <v>2021</v>
      </c>
      <c r="D1584" s="2" t="s">
        <v>7710</v>
      </c>
      <c r="E1584" s="2" t="s">
        <v>7711</v>
      </c>
      <c r="G1584" s="2">
        <v>7</v>
      </c>
      <c r="H1584" s="2">
        <v>1</v>
      </c>
      <c r="J1584" s="2">
        <v>11</v>
      </c>
      <c r="K1584" s="2">
        <v>38</v>
      </c>
      <c r="M1584" s="2">
        <v>2</v>
      </c>
      <c r="N1584" s="2" t="s">
        <v>7712</v>
      </c>
      <c r="O1584" s="2" t="s">
        <v>7713</v>
      </c>
      <c r="P1584" s="2" t="s">
        <v>467</v>
      </c>
      <c r="Q1584" s="2" t="s">
        <v>7218</v>
      </c>
      <c r="S1584" s="2" t="s">
        <v>7219</v>
      </c>
      <c r="T1584" s="2" t="s">
        <v>7714</v>
      </c>
    </row>
    <row r="1585" spans="1:20" s="2" customFormat="1" ht="13" x14ac:dyDescent="0.3">
      <c r="A1585" s="2" t="s">
        <v>7738</v>
      </c>
      <c r="B1585" s="2" t="s">
        <v>7715</v>
      </c>
      <c r="C1585" s="2">
        <v>2021</v>
      </c>
      <c r="D1585" s="2" t="s">
        <v>7007</v>
      </c>
      <c r="E1585" s="2" t="s">
        <v>7716</v>
      </c>
      <c r="N1585" s="2" t="s">
        <v>7012</v>
      </c>
      <c r="O1585" s="2" t="s">
        <v>7717</v>
      </c>
      <c r="P1585" s="2" t="s">
        <v>467</v>
      </c>
      <c r="Q1585" s="2" t="s">
        <v>7232</v>
      </c>
      <c r="S1585" s="2" t="s">
        <v>7219</v>
      </c>
      <c r="T1585" s="2" t="s">
        <v>7718</v>
      </c>
    </row>
    <row r="1586" spans="1:20" s="2" customFormat="1" ht="13" x14ac:dyDescent="0.3">
      <c r="A1586" s="2" t="s">
        <v>7738</v>
      </c>
      <c r="B1586" s="2" t="s">
        <v>7719</v>
      </c>
      <c r="C1586" s="2">
        <v>2021</v>
      </c>
      <c r="D1586" s="2" t="s">
        <v>7720</v>
      </c>
      <c r="E1586" s="2" t="s">
        <v>7721</v>
      </c>
      <c r="G1586" s="2">
        <v>9</v>
      </c>
      <c r="H1586" s="2">
        <v>1</v>
      </c>
      <c r="J1586" s="2">
        <v>21</v>
      </c>
      <c r="K1586" s="2">
        <v>28</v>
      </c>
      <c r="N1586" s="2" t="s">
        <v>7722</v>
      </c>
      <c r="O1586" s="2" t="s">
        <v>7723</v>
      </c>
      <c r="P1586" s="2" t="s">
        <v>467</v>
      </c>
      <c r="Q1586" s="2" t="s">
        <v>7218</v>
      </c>
      <c r="R1586" s="2" t="s">
        <v>7226</v>
      </c>
      <c r="S1586" s="2" t="s">
        <v>7219</v>
      </c>
      <c r="T1586" s="2" t="s">
        <v>7724</v>
      </c>
    </row>
    <row r="1587" spans="1:20" s="2" customFormat="1" ht="13" x14ac:dyDescent="0.3">
      <c r="A1587" s="2" t="s">
        <v>7738</v>
      </c>
      <c r="B1587" s="2" t="s">
        <v>7725</v>
      </c>
      <c r="C1587" s="2">
        <v>2021</v>
      </c>
      <c r="D1587" s="2" t="s">
        <v>7726</v>
      </c>
      <c r="E1587" s="2" t="s">
        <v>3978</v>
      </c>
      <c r="G1587" s="2">
        <v>16</v>
      </c>
      <c r="H1587" s="2">
        <v>1</v>
      </c>
      <c r="J1587" s="2">
        <v>140</v>
      </c>
      <c r="K1587" s="2">
        <v>159</v>
      </c>
      <c r="M1587" s="2">
        <v>3</v>
      </c>
      <c r="N1587" s="2" t="s">
        <v>3980</v>
      </c>
      <c r="O1587" s="2" t="s">
        <v>7727</v>
      </c>
      <c r="P1587" s="2" t="s">
        <v>467</v>
      </c>
      <c r="Q1587" s="2" t="s">
        <v>7218</v>
      </c>
      <c r="R1587" s="2" t="s">
        <v>7355</v>
      </c>
      <c r="S1587" s="2" t="s">
        <v>7219</v>
      </c>
      <c r="T1587" s="2" t="s">
        <v>7728</v>
      </c>
    </row>
    <row r="1588" spans="1:20" s="2" customFormat="1" ht="13" x14ac:dyDescent="0.3">
      <c r="A1588" s="2" t="s">
        <v>7738</v>
      </c>
      <c r="B1588" s="2" t="s">
        <v>7729</v>
      </c>
      <c r="C1588" s="2">
        <v>2021</v>
      </c>
      <c r="D1588" s="2" t="s">
        <v>7730</v>
      </c>
      <c r="E1588" s="2" t="s">
        <v>7731</v>
      </c>
      <c r="G1588" s="2">
        <v>11</v>
      </c>
      <c r="H1588" s="2">
        <v>1</v>
      </c>
      <c r="M1588" s="2">
        <v>1</v>
      </c>
      <c r="N1588" s="2" t="s">
        <v>7732</v>
      </c>
      <c r="O1588" s="2" t="s">
        <v>7733</v>
      </c>
      <c r="P1588" s="2" t="s">
        <v>467</v>
      </c>
      <c r="Q1588" s="2" t="s">
        <v>7218</v>
      </c>
      <c r="R1588" s="2" t="s">
        <v>7385</v>
      </c>
      <c r="S1588" s="2" t="s">
        <v>7219</v>
      </c>
      <c r="T1588" s="2" t="s">
        <v>7734</v>
      </c>
    </row>
    <row r="1589" spans="1:20" s="2" customFormat="1" ht="13" x14ac:dyDescent="0.3">
      <c r="A1589" s="2" t="s">
        <v>7738</v>
      </c>
      <c r="B1589" s="2" t="s">
        <v>7735</v>
      </c>
      <c r="C1589" s="2">
        <v>2021</v>
      </c>
      <c r="D1589" s="2" t="s">
        <v>392</v>
      </c>
      <c r="E1589" s="2" t="s">
        <v>399</v>
      </c>
      <c r="G1589" s="2">
        <v>72</v>
      </c>
      <c r="I1589" s="2">
        <v>101748</v>
      </c>
      <c r="M1589" s="2">
        <v>2</v>
      </c>
      <c r="N1589" s="2" t="s">
        <v>396</v>
      </c>
      <c r="O1589" s="2" t="s">
        <v>7736</v>
      </c>
      <c r="P1589" s="2" t="s">
        <v>467</v>
      </c>
      <c r="Q1589" s="2" t="s">
        <v>7218</v>
      </c>
      <c r="S1589" s="2" t="s">
        <v>7219</v>
      </c>
      <c r="T1589" s="2" t="s">
        <v>7737</v>
      </c>
    </row>
    <row r="1590" spans="1:20" s="2" customFormat="1" ht="13" x14ac:dyDescent="0.3">
      <c r="A1590" s="2" t="s">
        <v>7739</v>
      </c>
      <c r="B1590" s="2" t="s">
        <v>7580</v>
      </c>
      <c r="C1590" s="2">
        <v>2021</v>
      </c>
      <c r="D1590" s="2" t="s">
        <v>6972</v>
      </c>
      <c r="E1590" s="2" t="s">
        <v>3958</v>
      </c>
      <c r="G1590" s="2">
        <v>22</v>
      </c>
      <c r="H1590" s="2">
        <v>8</v>
      </c>
      <c r="J1590" s="2">
        <v>1060</v>
      </c>
      <c r="K1590" s="2">
        <v>1070</v>
      </c>
      <c r="N1590" s="2" t="s">
        <v>3960</v>
      </c>
      <c r="O1590" s="2" t="s">
        <v>7581</v>
      </c>
      <c r="P1590" s="2" t="s">
        <v>467</v>
      </c>
      <c r="Q1590" s="2" t="s">
        <v>7218</v>
      </c>
      <c r="S1590" s="2" t="s">
        <v>7219</v>
      </c>
      <c r="T1590" s="2" t="s">
        <v>7582</v>
      </c>
    </row>
    <row r="1591" spans="1:20" s="2" customFormat="1" ht="13" x14ac:dyDescent="0.3">
      <c r="A1591" s="2" t="s">
        <v>7744</v>
      </c>
      <c r="B1591" s="2" t="s">
        <v>7352</v>
      </c>
      <c r="C1591" s="2">
        <v>2022</v>
      </c>
      <c r="D1591" s="2" t="s">
        <v>7353</v>
      </c>
      <c r="E1591" s="2" t="s">
        <v>7216</v>
      </c>
      <c r="G1591" s="2">
        <v>298</v>
      </c>
      <c r="I1591" s="2">
        <v>114860</v>
      </c>
      <c r="M1591" s="2">
        <v>1</v>
      </c>
      <c r="N1591" s="2" t="s">
        <v>563</v>
      </c>
      <c r="O1591" s="2" t="s">
        <v>7354</v>
      </c>
      <c r="P1591" s="2" t="s">
        <v>467</v>
      </c>
      <c r="Q1591" s="2" t="s">
        <v>7218</v>
      </c>
      <c r="R1591" s="2" t="s">
        <v>7355</v>
      </c>
      <c r="S1591" s="2" t="s">
        <v>7219</v>
      </c>
      <c r="T1591" s="2" t="s">
        <v>7356</v>
      </c>
    </row>
    <row r="1592" spans="1:20" s="2" customFormat="1" ht="13" x14ac:dyDescent="0.3">
      <c r="A1592" s="2" t="s">
        <v>7744</v>
      </c>
      <c r="B1592" s="2" t="s">
        <v>7387</v>
      </c>
      <c r="C1592" s="2">
        <v>2022</v>
      </c>
      <c r="D1592" s="2" t="s">
        <v>7388</v>
      </c>
      <c r="E1592" s="2" t="s">
        <v>7313</v>
      </c>
      <c r="G1592" s="2">
        <v>18</v>
      </c>
      <c r="H1592" s="2">
        <v>2</v>
      </c>
      <c r="I1592" s="2">
        <v>39</v>
      </c>
      <c r="N1592" s="2" t="s">
        <v>7389</v>
      </c>
      <c r="O1592" s="2" t="s">
        <v>7390</v>
      </c>
      <c r="P1592" s="2" t="s">
        <v>7302</v>
      </c>
      <c r="Q1592" s="2" t="s">
        <v>7218</v>
      </c>
      <c r="R1592" s="2" t="s">
        <v>7385</v>
      </c>
      <c r="S1592" s="2" t="s">
        <v>7219</v>
      </c>
      <c r="T1592" s="2" t="s">
        <v>7391</v>
      </c>
    </row>
    <row r="1593" spans="1:20" s="2" customFormat="1" ht="13" x14ac:dyDescent="0.3">
      <c r="A1593" s="2" t="s">
        <v>7744</v>
      </c>
      <c r="B1593" s="2" t="s">
        <v>7395</v>
      </c>
      <c r="C1593" s="2">
        <v>2021</v>
      </c>
      <c r="D1593" s="2" t="s">
        <v>6857</v>
      </c>
      <c r="E1593" s="2" t="s">
        <v>7270</v>
      </c>
      <c r="G1593" s="2">
        <v>6</v>
      </c>
      <c r="H1593" s="2">
        <v>12</v>
      </c>
      <c r="J1593" s="2" t="s">
        <v>7396</v>
      </c>
      <c r="K1593" s="2" t="s">
        <v>7397</v>
      </c>
      <c r="N1593" s="2" t="s">
        <v>6860</v>
      </c>
      <c r="O1593" s="2" t="s">
        <v>7398</v>
      </c>
      <c r="P1593" s="2" t="s">
        <v>7302</v>
      </c>
      <c r="Q1593" s="2" t="s">
        <v>7218</v>
      </c>
      <c r="R1593" s="2" t="s">
        <v>7385</v>
      </c>
      <c r="S1593" s="2" t="s">
        <v>7219</v>
      </c>
      <c r="T1593" s="2" t="s">
        <v>7399</v>
      </c>
    </row>
    <row r="1594" spans="1:20" s="2" customFormat="1" ht="13" x14ac:dyDescent="0.3">
      <c r="A1594" s="2" t="s">
        <v>7744</v>
      </c>
      <c r="B1594" s="2" t="s">
        <v>7400</v>
      </c>
      <c r="C1594" s="2">
        <v>2021</v>
      </c>
      <c r="D1594" s="2" t="s">
        <v>6835</v>
      </c>
      <c r="E1594" s="2" t="s">
        <v>1847</v>
      </c>
      <c r="G1594" s="2">
        <v>153</v>
      </c>
      <c r="I1594" s="2">
        <v>106852</v>
      </c>
      <c r="M1594" s="2">
        <v>2</v>
      </c>
      <c r="N1594" s="2" t="s">
        <v>1848</v>
      </c>
      <c r="O1594" s="2" t="s">
        <v>7401</v>
      </c>
      <c r="P1594" s="2" t="s">
        <v>467</v>
      </c>
      <c r="Q1594" s="2" t="s">
        <v>7218</v>
      </c>
      <c r="R1594" s="2" t="s">
        <v>7257</v>
      </c>
      <c r="S1594" s="2" t="s">
        <v>7219</v>
      </c>
      <c r="T1594" s="2" t="s">
        <v>7402</v>
      </c>
    </row>
    <row r="1595" spans="1:20" s="2" customFormat="1" ht="13" x14ac:dyDescent="0.3">
      <c r="A1595" s="2" t="s">
        <v>7744</v>
      </c>
      <c r="B1595" s="2" t="s">
        <v>7740</v>
      </c>
      <c r="C1595" s="2">
        <v>2021</v>
      </c>
      <c r="D1595" s="2" t="s">
        <v>7073</v>
      </c>
      <c r="E1595" s="2" t="s">
        <v>7741</v>
      </c>
      <c r="G1595" s="2">
        <v>60</v>
      </c>
      <c r="H1595" s="2">
        <v>12</v>
      </c>
      <c r="J1595" s="2">
        <v>6639</v>
      </c>
      <c r="K1595" s="2">
        <v>6645</v>
      </c>
      <c r="M1595" s="2">
        <v>5</v>
      </c>
      <c r="N1595" s="2" t="s">
        <v>7077</v>
      </c>
      <c r="O1595" s="2" t="s">
        <v>7742</v>
      </c>
      <c r="P1595" s="2" t="s">
        <v>467</v>
      </c>
      <c r="Q1595" s="2" t="s">
        <v>7218</v>
      </c>
      <c r="S1595" s="2" t="s">
        <v>7219</v>
      </c>
      <c r="T1595" s="2" t="s">
        <v>7743</v>
      </c>
    </row>
    <row r="1596" spans="1:20" s="2" customFormat="1" ht="13" x14ac:dyDescent="0.3">
      <c r="A1596" s="2" t="s">
        <v>7744</v>
      </c>
      <c r="B1596" s="2" t="s">
        <v>7500</v>
      </c>
      <c r="C1596" s="2">
        <v>2021</v>
      </c>
      <c r="D1596" s="2" t="s">
        <v>7501</v>
      </c>
      <c r="E1596" s="2" t="s">
        <v>7502</v>
      </c>
      <c r="G1596" s="2">
        <v>17</v>
      </c>
      <c r="H1596" s="2">
        <v>1</v>
      </c>
      <c r="J1596" s="2">
        <v>16</v>
      </c>
      <c r="K1596" s="2">
        <v>26</v>
      </c>
      <c r="N1596" s="2" t="s">
        <v>6911</v>
      </c>
      <c r="O1596" s="2" t="s">
        <v>7503</v>
      </c>
      <c r="P1596" s="2" t="s">
        <v>467</v>
      </c>
      <c r="Q1596" s="2" t="s">
        <v>7218</v>
      </c>
      <c r="R1596" s="2" t="s">
        <v>7355</v>
      </c>
      <c r="S1596" s="2" t="s">
        <v>7219</v>
      </c>
      <c r="T1596" s="2" t="s">
        <v>7504</v>
      </c>
    </row>
    <row r="1597" spans="1:20" s="2" customFormat="1" ht="13" x14ac:dyDescent="0.3">
      <c r="A1597" s="2" t="s">
        <v>7745</v>
      </c>
      <c r="B1597" s="2" t="s">
        <v>7214</v>
      </c>
      <c r="C1597" s="2">
        <v>2022</v>
      </c>
      <c r="D1597" s="2" t="s">
        <v>7215</v>
      </c>
      <c r="E1597" s="2" t="s">
        <v>7216</v>
      </c>
      <c r="G1597" s="2">
        <v>296</v>
      </c>
      <c r="I1597" s="2">
        <v>114760</v>
      </c>
      <c r="N1597" s="2" t="s">
        <v>1031</v>
      </c>
      <c r="O1597" s="2" t="s">
        <v>7217</v>
      </c>
      <c r="P1597" s="2" t="s">
        <v>467</v>
      </c>
      <c r="Q1597" s="2" t="s">
        <v>7218</v>
      </c>
      <c r="S1597" s="2" t="s">
        <v>7219</v>
      </c>
      <c r="T1597" s="2" t="s">
        <v>7220</v>
      </c>
    </row>
    <row r="1598" spans="1:20" s="2" customFormat="1" ht="13" x14ac:dyDescent="0.3">
      <c r="A1598" s="2" t="s">
        <v>7858</v>
      </c>
      <c r="B1598" s="2" t="s">
        <v>7746</v>
      </c>
      <c r="C1598" s="2">
        <v>2022</v>
      </c>
      <c r="D1598" s="2" t="s">
        <v>7747</v>
      </c>
      <c r="E1598" s="2" t="s">
        <v>7748</v>
      </c>
      <c r="G1598" s="2">
        <v>7</v>
      </c>
      <c r="I1598" s="2">
        <v>737761</v>
      </c>
      <c r="N1598" s="2" t="s">
        <v>7749</v>
      </c>
      <c r="O1598" s="2" t="s">
        <v>7750</v>
      </c>
      <c r="P1598" s="2" t="s">
        <v>467</v>
      </c>
      <c r="Q1598" s="2" t="s">
        <v>7218</v>
      </c>
      <c r="R1598" s="2" t="s">
        <v>7385</v>
      </c>
      <c r="S1598" s="2" t="s">
        <v>7219</v>
      </c>
      <c r="T1598" s="2" t="s">
        <v>7751</v>
      </c>
    </row>
    <row r="1599" spans="1:20" s="2" customFormat="1" ht="13" x14ac:dyDescent="0.3">
      <c r="A1599" s="2" t="s">
        <v>7858</v>
      </c>
      <c r="B1599" s="2" t="s">
        <v>7752</v>
      </c>
      <c r="C1599" s="2">
        <v>2022</v>
      </c>
      <c r="D1599" s="2" t="s">
        <v>5891</v>
      </c>
      <c r="E1599" s="2" t="s">
        <v>7753</v>
      </c>
      <c r="G1599" s="2">
        <v>11</v>
      </c>
      <c r="H1599" s="2">
        <v>5</v>
      </c>
      <c r="I1599" s="2">
        <v>1218</v>
      </c>
      <c r="M1599" s="2">
        <v>1</v>
      </c>
      <c r="N1599" s="2" t="s">
        <v>5896</v>
      </c>
      <c r="O1599" s="2" t="s">
        <v>7754</v>
      </c>
      <c r="P1599" s="2" t="s">
        <v>467</v>
      </c>
      <c r="Q1599" s="2" t="s">
        <v>7218</v>
      </c>
      <c r="R1599" s="2" t="s">
        <v>7266</v>
      </c>
      <c r="S1599" s="2" t="s">
        <v>7219</v>
      </c>
      <c r="T1599" s="2" t="s">
        <v>7755</v>
      </c>
    </row>
    <row r="1600" spans="1:20" s="2" customFormat="1" ht="13" x14ac:dyDescent="0.3">
      <c r="A1600" s="2" t="s">
        <v>7858</v>
      </c>
      <c r="B1600" s="2" t="s">
        <v>7214</v>
      </c>
      <c r="C1600" s="2">
        <v>2022</v>
      </c>
      <c r="D1600" s="2" t="s">
        <v>7215</v>
      </c>
      <c r="E1600" s="2" t="s">
        <v>7216</v>
      </c>
      <c r="G1600" s="2">
        <v>296</v>
      </c>
      <c r="I1600" s="2">
        <v>114760</v>
      </c>
      <c r="N1600" s="2" t="s">
        <v>1031</v>
      </c>
      <c r="O1600" s="2" t="s">
        <v>7217</v>
      </c>
      <c r="P1600" s="2" t="s">
        <v>467</v>
      </c>
      <c r="Q1600" s="2" t="s">
        <v>7218</v>
      </c>
      <c r="S1600" s="2" t="s">
        <v>7219</v>
      </c>
      <c r="T1600" s="2" t="s">
        <v>7220</v>
      </c>
    </row>
    <row r="1601" spans="1:20" s="2" customFormat="1" ht="13" x14ac:dyDescent="0.3">
      <c r="A1601" s="2" t="s">
        <v>7858</v>
      </c>
      <c r="B1601" s="2" t="s">
        <v>7756</v>
      </c>
      <c r="C1601" s="2">
        <v>2022</v>
      </c>
      <c r="D1601" s="2" t="s">
        <v>7757</v>
      </c>
      <c r="E1601" s="2" t="s">
        <v>7758</v>
      </c>
      <c r="G1601" s="2">
        <v>13</v>
      </c>
      <c r="H1601" s="2">
        <v>2</v>
      </c>
      <c r="I1601" s="2">
        <v>356</v>
      </c>
      <c r="N1601" s="2" t="s">
        <v>7166</v>
      </c>
      <c r="O1601" s="2" t="s">
        <v>7759</v>
      </c>
      <c r="P1601" s="2" t="s">
        <v>467</v>
      </c>
      <c r="Q1601" s="2" t="s">
        <v>7218</v>
      </c>
      <c r="R1601" s="2" t="s">
        <v>7266</v>
      </c>
      <c r="S1601" s="2" t="s">
        <v>7219</v>
      </c>
      <c r="T1601" s="2" t="s">
        <v>7760</v>
      </c>
    </row>
    <row r="1602" spans="1:20" s="2" customFormat="1" ht="13" x14ac:dyDescent="0.3">
      <c r="A1602" s="2" t="s">
        <v>7858</v>
      </c>
      <c r="B1602" s="2" t="s">
        <v>7532</v>
      </c>
      <c r="C1602" s="2">
        <v>2022</v>
      </c>
      <c r="D1602" s="2" t="s">
        <v>7038</v>
      </c>
      <c r="E1602" s="2" t="s">
        <v>7533</v>
      </c>
      <c r="G1602" s="2">
        <v>130</v>
      </c>
      <c r="H1602" s="2">
        <v>2</v>
      </c>
      <c r="J1602" s="2">
        <v>320</v>
      </c>
      <c r="K1602" s="2">
        <v>327</v>
      </c>
      <c r="N1602" s="2" t="s">
        <v>7042</v>
      </c>
      <c r="O1602" s="2" t="s">
        <v>7534</v>
      </c>
      <c r="P1602" s="2" t="s">
        <v>467</v>
      </c>
      <c r="Q1602" s="2" t="s">
        <v>7218</v>
      </c>
      <c r="S1602" s="2" t="s">
        <v>7219</v>
      </c>
      <c r="T1602" s="2" t="s">
        <v>7535</v>
      </c>
    </row>
    <row r="1603" spans="1:20" s="2" customFormat="1" ht="13" x14ac:dyDescent="0.3">
      <c r="A1603" s="2" t="s">
        <v>7858</v>
      </c>
      <c r="B1603" s="2" t="s">
        <v>7761</v>
      </c>
      <c r="C1603" s="2">
        <v>2022</v>
      </c>
      <c r="D1603" s="2" t="s">
        <v>7762</v>
      </c>
      <c r="E1603" s="2" t="s">
        <v>7763</v>
      </c>
      <c r="N1603" s="2" t="s">
        <v>7764</v>
      </c>
      <c r="O1603" s="2" t="s">
        <v>7765</v>
      </c>
      <c r="P1603" s="2" t="s">
        <v>467</v>
      </c>
      <c r="Q1603" s="2" t="s">
        <v>7232</v>
      </c>
      <c r="R1603" s="2" t="s">
        <v>7303</v>
      </c>
      <c r="S1603" s="2" t="s">
        <v>7219</v>
      </c>
      <c r="T1603" s="2" t="s">
        <v>7766</v>
      </c>
    </row>
    <row r="1604" spans="1:20" s="2" customFormat="1" ht="13" x14ac:dyDescent="0.3">
      <c r="A1604" s="2" t="s">
        <v>7858</v>
      </c>
      <c r="B1604" s="2" t="s">
        <v>7767</v>
      </c>
      <c r="C1604" s="2">
        <v>2022</v>
      </c>
      <c r="D1604" s="2" t="s">
        <v>7768</v>
      </c>
      <c r="E1604" s="2" t="s">
        <v>592</v>
      </c>
      <c r="G1604" s="2">
        <v>296</v>
      </c>
      <c r="J1604" s="2">
        <v>244</v>
      </c>
      <c r="K1604" s="2">
        <v>249</v>
      </c>
      <c r="N1604" s="2" t="s">
        <v>7769</v>
      </c>
      <c r="O1604" s="2" t="s">
        <v>7770</v>
      </c>
      <c r="P1604" s="2" t="s">
        <v>467</v>
      </c>
      <c r="Q1604" s="2" t="s">
        <v>7218</v>
      </c>
      <c r="S1604" s="2" t="s">
        <v>7219</v>
      </c>
      <c r="T1604" s="2" t="s">
        <v>7771</v>
      </c>
    </row>
    <row r="1605" spans="1:20" s="2" customFormat="1" ht="13" x14ac:dyDescent="0.3">
      <c r="A1605" s="2" t="s">
        <v>7858</v>
      </c>
      <c r="B1605" s="2" t="s">
        <v>7772</v>
      </c>
      <c r="C1605" s="2">
        <v>2021</v>
      </c>
      <c r="D1605" s="2" t="s">
        <v>7144</v>
      </c>
      <c r="E1605" s="2" t="s">
        <v>7773</v>
      </c>
      <c r="G1605" s="2">
        <v>71</v>
      </c>
      <c r="H1605" s="2">
        <v>6</v>
      </c>
      <c r="J1605" s="2">
        <v>466</v>
      </c>
      <c r="K1605" s="2">
        <v>473</v>
      </c>
      <c r="N1605" s="2" t="s">
        <v>7150</v>
      </c>
      <c r="O1605" s="2" t="s">
        <v>7774</v>
      </c>
      <c r="P1605" s="2" t="s">
        <v>467</v>
      </c>
      <c r="Q1605" s="2" t="s">
        <v>7218</v>
      </c>
      <c r="S1605" s="2" t="s">
        <v>7219</v>
      </c>
      <c r="T1605" s="2" t="s">
        <v>7775</v>
      </c>
    </row>
    <row r="1606" spans="1:20" s="2" customFormat="1" ht="13" x14ac:dyDescent="0.3">
      <c r="A1606" s="2" t="s">
        <v>7858</v>
      </c>
      <c r="B1606" s="2" t="s">
        <v>7324</v>
      </c>
      <c r="C1606" s="2">
        <v>2021</v>
      </c>
      <c r="D1606" s="2" t="s">
        <v>405</v>
      </c>
      <c r="E1606" s="2" t="s">
        <v>413</v>
      </c>
      <c r="G1606" s="2">
        <v>92</v>
      </c>
      <c r="H1606" s="2">
        <v>4</v>
      </c>
      <c r="J1606" s="2">
        <v>1657</v>
      </c>
      <c r="K1606" s="2">
        <v>1671</v>
      </c>
      <c r="N1606" s="2" t="s">
        <v>409</v>
      </c>
      <c r="O1606" s="2" t="s">
        <v>7325</v>
      </c>
      <c r="P1606" s="2" t="s">
        <v>467</v>
      </c>
      <c r="Q1606" s="2" t="s">
        <v>7218</v>
      </c>
      <c r="S1606" s="2" t="s">
        <v>7219</v>
      </c>
      <c r="T1606" s="2" t="s">
        <v>7326</v>
      </c>
    </row>
    <row r="1607" spans="1:20" s="2" customFormat="1" ht="13" x14ac:dyDescent="0.3">
      <c r="A1607" s="2" t="s">
        <v>7858</v>
      </c>
      <c r="B1607" s="2" t="s">
        <v>7568</v>
      </c>
      <c r="C1607" s="2">
        <v>2021</v>
      </c>
      <c r="D1607" s="2" t="s">
        <v>7569</v>
      </c>
      <c r="E1607" s="2" t="s">
        <v>7570</v>
      </c>
      <c r="G1607" s="2">
        <v>28</v>
      </c>
      <c r="H1607" s="2">
        <v>1</v>
      </c>
      <c r="I1607" s="2">
        <v>2</v>
      </c>
      <c r="M1607" s="2">
        <v>1</v>
      </c>
      <c r="N1607" s="2" t="s">
        <v>7571</v>
      </c>
      <c r="O1607" s="2" t="s">
        <v>7572</v>
      </c>
      <c r="P1607" s="2" t="s">
        <v>467</v>
      </c>
      <c r="Q1607" s="2" t="s">
        <v>7218</v>
      </c>
      <c r="R1607" s="2" t="s">
        <v>7385</v>
      </c>
      <c r="S1607" s="2" t="s">
        <v>7219</v>
      </c>
      <c r="T1607" s="2" t="s">
        <v>7573</v>
      </c>
    </row>
    <row r="1608" spans="1:20" s="2" customFormat="1" ht="13" x14ac:dyDescent="0.3">
      <c r="A1608" s="2" t="s">
        <v>7858</v>
      </c>
      <c r="B1608" s="2" t="s">
        <v>7776</v>
      </c>
      <c r="C1608" s="2">
        <v>2021</v>
      </c>
      <c r="D1608" s="2" t="s">
        <v>7777</v>
      </c>
      <c r="E1608" s="2" t="s">
        <v>7778</v>
      </c>
      <c r="G1608" s="2">
        <v>17</v>
      </c>
      <c r="H1608" s="2">
        <v>10</v>
      </c>
      <c r="J1608" s="2">
        <v>2137</v>
      </c>
      <c r="K1608" s="2">
        <v>2139</v>
      </c>
      <c r="N1608" s="2" t="s">
        <v>7127</v>
      </c>
      <c r="O1608" s="2" t="s">
        <v>7779</v>
      </c>
      <c r="P1608" s="2" t="s">
        <v>467</v>
      </c>
      <c r="Q1608" s="2" t="s">
        <v>7218</v>
      </c>
      <c r="R1608" s="2" t="s">
        <v>7226</v>
      </c>
      <c r="S1608" s="2" t="s">
        <v>7219</v>
      </c>
      <c r="T1608" s="2" t="s">
        <v>7780</v>
      </c>
    </row>
    <row r="1609" spans="1:20" s="2" customFormat="1" ht="13" x14ac:dyDescent="0.3">
      <c r="A1609" s="2" t="s">
        <v>7858</v>
      </c>
      <c r="B1609" s="2" t="s">
        <v>7599</v>
      </c>
      <c r="C1609" s="2">
        <v>2021</v>
      </c>
      <c r="D1609" s="2" t="s">
        <v>4849</v>
      </c>
      <c r="E1609" s="2" t="s">
        <v>7600</v>
      </c>
      <c r="G1609" s="2">
        <v>71</v>
      </c>
      <c r="H1609" s="2">
        <v>9</v>
      </c>
      <c r="J1609" s="2">
        <v>2143</v>
      </c>
      <c r="K1609" s="2">
        <v>2147</v>
      </c>
      <c r="N1609" s="2" t="s">
        <v>4853</v>
      </c>
      <c r="O1609" s="2" t="s">
        <v>7601</v>
      </c>
      <c r="P1609" s="2" t="s">
        <v>467</v>
      </c>
      <c r="Q1609" s="2" t="s">
        <v>7218</v>
      </c>
      <c r="S1609" s="2" t="s">
        <v>7219</v>
      </c>
      <c r="T1609" s="2" t="s">
        <v>7602</v>
      </c>
    </row>
    <row r="1610" spans="1:20" s="2" customFormat="1" ht="13" x14ac:dyDescent="0.3">
      <c r="A1610" s="2" t="s">
        <v>7858</v>
      </c>
      <c r="B1610" s="2" t="s">
        <v>7603</v>
      </c>
      <c r="C1610" s="2">
        <v>2021</v>
      </c>
      <c r="D1610" s="2" t="s">
        <v>7604</v>
      </c>
      <c r="E1610" s="2" t="s">
        <v>983</v>
      </c>
      <c r="G1610" s="2">
        <v>78</v>
      </c>
      <c r="H1610" s="2">
        <v>9</v>
      </c>
      <c r="J1610" s="2">
        <v>994</v>
      </c>
      <c r="K1610" s="2">
        <v>1004</v>
      </c>
      <c r="M1610" s="2">
        <v>7</v>
      </c>
      <c r="N1610" s="2" t="s">
        <v>984</v>
      </c>
      <c r="O1610" s="2" t="s">
        <v>7605</v>
      </c>
      <c r="P1610" s="2" t="s">
        <v>467</v>
      </c>
      <c r="Q1610" s="2" t="s">
        <v>7218</v>
      </c>
      <c r="R1610" s="2" t="s">
        <v>7530</v>
      </c>
      <c r="S1610" s="2" t="s">
        <v>7219</v>
      </c>
      <c r="T1610" s="2" t="s">
        <v>7606</v>
      </c>
    </row>
    <row r="1611" spans="1:20" s="2" customFormat="1" ht="13" x14ac:dyDescent="0.3">
      <c r="A1611" s="2" t="s">
        <v>7858</v>
      </c>
      <c r="B1611" s="2" t="s">
        <v>7781</v>
      </c>
      <c r="C1611" s="2">
        <v>2021</v>
      </c>
      <c r="D1611" s="2" t="s">
        <v>7782</v>
      </c>
      <c r="E1611" s="2" t="s">
        <v>1600</v>
      </c>
      <c r="G1611" s="2">
        <v>100</v>
      </c>
      <c r="H1611" s="2">
        <v>31</v>
      </c>
      <c r="J1611" s="2" t="s">
        <v>7783</v>
      </c>
      <c r="N1611" s="2" t="s">
        <v>7784</v>
      </c>
      <c r="O1611" s="2" t="s">
        <v>7785</v>
      </c>
      <c r="P1611" s="2" t="s">
        <v>467</v>
      </c>
      <c r="Q1611" s="2" t="s">
        <v>7218</v>
      </c>
      <c r="R1611" s="2" t="s">
        <v>7266</v>
      </c>
      <c r="S1611" s="2" t="s">
        <v>7219</v>
      </c>
      <c r="T1611" s="2" t="s">
        <v>7786</v>
      </c>
    </row>
    <row r="1612" spans="1:20" s="2" customFormat="1" ht="13" x14ac:dyDescent="0.3">
      <c r="A1612" s="2" t="s">
        <v>7858</v>
      </c>
      <c r="B1612" s="2" t="s">
        <v>7787</v>
      </c>
      <c r="C1612" s="2">
        <v>2021</v>
      </c>
      <c r="D1612" s="2" t="s">
        <v>7788</v>
      </c>
      <c r="E1612" s="2" t="s">
        <v>7118</v>
      </c>
      <c r="G1612" s="2">
        <v>11</v>
      </c>
      <c r="H1612" s="2">
        <v>8</v>
      </c>
      <c r="I1612" s="2">
        <v>1228</v>
      </c>
      <c r="M1612" s="2">
        <v>1</v>
      </c>
      <c r="N1612" s="2" t="s">
        <v>7120</v>
      </c>
      <c r="O1612" s="2" t="s">
        <v>7789</v>
      </c>
      <c r="P1612" s="2" t="s">
        <v>467</v>
      </c>
      <c r="Q1612" s="2" t="s">
        <v>7218</v>
      </c>
      <c r="R1612" s="2" t="s">
        <v>7266</v>
      </c>
      <c r="S1612" s="2" t="s">
        <v>7219</v>
      </c>
      <c r="T1612" s="2" t="s">
        <v>7790</v>
      </c>
    </row>
    <row r="1613" spans="1:20" s="2" customFormat="1" ht="13" x14ac:dyDescent="0.3">
      <c r="A1613" s="2" t="s">
        <v>7858</v>
      </c>
      <c r="B1613" s="2" t="s">
        <v>7791</v>
      </c>
      <c r="C1613" s="2">
        <v>2021</v>
      </c>
      <c r="D1613" s="2" t="s">
        <v>7100</v>
      </c>
      <c r="E1613" s="2" t="s">
        <v>2000</v>
      </c>
      <c r="G1613" s="2">
        <v>52</v>
      </c>
      <c r="H1613" s="2">
        <v>8</v>
      </c>
      <c r="J1613" s="2">
        <v>720</v>
      </c>
      <c r="K1613" s="2">
        <v>726</v>
      </c>
      <c r="N1613" s="2" t="s">
        <v>2001</v>
      </c>
      <c r="O1613" s="2" t="s">
        <v>7792</v>
      </c>
      <c r="P1613" s="2" t="s">
        <v>467</v>
      </c>
      <c r="Q1613" s="2" t="s">
        <v>7218</v>
      </c>
      <c r="S1613" s="2" t="s">
        <v>7219</v>
      </c>
      <c r="T1613" s="2" t="s">
        <v>7793</v>
      </c>
    </row>
    <row r="1614" spans="1:20" s="2" customFormat="1" ht="13" x14ac:dyDescent="0.3">
      <c r="A1614" s="2" t="s">
        <v>7858</v>
      </c>
      <c r="B1614" s="2" t="s">
        <v>7636</v>
      </c>
      <c r="C1614" s="2">
        <v>2021</v>
      </c>
      <c r="D1614" s="2" t="s">
        <v>7637</v>
      </c>
      <c r="E1614" s="2" t="s">
        <v>4641</v>
      </c>
      <c r="G1614" s="2">
        <v>11</v>
      </c>
      <c r="H1614" s="2">
        <v>5</v>
      </c>
      <c r="I1614" s="2" t="s">
        <v>7638</v>
      </c>
      <c r="N1614" s="2" t="s">
        <v>5295</v>
      </c>
      <c r="O1614" s="2" t="s">
        <v>7639</v>
      </c>
      <c r="P1614" s="2" t="s">
        <v>467</v>
      </c>
      <c r="Q1614" s="2" t="s">
        <v>7218</v>
      </c>
      <c r="R1614" s="2" t="s">
        <v>7266</v>
      </c>
      <c r="S1614" s="2" t="s">
        <v>7219</v>
      </c>
      <c r="T1614" s="2" t="s">
        <v>7640</v>
      </c>
    </row>
    <row r="1615" spans="1:20" s="2" customFormat="1" ht="13" x14ac:dyDescent="0.3">
      <c r="A1615" s="2" t="s">
        <v>7858</v>
      </c>
      <c r="B1615" s="2" t="s">
        <v>7794</v>
      </c>
      <c r="C1615" s="2">
        <v>2021</v>
      </c>
      <c r="D1615" s="2" t="s">
        <v>4479</v>
      </c>
      <c r="E1615" s="2" t="s">
        <v>2459</v>
      </c>
      <c r="G1615" s="2">
        <v>12</v>
      </c>
      <c r="I1615" s="2">
        <v>671448</v>
      </c>
      <c r="N1615" s="2" t="s">
        <v>4484</v>
      </c>
      <c r="O1615" s="2" t="s">
        <v>7795</v>
      </c>
      <c r="P1615" s="2" t="s">
        <v>467</v>
      </c>
      <c r="Q1615" s="2" t="s">
        <v>7218</v>
      </c>
      <c r="R1615" s="2" t="s">
        <v>7266</v>
      </c>
      <c r="S1615" s="2" t="s">
        <v>7219</v>
      </c>
      <c r="T1615" s="2" t="s">
        <v>7796</v>
      </c>
    </row>
    <row r="1616" spans="1:20" s="2" customFormat="1" ht="13" x14ac:dyDescent="0.3">
      <c r="A1616" s="2" t="s">
        <v>7858</v>
      </c>
      <c r="B1616" s="2" t="s">
        <v>7644</v>
      </c>
      <c r="C1616" s="2">
        <v>2021</v>
      </c>
      <c r="D1616" s="2" t="s">
        <v>4796</v>
      </c>
      <c r="E1616" s="2" t="s">
        <v>2451</v>
      </c>
      <c r="G1616" s="2">
        <v>137</v>
      </c>
      <c r="J1616" s="2">
        <v>437</v>
      </c>
      <c r="K1616" s="2">
        <v>443</v>
      </c>
      <c r="M1616" s="2">
        <v>10</v>
      </c>
      <c r="N1616" s="2" t="s">
        <v>3432</v>
      </c>
      <c r="O1616" s="2" t="s">
        <v>7645</v>
      </c>
      <c r="P1616" s="2" t="s">
        <v>467</v>
      </c>
      <c r="Q1616" s="2" t="s">
        <v>7218</v>
      </c>
      <c r="R1616" s="2" t="s">
        <v>7257</v>
      </c>
      <c r="S1616" s="2" t="s">
        <v>7219</v>
      </c>
      <c r="T1616" s="2" t="s">
        <v>7646</v>
      </c>
    </row>
    <row r="1617" spans="1:20" s="2" customFormat="1" ht="13" x14ac:dyDescent="0.3">
      <c r="A1617" s="2" t="s">
        <v>7858</v>
      </c>
      <c r="B1617" s="2" t="s">
        <v>7797</v>
      </c>
      <c r="C1617" s="2">
        <v>2021</v>
      </c>
      <c r="D1617" s="2" t="s">
        <v>5780</v>
      </c>
      <c r="E1617" s="2" t="s">
        <v>7798</v>
      </c>
      <c r="G1617" s="2">
        <v>28</v>
      </c>
      <c r="H1617" s="2">
        <v>3</v>
      </c>
      <c r="J1617" s="2">
        <v>682</v>
      </c>
      <c r="K1617" s="2">
        <v>693</v>
      </c>
      <c r="N1617" s="2" t="s">
        <v>747</v>
      </c>
      <c r="O1617" s="2" t="s">
        <v>7799</v>
      </c>
      <c r="P1617" s="2" t="s">
        <v>467</v>
      </c>
      <c r="Q1617" s="2" t="s">
        <v>7218</v>
      </c>
      <c r="S1617" s="2" t="s">
        <v>7219</v>
      </c>
      <c r="T1617" s="2" t="s">
        <v>7800</v>
      </c>
    </row>
    <row r="1618" spans="1:20" s="2" customFormat="1" ht="13" x14ac:dyDescent="0.3">
      <c r="A1618" s="2" t="s">
        <v>7858</v>
      </c>
      <c r="B1618" s="2" t="s">
        <v>7801</v>
      </c>
      <c r="C1618" s="2">
        <v>2021</v>
      </c>
      <c r="D1618" s="2" t="s">
        <v>7802</v>
      </c>
      <c r="E1618" s="2" t="s">
        <v>7803</v>
      </c>
      <c r="J1618" s="2">
        <v>123</v>
      </c>
      <c r="K1618" s="2">
        <v>141</v>
      </c>
      <c r="N1618" s="2" t="s">
        <v>7804</v>
      </c>
      <c r="O1618" s="2" t="s">
        <v>7805</v>
      </c>
      <c r="P1618" s="2" t="s">
        <v>7242</v>
      </c>
      <c r="Q1618" s="2" t="s">
        <v>7218</v>
      </c>
      <c r="S1618" s="2" t="s">
        <v>7219</v>
      </c>
      <c r="T1618" s="2" t="s">
        <v>7806</v>
      </c>
    </row>
    <row r="1619" spans="1:20" s="2" customFormat="1" ht="13" x14ac:dyDescent="0.3">
      <c r="A1619" s="2" t="s">
        <v>7858</v>
      </c>
      <c r="B1619" s="2" t="s">
        <v>7650</v>
      </c>
      <c r="C1619" s="2">
        <v>2021</v>
      </c>
      <c r="D1619" s="2" t="s">
        <v>7651</v>
      </c>
      <c r="E1619" s="2" t="s">
        <v>7652</v>
      </c>
      <c r="G1619" s="2">
        <v>31</v>
      </c>
      <c r="J1619" s="2" t="s">
        <v>7653</v>
      </c>
      <c r="K1619" s="2" t="s">
        <v>7654</v>
      </c>
      <c r="N1619" s="2" t="s">
        <v>7655</v>
      </c>
      <c r="O1619" s="2" t="s">
        <v>7656</v>
      </c>
      <c r="P1619" s="2" t="s">
        <v>467</v>
      </c>
      <c r="Q1619" s="2" t="s">
        <v>7218</v>
      </c>
      <c r="S1619" s="2" t="s">
        <v>7219</v>
      </c>
      <c r="T1619" s="2" t="s">
        <v>7657</v>
      </c>
    </row>
    <row r="1620" spans="1:20" s="2" customFormat="1" ht="13" x14ac:dyDescent="0.3">
      <c r="A1620" s="2" t="s">
        <v>7858</v>
      </c>
      <c r="B1620" s="2" t="s">
        <v>7658</v>
      </c>
      <c r="C1620" s="2">
        <v>2021</v>
      </c>
      <c r="D1620" s="2" t="s">
        <v>4206</v>
      </c>
      <c r="E1620" s="2" t="s">
        <v>2257</v>
      </c>
      <c r="G1620" s="2">
        <v>77</v>
      </c>
      <c r="H1620" s="2">
        <v>4</v>
      </c>
      <c r="J1620" s="2">
        <v>884</v>
      </c>
      <c r="K1620" s="2">
        <v>895</v>
      </c>
      <c r="M1620" s="2">
        <v>8</v>
      </c>
      <c r="N1620" s="2" t="s">
        <v>3439</v>
      </c>
      <c r="O1620" s="2" t="s">
        <v>7659</v>
      </c>
      <c r="P1620" s="2" t="s">
        <v>7302</v>
      </c>
      <c r="Q1620" s="2" t="s">
        <v>7218</v>
      </c>
      <c r="S1620" s="2" t="s">
        <v>7219</v>
      </c>
      <c r="T1620" s="2" t="s">
        <v>7660</v>
      </c>
    </row>
    <row r="1621" spans="1:20" s="2" customFormat="1" ht="13" x14ac:dyDescent="0.3">
      <c r="A1621" s="2" t="s">
        <v>7858</v>
      </c>
      <c r="B1621" s="2" t="s">
        <v>7667</v>
      </c>
      <c r="C1621" s="2">
        <v>2021</v>
      </c>
      <c r="D1621" s="2" t="s">
        <v>7668</v>
      </c>
      <c r="E1621" s="2" t="s">
        <v>577</v>
      </c>
      <c r="G1621" s="2">
        <v>63</v>
      </c>
      <c r="H1621" s="2">
        <v>2</v>
      </c>
      <c r="J1621" s="2">
        <v>142</v>
      </c>
      <c r="K1621" s="2">
        <v>145</v>
      </c>
      <c r="M1621" s="2">
        <v>1</v>
      </c>
      <c r="N1621" s="2" t="s">
        <v>7669</v>
      </c>
      <c r="O1621" s="2" t="s">
        <v>7670</v>
      </c>
      <c r="P1621" s="2" t="s">
        <v>467</v>
      </c>
      <c r="Q1621" s="2" t="s">
        <v>7218</v>
      </c>
      <c r="R1621" s="2" t="s">
        <v>7266</v>
      </c>
      <c r="S1621" s="2" t="s">
        <v>7219</v>
      </c>
      <c r="T1621" s="2" t="s">
        <v>7671</v>
      </c>
    </row>
    <row r="1622" spans="1:20" s="2" customFormat="1" ht="13" x14ac:dyDescent="0.3">
      <c r="A1622" s="2" t="s">
        <v>7858</v>
      </c>
      <c r="B1622" s="2" t="s">
        <v>7672</v>
      </c>
      <c r="C1622" s="2">
        <v>2021</v>
      </c>
      <c r="D1622" s="2" t="s">
        <v>7673</v>
      </c>
      <c r="E1622" s="2" t="s">
        <v>303</v>
      </c>
      <c r="G1622" s="2">
        <v>23</v>
      </c>
      <c r="H1622" s="2">
        <v>3</v>
      </c>
      <c r="I1622" s="2" t="s">
        <v>7674</v>
      </c>
      <c r="M1622" s="2">
        <v>1</v>
      </c>
      <c r="N1622" s="2" t="s">
        <v>1091</v>
      </c>
      <c r="O1622" s="2" t="s">
        <v>7675</v>
      </c>
      <c r="P1622" s="2" t="s">
        <v>7302</v>
      </c>
      <c r="Q1622" s="2" t="s">
        <v>7218</v>
      </c>
      <c r="R1622" s="2" t="s">
        <v>7266</v>
      </c>
      <c r="S1622" s="2" t="s">
        <v>7219</v>
      </c>
      <c r="T1622" s="2" t="s">
        <v>7676</v>
      </c>
    </row>
    <row r="1623" spans="1:20" s="2" customFormat="1" ht="13" x14ac:dyDescent="0.3">
      <c r="A1623" s="2" t="s">
        <v>7858</v>
      </c>
      <c r="B1623" s="2" t="s">
        <v>7677</v>
      </c>
      <c r="C1623" s="2">
        <v>2021</v>
      </c>
      <c r="D1623" s="2" t="s">
        <v>7678</v>
      </c>
      <c r="E1623" s="2" t="s">
        <v>7264</v>
      </c>
      <c r="G1623" s="2">
        <v>18</v>
      </c>
      <c r="H1623" s="2">
        <v>5</v>
      </c>
      <c r="I1623" s="2">
        <v>2597</v>
      </c>
      <c r="J1623" s="2">
        <v>1</v>
      </c>
      <c r="K1623" s="2">
        <v>16</v>
      </c>
      <c r="M1623" s="2">
        <v>7</v>
      </c>
      <c r="N1623" s="2" t="s">
        <v>5575</v>
      </c>
      <c r="O1623" s="2" t="s">
        <v>7679</v>
      </c>
      <c r="P1623" s="2" t="s">
        <v>467</v>
      </c>
      <c r="Q1623" s="2" t="s">
        <v>7218</v>
      </c>
      <c r="R1623" s="2" t="s">
        <v>7266</v>
      </c>
      <c r="S1623" s="2" t="s">
        <v>7219</v>
      </c>
      <c r="T1623" s="2" t="s">
        <v>7680</v>
      </c>
    </row>
    <row r="1624" spans="1:20" s="2" customFormat="1" ht="13" x14ac:dyDescent="0.3">
      <c r="A1624" s="2" t="s">
        <v>7858</v>
      </c>
      <c r="B1624" s="2" t="s">
        <v>7807</v>
      </c>
      <c r="C1624" s="2">
        <v>2021</v>
      </c>
      <c r="D1624" s="2" t="s">
        <v>7808</v>
      </c>
      <c r="E1624" s="2" t="s">
        <v>829</v>
      </c>
      <c r="G1624" s="2">
        <v>320</v>
      </c>
      <c r="I1624" s="2">
        <v>110708</v>
      </c>
      <c r="N1624" s="2" t="s">
        <v>7809</v>
      </c>
      <c r="O1624" s="2" t="s">
        <v>7810</v>
      </c>
      <c r="P1624" s="2" t="s">
        <v>467</v>
      </c>
      <c r="Q1624" s="2" t="s">
        <v>7218</v>
      </c>
      <c r="S1624" s="2" t="s">
        <v>7219</v>
      </c>
      <c r="T1624" s="2" t="s">
        <v>7811</v>
      </c>
    </row>
    <row r="1625" spans="1:20" s="2" customFormat="1" ht="13" x14ac:dyDescent="0.3">
      <c r="A1625" s="2" t="s">
        <v>7858</v>
      </c>
      <c r="B1625" s="2" t="s">
        <v>7812</v>
      </c>
      <c r="C1625" s="2">
        <v>2021</v>
      </c>
      <c r="D1625" s="2" t="s">
        <v>7813</v>
      </c>
      <c r="E1625" s="2" t="s">
        <v>2502</v>
      </c>
      <c r="G1625" s="2">
        <v>125</v>
      </c>
      <c r="I1625" s="2">
        <v>105123</v>
      </c>
      <c r="M1625" s="2">
        <v>3</v>
      </c>
      <c r="N1625" s="2" t="s">
        <v>2504</v>
      </c>
      <c r="O1625" s="2" t="s">
        <v>7814</v>
      </c>
      <c r="P1625" s="2" t="s">
        <v>467</v>
      </c>
      <c r="Q1625" s="2" t="s">
        <v>7218</v>
      </c>
      <c r="R1625" s="2" t="s">
        <v>7355</v>
      </c>
      <c r="S1625" s="2" t="s">
        <v>7219</v>
      </c>
      <c r="T1625" s="2" t="s">
        <v>7815</v>
      </c>
    </row>
    <row r="1626" spans="1:20" s="2" customFormat="1" ht="13" x14ac:dyDescent="0.3">
      <c r="A1626" s="2" t="s">
        <v>7858</v>
      </c>
      <c r="B1626" s="2" t="s">
        <v>7816</v>
      </c>
      <c r="C1626" s="2">
        <v>2021</v>
      </c>
      <c r="D1626" s="2" t="s">
        <v>7817</v>
      </c>
      <c r="E1626" s="2" t="s">
        <v>7142</v>
      </c>
      <c r="G1626" s="2">
        <v>88</v>
      </c>
      <c r="H1626" s="2">
        <v>2</v>
      </c>
      <c r="J1626" s="2" t="s">
        <v>7818</v>
      </c>
      <c r="K1626" s="2" t="s">
        <v>7819</v>
      </c>
      <c r="M1626" s="2">
        <v>4</v>
      </c>
      <c r="N1626" s="2" t="s">
        <v>7143</v>
      </c>
      <c r="O1626" s="2" t="s">
        <v>7820</v>
      </c>
      <c r="P1626" s="2" t="s">
        <v>467</v>
      </c>
      <c r="Q1626" s="2" t="s">
        <v>7218</v>
      </c>
      <c r="R1626" s="2" t="s">
        <v>7355</v>
      </c>
      <c r="S1626" s="2" t="s">
        <v>7219</v>
      </c>
      <c r="T1626" s="2" t="s">
        <v>7821</v>
      </c>
    </row>
    <row r="1627" spans="1:20" s="2" customFormat="1" ht="13" x14ac:dyDescent="0.3">
      <c r="A1627" s="2" t="s">
        <v>7858</v>
      </c>
      <c r="B1627" s="2" t="s">
        <v>7822</v>
      </c>
      <c r="C1627" s="2">
        <v>2021</v>
      </c>
      <c r="D1627" s="2" t="s">
        <v>7823</v>
      </c>
      <c r="E1627" s="2" t="s">
        <v>7824</v>
      </c>
      <c r="G1627" s="2">
        <v>130</v>
      </c>
      <c r="H1627" s="2">
        <v>7</v>
      </c>
      <c r="J1627" s="2">
        <v>761</v>
      </c>
      <c r="K1627" s="2">
        <v>774</v>
      </c>
      <c r="M1627" s="2">
        <v>3</v>
      </c>
      <c r="N1627" s="2" t="s">
        <v>7825</v>
      </c>
      <c r="O1627" s="2" t="s">
        <v>7826</v>
      </c>
      <c r="P1627" s="2" t="s">
        <v>467</v>
      </c>
      <c r="Q1627" s="2" t="s">
        <v>7218</v>
      </c>
      <c r="S1627" s="2" t="s">
        <v>7219</v>
      </c>
      <c r="T1627" s="2" t="s">
        <v>7827</v>
      </c>
    </row>
    <row r="1628" spans="1:20" s="2" customFormat="1" ht="13" x14ac:dyDescent="0.3">
      <c r="A1628" s="2" t="s">
        <v>7858</v>
      </c>
      <c r="B1628" s="2" t="s">
        <v>7828</v>
      </c>
      <c r="C1628" s="2">
        <v>2021</v>
      </c>
      <c r="D1628" s="2" t="s">
        <v>7829</v>
      </c>
      <c r="E1628" s="2" t="s">
        <v>7830</v>
      </c>
      <c r="M1628" s="2">
        <v>1</v>
      </c>
      <c r="N1628" s="2" t="s">
        <v>7831</v>
      </c>
      <c r="O1628" s="2" t="s">
        <v>7832</v>
      </c>
      <c r="P1628" s="2" t="s">
        <v>467</v>
      </c>
      <c r="Q1628" s="2" t="s">
        <v>7232</v>
      </c>
      <c r="R1628" s="2" t="s">
        <v>7303</v>
      </c>
      <c r="S1628" s="2" t="s">
        <v>7219</v>
      </c>
      <c r="T1628" s="2" t="s">
        <v>7833</v>
      </c>
    </row>
    <row r="1629" spans="1:20" s="2" customFormat="1" ht="13" x14ac:dyDescent="0.3">
      <c r="A1629" s="2" t="s">
        <v>7858</v>
      </c>
      <c r="B1629" s="2" t="s">
        <v>7834</v>
      </c>
      <c r="C1629" s="2">
        <v>2021</v>
      </c>
      <c r="D1629" s="2" t="s">
        <v>7835</v>
      </c>
      <c r="E1629" s="2" t="s">
        <v>7836</v>
      </c>
      <c r="G1629" s="2">
        <v>10</v>
      </c>
      <c r="H1629" s="2">
        <v>1</v>
      </c>
      <c r="J1629" s="2">
        <v>1</v>
      </c>
      <c r="K1629" s="2">
        <v>4</v>
      </c>
      <c r="N1629" s="2" t="s">
        <v>7837</v>
      </c>
      <c r="O1629" s="2" t="s">
        <v>7838</v>
      </c>
      <c r="P1629" s="2" t="s">
        <v>467</v>
      </c>
      <c r="Q1629" s="2" t="s">
        <v>7218</v>
      </c>
      <c r="R1629" s="2" t="s">
        <v>7385</v>
      </c>
      <c r="S1629" s="2" t="s">
        <v>7219</v>
      </c>
      <c r="T1629" s="2" t="s">
        <v>7839</v>
      </c>
    </row>
    <row r="1630" spans="1:20" s="2" customFormat="1" ht="13" x14ac:dyDescent="0.3">
      <c r="A1630" s="2" t="s">
        <v>7858</v>
      </c>
      <c r="B1630" s="2" t="s">
        <v>7840</v>
      </c>
      <c r="C1630" s="2">
        <v>2021</v>
      </c>
      <c r="D1630" s="2" t="s">
        <v>7841</v>
      </c>
      <c r="E1630" s="2" t="s">
        <v>7842</v>
      </c>
      <c r="G1630" s="2">
        <v>53</v>
      </c>
      <c r="H1630" s="2">
        <v>2</v>
      </c>
      <c r="J1630" s="2">
        <v>105</v>
      </c>
      <c r="K1630" s="2">
        <v>110</v>
      </c>
      <c r="N1630" s="2" t="s">
        <v>7843</v>
      </c>
      <c r="O1630" s="2" t="s">
        <v>7844</v>
      </c>
      <c r="P1630" s="2" t="s">
        <v>467</v>
      </c>
      <c r="Q1630" s="2" t="s">
        <v>7218</v>
      </c>
      <c r="S1630" s="2" t="s">
        <v>7219</v>
      </c>
      <c r="T1630" s="2" t="s">
        <v>7845</v>
      </c>
    </row>
    <row r="1631" spans="1:20" s="2" customFormat="1" ht="13" x14ac:dyDescent="0.3">
      <c r="A1631" s="2" t="s">
        <v>7858</v>
      </c>
      <c r="B1631" s="2" t="s">
        <v>7846</v>
      </c>
      <c r="C1631" s="2">
        <v>2021</v>
      </c>
      <c r="D1631" s="2" t="s">
        <v>7847</v>
      </c>
      <c r="E1631" s="2" t="s">
        <v>7848</v>
      </c>
      <c r="G1631" s="2">
        <v>32</v>
      </c>
      <c r="H1631" s="2">
        <v>5</v>
      </c>
      <c r="J1631" s="2">
        <v>303</v>
      </c>
      <c r="K1631" s="2">
        <v>307</v>
      </c>
      <c r="M1631" s="2">
        <v>1</v>
      </c>
      <c r="N1631" s="2" t="s">
        <v>7159</v>
      </c>
      <c r="O1631" s="2" t="s">
        <v>7849</v>
      </c>
      <c r="P1631" s="2" t="s">
        <v>467</v>
      </c>
      <c r="Q1631" s="2" t="s">
        <v>7218</v>
      </c>
      <c r="R1631" s="2" t="s">
        <v>7530</v>
      </c>
      <c r="S1631" s="2" t="s">
        <v>7219</v>
      </c>
      <c r="T1631" s="2" t="s">
        <v>7850</v>
      </c>
    </row>
    <row r="1632" spans="1:20" s="2" customFormat="1" ht="13" x14ac:dyDescent="0.3">
      <c r="A1632" s="2" t="s">
        <v>7858</v>
      </c>
      <c r="B1632" s="2" t="s">
        <v>7851</v>
      </c>
      <c r="C1632" s="2">
        <v>2021</v>
      </c>
      <c r="D1632" s="2" t="s">
        <v>5521</v>
      </c>
      <c r="E1632" s="2" t="s">
        <v>2211</v>
      </c>
      <c r="M1632" s="2">
        <v>1</v>
      </c>
      <c r="N1632" s="2" t="s">
        <v>2213</v>
      </c>
      <c r="O1632" s="2" t="s">
        <v>7852</v>
      </c>
      <c r="P1632" s="2" t="s">
        <v>467</v>
      </c>
      <c r="Q1632" s="2" t="s">
        <v>7232</v>
      </c>
      <c r="S1632" s="2" t="s">
        <v>7219</v>
      </c>
      <c r="T1632" s="2" t="s">
        <v>7853</v>
      </c>
    </row>
    <row r="1633" spans="1:20" s="2" customFormat="1" ht="13" x14ac:dyDescent="0.3">
      <c r="A1633" s="2" t="s">
        <v>7858</v>
      </c>
      <c r="B1633" s="2" t="s">
        <v>7854</v>
      </c>
      <c r="C1633" s="2">
        <v>2021</v>
      </c>
      <c r="D1633" s="2" t="s">
        <v>7855</v>
      </c>
      <c r="E1633" s="2" t="s">
        <v>242</v>
      </c>
      <c r="G1633" s="2">
        <v>113</v>
      </c>
      <c r="I1633" s="2">
        <v>103793</v>
      </c>
      <c r="M1633" s="2">
        <v>1</v>
      </c>
      <c r="N1633" s="2" t="s">
        <v>237</v>
      </c>
      <c r="O1633" s="2" t="s">
        <v>7856</v>
      </c>
      <c r="P1633" s="2" t="s">
        <v>7302</v>
      </c>
      <c r="Q1633" s="2" t="s">
        <v>7218</v>
      </c>
      <c r="R1633" s="2" t="s">
        <v>7530</v>
      </c>
      <c r="S1633" s="2" t="s">
        <v>7219</v>
      </c>
      <c r="T1633" s="2" t="s">
        <v>7857</v>
      </c>
    </row>
    <row r="1634" spans="1:20" s="2" customFormat="1" ht="13" x14ac:dyDescent="0.3">
      <c r="A1634" s="2" t="s">
        <v>7859</v>
      </c>
      <c r="B1634" s="2" t="s">
        <v>7324</v>
      </c>
      <c r="C1634" s="2">
        <v>2021</v>
      </c>
      <c r="D1634" s="2" t="s">
        <v>405</v>
      </c>
      <c r="E1634" s="2" t="s">
        <v>413</v>
      </c>
      <c r="G1634" s="2">
        <v>92</v>
      </c>
      <c r="H1634" s="2">
        <v>4</v>
      </c>
      <c r="J1634" s="2">
        <v>1657</v>
      </c>
      <c r="K1634" s="2">
        <v>1671</v>
      </c>
      <c r="N1634" s="2" t="s">
        <v>409</v>
      </c>
      <c r="O1634" s="2" t="s">
        <v>7325</v>
      </c>
      <c r="P1634" s="2" t="s">
        <v>467</v>
      </c>
      <c r="Q1634" s="2" t="s">
        <v>7218</v>
      </c>
      <c r="S1634" s="2" t="s">
        <v>7219</v>
      </c>
      <c r="T1634" s="2" t="s">
        <v>7326</v>
      </c>
    </row>
    <row r="1635" spans="1:20" s="2" customFormat="1" ht="13" x14ac:dyDescent="0.3">
      <c r="A1635" s="2" t="s">
        <v>7860</v>
      </c>
      <c r="B1635" s="2" t="s">
        <v>7324</v>
      </c>
      <c r="C1635" s="2">
        <v>2021</v>
      </c>
      <c r="D1635" s="2" t="s">
        <v>405</v>
      </c>
      <c r="E1635" s="2" t="s">
        <v>413</v>
      </c>
      <c r="G1635" s="2">
        <v>92</v>
      </c>
      <c r="H1635" s="2">
        <v>4</v>
      </c>
      <c r="J1635" s="2">
        <v>1657</v>
      </c>
      <c r="K1635" s="2">
        <v>1671</v>
      </c>
      <c r="N1635" s="2" t="s">
        <v>409</v>
      </c>
      <c r="O1635" s="2" t="s">
        <v>7325</v>
      </c>
      <c r="P1635" s="2" t="s">
        <v>467</v>
      </c>
      <c r="Q1635" s="2" t="s">
        <v>7218</v>
      </c>
      <c r="S1635" s="2" t="s">
        <v>7219</v>
      </c>
      <c r="T1635" s="2" t="s">
        <v>7326</v>
      </c>
    </row>
    <row r="1636" spans="1:20" s="2" customFormat="1" ht="13" x14ac:dyDescent="0.3">
      <c r="A1636" s="2" t="s">
        <v>7868</v>
      </c>
      <c r="B1636" s="2" t="s">
        <v>7387</v>
      </c>
      <c r="C1636" s="2">
        <v>2022</v>
      </c>
      <c r="D1636" s="2" t="s">
        <v>7388</v>
      </c>
      <c r="E1636" s="2" t="s">
        <v>7313</v>
      </c>
      <c r="G1636" s="2">
        <v>18</v>
      </c>
      <c r="H1636" s="2">
        <v>2</v>
      </c>
      <c r="I1636" s="2">
        <v>39</v>
      </c>
      <c r="N1636" s="2" t="s">
        <v>7389</v>
      </c>
      <c r="O1636" s="2" t="s">
        <v>7390</v>
      </c>
      <c r="P1636" s="2" t="s">
        <v>7302</v>
      </c>
      <c r="Q1636" s="2" t="s">
        <v>7218</v>
      </c>
      <c r="R1636" s="2" t="s">
        <v>7385</v>
      </c>
      <c r="S1636" s="2" t="s">
        <v>7219</v>
      </c>
      <c r="T1636" s="2" t="s">
        <v>7391</v>
      </c>
    </row>
    <row r="1637" spans="1:20" s="2" customFormat="1" ht="13" x14ac:dyDescent="0.3">
      <c r="A1637" s="2" t="s">
        <v>7868</v>
      </c>
      <c r="B1637" s="2" t="s">
        <v>7395</v>
      </c>
      <c r="C1637" s="2">
        <v>2021</v>
      </c>
      <c r="D1637" s="2" t="s">
        <v>6857</v>
      </c>
      <c r="E1637" s="2" t="s">
        <v>7270</v>
      </c>
      <c r="G1637" s="2">
        <v>6</v>
      </c>
      <c r="H1637" s="2">
        <v>12</v>
      </c>
      <c r="J1637" s="2" t="s">
        <v>7396</v>
      </c>
      <c r="K1637" s="2" t="s">
        <v>7397</v>
      </c>
      <c r="N1637" s="2" t="s">
        <v>6860</v>
      </c>
      <c r="O1637" s="2" t="s">
        <v>7398</v>
      </c>
      <c r="P1637" s="2" t="s">
        <v>7302</v>
      </c>
      <c r="Q1637" s="2" t="s">
        <v>7218</v>
      </c>
      <c r="R1637" s="2" t="s">
        <v>7385</v>
      </c>
      <c r="S1637" s="2" t="s">
        <v>7219</v>
      </c>
      <c r="T1637" s="2" t="s">
        <v>7399</v>
      </c>
    </row>
    <row r="1638" spans="1:20" s="2" customFormat="1" ht="13" x14ac:dyDescent="0.3">
      <c r="A1638" s="2" t="s">
        <v>7868</v>
      </c>
      <c r="B1638" s="2" t="s">
        <v>7861</v>
      </c>
      <c r="C1638" s="2">
        <v>2021</v>
      </c>
      <c r="D1638" s="2" t="s">
        <v>7185</v>
      </c>
      <c r="E1638" s="2" t="s">
        <v>4089</v>
      </c>
      <c r="G1638" s="2">
        <v>44</v>
      </c>
      <c r="H1638" s="2">
        <v>4</v>
      </c>
      <c r="J1638" s="2">
        <v>561</v>
      </c>
      <c r="K1638" s="2">
        <v>580</v>
      </c>
      <c r="M1638" s="2">
        <v>1</v>
      </c>
      <c r="N1638" s="2" t="s">
        <v>4091</v>
      </c>
      <c r="O1638" s="2" t="s">
        <v>7862</v>
      </c>
      <c r="P1638" s="2" t="s">
        <v>467</v>
      </c>
      <c r="Q1638" s="2" t="s">
        <v>7218</v>
      </c>
      <c r="R1638" s="2" t="s">
        <v>7355</v>
      </c>
      <c r="S1638" s="2" t="s">
        <v>7219</v>
      </c>
      <c r="T1638" s="2" t="s">
        <v>7863</v>
      </c>
    </row>
    <row r="1639" spans="1:20" s="2" customFormat="1" ht="13" x14ac:dyDescent="0.3">
      <c r="A1639" s="2" t="s">
        <v>7868</v>
      </c>
      <c r="B1639" s="2" t="s">
        <v>7424</v>
      </c>
      <c r="C1639" s="2">
        <v>2021</v>
      </c>
      <c r="D1639" s="2" t="s">
        <v>373</v>
      </c>
      <c r="E1639" s="2" t="s">
        <v>7425</v>
      </c>
      <c r="G1639" s="2">
        <v>30</v>
      </c>
      <c r="H1639" s="2">
        <v>8</v>
      </c>
      <c r="J1639" s="2">
        <v>1147</v>
      </c>
      <c r="K1639" s="2">
        <v>1161</v>
      </c>
      <c r="M1639" s="2">
        <v>14</v>
      </c>
      <c r="N1639" s="2" t="s">
        <v>377</v>
      </c>
      <c r="O1639" s="2" t="s">
        <v>7426</v>
      </c>
      <c r="P1639" s="2" t="s">
        <v>7302</v>
      </c>
      <c r="Q1639" s="2" t="s">
        <v>7218</v>
      </c>
      <c r="S1639" s="2" t="s">
        <v>7219</v>
      </c>
      <c r="T1639" s="2" t="s">
        <v>7427</v>
      </c>
    </row>
    <row r="1640" spans="1:20" s="2" customFormat="1" ht="13" x14ac:dyDescent="0.3">
      <c r="A1640" s="2" t="s">
        <v>7868</v>
      </c>
      <c r="B1640" s="2" t="s">
        <v>7476</v>
      </c>
      <c r="C1640" s="2">
        <v>2021</v>
      </c>
      <c r="D1640" s="2" t="s">
        <v>6853</v>
      </c>
      <c r="E1640" s="2" t="s">
        <v>3533</v>
      </c>
      <c r="N1640" s="2" t="s">
        <v>3876</v>
      </c>
      <c r="O1640" s="2" t="s">
        <v>7477</v>
      </c>
      <c r="P1640" s="2" t="s">
        <v>467</v>
      </c>
      <c r="Q1640" s="2" t="s">
        <v>7232</v>
      </c>
      <c r="S1640" s="2" t="s">
        <v>7219</v>
      </c>
      <c r="T1640" s="2" t="s">
        <v>7478</v>
      </c>
    </row>
    <row r="1641" spans="1:20" s="2" customFormat="1" ht="13" x14ac:dyDescent="0.3">
      <c r="A1641" s="2" t="s">
        <v>7868</v>
      </c>
      <c r="B1641" s="2" t="s">
        <v>7864</v>
      </c>
      <c r="C1641" s="2">
        <v>2021</v>
      </c>
      <c r="D1641" s="2" t="s">
        <v>7191</v>
      </c>
      <c r="E1641" s="2" t="s">
        <v>7865</v>
      </c>
      <c r="G1641" s="2">
        <v>48</v>
      </c>
      <c r="H1641" s="2">
        <v>1</v>
      </c>
      <c r="J1641" s="2">
        <v>701</v>
      </c>
      <c r="K1641" s="2">
        <v>708</v>
      </c>
      <c r="M1641" s="2">
        <v>1</v>
      </c>
      <c r="N1641" s="2" t="s">
        <v>7195</v>
      </c>
      <c r="O1641" s="2" t="s">
        <v>7866</v>
      </c>
      <c r="P1641" s="2" t="s">
        <v>467</v>
      </c>
      <c r="Q1641" s="2" t="s">
        <v>7218</v>
      </c>
      <c r="S1641" s="2" t="s">
        <v>7219</v>
      </c>
      <c r="T1641" s="2" t="s">
        <v>7867</v>
      </c>
    </row>
    <row r="1642" spans="1:20" s="2" customFormat="1" ht="13" x14ac:dyDescent="0.3">
      <c r="A1642" s="2" t="s">
        <v>7869</v>
      </c>
      <c r="B1642" s="2" t="s">
        <v>7870</v>
      </c>
      <c r="C1642" s="2">
        <v>2021</v>
      </c>
      <c r="D1642" s="2" t="s">
        <v>7871</v>
      </c>
      <c r="E1642" s="2" t="s">
        <v>7872</v>
      </c>
      <c r="G1642" s="2">
        <v>15</v>
      </c>
      <c r="H1642" s="2">
        <v>1</v>
      </c>
      <c r="J1642" s="2">
        <v>240</v>
      </c>
      <c r="K1642" s="2">
        <v>245</v>
      </c>
      <c r="N1642" s="2" t="s">
        <v>7873</v>
      </c>
      <c r="O1642" s="2" t="s">
        <v>7874</v>
      </c>
      <c r="P1642" s="2" t="s">
        <v>467</v>
      </c>
      <c r="Q1642" s="2" t="s">
        <v>7218</v>
      </c>
      <c r="R1642" s="2" t="s">
        <v>7303</v>
      </c>
      <c r="S1642" s="2" t="s">
        <v>7219</v>
      </c>
      <c r="T1642" s="2" t="s">
        <v>7875</v>
      </c>
    </row>
    <row r="1643" spans="1:20" s="2" customFormat="1" ht="13" x14ac:dyDescent="0.3">
      <c r="A1643" s="2" t="s">
        <v>7876</v>
      </c>
      <c r="B1643" s="2" t="s">
        <v>7214</v>
      </c>
      <c r="C1643" s="2">
        <v>2022</v>
      </c>
      <c r="D1643" s="2" t="s">
        <v>7215</v>
      </c>
      <c r="E1643" s="2" t="s">
        <v>7216</v>
      </c>
      <c r="G1643" s="2">
        <v>296</v>
      </c>
      <c r="I1643" s="2">
        <v>114760</v>
      </c>
      <c r="N1643" s="2" t="s">
        <v>1031</v>
      </c>
      <c r="O1643" s="2" t="s">
        <v>7217</v>
      </c>
      <c r="P1643" s="2" t="s">
        <v>467</v>
      </c>
      <c r="Q1643" s="2" t="s">
        <v>7218</v>
      </c>
      <c r="S1643" s="2" t="s">
        <v>7219</v>
      </c>
      <c r="T1643" s="2" t="s">
        <v>7220</v>
      </c>
    </row>
    <row r="1644" spans="1:20" s="2" customFormat="1" ht="13" x14ac:dyDescent="0.3">
      <c r="A1644" s="2" t="s">
        <v>7886</v>
      </c>
      <c r="B1644" s="2" t="s">
        <v>7752</v>
      </c>
      <c r="C1644" s="2">
        <v>2022</v>
      </c>
      <c r="D1644" s="2" t="s">
        <v>5891</v>
      </c>
      <c r="E1644" s="2" t="s">
        <v>7753</v>
      </c>
      <c r="G1644" s="2">
        <v>11</v>
      </c>
      <c r="H1644" s="2">
        <v>5</v>
      </c>
      <c r="I1644" s="2">
        <v>1218</v>
      </c>
      <c r="M1644" s="2">
        <v>1</v>
      </c>
      <c r="N1644" s="2" t="s">
        <v>5896</v>
      </c>
      <c r="O1644" s="2" t="s">
        <v>7754</v>
      </c>
      <c r="P1644" s="2" t="s">
        <v>467</v>
      </c>
      <c r="Q1644" s="2" t="s">
        <v>7218</v>
      </c>
      <c r="R1644" s="2" t="s">
        <v>7266</v>
      </c>
      <c r="S1644" s="2" t="s">
        <v>7219</v>
      </c>
      <c r="T1644" s="2" t="s">
        <v>7755</v>
      </c>
    </row>
    <row r="1645" spans="1:20" s="2" customFormat="1" ht="13" x14ac:dyDescent="0.3">
      <c r="A1645" s="2" t="s">
        <v>7886</v>
      </c>
      <c r="B1645" s="2" t="s">
        <v>7214</v>
      </c>
      <c r="C1645" s="2">
        <v>2022</v>
      </c>
      <c r="D1645" s="2" t="s">
        <v>7215</v>
      </c>
      <c r="E1645" s="2" t="s">
        <v>7216</v>
      </c>
      <c r="G1645" s="2">
        <v>296</v>
      </c>
      <c r="I1645" s="2">
        <v>114760</v>
      </c>
      <c r="N1645" s="2" t="s">
        <v>1031</v>
      </c>
      <c r="O1645" s="2" t="s">
        <v>7217</v>
      </c>
      <c r="P1645" s="2" t="s">
        <v>467</v>
      </c>
      <c r="Q1645" s="2" t="s">
        <v>7218</v>
      </c>
      <c r="S1645" s="2" t="s">
        <v>7219</v>
      </c>
      <c r="T1645" s="2" t="s">
        <v>7220</v>
      </c>
    </row>
    <row r="1646" spans="1:20" s="2" customFormat="1" ht="13" x14ac:dyDescent="0.3">
      <c r="A1646" s="2" t="s">
        <v>7886</v>
      </c>
      <c r="B1646" s="2" t="s">
        <v>7767</v>
      </c>
      <c r="C1646" s="2">
        <v>2022</v>
      </c>
      <c r="D1646" s="2" t="s">
        <v>7768</v>
      </c>
      <c r="E1646" s="2" t="s">
        <v>592</v>
      </c>
      <c r="G1646" s="2">
        <v>296</v>
      </c>
      <c r="J1646" s="2">
        <v>244</v>
      </c>
      <c r="K1646" s="2">
        <v>249</v>
      </c>
      <c r="N1646" s="2" t="s">
        <v>7769</v>
      </c>
      <c r="O1646" s="2" t="s">
        <v>7770</v>
      </c>
      <c r="P1646" s="2" t="s">
        <v>467</v>
      </c>
      <c r="Q1646" s="2" t="s">
        <v>7218</v>
      </c>
      <c r="S1646" s="2" t="s">
        <v>7219</v>
      </c>
      <c r="T1646" s="2" t="s">
        <v>7771</v>
      </c>
    </row>
    <row r="1647" spans="1:20" s="2" customFormat="1" ht="13" x14ac:dyDescent="0.3">
      <c r="A1647" s="2" t="s">
        <v>7886</v>
      </c>
      <c r="B1647" s="2" t="s">
        <v>7324</v>
      </c>
      <c r="C1647" s="2">
        <v>2021</v>
      </c>
      <c r="D1647" s="2" t="s">
        <v>405</v>
      </c>
      <c r="E1647" s="2" t="s">
        <v>413</v>
      </c>
      <c r="G1647" s="2">
        <v>92</v>
      </c>
      <c r="H1647" s="2">
        <v>4</v>
      </c>
      <c r="J1647" s="2">
        <v>1657</v>
      </c>
      <c r="K1647" s="2">
        <v>1671</v>
      </c>
      <c r="N1647" s="2" t="s">
        <v>409</v>
      </c>
      <c r="O1647" s="2" t="s">
        <v>7325</v>
      </c>
      <c r="P1647" s="2" t="s">
        <v>467</v>
      </c>
      <c r="Q1647" s="2" t="s">
        <v>7218</v>
      </c>
      <c r="S1647" s="2" t="s">
        <v>7219</v>
      </c>
      <c r="T1647" s="2" t="s">
        <v>7326</v>
      </c>
    </row>
    <row r="1648" spans="1:20" s="2" customFormat="1" ht="13" x14ac:dyDescent="0.3">
      <c r="A1648" s="2" t="s">
        <v>7886</v>
      </c>
      <c r="B1648" s="2" t="s">
        <v>7781</v>
      </c>
      <c r="C1648" s="2">
        <v>2021</v>
      </c>
      <c r="D1648" s="2" t="s">
        <v>7782</v>
      </c>
      <c r="E1648" s="2" t="s">
        <v>1600</v>
      </c>
      <c r="G1648" s="2">
        <v>100</v>
      </c>
      <c r="H1648" s="2">
        <v>31</v>
      </c>
      <c r="J1648" s="2" t="s">
        <v>7783</v>
      </c>
      <c r="N1648" s="2" t="s">
        <v>7784</v>
      </c>
      <c r="O1648" s="2" t="s">
        <v>7785</v>
      </c>
      <c r="P1648" s="2" t="s">
        <v>467</v>
      </c>
      <c r="Q1648" s="2" t="s">
        <v>7218</v>
      </c>
      <c r="R1648" s="2" t="s">
        <v>7266</v>
      </c>
      <c r="S1648" s="2" t="s">
        <v>7219</v>
      </c>
      <c r="T1648" s="2" t="s">
        <v>7786</v>
      </c>
    </row>
    <row r="1649" spans="1:70" s="2" customFormat="1" ht="13" x14ac:dyDescent="0.3">
      <c r="A1649" s="2" t="s">
        <v>7886</v>
      </c>
      <c r="B1649" s="2" t="s">
        <v>7877</v>
      </c>
      <c r="C1649" s="2">
        <v>2021</v>
      </c>
      <c r="D1649" s="2" t="s">
        <v>7878</v>
      </c>
      <c r="E1649" s="2" t="s">
        <v>7879</v>
      </c>
      <c r="G1649" s="2">
        <v>199</v>
      </c>
      <c r="I1649" s="2">
        <v>105127</v>
      </c>
      <c r="M1649" s="2">
        <v>3</v>
      </c>
      <c r="N1649" s="2" t="s">
        <v>7880</v>
      </c>
      <c r="O1649" s="2" t="s">
        <v>7881</v>
      </c>
      <c r="P1649" s="2" t="s">
        <v>467</v>
      </c>
      <c r="Q1649" s="2" t="s">
        <v>7218</v>
      </c>
      <c r="S1649" s="2" t="s">
        <v>7219</v>
      </c>
      <c r="T1649" s="2" t="s">
        <v>7882</v>
      </c>
    </row>
    <row r="1650" spans="1:70" s="2" customFormat="1" ht="13" x14ac:dyDescent="0.3">
      <c r="A1650" s="2" t="s">
        <v>7886</v>
      </c>
      <c r="B1650" s="2" t="s">
        <v>7658</v>
      </c>
      <c r="C1650" s="2">
        <v>2021</v>
      </c>
      <c r="D1650" s="2" t="s">
        <v>4206</v>
      </c>
      <c r="E1650" s="2" t="s">
        <v>2257</v>
      </c>
      <c r="G1650" s="2">
        <v>77</v>
      </c>
      <c r="H1650" s="2">
        <v>4</v>
      </c>
      <c r="J1650" s="2">
        <v>884</v>
      </c>
      <c r="K1650" s="2">
        <v>895</v>
      </c>
      <c r="M1650" s="2">
        <v>8</v>
      </c>
      <c r="N1650" s="2" t="s">
        <v>3439</v>
      </c>
      <c r="O1650" s="2" t="s">
        <v>7659</v>
      </c>
      <c r="P1650" s="2" t="s">
        <v>7302</v>
      </c>
      <c r="Q1650" s="2" t="s">
        <v>7218</v>
      </c>
      <c r="S1650" s="2" t="s">
        <v>7219</v>
      </c>
      <c r="T1650" s="2" t="s">
        <v>7660</v>
      </c>
    </row>
    <row r="1651" spans="1:70" s="2" customFormat="1" ht="13" x14ac:dyDescent="0.3">
      <c r="A1651" s="2" t="s">
        <v>7886</v>
      </c>
      <c r="B1651" s="2" t="s">
        <v>7667</v>
      </c>
      <c r="C1651" s="2">
        <v>2021</v>
      </c>
      <c r="D1651" s="2" t="s">
        <v>7668</v>
      </c>
      <c r="E1651" s="2" t="s">
        <v>577</v>
      </c>
      <c r="G1651" s="2">
        <v>63</v>
      </c>
      <c r="H1651" s="2">
        <v>2</v>
      </c>
      <c r="J1651" s="2">
        <v>142</v>
      </c>
      <c r="K1651" s="2">
        <v>145</v>
      </c>
      <c r="M1651" s="2">
        <v>1</v>
      </c>
      <c r="N1651" s="2" t="s">
        <v>7669</v>
      </c>
      <c r="O1651" s="2" t="s">
        <v>7670</v>
      </c>
      <c r="P1651" s="2" t="s">
        <v>467</v>
      </c>
      <c r="Q1651" s="2" t="s">
        <v>7218</v>
      </c>
      <c r="R1651" s="2" t="s">
        <v>7266</v>
      </c>
      <c r="S1651" s="2" t="s">
        <v>7219</v>
      </c>
      <c r="T1651" s="2" t="s">
        <v>7671</v>
      </c>
    </row>
    <row r="1652" spans="1:70" s="2" customFormat="1" ht="13" x14ac:dyDescent="0.3">
      <c r="A1652" s="2" t="s">
        <v>7886</v>
      </c>
      <c r="B1652" s="2" t="s">
        <v>7822</v>
      </c>
      <c r="C1652" s="2">
        <v>2021</v>
      </c>
      <c r="D1652" s="2" t="s">
        <v>7823</v>
      </c>
      <c r="E1652" s="2" t="s">
        <v>7824</v>
      </c>
      <c r="G1652" s="2">
        <v>130</v>
      </c>
      <c r="H1652" s="2">
        <v>7</v>
      </c>
      <c r="J1652" s="2">
        <v>761</v>
      </c>
      <c r="K1652" s="2">
        <v>774</v>
      </c>
      <c r="M1652" s="2">
        <v>3</v>
      </c>
      <c r="N1652" s="2" t="s">
        <v>7825</v>
      </c>
      <c r="O1652" s="2" t="s">
        <v>7826</v>
      </c>
      <c r="P1652" s="2" t="s">
        <v>467</v>
      </c>
      <c r="Q1652" s="2" t="s">
        <v>7218</v>
      </c>
      <c r="S1652" s="2" t="s">
        <v>7219</v>
      </c>
      <c r="T1652" s="2" t="s">
        <v>7827</v>
      </c>
    </row>
    <row r="1653" spans="1:70" s="2" customFormat="1" ht="13" x14ac:dyDescent="0.3">
      <c r="A1653" s="2" t="s">
        <v>7886</v>
      </c>
      <c r="B1653" s="2" t="s">
        <v>7883</v>
      </c>
      <c r="C1653" s="2">
        <v>2021</v>
      </c>
      <c r="D1653" s="2" t="s">
        <v>423</v>
      </c>
      <c r="E1653" s="2" t="s">
        <v>430</v>
      </c>
      <c r="G1653" s="2">
        <v>103</v>
      </c>
      <c r="H1653" s="2">
        <v>1</v>
      </c>
      <c r="J1653" s="2">
        <v>33</v>
      </c>
      <c r="K1653" s="2">
        <v>47</v>
      </c>
      <c r="M1653" s="2">
        <v>4</v>
      </c>
      <c r="N1653" s="2" t="s">
        <v>427</v>
      </c>
      <c r="O1653" s="2" t="s">
        <v>7884</v>
      </c>
      <c r="P1653" s="2" t="s">
        <v>467</v>
      </c>
      <c r="Q1653" s="2" t="s">
        <v>7218</v>
      </c>
      <c r="S1653" s="2" t="s">
        <v>7219</v>
      </c>
      <c r="T1653" s="2" t="s">
        <v>7885</v>
      </c>
    </row>
    <row r="1654" spans="1:70" s="2" customFormat="1" ht="13" x14ac:dyDescent="0.3">
      <c r="A1654" s="2" t="s">
        <v>7887</v>
      </c>
      <c r="B1654" s="2" t="s">
        <v>7324</v>
      </c>
      <c r="C1654" s="2">
        <v>2021</v>
      </c>
      <c r="D1654" s="2" t="s">
        <v>405</v>
      </c>
      <c r="E1654" s="2" t="s">
        <v>413</v>
      </c>
      <c r="G1654" s="2">
        <v>92</v>
      </c>
      <c r="H1654" s="2">
        <v>4</v>
      </c>
      <c r="J1654" s="2">
        <v>1657</v>
      </c>
      <c r="K1654" s="2">
        <v>1671</v>
      </c>
      <c r="N1654" s="2" t="s">
        <v>409</v>
      </c>
      <c r="O1654" s="2" t="s">
        <v>7325</v>
      </c>
      <c r="P1654" s="2" t="s">
        <v>467</v>
      </c>
      <c r="Q1654" s="2" t="s">
        <v>7218</v>
      </c>
      <c r="S1654" s="2" t="s">
        <v>7219</v>
      </c>
      <c r="T1654" s="2" t="s">
        <v>7326</v>
      </c>
    </row>
    <row r="1655" spans="1:70" s="2" customFormat="1" ht="13" x14ac:dyDescent="0.3">
      <c r="A1655" s="2" t="s">
        <v>7888</v>
      </c>
      <c r="B1655" s="2" t="s">
        <v>7324</v>
      </c>
      <c r="C1655" s="2">
        <v>2021</v>
      </c>
      <c r="D1655" s="2" t="s">
        <v>405</v>
      </c>
      <c r="E1655" s="2" t="s">
        <v>413</v>
      </c>
      <c r="G1655" s="2">
        <v>92</v>
      </c>
      <c r="H1655" s="2">
        <v>4</v>
      </c>
      <c r="J1655" s="2">
        <v>1657</v>
      </c>
      <c r="K1655" s="2">
        <v>1671</v>
      </c>
      <c r="N1655" s="2" t="s">
        <v>409</v>
      </c>
      <c r="O1655" s="2" t="s">
        <v>7325</v>
      </c>
      <c r="P1655" s="2" t="s">
        <v>467</v>
      </c>
      <c r="Q1655" s="2" t="s">
        <v>7218</v>
      </c>
      <c r="S1655" s="2" t="s">
        <v>7219</v>
      </c>
      <c r="T1655" s="2" t="s">
        <v>7326</v>
      </c>
    </row>
    <row r="1656" spans="1:70" s="2" customFormat="1" ht="13" x14ac:dyDescent="0.3">
      <c r="A1656" s="2" t="s">
        <v>7889</v>
      </c>
      <c r="B1656" s="2" t="s">
        <v>7424</v>
      </c>
      <c r="C1656" s="2">
        <v>2021</v>
      </c>
      <c r="D1656" s="2" t="s">
        <v>373</v>
      </c>
      <c r="E1656" s="2" t="s">
        <v>7425</v>
      </c>
      <c r="G1656" s="2">
        <v>30</v>
      </c>
      <c r="H1656" s="2">
        <v>8</v>
      </c>
      <c r="J1656" s="2">
        <v>1147</v>
      </c>
      <c r="K1656" s="2">
        <v>1161</v>
      </c>
      <c r="M1656" s="2">
        <v>14</v>
      </c>
      <c r="N1656" s="2" t="s">
        <v>377</v>
      </c>
      <c r="O1656" s="2" t="s">
        <v>7426</v>
      </c>
      <c r="P1656" s="2" t="s">
        <v>7302</v>
      </c>
      <c r="Q1656" s="2" t="s">
        <v>7218</v>
      </c>
      <c r="S1656" s="2" t="s">
        <v>7219</v>
      </c>
      <c r="T1656" s="2" t="s">
        <v>7427</v>
      </c>
    </row>
    <row r="1657" spans="1:70" s="2" customFormat="1" ht="13" x14ac:dyDescent="0.3">
      <c r="A1657" s="2" t="s">
        <v>7889</v>
      </c>
      <c r="B1657" s="2" t="s">
        <v>7476</v>
      </c>
      <c r="C1657" s="2">
        <v>2021</v>
      </c>
      <c r="D1657" s="2" t="s">
        <v>6853</v>
      </c>
      <c r="E1657" s="2" t="s">
        <v>3533</v>
      </c>
      <c r="N1657" s="2" t="s">
        <v>3876</v>
      </c>
      <c r="O1657" s="2" t="s">
        <v>7477</v>
      </c>
      <c r="P1657" s="2" t="s">
        <v>467</v>
      </c>
      <c r="Q1657" s="2" t="s">
        <v>7232</v>
      </c>
      <c r="S1657" s="2" t="s">
        <v>7219</v>
      </c>
      <c r="T1657" s="2" t="s">
        <v>7478</v>
      </c>
    </row>
    <row r="1658" spans="1:70" x14ac:dyDescent="0.35">
      <c r="A1658" t="s">
        <v>7977</v>
      </c>
      <c r="B1658" t="s">
        <v>7890</v>
      </c>
      <c r="C1658" t="s">
        <v>7891</v>
      </c>
      <c r="D1658" t="s">
        <v>4133</v>
      </c>
      <c r="E1658" t="s">
        <v>7892</v>
      </c>
      <c r="U1658" t="s">
        <v>7891</v>
      </c>
      <c r="V1658" t="s">
        <v>7891</v>
      </c>
      <c r="W1658" t="s">
        <v>7891</v>
      </c>
      <c r="X1658" t="s">
        <v>7891</v>
      </c>
      <c r="Y1658" t="s">
        <v>7891</v>
      </c>
      <c r="Z1658" t="s">
        <v>7891</v>
      </c>
      <c r="AA1658" t="s">
        <v>7891</v>
      </c>
      <c r="AB1658" t="s">
        <v>7893</v>
      </c>
      <c r="AC1658" t="s">
        <v>7891</v>
      </c>
      <c r="AD1658" t="s">
        <v>7891</v>
      </c>
      <c r="AE1658" t="s">
        <v>7891</v>
      </c>
      <c r="AF1658" t="s">
        <v>7891</v>
      </c>
      <c r="AG1658" t="s">
        <v>7891</v>
      </c>
      <c r="AH1658" t="s">
        <v>7891</v>
      </c>
      <c r="AI1658" t="s">
        <v>7891</v>
      </c>
      <c r="AJ1658" t="s">
        <v>7891</v>
      </c>
      <c r="AK1658" t="s">
        <v>7891</v>
      </c>
      <c r="AL1658" t="s">
        <v>7891</v>
      </c>
      <c r="AM1658" t="s">
        <v>7891</v>
      </c>
      <c r="AN1658" t="s">
        <v>7891</v>
      </c>
      <c r="AO1658" t="s">
        <v>7891</v>
      </c>
      <c r="AP1658" t="s">
        <v>7894</v>
      </c>
      <c r="AQ1658" t="s">
        <v>7891</v>
      </c>
      <c r="AR1658" t="s">
        <v>7891</v>
      </c>
      <c r="AS1658" t="s">
        <v>7891</v>
      </c>
      <c r="AT1658" t="s">
        <v>7895</v>
      </c>
      <c r="AU1658">
        <v>2021</v>
      </c>
      <c r="AV1658">
        <v>18</v>
      </c>
      <c r="AW1658">
        <v>16</v>
      </c>
      <c r="AX1658" t="s">
        <v>7891</v>
      </c>
      <c r="AY1658" t="s">
        <v>7891</v>
      </c>
      <c r="AZ1658" t="s">
        <v>7891</v>
      </c>
      <c r="BA1658" t="s">
        <v>7891</v>
      </c>
      <c r="BB1658" t="s">
        <v>7891</v>
      </c>
      <c r="BC1658" t="s">
        <v>7891</v>
      </c>
      <c r="BD1658">
        <v>8606</v>
      </c>
      <c r="BE1658" t="s">
        <v>4139</v>
      </c>
      <c r="BF1658" t="s">
        <v>7891</v>
      </c>
      <c r="BG1658" t="s">
        <v>7891</v>
      </c>
      <c r="BH1658" t="s">
        <v>7891</v>
      </c>
      <c r="BI1658" t="s">
        <v>7891</v>
      </c>
      <c r="BJ1658" t="s">
        <v>7891</v>
      </c>
      <c r="BK1658" t="s">
        <v>7891</v>
      </c>
      <c r="BL1658" t="s">
        <v>7891</v>
      </c>
      <c r="BM1658">
        <v>34444354</v>
      </c>
      <c r="BN1658" t="s">
        <v>7891</v>
      </c>
      <c r="BO1658" t="s">
        <v>7891</v>
      </c>
      <c r="BP1658" t="s">
        <v>7891</v>
      </c>
      <c r="BQ1658" t="s">
        <v>7891</v>
      </c>
      <c r="BR1658" t="s">
        <v>7896</v>
      </c>
    </row>
    <row r="1659" spans="1:70" x14ac:dyDescent="0.35">
      <c r="A1659" t="s">
        <v>7977</v>
      </c>
      <c r="B1659" t="s">
        <v>7897</v>
      </c>
      <c r="C1659" t="s">
        <v>7891</v>
      </c>
      <c r="D1659" t="s">
        <v>7229</v>
      </c>
      <c r="E1659" t="s">
        <v>7898</v>
      </c>
      <c r="U1659" t="s">
        <v>7891</v>
      </c>
      <c r="V1659" t="s">
        <v>7891</v>
      </c>
      <c r="W1659" t="s">
        <v>7891</v>
      </c>
      <c r="X1659" t="s">
        <v>7891</v>
      </c>
      <c r="Y1659" t="s">
        <v>7891</v>
      </c>
      <c r="Z1659" t="s">
        <v>7891</v>
      </c>
      <c r="AA1659" t="s">
        <v>7891</v>
      </c>
      <c r="AB1659" t="s">
        <v>7891</v>
      </c>
      <c r="AC1659" t="s">
        <v>7891</v>
      </c>
      <c r="AD1659" t="s">
        <v>7891</v>
      </c>
      <c r="AE1659" t="s">
        <v>7891</v>
      </c>
      <c r="AF1659" t="s">
        <v>7891</v>
      </c>
      <c r="AG1659" t="s">
        <v>7891</v>
      </c>
      <c r="AH1659" t="s">
        <v>7891</v>
      </c>
      <c r="AI1659" t="s">
        <v>7891</v>
      </c>
      <c r="AJ1659" t="s">
        <v>7891</v>
      </c>
      <c r="AK1659" t="s">
        <v>7891</v>
      </c>
      <c r="AL1659" t="s">
        <v>7891</v>
      </c>
      <c r="AM1659" t="s">
        <v>7891</v>
      </c>
      <c r="AN1659" t="s">
        <v>7891</v>
      </c>
      <c r="AO1659" t="s">
        <v>7899</v>
      </c>
      <c r="AP1659" t="s">
        <v>7900</v>
      </c>
      <c r="AQ1659" t="s">
        <v>7891</v>
      </c>
      <c r="AR1659" t="s">
        <v>7891</v>
      </c>
      <c r="AS1659" t="s">
        <v>7891</v>
      </c>
      <c r="AT1659" t="s">
        <v>7891</v>
      </c>
      <c r="AU1659" t="s">
        <v>7891</v>
      </c>
      <c r="AV1659" t="s">
        <v>7891</v>
      </c>
      <c r="AW1659" t="s">
        <v>7891</v>
      </c>
      <c r="AX1659" t="s">
        <v>7891</v>
      </c>
      <c r="AY1659" t="s">
        <v>7891</v>
      </c>
      <c r="AZ1659" t="s">
        <v>7891</v>
      </c>
      <c r="BA1659" t="s">
        <v>7891</v>
      </c>
      <c r="BB1659" t="s">
        <v>7891</v>
      </c>
      <c r="BC1659" t="s">
        <v>7891</v>
      </c>
      <c r="BD1659" t="s">
        <v>7891</v>
      </c>
      <c r="BE1659" t="s">
        <v>2052</v>
      </c>
      <c r="BF1659" t="s">
        <v>7891</v>
      </c>
      <c r="BG1659" t="s">
        <v>7901</v>
      </c>
      <c r="BH1659" t="s">
        <v>7891</v>
      </c>
      <c r="BI1659" t="s">
        <v>7891</v>
      </c>
      <c r="BJ1659" t="s">
        <v>7891</v>
      </c>
      <c r="BK1659" t="s">
        <v>7891</v>
      </c>
      <c r="BL1659" t="s">
        <v>7891</v>
      </c>
      <c r="BM1659" t="s">
        <v>7891</v>
      </c>
      <c r="BN1659" t="s">
        <v>7891</v>
      </c>
      <c r="BO1659" t="s">
        <v>7891</v>
      </c>
      <c r="BP1659" t="s">
        <v>7891</v>
      </c>
      <c r="BQ1659" t="s">
        <v>7891</v>
      </c>
      <c r="BR1659" t="s">
        <v>7902</v>
      </c>
    </row>
    <row r="1660" spans="1:70" x14ac:dyDescent="0.35">
      <c r="A1660" t="s">
        <v>7977</v>
      </c>
      <c r="B1660" t="s">
        <v>7903</v>
      </c>
      <c r="C1660" t="s">
        <v>7891</v>
      </c>
      <c r="D1660" t="s">
        <v>7904</v>
      </c>
      <c r="E1660" t="s">
        <v>7905</v>
      </c>
      <c r="U1660" t="s">
        <v>7891</v>
      </c>
      <c r="V1660" t="s">
        <v>7891</v>
      </c>
      <c r="W1660" t="s">
        <v>7891</v>
      </c>
      <c r="X1660" t="s">
        <v>7891</v>
      </c>
      <c r="Y1660" t="s">
        <v>7891</v>
      </c>
      <c r="Z1660" t="s">
        <v>7891</v>
      </c>
      <c r="AA1660" t="s">
        <v>7906</v>
      </c>
      <c r="AB1660" t="s">
        <v>7907</v>
      </c>
      <c r="AC1660" t="s">
        <v>7891</v>
      </c>
      <c r="AD1660" t="s">
        <v>7891</v>
      </c>
      <c r="AE1660" t="s">
        <v>7891</v>
      </c>
      <c r="AF1660" t="s">
        <v>7891</v>
      </c>
      <c r="AG1660" t="s">
        <v>7891</v>
      </c>
      <c r="AH1660" t="s">
        <v>7891</v>
      </c>
      <c r="AI1660" t="s">
        <v>7891</v>
      </c>
      <c r="AJ1660" t="s">
        <v>7891</v>
      </c>
      <c r="AK1660" t="s">
        <v>7891</v>
      </c>
      <c r="AL1660" t="s">
        <v>7891</v>
      </c>
      <c r="AM1660" t="s">
        <v>7891</v>
      </c>
      <c r="AN1660" t="s">
        <v>7891</v>
      </c>
      <c r="AO1660" t="s">
        <v>7908</v>
      </c>
      <c r="AP1660" t="s">
        <v>7891</v>
      </c>
      <c r="AQ1660" t="s">
        <v>7909</v>
      </c>
      <c r="AR1660" t="s">
        <v>7891</v>
      </c>
      <c r="AS1660" t="s">
        <v>7891</v>
      </c>
      <c r="AT1660" t="s">
        <v>7891</v>
      </c>
      <c r="AU1660">
        <v>2020</v>
      </c>
      <c r="AV1660">
        <v>399</v>
      </c>
      <c r="AW1660" t="s">
        <v>7891</v>
      </c>
      <c r="AX1660" t="s">
        <v>7891</v>
      </c>
      <c r="AY1660" t="s">
        <v>7891</v>
      </c>
      <c r="AZ1660" t="s">
        <v>7891</v>
      </c>
      <c r="BA1660" t="s">
        <v>7891</v>
      </c>
      <c r="BB1660">
        <v>43</v>
      </c>
      <c r="BC1660">
        <v>46</v>
      </c>
      <c r="BD1660" t="s">
        <v>7891</v>
      </c>
      <c r="BE1660" t="s">
        <v>7891</v>
      </c>
      <c r="BF1660" t="s">
        <v>7891</v>
      </c>
      <c r="BG1660" t="s">
        <v>7891</v>
      </c>
      <c r="BH1660" t="s">
        <v>7891</v>
      </c>
      <c r="BI1660" t="s">
        <v>7891</v>
      </c>
      <c r="BJ1660" t="s">
        <v>7891</v>
      </c>
      <c r="BK1660" t="s">
        <v>7891</v>
      </c>
      <c r="BL1660" t="s">
        <v>7891</v>
      </c>
      <c r="BM1660" t="s">
        <v>7891</v>
      </c>
      <c r="BN1660" t="s">
        <v>7891</v>
      </c>
      <c r="BO1660" t="s">
        <v>7891</v>
      </c>
      <c r="BP1660" t="s">
        <v>7891</v>
      </c>
      <c r="BQ1660" t="s">
        <v>7891</v>
      </c>
      <c r="BR1660" t="s">
        <v>7910</v>
      </c>
    </row>
    <row r="1661" spans="1:70" x14ac:dyDescent="0.35">
      <c r="A1661" t="s">
        <v>7977</v>
      </c>
      <c r="B1661" t="s">
        <v>7911</v>
      </c>
      <c r="C1661" t="s">
        <v>7891</v>
      </c>
      <c r="D1661" t="s">
        <v>7912</v>
      </c>
      <c r="E1661" t="s">
        <v>7913</v>
      </c>
      <c r="U1661" t="s">
        <v>7891</v>
      </c>
      <c r="V1661" t="s">
        <v>7891</v>
      </c>
      <c r="W1661" t="s">
        <v>7891</v>
      </c>
      <c r="X1661" t="s">
        <v>7891</v>
      </c>
      <c r="Y1661" t="s">
        <v>7891</v>
      </c>
      <c r="Z1661" t="s">
        <v>7891</v>
      </c>
      <c r="AA1661" t="s">
        <v>7891</v>
      </c>
      <c r="AB1661" t="s">
        <v>7914</v>
      </c>
      <c r="AC1661" t="s">
        <v>7891</v>
      </c>
      <c r="AD1661" t="s">
        <v>7891</v>
      </c>
      <c r="AE1661" t="s">
        <v>7891</v>
      </c>
      <c r="AF1661" t="s">
        <v>7891</v>
      </c>
      <c r="AG1661" t="s">
        <v>7891</v>
      </c>
      <c r="AH1661" t="s">
        <v>7891</v>
      </c>
      <c r="AI1661" t="s">
        <v>7891</v>
      </c>
      <c r="AJ1661" t="s">
        <v>7891</v>
      </c>
      <c r="AK1661" t="s">
        <v>7891</v>
      </c>
      <c r="AL1661" t="s">
        <v>7891</v>
      </c>
      <c r="AM1661" t="s">
        <v>7891</v>
      </c>
      <c r="AN1661" t="s">
        <v>7891</v>
      </c>
      <c r="AO1661" t="s">
        <v>182</v>
      </c>
      <c r="AP1661" t="s">
        <v>7915</v>
      </c>
      <c r="AQ1661" t="s">
        <v>7891</v>
      </c>
      <c r="AR1661" t="s">
        <v>7891</v>
      </c>
      <c r="AS1661" t="s">
        <v>7891</v>
      </c>
      <c r="AT1661" t="s">
        <v>7916</v>
      </c>
      <c r="AU1661">
        <v>2021</v>
      </c>
      <c r="AV1661">
        <v>22</v>
      </c>
      <c r="AW1661">
        <v>2</v>
      </c>
      <c r="AX1661" t="s">
        <v>7891</v>
      </c>
      <c r="AY1661" t="s">
        <v>7891</v>
      </c>
      <c r="AZ1661" t="s">
        <v>7891</v>
      </c>
      <c r="BA1661" t="s">
        <v>7891</v>
      </c>
      <c r="BB1661">
        <v>298</v>
      </c>
      <c r="BC1661">
        <v>305</v>
      </c>
      <c r="BD1661" t="s">
        <v>7891</v>
      </c>
      <c r="BE1661" t="s">
        <v>7917</v>
      </c>
      <c r="BF1661" t="s">
        <v>7891</v>
      </c>
      <c r="BG1661" t="s">
        <v>7891</v>
      </c>
      <c r="BH1661" t="s">
        <v>7891</v>
      </c>
      <c r="BI1661" t="s">
        <v>7891</v>
      </c>
      <c r="BJ1661" t="s">
        <v>7891</v>
      </c>
      <c r="BK1661" t="s">
        <v>7891</v>
      </c>
      <c r="BL1661" t="s">
        <v>7891</v>
      </c>
      <c r="BM1661" t="s">
        <v>7891</v>
      </c>
      <c r="BN1661" t="s">
        <v>7891</v>
      </c>
      <c r="BO1661" t="s">
        <v>7891</v>
      </c>
      <c r="BP1661" t="s">
        <v>7891</v>
      </c>
      <c r="BQ1661" t="s">
        <v>7891</v>
      </c>
      <c r="BR1661" t="s">
        <v>7918</v>
      </c>
    </row>
    <row r="1662" spans="1:70" x14ac:dyDescent="0.35">
      <c r="A1662" t="s">
        <v>7977</v>
      </c>
      <c r="B1662" t="s">
        <v>7919</v>
      </c>
      <c r="C1662" t="s">
        <v>7891</v>
      </c>
      <c r="D1662" t="s">
        <v>7920</v>
      </c>
      <c r="E1662" t="s">
        <v>7921</v>
      </c>
      <c r="U1662" t="s">
        <v>7891</v>
      </c>
      <c r="V1662" t="s">
        <v>7891</v>
      </c>
      <c r="W1662" t="s">
        <v>7891</v>
      </c>
      <c r="X1662" t="s">
        <v>7891</v>
      </c>
      <c r="Y1662" t="s">
        <v>7891</v>
      </c>
      <c r="Z1662" t="s">
        <v>7891</v>
      </c>
      <c r="AA1662" t="s">
        <v>7891</v>
      </c>
      <c r="AB1662" t="s">
        <v>7922</v>
      </c>
      <c r="AC1662" t="s">
        <v>7891</v>
      </c>
      <c r="AD1662" t="s">
        <v>7891</v>
      </c>
      <c r="AE1662" t="s">
        <v>7891</v>
      </c>
      <c r="AF1662" t="s">
        <v>7891</v>
      </c>
      <c r="AG1662" t="s">
        <v>7891</v>
      </c>
      <c r="AH1662" t="s">
        <v>7891</v>
      </c>
      <c r="AI1662" t="s">
        <v>7891</v>
      </c>
      <c r="AJ1662" t="s">
        <v>7891</v>
      </c>
      <c r="AK1662" t="s">
        <v>7891</v>
      </c>
      <c r="AL1662" t="s">
        <v>7891</v>
      </c>
      <c r="AM1662" t="s">
        <v>7891</v>
      </c>
      <c r="AN1662" t="s">
        <v>7891</v>
      </c>
      <c r="AO1662" t="s">
        <v>16</v>
      </c>
      <c r="AP1662" t="s">
        <v>7923</v>
      </c>
      <c r="AQ1662" t="s">
        <v>7891</v>
      </c>
      <c r="AR1662" t="s">
        <v>7891</v>
      </c>
      <c r="AS1662" t="s">
        <v>7891</v>
      </c>
      <c r="AT1662" t="s">
        <v>7924</v>
      </c>
      <c r="AU1662">
        <v>2021</v>
      </c>
      <c r="AV1662">
        <v>52</v>
      </c>
      <c r="AW1662">
        <v>4</v>
      </c>
      <c r="AX1662" t="s">
        <v>7891</v>
      </c>
      <c r="AY1662" t="s">
        <v>7891</v>
      </c>
      <c r="AZ1662" t="s">
        <v>7891</v>
      </c>
      <c r="BA1662" t="s">
        <v>7891</v>
      </c>
      <c r="BB1662">
        <v>557</v>
      </c>
      <c r="BC1662">
        <v>570</v>
      </c>
      <c r="BD1662" t="s">
        <v>7891</v>
      </c>
      <c r="BE1662" t="s">
        <v>13</v>
      </c>
      <c r="BF1662" t="s">
        <v>7891</v>
      </c>
      <c r="BG1662" t="s">
        <v>7925</v>
      </c>
      <c r="BH1662" t="s">
        <v>7891</v>
      </c>
      <c r="BI1662" t="s">
        <v>7891</v>
      </c>
      <c r="BJ1662" t="s">
        <v>7891</v>
      </c>
      <c r="BK1662" t="s">
        <v>7891</v>
      </c>
      <c r="BL1662" t="s">
        <v>7891</v>
      </c>
      <c r="BM1662">
        <v>34766351</v>
      </c>
      <c r="BN1662" t="s">
        <v>7891</v>
      </c>
      <c r="BO1662" t="s">
        <v>7891</v>
      </c>
      <c r="BP1662" t="s">
        <v>7891</v>
      </c>
      <c r="BQ1662" t="s">
        <v>7891</v>
      </c>
      <c r="BR1662" t="s">
        <v>7926</v>
      </c>
    </row>
    <row r="1663" spans="1:70" x14ac:dyDescent="0.35">
      <c r="A1663" t="s">
        <v>7977</v>
      </c>
      <c r="B1663" t="s">
        <v>7927</v>
      </c>
      <c r="C1663" t="s">
        <v>7891</v>
      </c>
      <c r="D1663" t="s">
        <v>7298</v>
      </c>
      <c r="E1663" t="s">
        <v>7928</v>
      </c>
      <c r="U1663" t="s">
        <v>7891</v>
      </c>
      <c r="V1663" t="s">
        <v>7891</v>
      </c>
      <c r="W1663" t="s">
        <v>7891</v>
      </c>
      <c r="X1663" t="s">
        <v>7891</v>
      </c>
      <c r="Y1663" t="s">
        <v>7891</v>
      </c>
      <c r="Z1663" t="s">
        <v>7891</v>
      </c>
      <c r="AA1663" t="s">
        <v>7891</v>
      </c>
      <c r="AB1663" t="s">
        <v>7929</v>
      </c>
      <c r="AC1663" t="s">
        <v>7891</v>
      </c>
      <c r="AD1663" t="s">
        <v>7891</v>
      </c>
      <c r="AE1663" t="s">
        <v>7891</v>
      </c>
      <c r="AF1663" t="s">
        <v>7891</v>
      </c>
      <c r="AG1663" t="s">
        <v>7891</v>
      </c>
      <c r="AH1663" t="s">
        <v>7891</v>
      </c>
      <c r="AI1663" t="s">
        <v>7891</v>
      </c>
      <c r="AJ1663" t="s">
        <v>7891</v>
      </c>
      <c r="AK1663" t="s">
        <v>7891</v>
      </c>
      <c r="AL1663" t="s">
        <v>7891</v>
      </c>
      <c r="AM1663" t="s">
        <v>7891</v>
      </c>
      <c r="AN1663" t="s">
        <v>7891</v>
      </c>
      <c r="AO1663" t="s">
        <v>7930</v>
      </c>
      <c r="AP1663" t="s">
        <v>7931</v>
      </c>
      <c r="AQ1663" t="s">
        <v>7891</v>
      </c>
      <c r="AR1663" t="s">
        <v>7891</v>
      </c>
      <c r="AS1663" t="s">
        <v>7891</v>
      </c>
      <c r="AT1663" t="s">
        <v>7891</v>
      </c>
      <c r="AU1663" t="s">
        <v>7891</v>
      </c>
      <c r="AV1663" t="s">
        <v>7891</v>
      </c>
      <c r="AW1663" t="s">
        <v>7891</v>
      </c>
      <c r="AX1663" t="s">
        <v>7891</v>
      </c>
      <c r="AY1663" t="s">
        <v>7891</v>
      </c>
      <c r="AZ1663" t="s">
        <v>7891</v>
      </c>
      <c r="BA1663" t="s">
        <v>7891</v>
      </c>
      <c r="BB1663" t="s">
        <v>7891</v>
      </c>
      <c r="BC1663" t="s">
        <v>7891</v>
      </c>
      <c r="BD1663" t="s">
        <v>7891</v>
      </c>
      <c r="BE1663" t="s">
        <v>7300</v>
      </c>
      <c r="BF1663" t="s">
        <v>7891</v>
      </c>
      <c r="BG1663" t="s">
        <v>7925</v>
      </c>
      <c r="BH1663" t="s">
        <v>7891</v>
      </c>
      <c r="BI1663" t="s">
        <v>7891</v>
      </c>
      <c r="BJ1663" t="s">
        <v>7891</v>
      </c>
      <c r="BK1663" t="s">
        <v>7891</v>
      </c>
      <c r="BL1663" t="s">
        <v>7891</v>
      </c>
      <c r="BM1663" t="s">
        <v>7891</v>
      </c>
      <c r="BN1663" t="s">
        <v>7891</v>
      </c>
      <c r="BO1663" t="s">
        <v>7891</v>
      </c>
      <c r="BP1663" t="s">
        <v>7891</v>
      </c>
      <c r="BQ1663" t="s">
        <v>7891</v>
      </c>
      <c r="BR1663" t="s">
        <v>7932</v>
      </c>
    </row>
    <row r="1664" spans="1:70" x14ac:dyDescent="0.35">
      <c r="A1664" t="s">
        <v>7977</v>
      </c>
      <c r="B1664" t="s">
        <v>7933</v>
      </c>
      <c r="C1664" t="s">
        <v>7891</v>
      </c>
      <c r="D1664" t="s">
        <v>7934</v>
      </c>
      <c r="E1664" t="s">
        <v>7935</v>
      </c>
      <c r="U1664" t="s">
        <v>7891</v>
      </c>
      <c r="V1664" t="s">
        <v>7891</v>
      </c>
      <c r="W1664" t="s">
        <v>7891</v>
      </c>
      <c r="X1664" t="s">
        <v>7891</v>
      </c>
      <c r="Y1664" t="s">
        <v>7891</v>
      </c>
      <c r="Z1664" t="s">
        <v>7891</v>
      </c>
      <c r="AA1664" t="s">
        <v>7936</v>
      </c>
      <c r="AB1664" t="s">
        <v>7937</v>
      </c>
      <c r="AC1664" t="s">
        <v>7891</v>
      </c>
      <c r="AD1664" t="s">
        <v>7891</v>
      </c>
      <c r="AE1664" t="s">
        <v>7891</v>
      </c>
      <c r="AF1664" t="s">
        <v>7891</v>
      </c>
      <c r="AG1664" t="s">
        <v>7891</v>
      </c>
      <c r="AH1664" t="s">
        <v>7891</v>
      </c>
      <c r="AI1664" t="s">
        <v>7891</v>
      </c>
      <c r="AJ1664" t="s">
        <v>7891</v>
      </c>
      <c r="AK1664" t="s">
        <v>7891</v>
      </c>
      <c r="AL1664" t="s">
        <v>7891</v>
      </c>
      <c r="AM1664" t="s">
        <v>7891</v>
      </c>
      <c r="AN1664" t="s">
        <v>7891</v>
      </c>
      <c r="AO1664" t="s">
        <v>7938</v>
      </c>
      <c r="AP1664" t="s">
        <v>7891</v>
      </c>
      <c r="AQ1664" t="s">
        <v>7891</v>
      </c>
      <c r="AR1664" t="s">
        <v>7891</v>
      </c>
      <c r="AS1664" t="s">
        <v>7891</v>
      </c>
      <c r="AT1664" t="s">
        <v>7891</v>
      </c>
      <c r="AU1664">
        <v>2020</v>
      </c>
      <c r="AV1664">
        <v>50</v>
      </c>
      <c r="AW1664">
        <v>3</v>
      </c>
      <c r="AX1664" t="s">
        <v>7891</v>
      </c>
      <c r="AY1664" t="s">
        <v>7891</v>
      </c>
      <c r="AZ1664" t="s">
        <v>7891</v>
      </c>
      <c r="BA1664" t="s">
        <v>7891</v>
      </c>
      <c r="BB1664">
        <v>163</v>
      </c>
      <c r="BC1664">
        <v>174</v>
      </c>
      <c r="BD1664" t="s">
        <v>7891</v>
      </c>
      <c r="BE1664" t="s">
        <v>7939</v>
      </c>
      <c r="BF1664" t="s">
        <v>7891</v>
      </c>
      <c r="BG1664" t="s">
        <v>7891</v>
      </c>
      <c r="BH1664" t="s">
        <v>7891</v>
      </c>
      <c r="BI1664" t="s">
        <v>7891</v>
      </c>
      <c r="BJ1664" t="s">
        <v>7891</v>
      </c>
      <c r="BK1664" t="s">
        <v>7891</v>
      </c>
      <c r="BL1664" t="s">
        <v>7891</v>
      </c>
      <c r="BM1664" t="s">
        <v>7891</v>
      </c>
      <c r="BN1664" t="s">
        <v>7891</v>
      </c>
      <c r="BO1664" t="s">
        <v>7891</v>
      </c>
      <c r="BP1664" t="s">
        <v>7891</v>
      </c>
      <c r="BQ1664" t="s">
        <v>7891</v>
      </c>
      <c r="BR1664" t="s">
        <v>7940</v>
      </c>
    </row>
    <row r="1665" spans="1:70" x14ac:dyDescent="0.35">
      <c r="A1665" t="s">
        <v>7977</v>
      </c>
      <c r="B1665" t="s">
        <v>7941</v>
      </c>
      <c r="C1665" t="s">
        <v>7891</v>
      </c>
      <c r="D1665" t="s">
        <v>7942</v>
      </c>
      <c r="E1665" t="s">
        <v>7943</v>
      </c>
      <c r="U1665" t="s">
        <v>7891</v>
      </c>
      <c r="V1665" t="s">
        <v>7891</v>
      </c>
      <c r="W1665" t="s">
        <v>7891</v>
      </c>
      <c r="X1665" t="s">
        <v>7891</v>
      </c>
      <c r="Y1665" t="s">
        <v>7891</v>
      </c>
      <c r="Z1665" t="s">
        <v>7891</v>
      </c>
      <c r="AA1665" t="s">
        <v>7891</v>
      </c>
      <c r="AB1665" t="s">
        <v>7891</v>
      </c>
      <c r="AC1665" t="s">
        <v>7891</v>
      </c>
      <c r="AD1665" t="s">
        <v>7891</v>
      </c>
      <c r="AE1665" t="s">
        <v>7891</v>
      </c>
      <c r="AF1665" t="s">
        <v>7891</v>
      </c>
      <c r="AG1665" t="s">
        <v>7891</v>
      </c>
      <c r="AH1665" t="s">
        <v>7891</v>
      </c>
      <c r="AI1665" t="s">
        <v>7891</v>
      </c>
      <c r="AJ1665" t="s">
        <v>7891</v>
      </c>
      <c r="AK1665" t="s">
        <v>7891</v>
      </c>
      <c r="AL1665" t="s">
        <v>7891</v>
      </c>
      <c r="AM1665" t="s">
        <v>7891</v>
      </c>
      <c r="AN1665" t="s">
        <v>7891</v>
      </c>
      <c r="AO1665" t="s">
        <v>7891</v>
      </c>
      <c r="AP1665" t="s">
        <v>7944</v>
      </c>
      <c r="AQ1665" t="s">
        <v>7891</v>
      </c>
      <c r="AR1665" t="s">
        <v>7891</v>
      </c>
      <c r="AS1665" t="s">
        <v>7891</v>
      </c>
      <c r="AT1665" t="s">
        <v>7945</v>
      </c>
      <c r="AU1665">
        <v>2022</v>
      </c>
      <c r="AV1665">
        <v>12</v>
      </c>
      <c r="AW1665">
        <v>2</v>
      </c>
      <c r="AX1665" t="s">
        <v>7891</v>
      </c>
      <c r="AY1665" t="s">
        <v>7891</v>
      </c>
      <c r="AZ1665" t="s">
        <v>7891</v>
      </c>
      <c r="BA1665" t="s">
        <v>7891</v>
      </c>
      <c r="BB1665" t="s">
        <v>7891</v>
      </c>
      <c r="BC1665" t="s">
        <v>7891</v>
      </c>
      <c r="BD1665">
        <v>167</v>
      </c>
      <c r="BE1665" t="s">
        <v>7946</v>
      </c>
      <c r="BF1665" t="s">
        <v>7891</v>
      </c>
      <c r="BG1665" t="s">
        <v>7891</v>
      </c>
      <c r="BH1665" t="s">
        <v>7891</v>
      </c>
      <c r="BI1665" t="s">
        <v>7891</v>
      </c>
      <c r="BJ1665" t="s">
        <v>7891</v>
      </c>
      <c r="BK1665" t="s">
        <v>7891</v>
      </c>
      <c r="BL1665" t="s">
        <v>7891</v>
      </c>
      <c r="BM1665">
        <v>35207455</v>
      </c>
      <c r="BN1665" t="s">
        <v>7891</v>
      </c>
      <c r="BO1665" t="s">
        <v>7891</v>
      </c>
      <c r="BP1665" t="s">
        <v>7891</v>
      </c>
      <c r="BQ1665" t="s">
        <v>7891</v>
      </c>
      <c r="BR1665" t="s">
        <v>7947</v>
      </c>
    </row>
    <row r="1666" spans="1:70" x14ac:dyDescent="0.35">
      <c r="A1666" t="s">
        <v>7977</v>
      </c>
      <c r="B1666" t="s">
        <v>7948</v>
      </c>
      <c r="C1666" t="s">
        <v>7891</v>
      </c>
      <c r="D1666" t="s">
        <v>7949</v>
      </c>
      <c r="E1666" t="s">
        <v>7950</v>
      </c>
      <c r="U1666" t="s">
        <v>7891</v>
      </c>
      <c r="V1666" t="s">
        <v>7891</v>
      </c>
      <c r="W1666" t="s">
        <v>7891</v>
      </c>
      <c r="X1666" t="s">
        <v>7891</v>
      </c>
      <c r="Y1666" t="s">
        <v>7891</v>
      </c>
      <c r="Z1666" t="s">
        <v>7891</v>
      </c>
      <c r="AA1666" t="s">
        <v>7891</v>
      </c>
      <c r="AB1666" t="s">
        <v>7951</v>
      </c>
      <c r="AC1666" t="s">
        <v>7891</v>
      </c>
      <c r="AD1666" t="s">
        <v>7891</v>
      </c>
      <c r="AE1666" t="s">
        <v>7891</v>
      </c>
      <c r="AF1666" t="s">
        <v>7891</v>
      </c>
      <c r="AG1666" t="s">
        <v>7891</v>
      </c>
      <c r="AH1666" t="s">
        <v>7891</v>
      </c>
      <c r="AI1666" t="s">
        <v>7891</v>
      </c>
      <c r="AJ1666" t="s">
        <v>7891</v>
      </c>
      <c r="AK1666" t="s">
        <v>7891</v>
      </c>
      <c r="AL1666" t="s">
        <v>7891</v>
      </c>
      <c r="AM1666" t="s">
        <v>7891</v>
      </c>
      <c r="AN1666" t="s">
        <v>7891</v>
      </c>
      <c r="AO1666" t="s">
        <v>7891</v>
      </c>
      <c r="AP1666" t="s">
        <v>7952</v>
      </c>
      <c r="AQ1666" t="s">
        <v>7891</v>
      </c>
      <c r="AR1666" t="s">
        <v>7891</v>
      </c>
      <c r="AS1666" t="s">
        <v>7891</v>
      </c>
      <c r="AT1666" t="s">
        <v>7953</v>
      </c>
      <c r="AU1666">
        <v>2020</v>
      </c>
      <c r="AV1666">
        <v>20</v>
      </c>
      <c r="AW1666">
        <v>1</v>
      </c>
      <c r="AX1666" t="s">
        <v>7891</v>
      </c>
      <c r="AY1666" t="s">
        <v>7891</v>
      </c>
      <c r="AZ1666" t="s">
        <v>7891</v>
      </c>
      <c r="BA1666" t="s">
        <v>7891</v>
      </c>
      <c r="BB1666" t="s">
        <v>7891</v>
      </c>
      <c r="BC1666" t="s">
        <v>7891</v>
      </c>
      <c r="BD1666">
        <v>620</v>
      </c>
      <c r="BE1666" t="s">
        <v>7954</v>
      </c>
      <c r="BF1666" t="s">
        <v>7891</v>
      </c>
      <c r="BG1666" t="s">
        <v>7891</v>
      </c>
      <c r="BH1666" t="s">
        <v>7891</v>
      </c>
      <c r="BI1666" t="s">
        <v>7891</v>
      </c>
      <c r="BJ1666" t="s">
        <v>7891</v>
      </c>
      <c r="BK1666" t="s">
        <v>7891</v>
      </c>
      <c r="BL1666" t="s">
        <v>7891</v>
      </c>
      <c r="BM1666">
        <v>33054778</v>
      </c>
      <c r="BN1666" t="s">
        <v>7891</v>
      </c>
      <c r="BO1666" t="s">
        <v>7891</v>
      </c>
      <c r="BP1666" t="s">
        <v>7891</v>
      </c>
      <c r="BQ1666" t="s">
        <v>7891</v>
      </c>
      <c r="BR1666" t="s">
        <v>7955</v>
      </c>
    </row>
    <row r="1667" spans="1:70" x14ac:dyDescent="0.35">
      <c r="A1667" t="s">
        <v>7977</v>
      </c>
      <c r="B1667" t="s">
        <v>7956</v>
      </c>
      <c r="C1667" t="s">
        <v>7891</v>
      </c>
      <c r="D1667" t="s">
        <v>7957</v>
      </c>
      <c r="E1667" t="s">
        <v>7958</v>
      </c>
      <c r="U1667" t="s">
        <v>7891</v>
      </c>
      <c r="V1667" t="s">
        <v>7891</v>
      </c>
      <c r="W1667" t="s">
        <v>7891</v>
      </c>
      <c r="X1667" t="s">
        <v>7891</v>
      </c>
      <c r="Y1667" t="s">
        <v>7891</v>
      </c>
      <c r="Z1667" t="s">
        <v>7891</v>
      </c>
      <c r="AA1667" t="s">
        <v>7891</v>
      </c>
      <c r="AB1667" t="s">
        <v>7891</v>
      </c>
      <c r="AC1667" t="s">
        <v>7891</v>
      </c>
      <c r="AD1667" t="s">
        <v>7891</v>
      </c>
      <c r="AE1667" t="s">
        <v>7891</v>
      </c>
      <c r="AF1667" t="s">
        <v>7891</v>
      </c>
      <c r="AG1667" t="s">
        <v>7891</v>
      </c>
      <c r="AH1667" t="s">
        <v>7891</v>
      </c>
      <c r="AI1667" t="s">
        <v>7891</v>
      </c>
      <c r="AJ1667" t="s">
        <v>7891</v>
      </c>
      <c r="AK1667" t="s">
        <v>7891</v>
      </c>
      <c r="AL1667" t="s">
        <v>7891</v>
      </c>
      <c r="AM1667" t="s">
        <v>7891</v>
      </c>
      <c r="AN1667" t="s">
        <v>7891</v>
      </c>
      <c r="AO1667" t="s">
        <v>7959</v>
      </c>
      <c r="AP1667" t="s">
        <v>7891</v>
      </c>
      <c r="AQ1667" t="s">
        <v>7891</v>
      </c>
      <c r="AR1667" t="s">
        <v>7891</v>
      </c>
      <c r="AS1667" t="s">
        <v>7891</v>
      </c>
      <c r="AT1667" t="s">
        <v>7891</v>
      </c>
      <c r="AU1667">
        <v>2021</v>
      </c>
      <c r="AV1667">
        <v>66</v>
      </c>
      <c r="AW1667">
        <v>3</v>
      </c>
      <c r="AX1667" t="s">
        <v>7891</v>
      </c>
      <c r="AY1667" t="s">
        <v>7891</v>
      </c>
      <c r="AZ1667" t="s">
        <v>7891</v>
      </c>
      <c r="BA1667" t="s">
        <v>7891</v>
      </c>
      <c r="BB1667">
        <v>755</v>
      </c>
      <c r="BC1667">
        <v>770</v>
      </c>
      <c r="BD1667" t="s">
        <v>7891</v>
      </c>
      <c r="BE1667" t="s">
        <v>7960</v>
      </c>
      <c r="BF1667" t="s">
        <v>7891</v>
      </c>
      <c r="BG1667" t="s">
        <v>7891</v>
      </c>
      <c r="BH1667" t="s">
        <v>7891</v>
      </c>
      <c r="BI1667" t="s">
        <v>7891</v>
      </c>
      <c r="BJ1667" t="s">
        <v>7891</v>
      </c>
      <c r="BK1667" t="s">
        <v>7891</v>
      </c>
      <c r="BL1667" t="s">
        <v>7891</v>
      </c>
      <c r="BM1667" t="s">
        <v>7891</v>
      </c>
      <c r="BN1667" t="s">
        <v>7891</v>
      </c>
      <c r="BO1667" t="s">
        <v>7891</v>
      </c>
      <c r="BP1667" t="s">
        <v>7891</v>
      </c>
      <c r="BQ1667" t="s">
        <v>7891</v>
      </c>
      <c r="BR1667" t="s">
        <v>7961</v>
      </c>
    </row>
    <row r="1668" spans="1:70" x14ac:dyDescent="0.35">
      <c r="A1668" t="s">
        <v>7977</v>
      </c>
      <c r="B1668" t="s">
        <v>7962</v>
      </c>
      <c r="C1668" t="s">
        <v>7891</v>
      </c>
      <c r="D1668" t="s">
        <v>31</v>
      </c>
      <c r="E1668" t="s">
        <v>7963</v>
      </c>
      <c r="U1668" t="s">
        <v>7891</v>
      </c>
      <c r="V1668" t="s">
        <v>7891</v>
      </c>
      <c r="W1668" t="s">
        <v>7891</v>
      </c>
      <c r="X1668" t="s">
        <v>7891</v>
      </c>
      <c r="Y1668" t="s">
        <v>7891</v>
      </c>
      <c r="Z1668" t="s">
        <v>7891</v>
      </c>
      <c r="AA1668" t="s">
        <v>7964</v>
      </c>
      <c r="AB1668" t="s">
        <v>7965</v>
      </c>
      <c r="AC1668" t="s">
        <v>7891</v>
      </c>
      <c r="AD1668" t="s">
        <v>7891</v>
      </c>
      <c r="AE1668" t="s">
        <v>7891</v>
      </c>
      <c r="AF1668" t="s">
        <v>7891</v>
      </c>
      <c r="AG1668" t="s">
        <v>7891</v>
      </c>
      <c r="AH1668" t="s">
        <v>7891</v>
      </c>
      <c r="AI1668" t="s">
        <v>7891</v>
      </c>
      <c r="AJ1668" t="s">
        <v>7891</v>
      </c>
      <c r="AK1668" t="s">
        <v>7891</v>
      </c>
      <c r="AL1668" t="s">
        <v>7891</v>
      </c>
      <c r="AM1668" t="s">
        <v>7891</v>
      </c>
      <c r="AN1668" t="s">
        <v>7891</v>
      </c>
      <c r="AO1668" t="s">
        <v>38</v>
      </c>
      <c r="AP1668" t="s">
        <v>7966</v>
      </c>
      <c r="AQ1668" t="s">
        <v>7891</v>
      </c>
      <c r="AR1668" t="s">
        <v>7891</v>
      </c>
      <c r="AS1668" t="s">
        <v>7891</v>
      </c>
      <c r="AT1668" t="s">
        <v>7967</v>
      </c>
      <c r="AU1668">
        <v>2021</v>
      </c>
      <c r="AV1668">
        <v>194</v>
      </c>
      <c r="AW1668" t="s">
        <v>7891</v>
      </c>
      <c r="AX1668" t="s">
        <v>7891</v>
      </c>
      <c r="AY1668" t="s">
        <v>7891</v>
      </c>
      <c r="AZ1668" t="s">
        <v>7891</v>
      </c>
      <c r="BA1668" t="s">
        <v>7891</v>
      </c>
      <c r="BB1668">
        <v>75</v>
      </c>
      <c r="BC1668">
        <v>78</v>
      </c>
      <c r="BD1668" t="s">
        <v>7891</v>
      </c>
      <c r="BE1668" t="s">
        <v>37</v>
      </c>
      <c r="BF1668" t="s">
        <v>7891</v>
      </c>
      <c r="BG1668" t="s">
        <v>7968</v>
      </c>
      <c r="BH1668" t="s">
        <v>7891</v>
      </c>
      <c r="BI1668" t="s">
        <v>7891</v>
      </c>
      <c r="BJ1668" t="s">
        <v>7891</v>
      </c>
      <c r="BK1668" t="s">
        <v>7891</v>
      </c>
      <c r="BL1668" t="s">
        <v>7891</v>
      </c>
      <c r="BM1668">
        <v>33865150</v>
      </c>
      <c r="BN1668" t="s">
        <v>7891</v>
      </c>
      <c r="BO1668" t="s">
        <v>7891</v>
      </c>
      <c r="BP1668" t="s">
        <v>7891</v>
      </c>
      <c r="BQ1668" t="s">
        <v>7891</v>
      </c>
      <c r="BR1668" t="s">
        <v>7969</v>
      </c>
    </row>
    <row r="1669" spans="1:70" x14ac:dyDescent="0.35">
      <c r="A1669" t="s">
        <v>7977</v>
      </c>
      <c r="B1669" t="s">
        <v>7970</v>
      </c>
      <c r="C1669" t="s">
        <v>7891</v>
      </c>
      <c r="D1669" t="s">
        <v>4140</v>
      </c>
      <c r="E1669" t="s">
        <v>7971</v>
      </c>
      <c r="U1669" t="s">
        <v>7891</v>
      </c>
      <c r="V1669" t="s">
        <v>7891</v>
      </c>
      <c r="W1669" t="s">
        <v>7891</v>
      </c>
      <c r="X1669" t="s">
        <v>7891</v>
      </c>
      <c r="Y1669" t="s">
        <v>7891</v>
      </c>
      <c r="Z1669" t="s">
        <v>7891</v>
      </c>
      <c r="AA1669" t="s">
        <v>7891</v>
      </c>
      <c r="AB1669" t="s">
        <v>7972</v>
      </c>
      <c r="AC1669" t="s">
        <v>7891</v>
      </c>
      <c r="AD1669" t="s">
        <v>7891</v>
      </c>
      <c r="AE1669" t="s">
        <v>7891</v>
      </c>
      <c r="AF1669" t="s">
        <v>7891</v>
      </c>
      <c r="AG1669" t="s">
        <v>7891</v>
      </c>
      <c r="AH1669" t="s">
        <v>7891</v>
      </c>
      <c r="AI1669" t="s">
        <v>7891</v>
      </c>
      <c r="AJ1669" t="s">
        <v>7891</v>
      </c>
      <c r="AK1669" t="s">
        <v>7891</v>
      </c>
      <c r="AL1669" t="s">
        <v>7891</v>
      </c>
      <c r="AM1669" t="s">
        <v>7891</v>
      </c>
      <c r="AN1669" t="s">
        <v>7891</v>
      </c>
      <c r="AO1669" t="s">
        <v>7973</v>
      </c>
      <c r="AP1669" t="s">
        <v>7974</v>
      </c>
      <c r="AQ1669" t="s">
        <v>7891</v>
      </c>
      <c r="AR1669" t="s">
        <v>7891</v>
      </c>
      <c r="AS1669" t="s">
        <v>7891</v>
      </c>
      <c r="AT1669" t="s">
        <v>7891</v>
      </c>
      <c r="AU1669" t="s">
        <v>7891</v>
      </c>
      <c r="AV1669" t="s">
        <v>7891</v>
      </c>
      <c r="AW1669" t="s">
        <v>7891</v>
      </c>
      <c r="AX1669" t="s">
        <v>7891</v>
      </c>
      <c r="AY1669" t="s">
        <v>7891</v>
      </c>
      <c r="AZ1669" t="s">
        <v>7891</v>
      </c>
      <c r="BA1669" t="s">
        <v>7891</v>
      </c>
      <c r="BB1669" t="s">
        <v>7891</v>
      </c>
      <c r="BC1669" t="s">
        <v>7891</v>
      </c>
      <c r="BD1669">
        <v>1.3623613221085336E+16</v>
      </c>
      <c r="BE1669" t="s">
        <v>4145</v>
      </c>
      <c r="BF1669" t="s">
        <v>7891</v>
      </c>
      <c r="BG1669" t="s">
        <v>7975</v>
      </c>
      <c r="BH1669" t="s">
        <v>7891</v>
      </c>
      <c r="BI1669" t="s">
        <v>7891</v>
      </c>
      <c r="BJ1669" t="s">
        <v>7891</v>
      </c>
      <c r="BK1669" t="s">
        <v>7891</v>
      </c>
      <c r="BL1669" t="s">
        <v>7891</v>
      </c>
      <c r="BM1669">
        <v>35363085</v>
      </c>
      <c r="BN1669" t="s">
        <v>7891</v>
      </c>
      <c r="BO1669" t="s">
        <v>7891</v>
      </c>
      <c r="BP1669" t="s">
        <v>7891</v>
      </c>
      <c r="BQ1669" t="s">
        <v>7891</v>
      </c>
      <c r="BR1669" t="s">
        <v>7976</v>
      </c>
    </row>
    <row r="1670" spans="1:70" x14ac:dyDescent="0.35">
      <c r="A1670" t="s">
        <v>11404</v>
      </c>
      <c r="B1670" t="s">
        <v>7978</v>
      </c>
      <c r="C1670" t="s">
        <v>7891</v>
      </c>
      <c r="D1670" t="s">
        <v>6605</v>
      </c>
      <c r="E1670" t="s">
        <v>7979</v>
      </c>
      <c r="U1670" t="s">
        <v>7891</v>
      </c>
      <c r="V1670" t="s">
        <v>7980</v>
      </c>
      <c r="W1670" t="s">
        <v>7891</v>
      </c>
      <c r="X1670" t="s">
        <v>7891</v>
      </c>
      <c r="Y1670" t="s">
        <v>7891</v>
      </c>
      <c r="Z1670" t="s">
        <v>7891</v>
      </c>
      <c r="AA1670" t="s">
        <v>7891</v>
      </c>
      <c r="AB1670" t="s">
        <v>7981</v>
      </c>
      <c r="AC1670" t="s">
        <v>7891</v>
      </c>
      <c r="AD1670" t="s">
        <v>7891</v>
      </c>
      <c r="AE1670" t="s">
        <v>7891</v>
      </c>
      <c r="AF1670" t="s">
        <v>7891</v>
      </c>
      <c r="AG1670" t="s">
        <v>7891</v>
      </c>
      <c r="AH1670" t="s">
        <v>7891</v>
      </c>
      <c r="AI1670" t="s">
        <v>7891</v>
      </c>
      <c r="AJ1670" t="s">
        <v>7891</v>
      </c>
      <c r="AK1670" t="s">
        <v>7891</v>
      </c>
      <c r="AL1670" t="s">
        <v>7891</v>
      </c>
      <c r="AM1670" t="s">
        <v>7891</v>
      </c>
      <c r="AN1670" t="s">
        <v>7891</v>
      </c>
      <c r="AO1670" t="s">
        <v>7982</v>
      </c>
      <c r="AP1670" t="s">
        <v>7983</v>
      </c>
      <c r="AQ1670" t="s">
        <v>7891</v>
      </c>
      <c r="AR1670" t="s">
        <v>7891</v>
      </c>
      <c r="AS1670" t="s">
        <v>7891</v>
      </c>
      <c r="AT1670" t="s">
        <v>7984</v>
      </c>
      <c r="AU1670">
        <v>2022</v>
      </c>
      <c r="AV1670">
        <v>43</v>
      </c>
      <c r="AW1670">
        <v>1</v>
      </c>
      <c r="AX1670" t="s">
        <v>7891</v>
      </c>
      <c r="AY1670" t="s">
        <v>7891</v>
      </c>
      <c r="AZ1670" t="s">
        <v>7891</v>
      </c>
      <c r="BA1670" t="s">
        <v>7891</v>
      </c>
      <c r="BB1670">
        <v>841</v>
      </c>
      <c r="BC1670">
        <v>847</v>
      </c>
      <c r="BD1670" t="s">
        <v>7891</v>
      </c>
      <c r="BE1670" t="s">
        <v>6610</v>
      </c>
      <c r="BF1670" t="s">
        <v>7891</v>
      </c>
      <c r="BG1670" t="s">
        <v>7891</v>
      </c>
      <c r="BH1670" t="s">
        <v>7891</v>
      </c>
      <c r="BI1670" t="s">
        <v>7891</v>
      </c>
      <c r="BJ1670" t="s">
        <v>7891</v>
      </c>
      <c r="BK1670" t="s">
        <v>7891</v>
      </c>
      <c r="BL1670" t="s">
        <v>7891</v>
      </c>
      <c r="BM1670">
        <v>35156912</v>
      </c>
      <c r="BN1670" t="s">
        <v>7891</v>
      </c>
      <c r="BO1670" t="s">
        <v>7891</v>
      </c>
      <c r="BP1670" t="s">
        <v>7891</v>
      </c>
      <c r="BQ1670" t="s">
        <v>7891</v>
      </c>
      <c r="BR1670" t="s">
        <v>7985</v>
      </c>
    </row>
    <row r="1671" spans="1:70" x14ac:dyDescent="0.35">
      <c r="A1671" t="s">
        <v>11404</v>
      </c>
      <c r="B1671" t="s">
        <v>7986</v>
      </c>
      <c r="C1671" t="s">
        <v>7891</v>
      </c>
      <c r="D1671" t="s">
        <v>6709</v>
      </c>
      <c r="E1671" t="s">
        <v>7987</v>
      </c>
      <c r="U1671" t="s">
        <v>7891</v>
      </c>
      <c r="V1671" t="s">
        <v>7988</v>
      </c>
      <c r="W1671" t="s">
        <v>7891</v>
      </c>
      <c r="X1671" t="s">
        <v>7891</v>
      </c>
      <c r="Y1671" t="s">
        <v>7891</v>
      </c>
      <c r="Z1671" t="s">
        <v>7891</v>
      </c>
      <c r="AA1671" t="s">
        <v>7891</v>
      </c>
      <c r="AB1671" t="s">
        <v>7891</v>
      </c>
      <c r="AC1671" t="s">
        <v>7891</v>
      </c>
      <c r="AD1671" t="s">
        <v>7891</v>
      </c>
      <c r="AE1671" t="s">
        <v>7891</v>
      </c>
      <c r="AF1671" t="s">
        <v>7891</v>
      </c>
      <c r="AG1671" t="s">
        <v>7891</v>
      </c>
      <c r="AH1671" t="s">
        <v>7891</v>
      </c>
      <c r="AI1671" t="s">
        <v>7891</v>
      </c>
      <c r="AJ1671" t="s">
        <v>7891</v>
      </c>
      <c r="AK1671" t="s">
        <v>7891</v>
      </c>
      <c r="AL1671" t="s">
        <v>7891</v>
      </c>
      <c r="AM1671" t="s">
        <v>7891</v>
      </c>
      <c r="AN1671" t="s">
        <v>7891</v>
      </c>
      <c r="AO1671" t="s">
        <v>7891</v>
      </c>
      <c r="AP1671" t="s">
        <v>7989</v>
      </c>
      <c r="AQ1671" t="s">
        <v>7891</v>
      </c>
      <c r="AR1671" t="s">
        <v>7891</v>
      </c>
      <c r="AS1671" t="s">
        <v>7891</v>
      </c>
      <c r="AT1671" t="s">
        <v>7990</v>
      </c>
      <c r="AU1671">
        <v>2022</v>
      </c>
      <c r="AV1671">
        <v>25</v>
      </c>
      <c r="AW1671" t="s">
        <v>7891</v>
      </c>
      <c r="AX1671" t="s">
        <v>7891</v>
      </c>
      <c r="AY1671" t="s">
        <v>7891</v>
      </c>
      <c r="AZ1671" t="s">
        <v>7891</v>
      </c>
      <c r="BA1671" t="s">
        <v>7891</v>
      </c>
      <c r="BB1671">
        <v>158</v>
      </c>
      <c r="BC1671">
        <v>169</v>
      </c>
      <c r="BD1671" t="s">
        <v>7891</v>
      </c>
      <c r="BE1671" t="s">
        <v>6715</v>
      </c>
      <c r="BF1671" t="s">
        <v>7891</v>
      </c>
      <c r="BG1671" t="s">
        <v>7891</v>
      </c>
      <c r="BH1671" t="s">
        <v>7891</v>
      </c>
      <c r="BI1671" t="s">
        <v>7891</v>
      </c>
      <c r="BJ1671" t="s">
        <v>7891</v>
      </c>
      <c r="BK1671" t="s">
        <v>7891</v>
      </c>
      <c r="BL1671" t="s">
        <v>7891</v>
      </c>
      <c r="BM1671">
        <v>35402634</v>
      </c>
      <c r="BN1671" t="s">
        <v>7891</v>
      </c>
      <c r="BO1671" t="s">
        <v>7891</v>
      </c>
      <c r="BP1671" t="s">
        <v>7891</v>
      </c>
      <c r="BQ1671" t="s">
        <v>7891</v>
      </c>
      <c r="BR1671" t="s">
        <v>7991</v>
      </c>
    </row>
    <row r="1672" spans="1:70" x14ac:dyDescent="0.35">
      <c r="A1672" t="s">
        <v>11404</v>
      </c>
      <c r="B1672" t="s">
        <v>7992</v>
      </c>
      <c r="C1672" t="s">
        <v>7891</v>
      </c>
      <c r="D1672" t="s">
        <v>5278</v>
      </c>
      <c r="E1672" t="s">
        <v>7993</v>
      </c>
      <c r="U1672" t="s">
        <v>7891</v>
      </c>
      <c r="V1672" t="s">
        <v>7994</v>
      </c>
      <c r="W1672" t="s">
        <v>7891</v>
      </c>
      <c r="X1672" t="s">
        <v>7891</v>
      </c>
      <c r="Y1672" t="s">
        <v>7891</v>
      </c>
      <c r="Z1672" t="s">
        <v>7891</v>
      </c>
      <c r="AA1672" t="s">
        <v>7891</v>
      </c>
      <c r="AB1672" t="s">
        <v>7995</v>
      </c>
      <c r="AC1672" t="s">
        <v>7891</v>
      </c>
      <c r="AD1672" t="s">
        <v>7891</v>
      </c>
      <c r="AE1672" t="s">
        <v>7891</v>
      </c>
      <c r="AF1672" t="s">
        <v>7891</v>
      </c>
      <c r="AG1672" t="s">
        <v>7891</v>
      </c>
      <c r="AH1672" t="s">
        <v>7891</v>
      </c>
      <c r="AI1672" t="s">
        <v>7891</v>
      </c>
      <c r="AJ1672" t="s">
        <v>7891</v>
      </c>
      <c r="AK1672" t="s">
        <v>7891</v>
      </c>
      <c r="AL1672" t="s">
        <v>7891</v>
      </c>
      <c r="AM1672" t="s">
        <v>7891</v>
      </c>
      <c r="AN1672" t="s">
        <v>7891</v>
      </c>
      <c r="AO1672" t="s">
        <v>7996</v>
      </c>
      <c r="AP1672" t="s">
        <v>7997</v>
      </c>
      <c r="AQ1672" t="s">
        <v>7891</v>
      </c>
      <c r="AR1672" t="s">
        <v>7891</v>
      </c>
      <c r="AS1672" t="s">
        <v>7891</v>
      </c>
      <c r="AT1672" t="s">
        <v>7998</v>
      </c>
      <c r="AU1672">
        <v>2022</v>
      </c>
      <c r="AV1672">
        <v>45</v>
      </c>
      <c r="AW1672" t="s">
        <v>7891</v>
      </c>
      <c r="AX1672" t="s">
        <v>7891</v>
      </c>
      <c r="AY1672" t="s">
        <v>7891</v>
      </c>
      <c r="AZ1672" t="s">
        <v>7891</v>
      </c>
      <c r="BA1672" t="s">
        <v>7891</v>
      </c>
      <c r="BB1672" t="s">
        <v>7891</v>
      </c>
      <c r="BC1672" t="s">
        <v>7891</v>
      </c>
      <c r="BD1672">
        <v>101291</v>
      </c>
      <c r="BE1672" t="s">
        <v>5283</v>
      </c>
      <c r="BF1672" t="s">
        <v>7891</v>
      </c>
      <c r="BG1672" t="s">
        <v>7891</v>
      </c>
      <c r="BH1672" t="s">
        <v>7891</v>
      </c>
      <c r="BI1672" t="s">
        <v>7891</v>
      </c>
      <c r="BJ1672" t="s">
        <v>7891</v>
      </c>
      <c r="BK1672" t="s">
        <v>7891</v>
      </c>
      <c r="BL1672" t="s">
        <v>7891</v>
      </c>
      <c r="BM1672">
        <v>35016086</v>
      </c>
      <c r="BN1672" t="s">
        <v>7891</v>
      </c>
      <c r="BO1672" t="s">
        <v>7891</v>
      </c>
      <c r="BP1672" t="s">
        <v>7891</v>
      </c>
      <c r="BQ1672" t="s">
        <v>7891</v>
      </c>
      <c r="BR1672" t="s">
        <v>7999</v>
      </c>
    </row>
    <row r="1673" spans="1:70" x14ac:dyDescent="0.35">
      <c r="A1673" t="s">
        <v>11404</v>
      </c>
      <c r="B1673" t="s">
        <v>8000</v>
      </c>
      <c r="C1673" t="s">
        <v>7891</v>
      </c>
      <c r="D1673" t="s">
        <v>6772</v>
      </c>
      <c r="E1673" t="s">
        <v>8001</v>
      </c>
      <c r="U1673" t="s">
        <v>7891</v>
      </c>
      <c r="V1673" t="s">
        <v>8002</v>
      </c>
      <c r="W1673" t="s">
        <v>7891</v>
      </c>
      <c r="X1673" t="s">
        <v>7891</v>
      </c>
      <c r="Y1673" t="s">
        <v>7891</v>
      </c>
      <c r="Z1673" t="s">
        <v>7891</v>
      </c>
      <c r="AA1673" t="s">
        <v>7891</v>
      </c>
      <c r="AB1673" t="s">
        <v>8003</v>
      </c>
      <c r="AC1673" t="s">
        <v>7891</v>
      </c>
      <c r="AD1673" t="s">
        <v>7891</v>
      </c>
      <c r="AE1673" t="s">
        <v>7891</v>
      </c>
      <c r="AF1673" t="s">
        <v>7891</v>
      </c>
      <c r="AG1673" t="s">
        <v>7891</v>
      </c>
      <c r="AH1673" t="s">
        <v>7891</v>
      </c>
      <c r="AI1673" t="s">
        <v>7891</v>
      </c>
      <c r="AJ1673" t="s">
        <v>7891</v>
      </c>
      <c r="AK1673" t="s">
        <v>7891</v>
      </c>
      <c r="AL1673" t="s">
        <v>7891</v>
      </c>
      <c r="AM1673" t="s">
        <v>7891</v>
      </c>
      <c r="AN1673" t="s">
        <v>7891</v>
      </c>
      <c r="AO1673" t="s">
        <v>8004</v>
      </c>
      <c r="AP1673" t="s">
        <v>8005</v>
      </c>
      <c r="AQ1673" t="s">
        <v>7891</v>
      </c>
      <c r="AR1673" t="s">
        <v>7891</v>
      </c>
      <c r="AS1673" t="s">
        <v>7891</v>
      </c>
      <c r="AT1673" t="s">
        <v>7998</v>
      </c>
      <c r="AU1673">
        <v>2022</v>
      </c>
      <c r="AV1673">
        <v>27</v>
      </c>
      <c r="AW1673">
        <v>3</v>
      </c>
      <c r="AX1673" t="s">
        <v>7891</v>
      </c>
      <c r="AY1673" t="s">
        <v>7891</v>
      </c>
      <c r="AZ1673" t="s">
        <v>7891</v>
      </c>
      <c r="BA1673" t="s">
        <v>7891</v>
      </c>
      <c r="BB1673">
        <v>322</v>
      </c>
      <c r="BC1673">
        <v>330</v>
      </c>
      <c r="BD1673" t="s">
        <v>8006</v>
      </c>
      <c r="BE1673" t="s">
        <v>6777</v>
      </c>
      <c r="BF1673" t="s">
        <v>7891</v>
      </c>
      <c r="BG1673" t="s">
        <v>7891</v>
      </c>
      <c r="BH1673" t="s">
        <v>7891</v>
      </c>
      <c r="BI1673" t="s">
        <v>7891</v>
      </c>
      <c r="BJ1673" t="s">
        <v>7891</v>
      </c>
      <c r="BK1673" t="s">
        <v>7891</v>
      </c>
      <c r="BL1673" t="s">
        <v>7891</v>
      </c>
      <c r="BM1673">
        <v>33267928</v>
      </c>
      <c r="BN1673" t="s">
        <v>7891</v>
      </c>
      <c r="BO1673" t="s">
        <v>7891</v>
      </c>
      <c r="BP1673" t="s">
        <v>7891</v>
      </c>
      <c r="BQ1673" t="s">
        <v>7891</v>
      </c>
      <c r="BR1673" t="s">
        <v>8007</v>
      </c>
    </row>
    <row r="1674" spans="1:70" x14ac:dyDescent="0.35">
      <c r="A1674" t="s">
        <v>11404</v>
      </c>
      <c r="B1674" t="s">
        <v>7897</v>
      </c>
      <c r="C1674" t="s">
        <v>7891</v>
      </c>
      <c r="D1674" t="s">
        <v>7229</v>
      </c>
      <c r="E1674" t="s">
        <v>7898</v>
      </c>
      <c r="U1674" t="s">
        <v>7891</v>
      </c>
      <c r="V1674" t="s">
        <v>8008</v>
      </c>
      <c r="W1674" t="s">
        <v>7891</v>
      </c>
      <c r="X1674" t="s">
        <v>7891</v>
      </c>
      <c r="Y1674" t="s">
        <v>7891</v>
      </c>
      <c r="Z1674" t="s">
        <v>7891</v>
      </c>
      <c r="AA1674" t="s">
        <v>7891</v>
      </c>
      <c r="AB1674" t="s">
        <v>7891</v>
      </c>
      <c r="AC1674" t="s">
        <v>7891</v>
      </c>
      <c r="AD1674" t="s">
        <v>7891</v>
      </c>
      <c r="AE1674" t="s">
        <v>7891</v>
      </c>
      <c r="AF1674" t="s">
        <v>7891</v>
      </c>
      <c r="AG1674" t="s">
        <v>7891</v>
      </c>
      <c r="AH1674" t="s">
        <v>7891</v>
      </c>
      <c r="AI1674" t="s">
        <v>7891</v>
      </c>
      <c r="AJ1674" t="s">
        <v>7891</v>
      </c>
      <c r="AK1674" t="s">
        <v>7891</v>
      </c>
      <c r="AL1674" t="s">
        <v>7891</v>
      </c>
      <c r="AM1674" t="s">
        <v>7891</v>
      </c>
      <c r="AN1674" t="s">
        <v>7891</v>
      </c>
      <c r="AO1674" t="s">
        <v>7899</v>
      </c>
      <c r="AP1674" t="s">
        <v>7900</v>
      </c>
      <c r="AQ1674" t="s">
        <v>7891</v>
      </c>
      <c r="AR1674" t="s">
        <v>7891</v>
      </c>
      <c r="AS1674" t="s">
        <v>7891</v>
      </c>
      <c r="AT1674" t="s">
        <v>7891</v>
      </c>
      <c r="AU1674" t="s">
        <v>7891</v>
      </c>
      <c r="AV1674" t="s">
        <v>7891</v>
      </c>
      <c r="AW1674" t="s">
        <v>7891</v>
      </c>
      <c r="AX1674" t="s">
        <v>7891</v>
      </c>
      <c r="AY1674" t="s">
        <v>7891</v>
      </c>
      <c r="AZ1674" t="s">
        <v>7891</v>
      </c>
      <c r="BA1674" t="s">
        <v>7891</v>
      </c>
      <c r="BB1674" t="s">
        <v>7891</v>
      </c>
      <c r="BC1674" t="s">
        <v>7891</v>
      </c>
      <c r="BD1674" t="s">
        <v>7891</v>
      </c>
      <c r="BE1674" t="s">
        <v>2052</v>
      </c>
      <c r="BF1674" t="s">
        <v>7891</v>
      </c>
      <c r="BG1674" t="s">
        <v>7901</v>
      </c>
      <c r="BH1674" t="s">
        <v>7891</v>
      </c>
      <c r="BI1674" t="s">
        <v>7891</v>
      </c>
      <c r="BJ1674" t="s">
        <v>7891</v>
      </c>
      <c r="BK1674" t="s">
        <v>7891</v>
      </c>
      <c r="BL1674" t="s">
        <v>7891</v>
      </c>
      <c r="BM1674" t="s">
        <v>7891</v>
      </c>
      <c r="BN1674" t="s">
        <v>7891</v>
      </c>
      <c r="BO1674" t="s">
        <v>7891</v>
      </c>
      <c r="BP1674" t="s">
        <v>7891</v>
      </c>
      <c r="BQ1674" t="s">
        <v>7891</v>
      </c>
      <c r="BR1674" t="s">
        <v>7902</v>
      </c>
    </row>
    <row r="1675" spans="1:70" x14ac:dyDescent="0.35">
      <c r="A1675" t="s">
        <v>11404</v>
      </c>
      <c r="B1675" t="s">
        <v>8009</v>
      </c>
      <c r="C1675" t="s">
        <v>7891</v>
      </c>
      <c r="D1675" t="s">
        <v>8010</v>
      </c>
      <c r="E1675" t="s">
        <v>8011</v>
      </c>
      <c r="U1675" t="s">
        <v>7891</v>
      </c>
      <c r="V1675" t="s">
        <v>8012</v>
      </c>
      <c r="W1675" t="s">
        <v>7891</v>
      </c>
      <c r="X1675" t="s">
        <v>7891</v>
      </c>
      <c r="Y1675" t="s">
        <v>7891</v>
      </c>
      <c r="Z1675" t="s">
        <v>7891</v>
      </c>
      <c r="AA1675" t="s">
        <v>7891</v>
      </c>
      <c r="AB1675" t="s">
        <v>7891</v>
      </c>
      <c r="AC1675" t="s">
        <v>7891</v>
      </c>
      <c r="AD1675" t="s">
        <v>7891</v>
      </c>
      <c r="AE1675" t="s">
        <v>7891</v>
      </c>
      <c r="AF1675" t="s">
        <v>7891</v>
      </c>
      <c r="AG1675" t="s">
        <v>7891</v>
      </c>
      <c r="AH1675" t="s">
        <v>7891</v>
      </c>
      <c r="AI1675" t="s">
        <v>7891</v>
      </c>
      <c r="AJ1675" t="s">
        <v>7891</v>
      </c>
      <c r="AK1675" t="s">
        <v>7891</v>
      </c>
      <c r="AL1675" t="s">
        <v>7891</v>
      </c>
      <c r="AM1675" t="s">
        <v>7891</v>
      </c>
      <c r="AN1675" t="s">
        <v>7891</v>
      </c>
      <c r="AO1675" t="s">
        <v>8013</v>
      </c>
      <c r="AP1675" t="s">
        <v>8014</v>
      </c>
      <c r="AQ1675" t="s">
        <v>7891</v>
      </c>
      <c r="AR1675" t="s">
        <v>7891</v>
      </c>
      <c r="AS1675" t="s">
        <v>7891</v>
      </c>
      <c r="AT1675" t="s">
        <v>7891</v>
      </c>
      <c r="AU1675" t="s">
        <v>7891</v>
      </c>
      <c r="AV1675" t="s">
        <v>7891</v>
      </c>
      <c r="AW1675" t="s">
        <v>7891</v>
      </c>
      <c r="AX1675" t="s">
        <v>7891</v>
      </c>
      <c r="AY1675" t="s">
        <v>7891</v>
      </c>
      <c r="AZ1675" t="s">
        <v>7891</v>
      </c>
      <c r="BA1675" t="s">
        <v>7891</v>
      </c>
      <c r="BB1675" t="s">
        <v>7891</v>
      </c>
      <c r="BC1675" t="s">
        <v>7891</v>
      </c>
      <c r="BD1675" t="s">
        <v>7891</v>
      </c>
      <c r="BE1675" t="s">
        <v>8015</v>
      </c>
      <c r="BF1675" t="s">
        <v>7891</v>
      </c>
      <c r="BG1675" t="s">
        <v>7901</v>
      </c>
      <c r="BH1675" t="s">
        <v>7891</v>
      </c>
      <c r="BI1675" t="s">
        <v>7891</v>
      </c>
      <c r="BJ1675" t="s">
        <v>7891</v>
      </c>
      <c r="BK1675" t="s">
        <v>7891</v>
      </c>
      <c r="BL1675" t="s">
        <v>7891</v>
      </c>
      <c r="BM1675">
        <v>35600259</v>
      </c>
      <c r="BN1675" t="s">
        <v>7891</v>
      </c>
      <c r="BO1675" t="s">
        <v>7891</v>
      </c>
      <c r="BP1675" t="s">
        <v>7891</v>
      </c>
      <c r="BQ1675" t="s">
        <v>7891</v>
      </c>
      <c r="BR1675" t="s">
        <v>8016</v>
      </c>
    </row>
    <row r="1676" spans="1:70" x14ac:dyDescent="0.35">
      <c r="A1676" t="s">
        <v>11404</v>
      </c>
      <c r="B1676" t="s">
        <v>8017</v>
      </c>
      <c r="C1676" t="s">
        <v>7891</v>
      </c>
      <c r="D1676" t="s">
        <v>6160</v>
      </c>
      <c r="E1676" t="s">
        <v>8018</v>
      </c>
      <c r="U1676" t="s">
        <v>7891</v>
      </c>
      <c r="V1676" t="s">
        <v>8019</v>
      </c>
      <c r="W1676" t="s">
        <v>7891</v>
      </c>
      <c r="X1676" t="s">
        <v>7891</v>
      </c>
      <c r="Y1676" t="s">
        <v>7891</v>
      </c>
      <c r="Z1676" t="s">
        <v>7891</v>
      </c>
      <c r="AA1676" t="s">
        <v>7891</v>
      </c>
      <c r="AB1676" t="s">
        <v>7891</v>
      </c>
      <c r="AC1676" t="s">
        <v>7891</v>
      </c>
      <c r="AD1676" t="s">
        <v>7891</v>
      </c>
      <c r="AE1676" t="s">
        <v>7891</v>
      </c>
      <c r="AF1676" t="s">
        <v>7891</v>
      </c>
      <c r="AG1676" t="s">
        <v>7891</v>
      </c>
      <c r="AH1676" t="s">
        <v>7891</v>
      </c>
      <c r="AI1676" t="s">
        <v>7891</v>
      </c>
      <c r="AJ1676" t="s">
        <v>7891</v>
      </c>
      <c r="AK1676" t="s">
        <v>7891</v>
      </c>
      <c r="AL1676" t="s">
        <v>7891</v>
      </c>
      <c r="AM1676" t="s">
        <v>7891</v>
      </c>
      <c r="AN1676" t="s">
        <v>7891</v>
      </c>
      <c r="AO1676" t="s">
        <v>7891</v>
      </c>
      <c r="AP1676" t="s">
        <v>8020</v>
      </c>
      <c r="AQ1676" t="s">
        <v>7891</v>
      </c>
      <c r="AR1676" t="s">
        <v>7891</v>
      </c>
      <c r="AS1676" t="s">
        <v>7891</v>
      </c>
      <c r="AT1676" t="s">
        <v>8021</v>
      </c>
      <c r="AU1676">
        <v>2022</v>
      </c>
      <c r="AV1676">
        <v>22</v>
      </c>
      <c r="AW1676">
        <v>1</v>
      </c>
      <c r="AX1676" t="s">
        <v>7891</v>
      </c>
      <c r="AY1676" t="s">
        <v>7891</v>
      </c>
      <c r="AZ1676" t="s">
        <v>7891</v>
      </c>
      <c r="BA1676" t="s">
        <v>7891</v>
      </c>
      <c r="BB1676" t="s">
        <v>7891</v>
      </c>
      <c r="BC1676" t="s">
        <v>7891</v>
      </c>
      <c r="BD1676">
        <v>336</v>
      </c>
      <c r="BE1676" t="s">
        <v>6165</v>
      </c>
      <c r="BF1676" t="s">
        <v>7891</v>
      </c>
      <c r="BG1676" t="s">
        <v>7891</v>
      </c>
      <c r="BH1676" t="s">
        <v>7891</v>
      </c>
      <c r="BI1676" t="s">
        <v>7891</v>
      </c>
      <c r="BJ1676" t="s">
        <v>7891</v>
      </c>
      <c r="BK1676" t="s">
        <v>7891</v>
      </c>
      <c r="BL1676" t="s">
        <v>7891</v>
      </c>
      <c r="BM1676">
        <v>35570282</v>
      </c>
      <c r="BN1676" t="s">
        <v>7891</v>
      </c>
      <c r="BO1676" t="s">
        <v>7891</v>
      </c>
      <c r="BP1676" t="s">
        <v>7891</v>
      </c>
      <c r="BQ1676" t="s">
        <v>7891</v>
      </c>
      <c r="BR1676" t="s">
        <v>8022</v>
      </c>
    </row>
    <row r="1677" spans="1:70" x14ac:dyDescent="0.35">
      <c r="A1677" t="s">
        <v>11404</v>
      </c>
      <c r="B1677" t="s">
        <v>8023</v>
      </c>
      <c r="C1677" t="s">
        <v>7891</v>
      </c>
      <c r="D1677" t="s">
        <v>6595</v>
      </c>
      <c r="E1677" t="s">
        <v>8024</v>
      </c>
      <c r="U1677" t="s">
        <v>7891</v>
      </c>
      <c r="V1677" t="s">
        <v>8025</v>
      </c>
      <c r="W1677" t="s">
        <v>7891</v>
      </c>
      <c r="X1677" t="s">
        <v>7891</v>
      </c>
      <c r="Y1677" t="s">
        <v>7891</v>
      </c>
      <c r="Z1677" t="s">
        <v>7891</v>
      </c>
      <c r="AA1677" t="s">
        <v>7891</v>
      </c>
      <c r="AB1677" t="s">
        <v>8026</v>
      </c>
      <c r="AC1677" t="s">
        <v>7891</v>
      </c>
      <c r="AD1677" t="s">
        <v>7891</v>
      </c>
      <c r="AE1677" t="s">
        <v>7891</v>
      </c>
      <c r="AF1677" t="s">
        <v>7891</v>
      </c>
      <c r="AG1677" t="s">
        <v>7891</v>
      </c>
      <c r="AH1677" t="s">
        <v>7891</v>
      </c>
      <c r="AI1677" t="s">
        <v>7891</v>
      </c>
      <c r="AJ1677" t="s">
        <v>7891</v>
      </c>
      <c r="AK1677" t="s">
        <v>7891</v>
      </c>
      <c r="AL1677" t="s">
        <v>7891</v>
      </c>
      <c r="AM1677" t="s">
        <v>7891</v>
      </c>
      <c r="AN1677" t="s">
        <v>7891</v>
      </c>
      <c r="AO1677" t="s">
        <v>8027</v>
      </c>
      <c r="AP1677" t="s">
        <v>8028</v>
      </c>
      <c r="AQ1677" t="s">
        <v>7891</v>
      </c>
      <c r="AR1677" t="s">
        <v>7891</v>
      </c>
      <c r="AS1677" t="s">
        <v>7891</v>
      </c>
      <c r="AT1677" t="s">
        <v>7891</v>
      </c>
      <c r="AU1677" t="s">
        <v>7891</v>
      </c>
      <c r="AV1677" t="s">
        <v>7891</v>
      </c>
      <c r="AW1677" t="s">
        <v>7891</v>
      </c>
      <c r="AX1677" t="s">
        <v>7891</v>
      </c>
      <c r="AY1677" t="s">
        <v>7891</v>
      </c>
      <c r="AZ1677" t="s">
        <v>7891</v>
      </c>
      <c r="BA1677" t="s">
        <v>7891</v>
      </c>
      <c r="BB1677" t="s">
        <v>7891</v>
      </c>
      <c r="BC1677" t="s">
        <v>7891</v>
      </c>
      <c r="BD1677" t="s">
        <v>7891</v>
      </c>
      <c r="BE1677" t="s">
        <v>2592</v>
      </c>
      <c r="BF1677" t="s">
        <v>7891</v>
      </c>
      <c r="BG1677" t="s">
        <v>7901</v>
      </c>
      <c r="BH1677" t="s">
        <v>7891</v>
      </c>
      <c r="BI1677" t="s">
        <v>7891</v>
      </c>
      <c r="BJ1677" t="s">
        <v>7891</v>
      </c>
      <c r="BK1677" t="s">
        <v>7891</v>
      </c>
      <c r="BL1677" t="s">
        <v>7891</v>
      </c>
      <c r="BM1677">
        <v>35568749</v>
      </c>
      <c r="BN1677" t="s">
        <v>7891</v>
      </c>
      <c r="BO1677" t="s">
        <v>7891</v>
      </c>
      <c r="BP1677" t="s">
        <v>7891</v>
      </c>
      <c r="BQ1677" t="s">
        <v>7891</v>
      </c>
      <c r="BR1677" t="s">
        <v>8029</v>
      </c>
    </row>
    <row r="1678" spans="1:70" x14ac:dyDescent="0.35">
      <c r="A1678" t="s">
        <v>11404</v>
      </c>
      <c r="B1678" t="s">
        <v>8030</v>
      </c>
      <c r="C1678" t="s">
        <v>7891</v>
      </c>
      <c r="D1678" t="s">
        <v>8031</v>
      </c>
      <c r="E1678" t="s">
        <v>8032</v>
      </c>
      <c r="U1678" t="s">
        <v>7891</v>
      </c>
      <c r="V1678" t="s">
        <v>8033</v>
      </c>
      <c r="W1678" t="s">
        <v>7891</v>
      </c>
      <c r="X1678" t="s">
        <v>7891</v>
      </c>
      <c r="Y1678" t="s">
        <v>7891</v>
      </c>
      <c r="Z1678" t="s">
        <v>7891</v>
      </c>
      <c r="AA1678" t="s">
        <v>7891</v>
      </c>
      <c r="AB1678" t="s">
        <v>8034</v>
      </c>
      <c r="AC1678" t="s">
        <v>7891</v>
      </c>
      <c r="AD1678" t="s">
        <v>7891</v>
      </c>
      <c r="AE1678" t="s">
        <v>7891</v>
      </c>
      <c r="AF1678" t="s">
        <v>7891</v>
      </c>
      <c r="AG1678" t="s">
        <v>7891</v>
      </c>
      <c r="AH1678" t="s">
        <v>7891</v>
      </c>
      <c r="AI1678" t="s">
        <v>7891</v>
      </c>
      <c r="AJ1678" t="s">
        <v>7891</v>
      </c>
      <c r="AK1678" t="s">
        <v>7891</v>
      </c>
      <c r="AL1678" t="s">
        <v>7891</v>
      </c>
      <c r="AM1678" t="s">
        <v>7891</v>
      </c>
      <c r="AN1678" t="s">
        <v>7891</v>
      </c>
      <c r="AO1678" t="s">
        <v>8035</v>
      </c>
      <c r="AP1678" t="s">
        <v>7891</v>
      </c>
      <c r="AQ1678" t="s">
        <v>7891</v>
      </c>
      <c r="AR1678" t="s">
        <v>7891</v>
      </c>
      <c r="AS1678" t="s">
        <v>7891</v>
      </c>
      <c r="AT1678" t="s">
        <v>8036</v>
      </c>
      <c r="AU1678">
        <v>2022</v>
      </c>
      <c r="AV1678">
        <v>21</v>
      </c>
      <c r="AW1678">
        <v>1</v>
      </c>
      <c r="AX1678" t="s">
        <v>7891</v>
      </c>
      <c r="AY1678" t="s">
        <v>7891</v>
      </c>
      <c r="AZ1678" t="s">
        <v>7891</v>
      </c>
      <c r="BA1678" t="s">
        <v>7891</v>
      </c>
      <c r="BB1678" t="s">
        <v>7891</v>
      </c>
      <c r="BC1678" t="s">
        <v>7891</v>
      </c>
      <c r="BD1678">
        <v>68</v>
      </c>
      <c r="BE1678" t="s">
        <v>8037</v>
      </c>
      <c r="BF1678" t="s">
        <v>7891</v>
      </c>
      <c r="BG1678" t="s">
        <v>7891</v>
      </c>
      <c r="BH1678" t="s">
        <v>7891</v>
      </c>
      <c r="BI1678" t="s">
        <v>7891</v>
      </c>
      <c r="BJ1678" t="s">
        <v>7891</v>
      </c>
      <c r="BK1678" t="s">
        <v>7891</v>
      </c>
      <c r="BL1678" t="s">
        <v>7891</v>
      </c>
      <c r="BM1678">
        <v>35538473</v>
      </c>
      <c r="BN1678" t="s">
        <v>7891</v>
      </c>
      <c r="BO1678" t="s">
        <v>7891</v>
      </c>
      <c r="BP1678" t="s">
        <v>7891</v>
      </c>
      <c r="BQ1678" t="s">
        <v>7891</v>
      </c>
      <c r="BR1678" t="s">
        <v>8038</v>
      </c>
    </row>
    <row r="1679" spans="1:70" x14ac:dyDescent="0.35">
      <c r="A1679" t="s">
        <v>11404</v>
      </c>
      <c r="B1679" t="s">
        <v>8039</v>
      </c>
      <c r="C1679" t="s">
        <v>7891</v>
      </c>
      <c r="D1679" t="s">
        <v>8040</v>
      </c>
      <c r="E1679" t="s">
        <v>8041</v>
      </c>
      <c r="U1679" t="s">
        <v>7891</v>
      </c>
      <c r="V1679" t="s">
        <v>8042</v>
      </c>
      <c r="W1679" t="s">
        <v>7891</v>
      </c>
      <c r="X1679" t="s">
        <v>7891</v>
      </c>
      <c r="Y1679" t="s">
        <v>7891</v>
      </c>
      <c r="Z1679" t="s">
        <v>7891</v>
      </c>
      <c r="AA1679" t="s">
        <v>7891</v>
      </c>
      <c r="AB1679" t="s">
        <v>7891</v>
      </c>
      <c r="AC1679" t="s">
        <v>7891</v>
      </c>
      <c r="AD1679" t="s">
        <v>7891</v>
      </c>
      <c r="AE1679" t="s">
        <v>7891</v>
      </c>
      <c r="AF1679" t="s">
        <v>7891</v>
      </c>
      <c r="AG1679" t="s">
        <v>7891</v>
      </c>
      <c r="AH1679" t="s">
        <v>7891</v>
      </c>
      <c r="AI1679" t="s">
        <v>7891</v>
      </c>
      <c r="AJ1679" t="s">
        <v>7891</v>
      </c>
      <c r="AK1679" t="s">
        <v>7891</v>
      </c>
      <c r="AL1679" t="s">
        <v>7891</v>
      </c>
      <c r="AM1679" t="s">
        <v>7891</v>
      </c>
      <c r="AN1679" t="s">
        <v>7891</v>
      </c>
      <c r="AO1679" t="s">
        <v>8043</v>
      </c>
      <c r="AP1679" t="s">
        <v>8044</v>
      </c>
      <c r="AQ1679" t="s">
        <v>7891</v>
      </c>
      <c r="AR1679" t="s">
        <v>7891</v>
      </c>
      <c r="AS1679" t="s">
        <v>7891</v>
      </c>
      <c r="AT1679" t="s">
        <v>7891</v>
      </c>
      <c r="AU1679" t="s">
        <v>7891</v>
      </c>
      <c r="AV1679" t="s">
        <v>7891</v>
      </c>
      <c r="AW1679" t="s">
        <v>7891</v>
      </c>
      <c r="AX1679" t="s">
        <v>7891</v>
      </c>
      <c r="AY1679" t="s">
        <v>7891</v>
      </c>
      <c r="AZ1679" t="s">
        <v>7891</v>
      </c>
      <c r="BA1679" t="s">
        <v>7891</v>
      </c>
      <c r="BB1679" t="s">
        <v>7891</v>
      </c>
      <c r="BC1679" t="s">
        <v>7891</v>
      </c>
      <c r="BD1679" t="s">
        <v>7891</v>
      </c>
      <c r="BE1679" t="s">
        <v>8045</v>
      </c>
      <c r="BF1679" t="s">
        <v>7891</v>
      </c>
      <c r="BG1679" t="s">
        <v>7901</v>
      </c>
      <c r="BH1679" t="s">
        <v>7891</v>
      </c>
      <c r="BI1679" t="s">
        <v>7891</v>
      </c>
      <c r="BJ1679" t="s">
        <v>7891</v>
      </c>
      <c r="BK1679" t="s">
        <v>7891</v>
      </c>
      <c r="BL1679" t="s">
        <v>7891</v>
      </c>
      <c r="BM1679">
        <v>35538212</v>
      </c>
      <c r="BN1679" t="s">
        <v>7891</v>
      </c>
      <c r="BO1679" t="s">
        <v>7891</v>
      </c>
      <c r="BP1679" t="s">
        <v>7891</v>
      </c>
      <c r="BQ1679" t="s">
        <v>7891</v>
      </c>
      <c r="BR1679" t="s">
        <v>8046</v>
      </c>
    </row>
    <row r="1680" spans="1:70" x14ac:dyDescent="0.35">
      <c r="A1680" t="s">
        <v>11404</v>
      </c>
      <c r="B1680" t="s">
        <v>8047</v>
      </c>
      <c r="C1680" t="s">
        <v>7891</v>
      </c>
      <c r="D1680" t="s">
        <v>3063</v>
      </c>
      <c r="E1680" t="s">
        <v>8048</v>
      </c>
      <c r="U1680" t="s">
        <v>7891</v>
      </c>
      <c r="V1680" t="s">
        <v>8049</v>
      </c>
      <c r="W1680" t="s">
        <v>7891</v>
      </c>
      <c r="X1680" t="s">
        <v>7891</v>
      </c>
      <c r="Y1680" t="s">
        <v>7891</v>
      </c>
      <c r="Z1680" t="s">
        <v>7891</v>
      </c>
      <c r="AA1680" t="s">
        <v>7891</v>
      </c>
      <c r="AB1680" t="s">
        <v>7891</v>
      </c>
      <c r="AC1680" t="s">
        <v>7891</v>
      </c>
      <c r="AD1680" t="s">
        <v>7891</v>
      </c>
      <c r="AE1680" t="s">
        <v>7891</v>
      </c>
      <c r="AF1680" t="s">
        <v>7891</v>
      </c>
      <c r="AG1680" t="s">
        <v>7891</v>
      </c>
      <c r="AH1680" t="s">
        <v>7891</v>
      </c>
      <c r="AI1680" t="s">
        <v>7891</v>
      </c>
      <c r="AJ1680" t="s">
        <v>7891</v>
      </c>
      <c r="AK1680" t="s">
        <v>7891</v>
      </c>
      <c r="AL1680" t="s">
        <v>7891</v>
      </c>
      <c r="AM1680" t="s">
        <v>7891</v>
      </c>
      <c r="AN1680" t="s">
        <v>7891</v>
      </c>
      <c r="AO1680" t="s">
        <v>379</v>
      </c>
      <c r="AP1680" t="s">
        <v>8050</v>
      </c>
      <c r="AQ1680" t="s">
        <v>7891</v>
      </c>
      <c r="AR1680" t="s">
        <v>7891</v>
      </c>
      <c r="AS1680" t="s">
        <v>7891</v>
      </c>
      <c r="AT1680" t="s">
        <v>7891</v>
      </c>
      <c r="AU1680" t="s">
        <v>7891</v>
      </c>
      <c r="AV1680" t="s">
        <v>7891</v>
      </c>
      <c r="AW1680" t="s">
        <v>7891</v>
      </c>
      <c r="AX1680" t="s">
        <v>7891</v>
      </c>
      <c r="AY1680" t="s">
        <v>7891</v>
      </c>
      <c r="AZ1680" t="s">
        <v>7891</v>
      </c>
      <c r="BA1680" t="s">
        <v>7891</v>
      </c>
      <c r="BB1680" t="s">
        <v>7891</v>
      </c>
      <c r="BC1680" t="s">
        <v>7891</v>
      </c>
      <c r="BD1680" t="s">
        <v>7891</v>
      </c>
      <c r="BE1680" t="s">
        <v>3066</v>
      </c>
      <c r="BF1680" t="s">
        <v>7891</v>
      </c>
      <c r="BG1680" t="s">
        <v>7901</v>
      </c>
      <c r="BH1680" t="s">
        <v>7891</v>
      </c>
      <c r="BI1680" t="s">
        <v>7891</v>
      </c>
      <c r="BJ1680" t="s">
        <v>7891</v>
      </c>
      <c r="BK1680" t="s">
        <v>7891</v>
      </c>
      <c r="BL1680" t="s">
        <v>7891</v>
      </c>
      <c r="BM1680">
        <v>35523899</v>
      </c>
      <c r="BN1680" t="s">
        <v>7891</v>
      </c>
      <c r="BO1680" t="s">
        <v>7891</v>
      </c>
      <c r="BP1680" t="s">
        <v>7891</v>
      </c>
      <c r="BQ1680" t="s">
        <v>7891</v>
      </c>
      <c r="BR1680" t="s">
        <v>8051</v>
      </c>
    </row>
    <row r="1681" spans="1:70" x14ac:dyDescent="0.35">
      <c r="A1681" t="s">
        <v>11404</v>
      </c>
      <c r="B1681" t="s">
        <v>8052</v>
      </c>
      <c r="C1681" t="s">
        <v>7891</v>
      </c>
      <c r="D1681" t="s">
        <v>6308</v>
      </c>
      <c r="E1681" t="s">
        <v>8053</v>
      </c>
      <c r="U1681" t="s">
        <v>7891</v>
      </c>
      <c r="V1681" t="s">
        <v>8054</v>
      </c>
      <c r="W1681" t="s">
        <v>7891</v>
      </c>
      <c r="X1681" t="s">
        <v>7891</v>
      </c>
      <c r="Y1681" t="s">
        <v>7891</v>
      </c>
      <c r="Z1681" t="s">
        <v>7891</v>
      </c>
      <c r="AA1681" t="s">
        <v>8055</v>
      </c>
      <c r="AB1681" t="s">
        <v>8056</v>
      </c>
      <c r="AC1681" t="s">
        <v>7891</v>
      </c>
      <c r="AD1681" t="s">
        <v>7891</v>
      </c>
      <c r="AE1681" t="s">
        <v>7891</v>
      </c>
      <c r="AF1681" t="s">
        <v>7891</v>
      </c>
      <c r="AG1681" t="s">
        <v>7891</v>
      </c>
      <c r="AH1681" t="s">
        <v>7891</v>
      </c>
      <c r="AI1681" t="s">
        <v>7891</v>
      </c>
      <c r="AJ1681" t="s">
        <v>7891</v>
      </c>
      <c r="AK1681" t="s">
        <v>7891</v>
      </c>
      <c r="AL1681" t="s">
        <v>7891</v>
      </c>
      <c r="AM1681" t="s">
        <v>7891</v>
      </c>
      <c r="AN1681" t="s">
        <v>7891</v>
      </c>
      <c r="AO1681" t="s">
        <v>8057</v>
      </c>
      <c r="AP1681" t="s">
        <v>8058</v>
      </c>
      <c r="AQ1681" t="s">
        <v>7891</v>
      </c>
      <c r="AR1681" t="s">
        <v>7891</v>
      </c>
      <c r="AS1681" t="s">
        <v>7891</v>
      </c>
      <c r="AT1681" t="s">
        <v>7891</v>
      </c>
      <c r="AU1681" t="s">
        <v>7891</v>
      </c>
      <c r="AV1681" t="s">
        <v>7891</v>
      </c>
      <c r="AW1681" t="s">
        <v>7891</v>
      </c>
      <c r="AX1681" t="s">
        <v>7891</v>
      </c>
      <c r="AY1681" t="s">
        <v>7891</v>
      </c>
      <c r="AZ1681" t="s">
        <v>7891</v>
      </c>
      <c r="BA1681" t="s">
        <v>7891</v>
      </c>
      <c r="BB1681" t="s">
        <v>7891</v>
      </c>
      <c r="BC1681" t="s">
        <v>7891</v>
      </c>
      <c r="BD1681" t="s">
        <v>7891</v>
      </c>
      <c r="BE1681" t="s">
        <v>6313</v>
      </c>
      <c r="BF1681" t="s">
        <v>7891</v>
      </c>
      <c r="BG1681" t="s">
        <v>7901</v>
      </c>
      <c r="BH1681" t="s">
        <v>7891</v>
      </c>
      <c r="BI1681" t="s">
        <v>7891</v>
      </c>
      <c r="BJ1681" t="s">
        <v>7891</v>
      </c>
      <c r="BK1681" t="s">
        <v>7891</v>
      </c>
      <c r="BL1681" t="s">
        <v>7891</v>
      </c>
      <c r="BM1681">
        <v>35470768</v>
      </c>
      <c r="BN1681" t="s">
        <v>7891</v>
      </c>
      <c r="BO1681" t="s">
        <v>7891</v>
      </c>
      <c r="BP1681" t="s">
        <v>7891</v>
      </c>
      <c r="BQ1681" t="s">
        <v>7891</v>
      </c>
      <c r="BR1681" t="s">
        <v>8059</v>
      </c>
    </row>
    <row r="1682" spans="1:70" x14ac:dyDescent="0.35">
      <c r="A1682" t="s">
        <v>11404</v>
      </c>
      <c r="B1682" t="s">
        <v>8060</v>
      </c>
      <c r="C1682" t="s">
        <v>7891</v>
      </c>
      <c r="D1682" t="s">
        <v>8061</v>
      </c>
      <c r="E1682" t="s">
        <v>8062</v>
      </c>
      <c r="U1682" t="s">
        <v>7891</v>
      </c>
      <c r="V1682" t="s">
        <v>8063</v>
      </c>
      <c r="W1682" t="s">
        <v>7891</v>
      </c>
      <c r="X1682" t="s">
        <v>7891</v>
      </c>
      <c r="Y1682" t="s">
        <v>7891</v>
      </c>
      <c r="Z1682" t="s">
        <v>7891</v>
      </c>
      <c r="AA1682" t="s">
        <v>7891</v>
      </c>
      <c r="AB1682" t="s">
        <v>7891</v>
      </c>
      <c r="AC1682" t="s">
        <v>7891</v>
      </c>
      <c r="AD1682" t="s">
        <v>7891</v>
      </c>
      <c r="AE1682" t="s">
        <v>7891</v>
      </c>
      <c r="AF1682" t="s">
        <v>7891</v>
      </c>
      <c r="AG1682" t="s">
        <v>7891</v>
      </c>
      <c r="AH1682" t="s">
        <v>7891</v>
      </c>
      <c r="AI1682" t="s">
        <v>7891</v>
      </c>
      <c r="AJ1682" t="s">
        <v>7891</v>
      </c>
      <c r="AK1682" t="s">
        <v>7891</v>
      </c>
      <c r="AL1682" t="s">
        <v>7891</v>
      </c>
      <c r="AM1682" t="s">
        <v>7891</v>
      </c>
      <c r="AN1682" t="s">
        <v>7891</v>
      </c>
      <c r="AO1682" t="s">
        <v>8064</v>
      </c>
      <c r="AP1682" t="s">
        <v>8065</v>
      </c>
      <c r="AQ1682" t="s">
        <v>7891</v>
      </c>
      <c r="AR1682" t="s">
        <v>7891</v>
      </c>
      <c r="AS1682" t="s">
        <v>7891</v>
      </c>
      <c r="AT1682" t="s">
        <v>8066</v>
      </c>
      <c r="AU1682">
        <v>2022</v>
      </c>
      <c r="AV1682">
        <v>38</v>
      </c>
      <c r="AW1682">
        <v>5</v>
      </c>
      <c r="AX1682" t="s">
        <v>7891</v>
      </c>
      <c r="AY1682" t="s">
        <v>7891</v>
      </c>
      <c r="AZ1682" t="s">
        <v>7891</v>
      </c>
      <c r="BA1682" t="s">
        <v>7891</v>
      </c>
      <c r="BB1682" t="s">
        <v>7891</v>
      </c>
      <c r="BC1682" t="s">
        <v>7891</v>
      </c>
      <c r="BD1682" t="s">
        <v>7891</v>
      </c>
      <c r="BE1682" t="s">
        <v>8067</v>
      </c>
      <c r="BF1682" t="s">
        <v>7891</v>
      </c>
      <c r="BG1682" t="s">
        <v>7891</v>
      </c>
      <c r="BH1682" t="s">
        <v>7891</v>
      </c>
      <c r="BI1682" t="s">
        <v>7891</v>
      </c>
      <c r="BJ1682" t="s">
        <v>7891</v>
      </c>
      <c r="BK1682" t="s">
        <v>7891</v>
      </c>
      <c r="BL1682" t="s">
        <v>7891</v>
      </c>
      <c r="BM1682" t="s">
        <v>7891</v>
      </c>
      <c r="BN1682" t="s">
        <v>7891</v>
      </c>
      <c r="BO1682" t="s">
        <v>7891</v>
      </c>
      <c r="BP1682" t="s">
        <v>7891</v>
      </c>
      <c r="BQ1682" t="s">
        <v>7891</v>
      </c>
      <c r="BR1682" t="s">
        <v>8068</v>
      </c>
    </row>
    <row r="1683" spans="1:70" x14ac:dyDescent="0.35">
      <c r="A1683" t="s">
        <v>11404</v>
      </c>
      <c r="B1683" t="s">
        <v>8069</v>
      </c>
      <c r="C1683" t="s">
        <v>7891</v>
      </c>
      <c r="D1683" t="s">
        <v>8070</v>
      </c>
      <c r="E1683" t="s">
        <v>8071</v>
      </c>
      <c r="U1683" t="s">
        <v>7891</v>
      </c>
      <c r="V1683" t="s">
        <v>8072</v>
      </c>
      <c r="W1683" t="s">
        <v>7891</v>
      </c>
      <c r="X1683" t="s">
        <v>7891</v>
      </c>
      <c r="Y1683" t="s">
        <v>7891</v>
      </c>
      <c r="Z1683" t="s">
        <v>7891</v>
      </c>
      <c r="AA1683" t="s">
        <v>7891</v>
      </c>
      <c r="AB1683" t="s">
        <v>7891</v>
      </c>
      <c r="AC1683" t="s">
        <v>7891</v>
      </c>
      <c r="AD1683" t="s">
        <v>7891</v>
      </c>
      <c r="AE1683" t="s">
        <v>7891</v>
      </c>
      <c r="AF1683" t="s">
        <v>7891</v>
      </c>
      <c r="AG1683" t="s">
        <v>7891</v>
      </c>
      <c r="AH1683" t="s">
        <v>7891</v>
      </c>
      <c r="AI1683" t="s">
        <v>7891</v>
      </c>
      <c r="AJ1683" t="s">
        <v>7891</v>
      </c>
      <c r="AK1683" t="s">
        <v>7891</v>
      </c>
      <c r="AL1683" t="s">
        <v>7891</v>
      </c>
      <c r="AM1683" t="s">
        <v>7891</v>
      </c>
      <c r="AN1683" t="s">
        <v>7891</v>
      </c>
      <c r="AO1683" t="s">
        <v>8073</v>
      </c>
      <c r="AP1683" t="s">
        <v>8074</v>
      </c>
      <c r="AQ1683" t="s">
        <v>7891</v>
      </c>
      <c r="AR1683" t="s">
        <v>7891</v>
      </c>
      <c r="AS1683" t="s">
        <v>7891</v>
      </c>
      <c r="AT1683" t="s">
        <v>7967</v>
      </c>
      <c r="AU1683">
        <v>2022</v>
      </c>
      <c r="AV1683">
        <v>23</v>
      </c>
      <c r="AW1683">
        <v>3</v>
      </c>
      <c r="AX1683" t="s">
        <v>7891</v>
      </c>
      <c r="AY1683" t="s">
        <v>7891</v>
      </c>
      <c r="AZ1683" t="s">
        <v>7891</v>
      </c>
      <c r="BA1683" t="s">
        <v>7891</v>
      </c>
      <c r="BB1683">
        <v>123</v>
      </c>
      <c r="BC1683">
        <v>125</v>
      </c>
      <c r="BD1683" t="s">
        <v>7891</v>
      </c>
      <c r="BE1683" t="s">
        <v>8075</v>
      </c>
      <c r="BF1683" t="s">
        <v>7891</v>
      </c>
      <c r="BG1683" t="s">
        <v>7891</v>
      </c>
      <c r="BH1683" t="s">
        <v>7891</v>
      </c>
      <c r="BI1683" t="s">
        <v>7891</v>
      </c>
      <c r="BJ1683" t="s">
        <v>7891</v>
      </c>
      <c r="BK1683" t="s">
        <v>7891</v>
      </c>
      <c r="BL1683" t="s">
        <v>7891</v>
      </c>
      <c r="BM1683" t="s">
        <v>7891</v>
      </c>
      <c r="BN1683" t="s">
        <v>7891</v>
      </c>
      <c r="BO1683" t="s">
        <v>7891</v>
      </c>
      <c r="BP1683" t="s">
        <v>7891</v>
      </c>
      <c r="BQ1683" t="s">
        <v>7891</v>
      </c>
      <c r="BR1683" t="s">
        <v>8076</v>
      </c>
    </row>
    <row r="1684" spans="1:70" x14ac:dyDescent="0.35">
      <c r="A1684" t="s">
        <v>11404</v>
      </c>
      <c r="B1684" t="s">
        <v>8077</v>
      </c>
      <c r="C1684" t="s">
        <v>7891</v>
      </c>
      <c r="D1684" t="s">
        <v>8078</v>
      </c>
      <c r="E1684" t="s">
        <v>8079</v>
      </c>
      <c r="U1684" t="s">
        <v>7891</v>
      </c>
      <c r="V1684" t="s">
        <v>8080</v>
      </c>
      <c r="W1684" t="s">
        <v>7891</v>
      </c>
      <c r="X1684" t="s">
        <v>7891</v>
      </c>
      <c r="Y1684" t="s">
        <v>7891</v>
      </c>
      <c r="Z1684" t="s">
        <v>7891</v>
      </c>
      <c r="AA1684" t="s">
        <v>7891</v>
      </c>
      <c r="AB1684" t="s">
        <v>8081</v>
      </c>
      <c r="AC1684" t="s">
        <v>7891</v>
      </c>
      <c r="AD1684" t="s">
        <v>7891</v>
      </c>
      <c r="AE1684" t="s">
        <v>7891</v>
      </c>
      <c r="AF1684" t="s">
        <v>7891</v>
      </c>
      <c r="AG1684" t="s">
        <v>7891</v>
      </c>
      <c r="AH1684" t="s">
        <v>7891</v>
      </c>
      <c r="AI1684" t="s">
        <v>7891</v>
      </c>
      <c r="AJ1684" t="s">
        <v>7891</v>
      </c>
      <c r="AK1684" t="s">
        <v>7891</v>
      </c>
      <c r="AL1684" t="s">
        <v>7891</v>
      </c>
      <c r="AM1684" t="s">
        <v>7891</v>
      </c>
      <c r="AN1684" t="s">
        <v>7891</v>
      </c>
      <c r="AO1684" t="s">
        <v>8082</v>
      </c>
      <c r="AP1684" t="s">
        <v>8083</v>
      </c>
      <c r="AQ1684" t="s">
        <v>7891</v>
      </c>
      <c r="AR1684" t="s">
        <v>7891</v>
      </c>
      <c r="AS1684" t="s">
        <v>7891</v>
      </c>
      <c r="AT1684" t="s">
        <v>7967</v>
      </c>
      <c r="AU1684">
        <v>2022</v>
      </c>
      <c r="AV1684">
        <v>103</v>
      </c>
      <c r="AW1684" t="s">
        <v>7891</v>
      </c>
      <c r="AX1684" t="s">
        <v>7891</v>
      </c>
      <c r="AY1684" t="s">
        <v>7891</v>
      </c>
      <c r="AZ1684" t="s">
        <v>7891</v>
      </c>
      <c r="BA1684" t="s">
        <v>7891</v>
      </c>
      <c r="BB1684" t="s">
        <v>7891</v>
      </c>
      <c r="BC1684" t="s">
        <v>7891</v>
      </c>
      <c r="BD1684">
        <v>103629</v>
      </c>
      <c r="BE1684" t="s">
        <v>8084</v>
      </c>
      <c r="BF1684" t="s">
        <v>7891</v>
      </c>
      <c r="BG1684" t="s">
        <v>7891</v>
      </c>
      <c r="BH1684" t="s">
        <v>7891</v>
      </c>
      <c r="BI1684" t="s">
        <v>7891</v>
      </c>
      <c r="BJ1684" t="s">
        <v>7891</v>
      </c>
      <c r="BK1684" t="s">
        <v>7891</v>
      </c>
      <c r="BL1684" t="s">
        <v>7891</v>
      </c>
      <c r="BM1684">
        <v>35228057</v>
      </c>
      <c r="BN1684" t="s">
        <v>7891</v>
      </c>
      <c r="BO1684" t="s">
        <v>7891</v>
      </c>
      <c r="BP1684" t="s">
        <v>7891</v>
      </c>
      <c r="BQ1684" t="s">
        <v>7891</v>
      </c>
      <c r="BR1684" t="s">
        <v>8085</v>
      </c>
    </row>
    <row r="1685" spans="1:70" x14ac:dyDescent="0.35">
      <c r="A1685" t="s">
        <v>11404</v>
      </c>
      <c r="B1685" t="s">
        <v>8086</v>
      </c>
      <c r="C1685" t="s">
        <v>7891</v>
      </c>
      <c r="D1685" t="s">
        <v>8087</v>
      </c>
      <c r="E1685" t="s">
        <v>8088</v>
      </c>
      <c r="U1685" t="s">
        <v>7891</v>
      </c>
      <c r="V1685" t="s">
        <v>8089</v>
      </c>
      <c r="W1685" t="s">
        <v>7891</v>
      </c>
      <c r="X1685" t="s">
        <v>7891</v>
      </c>
      <c r="Y1685" t="s">
        <v>7891</v>
      </c>
      <c r="Z1685" t="s">
        <v>7891</v>
      </c>
      <c r="AA1685" t="s">
        <v>7891</v>
      </c>
      <c r="AB1685" t="s">
        <v>8090</v>
      </c>
      <c r="AC1685" t="s">
        <v>7891</v>
      </c>
      <c r="AD1685" t="s">
        <v>7891</v>
      </c>
      <c r="AE1685" t="s">
        <v>7891</v>
      </c>
      <c r="AF1685" t="s">
        <v>7891</v>
      </c>
      <c r="AG1685" t="s">
        <v>7891</v>
      </c>
      <c r="AH1685" t="s">
        <v>7891</v>
      </c>
      <c r="AI1685" t="s">
        <v>7891</v>
      </c>
      <c r="AJ1685" t="s">
        <v>7891</v>
      </c>
      <c r="AK1685" t="s">
        <v>7891</v>
      </c>
      <c r="AL1685" t="s">
        <v>7891</v>
      </c>
      <c r="AM1685" t="s">
        <v>7891</v>
      </c>
      <c r="AN1685" t="s">
        <v>7891</v>
      </c>
      <c r="AO1685" t="s">
        <v>8091</v>
      </c>
      <c r="AP1685" t="s">
        <v>8092</v>
      </c>
      <c r="AQ1685" t="s">
        <v>7891</v>
      </c>
      <c r="AR1685" t="s">
        <v>7891</v>
      </c>
      <c r="AS1685" t="s">
        <v>7891</v>
      </c>
      <c r="AT1685" t="s">
        <v>7967</v>
      </c>
      <c r="AU1685">
        <v>2022</v>
      </c>
      <c r="AV1685">
        <v>161</v>
      </c>
      <c r="AW1685" t="s">
        <v>7891</v>
      </c>
      <c r="AX1685" t="s">
        <v>7891</v>
      </c>
      <c r="AY1685" t="s">
        <v>7891</v>
      </c>
      <c r="AZ1685" t="s">
        <v>7891</v>
      </c>
      <c r="BA1685" t="s">
        <v>7891</v>
      </c>
      <c r="BB1685" t="s">
        <v>7891</v>
      </c>
      <c r="BC1685" t="s">
        <v>7891</v>
      </c>
      <c r="BD1685">
        <v>104724</v>
      </c>
      <c r="BE1685" t="s">
        <v>8093</v>
      </c>
      <c r="BF1685" t="s">
        <v>7891</v>
      </c>
      <c r="BG1685" t="s">
        <v>7891</v>
      </c>
      <c r="BH1685" t="s">
        <v>7891</v>
      </c>
      <c r="BI1685" t="s">
        <v>7891</v>
      </c>
      <c r="BJ1685" t="s">
        <v>7891</v>
      </c>
      <c r="BK1685" t="s">
        <v>7891</v>
      </c>
      <c r="BL1685" t="s">
        <v>7891</v>
      </c>
      <c r="BM1685">
        <v>35279550</v>
      </c>
      <c r="BN1685" t="s">
        <v>7891</v>
      </c>
      <c r="BO1685" t="s">
        <v>7891</v>
      </c>
      <c r="BP1685" t="s">
        <v>7891</v>
      </c>
      <c r="BQ1685" t="s">
        <v>7891</v>
      </c>
      <c r="BR1685" t="s">
        <v>8094</v>
      </c>
    </row>
    <row r="1686" spans="1:70" x14ac:dyDescent="0.35">
      <c r="A1686" t="s">
        <v>11404</v>
      </c>
      <c r="B1686" t="s">
        <v>8095</v>
      </c>
      <c r="C1686" t="s">
        <v>7891</v>
      </c>
      <c r="D1686" t="s">
        <v>8070</v>
      </c>
      <c r="E1686" t="s">
        <v>8071</v>
      </c>
      <c r="U1686" t="s">
        <v>7891</v>
      </c>
      <c r="V1686" t="s">
        <v>7891</v>
      </c>
      <c r="W1686" t="s">
        <v>7891</v>
      </c>
      <c r="X1686" t="s">
        <v>7891</v>
      </c>
      <c r="Y1686" t="s">
        <v>7891</v>
      </c>
      <c r="Z1686" t="s">
        <v>7891</v>
      </c>
      <c r="AA1686" t="s">
        <v>7891</v>
      </c>
      <c r="AB1686" t="s">
        <v>7891</v>
      </c>
      <c r="AC1686" t="s">
        <v>7891</v>
      </c>
      <c r="AD1686" t="s">
        <v>7891</v>
      </c>
      <c r="AE1686" t="s">
        <v>7891</v>
      </c>
      <c r="AF1686" t="s">
        <v>7891</v>
      </c>
      <c r="AG1686" t="s">
        <v>7891</v>
      </c>
      <c r="AH1686" t="s">
        <v>7891</v>
      </c>
      <c r="AI1686" t="s">
        <v>7891</v>
      </c>
      <c r="AJ1686" t="s">
        <v>7891</v>
      </c>
      <c r="AK1686" t="s">
        <v>7891</v>
      </c>
      <c r="AL1686" t="s">
        <v>7891</v>
      </c>
      <c r="AM1686" t="s">
        <v>7891</v>
      </c>
      <c r="AN1686" t="s">
        <v>7891</v>
      </c>
      <c r="AO1686" t="s">
        <v>8073</v>
      </c>
      <c r="AP1686" t="s">
        <v>8074</v>
      </c>
      <c r="AQ1686" t="s">
        <v>7891</v>
      </c>
      <c r="AR1686" t="s">
        <v>7891</v>
      </c>
      <c r="AS1686" t="s">
        <v>7891</v>
      </c>
      <c r="AT1686" t="s">
        <v>7967</v>
      </c>
      <c r="AU1686">
        <v>2022</v>
      </c>
      <c r="AV1686">
        <v>23</v>
      </c>
      <c r="AW1686">
        <v>3</v>
      </c>
      <c r="AX1686" t="s">
        <v>7891</v>
      </c>
      <c r="AY1686" t="s">
        <v>7891</v>
      </c>
      <c r="AZ1686" t="s">
        <v>7891</v>
      </c>
      <c r="BA1686" t="s">
        <v>7891</v>
      </c>
      <c r="BB1686">
        <v>126</v>
      </c>
      <c r="BC1686">
        <v>126</v>
      </c>
      <c r="BD1686" t="s">
        <v>7891</v>
      </c>
      <c r="BE1686" t="s">
        <v>8096</v>
      </c>
      <c r="BF1686" t="s">
        <v>7891</v>
      </c>
      <c r="BG1686" t="s">
        <v>7891</v>
      </c>
      <c r="BH1686" t="s">
        <v>7891</v>
      </c>
      <c r="BI1686" t="s">
        <v>7891</v>
      </c>
      <c r="BJ1686" t="s">
        <v>7891</v>
      </c>
      <c r="BK1686" t="s">
        <v>7891</v>
      </c>
      <c r="BL1686" t="s">
        <v>7891</v>
      </c>
      <c r="BM1686" t="s">
        <v>7891</v>
      </c>
      <c r="BN1686" t="s">
        <v>7891</v>
      </c>
      <c r="BO1686" t="s">
        <v>7891</v>
      </c>
      <c r="BP1686" t="s">
        <v>7891</v>
      </c>
      <c r="BQ1686" t="s">
        <v>7891</v>
      </c>
      <c r="BR1686" t="s">
        <v>8097</v>
      </c>
    </row>
    <row r="1687" spans="1:70" x14ac:dyDescent="0.35">
      <c r="A1687" t="s">
        <v>11404</v>
      </c>
      <c r="B1687" t="s">
        <v>8098</v>
      </c>
      <c r="C1687" t="s">
        <v>7891</v>
      </c>
      <c r="D1687" t="s">
        <v>6656</v>
      </c>
      <c r="E1687" t="s">
        <v>8099</v>
      </c>
      <c r="U1687" t="s">
        <v>7891</v>
      </c>
      <c r="V1687" t="s">
        <v>8100</v>
      </c>
      <c r="W1687" t="s">
        <v>7891</v>
      </c>
      <c r="X1687" t="s">
        <v>7891</v>
      </c>
      <c r="Y1687" t="s">
        <v>7891</v>
      </c>
      <c r="Z1687" t="s">
        <v>7891</v>
      </c>
      <c r="AA1687" t="s">
        <v>7891</v>
      </c>
      <c r="AB1687" t="s">
        <v>7891</v>
      </c>
      <c r="AC1687" t="s">
        <v>7891</v>
      </c>
      <c r="AD1687" t="s">
        <v>7891</v>
      </c>
      <c r="AE1687" t="s">
        <v>7891</v>
      </c>
      <c r="AF1687" t="s">
        <v>7891</v>
      </c>
      <c r="AG1687" t="s">
        <v>7891</v>
      </c>
      <c r="AH1687" t="s">
        <v>7891</v>
      </c>
      <c r="AI1687" t="s">
        <v>7891</v>
      </c>
      <c r="AJ1687" t="s">
        <v>7891</v>
      </c>
      <c r="AK1687" t="s">
        <v>7891</v>
      </c>
      <c r="AL1687" t="s">
        <v>7891</v>
      </c>
      <c r="AM1687" t="s">
        <v>7891</v>
      </c>
      <c r="AN1687" t="s">
        <v>7891</v>
      </c>
      <c r="AO1687" t="s">
        <v>72</v>
      </c>
      <c r="AP1687" t="s">
        <v>8101</v>
      </c>
      <c r="AQ1687" t="s">
        <v>7891</v>
      </c>
      <c r="AR1687" t="s">
        <v>7891</v>
      </c>
      <c r="AS1687" t="s">
        <v>7891</v>
      </c>
      <c r="AT1687" t="s">
        <v>7891</v>
      </c>
      <c r="AU1687" t="s">
        <v>7891</v>
      </c>
      <c r="AV1687" t="s">
        <v>7891</v>
      </c>
      <c r="AW1687" t="s">
        <v>7891</v>
      </c>
      <c r="AX1687" t="s">
        <v>7891</v>
      </c>
      <c r="AY1687" t="s">
        <v>7891</v>
      </c>
      <c r="AZ1687" t="s">
        <v>7891</v>
      </c>
      <c r="BA1687" t="s">
        <v>7891</v>
      </c>
      <c r="BB1687" t="s">
        <v>7891</v>
      </c>
      <c r="BC1687" t="s">
        <v>7891</v>
      </c>
      <c r="BD1687">
        <v>302228221097828</v>
      </c>
      <c r="BE1687" t="s">
        <v>6660</v>
      </c>
      <c r="BF1687" t="s">
        <v>7891</v>
      </c>
      <c r="BG1687" t="s">
        <v>7975</v>
      </c>
      <c r="BH1687" t="s">
        <v>7891</v>
      </c>
      <c r="BI1687" t="s">
        <v>7891</v>
      </c>
      <c r="BJ1687" t="s">
        <v>7891</v>
      </c>
      <c r="BK1687" t="s">
        <v>7891</v>
      </c>
      <c r="BL1687" t="s">
        <v>7891</v>
      </c>
      <c r="BM1687">
        <v>35477289</v>
      </c>
      <c r="BN1687" t="s">
        <v>7891</v>
      </c>
      <c r="BO1687" t="s">
        <v>7891</v>
      </c>
      <c r="BP1687" t="s">
        <v>7891</v>
      </c>
      <c r="BQ1687" t="s">
        <v>7891</v>
      </c>
      <c r="BR1687" t="s">
        <v>8102</v>
      </c>
    </row>
    <row r="1688" spans="1:70" x14ac:dyDescent="0.35">
      <c r="A1688" t="s">
        <v>11404</v>
      </c>
      <c r="B1688" t="s">
        <v>8103</v>
      </c>
      <c r="C1688" t="s">
        <v>7891</v>
      </c>
      <c r="D1688" t="s">
        <v>8104</v>
      </c>
      <c r="E1688" t="s">
        <v>8105</v>
      </c>
      <c r="U1688" t="s">
        <v>7891</v>
      </c>
      <c r="V1688" t="s">
        <v>8106</v>
      </c>
      <c r="W1688" t="s">
        <v>7891</v>
      </c>
      <c r="X1688" t="s">
        <v>7891</v>
      </c>
      <c r="Y1688" t="s">
        <v>7891</v>
      </c>
      <c r="Z1688" t="s">
        <v>7891</v>
      </c>
      <c r="AA1688" t="s">
        <v>7891</v>
      </c>
      <c r="AB1688" t="s">
        <v>7891</v>
      </c>
      <c r="AC1688" t="s">
        <v>7891</v>
      </c>
      <c r="AD1688" t="s">
        <v>7891</v>
      </c>
      <c r="AE1688" t="s">
        <v>7891</v>
      </c>
      <c r="AF1688" t="s">
        <v>7891</v>
      </c>
      <c r="AG1688" t="s">
        <v>7891</v>
      </c>
      <c r="AH1688" t="s">
        <v>7891</v>
      </c>
      <c r="AI1688" t="s">
        <v>7891</v>
      </c>
      <c r="AJ1688" t="s">
        <v>7891</v>
      </c>
      <c r="AK1688" t="s">
        <v>7891</v>
      </c>
      <c r="AL1688" t="s">
        <v>7891</v>
      </c>
      <c r="AM1688" t="s">
        <v>7891</v>
      </c>
      <c r="AN1688" t="s">
        <v>7891</v>
      </c>
      <c r="AO1688" t="s">
        <v>8107</v>
      </c>
      <c r="AP1688" t="s">
        <v>8108</v>
      </c>
      <c r="AQ1688" t="s">
        <v>7891</v>
      </c>
      <c r="AR1688" t="s">
        <v>7891</v>
      </c>
      <c r="AS1688" t="s">
        <v>7891</v>
      </c>
      <c r="AT1688" t="s">
        <v>7891</v>
      </c>
      <c r="AU1688" t="s">
        <v>7891</v>
      </c>
      <c r="AV1688" t="s">
        <v>7891</v>
      </c>
      <c r="AW1688" t="s">
        <v>7891</v>
      </c>
      <c r="AX1688" t="s">
        <v>7891</v>
      </c>
      <c r="AY1688" t="s">
        <v>7891</v>
      </c>
      <c r="AZ1688" t="s">
        <v>7891</v>
      </c>
      <c r="BA1688" t="s">
        <v>7891</v>
      </c>
      <c r="BB1688" t="s">
        <v>7891</v>
      </c>
      <c r="BC1688" t="s">
        <v>7891</v>
      </c>
      <c r="BD1688" t="s">
        <v>7891</v>
      </c>
      <c r="BE1688" t="s">
        <v>8109</v>
      </c>
      <c r="BF1688" t="s">
        <v>7891</v>
      </c>
      <c r="BG1688" t="s">
        <v>7975</v>
      </c>
      <c r="BH1688" t="s">
        <v>7891</v>
      </c>
      <c r="BI1688" t="s">
        <v>7891</v>
      </c>
      <c r="BJ1688" t="s">
        <v>7891</v>
      </c>
      <c r="BK1688" t="s">
        <v>7891</v>
      </c>
      <c r="BL1688" t="s">
        <v>7891</v>
      </c>
      <c r="BM1688" t="s">
        <v>7891</v>
      </c>
      <c r="BN1688" t="s">
        <v>7891</v>
      </c>
      <c r="BO1688" t="s">
        <v>7891</v>
      </c>
      <c r="BP1688" t="s">
        <v>7891</v>
      </c>
      <c r="BQ1688" t="s">
        <v>7891</v>
      </c>
      <c r="BR1688" t="s">
        <v>8110</v>
      </c>
    </row>
    <row r="1689" spans="1:70" x14ac:dyDescent="0.35">
      <c r="A1689" t="s">
        <v>11404</v>
      </c>
      <c r="B1689" t="s">
        <v>8111</v>
      </c>
      <c r="C1689" t="s">
        <v>7891</v>
      </c>
      <c r="D1689" t="s">
        <v>6716</v>
      </c>
      <c r="E1689" t="s">
        <v>8112</v>
      </c>
      <c r="U1689" t="s">
        <v>7891</v>
      </c>
      <c r="V1689" t="s">
        <v>8113</v>
      </c>
      <c r="W1689" t="s">
        <v>7891</v>
      </c>
      <c r="X1689" t="s">
        <v>7891</v>
      </c>
      <c r="Y1689" t="s">
        <v>7891</v>
      </c>
      <c r="Z1689" t="s">
        <v>7891</v>
      </c>
      <c r="AA1689" t="s">
        <v>7891</v>
      </c>
      <c r="AB1689" t="s">
        <v>8114</v>
      </c>
      <c r="AC1689" t="s">
        <v>7891</v>
      </c>
      <c r="AD1689" t="s">
        <v>7891</v>
      </c>
      <c r="AE1689" t="s">
        <v>7891</v>
      </c>
      <c r="AF1689" t="s">
        <v>7891</v>
      </c>
      <c r="AG1689" t="s">
        <v>7891</v>
      </c>
      <c r="AH1689" t="s">
        <v>7891</v>
      </c>
      <c r="AI1689" t="s">
        <v>7891</v>
      </c>
      <c r="AJ1689" t="s">
        <v>7891</v>
      </c>
      <c r="AK1689" t="s">
        <v>7891</v>
      </c>
      <c r="AL1689" t="s">
        <v>7891</v>
      </c>
      <c r="AM1689" t="s">
        <v>7891</v>
      </c>
      <c r="AN1689" t="s">
        <v>7891</v>
      </c>
      <c r="AO1689" t="s">
        <v>8115</v>
      </c>
      <c r="AP1689" t="s">
        <v>8116</v>
      </c>
      <c r="AQ1689" t="s">
        <v>7891</v>
      </c>
      <c r="AR1689" t="s">
        <v>7891</v>
      </c>
      <c r="AS1689" t="s">
        <v>7891</v>
      </c>
      <c r="AT1689" t="s">
        <v>7891</v>
      </c>
      <c r="AU1689" t="s">
        <v>7891</v>
      </c>
      <c r="AV1689" t="s">
        <v>7891</v>
      </c>
      <c r="AW1689" t="s">
        <v>7891</v>
      </c>
      <c r="AX1689" t="s">
        <v>7891</v>
      </c>
      <c r="AY1689" t="s">
        <v>7891</v>
      </c>
      <c r="AZ1689" t="s">
        <v>7891</v>
      </c>
      <c r="BA1689" t="s">
        <v>7891</v>
      </c>
      <c r="BB1689" t="s">
        <v>7891</v>
      </c>
      <c r="BC1689" t="s">
        <v>7891</v>
      </c>
      <c r="BD1689">
        <v>1.4034948221089112E+16</v>
      </c>
      <c r="BE1689" t="s">
        <v>6721</v>
      </c>
      <c r="BF1689" t="s">
        <v>7891</v>
      </c>
      <c r="BG1689" t="s">
        <v>7975</v>
      </c>
      <c r="BH1689" t="s">
        <v>7891</v>
      </c>
      <c r="BI1689" t="s">
        <v>7891</v>
      </c>
      <c r="BJ1689" t="s">
        <v>7891</v>
      </c>
      <c r="BK1689" t="s">
        <v>7891</v>
      </c>
      <c r="BL1689" t="s">
        <v>7891</v>
      </c>
      <c r="BM1689">
        <v>35441561</v>
      </c>
      <c r="BN1689" t="s">
        <v>7891</v>
      </c>
      <c r="BO1689" t="s">
        <v>7891</v>
      </c>
      <c r="BP1689" t="s">
        <v>7891</v>
      </c>
      <c r="BQ1689" t="s">
        <v>7891</v>
      </c>
      <c r="BR1689" t="s">
        <v>8117</v>
      </c>
    </row>
    <row r="1690" spans="1:70" x14ac:dyDescent="0.35">
      <c r="A1690" t="s">
        <v>11404</v>
      </c>
      <c r="B1690" t="s">
        <v>8118</v>
      </c>
      <c r="C1690" t="s">
        <v>7891</v>
      </c>
      <c r="D1690" t="s">
        <v>8119</v>
      </c>
      <c r="E1690" t="s">
        <v>8120</v>
      </c>
      <c r="U1690" t="s">
        <v>7891</v>
      </c>
      <c r="V1690" t="s">
        <v>8121</v>
      </c>
      <c r="W1690" t="s">
        <v>7891</v>
      </c>
      <c r="X1690" t="s">
        <v>7891</v>
      </c>
      <c r="Y1690" t="s">
        <v>7891</v>
      </c>
      <c r="Z1690" t="s">
        <v>7891</v>
      </c>
      <c r="AA1690" t="s">
        <v>7891</v>
      </c>
      <c r="AB1690" t="s">
        <v>8122</v>
      </c>
      <c r="AC1690" t="s">
        <v>7891</v>
      </c>
      <c r="AD1690" t="s">
        <v>7891</v>
      </c>
      <c r="AE1690" t="s">
        <v>7891</v>
      </c>
      <c r="AF1690" t="s">
        <v>7891</v>
      </c>
      <c r="AG1690" t="s">
        <v>7891</v>
      </c>
      <c r="AH1690" t="s">
        <v>7891</v>
      </c>
      <c r="AI1690" t="s">
        <v>7891</v>
      </c>
      <c r="AJ1690" t="s">
        <v>7891</v>
      </c>
      <c r="AK1690" t="s">
        <v>7891</v>
      </c>
      <c r="AL1690" t="s">
        <v>7891</v>
      </c>
      <c r="AM1690" t="s">
        <v>7891</v>
      </c>
      <c r="AN1690" t="s">
        <v>7891</v>
      </c>
      <c r="AO1690" t="s">
        <v>8123</v>
      </c>
      <c r="AP1690" t="s">
        <v>8124</v>
      </c>
      <c r="AQ1690" t="s">
        <v>7891</v>
      </c>
      <c r="AR1690" t="s">
        <v>7891</v>
      </c>
      <c r="AS1690" t="s">
        <v>7891</v>
      </c>
      <c r="AT1690" t="s">
        <v>8125</v>
      </c>
      <c r="AU1690">
        <v>2022</v>
      </c>
      <c r="AV1690">
        <v>18</v>
      </c>
      <c r="AW1690">
        <v>2</v>
      </c>
      <c r="AX1690" t="s">
        <v>7891</v>
      </c>
      <c r="AY1690" t="s">
        <v>7891</v>
      </c>
      <c r="AZ1690" t="s">
        <v>7891</v>
      </c>
      <c r="BA1690" t="s">
        <v>7891</v>
      </c>
      <c r="BB1690">
        <v>81</v>
      </c>
      <c r="BC1690">
        <v>91</v>
      </c>
      <c r="BD1690" t="s">
        <v>7891</v>
      </c>
      <c r="BE1690" t="s">
        <v>8126</v>
      </c>
      <c r="BF1690" t="s">
        <v>7891</v>
      </c>
      <c r="BG1690" t="s">
        <v>7975</v>
      </c>
      <c r="BH1690" t="s">
        <v>7891</v>
      </c>
      <c r="BI1690" t="s">
        <v>7891</v>
      </c>
      <c r="BJ1690" t="s">
        <v>7891</v>
      </c>
      <c r="BK1690" t="s">
        <v>7891</v>
      </c>
      <c r="BL1690" t="s">
        <v>7891</v>
      </c>
      <c r="BM1690">
        <v>35430960</v>
      </c>
      <c r="BN1690" t="s">
        <v>7891</v>
      </c>
      <c r="BO1690" t="s">
        <v>7891</v>
      </c>
      <c r="BP1690" t="s">
        <v>7891</v>
      </c>
      <c r="BQ1690" t="s">
        <v>7891</v>
      </c>
      <c r="BR1690" t="s">
        <v>8127</v>
      </c>
    </row>
    <row r="1691" spans="1:70" x14ac:dyDescent="0.35">
      <c r="A1691" t="s">
        <v>11404</v>
      </c>
      <c r="B1691" t="s">
        <v>8128</v>
      </c>
      <c r="C1691" t="s">
        <v>7891</v>
      </c>
      <c r="D1691" t="s">
        <v>6289</v>
      </c>
      <c r="E1691" t="s">
        <v>8129</v>
      </c>
      <c r="U1691" t="s">
        <v>7891</v>
      </c>
      <c r="V1691" t="s">
        <v>742</v>
      </c>
      <c r="W1691" t="s">
        <v>7891</v>
      </c>
      <c r="X1691" t="s">
        <v>7891</v>
      </c>
      <c r="Y1691" t="s">
        <v>7891</v>
      </c>
      <c r="Z1691" t="s">
        <v>7891</v>
      </c>
      <c r="AA1691" t="s">
        <v>8130</v>
      </c>
      <c r="AB1691" t="s">
        <v>8131</v>
      </c>
      <c r="AC1691" t="s">
        <v>7891</v>
      </c>
      <c r="AD1691" t="s">
        <v>7891</v>
      </c>
      <c r="AE1691" t="s">
        <v>7891</v>
      </c>
      <c r="AF1691" t="s">
        <v>7891</v>
      </c>
      <c r="AG1691" t="s">
        <v>7891</v>
      </c>
      <c r="AH1691" t="s">
        <v>7891</v>
      </c>
      <c r="AI1691" t="s">
        <v>7891</v>
      </c>
      <c r="AJ1691" t="s">
        <v>7891</v>
      </c>
      <c r="AK1691" t="s">
        <v>7891</v>
      </c>
      <c r="AL1691" t="s">
        <v>7891</v>
      </c>
      <c r="AM1691" t="s">
        <v>7891</v>
      </c>
      <c r="AN1691" t="s">
        <v>7891</v>
      </c>
      <c r="AO1691" t="s">
        <v>8132</v>
      </c>
      <c r="AP1691" t="s">
        <v>8133</v>
      </c>
      <c r="AQ1691" t="s">
        <v>7891</v>
      </c>
      <c r="AR1691" t="s">
        <v>7891</v>
      </c>
      <c r="AS1691" t="s">
        <v>7891</v>
      </c>
      <c r="AT1691" t="s">
        <v>8134</v>
      </c>
      <c r="AU1691">
        <v>2022</v>
      </c>
      <c r="AV1691">
        <v>2022</v>
      </c>
      <c r="AW1691" t="s">
        <v>7891</v>
      </c>
      <c r="AX1691" t="s">
        <v>7891</v>
      </c>
      <c r="AY1691" t="s">
        <v>7891</v>
      </c>
      <c r="AZ1691" t="s">
        <v>7891</v>
      </c>
      <c r="BA1691" t="s">
        <v>7891</v>
      </c>
      <c r="BB1691" t="s">
        <v>7891</v>
      </c>
      <c r="BC1691" t="s">
        <v>7891</v>
      </c>
      <c r="BD1691">
        <v>5214195</v>
      </c>
      <c r="BE1691" t="s">
        <v>738</v>
      </c>
      <c r="BF1691" t="s">
        <v>7891</v>
      </c>
      <c r="BG1691" t="s">
        <v>7891</v>
      </c>
      <c r="BH1691" t="s">
        <v>7891</v>
      </c>
      <c r="BI1691" t="s">
        <v>7891</v>
      </c>
      <c r="BJ1691" t="s">
        <v>7891</v>
      </c>
      <c r="BK1691" t="s">
        <v>7891</v>
      </c>
      <c r="BL1691" t="s">
        <v>7891</v>
      </c>
      <c r="BM1691">
        <v>35463968</v>
      </c>
      <c r="BN1691" t="s">
        <v>7891</v>
      </c>
      <c r="BO1691" t="s">
        <v>7891</v>
      </c>
      <c r="BP1691" t="s">
        <v>7891</v>
      </c>
      <c r="BQ1691" t="s">
        <v>7891</v>
      </c>
      <c r="BR1691" t="s">
        <v>8135</v>
      </c>
    </row>
    <row r="1692" spans="1:70" x14ac:dyDescent="0.35">
      <c r="A1692" t="s">
        <v>11404</v>
      </c>
      <c r="B1692" t="s">
        <v>8136</v>
      </c>
      <c r="C1692" t="s">
        <v>7891</v>
      </c>
      <c r="D1692" t="s">
        <v>8137</v>
      </c>
      <c r="E1692" t="s">
        <v>8138</v>
      </c>
      <c r="U1692" t="s">
        <v>7891</v>
      </c>
      <c r="V1692" t="s">
        <v>8139</v>
      </c>
      <c r="W1692" t="s">
        <v>7891</v>
      </c>
      <c r="X1692" t="s">
        <v>7891</v>
      </c>
      <c r="Y1692" t="s">
        <v>7891</v>
      </c>
      <c r="Z1692" t="s">
        <v>7891</v>
      </c>
      <c r="AA1692" t="s">
        <v>7891</v>
      </c>
      <c r="AB1692" t="s">
        <v>7891</v>
      </c>
      <c r="AC1692" t="s">
        <v>7891</v>
      </c>
      <c r="AD1692" t="s">
        <v>7891</v>
      </c>
      <c r="AE1692" t="s">
        <v>7891</v>
      </c>
      <c r="AF1692" t="s">
        <v>7891</v>
      </c>
      <c r="AG1692" t="s">
        <v>7891</v>
      </c>
      <c r="AH1692" t="s">
        <v>7891</v>
      </c>
      <c r="AI1692" t="s">
        <v>7891</v>
      </c>
      <c r="AJ1692" t="s">
        <v>7891</v>
      </c>
      <c r="AK1692" t="s">
        <v>7891</v>
      </c>
      <c r="AL1692" t="s">
        <v>7891</v>
      </c>
      <c r="AM1692" t="s">
        <v>7891</v>
      </c>
      <c r="AN1692" t="s">
        <v>7891</v>
      </c>
      <c r="AO1692" t="s">
        <v>8140</v>
      </c>
      <c r="AP1692" t="s">
        <v>8141</v>
      </c>
      <c r="AQ1692" t="s">
        <v>7891</v>
      </c>
      <c r="AR1692" t="s">
        <v>7891</v>
      </c>
      <c r="AS1692" t="s">
        <v>7891</v>
      </c>
      <c r="AT1692" t="s">
        <v>7891</v>
      </c>
      <c r="AU1692" t="s">
        <v>7891</v>
      </c>
      <c r="AV1692" t="s">
        <v>7891</v>
      </c>
      <c r="AW1692" t="s">
        <v>7891</v>
      </c>
      <c r="AX1692" t="s">
        <v>7891</v>
      </c>
      <c r="AY1692" t="s">
        <v>7891</v>
      </c>
      <c r="AZ1692" t="s">
        <v>7891</v>
      </c>
      <c r="BA1692" t="s">
        <v>7891</v>
      </c>
      <c r="BB1692" t="s">
        <v>7891</v>
      </c>
      <c r="BC1692" t="s">
        <v>7891</v>
      </c>
      <c r="BD1692" t="s">
        <v>7891</v>
      </c>
      <c r="BE1692" t="s">
        <v>8142</v>
      </c>
      <c r="BF1692" t="s">
        <v>7891</v>
      </c>
      <c r="BG1692" t="s">
        <v>7975</v>
      </c>
      <c r="BH1692" t="s">
        <v>7891</v>
      </c>
      <c r="BI1692" t="s">
        <v>7891</v>
      </c>
      <c r="BJ1692" t="s">
        <v>7891</v>
      </c>
      <c r="BK1692" t="s">
        <v>7891</v>
      </c>
      <c r="BL1692" t="s">
        <v>7891</v>
      </c>
      <c r="BM1692">
        <v>35380351</v>
      </c>
      <c r="BN1692" t="s">
        <v>7891</v>
      </c>
      <c r="BO1692" t="s">
        <v>7891</v>
      </c>
      <c r="BP1692" t="s">
        <v>7891</v>
      </c>
      <c r="BQ1692" t="s">
        <v>7891</v>
      </c>
      <c r="BR1692" t="s">
        <v>8143</v>
      </c>
    </row>
    <row r="1693" spans="1:70" x14ac:dyDescent="0.35">
      <c r="A1693" t="s">
        <v>11404</v>
      </c>
      <c r="B1693" t="s">
        <v>8144</v>
      </c>
      <c r="C1693" t="s">
        <v>7891</v>
      </c>
      <c r="D1693" t="s">
        <v>8145</v>
      </c>
      <c r="E1693" t="s">
        <v>8146</v>
      </c>
      <c r="U1693" t="s">
        <v>7891</v>
      </c>
      <c r="V1693" t="s">
        <v>8147</v>
      </c>
      <c r="W1693" t="s">
        <v>7891</v>
      </c>
      <c r="X1693" t="s">
        <v>7891</v>
      </c>
      <c r="Y1693" t="s">
        <v>7891</v>
      </c>
      <c r="Z1693" t="s">
        <v>7891</v>
      </c>
      <c r="AA1693" t="s">
        <v>7891</v>
      </c>
      <c r="AB1693" t="s">
        <v>8148</v>
      </c>
      <c r="AC1693" t="s">
        <v>7891</v>
      </c>
      <c r="AD1693" t="s">
        <v>7891</v>
      </c>
      <c r="AE1693" t="s">
        <v>7891</v>
      </c>
      <c r="AF1693" t="s">
        <v>7891</v>
      </c>
      <c r="AG1693" t="s">
        <v>7891</v>
      </c>
      <c r="AH1693" t="s">
        <v>7891</v>
      </c>
      <c r="AI1693" t="s">
        <v>7891</v>
      </c>
      <c r="AJ1693" t="s">
        <v>7891</v>
      </c>
      <c r="AK1693" t="s">
        <v>7891</v>
      </c>
      <c r="AL1693" t="s">
        <v>7891</v>
      </c>
      <c r="AM1693" t="s">
        <v>7891</v>
      </c>
      <c r="AN1693" t="s">
        <v>7891</v>
      </c>
      <c r="AO1693" t="s">
        <v>8149</v>
      </c>
      <c r="AP1693" t="s">
        <v>8150</v>
      </c>
      <c r="AQ1693" t="s">
        <v>7891</v>
      </c>
      <c r="AR1693" t="s">
        <v>7891</v>
      </c>
      <c r="AS1693" t="s">
        <v>7891</v>
      </c>
      <c r="AT1693" t="s">
        <v>7916</v>
      </c>
      <c r="AU1693">
        <v>2022</v>
      </c>
      <c r="AV1693">
        <v>101</v>
      </c>
      <c r="AW1693">
        <v>4</v>
      </c>
      <c r="AX1693" t="s">
        <v>7891</v>
      </c>
      <c r="AY1693" t="s">
        <v>7891</v>
      </c>
      <c r="AZ1693" t="s">
        <v>7891</v>
      </c>
      <c r="BA1693" t="s">
        <v>7891</v>
      </c>
      <c r="BB1693">
        <v>400</v>
      </c>
      <c r="BC1693">
        <v>404</v>
      </c>
      <c r="BD1693" t="s">
        <v>7891</v>
      </c>
      <c r="BE1693" t="s">
        <v>8151</v>
      </c>
      <c r="BF1693" t="s">
        <v>7891</v>
      </c>
      <c r="BG1693" t="s">
        <v>7891</v>
      </c>
      <c r="BH1693" t="s">
        <v>7891</v>
      </c>
      <c r="BI1693" t="s">
        <v>7891</v>
      </c>
      <c r="BJ1693" t="s">
        <v>7891</v>
      </c>
      <c r="BK1693" t="s">
        <v>7891</v>
      </c>
      <c r="BL1693" t="s">
        <v>7891</v>
      </c>
      <c r="BM1693">
        <v>34657086</v>
      </c>
      <c r="BN1693" t="s">
        <v>7891</v>
      </c>
      <c r="BO1693" t="s">
        <v>7891</v>
      </c>
      <c r="BP1693" t="s">
        <v>7891</v>
      </c>
      <c r="BQ1693" t="s">
        <v>7891</v>
      </c>
      <c r="BR1693" t="s">
        <v>8152</v>
      </c>
    </row>
    <row r="1694" spans="1:70" x14ac:dyDescent="0.35">
      <c r="A1694" t="s">
        <v>11404</v>
      </c>
      <c r="B1694" t="s">
        <v>8153</v>
      </c>
      <c r="C1694" t="s">
        <v>7891</v>
      </c>
      <c r="D1694" t="s">
        <v>5884</v>
      </c>
      <c r="E1694" t="s">
        <v>8154</v>
      </c>
      <c r="U1694" t="s">
        <v>7891</v>
      </c>
      <c r="V1694" t="s">
        <v>8155</v>
      </c>
      <c r="W1694" t="s">
        <v>7891</v>
      </c>
      <c r="X1694" t="s">
        <v>7891</v>
      </c>
      <c r="Y1694" t="s">
        <v>7891</v>
      </c>
      <c r="Z1694" t="s">
        <v>7891</v>
      </c>
      <c r="AA1694" t="s">
        <v>7891</v>
      </c>
      <c r="AB1694" t="s">
        <v>8156</v>
      </c>
      <c r="AC1694" t="s">
        <v>7891</v>
      </c>
      <c r="AD1694" t="s">
        <v>7891</v>
      </c>
      <c r="AE1694" t="s">
        <v>7891</v>
      </c>
      <c r="AF1694" t="s">
        <v>7891</v>
      </c>
      <c r="AG1694" t="s">
        <v>7891</v>
      </c>
      <c r="AH1694" t="s">
        <v>7891</v>
      </c>
      <c r="AI1694" t="s">
        <v>7891</v>
      </c>
      <c r="AJ1694" t="s">
        <v>7891</v>
      </c>
      <c r="AK1694" t="s">
        <v>7891</v>
      </c>
      <c r="AL1694" t="s">
        <v>7891</v>
      </c>
      <c r="AM1694" t="s">
        <v>7891</v>
      </c>
      <c r="AN1694" t="s">
        <v>7891</v>
      </c>
      <c r="AO1694" t="s">
        <v>7891</v>
      </c>
      <c r="AP1694" t="s">
        <v>8157</v>
      </c>
      <c r="AQ1694" t="s">
        <v>7891</v>
      </c>
      <c r="AR1694" t="s">
        <v>7891</v>
      </c>
      <c r="AS1694" t="s">
        <v>7891</v>
      </c>
      <c r="AT1694" t="s">
        <v>7916</v>
      </c>
      <c r="AU1694">
        <v>2022</v>
      </c>
      <c r="AV1694">
        <v>10</v>
      </c>
      <c r="AW1694">
        <v>4</v>
      </c>
      <c r="AX1694" t="s">
        <v>7891</v>
      </c>
      <c r="AY1694" t="s">
        <v>7891</v>
      </c>
      <c r="AZ1694" t="s">
        <v>7891</v>
      </c>
      <c r="BA1694" t="s">
        <v>7891</v>
      </c>
      <c r="BB1694" t="s">
        <v>7891</v>
      </c>
      <c r="BC1694" t="s">
        <v>7891</v>
      </c>
      <c r="BD1694">
        <v>166</v>
      </c>
      <c r="BE1694" t="s">
        <v>5890</v>
      </c>
      <c r="BF1694" t="s">
        <v>7891</v>
      </c>
      <c r="BG1694" t="s">
        <v>7891</v>
      </c>
      <c r="BH1694" t="s">
        <v>7891</v>
      </c>
      <c r="BI1694" t="s">
        <v>7891</v>
      </c>
      <c r="BJ1694" t="s">
        <v>7891</v>
      </c>
      <c r="BK1694" t="s">
        <v>7891</v>
      </c>
      <c r="BL1694" t="s">
        <v>7891</v>
      </c>
      <c r="BM1694">
        <v>35448427</v>
      </c>
      <c r="BN1694" t="s">
        <v>7891</v>
      </c>
      <c r="BO1694" t="s">
        <v>7891</v>
      </c>
      <c r="BP1694" t="s">
        <v>7891</v>
      </c>
      <c r="BQ1694" t="s">
        <v>7891</v>
      </c>
      <c r="BR1694" t="s">
        <v>8158</v>
      </c>
    </row>
    <row r="1695" spans="1:70" x14ac:dyDescent="0.35">
      <c r="A1695" t="s">
        <v>11404</v>
      </c>
      <c r="B1695" t="s">
        <v>7970</v>
      </c>
      <c r="C1695" t="s">
        <v>7891</v>
      </c>
      <c r="D1695" t="s">
        <v>4140</v>
      </c>
      <c r="E1695" t="s">
        <v>7971</v>
      </c>
      <c r="U1695" t="s">
        <v>7891</v>
      </c>
      <c r="V1695" t="s">
        <v>8159</v>
      </c>
      <c r="W1695" t="s">
        <v>7891</v>
      </c>
      <c r="X1695" t="s">
        <v>7891</v>
      </c>
      <c r="Y1695" t="s">
        <v>7891</v>
      </c>
      <c r="Z1695" t="s">
        <v>7891</v>
      </c>
      <c r="AA1695" t="s">
        <v>7891</v>
      </c>
      <c r="AB1695" t="s">
        <v>7972</v>
      </c>
      <c r="AC1695" t="s">
        <v>7891</v>
      </c>
      <c r="AD1695" t="s">
        <v>7891</v>
      </c>
      <c r="AE1695" t="s">
        <v>7891</v>
      </c>
      <c r="AF1695" t="s">
        <v>7891</v>
      </c>
      <c r="AG1695" t="s">
        <v>7891</v>
      </c>
      <c r="AH1695" t="s">
        <v>7891</v>
      </c>
      <c r="AI1695" t="s">
        <v>7891</v>
      </c>
      <c r="AJ1695" t="s">
        <v>7891</v>
      </c>
      <c r="AK1695" t="s">
        <v>7891</v>
      </c>
      <c r="AL1695" t="s">
        <v>7891</v>
      </c>
      <c r="AM1695" t="s">
        <v>7891</v>
      </c>
      <c r="AN1695" t="s">
        <v>7891</v>
      </c>
      <c r="AO1695" t="s">
        <v>7973</v>
      </c>
      <c r="AP1695" t="s">
        <v>7974</v>
      </c>
      <c r="AQ1695" t="s">
        <v>7891</v>
      </c>
      <c r="AR1695" t="s">
        <v>7891</v>
      </c>
      <c r="AS1695" t="s">
        <v>7891</v>
      </c>
      <c r="AT1695" t="s">
        <v>7891</v>
      </c>
      <c r="AU1695" t="s">
        <v>7891</v>
      </c>
      <c r="AV1695" t="s">
        <v>7891</v>
      </c>
      <c r="AW1695" t="s">
        <v>7891</v>
      </c>
      <c r="AX1695" t="s">
        <v>7891</v>
      </c>
      <c r="AY1695" t="s">
        <v>7891</v>
      </c>
      <c r="AZ1695" t="s">
        <v>7891</v>
      </c>
      <c r="BA1695" t="s">
        <v>7891</v>
      </c>
      <c r="BB1695" t="s">
        <v>7891</v>
      </c>
      <c r="BC1695" t="s">
        <v>7891</v>
      </c>
      <c r="BD1695">
        <v>1.3623613221085336E+16</v>
      </c>
      <c r="BE1695" t="s">
        <v>4145</v>
      </c>
      <c r="BF1695" t="s">
        <v>7891</v>
      </c>
      <c r="BG1695" t="s">
        <v>7975</v>
      </c>
      <c r="BH1695" t="s">
        <v>7891</v>
      </c>
      <c r="BI1695" t="s">
        <v>7891</v>
      </c>
      <c r="BJ1695" t="s">
        <v>7891</v>
      </c>
      <c r="BK1695" t="s">
        <v>7891</v>
      </c>
      <c r="BL1695" t="s">
        <v>7891</v>
      </c>
      <c r="BM1695">
        <v>35363085</v>
      </c>
      <c r="BN1695" t="s">
        <v>7891</v>
      </c>
      <c r="BO1695" t="s">
        <v>7891</v>
      </c>
      <c r="BP1695" t="s">
        <v>7891</v>
      </c>
      <c r="BQ1695" t="s">
        <v>7891</v>
      </c>
      <c r="BR1695" t="s">
        <v>7976</v>
      </c>
    </row>
    <row r="1696" spans="1:70" x14ac:dyDescent="0.35">
      <c r="A1696" t="s">
        <v>11404</v>
      </c>
      <c r="B1696" t="s">
        <v>8160</v>
      </c>
      <c r="C1696" t="s">
        <v>7891</v>
      </c>
      <c r="D1696" t="s">
        <v>5767</v>
      </c>
      <c r="E1696" t="s">
        <v>8161</v>
      </c>
      <c r="U1696" t="s">
        <v>7891</v>
      </c>
      <c r="V1696" t="s">
        <v>8162</v>
      </c>
      <c r="W1696" t="s">
        <v>7891</v>
      </c>
      <c r="X1696" t="s">
        <v>7891</v>
      </c>
      <c r="Y1696" t="s">
        <v>7891</v>
      </c>
      <c r="Z1696" t="s">
        <v>7891</v>
      </c>
      <c r="AA1696" t="s">
        <v>7891</v>
      </c>
      <c r="AB1696" t="s">
        <v>8163</v>
      </c>
      <c r="AC1696" t="s">
        <v>7891</v>
      </c>
      <c r="AD1696" t="s">
        <v>7891</v>
      </c>
      <c r="AE1696" t="s">
        <v>7891</v>
      </c>
      <c r="AF1696" t="s">
        <v>7891</v>
      </c>
      <c r="AG1696" t="s">
        <v>7891</v>
      </c>
      <c r="AH1696" t="s">
        <v>7891</v>
      </c>
      <c r="AI1696" t="s">
        <v>7891</v>
      </c>
      <c r="AJ1696" t="s">
        <v>7891</v>
      </c>
      <c r="AK1696" t="s">
        <v>7891</v>
      </c>
      <c r="AL1696" t="s">
        <v>7891</v>
      </c>
      <c r="AM1696" t="s">
        <v>7891</v>
      </c>
      <c r="AN1696" t="s">
        <v>7891</v>
      </c>
      <c r="AO1696" t="s">
        <v>8164</v>
      </c>
      <c r="AP1696" t="s">
        <v>8165</v>
      </c>
      <c r="AQ1696" t="s">
        <v>7891</v>
      </c>
      <c r="AR1696" t="s">
        <v>7891</v>
      </c>
      <c r="AS1696" t="s">
        <v>7891</v>
      </c>
      <c r="AT1696" t="s">
        <v>7916</v>
      </c>
      <c r="AU1696">
        <v>2022</v>
      </c>
      <c r="AV1696">
        <v>73</v>
      </c>
      <c r="AW1696" t="s">
        <v>7891</v>
      </c>
      <c r="AX1696" t="s">
        <v>7891</v>
      </c>
      <c r="AY1696" t="s">
        <v>7891</v>
      </c>
      <c r="AZ1696" t="s">
        <v>7891</v>
      </c>
      <c r="BA1696" t="s">
        <v>7891</v>
      </c>
      <c r="BB1696" t="s">
        <v>7891</v>
      </c>
      <c r="BC1696" t="s">
        <v>7891</v>
      </c>
      <c r="BD1696">
        <v>102527</v>
      </c>
      <c r="BE1696" t="s">
        <v>5772</v>
      </c>
      <c r="BF1696" t="s">
        <v>7891</v>
      </c>
      <c r="BG1696" t="s">
        <v>7891</v>
      </c>
      <c r="BH1696" t="s">
        <v>7891</v>
      </c>
      <c r="BI1696" t="s">
        <v>7891</v>
      </c>
      <c r="BJ1696" t="s">
        <v>7891</v>
      </c>
      <c r="BK1696" t="s">
        <v>7891</v>
      </c>
      <c r="BL1696" t="s">
        <v>7891</v>
      </c>
      <c r="BM1696">
        <v>35453001</v>
      </c>
      <c r="BN1696" t="s">
        <v>7891</v>
      </c>
      <c r="BO1696" t="s">
        <v>7891</v>
      </c>
      <c r="BP1696" t="s">
        <v>7891</v>
      </c>
      <c r="BQ1696" t="s">
        <v>7891</v>
      </c>
      <c r="BR1696" t="s">
        <v>8166</v>
      </c>
    </row>
    <row r="1697" spans="1:70" x14ac:dyDescent="0.35">
      <c r="A1697" t="s">
        <v>11404</v>
      </c>
      <c r="B1697" t="s">
        <v>8167</v>
      </c>
      <c r="C1697" t="s">
        <v>7891</v>
      </c>
      <c r="D1697" t="s">
        <v>4706</v>
      </c>
      <c r="E1697" t="s">
        <v>8168</v>
      </c>
      <c r="U1697" t="s">
        <v>7891</v>
      </c>
      <c r="V1697" t="s">
        <v>1622</v>
      </c>
      <c r="W1697" t="s">
        <v>7891</v>
      </c>
      <c r="X1697" t="s">
        <v>7891</v>
      </c>
      <c r="Y1697" t="s">
        <v>7891</v>
      </c>
      <c r="Z1697" t="s">
        <v>7891</v>
      </c>
      <c r="AA1697" t="s">
        <v>7891</v>
      </c>
      <c r="AB1697" t="s">
        <v>7891</v>
      </c>
      <c r="AC1697" t="s">
        <v>7891</v>
      </c>
      <c r="AD1697" t="s">
        <v>7891</v>
      </c>
      <c r="AE1697" t="s">
        <v>7891</v>
      </c>
      <c r="AF1697" t="s">
        <v>7891</v>
      </c>
      <c r="AG1697" t="s">
        <v>7891</v>
      </c>
      <c r="AH1697" t="s">
        <v>7891</v>
      </c>
      <c r="AI1697" t="s">
        <v>7891</v>
      </c>
      <c r="AJ1697" t="s">
        <v>7891</v>
      </c>
      <c r="AK1697" t="s">
        <v>7891</v>
      </c>
      <c r="AL1697" t="s">
        <v>7891</v>
      </c>
      <c r="AM1697" t="s">
        <v>7891</v>
      </c>
      <c r="AN1697" t="s">
        <v>7891</v>
      </c>
      <c r="AO1697" t="s">
        <v>8169</v>
      </c>
      <c r="AP1697" t="s">
        <v>8170</v>
      </c>
      <c r="AQ1697" t="s">
        <v>7891</v>
      </c>
      <c r="AR1697" t="s">
        <v>7891</v>
      </c>
      <c r="AS1697" t="s">
        <v>7891</v>
      </c>
      <c r="AT1697" t="s">
        <v>7916</v>
      </c>
      <c r="AU1697">
        <v>2022</v>
      </c>
      <c r="AV1697">
        <v>13</v>
      </c>
      <c r="AW1697" t="s">
        <v>7891</v>
      </c>
      <c r="AX1697" t="s">
        <v>7891</v>
      </c>
      <c r="AY1697" t="s">
        <v>7891</v>
      </c>
      <c r="AZ1697" t="s">
        <v>7891</v>
      </c>
      <c r="BA1697" t="s">
        <v>7891</v>
      </c>
      <c r="BB1697" t="s">
        <v>7891</v>
      </c>
      <c r="BC1697" t="s">
        <v>7891</v>
      </c>
      <c r="BD1697" t="s">
        <v>7891</v>
      </c>
      <c r="BE1697" t="s">
        <v>1620</v>
      </c>
      <c r="BF1697" t="s">
        <v>7891</v>
      </c>
      <c r="BG1697" t="s">
        <v>7891</v>
      </c>
      <c r="BH1697" t="s">
        <v>7891</v>
      </c>
      <c r="BI1697" t="s">
        <v>7891</v>
      </c>
      <c r="BJ1697" t="s">
        <v>7891</v>
      </c>
      <c r="BK1697" t="s">
        <v>7891</v>
      </c>
      <c r="BL1697" t="s">
        <v>7891</v>
      </c>
      <c r="BM1697">
        <v>35459406</v>
      </c>
      <c r="BN1697" t="s">
        <v>7891</v>
      </c>
      <c r="BO1697" t="s">
        <v>7891</v>
      </c>
      <c r="BP1697" t="s">
        <v>7891</v>
      </c>
      <c r="BQ1697" t="s">
        <v>7891</v>
      </c>
      <c r="BR1697" t="s">
        <v>8171</v>
      </c>
    </row>
    <row r="1698" spans="1:70" x14ac:dyDescent="0.35">
      <c r="A1698" t="s">
        <v>11404</v>
      </c>
      <c r="B1698" t="s">
        <v>8172</v>
      </c>
      <c r="C1698" t="s">
        <v>7891</v>
      </c>
      <c r="D1698" t="s">
        <v>6453</v>
      </c>
      <c r="E1698" t="s">
        <v>7892</v>
      </c>
      <c r="U1698" t="s">
        <v>7891</v>
      </c>
      <c r="V1698" t="s">
        <v>8173</v>
      </c>
      <c r="W1698" t="s">
        <v>7891</v>
      </c>
      <c r="X1698" t="s">
        <v>7891</v>
      </c>
      <c r="Y1698" t="s">
        <v>7891</v>
      </c>
      <c r="Z1698" t="s">
        <v>7891</v>
      </c>
      <c r="AA1698" t="s">
        <v>7891</v>
      </c>
      <c r="AB1698" t="s">
        <v>8174</v>
      </c>
      <c r="AC1698" t="s">
        <v>7891</v>
      </c>
      <c r="AD1698" t="s">
        <v>7891</v>
      </c>
      <c r="AE1698" t="s">
        <v>7891</v>
      </c>
      <c r="AF1698" t="s">
        <v>7891</v>
      </c>
      <c r="AG1698" t="s">
        <v>7891</v>
      </c>
      <c r="AH1698" t="s">
        <v>7891</v>
      </c>
      <c r="AI1698" t="s">
        <v>7891</v>
      </c>
      <c r="AJ1698" t="s">
        <v>7891</v>
      </c>
      <c r="AK1698" t="s">
        <v>7891</v>
      </c>
      <c r="AL1698" t="s">
        <v>7891</v>
      </c>
      <c r="AM1698" t="s">
        <v>7891</v>
      </c>
      <c r="AN1698" t="s">
        <v>7891</v>
      </c>
      <c r="AO1698" t="s">
        <v>7891</v>
      </c>
      <c r="AP1698" t="s">
        <v>7894</v>
      </c>
      <c r="AQ1698" t="s">
        <v>7891</v>
      </c>
      <c r="AR1698" t="s">
        <v>7891</v>
      </c>
      <c r="AS1698" t="s">
        <v>7891</v>
      </c>
      <c r="AT1698" t="s">
        <v>7916</v>
      </c>
      <c r="AU1698">
        <v>2022</v>
      </c>
      <c r="AV1698">
        <v>19</v>
      </c>
      <c r="AW1698">
        <v>7</v>
      </c>
      <c r="AX1698" t="s">
        <v>7891</v>
      </c>
      <c r="AY1698" t="s">
        <v>7891</v>
      </c>
      <c r="AZ1698" t="s">
        <v>7891</v>
      </c>
      <c r="BA1698" t="s">
        <v>7891</v>
      </c>
      <c r="BB1698" t="s">
        <v>7891</v>
      </c>
      <c r="BC1698" t="s">
        <v>7891</v>
      </c>
      <c r="BD1698">
        <v>3780</v>
      </c>
      <c r="BE1698" t="s">
        <v>6458</v>
      </c>
      <c r="BF1698" t="s">
        <v>7891</v>
      </c>
      <c r="BG1698" t="s">
        <v>7891</v>
      </c>
      <c r="BH1698" t="s">
        <v>7891</v>
      </c>
      <c r="BI1698" t="s">
        <v>7891</v>
      </c>
      <c r="BJ1698" t="s">
        <v>7891</v>
      </c>
      <c r="BK1698" t="s">
        <v>7891</v>
      </c>
      <c r="BL1698" t="s">
        <v>7891</v>
      </c>
      <c r="BM1698">
        <v>35409468</v>
      </c>
      <c r="BN1698" t="s">
        <v>7891</v>
      </c>
      <c r="BO1698" t="s">
        <v>7891</v>
      </c>
      <c r="BP1698" t="s">
        <v>7891</v>
      </c>
      <c r="BQ1698" t="s">
        <v>7891</v>
      </c>
      <c r="BR1698" t="s">
        <v>8175</v>
      </c>
    </row>
    <row r="1699" spans="1:70" x14ac:dyDescent="0.35">
      <c r="A1699" t="s">
        <v>11404</v>
      </c>
      <c r="B1699" t="s">
        <v>8176</v>
      </c>
      <c r="C1699" t="s">
        <v>7891</v>
      </c>
      <c r="D1699" t="s">
        <v>8177</v>
      </c>
      <c r="E1699" t="s">
        <v>8178</v>
      </c>
      <c r="U1699" t="s">
        <v>7891</v>
      </c>
      <c r="V1699" t="s">
        <v>8179</v>
      </c>
      <c r="W1699" t="s">
        <v>7891</v>
      </c>
      <c r="X1699" t="s">
        <v>7891</v>
      </c>
      <c r="Y1699" t="s">
        <v>7891</v>
      </c>
      <c r="Z1699" t="s">
        <v>7891</v>
      </c>
      <c r="AA1699" t="s">
        <v>7891</v>
      </c>
      <c r="AB1699" t="s">
        <v>7891</v>
      </c>
      <c r="AC1699" t="s">
        <v>7891</v>
      </c>
      <c r="AD1699" t="s">
        <v>7891</v>
      </c>
      <c r="AE1699" t="s">
        <v>7891</v>
      </c>
      <c r="AF1699" t="s">
        <v>7891</v>
      </c>
      <c r="AG1699" t="s">
        <v>7891</v>
      </c>
      <c r="AH1699" t="s">
        <v>7891</v>
      </c>
      <c r="AI1699" t="s">
        <v>7891</v>
      </c>
      <c r="AJ1699" t="s">
        <v>7891</v>
      </c>
      <c r="AK1699" t="s">
        <v>7891</v>
      </c>
      <c r="AL1699" t="s">
        <v>7891</v>
      </c>
      <c r="AM1699" t="s">
        <v>7891</v>
      </c>
      <c r="AN1699" t="s">
        <v>7891</v>
      </c>
      <c r="AO1699" t="s">
        <v>8180</v>
      </c>
      <c r="AP1699" t="s">
        <v>8181</v>
      </c>
      <c r="AQ1699" t="s">
        <v>7891</v>
      </c>
      <c r="AR1699" t="s">
        <v>7891</v>
      </c>
      <c r="AS1699" t="s">
        <v>7891</v>
      </c>
      <c r="AT1699" t="s">
        <v>7891</v>
      </c>
      <c r="AU1699" t="s">
        <v>7891</v>
      </c>
      <c r="AV1699" t="s">
        <v>7891</v>
      </c>
      <c r="AW1699" t="s">
        <v>7891</v>
      </c>
      <c r="AX1699" t="s">
        <v>7891</v>
      </c>
      <c r="AY1699" t="s">
        <v>7891</v>
      </c>
      <c r="AZ1699" t="s">
        <v>7891</v>
      </c>
      <c r="BA1699" t="s">
        <v>7891</v>
      </c>
      <c r="BB1699" t="s">
        <v>7891</v>
      </c>
      <c r="BC1699" t="s">
        <v>7891</v>
      </c>
      <c r="BD1699" t="s">
        <v>7891</v>
      </c>
      <c r="BE1699" t="s">
        <v>8182</v>
      </c>
      <c r="BF1699" t="s">
        <v>7891</v>
      </c>
      <c r="BG1699" t="s">
        <v>7975</v>
      </c>
      <c r="BH1699" t="s">
        <v>7891</v>
      </c>
      <c r="BI1699" t="s">
        <v>7891</v>
      </c>
      <c r="BJ1699" t="s">
        <v>7891</v>
      </c>
      <c r="BK1699" t="s">
        <v>7891</v>
      </c>
      <c r="BL1699" t="s">
        <v>7891</v>
      </c>
      <c r="BM1699" t="s">
        <v>7891</v>
      </c>
      <c r="BN1699" t="s">
        <v>7891</v>
      </c>
      <c r="BO1699" t="s">
        <v>7891</v>
      </c>
      <c r="BP1699" t="s">
        <v>7891</v>
      </c>
      <c r="BQ1699" t="s">
        <v>7891</v>
      </c>
      <c r="BR1699" t="s">
        <v>8183</v>
      </c>
    </row>
    <row r="1700" spans="1:70" x14ac:dyDescent="0.35">
      <c r="A1700" t="s">
        <v>11404</v>
      </c>
      <c r="B1700" t="s">
        <v>8184</v>
      </c>
      <c r="C1700" t="s">
        <v>7891</v>
      </c>
      <c r="D1700" t="s">
        <v>6259</v>
      </c>
      <c r="E1700" t="s">
        <v>8185</v>
      </c>
      <c r="U1700" t="s">
        <v>7891</v>
      </c>
      <c r="V1700" t="s">
        <v>8186</v>
      </c>
      <c r="W1700" t="s">
        <v>7891</v>
      </c>
      <c r="X1700" t="s">
        <v>7891</v>
      </c>
      <c r="Y1700" t="s">
        <v>7891</v>
      </c>
      <c r="Z1700" t="s">
        <v>7891</v>
      </c>
      <c r="AA1700" t="s">
        <v>7891</v>
      </c>
      <c r="AB1700" t="s">
        <v>8187</v>
      </c>
      <c r="AC1700" t="s">
        <v>7891</v>
      </c>
      <c r="AD1700" t="s">
        <v>7891</v>
      </c>
      <c r="AE1700" t="s">
        <v>7891</v>
      </c>
      <c r="AF1700" t="s">
        <v>7891</v>
      </c>
      <c r="AG1700" t="s">
        <v>7891</v>
      </c>
      <c r="AH1700" t="s">
        <v>7891</v>
      </c>
      <c r="AI1700" t="s">
        <v>7891</v>
      </c>
      <c r="AJ1700" t="s">
        <v>7891</v>
      </c>
      <c r="AK1700" t="s">
        <v>7891</v>
      </c>
      <c r="AL1700" t="s">
        <v>7891</v>
      </c>
      <c r="AM1700" t="s">
        <v>7891</v>
      </c>
      <c r="AN1700" t="s">
        <v>7891</v>
      </c>
      <c r="AO1700" t="s">
        <v>8188</v>
      </c>
      <c r="AP1700" t="s">
        <v>8189</v>
      </c>
      <c r="AQ1700" t="s">
        <v>7891</v>
      </c>
      <c r="AR1700" t="s">
        <v>7891</v>
      </c>
      <c r="AS1700" t="s">
        <v>7891</v>
      </c>
      <c r="AT1700" t="s">
        <v>7916</v>
      </c>
      <c r="AU1700">
        <v>2022</v>
      </c>
      <c r="AV1700">
        <v>18</v>
      </c>
      <c r="AW1700">
        <v>3</v>
      </c>
      <c r="AX1700" t="s">
        <v>7891</v>
      </c>
      <c r="AY1700" t="s">
        <v>7891</v>
      </c>
      <c r="AZ1700" t="s">
        <v>7891</v>
      </c>
      <c r="BA1700" t="s">
        <v>7891</v>
      </c>
      <c r="BB1700">
        <v>245</v>
      </c>
      <c r="BC1700">
        <v>252</v>
      </c>
      <c r="BD1700" t="s">
        <v>7891</v>
      </c>
      <c r="BE1700" t="s">
        <v>1287</v>
      </c>
      <c r="BF1700" t="s">
        <v>7891</v>
      </c>
      <c r="BG1700" t="s">
        <v>7891</v>
      </c>
      <c r="BH1700" t="s">
        <v>7891</v>
      </c>
      <c r="BI1700" t="s">
        <v>7891</v>
      </c>
      <c r="BJ1700" t="s">
        <v>7891</v>
      </c>
      <c r="BK1700" t="s">
        <v>7891</v>
      </c>
      <c r="BL1700" t="s">
        <v>7891</v>
      </c>
      <c r="BM1700">
        <v>34347739</v>
      </c>
      <c r="BN1700" t="s">
        <v>7891</v>
      </c>
      <c r="BO1700" t="s">
        <v>7891</v>
      </c>
      <c r="BP1700" t="s">
        <v>7891</v>
      </c>
      <c r="BQ1700" t="s">
        <v>7891</v>
      </c>
      <c r="BR1700" t="s">
        <v>8190</v>
      </c>
    </row>
    <row r="1701" spans="1:70" x14ac:dyDescent="0.35">
      <c r="A1701" t="s">
        <v>11404</v>
      </c>
      <c r="B1701" t="s">
        <v>8191</v>
      </c>
      <c r="C1701" t="s">
        <v>7891</v>
      </c>
      <c r="D1701" t="s">
        <v>8192</v>
      </c>
      <c r="E1701" t="s">
        <v>8193</v>
      </c>
      <c r="U1701" t="s">
        <v>7891</v>
      </c>
      <c r="V1701" t="s">
        <v>8194</v>
      </c>
      <c r="W1701" t="s">
        <v>7891</v>
      </c>
      <c r="X1701" t="s">
        <v>7891</v>
      </c>
      <c r="Y1701" t="s">
        <v>7891</v>
      </c>
      <c r="Z1701" t="s">
        <v>7891</v>
      </c>
      <c r="AA1701" t="s">
        <v>7891</v>
      </c>
      <c r="AB1701" t="s">
        <v>7891</v>
      </c>
      <c r="AC1701" t="s">
        <v>7891</v>
      </c>
      <c r="AD1701" t="s">
        <v>7891</v>
      </c>
      <c r="AE1701" t="s">
        <v>7891</v>
      </c>
      <c r="AF1701" t="s">
        <v>7891</v>
      </c>
      <c r="AG1701" t="s">
        <v>7891</v>
      </c>
      <c r="AH1701" t="s">
        <v>7891</v>
      </c>
      <c r="AI1701" t="s">
        <v>7891</v>
      </c>
      <c r="AJ1701" t="s">
        <v>7891</v>
      </c>
      <c r="AK1701" t="s">
        <v>7891</v>
      </c>
      <c r="AL1701" t="s">
        <v>7891</v>
      </c>
      <c r="AM1701" t="s">
        <v>7891</v>
      </c>
      <c r="AN1701" t="s">
        <v>7891</v>
      </c>
      <c r="AO1701" t="s">
        <v>8195</v>
      </c>
      <c r="AP1701" t="s">
        <v>8196</v>
      </c>
      <c r="AQ1701" t="s">
        <v>7891</v>
      </c>
      <c r="AR1701" t="s">
        <v>7891</v>
      </c>
      <c r="AS1701" t="s">
        <v>7891</v>
      </c>
      <c r="AT1701" t="s">
        <v>7891</v>
      </c>
      <c r="AU1701" t="s">
        <v>7891</v>
      </c>
      <c r="AV1701" t="s">
        <v>7891</v>
      </c>
      <c r="AW1701" t="s">
        <v>7891</v>
      </c>
      <c r="AX1701" t="s">
        <v>7891</v>
      </c>
      <c r="AY1701" t="s">
        <v>7891</v>
      </c>
      <c r="AZ1701" t="s">
        <v>7891</v>
      </c>
      <c r="BA1701" t="s">
        <v>7891</v>
      </c>
      <c r="BB1701" t="s">
        <v>7891</v>
      </c>
      <c r="BC1701" t="s">
        <v>7891</v>
      </c>
      <c r="BD1701" t="s">
        <v>7891</v>
      </c>
      <c r="BE1701" t="s">
        <v>3357</v>
      </c>
      <c r="BF1701" t="s">
        <v>7891</v>
      </c>
      <c r="BG1701" t="s">
        <v>8197</v>
      </c>
      <c r="BH1701" t="s">
        <v>7891</v>
      </c>
      <c r="BI1701" t="s">
        <v>7891</v>
      </c>
      <c r="BJ1701" t="s">
        <v>7891</v>
      </c>
      <c r="BK1701" t="s">
        <v>7891</v>
      </c>
      <c r="BL1701" t="s">
        <v>7891</v>
      </c>
      <c r="BM1701" t="s">
        <v>7891</v>
      </c>
      <c r="BN1701" t="s">
        <v>7891</v>
      </c>
      <c r="BO1701" t="s">
        <v>7891</v>
      </c>
      <c r="BP1701" t="s">
        <v>7891</v>
      </c>
      <c r="BQ1701" t="s">
        <v>7891</v>
      </c>
      <c r="BR1701" t="s">
        <v>8198</v>
      </c>
    </row>
    <row r="1702" spans="1:70" x14ac:dyDescent="0.35">
      <c r="A1702" t="s">
        <v>11404</v>
      </c>
      <c r="B1702" t="s">
        <v>8199</v>
      </c>
      <c r="C1702" t="s">
        <v>7891</v>
      </c>
      <c r="D1702" t="s">
        <v>8200</v>
      </c>
      <c r="E1702" t="s">
        <v>8201</v>
      </c>
      <c r="U1702" t="s">
        <v>7891</v>
      </c>
      <c r="V1702" t="s">
        <v>8202</v>
      </c>
      <c r="W1702" t="s">
        <v>7891</v>
      </c>
      <c r="X1702" t="s">
        <v>7891</v>
      </c>
      <c r="Y1702" t="s">
        <v>7891</v>
      </c>
      <c r="Z1702" t="s">
        <v>7891</v>
      </c>
      <c r="AA1702" t="s">
        <v>7891</v>
      </c>
      <c r="AB1702" t="s">
        <v>7891</v>
      </c>
      <c r="AC1702" t="s">
        <v>7891</v>
      </c>
      <c r="AD1702" t="s">
        <v>7891</v>
      </c>
      <c r="AE1702" t="s">
        <v>7891</v>
      </c>
      <c r="AF1702" t="s">
        <v>7891</v>
      </c>
      <c r="AG1702" t="s">
        <v>7891</v>
      </c>
      <c r="AH1702" t="s">
        <v>7891</v>
      </c>
      <c r="AI1702" t="s">
        <v>7891</v>
      </c>
      <c r="AJ1702" t="s">
        <v>7891</v>
      </c>
      <c r="AK1702" t="s">
        <v>7891</v>
      </c>
      <c r="AL1702" t="s">
        <v>7891</v>
      </c>
      <c r="AM1702" t="s">
        <v>7891</v>
      </c>
      <c r="AN1702" t="s">
        <v>7891</v>
      </c>
      <c r="AO1702" t="s">
        <v>8203</v>
      </c>
      <c r="AP1702" t="s">
        <v>8204</v>
      </c>
      <c r="AQ1702" t="s">
        <v>7891</v>
      </c>
      <c r="AR1702" t="s">
        <v>7891</v>
      </c>
      <c r="AS1702" t="s">
        <v>7891</v>
      </c>
      <c r="AT1702" t="s">
        <v>7891</v>
      </c>
      <c r="AU1702" t="s">
        <v>7891</v>
      </c>
      <c r="AV1702" t="s">
        <v>7891</v>
      </c>
      <c r="AW1702" t="s">
        <v>7891</v>
      </c>
      <c r="AX1702" t="s">
        <v>7891</v>
      </c>
      <c r="AY1702" t="s">
        <v>7891</v>
      </c>
      <c r="AZ1702" t="s">
        <v>7891</v>
      </c>
      <c r="BA1702" t="s">
        <v>7891</v>
      </c>
      <c r="BB1702" t="s">
        <v>7891</v>
      </c>
      <c r="BC1702" t="s">
        <v>7891</v>
      </c>
      <c r="BD1702" t="s">
        <v>7891</v>
      </c>
      <c r="BE1702" t="s">
        <v>8205</v>
      </c>
      <c r="BF1702" t="s">
        <v>7891</v>
      </c>
      <c r="BG1702" t="s">
        <v>8197</v>
      </c>
      <c r="BH1702" t="s">
        <v>7891</v>
      </c>
      <c r="BI1702" t="s">
        <v>7891</v>
      </c>
      <c r="BJ1702" t="s">
        <v>7891</v>
      </c>
      <c r="BK1702" t="s">
        <v>7891</v>
      </c>
      <c r="BL1702" t="s">
        <v>7891</v>
      </c>
      <c r="BM1702">
        <v>35385374</v>
      </c>
      <c r="BN1702" t="s">
        <v>7891</v>
      </c>
      <c r="BO1702" t="s">
        <v>7891</v>
      </c>
      <c r="BP1702" t="s">
        <v>7891</v>
      </c>
      <c r="BQ1702" t="s">
        <v>7891</v>
      </c>
      <c r="BR1702" t="s">
        <v>8206</v>
      </c>
    </row>
    <row r="1703" spans="1:70" x14ac:dyDescent="0.35">
      <c r="A1703" t="s">
        <v>11404</v>
      </c>
      <c r="B1703" t="s">
        <v>8207</v>
      </c>
      <c r="C1703" t="s">
        <v>7891</v>
      </c>
      <c r="D1703" t="s">
        <v>6579</v>
      </c>
      <c r="E1703" t="s">
        <v>8208</v>
      </c>
      <c r="U1703" t="s">
        <v>7891</v>
      </c>
      <c r="V1703" t="s">
        <v>8209</v>
      </c>
      <c r="W1703" t="s">
        <v>7891</v>
      </c>
      <c r="X1703" t="s">
        <v>7891</v>
      </c>
      <c r="Y1703" t="s">
        <v>7891</v>
      </c>
      <c r="Z1703" t="s">
        <v>7891</v>
      </c>
      <c r="AA1703" t="s">
        <v>7891</v>
      </c>
      <c r="AB1703" t="s">
        <v>8210</v>
      </c>
      <c r="AC1703" t="s">
        <v>7891</v>
      </c>
      <c r="AD1703" t="s">
        <v>7891</v>
      </c>
      <c r="AE1703" t="s">
        <v>7891</v>
      </c>
      <c r="AF1703" t="s">
        <v>7891</v>
      </c>
      <c r="AG1703" t="s">
        <v>7891</v>
      </c>
      <c r="AH1703" t="s">
        <v>7891</v>
      </c>
      <c r="AI1703" t="s">
        <v>7891</v>
      </c>
      <c r="AJ1703" t="s">
        <v>7891</v>
      </c>
      <c r="AK1703" t="s">
        <v>7891</v>
      </c>
      <c r="AL1703" t="s">
        <v>7891</v>
      </c>
      <c r="AM1703" t="s">
        <v>7891</v>
      </c>
      <c r="AN1703" t="s">
        <v>7891</v>
      </c>
      <c r="AO1703" t="s">
        <v>8211</v>
      </c>
      <c r="AP1703" t="s">
        <v>8212</v>
      </c>
      <c r="AQ1703" t="s">
        <v>7891</v>
      </c>
      <c r="AR1703" t="s">
        <v>7891</v>
      </c>
      <c r="AS1703" t="s">
        <v>7891</v>
      </c>
      <c r="AT1703" t="s">
        <v>7891</v>
      </c>
      <c r="AU1703" t="s">
        <v>7891</v>
      </c>
      <c r="AV1703" t="s">
        <v>7891</v>
      </c>
      <c r="AW1703" t="s">
        <v>7891</v>
      </c>
      <c r="AX1703" t="s">
        <v>7891</v>
      </c>
      <c r="AY1703" t="s">
        <v>7891</v>
      </c>
      <c r="AZ1703" t="s">
        <v>7891</v>
      </c>
      <c r="BA1703" t="s">
        <v>7891</v>
      </c>
      <c r="BB1703" t="s">
        <v>7891</v>
      </c>
      <c r="BC1703" t="s">
        <v>7891</v>
      </c>
      <c r="BD1703" t="s">
        <v>7891</v>
      </c>
      <c r="BE1703" t="s">
        <v>6584</v>
      </c>
      <c r="BF1703" t="s">
        <v>7891</v>
      </c>
      <c r="BG1703" t="s">
        <v>8197</v>
      </c>
      <c r="BH1703" t="s">
        <v>7891</v>
      </c>
      <c r="BI1703" t="s">
        <v>7891</v>
      </c>
      <c r="BJ1703" t="s">
        <v>7891</v>
      </c>
      <c r="BK1703" t="s">
        <v>7891</v>
      </c>
      <c r="BL1703" t="s">
        <v>7891</v>
      </c>
      <c r="BM1703">
        <v>35343056</v>
      </c>
      <c r="BN1703" t="s">
        <v>7891</v>
      </c>
      <c r="BO1703" t="s">
        <v>7891</v>
      </c>
      <c r="BP1703" t="s">
        <v>7891</v>
      </c>
      <c r="BQ1703" t="s">
        <v>7891</v>
      </c>
      <c r="BR1703" t="s">
        <v>8213</v>
      </c>
    </row>
    <row r="1704" spans="1:70" x14ac:dyDescent="0.35">
      <c r="A1704" t="s">
        <v>11404</v>
      </c>
      <c r="B1704" t="s">
        <v>8214</v>
      </c>
      <c r="C1704" t="s">
        <v>7891</v>
      </c>
      <c r="D1704" t="s">
        <v>8215</v>
      </c>
      <c r="E1704" t="s">
        <v>8216</v>
      </c>
      <c r="U1704" t="s">
        <v>7891</v>
      </c>
      <c r="V1704" t="s">
        <v>8217</v>
      </c>
      <c r="W1704" t="s">
        <v>7891</v>
      </c>
      <c r="X1704" t="s">
        <v>7891</v>
      </c>
      <c r="Y1704" t="s">
        <v>7891</v>
      </c>
      <c r="Z1704" t="s">
        <v>7891</v>
      </c>
      <c r="AA1704" t="s">
        <v>7891</v>
      </c>
      <c r="AB1704" t="s">
        <v>8218</v>
      </c>
      <c r="AC1704" t="s">
        <v>7891</v>
      </c>
      <c r="AD1704" t="s">
        <v>7891</v>
      </c>
      <c r="AE1704" t="s">
        <v>7891</v>
      </c>
      <c r="AF1704" t="s">
        <v>7891</v>
      </c>
      <c r="AG1704" t="s">
        <v>7891</v>
      </c>
      <c r="AH1704" t="s">
        <v>7891</v>
      </c>
      <c r="AI1704" t="s">
        <v>7891</v>
      </c>
      <c r="AJ1704" t="s">
        <v>7891</v>
      </c>
      <c r="AK1704" t="s">
        <v>7891</v>
      </c>
      <c r="AL1704" t="s">
        <v>7891</v>
      </c>
      <c r="AM1704" t="s">
        <v>7891</v>
      </c>
      <c r="AN1704" t="s">
        <v>7891</v>
      </c>
      <c r="AO1704" t="s">
        <v>8219</v>
      </c>
      <c r="AP1704" t="s">
        <v>8220</v>
      </c>
      <c r="AQ1704" t="s">
        <v>7891</v>
      </c>
      <c r="AR1704" t="s">
        <v>7891</v>
      </c>
      <c r="AS1704" t="s">
        <v>7891</v>
      </c>
      <c r="AT1704" t="s">
        <v>7891</v>
      </c>
      <c r="AU1704" t="s">
        <v>7891</v>
      </c>
      <c r="AV1704" t="s">
        <v>7891</v>
      </c>
      <c r="AW1704" t="s">
        <v>7891</v>
      </c>
      <c r="AX1704" t="s">
        <v>7891</v>
      </c>
      <c r="AY1704" t="s">
        <v>7891</v>
      </c>
      <c r="AZ1704" t="s">
        <v>7891</v>
      </c>
      <c r="BA1704" t="s">
        <v>7891</v>
      </c>
      <c r="BB1704" t="s">
        <v>7891</v>
      </c>
      <c r="BC1704" t="s">
        <v>7891</v>
      </c>
      <c r="BD1704" t="s">
        <v>7891</v>
      </c>
      <c r="BE1704" t="s">
        <v>8221</v>
      </c>
      <c r="BF1704" t="s">
        <v>7891</v>
      </c>
      <c r="BG1704" t="s">
        <v>8197</v>
      </c>
      <c r="BH1704" t="s">
        <v>7891</v>
      </c>
      <c r="BI1704" t="s">
        <v>7891</v>
      </c>
      <c r="BJ1704" t="s">
        <v>7891</v>
      </c>
      <c r="BK1704" t="s">
        <v>7891</v>
      </c>
      <c r="BL1704" t="s">
        <v>7891</v>
      </c>
      <c r="BM1704" t="s">
        <v>7891</v>
      </c>
      <c r="BN1704" t="s">
        <v>7891</v>
      </c>
      <c r="BO1704" t="s">
        <v>7891</v>
      </c>
      <c r="BP1704" t="s">
        <v>7891</v>
      </c>
      <c r="BQ1704" t="s">
        <v>7891</v>
      </c>
      <c r="BR1704" t="s">
        <v>8222</v>
      </c>
    </row>
    <row r="1705" spans="1:70" x14ac:dyDescent="0.35">
      <c r="A1705" t="s">
        <v>11404</v>
      </c>
      <c r="B1705" t="s">
        <v>8223</v>
      </c>
      <c r="C1705" t="s">
        <v>7891</v>
      </c>
      <c r="D1705" t="s">
        <v>8224</v>
      </c>
      <c r="E1705" t="s">
        <v>8225</v>
      </c>
      <c r="U1705" t="s">
        <v>7891</v>
      </c>
      <c r="V1705" t="s">
        <v>8226</v>
      </c>
      <c r="W1705" t="s">
        <v>7891</v>
      </c>
      <c r="X1705" t="s">
        <v>7891</v>
      </c>
      <c r="Y1705" t="s">
        <v>7891</v>
      </c>
      <c r="Z1705" t="s">
        <v>7891</v>
      </c>
      <c r="AA1705" t="s">
        <v>7891</v>
      </c>
      <c r="AB1705" t="s">
        <v>8227</v>
      </c>
      <c r="AC1705" t="s">
        <v>7891</v>
      </c>
      <c r="AD1705" t="s">
        <v>7891</v>
      </c>
      <c r="AE1705" t="s">
        <v>7891</v>
      </c>
      <c r="AF1705" t="s">
        <v>7891</v>
      </c>
      <c r="AG1705" t="s">
        <v>7891</v>
      </c>
      <c r="AH1705" t="s">
        <v>7891</v>
      </c>
      <c r="AI1705" t="s">
        <v>7891</v>
      </c>
      <c r="AJ1705" t="s">
        <v>7891</v>
      </c>
      <c r="AK1705" t="s">
        <v>7891</v>
      </c>
      <c r="AL1705" t="s">
        <v>7891</v>
      </c>
      <c r="AM1705" t="s">
        <v>7891</v>
      </c>
      <c r="AN1705" t="s">
        <v>7891</v>
      </c>
      <c r="AO1705" t="s">
        <v>8228</v>
      </c>
      <c r="AP1705" t="s">
        <v>8229</v>
      </c>
      <c r="AQ1705" t="s">
        <v>7891</v>
      </c>
      <c r="AR1705" t="s">
        <v>7891</v>
      </c>
      <c r="AS1705" t="s">
        <v>7891</v>
      </c>
      <c r="AT1705" t="s">
        <v>7891</v>
      </c>
      <c r="AU1705" t="s">
        <v>7891</v>
      </c>
      <c r="AV1705" t="s">
        <v>7891</v>
      </c>
      <c r="AW1705" t="s">
        <v>7891</v>
      </c>
      <c r="AX1705" t="s">
        <v>7891</v>
      </c>
      <c r="AY1705" t="s">
        <v>7891</v>
      </c>
      <c r="AZ1705" t="s">
        <v>7891</v>
      </c>
      <c r="BA1705" t="s">
        <v>7891</v>
      </c>
      <c r="BB1705" t="s">
        <v>7891</v>
      </c>
      <c r="BC1705" t="s">
        <v>7891</v>
      </c>
      <c r="BD1705" t="s">
        <v>7891</v>
      </c>
      <c r="BE1705" t="s">
        <v>8230</v>
      </c>
      <c r="BF1705" t="s">
        <v>7891</v>
      </c>
      <c r="BG1705" t="s">
        <v>8197</v>
      </c>
      <c r="BH1705" t="s">
        <v>7891</v>
      </c>
      <c r="BI1705" t="s">
        <v>7891</v>
      </c>
      <c r="BJ1705" t="s">
        <v>7891</v>
      </c>
      <c r="BK1705" t="s">
        <v>7891</v>
      </c>
      <c r="BL1705" t="s">
        <v>7891</v>
      </c>
      <c r="BM1705" t="s">
        <v>7891</v>
      </c>
      <c r="BN1705" t="s">
        <v>7891</v>
      </c>
      <c r="BO1705" t="s">
        <v>7891</v>
      </c>
      <c r="BP1705" t="s">
        <v>7891</v>
      </c>
      <c r="BQ1705" t="s">
        <v>7891</v>
      </c>
      <c r="BR1705" t="s">
        <v>8231</v>
      </c>
    </row>
    <row r="1706" spans="1:70" x14ac:dyDescent="0.35">
      <c r="A1706" t="s">
        <v>11404</v>
      </c>
      <c r="B1706" t="s">
        <v>8232</v>
      </c>
      <c r="C1706" t="s">
        <v>7891</v>
      </c>
      <c r="D1706" t="s">
        <v>6493</v>
      </c>
      <c r="E1706" t="s">
        <v>8233</v>
      </c>
      <c r="U1706" t="s">
        <v>7891</v>
      </c>
      <c r="V1706" t="s">
        <v>8234</v>
      </c>
      <c r="W1706" t="s">
        <v>7891</v>
      </c>
      <c r="X1706" t="s">
        <v>7891</v>
      </c>
      <c r="Y1706" t="s">
        <v>7891</v>
      </c>
      <c r="Z1706" t="s">
        <v>7891</v>
      </c>
      <c r="AA1706" t="s">
        <v>7891</v>
      </c>
      <c r="AB1706" t="s">
        <v>7891</v>
      </c>
      <c r="AC1706" t="s">
        <v>7891</v>
      </c>
      <c r="AD1706" t="s">
        <v>7891</v>
      </c>
      <c r="AE1706" t="s">
        <v>7891</v>
      </c>
      <c r="AF1706" t="s">
        <v>7891</v>
      </c>
      <c r="AG1706" t="s">
        <v>7891</v>
      </c>
      <c r="AH1706" t="s">
        <v>7891</v>
      </c>
      <c r="AI1706" t="s">
        <v>7891</v>
      </c>
      <c r="AJ1706" t="s">
        <v>7891</v>
      </c>
      <c r="AK1706" t="s">
        <v>7891</v>
      </c>
      <c r="AL1706" t="s">
        <v>7891</v>
      </c>
      <c r="AM1706" t="s">
        <v>7891</v>
      </c>
      <c r="AN1706" t="s">
        <v>7891</v>
      </c>
      <c r="AO1706" t="s">
        <v>8235</v>
      </c>
      <c r="AP1706" t="s">
        <v>7891</v>
      </c>
      <c r="AQ1706" t="s">
        <v>7891</v>
      </c>
      <c r="AR1706" t="s">
        <v>7891</v>
      </c>
      <c r="AS1706" t="s">
        <v>7891</v>
      </c>
      <c r="AT1706" t="s">
        <v>8236</v>
      </c>
      <c r="AU1706">
        <v>2022</v>
      </c>
      <c r="AV1706">
        <v>13</v>
      </c>
      <c r="AW1706">
        <v>1</v>
      </c>
      <c r="AX1706" t="s">
        <v>7891</v>
      </c>
      <c r="AY1706" t="s">
        <v>7891</v>
      </c>
      <c r="AZ1706" t="s">
        <v>7891</v>
      </c>
      <c r="BA1706" t="s">
        <v>7891</v>
      </c>
      <c r="BB1706" t="s">
        <v>7891</v>
      </c>
      <c r="BC1706" t="s">
        <v>7891</v>
      </c>
      <c r="BD1706">
        <v>14</v>
      </c>
      <c r="BE1706" t="s">
        <v>6499</v>
      </c>
      <c r="BF1706" t="s">
        <v>7891</v>
      </c>
      <c r="BG1706" t="s">
        <v>7891</v>
      </c>
      <c r="BH1706" t="s">
        <v>7891</v>
      </c>
      <c r="BI1706" t="s">
        <v>7891</v>
      </c>
      <c r="BJ1706" t="s">
        <v>7891</v>
      </c>
      <c r="BK1706" t="s">
        <v>7891</v>
      </c>
      <c r="BL1706" t="s">
        <v>7891</v>
      </c>
      <c r="BM1706">
        <v>35313974</v>
      </c>
      <c r="BN1706" t="s">
        <v>7891</v>
      </c>
      <c r="BO1706" t="s">
        <v>7891</v>
      </c>
      <c r="BP1706" t="s">
        <v>7891</v>
      </c>
      <c r="BQ1706" t="s">
        <v>7891</v>
      </c>
      <c r="BR1706" t="s">
        <v>8237</v>
      </c>
    </row>
    <row r="1707" spans="1:70" x14ac:dyDescent="0.35">
      <c r="A1707" t="s">
        <v>11404</v>
      </c>
      <c r="B1707" t="s">
        <v>8238</v>
      </c>
      <c r="C1707" t="s">
        <v>7891</v>
      </c>
      <c r="D1707" t="s">
        <v>8239</v>
      </c>
      <c r="E1707" t="s">
        <v>8240</v>
      </c>
      <c r="U1707" t="s">
        <v>7891</v>
      </c>
      <c r="V1707" t="s">
        <v>8241</v>
      </c>
      <c r="W1707" t="s">
        <v>7891</v>
      </c>
      <c r="X1707" t="s">
        <v>7891</v>
      </c>
      <c r="Y1707" t="s">
        <v>7891</v>
      </c>
      <c r="Z1707" t="s">
        <v>7891</v>
      </c>
      <c r="AA1707" t="s">
        <v>7891</v>
      </c>
      <c r="AB1707" t="s">
        <v>7891</v>
      </c>
      <c r="AC1707" t="s">
        <v>7891</v>
      </c>
      <c r="AD1707" t="s">
        <v>7891</v>
      </c>
      <c r="AE1707" t="s">
        <v>7891</v>
      </c>
      <c r="AF1707" t="s">
        <v>7891</v>
      </c>
      <c r="AG1707" t="s">
        <v>7891</v>
      </c>
      <c r="AH1707" t="s">
        <v>7891</v>
      </c>
      <c r="AI1707" t="s">
        <v>7891</v>
      </c>
      <c r="AJ1707" t="s">
        <v>7891</v>
      </c>
      <c r="AK1707" t="s">
        <v>7891</v>
      </c>
      <c r="AL1707" t="s">
        <v>7891</v>
      </c>
      <c r="AM1707" t="s">
        <v>7891</v>
      </c>
      <c r="AN1707" t="s">
        <v>7891</v>
      </c>
      <c r="AO1707" t="s">
        <v>8242</v>
      </c>
      <c r="AP1707" t="s">
        <v>7891</v>
      </c>
      <c r="AQ1707" t="s">
        <v>7891</v>
      </c>
      <c r="AR1707" t="s">
        <v>7891</v>
      </c>
      <c r="AS1707" t="s">
        <v>7891</v>
      </c>
      <c r="AT1707" t="s">
        <v>8243</v>
      </c>
      <c r="AU1707">
        <v>2022</v>
      </c>
      <c r="AV1707">
        <v>46</v>
      </c>
      <c r="AW1707" t="s">
        <v>7891</v>
      </c>
      <c r="AX1707" t="s">
        <v>7891</v>
      </c>
      <c r="AY1707" t="s">
        <v>7891</v>
      </c>
      <c r="AZ1707" t="s">
        <v>7891</v>
      </c>
      <c r="BA1707" t="s">
        <v>7891</v>
      </c>
      <c r="BB1707">
        <v>453</v>
      </c>
      <c r="BC1707">
        <v>502</v>
      </c>
      <c r="BD1707" t="s">
        <v>7891</v>
      </c>
      <c r="BE1707" t="s">
        <v>8244</v>
      </c>
      <c r="BF1707" t="s">
        <v>7891</v>
      </c>
      <c r="BG1707" t="s">
        <v>7891</v>
      </c>
      <c r="BH1707" t="s">
        <v>7891</v>
      </c>
      <c r="BI1707" t="s">
        <v>7891</v>
      </c>
      <c r="BJ1707" t="s">
        <v>7891</v>
      </c>
      <c r="BK1707" t="s">
        <v>7891</v>
      </c>
      <c r="BL1707" t="s">
        <v>7891</v>
      </c>
      <c r="BM1707" t="s">
        <v>7891</v>
      </c>
      <c r="BN1707" t="s">
        <v>7891</v>
      </c>
      <c r="BO1707" t="s">
        <v>7891</v>
      </c>
      <c r="BP1707" t="s">
        <v>7891</v>
      </c>
      <c r="BQ1707" t="s">
        <v>7891</v>
      </c>
      <c r="BR1707" t="s">
        <v>8245</v>
      </c>
    </row>
    <row r="1708" spans="1:70" x14ac:dyDescent="0.35">
      <c r="A1708" t="s">
        <v>11404</v>
      </c>
      <c r="B1708" t="s">
        <v>8246</v>
      </c>
      <c r="C1708" t="s">
        <v>7891</v>
      </c>
      <c r="D1708" t="s">
        <v>6429</v>
      </c>
      <c r="E1708" t="s">
        <v>8247</v>
      </c>
      <c r="U1708" t="s">
        <v>7891</v>
      </c>
      <c r="V1708" t="s">
        <v>8248</v>
      </c>
      <c r="W1708" t="s">
        <v>7891</v>
      </c>
      <c r="X1708" t="s">
        <v>7891</v>
      </c>
      <c r="Y1708" t="s">
        <v>7891</v>
      </c>
      <c r="Z1708" t="s">
        <v>7891</v>
      </c>
      <c r="AA1708" t="s">
        <v>7891</v>
      </c>
      <c r="AB1708" t="s">
        <v>8249</v>
      </c>
      <c r="AC1708" t="s">
        <v>7891</v>
      </c>
      <c r="AD1708" t="s">
        <v>7891</v>
      </c>
      <c r="AE1708" t="s">
        <v>7891</v>
      </c>
      <c r="AF1708" t="s">
        <v>7891</v>
      </c>
      <c r="AG1708" t="s">
        <v>7891</v>
      </c>
      <c r="AH1708" t="s">
        <v>7891</v>
      </c>
      <c r="AI1708" t="s">
        <v>7891</v>
      </c>
      <c r="AJ1708" t="s">
        <v>7891</v>
      </c>
      <c r="AK1708" t="s">
        <v>7891</v>
      </c>
      <c r="AL1708" t="s">
        <v>7891</v>
      </c>
      <c r="AM1708" t="s">
        <v>7891</v>
      </c>
      <c r="AN1708" t="s">
        <v>7891</v>
      </c>
      <c r="AO1708" t="s">
        <v>8250</v>
      </c>
      <c r="AP1708" t="s">
        <v>7891</v>
      </c>
      <c r="AQ1708" t="s">
        <v>7891</v>
      </c>
      <c r="AR1708" t="s">
        <v>7891</v>
      </c>
      <c r="AS1708" t="s">
        <v>7891</v>
      </c>
      <c r="AT1708" t="s">
        <v>8251</v>
      </c>
      <c r="AU1708">
        <v>2022</v>
      </c>
      <c r="AV1708">
        <v>9</v>
      </c>
      <c r="AW1708">
        <v>3</v>
      </c>
      <c r="AX1708" t="s">
        <v>7891</v>
      </c>
      <c r="AY1708" t="s">
        <v>7891</v>
      </c>
      <c r="AZ1708" t="s">
        <v>7891</v>
      </c>
      <c r="BA1708" t="s">
        <v>7891</v>
      </c>
      <c r="BB1708" t="s">
        <v>7891</v>
      </c>
      <c r="BC1708" t="s">
        <v>7891</v>
      </c>
      <c r="BD1708" t="s">
        <v>8252</v>
      </c>
      <c r="BE1708" t="s">
        <v>6434</v>
      </c>
      <c r="BF1708" t="s">
        <v>7891</v>
      </c>
      <c r="BG1708" t="s">
        <v>7891</v>
      </c>
      <c r="BH1708" t="s">
        <v>7891</v>
      </c>
      <c r="BI1708" t="s">
        <v>7891</v>
      </c>
      <c r="BJ1708" t="s">
        <v>7891</v>
      </c>
      <c r="BK1708" t="s">
        <v>7891</v>
      </c>
      <c r="BL1708" t="s">
        <v>7891</v>
      </c>
      <c r="BM1708">
        <v>35357320</v>
      </c>
      <c r="BN1708" t="s">
        <v>7891</v>
      </c>
      <c r="BO1708" t="s">
        <v>7891</v>
      </c>
      <c r="BP1708" t="s">
        <v>7891</v>
      </c>
      <c r="BQ1708" t="s">
        <v>7891</v>
      </c>
      <c r="BR1708" t="s">
        <v>8253</v>
      </c>
    </row>
    <row r="1709" spans="1:70" x14ac:dyDescent="0.35">
      <c r="A1709" t="s">
        <v>11404</v>
      </c>
      <c r="B1709" t="s">
        <v>8254</v>
      </c>
      <c r="C1709" t="s">
        <v>7891</v>
      </c>
      <c r="D1709" t="s">
        <v>6650</v>
      </c>
      <c r="E1709" t="s">
        <v>8255</v>
      </c>
      <c r="U1709" t="s">
        <v>7891</v>
      </c>
      <c r="V1709" t="s">
        <v>8256</v>
      </c>
      <c r="W1709" t="s">
        <v>7891</v>
      </c>
      <c r="X1709" t="s">
        <v>7891</v>
      </c>
      <c r="Y1709" t="s">
        <v>7891</v>
      </c>
      <c r="Z1709" t="s">
        <v>7891</v>
      </c>
      <c r="AA1709" t="s">
        <v>8257</v>
      </c>
      <c r="AB1709" t="s">
        <v>8258</v>
      </c>
      <c r="AC1709" t="s">
        <v>7891</v>
      </c>
      <c r="AD1709" t="s">
        <v>7891</v>
      </c>
      <c r="AE1709" t="s">
        <v>7891</v>
      </c>
      <c r="AF1709" t="s">
        <v>7891</v>
      </c>
      <c r="AG1709" t="s">
        <v>7891</v>
      </c>
      <c r="AH1709" t="s">
        <v>7891</v>
      </c>
      <c r="AI1709" t="s">
        <v>7891</v>
      </c>
      <c r="AJ1709" t="s">
        <v>7891</v>
      </c>
      <c r="AK1709" t="s">
        <v>7891</v>
      </c>
      <c r="AL1709" t="s">
        <v>7891</v>
      </c>
      <c r="AM1709" t="s">
        <v>7891</v>
      </c>
      <c r="AN1709" t="s">
        <v>7891</v>
      </c>
      <c r="AO1709" t="s">
        <v>8259</v>
      </c>
      <c r="AP1709" t="s">
        <v>7891</v>
      </c>
      <c r="AQ1709" t="s">
        <v>7891</v>
      </c>
      <c r="AR1709" t="s">
        <v>7891</v>
      </c>
      <c r="AS1709" t="s">
        <v>7891</v>
      </c>
      <c r="AT1709" t="s">
        <v>8260</v>
      </c>
      <c r="AU1709">
        <v>2022</v>
      </c>
      <c r="AV1709">
        <v>13</v>
      </c>
      <c r="AW1709" t="s">
        <v>7891</v>
      </c>
      <c r="AX1709" t="s">
        <v>7891</v>
      </c>
      <c r="AY1709" t="s">
        <v>7891</v>
      </c>
      <c r="AZ1709" t="s">
        <v>7891</v>
      </c>
      <c r="BA1709" t="s">
        <v>7891</v>
      </c>
      <c r="BB1709" t="s">
        <v>7891</v>
      </c>
      <c r="BC1709" t="s">
        <v>7891</v>
      </c>
      <c r="BD1709">
        <v>749236</v>
      </c>
      <c r="BE1709" t="s">
        <v>6655</v>
      </c>
      <c r="BF1709" t="s">
        <v>7891</v>
      </c>
      <c r="BG1709" t="s">
        <v>7891</v>
      </c>
      <c r="BH1709" t="s">
        <v>7891</v>
      </c>
      <c r="BI1709" t="s">
        <v>7891</v>
      </c>
      <c r="BJ1709" t="s">
        <v>7891</v>
      </c>
      <c r="BK1709" t="s">
        <v>7891</v>
      </c>
      <c r="BL1709" t="s">
        <v>7891</v>
      </c>
      <c r="BM1709">
        <v>35370841</v>
      </c>
      <c r="BN1709" t="s">
        <v>7891</v>
      </c>
      <c r="BO1709" t="s">
        <v>7891</v>
      </c>
      <c r="BP1709" t="s">
        <v>7891</v>
      </c>
      <c r="BQ1709" t="s">
        <v>7891</v>
      </c>
      <c r="BR1709" t="s">
        <v>8261</v>
      </c>
    </row>
    <row r="1710" spans="1:70" x14ac:dyDescent="0.35">
      <c r="A1710" t="s">
        <v>11404</v>
      </c>
      <c r="B1710" t="s">
        <v>8262</v>
      </c>
      <c r="C1710" t="s">
        <v>7891</v>
      </c>
      <c r="D1710" t="s">
        <v>8263</v>
      </c>
      <c r="E1710" t="s">
        <v>8264</v>
      </c>
      <c r="U1710" t="s">
        <v>7891</v>
      </c>
      <c r="V1710" t="s">
        <v>8265</v>
      </c>
      <c r="W1710" t="s">
        <v>7891</v>
      </c>
      <c r="X1710" t="s">
        <v>7891</v>
      </c>
      <c r="Y1710" t="s">
        <v>7891</v>
      </c>
      <c r="Z1710" t="s">
        <v>7891</v>
      </c>
      <c r="AA1710" t="s">
        <v>7891</v>
      </c>
      <c r="AB1710" t="s">
        <v>7891</v>
      </c>
      <c r="AC1710" t="s">
        <v>7891</v>
      </c>
      <c r="AD1710" t="s">
        <v>7891</v>
      </c>
      <c r="AE1710" t="s">
        <v>7891</v>
      </c>
      <c r="AF1710" t="s">
        <v>7891</v>
      </c>
      <c r="AG1710" t="s">
        <v>7891</v>
      </c>
      <c r="AH1710" t="s">
        <v>7891</v>
      </c>
      <c r="AI1710" t="s">
        <v>7891</v>
      </c>
      <c r="AJ1710" t="s">
        <v>7891</v>
      </c>
      <c r="AK1710" t="s">
        <v>7891</v>
      </c>
      <c r="AL1710" t="s">
        <v>7891</v>
      </c>
      <c r="AM1710" t="s">
        <v>7891</v>
      </c>
      <c r="AN1710" t="s">
        <v>7891</v>
      </c>
      <c r="AO1710" t="s">
        <v>8266</v>
      </c>
      <c r="AP1710" t="s">
        <v>8267</v>
      </c>
      <c r="AQ1710" t="s">
        <v>7891</v>
      </c>
      <c r="AR1710" t="s">
        <v>7891</v>
      </c>
      <c r="AS1710" t="s">
        <v>7891</v>
      </c>
      <c r="AT1710" t="s">
        <v>7891</v>
      </c>
      <c r="AU1710" t="s">
        <v>7891</v>
      </c>
      <c r="AV1710" t="s">
        <v>7891</v>
      </c>
      <c r="AW1710" t="s">
        <v>7891</v>
      </c>
      <c r="AX1710" t="s">
        <v>7891</v>
      </c>
      <c r="AY1710" t="s">
        <v>7891</v>
      </c>
      <c r="AZ1710" t="s">
        <v>7891</v>
      </c>
      <c r="BA1710" t="s">
        <v>7891</v>
      </c>
      <c r="BB1710" t="s">
        <v>7891</v>
      </c>
      <c r="BC1710" t="s">
        <v>7891</v>
      </c>
      <c r="BD1710" t="s">
        <v>7891</v>
      </c>
      <c r="BE1710" t="s">
        <v>8268</v>
      </c>
      <c r="BF1710" t="s">
        <v>7891</v>
      </c>
      <c r="BG1710" t="s">
        <v>8197</v>
      </c>
      <c r="BH1710" t="s">
        <v>7891</v>
      </c>
      <c r="BI1710" t="s">
        <v>7891</v>
      </c>
      <c r="BJ1710" t="s">
        <v>7891</v>
      </c>
      <c r="BK1710" t="s">
        <v>7891</v>
      </c>
      <c r="BL1710" t="s">
        <v>7891</v>
      </c>
      <c r="BM1710">
        <v>35294844</v>
      </c>
      <c r="BN1710" t="s">
        <v>7891</v>
      </c>
      <c r="BO1710" t="s">
        <v>7891</v>
      </c>
      <c r="BP1710" t="s">
        <v>7891</v>
      </c>
      <c r="BQ1710" t="s">
        <v>7891</v>
      </c>
      <c r="BR1710" t="s">
        <v>8269</v>
      </c>
    </row>
    <row r="1711" spans="1:70" x14ac:dyDescent="0.35">
      <c r="A1711" t="s">
        <v>11404</v>
      </c>
      <c r="B1711" t="s">
        <v>8270</v>
      </c>
      <c r="C1711" t="s">
        <v>7891</v>
      </c>
      <c r="D1711" t="s">
        <v>8271</v>
      </c>
      <c r="E1711" t="s">
        <v>8272</v>
      </c>
      <c r="U1711" t="s">
        <v>7891</v>
      </c>
      <c r="V1711" t="s">
        <v>8273</v>
      </c>
      <c r="W1711" t="s">
        <v>7891</v>
      </c>
      <c r="X1711" t="s">
        <v>7891</v>
      </c>
      <c r="Y1711" t="s">
        <v>7891</v>
      </c>
      <c r="Z1711" t="s">
        <v>7891</v>
      </c>
      <c r="AA1711" t="s">
        <v>7891</v>
      </c>
      <c r="AB1711" t="s">
        <v>7891</v>
      </c>
      <c r="AC1711" t="s">
        <v>7891</v>
      </c>
      <c r="AD1711" t="s">
        <v>7891</v>
      </c>
      <c r="AE1711" t="s">
        <v>7891</v>
      </c>
      <c r="AF1711" t="s">
        <v>7891</v>
      </c>
      <c r="AG1711" t="s">
        <v>7891</v>
      </c>
      <c r="AH1711" t="s">
        <v>7891</v>
      </c>
      <c r="AI1711" t="s">
        <v>7891</v>
      </c>
      <c r="AJ1711" t="s">
        <v>7891</v>
      </c>
      <c r="AK1711" t="s">
        <v>7891</v>
      </c>
      <c r="AL1711" t="s">
        <v>7891</v>
      </c>
      <c r="AM1711" t="s">
        <v>7891</v>
      </c>
      <c r="AN1711" t="s">
        <v>7891</v>
      </c>
      <c r="AO1711" t="s">
        <v>8274</v>
      </c>
      <c r="AP1711" t="s">
        <v>8275</v>
      </c>
      <c r="AQ1711" t="s">
        <v>7891</v>
      </c>
      <c r="AR1711" t="s">
        <v>7891</v>
      </c>
      <c r="AS1711" t="s">
        <v>7891</v>
      </c>
      <c r="AT1711" t="s">
        <v>7891</v>
      </c>
      <c r="AU1711" t="s">
        <v>7891</v>
      </c>
      <c r="AV1711" t="s">
        <v>7891</v>
      </c>
      <c r="AW1711" t="s">
        <v>7891</v>
      </c>
      <c r="AX1711" t="s">
        <v>7891</v>
      </c>
      <c r="AY1711" t="s">
        <v>7891</v>
      </c>
      <c r="AZ1711" t="s">
        <v>7891</v>
      </c>
      <c r="BA1711" t="s">
        <v>7891</v>
      </c>
      <c r="BB1711" t="s">
        <v>7891</v>
      </c>
      <c r="BC1711" t="s">
        <v>7891</v>
      </c>
      <c r="BD1711" t="s">
        <v>7891</v>
      </c>
      <c r="BE1711" t="s">
        <v>8276</v>
      </c>
      <c r="BF1711" t="s">
        <v>7891</v>
      </c>
      <c r="BG1711" t="s">
        <v>8197</v>
      </c>
      <c r="BH1711" t="s">
        <v>7891</v>
      </c>
      <c r="BI1711" t="s">
        <v>7891</v>
      </c>
      <c r="BJ1711" t="s">
        <v>7891</v>
      </c>
      <c r="BK1711" t="s">
        <v>7891</v>
      </c>
      <c r="BL1711" t="s">
        <v>7891</v>
      </c>
      <c r="BM1711">
        <v>35246993</v>
      </c>
      <c r="BN1711" t="s">
        <v>7891</v>
      </c>
      <c r="BO1711" t="s">
        <v>7891</v>
      </c>
      <c r="BP1711" t="s">
        <v>7891</v>
      </c>
      <c r="BQ1711" t="s">
        <v>7891</v>
      </c>
      <c r="BR1711" t="s">
        <v>8277</v>
      </c>
    </row>
    <row r="1712" spans="1:70" x14ac:dyDescent="0.35">
      <c r="A1712" t="s">
        <v>11404</v>
      </c>
      <c r="B1712" t="s">
        <v>8278</v>
      </c>
      <c r="C1712" t="s">
        <v>7891</v>
      </c>
      <c r="D1712" t="s">
        <v>8279</v>
      </c>
      <c r="E1712" t="s">
        <v>8280</v>
      </c>
      <c r="U1712" t="s">
        <v>7891</v>
      </c>
      <c r="V1712" t="s">
        <v>8281</v>
      </c>
      <c r="W1712" t="s">
        <v>7891</v>
      </c>
      <c r="X1712" t="s">
        <v>7891</v>
      </c>
      <c r="Y1712" t="s">
        <v>7891</v>
      </c>
      <c r="Z1712" t="s">
        <v>7891</v>
      </c>
      <c r="AA1712" t="s">
        <v>7891</v>
      </c>
      <c r="AB1712" t="s">
        <v>7891</v>
      </c>
      <c r="AC1712" t="s">
        <v>7891</v>
      </c>
      <c r="AD1712" t="s">
        <v>7891</v>
      </c>
      <c r="AE1712" t="s">
        <v>7891</v>
      </c>
      <c r="AF1712" t="s">
        <v>7891</v>
      </c>
      <c r="AG1712" t="s">
        <v>7891</v>
      </c>
      <c r="AH1712" t="s">
        <v>7891</v>
      </c>
      <c r="AI1712" t="s">
        <v>7891</v>
      </c>
      <c r="AJ1712" t="s">
        <v>7891</v>
      </c>
      <c r="AK1712" t="s">
        <v>7891</v>
      </c>
      <c r="AL1712" t="s">
        <v>7891</v>
      </c>
      <c r="AM1712" t="s">
        <v>7891</v>
      </c>
      <c r="AN1712" t="s">
        <v>7891</v>
      </c>
      <c r="AO1712" t="s">
        <v>8282</v>
      </c>
      <c r="AP1712" t="s">
        <v>8283</v>
      </c>
      <c r="AQ1712" t="s">
        <v>7891</v>
      </c>
      <c r="AR1712" t="s">
        <v>7891</v>
      </c>
      <c r="AS1712" t="s">
        <v>7891</v>
      </c>
      <c r="AT1712" t="s">
        <v>7891</v>
      </c>
      <c r="AU1712" t="s">
        <v>7891</v>
      </c>
      <c r="AV1712" t="s">
        <v>7891</v>
      </c>
      <c r="AW1712" t="s">
        <v>7891</v>
      </c>
      <c r="AX1712" t="s">
        <v>7891</v>
      </c>
      <c r="AY1712" t="s">
        <v>7891</v>
      </c>
      <c r="AZ1712" t="s">
        <v>7891</v>
      </c>
      <c r="BA1712" t="s">
        <v>7891</v>
      </c>
      <c r="BB1712" t="s">
        <v>7891</v>
      </c>
      <c r="BC1712" t="s">
        <v>7891</v>
      </c>
      <c r="BD1712" t="s">
        <v>7891</v>
      </c>
      <c r="BE1712" t="s">
        <v>8284</v>
      </c>
      <c r="BF1712" t="s">
        <v>7891</v>
      </c>
      <c r="BG1712" t="s">
        <v>8197</v>
      </c>
      <c r="BH1712" t="s">
        <v>7891</v>
      </c>
      <c r="BI1712" t="s">
        <v>7891</v>
      </c>
      <c r="BJ1712" t="s">
        <v>7891</v>
      </c>
      <c r="BK1712" t="s">
        <v>7891</v>
      </c>
      <c r="BL1712" t="s">
        <v>7891</v>
      </c>
      <c r="BM1712" t="s">
        <v>7891</v>
      </c>
      <c r="BN1712" t="s">
        <v>7891</v>
      </c>
      <c r="BO1712" t="s">
        <v>7891</v>
      </c>
      <c r="BP1712" t="s">
        <v>7891</v>
      </c>
      <c r="BQ1712" t="s">
        <v>7891</v>
      </c>
      <c r="BR1712" t="s">
        <v>8285</v>
      </c>
    </row>
    <row r="1713" spans="1:70" x14ac:dyDescent="0.35">
      <c r="A1713" t="s">
        <v>11404</v>
      </c>
      <c r="B1713" t="s">
        <v>8286</v>
      </c>
      <c r="C1713" t="s">
        <v>7891</v>
      </c>
      <c r="D1713" t="s">
        <v>6039</v>
      </c>
      <c r="E1713" t="s">
        <v>8287</v>
      </c>
      <c r="U1713" t="s">
        <v>7891</v>
      </c>
      <c r="V1713" t="s">
        <v>8288</v>
      </c>
      <c r="W1713" t="s">
        <v>7891</v>
      </c>
      <c r="X1713" t="s">
        <v>7891</v>
      </c>
      <c r="Y1713" t="s">
        <v>7891</v>
      </c>
      <c r="Z1713" t="s">
        <v>7891</v>
      </c>
      <c r="AA1713" t="s">
        <v>7891</v>
      </c>
      <c r="AB1713" t="s">
        <v>7891</v>
      </c>
      <c r="AC1713" t="s">
        <v>7891</v>
      </c>
      <c r="AD1713" t="s">
        <v>7891</v>
      </c>
      <c r="AE1713" t="s">
        <v>7891</v>
      </c>
      <c r="AF1713" t="s">
        <v>7891</v>
      </c>
      <c r="AG1713" t="s">
        <v>7891</v>
      </c>
      <c r="AH1713" t="s">
        <v>7891</v>
      </c>
      <c r="AI1713" t="s">
        <v>7891</v>
      </c>
      <c r="AJ1713" t="s">
        <v>7891</v>
      </c>
      <c r="AK1713" t="s">
        <v>7891</v>
      </c>
      <c r="AL1713" t="s">
        <v>7891</v>
      </c>
      <c r="AM1713" t="s">
        <v>7891</v>
      </c>
      <c r="AN1713" t="s">
        <v>7891</v>
      </c>
      <c r="AO1713" t="s">
        <v>8289</v>
      </c>
      <c r="AP1713" t="s">
        <v>8290</v>
      </c>
      <c r="AQ1713" t="s">
        <v>7891</v>
      </c>
      <c r="AR1713" t="s">
        <v>7891</v>
      </c>
      <c r="AS1713" t="s">
        <v>7891</v>
      </c>
      <c r="AT1713" t="s">
        <v>8291</v>
      </c>
      <c r="AU1713">
        <v>2022</v>
      </c>
      <c r="AV1713">
        <v>59</v>
      </c>
      <c r="AW1713" t="s">
        <v>7891</v>
      </c>
      <c r="AX1713" t="s">
        <v>7891</v>
      </c>
      <c r="AY1713" t="s">
        <v>7891</v>
      </c>
      <c r="AZ1713" t="s">
        <v>7891</v>
      </c>
      <c r="BA1713" t="s">
        <v>7891</v>
      </c>
      <c r="BB1713" t="s">
        <v>7891</v>
      </c>
      <c r="BC1713" t="s">
        <v>7891</v>
      </c>
      <c r="BD1713">
        <v>469580211067481</v>
      </c>
      <c r="BE1713" t="s">
        <v>1148</v>
      </c>
      <c r="BF1713" t="s">
        <v>7891</v>
      </c>
      <c r="BG1713" t="s">
        <v>7891</v>
      </c>
      <c r="BH1713" t="s">
        <v>7891</v>
      </c>
      <c r="BI1713" t="s">
        <v>7891</v>
      </c>
      <c r="BJ1713" t="s">
        <v>7891</v>
      </c>
      <c r="BK1713" t="s">
        <v>7891</v>
      </c>
      <c r="BL1713" t="s">
        <v>7891</v>
      </c>
      <c r="BM1713">
        <v>35290140</v>
      </c>
      <c r="BN1713" t="s">
        <v>7891</v>
      </c>
      <c r="BO1713" t="s">
        <v>7891</v>
      </c>
      <c r="BP1713" t="s">
        <v>7891</v>
      </c>
      <c r="BQ1713" t="s">
        <v>7891</v>
      </c>
      <c r="BR1713" t="s">
        <v>8292</v>
      </c>
    </row>
    <row r="1714" spans="1:70" x14ac:dyDescent="0.35">
      <c r="A1714" t="s">
        <v>11404</v>
      </c>
      <c r="B1714" t="s">
        <v>8293</v>
      </c>
      <c r="C1714" t="s">
        <v>7891</v>
      </c>
      <c r="D1714" t="s">
        <v>8294</v>
      </c>
      <c r="E1714" t="s">
        <v>8295</v>
      </c>
      <c r="U1714" t="s">
        <v>7891</v>
      </c>
      <c r="V1714" t="s">
        <v>8296</v>
      </c>
      <c r="W1714" t="s">
        <v>7891</v>
      </c>
      <c r="X1714" t="s">
        <v>7891</v>
      </c>
      <c r="Y1714" t="s">
        <v>7891</v>
      </c>
      <c r="Z1714" t="s">
        <v>7891</v>
      </c>
      <c r="AA1714" t="s">
        <v>7891</v>
      </c>
      <c r="AB1714" t="s">
        <v>7891</v>
      </c>
      <c r="AC1714" t="s">
        <v>7891</v>
      </c>
      <c r="AD1714" t="s">
        <v>7891</v>
      </c>
      <c r="AE1714" t="s">
        <v>7891</v>
      </c>
      <c r="AF1714" t="s">
        <v>7891</v>
      </c>
      <c r="AG1714" t="s">
        <v>7891</v>
      </c>
      <c r="AH1714" t="s">
        <v>7891</v>
      </c>
      <c r="AI1714" t="s">
        <v>7891</v>
      </c>
      <c r="AJ1714" t="s">
        <v>7891</v>
      </c>
      <c r="AK1714" t="s">
        <v>7891</v>
      </c>
      <c r="AL1714" t="s">
        <v>7891</v>
      </c>
      <c r="AM1714" t="s">
        <v>7891</v>
      </c>
      <c r="AN1714" t="s">
        <v>7891</v>
      </c>
      <c r="AO1714" t="s">
        <v>8297</v>
      </c>
      <c r="AP1714" t="s">
        <v>8298</v>
      </c>
      <c r="AQ1714" t="s">
        <v>7891</v>
      </c>
      <c r="AR1714" t="s">
        <v>7891</v>
      </c>
      <c r="AS1714" t="s">
        <v>7891</v>
      </c>
      <c r="AT1714" t="s">
        <v>8299</v>
      </c>
      <c r="AU1714">
        <v>2022</v>
      </c>
      <c r="AV1714">
        <v>45</v>
      </c>
      <c r="AW1714">
        <v>2</v>
      </c>
      <c r="AX1714" t="s">
        <v>7891</v>
      </c>
      <c r="AY1714" t="s">
        <v>7891</v>
      </c>
      <c r="AZ1714" t="s">
        <v>7891</v>
      </c>
      <c r="BA1714" t="s">
        <v>7891</v>
      </c>
      <c r="BB1714" t="s">
        <v>8300</v>
      </c>
      <c r="BC1714" t="s">
        <v>8301</v>
      </c>
      <c r="BD1714" t="s">
        <v>7891</v>
      </c>
      <c r="BE1714" t="s">
        <v>8302</v>
      </c>
      <c r="BF1714" t="s">
        <v>7891</v>
      </c>
      <c r="BG1714" t="s">
        <v>7891</v>
      </c>
      <c r="BH1714" t="s">
        <v>7891</v>
      </c>
      <c r="BI1714" t="s">
        <v>7891</v>
      </c>
      <c r="BJ1714" t="s">
        <v>7891</v>
      </c>
      <c r="BK1714" t="s">
        <v>7891</v>
      </c>
      <c r="BL1714" t="s">
        <v>7891</v>
      </c>
      <c r="BM1714">
        <v>34183519</v>
      </c>
      <c r="BN1714" t="s">
        <v>7891</v>
      </c>
      <c r="BO1714" t="s">
        <v>7891</v>
      </c>
      <c r="BP1714" t="s">
        <v>7891</v>
      </c>
      <c r="BQ1714" t="s">
        <v>7891</v>
      </c>
      <c r="BR1714" t="s">
        <v>8303</v>
      </c>
    </row>
    <row r="1715" spans="1:70" x14ac:dyDescent="0.35">
      <c r="A1715" t="s">
        <v>11404</v>
      </c>
      <c r="B1715" t="s">
        <v>8304</v>
      </c>
      <c r="C1715" t="s">
        <v>7891</v>
      </c>
      <c r="D1715" t="s">
        <v>6465</v>
      </c>
      <c r="E1715" t="s">
        <v>8305</v>
      </c>
      <c r="U1715" t="s">
        <v>7891</v>
      </c>
      <c r="V1715" t="s">
        <v>8306</v>
      </c>
      <c r="W1715" t="s">
        <v>7891</v>
      </c>
      <c r="X1715" t="s">
        <v>7891</v>
      </c>
      <c r="Y1715" t="s">
        <v>7891</v>
      </c>
      <c r="Z1715" t="s">
        <v>7891</v>
      </c>
      <c r="AA1715" t="s">
        <v>7891</v>
      </c>
      <c r="AB1715" t="s">
        <v>8307</v>
      </c>
      <c r="AC1715" t="s">
        <v>7891</v>
      </c>
      <c r="AD1715" t="s">
        <v>7891</v>
      </c>
      <c r="AE1715" t="s">
        <v>7891</v>
      </c>
      <c r="AF1715" t="s">
        <v>7891</v>
      </c>
      <c r="AG1715" t="s">
        <v>7891</v>
      </c>
      <c r="AH1715" t="s">
        <v>7891</v>
      </c>
      <c r="AI1715" t="s">
        <v>7891</v>
      </c>
      <c r="AJ1715" t="s">
        <v>7891</v>
      </c>
      <c r="AK1715" t="s">
        <v>7891</v>
      </c>
      <c r="AL1715" t="s">
        <v>7891</v>
      </c>
      <c r="AM1715" t="s">
        <v>7891</v>
      </c>
      <c r="AN1715" t="s">
        <v>7891</v>
      </c>
      <c r="AO1715" t="s">
        <v>8308</v>
      </c>
      <c r="AP1715" t="s">
        <v>8309</v>
      </c>
      <c r="AQ1715" t="s">
        <v>7891</v>
      </c>
      <c r="AR1715" t="s">
        <v>7891</v>
      </c>
      <c r="AS1715" t="s">
        <v>7891</v>
      </c>
      <c r="AT1715" t="s">
        <v>8310</v>
      </c>
      <c r="AU1715">
        <v>2022</v>
      </c>
      <c r="AV1715">
        <v>34</v>
      </c>
      <c r="AW1715">
        <v>2</v>
      </c>
      <c r="AX1715" t="s">
        <v>7891</v>
      </c>
      <c r="AY1715" t="s">
        <v>7891</v>
      </c>
      <c r="AZ1715" t="s">
        <v>7891</v>
      </c>
      <c r="BA1715" t="s">
        <v>7891</v>
      </c>
      <c r="BB1715">
        <v>182</v>
      </c>
      <c r="BC1715">
        <v>187</v>
      </c>
      <c r="BD1715" t="s">
        <v>7891</v>
      </c>
      <c r="BE1715" t="s">
        <v>6469</v>
      </c>
      <c r="BF1715" t="s">
        <v>7891</v>
      </c>
      <c r="BG1715" t="s">
        <v>7891</v>
      </c>
      <c r="BH1715" t="s">
        <v>7891</v>
      </c>
      <c r="BI1715" t="s">
        <v>7891</v>
      </c>
      <c r="BJ1715" t="s">
        <v>7891</v>
      </c>
      <c r="BK1715" t="s">
        <v>7891</v>
      </c>
      <c r="BL1715" t="s">
        <v>7891</v>
      </c>
      <c r="BM1715">
        <v>34961330</v>
      </c>
      <c r="BN1715" t="s">
        <v>7891</v>
      </c>
      <c r="BO1715" t="s">
        <v>7891</v>
      </c>
      <c r="BP1715" t="s">
        <v>7891</v>
      </c>
      <c r="BQ1715" t="s">
        <v>7891</v>
      </c>
      <c r="BR1715" t="s">
        <v>8311</v>
      </c>
    </row>
    <row r="1716" spans="1:70" x14ac:dyDescent="0.35">
      <c r="A1716" t="s">
        <v>11404</v>
      </c>
      <c r="B1716" t="s">
        <v>8312</v>
      </c>
      <c r="C1716" t="s">
        <v>7891</v>
      </c>
      <c r="D1716" t="s">
        <v>6220</v>
      </c>
      <c r="E1716" t="s">
        <v>8313</v>
      </c>
      <c r="U1716" t="s">
        <v>7891</v>
      </c>
      <c r="V1716" t="s">
        <v>8314</v>
      </c>
      <c r="W1716" t="s">
        <v>7891</v>
      </c>
      <c r="X1716" t="s">
        <v>7891</v>
      </c>
      <c r="Y1716" t="s">
        <v>7891</v>
      </c>
      <c r="Z1716" t="s">
        <v>7891</v>
      </c>
      <c r="AA1716" t="s">
        <v>7891</v>
      </c>
      <c r="AB1716" t="s">
        <v>7891</v>
      </c>
      <c r="AC1716" t="s">
        <v>7891</v>
      </c>
      <c r="AD1716" t="s">
        <v>7891</v>
      </c>
      <c r="AE1716" t="s">
        <v>7891</v>
      </c>
      <c r="AF1716" t="s">
        <v>7891</v>
      </c>
      <c r="AG1716" t="s">
        <v>7891</v>
      </c>
      <c r="AH1716" t="s">
        <v>7891</v>
      </c>
      <c r="AI1716" t="s">
        <v>7891</v>
      </c>
      <c r="AJ1716" t="s">
        <v>7891</v>
      </c>
      <c r="AK1716" t="s">
        <v>7891</v>
      </c>
      <c r="AL1716" t="s">
        <v>7891</v>
      </c>
      <c r="AM1716" t="s">
        <v>7891</v>
      </c>
      <c r="AN1716" t="s">
        <v>7891</v>
      </c>
      <c r="AO1716" t="s">
        <v>8315</v>
      </c>
      <c r="AP1716" t="s">
        <v>8316</v>
      </c>
      <c r="AQ1716" t="s">
        <v>7891</v>
      </c>
      <c r="AR1716" t="s">
        <v>7891</v>
      </c>
      <c r="AS1716" t="s">
        <v>7891</v>
      </c>
      <c r="AT1716" t="s">
        <v>8317</v>
      </c>
      <c r="AU1716">
        <v>2022</v>
      </c>
      <c r="AV1716">
        <v>300</v>
      </c>
      <c r="AW1716" t="s">
        <v>7891</v>
      </c>
      <c r="AX1716" t="s">
        <v>7891</v>
      </c>
      <c r="AY1716" t="s">
        <v>7891</v>
      </c>
      <c r="AZ1716" t="s">
        <v>7891</v>
      </c>
      <c r="BA1716" t="s">
        <v>7891</v>
      </c>
      <c r="BB1716">
        <v>410</v>
      </c>
      <c r="BC1716">
        <v>417</v>
      </c>
      <c r="BD1716" t="s">
        <v>7891</v>
      </c>
      <c r="BE1716" t="s">
        <v>1246</v>
      </c>
      <c r="BF1716" t="s">
        <v>7891</v>
      </c>
      <c r="BG1716" t="s">
        <v>7891</v>
      </c>
      <c r="BH1716" t="s">
        <v>7891</v>
      </c>
      <c r="BI1716" t="s">
        <v>7891</v>
      </c>
      <c r="BJ1716" t="s">
        <v>7891</v>
      </c>
      <c r="BK1716" t="s">
        <v>7891</v>
      </c>
      <c r="BL1716" t="s">
        <v>7891</v>
      </c>
      <c r="BM1716">
        <v>35016117</v>
      </c>
      <c r="BN1716" t="s">
        <v>7891</v>
      </c>
      <c r="BO1716" t="s">
        <v>7891</v>
      </c>
      <c r="BP1716" t="s">
        <v>7891</v>
      </c>
      <c r="BQ1716" t="s">
        <v>7891</v>
      </c>
      <c r="BR1716" t="s">
        <v>8318</v>
      </c>
    </row>
    <row r="1717" spans="1:70" x14ac:dyDescent="0.35">
      <c r="A1717" t="s">
        <v>11404</v>
      </c>
      <c r="B1717" t="s">
        <v>8319</v>
      </c>
      <c r="C1717" t="s">
        <v>7891</v>
      </c>
      <c r="D1717" t="s">
        <v>6127</v>
      </c>
      <c r="E1717" t="s">
        <v>8320</v>
      </c>
      <c r="U1717" t="s">
        <v>7891</v>
      </c>
      <c r="V1717" t="s">
        <v>8321</v>
      </c>
      <c r="W1717" t="s">
        <v>7891</v>
      </c>
      <c r="X1717" t="s">
        <v>7891</v>
      </c>
      <c r="Y1717" t="s">
        <v>7891</v>
      </c>
      <c r="Z1717" t="s">
        <v>7891</v>
      </c>
      <c r="AA1717" t="s">
        <v>7891</v>
      </c>
      <c r="AB1717" t="s">
        <v>8322</v>
      </c>
      <c r="AC1717" t="s">
        <v>7891</v>
      </c>
      <c r="AD1717" t="s">
        <v>7891</v>
      </c>
      <c r="AE1717" t="s">
        <v>7891</v>
      </c>
      <c r="AF1717" t="s">
        <v>7891</v>
      </c>
      <c r="AG1717" t="s">
        <v>7891</v>
      </c>
      <c r="AH1717" t="s">
        <v>7891</v>
      </c>
      <c r="AI1717" t="s">
        <v>7891</v>
      </c>
      <c r="AJ1717" t="s">
        <v>7891</v>
      </c>
      <c r="AK1717" t="s">
        <v>7891</v>
      </c>
      <c r="AL1717" t="s">
        <v>7891</v>
      </c>
      <c r="AM1717" t="s">
        <v>7891</v>
      </c>
      <c r="AN1717" t="s">
        <v>7891</v>
      </c>
      <c r="AO1717" t="s">
        <v>8323</v>
      </c>
      <c r="AP1717" t="s">
        <v>8324</v>
      </c>
      <c r="AQ1717" t="s">
        <v>7891</v>
      </c>
      <c r="AR1717" t="s">
        <v>7891</v>
      </c>
      <c r="AS1717" t="s">
        <v>7891</v>
      </c>
      <c r="AT1717" t="s">
        <v>7891</v>
      </c>
      <c r="AU1717" t="s">
        <v>7891</v>
      </c>
      <c r="AV1717" t="s">
        <v>7891</v>
      </c>
      <c r="AW1717" t="s">
        <v>7891</v>
      </c>
      <c r="AX1717" t="s">
        <v>7891</v>
      </c>
      <c r="AY1717" t="s">
        <v>7891</v>
      </c>
      <c r="AZ1717" t="s">
        <v>7891</v>
      </c>
      <c r="BA1717" t="s">
        <v>7891</v>
      </c>
      <c r="BB1717" t="s">
        <v>7891</v>
      </c>
      <c r="BC1717" t="s">
        <v>7891</v>
      </c>
      <c r="BD1717" t="s">
        <v>7891</v>
      </c>
      <c r="BE1717" t="s">
        <v>3364</v>
      </c>
      <c r="BF1717" t="s">
        <v>7891</v>
      </c>
      <c r="BG1717" t="s">
        <v>8197</v>
      </c>
      <c r="BH1717" t="s">
        <v>7891</v>
      </c>
      <c r="BI1717" t="s">
        <v>7891</v>
      </c>
      <c r="BJ1717" t="s">
        <v>7891</v>
      </c>
      <c r="BK1717" t="s">
        <v>7891</v>
      </c>
      <c r="BL1717" t="s">
        <v>7891</v>
      </c>
      <c r="BM1717">
        <v>35230713</v>
      </c>
      <c r="BN1717" t="s">
        <v>7891</v>
      </c>
      <c r="BO1717" t="s">
        <v>7891</v>
      </c>
      <c r="BP1717" t="s">
        <v>7891</v>
      </c>
      <c r="BQ1717" t="s">
        <v>7891</v>
      </c>
      <c r="BR1717" t="s">
        <v>8325</v>
      </c>
    </row>
    <row r="1718" spans="1:70" x14ac:dyDescent="0.35">
      <c r="A1718" t="s">
        <v>11404</v>
      </c>
      <c r="B1718" t="s">
        <v>8326</v>
      </c>
      <c r="C1718" t="s">
        <v>7891</v>
      </c>
      <c r="D1718" t="s">
        <v>6230</v>
      </c>
      <c r="E1718" t="s">
        <v>8327</v>
      </c>
      <c r="U1718" t="s">
        <v>7891</v>
      </c>
      <c r="V1718" t="s">
        <v>8328</v>
      </c>
      <c r="W1718" t="s">
        <v>7891</v>
      </c>
      <c r="X1718" t="s">
        <v>7891</v>
      </c>
      <c r="Y1718" t="s">
        <v>7891</v>
      </c>
      <c r="Z1718" t="s">
        <v>7891</v>
      </c>
      <c r="AA1718" t="s">
        <v>7891</v>
      </c>
      <c r="AB1718" t="s">
        <v>8329</v>
      </c>
      <c r="AC1718" t="s">
        <v>7891</v>
      </c>
      <c r="AD1718" t="s">
        <v>7891</v>
      </c>
      <c r="AE1718" t="s">
        <v>7891</v>
      </c>
      <c r="AF1718" t="s">
        <v>7891</v>
      </c>
      <c r="AG1718" t="s">
        <v>7891</v>
      </c>
      <c r="AH1718" t="s">
        <v>7891</v>
      </c>
      <c r="AI1718" t="s">
        <v>7891</v>
      </c>
      <c r="AJ1718" t="s">
        <v>7891</v>
      </c>
      <c r="AK1718" t="s">
        <v>7891</v>
      </c>
      <c r="AL1718" t="s">
        <v>7891</v>
      </c>
      <c r="AM1718" t="s">
        <v>7891</v>
      </c>
      <c r="AN1718" t="s">
        <v>7891</v>
      </c>
      <c r="AO1718" t="s">
        <v>7891</v>
      </c>
      <c r="AP1718" t="s">
        <v>8330</v>
      </c>
      <c r="AQ1718" t="s">
        <v>7891</v>
      </c>
      <c r="AR1718" t="s">
        <v>7891</v>
      </c>
      <c r="AS1718" t="s">
        <v>7891</v>
      </c>
      <c r="AT1718" t="s">
        <v>8331</v>
      </c>
      <c r="AU1718">
        <v>2022</v>
      </c>
      <c r="AV1718">
        <v>11</v>
      </c>
      <c r="AW1718">
        <v>3</v>
      </c>
      <c r="AX1718" t="s">
        <v>7891</v>
      </c>
      <c r="AY1718" t="s">
        <v>7891</v>
      </c>
      <c r="AZ1718" t="s">
        <v>7891</v>
      </c>
      <c r="BA1718" t="s">
        <v>7891</v>
      </c>
      <c r="BB1718" t="s">
        <v>7891</v>
      </c>
      <c r="BC1718" t="s">
        <v>7891</v>
      </c>
      <c r="BD1718">
        <v>442</v>
      </c>
      <c r="BE1718" t="s">
        <v>6236</v>
      </c>
      <c r="BF1718" t="s">
        <v>7891</v>
      </c>
      <c r="BG1718" t="s">
        <v>7891</v>
      </c>
      <c r="BH1718" t="s">
        <v>7891</v>
      </c>
      <c r="BI1718" t="s">
        <v>7891</v>
      </c>
      <c r="BJ1718" t="s">
        <v>7891</v>
      </c>
      <c r="BK1718" t="s">
        <v>7891</v>
      </c>
      <c r="BL1718" t="s">
        <v>7891</v>
      </c>
      <c r="BM1718">
        <v>35336816</v>
      </c>
      <c r="BN1718" t="s">
        <v>7891</v>
      </c>
      <c r="BO1718" t="s">
        <v>7891</v>
      </c>
      <c r="BP1718" t="s">
        <v>7891</v>
      </c>
      <c r="BQ1718" t="s">
        <v>7891</v>
      </c>
      <c r="BR1718" t="s">
        <v>8332</v>
      </c>
    </row>
    <row r="1719" spans="1:70" x14ac:dyDescent="0.35">
      <c r="A1719" t="s">
        <v>11404</v>
      </c>
      <c r="B1719" t="s">
        <v>8333</v>
      </c>
      <c r="C1719" t="s">
        <v>7891</v>
      </c>
      <c r="D1719" t="s">
        <v>8334</v>
      </c>
      <c r="E1719" t="s">
        <v>8335</v>
      </c>
      <c r="U1719" t="s">
        <v>7891</v>
      </c>
      <c r="V1719" t="s">
        <v>8336</v>
      </c>
      <c r="W1719" t="s">
        <v>7891</v>
      </c>
      <c r="X1719" t="s">
        <v>7891</v>
      </c>
      <c r="Y1719" t="s">
        <v>7891</v>
      </c>
      <c r="Z1719" t="s">
        <v>7891</v>
      </c>
      <c r="AA1719" t="s">
        <v>7891</v>
      </c>
      <c r="AB1719" t="s">
        <v>8337</v>
      </c>
      <c r="AC1719" t="s">
        <v>7891</v>
      </c>
      <c r="AD1719" t="s">
        <v>7891</v>
      </c>
      <c r="AE1719" t="s">
        <v>7891</v>
      </c>
      <c r="AF1719" t="s">
        <v>7891</v>
      </c>
      <c r="AG1719" t="s">
        <v>7891</v>
      </c>
      <c r="AH1719" t="s">
        <v>7891</v>
      </c>
      <c r="AI1719" t="s">
        <v>7891</v>
      </c>
      <c r="AJ1719" t="s">
        <v>7891</v>
      </c>
      <c r="AK1719" t="s">
        <v>7891</v>
      </c>
      <c r="AL1719" t="s">
        <v>7891</v>
      </c>
      <c r="AM1719" t="s">
        <v>7891</v>
      </c>
      <c r="AN1719" t="s">
        <v>7891</v>
      </c>
      <c r="AO1719" t="s">
        <v>8338</v>
      </c>
      <c r="AP1719" t="s">
        <v>8339</v>
      </c>
      <c r="AQ1719" t="s">
        <v>7891</v>
      </c>
      <c r="AR1719" t="s">
        <v>7891</v>
      </c>
      <c r="AS1719" t="s">
        <v>7891</v>
      </c>
      <c r="AT1719" t="s">
        <v>8331</v>
      </c>
      <c r="AU1719">
        <v>2022</v>
      </c>
      <c r="AV1719">
        <v>53</v>
      </c>
      <c r="AW1719">
        <v>2</v>
      </c>
      <c r="AX1719" t="s">
        <v>7891</v>
      </c>
      <c r="AY1719" t="s">
        <v>7891</v>
      </c>
      <c r="AZ1719" t="s">
        <v>7891</v>
      </c>
      <c r="BA1719" t="s">
        <v>7891</v>
      </c>
      <c r="BB1719">
        <v>365</v>
      </c>
      <c r="BC1719">
        <v>375</v>
      </c>
      <c r="BD1719" t="s">
        <v>7891</v>
      </c>
      <c r="BE1719" t="s">
        <v>925</v>
      </c>
      <c r="BF1719" t="s">
        <v>7891</v>
      </c>
      <c r="BG1719" t="s">
        <v>7891</v>
      </c>
      <c r="BH1719" t="s">
        <v>7891</v>
      </c>
      <c r="BI1719" t="s">
        <v>7891</v>
      </c>
      <c r="BJ1719" t="s">
        <v>7891</v>
      </c>
      <c r="BK1719" t="s">
        <v>7891</v>
      </c>
      <c r="BL1719" t="s">
        <v>7891</v>
      </c>
      <c r="BM1719">
        <v>35227410</v>
      </c>
      <c r="BN1719" t="s">
        <v>7891</v>
      </c>
      <c r="BO1719" t="s">
        <v>7891</v>
      </c>
      <c r="BP1719" t="s">
        <v>7891</v>
      </c>
      <c r="BQ1719" t="s">
        <v>7891</v>
      </c>
      <c r="BR1719" t="s">
        <v>8340</v>
      </c>
    </row>
    <row r="1720" spans="1:70" x14ac:dyDescent="0.35">
      <c r="A1720" t="s">
        <v>11404</v>
      </c>
      <c r="B1720" t="s">
        <v>8341</v>
      </c>
      <c r="C1720" t="s">
        <v>7891</v>
      </c>
      <c r="D1720" t="s">
        <v>6470</v>
      </c>
      <c r="E1720" t="s">
        <v>8342</v>
      </c>
      <c r="U1720" t="s">
        <v>7891</v>
      </c>
      <c r="V1720" t="s">
        <v>8343</v>
      </c>
      <c r="W1720" t="s">
        <v>7891</v>
      </c>
      <c r="X1720" t="s">
        <v>7891</v>
      </c>
      <c r="Y1720" t="s">
        <v>7891</v>
      </c>
      <c r="Z1720" t="s">
        <v>7891</v>
      </c>
      <c r="AA1720" t="s">
        <v>7891</v>
      </c>
      <c r="AB1720" t="s">
        <v>7891</v>
      </c>
      <c r="AC1720" t="s">
        <v>7891</v>
      </c>
      <c r="AD1720" t="s">
        <v>7891</v>
      </c>
      <c r="AE1720" t="s">
        <v>7891</v>
      </c>
      <c r="AF1720" t="s">
        <v>7891</v>
      </c>
      <c r="AG1720" t="s">
        <v>7891</v>
      </c>
      <c r="AH1720" t="s">
        <v>7891</v>
      </c>
      <c r="AI1720" t="s">
        <v>7891</v>
      </c>
      <c r="AJ1720" t="s">
        <v>7891</v>
      </c>
      <c r="AK1720" t="s">
        <v>7891</v>
      </c>
      <c r="AL1720" t="s">
        <v>7891</v>
      </c>
      <c r="AM1720" t="s">
        <v>7891</v>
      </c>
      <c r="AN1720" t="s">
        <v>7891</v>
      </c>
      <c r="AO1720" t="s">
        <v>8344</v>
      </c>
      <c r="AP1720" t="s">
        <v>8345</v>
      </c>
      <c r="AQ1720" t="s">
        <v>7891</v>
      </c>
      <c r="AR1720" t="s">
        <v>7891</v>
      </c>
      <c r="AS1720" t="s">
        <v>7891</v>
      </c>
      <c r="AT1720" t="s">
        <v>8331</v>
      </c>
      <c r="AU1720">
        <v>2022</v>
      </c>
      <c r="AV1720">
        <v>11</v>
      </c>
      <c r="AW1720">
        <v>3</v>
      </c>
      <c r="AX1720" t="s">
        <v>7891</v>
      </c>
      <c r="AY1720" t="s">
        <v>7891</v>
      </c>
      <c r="AZ1720" t="s">
        <v>7891</v>
      </c>
      <c r="BA1720" t="s">
        <v>7891</v>
      </c>
      <c r="BB1720">
        <v>293</v>
      </c>
      <c r="BC1720">
        <v>303</v>
      </c>
      <c r="BD1720" t="s">
        <v>7891</v>
      </c>
      <c r="BE1720" t="s">
        <v>6475</v>
      </c>
      <c r="BF1720" t="s">
        <v>7891</v>
      </c>
      <c r="BG1720" t="s">
        <v>8197</v>
      </c>
      <c r="BH1720" t="s">
        <v>7891</v>
      </c>
      <c r="BI1720" t="s">
        <v>7891</v>
      </c>
      <c r="BJ1720" t="s">
        <v>7891</v>
      </c>
      <c r="BK1720" t="s">
        <v>7891</v>
      </c>
      <c r="BL1720" t="s">
        <v>7891</v>
      </c>
      <c r="BM1720">
        <v>35402196</v>
      </c>
      <c r="BN1720" t="s">
        <v>7891</v>
      </c>
      <c r="BO1720" t="s">
        <v>7891</v>
      </c>
      <c r="BP1720" t="s">
        <v>7891</v>
      </c>
      <c r="BQ1720" t="s">
        <v>7891</v>
      </c>
      <c r="BR1720" t="s">
        <v>8346</v>
      </c>
    </row>
    <row r="1721" spans="1:70" x14ac:dyDescent="0.35">
      <c r="A1721" t="s">
        <v>11404</v>
      </c>
      <c r="B1721" t="s">
        <v>8347</v>
      </c>
      <c r="C1721" t="s">
        <v>7891</v>
      </c>
      <c r="D1721" t="s">
        <v>8348</v>
      </c>
      <c r="E1721" t="s">
        <v>8349</v>
      </c>
      <c r="U1721" t="s">
        <v>7891</v>
      </c>
      <c r="V1721" t="s">
        <v>8350</v>
      </c>
      <c r="W1721" t="s">
        <v>7891</v>
      </c>
      <c r="X1721" t="s">
        <v>7891</v>
      </c>
      <c r="Y1721" t="s">
        <v>7891</v>
      </c>
      <c r="Z1721" t="s">
        <v>7891</v>
      </c>
      <c r="AA1721" t="s">
        <v>7891</v>
      </c>
      <c r="AB1721" t="s">
        <v>7891</v>
      </c>
      <c r="AC1721" t="s">
        <v>7891</v>
      </c>
      <c r="AD1721" t="s">
        <v>7891</v>
      </c>
      <c r="AE1721" t="s">
        <v>7891</v>
      </c>
      <c r="AF1721" t="s">
        <v>7891</v>
      </c>
      <c r="AG1721" t="s">
        <v>7891</v>
      </c>
      <c r="AH1721" t="s">
        <v>7891</v>
      </c>
      <c r="AI1721" t="s">
        <v>7891</v>
      </c>
      <c r="AJ1721" t="s">
        <v>7891</v>
      </c>
      <c r="AK1721" t="s">
        <v>7891</v>
      </c>
      <c r="AL1721" t="s">
        <v>7891</v>
      </c>
      <c r="AM1721" t="s">
        <v>7891</v>
      </c>
      <c r="AN1721" t="s">
        <v>7891</v>
      </c>
      <c r="AO1721" t="s">
        <v>7891</v>
      </c>
      <c r="AP1721" t="s">
        <v>8351</v>
      </c>
      <c r="AQ1721" t="s">
        <v>7891</v>
      </c>
      <c r="AR1721" t="s">
        <v>7891</v>
      </c>
      <c r="AS1721" t="s">
        <v>7891</v>
      </c>
      <c r="AT1721" t="s">
        <v>8331</v>
      </c>
      <c r="AU1721">
        <v>2022</v>
      </c>
      <c r="AV1721">
        <v>14</v>
      </c>
      <c r="AW1721">
        <v>5</v>
      </c>
      <c r="AX1721" t="s">
        <v>7891</v>
      </c>
      <c r="AY1721" t="s">
        <v>7891</v>
      </c>
      <c r="AZ1721" t="s">
        <v>7891</v>
      </c>
      <c r="BA1721" t="s">
        <v>7891</v>
      </c>
      <c r="BB1721" t="s">
        <v>7891</v>
      </c>
      <c r="BC1721" t="s">
        <v>7891</v>
      </c>
      <c r="BD1721">
        <v>2705</v>
      </c>
      <c r="BE1721" t="s">
        <v>8352</v>
      </c>
      <c r="BF1721" t="s">
        <v>7891</v>
      </c>
      <c r="BG1721" t="s">
        <v>7891</v>
      </c>
      <c r="BH1721" t="s">
        <v>7891</v>
      </c>
      <c r="BI1721" t="s">
        <v>7891</v>
      </c>
      <c r="BJ1721" t="s">
        <v>7891</v>
      </c>
      <c r="BK1721" t="s">
        <v>7891</v>
      </c>
      <c r="BL1721" t="s">
        <v>7891</v>
      </c>
      <c r="BM1721" t="s">
        <v>7891</v>
      </c>
      <c r="BN1721" t="s">
        <v>7891</v>
      </c>
      <c r="BO1721" t="s">
        <v>7891</v>
      </c>
      <c r="BP1721" t="s">
        <v>7891</v>
      </c>
      <c r="BQ1721" t="s">
        <v>7891</v>
      </c>
      <c r="BR1721" t="s">
        <v>8353</v>
      </c>
    </row>
    <row r="1722" spans="1:70" x14ac:dyDescent="0.35">
      <c r="A1722" t="s">
        <v>11404</v>
      </c>
      <c r="B1722" t="s">
        <v>8354</v>
      </c>
      <c r="C1722" t="s">
        <v>7891</v>
      </c>
      <c r="D1722" t="s">
        <v>8355</v>
      </c>
      <c r="E1722" t="s">
        <v>8356</v>
      </c>
      <c r="U1722" t="s">
        <v>7891</v>
      </c>
      <c r="V1722" t="s">
        <v>8357</v>
      </c>
      <c r="W1722" t="s">
        <v>7891</v>
      </c>
      <c r="X1722" t="s">
        <v>7891</v>
      </c>
      <c r="Y1722" t="s">
        <v>7891</v>
      </c>
      <c r="Z1722" t="s">
        <v>7891</v>
      </c>
      <c r="AA1722" t="s">
        <v>7891</v>
      </c>
      <c r="AB1722" t="s">
        <v>7891</v>
      </c>
      <c r="AC1722" t="s">
        <v>7891</v>
      </c>
      <c r="AD1722" t="s">
        <v>7891</v>
      </c>
      <c r="AE1722" t="s">
        <v>7891</v>
      </c>
      <c r="AF1722" t="s">
        <v>7891</v>
      </c>
      <c r="AG1722" t="s">
        <v>7891</v>
      </c>
      <c r="AH1722" t="s">
        <v>7891</v>
      </c>
      <c r="AI1722" t="s">
        <v>7891</v>
      </c>
      <c r="AJ1722" t="s">
        <v>7891</v>
      </c>
      <c r="AK1722" t="s">
        <v>7891</v>
      </c>
      <c r="AL1722" t="s">
        <v>7891</v>
      </c>
      <c r="AM1722" t="s">
        <v>7891</v>
      </c>
      <c r="AN1722" t="s">
        <v>7891</v>
      </c>
      <c r="AO1722" t="s">
        <v>8358</v>
      </c>
      <c r="AP1722" t="s">
        <v>8359</v>
      </c>
      <c r="AQ1722" t="s">
        <v>7891</v>
      </c>
      <c r="AR1722" t="s">
        <v>7891</v>
      </c>
      <c r="AS1722" t="s">
        <v>7891</v>
      </c>
      <c r="AT1722" t="s">
        <v>8331</v>
      </c>
      <c r="AU1722">
        <v>2022</v>
      </c>
      <c r="AV1722">
        <v>32</v>
      </c>
      <c r="AW1722">
        <v>2</v>
      </c>
      <c r="AX1722" t="s">
        <v>7891</v>
      </c>
      <c r="AY1722" t="s">
        <v>7891</v>
      </c>
      <c r="AZ1722" t="s">
        <v>7891</v>
      </c>
      <c r="BA1722" t="s">
        <v>7891</v>
      </c>
      <c r="BB1722" t="s">
        <v>8360</v>
      </c>
      <c r="BC1722" t="s">
        <v>8361</v>
      </c>
      <c r="BD1722" t="s">
        <v>7891</v>
      </c>
      <c r="BE1722" t="s">
        <v>8362</v>
      </c>
      <c r="BF1722" t="s">
        <v>7891</v>
      </c>
      <c r="BG1722" t="s">
        <v>7891</v>
      </c>
      <c r="BH1722" t="s">
        <v>7891</v>
      </c>
      <c r="BI1722" t="s">
        <v>7891</v>
      </c>
      <c r="BJ1722" t="s">
        <v>7891</v>
      </c>
      <c r="BK1722" t="s">
        <v>7891</v>
      </c>
      <c r="BL1722" t="s">
        <v>7891</v>
      </c>
      <c r="BM1722">
        <v>33239509</v>
      </c>
      <c r="BN1722" t="s">
        <v>7891</v>
      </c>
      <c r="BO1722" t="s">
        <v>7891</v>
      </c>
      <c r="BP1722" t="s">
        <v>7891</v>
      </c>
      <c r="BQ1722" t="s">
        <v>7891</v>
      </c>
      <c r="BR1722" t="s">
        <v>8363</v>
      </c>
    </row>
    <row r="1723" spans="1:70" x14ac:dyDescent="0.35">
      <c r="A1723" t="s">
        <v>11404</v>
      </c>
      <c r="B1723" t="s">
        <v>8364</v>
      </c>
      <c r="C1723" t="s">
        <v>7891</v>
      </c>
      <c r="D1723" t="s">
        <v>6325</v>
      </c>
      <c r="E1723" t="s">
        <v>8365</v>
      </c>
      <c r="U1723" t="s">
        <v>7891</v>
      </c>
      <c r="V1723" t="s">
        <v>8366</v>
      </c>
      <c r="W1723" t="s">
        <v>7891</v>
      </c>
      <c r="X1723" t="s">
        <v>7891</v>
      </c>
      <c r="Y1723" t="s">
        <v>7891</v>
      </c>
      <c r="Z1723" t="s">
        <v>7891</v>
      </c>
      <c r="AA1723" t="s">
        <v>8367</v>
      </c>
      <c r="AB1723" t="s">
        <v>8368</v>
      </c>
      <c r="AC1723" t="s">
        <v>7891</v>
      </c>
      <c r="AD1723" t="s">
        <v>7891</v>
      </c>
      <c r="AE1723" t="s">
        <v>7891</v>
      </c>
      <c r="AF1723" t="s">
        <v>7891</v>
      </c>
      <c r="AG1723" t="s">
        <v>7891</v>
      </c>
      <c r="AH1723" t="s">
        <v>7891</v>
      </c>
      <c r="AI1723" t="s">
        <v>7891</v>
      </c>
      <c r="AJ1723" t="s">
        <v>7891</v>
      </c>
      <c r="AK1723" t="s">
        <v>7891</v>
      </c>
      <c r="AL1723" t="s">
        <v>7891</v>
      </c>
      <c r="AM1723" t="s">
        <v>7891</v>
      </c>
      <c r="AN1723" t="s">
        <v>7891</v>
      </c>
      <c r="AO1723" t="s">
        <v>7891</v>
      </c>
      <c r="AP1723" t="s">
        <v>8369</v>
      </c>
      <c r="AQ1723" t="s">
        <v>7891</v>
      </c>
      <c r="AR1723" t="s">
        <v>7891</v>
      </c>
      <c r="AS1723" t="s">
        <v>7891</v>
      </c>
      <c r="AT1723" t="s">
        <v>8331</v>
      </c>
      <c r="AU1723">
        <v>2022</v>
      </c>
      <c r="AV1723">
        <v>12</v>
      </c>
      <c r="AW1723">
        <v>3</v>
      </c>
      <c r="AX1723" t="s">
        <v>7891</v>
      </c>
      <c r="AY1723" t="s">
        <v>7891</v>
      </c>
      <c r="AZ1723" t="s">
        <v>7891</v>
      </c>
      <c r="BA1723" t="s">
        <v>7891</v>
      </c>
      <c r="BB1723" t="s">
        <v>7891</v>
      </c>
      <c r="BC1723" t="s">
        <v>7891</v>
      </c>
      <c r="BD1723">
        <v>403</v>
      </c>
      <c r="BE1723" t="s">
        <v>6330</v>
      </c>
      <c r="BF1723" t="s">
        <v>7891</v>
      </c>
      <c r="BG1723" t="s">
        <v>7891</v>
      </c>
      <c r="BH1723" t="s">
        <v>7891</v>
      </c>
      <c r="BI1723" t="s">
        <v>7891</v>
      </c>
      <c r="BJ1723" t="s">
        <v>7891</v>
      </c>
      <c r="BK1723" t="s">
        <v>7891</v>
      </c>
      <c r="BL1723" t="s">
        <v>7891</v>
      </c>
      <c r="BM1723">
        <v>35330403</v>
      </c>
      <c r="BN1723" t="s">
        <v>7891</v>
      </c>
      <c r="BO1723" t="s">
        <v>7891</v>
      </c>
      <c r="BP1723" t="s">
        <v>7891</v>
      </c>
      <c r="BQ1723" t="s">
        <v>7891</v>
      </c>
      <c r="BR1723" t="s">
        <v>8370</v>
      </c>
    </row>
    <row r="1724" spans="1:70" x14ac:dyDescent="0.35">
      <c r="A1724" t="s">
        <v>11404</v>
      </c>
      <c r="B1724" t="s">
        <v>8371</v>
      </c>
      <c r="C1724" t="s">
        <v>7891</v>
      </c>
      <c r="D1724" t="s">
        <v>5891</v>
      </c>
      <c r="E1724" t="s">
        <v>8372</v>
      </c>
      <c r="U1724" t="s">
        <v>7891</v>
      </c>
      <c r="V1724" t="s">
        <v>8373</v>
      </c>
      <c r="W1724" t="s">
        <v>7891</v>
      </c>
      <c r="X1724" t="s">
        <v>7891</v>
      </c>
      <c r="Y1724" t="s">
        <v>7891</v>
      </c>
      <c r="Z1724" t="s">
        <v>7891</v>
      </c>
      <c r="AA1724" t="s">
        <v>7891</v>
      </c>
      <c r="AB1724" t="s">
        <v>8374</v>
      </c>
      <c r="AC1724" t="s">
        <v>7891</v>
      </c>
      <c r="AD1724" t="s">
        <v>7891</v>
      </c>
      <c r="AE1724" t="s">
        <v>7891</v>
      </c>
      <c r="AF1724" t="s">
        <v>7891</v>
      </c>
      <c r="AG1724" t="s">
        <v>7891</v>
      </c>
      <c r="AH1724" t="s">
        <v>7891</v>
      </c>
      <c r="AI1724" t="s">
        <v>7891</v>
      </c>
      <c r="AJ1724" t="s">
        <v>7891</v>
      </c>
      <c r="AK1724" t="s">
        <v>7891</v>
      </c>
      <c r="AL1724" t="s">
        <v>7891</v>
      </c>
      <c r="AM1724" t="s">
        <v>7891</v>
      </c>
      <c r="AN1724" t="s">
        <v>7891</v>
      </c>
      <c r="AO1724" t="s">
        <v>7891</v>
      </c>
      <c r="AP1724" t="s">
        <v>8375</v>
      </c>
      <c r="AQ1724" t="s">
        <v>7891</v>
      </c>
      <c r="AR1724" t="s">
        <v>7891</v>
      </c>
      <c r="AS1724" t="s">
        <v>7891</v>
      </c>
      <c r="AT1724" t="s">
        <v>8331</v>
      </c>
      <c r="AU1724">
        <v>2022</v>
      </c>
      <c r="AV1724">
        <v>11</v>
      </c>
      <c r="AW1724">
        <v>5</v>
      </c>
      <c r="AX1724" t="s">
        <v>7891</v>
      </c>
      <c r="AY1724" t="s">
        <v>7891</v>
      </c>
      <c r="AZ1724" t="s">
        <v>7891</v>
      </c>
      <c r="BA1724" t="s">
        <v>7891</v>
      </c>
      <c r="BB1724" t="s">
        <v>7891</v>
      </c>
      <c r="BC1724" t="s">
        <v>7891</v>
      </c>
      <c r="BD1724">
        <v>1218</v>
      </c>
      <c r="BE1724" t="s">
        <v>5896</v>
      </c>
      <c r="BF1724" t="s">
        <v>7891</v>
      </c>
      <c r="BG1724" t="s">
        <v>7891</v>
      </c>
      <c r="BH1724" t="s">
        <v>7891</v>
      </c>
      <c r="BI1724" t="s">
        <v>7891</v>
      </c>
      <c r="BJ1724" t="s">
        <v>7891</v>
      </c>
      <c r="BK1724" t="s">
        <v>7891</v>
      </c>
      <c r="BL1724" t="s">
        <v>7891</v>
      </c>
      <c r="BM1724">
        <v>35268309</v>
      </c>
      <c r="BN1724" t="s">
        <v>7891</v>
      </c>
      <c r="BO1724" t="s">
        <v>7891</v>
      </c>
      <c r="BP1724" t="s">
        <v>7891</v>
      </c>
      <c r="BQ1724" t="s">
        <v>7891</v>
      </c>
      <c r="BR1724" t="s">
        <v>8376</v>
      </c>
    </row>
    <row r="1725" spans="1:70" x14ac:dyDescent="0.35">
      <c r="A1725" t="s">
        <v>11404</v>
      </c>
      <c r="B1725" t="s">
        <v>8377</v>
      </c>
      <c r="C1725" t="s">
        <v>7891</v>
      </c>
      <c r="D1725" t="s">
        <v>6016</v>
      </c>
      <c r="E1725" t="s">
        <v>8378</v>
      </c>
      <c r="U1725" t="s">
        <v>7891</v>
      </c>
      <c r="V1725" t="s">
        <v>8379</v>
      </c>
      <c r="W1725" t="s">
        <v>7891</v>
      </c>
      <c r="X1725" t="s">
        <v>7891</v>
      </c>
      <c r="Y1725" t="s">
        <v>7891</v>
      </c>
      <c r="Z1725" t="s">
        <v>7891</v>
      </c>
      <c r="AA1725" t="s">
        <v>7891</v>
      </c>
      <c r="AB1725" t="s">
        <v>7891</v>
      </c>
      <c r="AC1725" t="s">
        <v>7891</v>
      </c>
      <c r="AD1725" t="s">
        <v>7891</v>
      </c>
      <c r="AE1725" t="s">
        <v>7891</v>
      </c>
      <c r="AF1725" t="s">
        <v>7891</v>
      </c>
      <c r="AG1725" t="s">
        <v>7891</v>
      </c>
      <c r="AH1725" t="s">
        <v>7891</v>
      </c>
      <c r="AI1725" t="s">
        <v>7891</v>
      </c>
      <c r="AJ1725" t="s">
        <v>7891</v>
      </c>
      <c r="AK1725" t="s">
        <v>7891</v>
      </c>
      <c r="AL1725" t="s">
        <v>7891</v>
      </c>
      <c r="AM1725" t="s">
        <v>7891</v>
      </c>
      <c r="AN1725" t="s">
        <v>7891</v>
      </c>
      <c r="AO1725" t="s">
        <v>8380</v>
      </c>
      <c r="AP1725" t="s">
        <v>8381</v>
      </c>
      <c r="AQ1725" t="s">
        <v>7891</v>
      </c>
      <c r="AR1725" t="s">
        <v>7891</v>
      </c>
      <c r="AS1725" t="s">
        <v>7891</v>
      </c>
      <c r="AT1725" t="s">
        <v>8317</v>
      </c>
      <c r="AU1725">
        <v>2022</v>
      </c>
      <c r="AV1725">
        <v>20</v>
      </c>
      <c r="AW1725">
        <v>1</v>
      </c>
      <c r="AX1725" t="s">
        <v>7891</v>
      </c>
      <c r="AY1725" t="s">
        <v>7891</v>
      </c>
      <c r="AZ1725" t="s">
        <v>7891</v>
      </c>
      <c r="BA1725" t="s">
        <v>7891</v>
      </c>
      <c r="BB1725">
        <v>34</v>
      </c>
      <c r="BC1725">
        <v>39</v>
      </c>
      <c r="BD1725" t="s">
        <v>7891</v>
      </c>
      <c r="BE1725" t="s">
        <v>1388</v>
      </c>
      <c r="BF1725" t="s">
        <v>7891</v>
      </c>
      <c r="BG1725" t="s">
        <v>7891</v>
      </c>
      <c r="BH1725" t="s">
        <v>7891</v>
      </c>
      <c r="BI1725" t="s">
        <v>7891</v>
      </c>
      <c r="BJ1725" t="s">
        <v>7891</v>
      </c>
      <c r="BK1725" t="s">
        <v>7891</v>
      </c>
      <c r="BL1725" t="s">
        <v>7891</v>
      </c>
      <c r="BM1725">
        <v>35131843</v>
      </c>
      <c r="BN1725" t="s">
        <v>7891</v>
      </c>
      <c r="BO1725" t="s">
        <v>7891</v>
      </c>
      <c r="BP1725" t="s">
        <v>7891</v>
      </c>
      <c r="BQ1725" t="s">
        <v>7891</v>
      </c>
      <c r="BR1725" t="s">
        <v>8382</v>
      </c>
    </row>
    <row r="1726" spans="1:70" x14ac:dyDescent="0.35">
      <c r="A1726" t="s">
        <v>11404</v>
      </c>
      <c r="B1726" t="s">
        <v>8383</v>
      </c>
      <c r="C1726" t="s">
        <v>7891</v>
      </c>
      <c r="D1726" t="s">
        <v>8384</v>
      </c>
      <c r="E1726" t="s">
        <v>7892</v>
      </c>
      <c r="U1726" t="s">
        <v>7891</v>
      </c>
      <c r="V1726" t="s">
        <v>8385</v>
      </c>
      <c r="W1726" t="s">
        <v>7891</v>
      </c>
      <c r="X1726" t="s">
        <v>7891</v>
      </c>
      <c r="Y1726" t="s">
        <v>7891</v>
      </c>
      <c r="Z1726" t="s">
        <v>7891</v>
      </c>
      <c r="AA1726" t="s">
        <v>7891</v>
      </c>
      <c r="AB1726" t="s">
        <v>8386</v>
      </c>
      <c r="AC1726" t="s">
        <v>7891</v>
      </c>
      <c r="AD1726" t="s">
        <v>7891</v>
      </c>
      <c r="AE1726" t="s">
        <v>7891</v>
      </c>
      <c r="AF1726" t="s">
        <v>7891</v>
      </c>
      <c r="AG1726" t="s">
        <v>7891</v>
      </c>
      <c r="AH1726" t="s">
        <v>7891</v>
      </c>
      <c r="AI1726" t="s">
        <v>7891</v>
      </c>
      <c r="AJ1726" t="s">
        <v>7891</v>
      </c>
      <c r="AK1726" t="s">
        <v>7891</v>
      </c>
      <c r="AL1726" t="s">
        <v>7891</v>
      </c>
      <c r="AM1726" t="s">
        <v>7891</v>
      </c>
      <c r="AN1726" t="s">
        <v>7891</v>
      </c>
      <c r="AO1726" t="s">
        <v>7891</v>
      </c>
      <c r="AP1726" t="s">
        <v>7894</v>
      </c>
      <c r="AQ1726" t="s">
        <v>7891</v>
      </c>
      <c r="AR1726" t="s">
        <v>7891</v>
      </c>
      <c r="AS1726" t="s">
        <v>7891</v>
      </c>
      <c r="AT1726" t="s">
        <v>8331</v>
      </c>
      <c r="AU1726">
        <v>2022</v>
      </c>
      <c r="AV1726">
        <v>19</v>
      </c>
      <c r="AW1726">
        <v>5</v>
      </c>
      <c r="AX1726" t="s">
        <v>7891</v>
      </c>
      <c r="AY1726" t="s">
        <v>7891</v>
      </c>
      <c r="AZ1726" t="s">
        <v>7891</v>
      </c>
      <c r="BA1726" t="s">
        <v>7891</v>
      </c>
      <c r="BB1726" t="s">
        <v>7891</v>
      </c>
      <c r="BC1726" t="s">
        <v>7891</v>
      </c>
      <c r="BD1726">
        <v>2650</v>
      </c>
      <c r="BE1726" t="s">
        <v>8387</v>
      </c>
      <c r="BF1726" t="s">
        <v>7891</v>
      </c>
      <c r="BG1726" t="s">
        <v>7891</v>
      </c>
      <c r="BH1726" t="s">
        <v>7891</v>
      </c>
      <c r="BI1726" t="s">
        <v>7891</v>
      </c>
      <c r="BJ1726" t="s">
        <v>7891</v>
      </c>
      <c r="BK1726" t="s">
        <v>7891</v>
      </c>
      <c r="BL1726" t="s">
        <v>7891</v>
      </c>
      <c r="BM1726">
        <v>35270340</v>
      </c>
      <c r="BN1726" t="s">
        <v>7891</v>
      </c>
      <c r="BO1726" t="s">
        <v>7891</v>
      </c>
      <c r="BP1726" t="s">
        <v>7891</v>
      </c>
      <c r="BQ1726" t="s">
        <v>7891</v>
      </c>
      <c r="BR1726" t="s">
        <v>8388</v>
      </c>
    </row>
    <row r="1727" spans="1:70" x14ac:dyDescent="0.35">
      <c r="A1727" t="s">
        <v>11404</v>
      </c>
      <c r="B1727" t="s">
        <v>8389</v>
      </c>
      <c r="C1727" t="s">
        <v>7891</v>
      </c>
      <c r="D1727" t="s">
        <v>8390</v>
      </c>
      <c r="E1727" t="s">
        <v>8391</v>
      </c>
      <c r="U1727" t="s">
        <v>7891</v>
      </c>
      <c r="V1727" t="s">
        <v>8392</v>
      </c>
      <c r="W1727" t="s">
        <v>7891</v>
      </c>
      <c r="X1727" t="s">
        <v>7891</v>
      </c>
      <c r="Y1727" t="s">
        <v>7891</v>
      </c>
      <c r="Z1727" t="s">
        <v>7891</v>
      </c>
      <c r="AA1727" t="s">
        <v>7891</v>
      </c>
      <c r="AB1727" t="s">
        <v>7891</v>
      </c>
      <c r="AC1727" t="s">
        <v>7891</v>
      </c>
      <c r="AD1727" t="s">
        <v>7891</v>
      </c>
      <c r="AE1727" t="s">
        <v>7891</v>
      </c>
      <c r="AF1727" t="s">
        <v>7891</v>
      </c>
      <c r="AG1727" t="s">
        <v>7891</v>
      </c>
      <c r="AH1727" t="s">
        <v>7891</v>
      </c>
      <c r="AI1727" t="s">
        <v>7891</v>
      </c>
      <c r="AJ1727" t="s">
        <v>7891</v>
      </c>
      <c r="AK1727" t="s">
        <v>7891</v>
      </c>
      <c r="AL1727" t="s">
        <v>7891</v>
      </c>
      <c r="AM1727" t="s">
        <v>7891</v>
      </c>
      <c r="AN1727" t="s">
        <v>7891</v>
      </c>
      <c r="AO1727" t="s">
        <v>8393</v>
      </c>
      <c r="AP1727" t="s">
        <v>8394</v>
      </c>
      <c r="AQ1727" t="s">
        <v>7891</v>
      </c>
      <c r="AR1727" t="s">
        <v>7891</v>
      </c>
      <c r="AS1727" t="s">
        <v>7891</v>
      </c>
      <c r="AT1727" t="s">
        <v>8331</v>
      </c>
      <c r="AU1727">
        <v>2022</v>
      </c>
      <c r="AV1727">
        <v>9</v>
      </c>
      <c r="AW1727">
        <v>1</v>
      </c>
      <c r="AX1727" t="s">
        <v>7891</v>
      </c>
      <c r="AY1727" t="s">
        <v>7891</v>
      </c>
      <c r="AZ1727" t="s">
        <v>7891</v>
      </c>
      <c r="BA1727" t="s">
        <v>7891</v>
      </c>
      <c r="BB1727">
        <v>58</v>
      </c>
      <c r="BC1727">
        <v>70</v>
      </c>
      <c r="BD1727" t="s">
        <v>7891</v>
      </c>
      <c r="BE1727" t="s">
        <v>8395</v>
      </c>
      <c r="BF1727" t="s">
        <v>7891</v>
      </c>
      <c r="BG1727" t="s">
        <v>7891</v>
      </c>
      <c r="BH1727" t="s">
        <v>7891</v>
      </c>
      <c r="BI1727" t="s">
        <v>7891</v>
      </c>
      <c r="BJ1727" t="s">
        <v>7891</v>
      </c>
      <c r="BK1727" t="s">
        <v>7891</v>
      </c>
      <c r="BL1727" t="s">
        <v>7891</v>
      </c>
      <c r="BM1727" t="s">
        <v>7891</v>
      </c>
      <c r="BN1727" t="s">
        <v>7891</v>
      </c>
      <c r="BO1727" t="s">
        <v>7891</v>
      </c>
      <c r="BP1727" t="s">
        <v>7891</v>
      </c>
      <c r="BQ1727" t="s">
        <v>7891</v>
      </c>
      <c r="BR1727" t="s">
        <v>8396</v>
      </c>
    </row>
    <row r="1728" spans="1:70" x14ac:dyDescent="0.35">
      <c r="A1728" t="s">
        <v>11404</v>
      </c>
      <c r="B1728" t="s">
        <v>8397</v>
      </c>
      <c r="C1728" t="s">
        <v>7891</v>
      </c>
      <c r="D1728" t="s">
        <v>6617</v>
      </c>
      <c r="E1728" t="s">
        <v>8398</v>
      </c>
      <c r="U1728" t="s">
        <v>7891</v>
      </c>
      <c r="V1728" t="s">
        <v>8399</v>
      </c>
      <c r="W1728" t="s">
        <v>7891</v>
      </c>
      <c r="X1728" t="s">
        <v>7891</v>
      </c>
      <c r="Y1728" t="s">
        <v>7891</v>
      </c>
      <c r="Z1728" t="s">
        <v>7891</v>
      </c>
      <c r="AA1728" t="s">
        <v>7891</v>
      </c>
      <c r="AB1728" t="s">
        <v>7891</v>
      </c>
      <c r="AC1728" t="s">
        <v>7891</v>
      </c>
      <c r="AD1728" t="s">
        <v>7891</v>
      </c>
      <c r="AE1728" t="s">
        <v>7891</v>
      </c>
      <c r="AF1728" t="s">
        <v>7891</v>
      </c>
      <c r="AG1728" t="s">
        <v>7891</v>
      </c>
      <c r="AH1728" t="s">
        <v>7891</v>
      </c>
      <c r="AI1728" t="s">
        <v>7891</v>
      </c>
      <c r="AJ1728" t="s">
        <v>7891</v>
      </c>
      <c r="AK1728" t="s">
        <v>7891</v>
      </c>
      <c r="AL1728" t="s">
        <v>7891</v>
      </c>
      <c r="AM1728" t="s">
        <v>7891</v>
      </c>
      <c r="AN1728" t="s">
        <v>7891</v>
      </c>
      <c r="AO1728" t="s">
        <v>8400</v>
      </c>
      <c r="AP1728" t="s">
        <v>8401</v>
      </c>
      <c r="AQ1728" t="s">
        <v>7891</v>
      </c>
      <c r="AR1728" t="s">
        <v>7891</v>
      </c>
      <c r="AS1728" t="s">
        <v>7891</v>
      </c>
      <c r="AT1728" t="s">
        <v>7891</v>
      </c>
      <c r="AU1728" t="s">
        <v>7891</v>
      </c>
      <c r="AV1728" t="s">
        <v>7891</v>
      </c>
      <c r="AW1728" t="s">
        <v>7891</v>
      </c>
      <c r="AX1728" t="s">
        <v>7891</v>
      </c>
      <c r="AY1728" t="s">
        <v>7891</v>
      </c>
      <c r="AZ1728" t="s">
        <v>7891</v>
      </c>
      <c r="BA1728" t="s">
        <v>7891</v>
      </c>
      <c r="BB1728" t="s">
        <v>7891</v>
      </c>
      <c r="BC1728" t="s">
        <v>7891</v>
      </c>
      <c r="BD1728" t="s">
        <v>7891</v>
      </c>
      <c r="BE1728" t="s">
        <v>6621</v>
      </c>
      <c r="BF1728" t="s">
        <v>7891</v>
      </c>
      <c r="BG1728" t="s">
        <v>8402</v>
      </c>
      <c r="BH1728" t="s">
        <v>7891</v>
      </c>
      <c r="BI1728" t="s">
        <v>7891</v>
      </c>
      <c r="BJ1728" t="s">
        <v>7891</v>
      </c>
      <c r="BK1728" t="s">
        <v>7891</v>
      </c>
      <c r="BL1728" t="s">
        <v>7891</v>
      </c>
      <c r="BM1728">
        <v>35226755</v>
      </c>
      <c r="BN1728" t="s">
        <v>7891</v>
      </c>
      <c r="BO1728" t="s">
        <v>7891</v>
      </c>
      <c r="BP1728" t="s">
        <v>7891</v>
      </c>
      <c r="BQ1728" t="s">
        <v>7891</v>
      </c>
      <c r="BR1728" t="s">
        <v>8403</v>
      </c>
    </row>
    <row r="1729" spans="1:70" x14ac:dyDescent="0.35">
      <c r="A1729" t="s">
        <v>11404</v>
      </c>
      <c r="B1729" t="s">
        <v>8404</v>
      </c>
      <c r="C1729" t="s">
        <v>7891</v>
      </c>
      <c r="D1729" t="s">
        <v>6170</v>
      </c>
      <c r="E1729" t="s">
        <v>8255</v>
      </c>
      <c r="U1729" t="s">
        <v>7891</v>
      </c>
      <c r="V1729" t="s">
        <v>8405</v>
      </c>
      <c r="W1729" t="s">
        <v>7891</v>
      </c>
      <c r="X1729" t="s">
        <v>7891</v>
      </c>
      <c r="Y1729" t="s">
        <v>7891</v>
      </c>
      <c r="Z1729" t="s">
        <v>7891</v>
      </c>
      <c r="AA1729" t="s">
        <v>7891</v>
      </c>
      <c r="AB1729" t="s">
        <v>7891</v>
      </c>
      <c r="AC1729" t="s">
        <v>7891</v>
      </c>
      <c r="AD1729" t="s">
        <v>7891</v>
      </c>
      <c r="AE1729" t="s">
        <v>7891</v>
      </c>
      <c r="AF1729" t="s">
        <v>7891</v>
      </c>
      <c r="AG1729" t="s">
        <v>7891</v>
      </c>
      <c r="AH1729" t="s">
        <v>7891</v>
      </c>
      <c r="AI1729" t="s">
        <v>7891</v>
      </c>
      <c r="AJ1729" t="s">
        <v>7891</v>
      </c>
      <c r="AK1729" t="s">
        <v>7891</v>
      </c>
      <c r="AL1729" t="s">
        <v>7891</v>
      </c>
      <c r="AM1729" t="s">
        <v>7891</v>
      </c>
      <c r="AN1729" t="s">
        <v>7891</v>
      </c>
      <c r="AO1729" t="s">
        <v>8259</v>
      </c>
      <c r="AP1729" t="s">
        <v>7891</v>
      </c>
      <c r="AQ1729" t="s">
        <v>7891</v>
      </c>
      <c r="AR1729" t="s">
        <v>7891</v>
      </c>
      <c r="AS1729" t="s">
        <v>7891</v>
      </c>
      <c r="AT1729" t="s">
        <v>8406</v>
      </c>
      <c r="AU1729">
        <v>2022</v>
      </c>
      <c r="AV1729">
        <v>13</v>
      </c>
      <c r="AW1729" t="s">
        <v>7891</v>
      </c>
      <c r="AX1729" t="s">
        <v>7891</v>
      </c>
      <c r="AY1729" t="s">
        <v>7891</v>
      </c>
      <c r="AZ1729" t="s">
        <v>7891</v>
      </c>
      <c r="BA1729" t="s">
        <v>7891</v>
      </c>
      <c r="BB1729" t="s">
        <v>7891</v>
      </c>
      <c r="BC1729" t="s">
        <v>7891</v>
      </c>
      <c r="BD1729">
        <v>799335</v>
      </c>
      <c r="BE1729" t="s">
        <v>6174</v>
      </c>
      <c r="BF1729" t="s">
        <v>7891</v>
      </c>
      <c r="BG1729" t="s">
        <v>7891</v>
      </c>
      <c r="BH1729" t="s">
        <v>7891</v>
      </c>
      <c r="BI1729" t="s">
        <v>7891</v>
      </c>
      <c r="BJ1729" t="s">
        <v>7891</v>
      </c>
      <c r="BK1729" t="s">
        <v>7891</v>
      </c>
      <c r="BL1729" t="s">
        <v>7891</v>
      </c>
      <c r="BM1729">
        <v>35280162</v>
      </c>
      <c r="BN1729" t="s">
        <v>7891</v>
      </c>
      <c r="BO1729" t="s">
        <v>7891</v>
      </c>
      <c r="BP1729" t="s">
        <v>7891</v>
      </c>
      <c r="BQ1729" t="s">
        <v>7891</v>
      </c>
      <c r="BR1729" t="s">
        <v>8407</v>
      </c>
    </row>
    <row r="1730" spans="1:70" x14ac:dyDescent="0.35">
      <c r="A1730" t="s">
        <v>11404</v>
      </c>
      <c r="B1730" t="s">
        <v>8408</v>
      </c>
      <c r="C1730" t="s">
        <v>7891</v>
      </c>
      <c r="D1730" t="s">
        <v>6519</v>
      </c>
      <c r="E1730" t="s">
        <v>8048</v>
      </c>
      <c r="U1730" t="s">
        <v>7891</v>
      </c>
      <c r="V1730" t="s">
        <v>8409</v>
      </c>
      <c r="W1730" t="s">
        <v>7891</v>
      </c>
      <c r="X1730" t="s">
        <v>7891</v>
      </c>
      <c r="Y1730" t="s">
        <v>7891</v>
      </c>
      <c r="Z1730" t="s">
        <v>7891</v>
      </c>
      <c r="AA1730" t="s">
        <v>8410</v>
      </c>
      <c r="AB1730" t="s">
        <v>8411</v>
      </c>
      <c r="AC1730" t="s">
        <v>7891</v>
      </c>
      <c r="AD1730" t="s">
        <v>7891</v>
      </c>
      <c r="AE1730" t="s">
        <v>7891</v>
      </c>
      <c r="AF1730" t="s">
        <v>7891</v>
      </c>
      <c r="AG1730" t="s">
        <v>7891</v>
      </c>
      <c r="AH1730" t="s">
        <v>7891</v>
      </c>
      <c r="AI1730" t="s">
        <v>7891</v>
      </c>
      <c r="AJ1730" t="s">
        <v>7891</v>
      </c>
      <c r="AK1730" t="s">
        <v>7891</v>
      </c>
      <c r="AL1730" t="s">
        <v>7891</v>
      </c>
      <c r="AM1730" t="s">
        <v>7891</v>
      </c>
      <c r="AN1730" t="s">
        <v>7891</v>
      </c>
      <c r="AO1730" t="s">
        <v>379</v>
      </c>
      <c r="AP1730" t="s">
        <v>8050</v>
      </c>
      <c r="AQ1730" t="s">
        <v>7891</v>
      </c>
      <c r="AR1730" t="s">
        <v>7891</v>
      </c>
      <c r="AS1730" t="s">
        <v>7891</v>
      </c>
      <c r="AT1730" t="s">
        <v>7891</v>
      </c>
      <c r="AU1730" t="s">
        <v>7891</v>
      </c>
      <c r="AV1730" t="s">
        <v>7891</v>
      </c>
      <c r="AW1730" t="s">
        <v>7891</v>
      </c>
      <c r="AX1730" t="s">
        <v>7891</v>
      </c>
      <c r="AY1730" t="s">
        <v>7891</v>
      </c>
      <c r="AZ1730" t="s">
        <v>7891</v>
      </c>
      <c r="BA1730" t="s">
        <v>7891</v>
      </c>
      <c r="BB1730" t="s">
        <v>7891</v>
      </c>
      <c r="BC1730" t="s">
        <v>7891</v>
      </c>
      <c r="BD1730" t="s">
        <v>7891</v>
      </c>
      <c r="BE1730" t="s">
        <v>2166</v>
      </c>
      <c r="BF1730" t="s">
        <v>7891</v>
      </c>
      <c r="BG1730" t="s">
        <v>8402</v>
      </c>
      <c r="BH1730" t="s">
        <v>7891</v>
      </c>
      <c r="BI1730" t="s">
        <v>7891</v>
      </c>
      <c r="BJ1730" t="s">
        <v>7891</v>
      </c>
      <c r="BK1730" t="s">
        <v>7891</v>
      </c>
      <c r="BL1730" t="s">
        <v>7891</v>
      </c>
      <c r="BM1730">
        <v>35174420</v>
      </c>
      <c r="BN1730" t="s">
        <v>7891</v>
      </c>
      <c r="BO1730" t="s">
        <v>7891</v>
      </c>
      <c r="BP1730" t="s">
        <v>7891</v>
      </c>
      <c r="BQ1730" t="s">
        <v>7891</v>
      </c>
      <c r="BR1730" t="s">
        <v>8412</v>
      </c>
    </row>
    <row r="1731" spans="1:70" x14ac:dyDescent="0.35">
      <c r="A1731" t="s">
        <v>11404</v>
      </c>
      <c r="B1731" t="s">
        <v>8413</v>
      </c>
      <c r="C1731" t="s">
        <v>7891</v>
      </c>
      <c r="D1731" t="s">
        <v>6396</v>
      </c>
      <c r="E1731" t="s">
        <v>8414</v>
      </c>
      <c r="U1731" t="s">
        <v>7891</v>
      </c>
      <c r="V1731" t="s">
        <v>8415</v>
      </c>
      <c r="W1731" t="s">
        <v>7891</v>
      </c>
      <c r="X1731" t="s">
        <v>7891</v>
      </c>
      <c r="Y1731" t="s">
        <v>7891</v>
      </c>
      <c r="Z1731" t="s">
        <v>7891</v>
      </c>
      <c r="AA1731" t="s">
        <v>7891</v>
      </c>
      <c r="AB1731" t="s">
        <v>7891</v>
      </c>
      <c r="AC1731" t="s">
        <v>7891</v>
      </c>
      <c r="AD1731" t="s">
        <v>7891</v>
      </c>
      <c r="AE1731" t="s">
        <v>7891</v>
      </c>
      <c r="AF1731" t="s">
        <v>7891</v>
      </c>
      <c r="AG1731" t="s">
        <v>7891</v>
      </c>
      <c r="AH1731" t="s">
        <v>7891</v>
      </c>
      <c r="AI1731" t="s">
        <v>7891</v>
      </c>
      <c r="AJ1731" t="s">
        <v>7891</v>
      </c>
      <c r="AK1731" t="s">
        <v>7891</v>
      </c>
      <c r="AL1731" t="s">
        <v>7891</v>
      </c>
      <c r="AM1731" t="s">
        <v>7891</v>
      </c>
      <c r="AN1731" t="s">
        <v>7891</v>
      </c>
      <c r="AO1731" t="s">
        <v>8416</v>
      </c>
      <c r="AP1731" t="s">
        <v>7891</v>
      </c>
      <c r="AQ1731" t="s">
        <v>7891</v>
      </c>
      <c r="AR1731" t="s">
        <v>7891</v>
      </c>
      <c r="AS1731" t="s">
        <v>7891</v>
      </c>
      <c r="AT1731" t="s">
        <v>7891</v>
      </c>
      <c r="AU1731" t="s">
        <v>7891</v>
      </c>
      <c r="AV1731" t="s">
        <v>7891</v>
      </c>
      <c r="AW1731" t="s">
        <v>7891</v>
      </c>
      <c r="AX1731" t="s">
        <v>7891</v>
      </c>
      <c r="AY1731" t="s">
        <v>7891</v>
      </c>
      <c r="AZ1731" t="s">
        <v>7891</v>
      </c>
      <c r="BA1731" t="s">
        <v>7891</v>
      </c>
      <c r="BB1731" t="s">
        <v>7891</v>
      </c>
      <c r="BC1731" t="s">
        <v>7891</v>
      </c>
      <c r="BD1731" t="s">
        <v>7891</v>
      </c>
      <c r="BE1731" t="s">
        <v>6401</v>
      </c>
      <c r="BF1731" t="s">
        <v>7891</v>
      </c>
      <c r="BG1731" t="s">
        <v>8402</v>
      </c>
      <c r="BH1731" t="s">
        <v>7891</v>
      </c>
      <c r="BI1731" t="s">
        <v>7891</v>
      </c>
      <c r="BJ1731" t="s">
        <v>7891</v>
      </c>
      <c r="BK1731" t="s">
        <v>7891</v>
      </c>
      <c r="BL1731" t="s">
        <v>7891</v>
      </c>
      <c r="BM1731">
        <v>35174455</v>
      </c>
      <c r="BN1731" t="s">
        <v>7891</v>
      </c>
      <c r="BO1731" t="s">
        <v>7891</v>
      </c>
      <c r="BP1731" t="s">
        <v>7891</v>
      </c>
      <c r="BQ1731" t="s">
        <v>7891</v>
      </c>
      <c r="BR1731" t="s">
        <v>8417</v>
      </c>
    </row>
    <row r="1732" spans="1:70" x14ac:dyDescent="0.35">
      <c r="A1732" t="s">
        <v>11404</v>
      </c>
      <c r="B1732" t="s">
        <v>8418</v>
      </c>
      <c r="C1732" t="s">
        <v>7891</v>
      </c>
      <c r="D1732" t="s">
        <v>6209</v>
      </c>
      <c r="E1732" t="s">
        <v>8419</v>
      </c>
      <c r="U1732" t="s">
        <v>7891</v>
      </c>
      <c r="V1732" t="s">
        <v>8420</v>
      </c>
      <c r="W1732" t="s">
        <v>7891</v>
      </c>
      <c r="X1732" t="s">
        <v>7891</v>
      </c>
      <c r="Y1732" t="s">
        <v>7891</v>
      </c>
      <c r="Z1732" t="s">
        <v>7891</v>
      </c>
      <c r="AA1732" t="s">
        <v>8421</v>
      </c>
      <c r="AB1732" t="s">
        <v>8422</v>
      </c>
      <c r="AC1732" t="s">
        <v>7891</v>
      </c>
      <c r="AD1732" t="s">
        <v>7891</v>
      </c>
      <c r="AE1732" t="s">
        <v>7891</v>
      </c>
      <c r="AF1732" t="s">
        <v>7891</v>
      </c>
      <c r="AG1732" t="s">
        <v>7891</v>
      </c>
      <c r="AH1732" t="s">
        <v>7891</v>
      </c>
      <c r="AI1732" t="s">
        <v>7891</v>
      </c>
      <c r="AJ1732" t="s">
        <v>7891</v>
      </c>
      <c r="AK1732" t="s">
        <v>7891</v>
      </c>
      <c r="AL1732" t="s">
        <v>7891</v>
      </c>
      <c r="AM1732" t="s">
        <v>7891</v>
      </c>
      <c r="AN1732" t="s">
        <v>7891</v>
      </c>
      <c r="AO1732" t="s">
        <v>8423</v>
      </c>
      <c r="AP1732" t="s">
        <v>7891</v>
      </c>
      <c r="AQ1732" t="s">
        <v>7891</v>
      </c>
      <c r="AR1732" t="s">
        <v>7891</v>
      </c>
      <c r="AS1732" t="s">
        <v>7891</v>
      </c>
      <c r="AT1732" t="s">
        <v>8424</v>
      </c>
      <c r="AU1732">
        <v>2022</v>
      </c>
      <c r="AV1732">
        <v>10</v>
      </c>
      <c r="AW1732" t="s">
        <v>7891</v>
      </c>
      <c r="AX1732" t="s">
        <v>7891</v>
      </c>
      <c r="AY1732" t="s">
        <v>7891</v>
      </c>
      <c r="AZ1732" t="s">
        <v>7891</v>
      </c>
      <c r="BA1732" t="s">
        <v>7891</v>
      </c>
      <c r="BB1732" t="s">
        <v>7891</v>
      </c>
      <c r="BC1732" t="s">
        <v>7891</v>
      </c>
      <c r="BD1732" t="s">
        <v>8425</v>
      </c>
      <c r="BE1732" t="s">
        <v>8426</v>
      </c>
      <c r="BF1732" t="s">
        <v>7891</v>
      </c>
      <c r="BG1732" t="s">
        <v>7891</v>
      </c>
      <c r="BH1732" t="s">
        <v>7891</v>
      </c>
      <c r="BI1732" t="s">
        <v>7891</v>
      </c>
      <c r="BJ1732" t="s">
        <v>7891</v>
      </c>
      <c r="BK1732" t="s">
        <v>7891</v>
      </c>
      <c r="BL1732" t="s">
        <v>7891</v>
      </c>
      <c r="BM1732">
        <v>35190788</v>
      </c>
      <c r="BN1732" t="s">
        <v>7891</v>
      </c>
      <c r="BO1732" t="s">
        <v>7891</v>
      </c>
      <c r="BP1732" t="s">
        <v>7891</v>
      </c>
      <c r="BQ1732" t="s">
        <v>7891</v>
      </c>
      <c r="BR1732" t="s">
        <v>8427</v>
      </c>
    </row>
    <row r="1733" spans="1:70" x14ac:dyDescent="0.35">
      <c r="A1733" t="s">
        <v>11404</v>
      </c>
      <c r="B1733" t="s">
        <v>8428</v>
      </c>
      <c r="C1733" t="s">
        <v>7891</v>
      </c>
      <c r="D1733" t="s">
        <v>6541</v>
      </c>
      <c r="E1733" t="s">
        <v>8429</v>
      </c>
      <c r="U1733" t="s">
        <v>7891</v>
      </c>
      <c r="V1733" t="s">
        <v>8430</v>
      </c>
      <c r="W1733" t="s">
        <v>7891</v>
      </c>
      <c r="X1733" t="s">
        <v>7891</v>
      </c>
      <c r="Y1733" t="s">
        <v>7891</v>
      </c>
      <c r="Z1733" t="s">
        <v>7891</v>
      </c>
      <c r="AA1733" t="s">
        <v>7891</v>
      </c>
      <c r="AB1733" t="s">
        <v>8431</v>
      </c>
      <c r="AC1733" t="s">
        <v>7891</v>
      </c>
      <c r="AD1733" t="s">
        <v>7891</v>
      </c>
      <c r="AE1733" t="s">
        <v>7891</v>
      </c>
      <c r="AF1733" t="s">
        <v>7891</v>
      </c>
      <c r="AG1733" t="s">
        <v>7891</v>
      </c>
      <c r="AH1733" t="s">
        <v>7891</v>
      </c>
      <c r="AI1733" t="s">
        <v>7891</v>
      </c>
      <c r="AJ1733" t="s">
        <v>7891</v>
      </c>
      <c r="AK1733" t="s">
        <v>7891</v>
      </c>
      <c r="AL1733" t="s">
        <v>7891</v>
      </c>
      <c r="AM1733" t="s">
        <v>7891</v>
      </c>
      <c r="AN1733" t="s">
        <v>7891</v>
      </c>
      <c r="AO1733" t="s">
        <v>8432</v>
      </c>
      <c r="AP1733" t="s">
        <v>8433</v>
      </c>
      <c r="AQ1733" t="s">
        <v>7891</v>
      </c>
      <c r="AR1733" t="s">
        <v>7891</v>
      </c>
      <c r="AS1733" t="s">
        <v>7891</v>
      </c>
      <c r="AT1733" t="s">
        <v>7998</v>
      </c>
      <c r="AU1733">
        <v>2022</v>
      </c>
      <c r="AV1733">
        <v>117</v>
      </c>
      <c r="AW1733">
        <v>6</v>
      </c>
      <c r="AX1733" t="s">
        <v>7891</v>
      </c>
      <c r="AY1733" t="s">
        <v>7891</v>
      </c>
      <c r="AZ1733" t="s">
        <v>7891</v>
      </c>
      <c r="BA1733" t="s">
        <v>7891</v>
      </c>
      <c r="BB1733">
        <v>1794</v>
      </c>
      <c r="BC1733">
        <v>1800</v>
      </c>
      <c r="BD1733" t="s">
        <v>7891</v>
      </c>
      <c r="BE1733" t="s">
        <v>3143</v>
      </c>
      <c r="BF1733" t="s">
        <v>7891</v>
      </c>
      <c r="BG1733" t="s">
        <v>8402</v>
      </c>
      <c r="BH1733" t="s">
        <v>7891</v>
      </c>
      <c r="BI1733" t="s">
        <v>7891</v>
      </c>
      <c r="BJ1733" t="s">
        <v>7891</v>
      </c>
      <c r="BK1733" t="s">
        <v>7891</v>
      </c>
      <c r="BL1733" t="s">
        <v>7891</v>
      </c>
      <c r="BM1733">
        <v>34985157</v>
      </c>
      <c r="BN1733" t="s">
        <v>7891</v>
      </c>
      <c r="BO1733" t="s">
        <v>7891</v>
      </c>
      <c r="BP1733" t="s">
        <v>7891</v>
      </c>
      <c r="BQ1733" t="s">
        <v>7891</v>
      </c>
      <c r="BR1733" t="s">
        <v>8434</v>
      </c>
    </row>
    <row r="1734" spans="1:70" x14ac:dyDescent="0.35">
      <c r="A1734" t="s">
        <v>11404</v>
      </c>
      <c r="B1734" t="s">
        <v>8435</v>
      </c>
      <c r="C1734" t="s">
        <v>7891</v>
      </c>
      <c r="D1734" t="s">
        <v>6504</v>
      </c>
      <c r="E1734" t="s">
        <v>8436</v>
      </c>
      <c r="U1734" t="s">
        <v>7891</v>
      </c>
      <c r="V1734" t="s">
        <v>8437</v>
      </c>
      <c r="W1734" t="s">
        <v>7891</v>
      </c>
      <c r="X1734" t="s">
        <v>7891</v>
      </c>
      <c r="Y1734" t="s">
        <v>7891</v>
      </c>
      <c r="Z1734" t="s">
        <v>7891</v>
      </c>
      <c r="AA1734" t="s">
        <v>7891</v>
      </c>
      <c r="AB1734" t="s">
        <v>7891</v>
      </c>
      <c r="AC1734" t="s">
        <v>7891</v>
      </c>
      <c r="AD1734" t="s">
        <v>7891</v>
      </c>
      <c r="AE1734" t="s">
        <v>7891</v>
      </c>
      <c r="AF1734" t="s">
        <v>7891</v>
      </c>
      <c r="AG1734" t="s">
        <v>7891</v>
      </c>
      <c r="AH1734" t="s">
        <v>7891</v>
      </c>
      <c r="AI1734" t="s">
        <v>7891</v>
      </c>
      <c r="AJ1734" t="s">
        <v>7891</v>
      </c>
      <c r="AK1734" t="s">
        <v>7891</v>
      </c>
      <c r="AL1734" t="s">
        <v>7891</v>
      </c>
      <c r="AM1734" t="s">
        <v>7891</v>
      </c>
      <c r="AN1734" t="s">
        <v>7891</v>
      </c>
      <c r="AO1734" t="s">
        <v>7891</v>
      </c>
      <c r="AP1734" t="s">
        <v>8438</v>
      </c>
      <c r="AQ1734" t="s">
        <v>7891</v>
      </c>
      <c r="AR1734" t="s">
        <v>7891</v>
      </c>
      <c r="AS1734" t="s">
        <v>7891</v>
      </c>
      <c r="AT1734" t="s">
        <v>8439</v>
      </c>
      <c r="AU1734">
        <v>2022</v>
      </c>
      <c r="AV1734">
        <v>14</v>
      </c>
      <c r="AW1734">
        <v>2</v>
      </c>
      <c r="AX1734" t="s">
        <v>7891</v>
      </c>
      <c r="AY1734" t="s">
        <v>7891</v>
      </c>
      <c r="AZ1734" t="s">
        <v>7891</v>
      </c>
      <c r="BA1734" t="s">
        <v>7891</v>
      </c>
      <c r="BB1734" t="s">
        <v>7891</v>
      </c>
      <c r="BC1734" t="s">
        <v>7891</v>
      </c>
      <c r="BD1734">
        <v>22261</v>
      </c>
      <c r="BE1734" t="s">
        <v>6509</v>
      </c>
      <c r="BF1734" t="s">
        <v>7891</v>
      </c>
      <c r="BG1734" t="s">
        <v>7891</v>
      </c>
      <c r="BH1734" t="s">
        <v>7891</v>
      </c>
      <c r="BI1734" t="s">
        <v>7891</v>
      </c>
      <c r="BJ1734" t="s">
        <v>7891</v>
      </c>
      <c r="BK1734" t="s">
        <v>7891</v>
      </c>
      <c r="BL1734" t="s">
        <v>7891</v>
      </c>
      <c r="BM1734">
        <v>35350525</v>
      </c>
      <c r="BN1734" t="s">
        <v>7891</v>
      </c>
      <c r="BO1734" t="s">
        <v>7891</v>
      </c>
      <c r="BP1734" t="s">
        <v>7891</v>
      </c>
      <c r="BQ1734" t="s">
        <v>7891</v>
      </c>
      <c r="BR1734" t="s">
        <v>8440</v>
      </c>
    </row>
    <row r="1735" spans="1:70" x14ac:dyDescent="0.35">
      <c r="A1735" t="s">
        <v>11404</v>
      </c>
      <c r="B1735" t="s">
        <v>8441</v>
      </c>
      <c r="C1735" t="s">
        <v>7891</v>
      </c>
      <c r="D1735" t="s">
        <v>8442</v>
      </c>
      <c r="E1735" t="s">
        <v>8443</v>
      </c>
      <c r="U1735" t="s">
        <v>7891</v>
      </c>
      <c r="V1735" t="s">
        <v>8444</v>
      </c>
      <c r="W1735" t="s">
        <v>7891</v>
      </c>
      <c r="X1735" t="s">
        <v>7891</v>
      </c>
      <c r="Y1735" t="s">
        <v>7891</v>
      </c>
      <c r="Z1735" t="s">
        <v>7891</v>
      </c>
      <c r="AA1735" t="s">
        <v>7891</v>
      </c>
      <c r="AB1735" t="s">
        <v>7891</v>
      </c>
      <c r="AC1735" t="s">
        <v>7891</v>
      </c>
      <c r="AD1735" t="s">
        <v>7891</v>
      </c>
      <c r="AE1735" t="s">
        <v>7891</v>
      </c>
      <c r="AF1735" t="s">
        <v>7891</v>
      </c>
      <c r="AG1735" t="s">
        <v>7891</v>
      </c>
      <c r="AH1735" t="s">
        <v>7891</v>
      </c>
      <c r="AI1735" t="s">
        <v>7891</v>
      </c>
      <c r="AJ1735" t="s">
        <v>7891</v>
      </c>
      <c r="AK1735" t="s">
        <v>7891</v>
      </c>
      <c r="AL1735" t="s">
        <v>7891</v>
      </c>
      <c r="AM1735" t="s">
        <v>7891</v>
      </c>
      <c r="AN1735" t="s">
        <v>7891</v>
      </c>
      <c r="AO1735" t="s">
        <v>8445</v>
      </c>
      <c r="AP1735" t="s">
        <v>7891</v>
      </c>
      <c r="AQ1735" t="s">
        <v>7891</v>
      </c>
      <c r="AR1735" t="s">
        <v>7891</v>
      </c>
      <c r="AS1735" t="s">
        <v>7891</v>
      </c>
      <c r="AT1735" t="s">
        <v>8439</v>
      </c>
      <c r="AU1735">
        <v>2022</v>
      </c>
      <c r="AV1735">
        <v>70</v>
      </c>
      <c r="AW1735" t="s">
        <v>7891</v>
      </c>
      <c r="AX1735" t="s">
        <v>7891</v>
      </c>
      <c r="AY1735" t="s">
        <v>7891</v>
      </c>
      <c r="AZ1735" t="s">
        <v>7891</v>
      </c>
      <c r="BA1735" t="s">
        <v>7891</v>
      </c>
      <c r="BB1735" t="s">
        <v>7891</v>
      </c>
      <c r="BC1735" t="s">
        <v>7891</v>
      </c>
      <c r="BD1735">
        <v>102767</v>
      </c>
      <c r="BE1735" t="s">
        <v>8446</v>
      </c>
      <c r="BF1735" t="s">
        <v>7891</v>
      </c>
      <c r="BG1735" t="s">
        <v>7891</v>
      </c>
      <c r="BH1735" t="s">
        <v>7891</v>
      </c>
      <c r="BI1735" t="s">
        <v>7891</v>
      </c>
      <c r="BJ1735" t="s">
        <v>7891</v>
      </c>
      <c r="BK1735" t="s">
        <v>7891</v>
      </c>
      <c r="BL1735" t="s">
        <v>7891</v>
      </c>
      <c r="BM1735" t="s">
        <v>7891</v>
      </c>
      <c r="BN1735" t="s">
        <v>7891</v>
      </c>
      <c r="BO1735" t="s">
        <v>7891</v>
      </c>
      <c r="BP1735" t="s">
        <v>7891</v>
      </c>
      <c r="BQ1735" t="s">
        <v>7891</v>
      </c>
      <c r="BR1735" t="s">
        <v>8447</v>
      </c>
    </row>
    <row r="1736" spans="1:70" x14ac:dyDescent="0.35">
      <c r="A1736" t="s">
        <v>11404</v>
      </c>
      <c r="B1736" t="s">
        <v>8448</v>
      </c>
      <c r="C1736" t="s">
        <v>7891</v>
      </c>
      <c r="D1736" t="s">
        <v>5997</v>
      </c>
      <c r="E1736" t="s">
        <v>8449</v>
      </c>
      <c r="U1736" t="s">
        <v>7891</v>
      </c>
      <c r="V1736" t="s">
        <v>8450</v>
      </c>
      <c r="W1736" t="s">
        <v>7891</v>
      </c>
      <c r="X1736" t="s">
        <v>7891</v>
      </c>
      <c r="Y1736" t="s">
        <v>7891</v>
      </c>
      <c r="Z1736" t="s">
        <v>7891</v>
      </c>
      <c r="AA1736" t="s">
        <v>8451</v>
      </c>
      <c r="AB1736" t="s">
        <v>8452</v>
      </c>
      <c r="AC1736" t="s">
        <v>7891</v>
      </c>
      <c r="AD1736" t="s">
        <v>7891</v>
      </c>
      <c r="AE1736" t="s">
        <v>7891</v>
      </c>
      <c r="AF1736" t="s">
        <v>7891</v>
      </c>
      <c r="AG1736" t="s">
        <v>7891</v>
      </c>
      <c r="AH1736" t="s">
        <v>7891</v>
      </c>
      <c r="AI1736" t="s">
        <v>7891</v>
      </c>
      <c r="AJ1736" t="s">
        <v>7891</v>
      </c>
      <c r="AK1736" t="s">
        <v>7891</v>
      </c>
      <c r="AL1736" t="s">
        <v>7891</v>
      </c>
      <c r="AM1736" t="s">
        <v>7891</v>
      </c>
      <c r="AN1736" t="s">
        <v>7891</v>
      </c>
      <c r="AO1736" t="s">
        <v>8453</v>
      </c>
      <c r="AP1736" t="s">
        <v>8454</v>
      </c>
      <c r="AQ1736" t="s">
        <v>7891</v>
      </c>
      <c r="AR1736" t="s">
        <v>7891</v>
      </c>
      <c r="AS1736" t="s">
        <v>7891</v>
      </c>
      <c r="AT1736" t="s">
        <v>7891</v>
      </c>
      <c r="AU1736" t="s">
        <v>7891</v>
      </c>
      <c r="AV1736" t="s">
        <v>7891</v>
      </c>
      <c r="AW1736" t="s">
        <v>7891</v>
      </c>
      <c r="AX1736" t="s">
        <v>7891</v>
      </c>
      <c r="AY1736" t="s">
        <v>7891</v>
      </c>
      <c r="AZ1736" t="s">
        <v>7891</v>
      </c>
      <c r="BA1736" t="s">
        <v>7891</v>
      </c>
      <c r="BB1736" t="s">
        <v>7891</v>
      </c>
      <c r="BC1736" t="s">
        <v>7891</v>
      </c>
      <c r="BD1736">
        <v>8258597221078371</v>
      </c>
      <c r="BE1736" t="s">
        <v>6002</v>
      </c>
      <c r="BF1736" t="s">
        <v>7891</v>
      </c>
      <c r="BG1736" t="s">
        <v>8402</v>
      </c>
      <c r="BH1736" t="s">
        <v>7891</v>
      </c>
      <c r="BI1736" t="s">
        <v>7891</v>
      </c>
      <c r="BJ1736" t="s">
        <v>7891</v>
      </c>
      <c r="BK1736" t="s">
        <v>7891</v>
      </c>
      <c r="BL1736" t="s">
        <v>7891</v>
      </c>
      <c r="BM1736">
        <v>35138188</v>
      </c>
      <c r="BN1736" t="s">
        <v>7891</v>
      </c>
      <c r="BO1736" t="s">
        <v>7891</v>
      </c>
      <c r="BP1736" t="s">
        <v>7891</v>
      </c>
      <c r="BQ1736" t="s">
        <v>7891</v>
      </c>
      <c r="BR1736" t="s">
        <v>8455</v>
      </c>
    </row>
    <row r="1737" spans="1:70" x14ac:dyDescent="0.35">
      <c r="A1737" t="s">
        <v>11404</v>
      </c>
      <c r="B1737" t="s">
        <v>8456</v>
      </c>
      <c r="C1737" t="s">
        <v>7891</v>
      </c>
      <c r="D1737" t="s">
        <v>5296</v>
      </c>
      <c r="E1737" t="s">
        <v>8457</v>
      </c>
      <c r="U1737" t="s">
        <v>7891</v>
      </c>
      <c r="V1737" t="s">
        <v>8458</v>
      </c>
      <c r="W1737" t="s">
        <v>7891</v>
      </c>
      <c r="X1737" t="s">
        <v>7891</v>
      </c>
      <c r="Y1737" t="s">
        <v>7891</v>
      </c>
      <c r="Z1737" t="s">
        <v>7891</v>
      </c>
      <c r="AA1737" t="s">
        <v>7891</v>
      </c>
      <c r="AB1737" t="s">
        <v>7891</v>
      </c>
      <c r="AC1737" t="s">
        <v>7891</v>
      </c>
      <c r="AD1737" t="s">
        <v>7891</v>
      </c>
      <c r="AE1737" t="s">
        <v>7891</v>
      </c>
      <c r="AF1737" t="s">
        <v>7891</v>
      </c>
      <c r="AG1737" t="s">
        <v>7891</v>
      </c>
      <c r="AH1737" t="s">
        <v>7891</v>
      </c>
      <c r="AI1737" t="s">
        <v>7891</v>
      </c>
      <c r="AJ1737" t="s">
        <v>7891</v>
      </c>
      <c r="AK1737" t="s">
        <v>7891</v>
      </c>
      <c r="AL1737" t="s">
        <v>7891</v>
      </c>
      <c r="AM1737" t="s">
        <v>7891</v>
      </c>
      <c r="AN1737" t="s">
        <v>7891</v>
      </c>
      <c r="AO1737" t="s">
        <v>8459</v>
      </c>
      <c r="AP1737" t="s">
        <v>8460</v>
      </c>
      <c r="AQ1737" t="s">
        <v>7891</v>
      </c>
      <c r="AR1737" t="s">
        <v>7891</v>
      </c>
      <c r="AS1737" t="s">
        <v>7891</v>
      </c>
      <c r="AT1737" t="s">
        <v>8461</v>
      </c>
      <c r="AU1737">
        <v>2022</v>
      </c>
      <c r="AV1737">
        <v>220</v>
      </c>
      <c r="AW1737">
        <v>2</v>
      </c>
      <c r="AX1737" t="s">
        <v>7891</v>
      </c>
      <c r="AY1737" t="s">
        <v>7891</v>
      </c>
      <c r="AZ1737" t="s">
        <v>7891</v>
      </c>
      <c r="BA1737" t="s">
        <v>7891</v>
      </c>
      <c r="BB1737" t="s">
        <v>7891</v>
      </c>
      <c r="BC1737" t="s">
        <v>7891</v>
      </c>
      <c r="BD1737" t="s">
        <v>8462</v>
      </c>
      <c r="BE1737" t="s">
        <v>5302</v>
      </c>
      <c r="BF1737" t="s">
        <v>7891</v>
      </c>
      <c r="BG1737" t="s">
        <v>7891</v>
      </c>
      <c r="BH1737" t="s">
        <v>7891</v>
      </c>
      <c r="BI1737" t="s">
        <v>7891</v>
      </c>
      <c r="BJ1737" t="s">
        <v>7891</v>
      </c>
      <c r="BK1737" t="s">
        <v>7891</v>
      </c>
      <c r="BL1737" t="s">
        <v>7891</v>
      </c>
      <c r="BM1737">
        <v>35137093</v>
      </c>
      <c r="BN1737" t="s">
        <v>7891</v>
      </c>
      <c r="BO1737" t="s">
        <v>7891</v>
      </c>
      <c r="BP1737" t="s">
        <v>7891</v>
      </c>
      <c r="BQ1737" t="s">
        <v>7891</v>
      </c>
      <c r="BR1737" t="s">
        <v>8463</v>
      </c>
    </row>
    <row r="1738" spans="1:70" x14ac:dyDescent="0.35">
      <c r="A1738" t="s">
        <v>11404</v>
      </c>
      <c r="B1738" t="s">
        <v>8464</v>
      </c>
      <c r="C1738" t="s">
        <v>7891</v>
      </c>
      <c r="D1738" t="s">
        <v>8465</v>
      </c>
      <c r="E1738" t="s">
        <v>8466</v>
      </c>
      <c r="U1738" t="s">
        <v>7891</v>
      </c>
      <c r="V1738" t="s">
        <v>8467</v>
      </c>
      <c r="W1738" t="s">
        <v>7891</v>
      </c>
      <c r="X1738" t="s">
        <v>7891</v>
      </c>
      <c r="Y1738" t="s">
        <v>7891</v>
      </c>
      <c r="Z1738" t="s">
        <v>7891</v>
      </c>
      <c r="AA1738" t="s">
        <v>7891</v>
      </c>
      <c r="AB1738" t="s">
        <v>8468</v>
      </c>
      <c r="AC1738" t="s">
        <v>7891</v>
      </c>
      <c r="AD1738" t="s">
        <v>7891</v>
      </c>
      <c r="AE1738" t="s">
        <v>7891</v>
      </c>
      <c r="AF1738" t="s">
        <v>7891</v>
      </c>
      <c r="AG1738" t="s">
        <v>7891</v>
      </c>
      <c r="AH1738" t="s">
        <v>7891</v>
      </c>
      <c r="AI1738" t="s">
        <v>7891</v>
      </c>
      <c r="AJ1738" t="s">
        <v>7891</v>
      </c>
      <c r="AK1738" t="s">
        <v>7891</v>
      </c>
      <c r="AL1738" t="s">
        <v>7891</v>
      </c>
      <c r="AM1738" t="s">
        <v>7891</v>
      </c>
      <c r="AN1738" t="s">
        <v>7891</v>
      </c>
      <c r="AO1738" t="s">
        <v>7891</v>
      </c>
      <c r="AP1738" t="s">
        <v>8469</v>
      </c>
      <c r="AQ1738" t="s">
        <v>7891</v>
      </c>
      <c r="AR1738" t="s">
        <v>7891</v>
      </c>
      <c r="AS1738" t="s">
        <v>7891</v>
      </c>
      <c r="AT1738" t="s">
        <v>8470</v>
      </c>
      <c r="AU1738">
        <v>2022</v>
      </c>
      <c r="AV1738">
        <v>23</v>
      </c>
      <c r="AW1738">
        <v>1</v>
      </c>
      <c r="AX1738" t="s">
        <v>7891</v>
      </c>
      <c r="AY1738" t="s">
        <v>7891</v>
      </c>
      <c r="AZ1738" t="s">
        <v>7891</v>
      </c>
      <c r="BA1738" t="s">
        <v>7891</v>
      </c>
      <c r="BB1738" t="s">
        <v>7891</v>
      </c>
      <c r="BC1738" t="s">
        <v>7891</v>
      </c>
      <c r="BD1738">
        <v>110</v>
      </c>
      <c r="BE1738" t="s">
        <v>8471</v>
      </c>
      <c r="BF1738" t="s">
        <v>7891</v>
      </c>
      <c r="BG1738" t="s">
        <v>7891</v>
      </c>
      <c r="BH1738" t="s">
        <v>7891</v>
      </c>
      <c r="BI1738" t="s">
        <v>7891</v>
      </c>
      <c r="BJ1738" t="s">
        <v>7891</v>
      </c>
      <c r="BK1738" t="s">
        <v>7891</v>
      </c>
      <c r="BL1738" t="s">
        <v>7891</v>
      </c>
      <c r="BM1738">
        <v>35115023</v>
      </c>
      <c r="BN1738" t="s">
        <v>7891</v>
      </c>
      <c r="BO1738" t="s">
        <v>7891</v>
      </c>
      <c r="BP1738" t="s">
        <v>7891</v>
      </c>
      <c r="BQ1738" t="s">
        <v>7891</v>
      </c>
      <c r="BR1738" t="s">
        <v>8472</v>
      </c>
    </row>
    <row r="1739" spans="1:70" x14ac:dyDescent="0.35">
      <c r="A1739" t="s">
        <v>11404</v>
      </c>
      <c r="B1739" t="s">
        <v>8473</v>
      </c>
      <c r="C1739" t="s">
        <v>7891</v>
      </c>
      <c r="D1739" t="s">
        <v>6385</v>
      </c>
      <c r="E1739" t="s">
        <v>8474</v>
      </c>
      <c r="U1739" t="s">
        <v>7891</v>
      </c>
      <c r="V1739" t="s">
        <v>8475</v>
      </c>
      <c r="W1739" t="s">
        <v>7891</v>
      </c>
      <c r="X1739" t="s">
        <v>7891</v>
      </c>
      <c r="Y1739" t="s">
        <v>7891</v>
      </c>
      <c r="Z1739" t="s">
        <v>7891</v>
      </c>
      <c r="AA1739" t="s">
        <v>8476</v>
      </c>
      <c r="AB1739" t="s">
        <v>8477</v>
      </c>
      <c r="AC1739" t="s">
        <v>7891</v>
      </c>
      <c r="AD1739" t="s">
        <v>7891</v>
      </c>
      <c r="AE1739" t="s">
        <v>7891</v>
      </c>
      <c r="AF1739" t="s">
        <v>7891</v>
      </c>
      <c r="AG1739" t="s">
        <v>7891</v>
      </c>
      <c r="AH1739" t="s">
        <v>7891</v>
      </c>
      <c r="AI1739" t="s">
        <v>7891</v>
      </c>
      <c r="AJ1739" t="s">
        <v>7891</v>
      </c>
      <c r="AK1739" t="s">
        <v>7891</v>
      </c>
      <c r="AL1739" t="s">
        <v>7891</v>
      </c>
      <c r="AM1739" t="s">
        <v>7891</v>
      </c>
      <c r="AN1739" t="s">
        <v>7891</v>
      </c>
      <c r="AO1739" t="s">
        <v>8478</v>
      </c>
      <c r="AP1739" t="s">
        <v>8479</v>
      </c>
      <c r="AQ1739" t="s">
        <v>7891</v>
      </c>
      <c r="AR1739" t="s">
        <v>7891</v>
      </c>
      <c r="AS1739" t="s">
        <v>7891</v>
      </c>
      <c r="AT1739" t="s">
        <v>7891</v>
      </c>
      <c r="AU1739" t="s">
        <v>7891</v>
      </c>
      <c r="AV1739" t="s">
        <v>7891</v>
      </c>
      <c r="AW1739" t="s">
        <v>7891</v>
      </c>
      <c r="AX1739" t="s">
        <v>7891</v>
      </c>
      <c r="AY1739" t="s">
        <v>7891</v>
      </c>
      <c r="AZ1739" t="s">
        <v>7891</v>
      </c>
      <c r="BA1739" t="s">
        <v>7891</v>
      </c>
      <c r="BB1739" t="s">
        <v>7891</v>
      </c>
      <c r="BC1739" t="s">
        <v>7891</v>
      </c>
      <c r="BD1739" t="s">
        <v>7891</v>
      </c>
      <c r="BE1739" t="s">
        <v>3079</v>
      </c>
      <c r="BF1739" t="s">
        <v>7891</v>
      </c>
      <c r="BG1739" t="s">
        <v>8402</v>
      </c>
      <c r="BH1739" t="s">
        <v>7891</v>
      </c>
      <c r="BI1739" t="s">
        <v>7891</v>
      </c>
      <c r="BJ1739" t="s">
        <v>7891</v>
      </c>
      <c r="BK1739" t="s">
        <v>7891</v>
      </c>
      <c r="BL1739" t="s">
        <v>7891</v>
      </c>
      <c r="BM1739">
        <v>35113001</v>
      </c>
      <c r="BN1739" t="s">
        <v>7891</v>
      </c>
      <c r="BO1739" t="s">
        <v>7891</v>
      </c>
      <c r="BP1739" t="s">
        <v>7891</v>
      </c>
      <c r="BQ1739" t="s">
        <v>7891</v>
      </c>
      <c r="BR1739" t="s">
        <v>8480</v>
      </c>
    </row>
    <row r="1740" spans="1:70" x14ac:dyDescent="0.35">
      <c r="A1740" t="s">
        <v>11404</v>
      </c>
      <c r="B1740" t="s">
        <v>8481</v>
      </c>
      <c r="C1740" t="s">
        <v>7891</v>
      </c>
      <c r="D1740" t="s">
        <v>8482</v>
      </c>
      <c r="E1740" t="s">
        <v>8483</v>
      </c>
      <c r="U1740" t="s">
        <v>7891</v>
      </c>
      <c r="V1740" t="s">
        <v>8484</v>
      </c>
      <c r="W1740" t="s">
        <v>7891</v>
      </c>
      <c r="X1740" t="s">
        <v>7891</v>
      </c>
      <c r="Y1740" t="s">
        <v>7891</v>
      </c>
      <c r="Z1740" t="s">
        <v>7891</v>
      </c>
      <c r="AA1740" t="s">
        <v>7891</v>
      </c>
      <c r="AB1740" t="s">
        <v>8485</v>
      </c>
      <c r="AC1740" t="s">
        <v>7891</v>
      </c>
      <c r="AD1740" t="s">
        <v>7891</v>
      </c>
      <c r="AE1740" t="s">
        <v>7891</v>
      </c>
      <c r="AF1740" t="s">
        <v>7891</v>
      </c>
      <c r="AG1740" t="s">
        <v>7891</v>
      </c>
      <c r="AH1740" t="s">
        <v>7891</v>
      </c>
      <c r="AI1740" t="s">
        <v>7891</v>
      </c>
      <c r="AJ1740" t="s">
        <v>7891</v>
      </c>
      <c r="AK1740" t="s">
        <v>7891</v>
      </c>
      <c r="AL1740" t="s">
        <v>7891</v>
      </c>
      <c r="AM1740" t="s">
        <v>7891</v>
      </c>
      <c r="AN1740" t="s">
        <v>7891</v>
      </c>
      <c r="AO1740" t="s">
        <v>8486</v>
      </c>
      <c r="AP1740" t="s">
        <v>8487</v>
      </c>
      <c r="AQ1740" t="s">
        <v>7891</v>
      </c>
      <c r="AR1740" t="s">
        <v>7891</v>
      </c>
      <c r="AS1740" t="s">
        <v>7891</v>
      </c>
      <c r="AT1740" t="s">
        <v>7945</v>
      </c>
      <c r="AU1740">
        <v>2022</v>
      </c>
      <c r="AV1740">
        <v>68</v>
      </c>
      <c r="AW1740" t="s">
        <v>7891</v>
      </c>
      <c r="AX1740" t="s">
        <v>7891</v>
      </c>
      <c r="AY1740" t="s">
        <v>7891</v>
      </c>
      <c r="AZ1740" t="s">
        <v>7891</v>
      </c>
      <c r="BA1740" t="s">
        <v>7891</v>
      </c>
      <c r="BB1740" t="s">
        <v>7891</v>
      </c>
      <c r="BC1740" t="s">
        <v>7891</v>
      </c>
      <c r="BD1740">
        <v>101863</v>
      </c>
      <c r="BE1740" t="s">
        <v>8488</v>
      </c>
      <c r="BF1740" t="s">
        <v>7891</v>
      </c>
      <c r="BG1740" t="s">
        <v>7891</v>
      </c>
      <c r="BH1740" t="s">
        <v>7891</v>
      </c>
      <c r="BI1740" t="s">
        <v>7891</v>
      </c>
      <c r="BJ1740" t="s">
        <v>7891</v>
      </c>
      <c r="BK1740" t="s">
        <v>7891</v>
      </c>
      <c r="BL1740" t="s">
        <v>7891</v>
      </c>
      <c r="BM1740" t="s">
        <v>7891</v>
      </c>
      <c r="BN1740" t="s">
        <v>7891</v>
      </c>
      <c r="BO1740" t="s">
        <v>7891</v>
      </c>
      <c r="BP1740" t="s">
        <v>7891</v>
      </c>
      <c r="BQ1740" t="s">
        <v>7891</v>
      </c>
      <c r="BR1740" t="s">
        <v>8489</v>
      </c>
    </row>
    <row r="1741" spans="1:70" x14ac:dyDescent="0.35">
      <c r="A1741" t="s">
        <v>11404</v>
      </c>
      <c r="B1741" t="s">
        <v>8490</v>
      </c>
      <c r="C1741" t="s">
        <v>7891</v>
      </c>
      <c r="D1741" t="s">
        <v>8491</v>
      </c>
      <c r="E1741" t="s">
        <v>8492</v>
      </c>
      <c r="U1741" t="s">
        <v>7891</v>
      </c>
      <c r="V1741" t="s">
        <v>8493</v>
      </c>
      <c r="W1741" t="s">
        <v>7891</v>
      </c>
      <c r="X1741" t="s">
        <v>7891</v>
      </c>
      <c r="Y1741" t="s">
        <v>7891</v>
      </c>
      <c r="Z1741" t="s">
        <v>7891</v>
      </c>
      <c r="AA1741" t="s">
        <v>8494</v>
      </c>
      <c r="AB1741" t="s">
        <v>8495</v>
      </c>
      <c r="AC1741" t="s">
        <v>7891</v>
      </c>
      <c r="AD1741" t="s">
        <v>7891</v>
      </c>
      <c r="AE1741" t="s">
        <v>7891</v>
      </c>
      <c r="AF1741" t="s">
        <v>7891</v>
      </c>
      <c r="AG1741" t="s">
        <v>7891</v>
      </c>
      <c r="AH1741" t="s">
        <v>7891</v>
      </c>
      <c r="AI1741" t="s">
        <v>7891</v>
      </c>
      <c r="AJ1741" t="s">
        <v>7891</v>
      </c>
      <c r="AK1741" t="s">
        <v>7891</v>
      </c>
      <c r="AL1741" t="s">
        <v>7891</v>
      </c>
      <c r="AM1741" t="s">
        <v>7891</v>
      </c>
      <c r="AN1741" t="s">
        <v>7891</v>
      </c>
      <c r="AO1741" t="s">
        <v>7891</v>
      </c>
      <c r="AP1741" t="s">
        <v>8496</v>
      </c>
      <c r="AQ1741" t="s">
        <v>7891</v>
      </c>
      <c r="AR1741" t="s">
        <v>7891</v>
      </c>
      <c r="AS1741" t="s">
        <v>7891</v>
      </c>
      <c r="AT1741" t="s">
        <v>7945</v>
      </c>
      <c r="AU1741">
        <v>2022</v>
      </c>
      <c r="AV1741">
        <v>11</v>
      </c>
      <c r="AW1741">
        <v>50</v>
      </c>
      <c r="AX1741" t="s">
        <v>7891</v>
      </c>
      <c r="AY1741" t="s">
        <v>7891</v>
      </c>
      <c r="AZ1741" t="s">
        <v>7891</v>
      </c>
      <c r="BA1741" t="s">
        <v>7891</v>
      </c>
      <c r="BB1741">
        <v>9</v>
      </c>
      <c r="BC1741">
        <v>15</v>
      </c>
      <c r="BD1741" t="s">
        <v>7891</v>
      </c>
      <c r="BE1741" t="s">
        <v>8497</v>
      </c>
      <c r="BF1741" t="s">
        <v>7891</v>
      </c>
      <c r="BG1741" t="s">
        <v>7891</v>
      </c>
      <c r="BH1741" t="s">
        <v>7891</v>
      </c>
      <c r="BI1741" t="s">
        <v>7891</v>
      </c>
      <c r="BJ1741" t="s">
        <v>7891</v>
      </c>
      <c r="BK1741" t="s">
        <v>7891</v>
      </c>
      <c r="BL1741" t="s">
        <v>7891</v>
      </c>
      <c r="BM1741" t="s">
        <v>7891</v>
      </c>
      <c r="BN1741" t="s">
        <v>7891</v>
      </c>
      <c r="BO1741" t="s">
        <v>7891</v>
      </c>
      <c r="BP1741" t="s">
        <v>7891</v>
      </c>
      <c r="BQ1741" t="s">
        <v>7891</v>
      </c>
      <c r="BR1741" t="s">
        <v>8498</v>
      </c>
    </row>
    <row r="1742" spans="1:70" x14ac:dyDescent="0.35">
      <c r="A1742" t="s">
        <v>11404</v>
      </c>
      <c r="B1742" t="s">
        <v>7941</v>
      </c>
      <c r="C1742" t="s">
        <v>7891</v>
      </c>
      <c r="D1742" t="s">
        <v>7942</v>
      </c>
      <c r="E1742" t="s">
        <v>7943</v>
      </c>
      <c r="U1742" t="s">
        <v>7891</v>
      </c>
      <c r="V1742" t="s">
        <v>8499</v>
      </c>
      <c r="W1742" t="s">
        <v>7891</v>
      </c>
      <c r="X1742" t="s">
        <v>7891</v>
      </c>
      <c r="Y1742" t="s">
        <v>7891</v>
      </c>
      <c r="Z1742" t="s">
        <v>7891</v>
      </c>
      <c r="AA1742" t="s">
        <v>7891</v>
      </c>
      <c r="AB1742" t="s">
        <v>7891</v>
      </c>
      <c r="AC1742" t="s">
        <v>7891</v>
      </c>
      <c r="AD1742" t="s">
        <v>7891</v>
      </c>
      <c r="AE1742" t="s">
        <v>7891</v>
      </c>
      <c r="AF1742" t="s">
        <v>7891</v>
      </c>
      <c r="AG1742" t="s">
        <v>7891</v>
      </c>
      <c r="AH1742" t="s">
        <v>7891</v>
      </c>
      <c r="AI1742" t="s">
        <v>7891</v>
      </c>
      <c r="AJ1742" t="s">
        <v>7891</v>
      </c>
      <c r="AK1742" t="s">
        <v>7891</v>
      </c>
      <c r="AL1742" t="s">
        <v>7891</v>
      </c>
      <c r="AM1742" t="s">
        <v>7891</v>
      </c>
      <c r="AN1742" t="s">
        <v>7891</v>
      </c>
      <c r="AO1742" t="s">
        <v>7891</v>
      </c>
      <c r="AP1742" t="s">
        <v>7944</v>
      </c>
      <c r="AQ1742" t="s">
        <v>7891</v>
      </c>
      <c r="AR1742" t="s">
        <v>7891</v>
      </c>
      <c r="AS1742" t="s">
        <v>7891</v>
      </c>
      <c r="AT1742" t="s">
        <v>7945</v>
      </c>
      <c r="AU1742">
        <v>2022</v>
      </c>
      <c r="AV1742">
        <v>12</v>
      </c>
      <c r="AW1742">
        <v>2</v>
      </c>
      <c r="AX1742" t="s">
        <v>7891</v>
      </c>
      <c r="AY1742" t="s">
        <v>7891</v>
      </c>
      <c r="AZ1742" t="s">
        <v>7891</v>
      </c>
      <c r="BA1742" t="s">
        <v>7891</v>
      </c>
      <c r="BB1742" t="s">
        <v>7891</v>
      </c>
      <c r="BC1742" t="s">
        <v>7891</v>
      </c>
      <c r="BD1742">
        <v>167</v>
      </c>
      <c r="BE1742" t="s">
        <v>7946</v>
      </c>
      <c r="BF1742" t="s">
        <v>7891</v>
      </c>
      <c r="BG1742" t="s">
        <v>7891</v>
      </c>
      <c r="BH1742" t="s">
        <v>7891</v>
      </c>
      <c r="BI1742" t="s">
        <v>7891</v>
      </c>
      <c r="BJ1742" t="s">
        <v>7891</v>
      </c>
      <c r="BK1742" t="s">
        <v>7891</v>
      </c>
      <c r="BL1742" t="s">
        <v>7891</v>
      </c>
      <c r="BM1742">
        <v>35207455</v>
      </c>
      <c r="BN1742" t="s">
        <v>7891</v>
      </c>
      <c r="BO1742" t="s">
        <v>7891</v>
      </c>
      <c r="BP1742" t="s">
        <v>7891</v>
      </c>
      <c r="BQ1742" t="s">
        <v>7891</v>
      </c>
      <c r="BR1742" t="s">
        <v>7947</v>
      </c>
    </row>
    <row r="1743" spans="1:70" x14ac:dyDescent="0.35">
      <c r="A1743" t="s">
        <v>11404</v>
      </c>
      <c r="B1743" t="s">
        <v>8500</v>
      </c>
      <c r="C1743" t="s">
        <v>7891</v>
      </c>
      <c r="D1743" t="s">
        <v>8501</v>
      </c>
      <c r="E1743" t="s">
        <v>8502</v>
      </c>
      <c r="U1743" t="s">
        <v>7891</v>
      </c>
      <c r="V1743" t="s">
        <v>8503</v>
      </c>
      <c r="W1743" t="s">
        <v>7891</v>
      </c>
      <c r="X1743" t="s">
        <v>7891</v>
      </c>
      <c r="Y1743" t="s">
        <v>7891</v>
      </c>
      <c r="Z1743" t="s">
        <v>7891</v>
      </c>
      <c r="AA1743" t="s">
        <v>7891</v>
      </c>
      <c r="AB1743" t="s">
        <v>8504</v>
      </c>
      <c r="AC1743" t="s">
        <v>7891</v>
      </c>
      <c r="AD1743" t="s">
        <v>7891</v>
      </c>
      <c r="AE1743" t="s">
        <v>7891</v>
      </c>
      <c r="AF1743" t="s">
        <v>7891</v>
      </c>
      <c r="AG1743" t="s">
        <v>7891</v>
      </c>
      <c r="AH1743" t="s">
        <v>7891</v>
      </c>
      <c r="AI1743" t="s">
        <v>7891</v>
      </c>
      <c r="AJ1743" t="s">
        <v>7891</v>
      </c>
      <c r="AK1743" t="s">
        <v>7891</v>
      </c>
      <c r="AL1743" t="s">
        <v>7891</v>
      </c>
      <c r="AM1743" t="s">
        <v>7891</v>
      </c>
      <c r="AN1743" t="s">
        <v>7891</v>
      </c>
      <c r="AO1743" t="s">
        <v>7891</v>
      </c>
      <c r="AP1743" t="s">
        <v>8505</v>
      </c>
      <c r="AQ1743" t="s">
        <v>7891</v>
      </c>
      <c r="AR1743" t="s">
        <v>7891</v>
      </c>
      <c r="AS1743" t="s">
        <v>7891</v>
      </c>
      <c r="AT1743" t="s">
        <v>8506</v>
      </c>
      <c r="AU1743">
        <v>2022</v>
      </c>
      <c r="AV1743">
        <v>2022</v>
      </c>
      <c r="AW1743" t="s">
        <v>7891</v>
      </c>
      <c r="AX1743" t="s">
        <v>7891</v>
      </c>
      <c r="AY1743" t="s">
        <v>7891</v>
      </c>
      <c r="AZ1743" t="s">
        <v>7891</v>
      </c>
      <c r="BA1743" t="s">
        <v>7891</v>
      </c>
      <c r="BB1743" t="s">
        <v>7891</v>
      </c>
      <c r="BC1743" t="s">
        <v>7891</v>
      </c>
      <c r="BD1743">
        <v>210100</v>
      </c>
      <c r="BE1743" t="s">
        <v>8507</v>
      </c>
      <c r="BF1743" t="s">
        <v>7891</v>
      </c>
      <c r="BG1743" t="s">
        <v>7891</v>
      </c>
      <c r="BH1743" t="s">
        <v>7891</v>
      </c>
      <c r="BI1743" t="s">
        <v>7891</v>
      </c>
      <c r="BJ1743" t="s">
        <v>7891</v>
      </c>
      <c r="BK1743" t="s">
        <v>7891</v>
      </c>
      <c r="BL1743" t="s">
        <v>7891</v>
      </c>
      <c r="BM1743">
        <v>35212265</v>
      </c>
      <c r="BN1743" t="s">
        <v>7891</v>
      </c>
      <c r="BO1743" t="s">
        <v>7891</v>
      </c>
      <c r="BP1743" t="s">
        <v>7891</v>
      </c>
      <c r="BQ1743" t="s">
        <v>7891</v>
      </c>
      <c r="BR1743" t="s">
        <v>8508</v>
      </c>
    </row>
    <row r="1744" spans="1:70" x14ac:dyDescent="0.35">
      <c r="A1744" t="s">
        <v>11404</v>
      </c>
      <c r="B1744" t="s">
        <v>8509</v>
      </c>
      <c r="C1744" t="s">
        <v>7891</v>
      </c>
      <c r="D1744" t="s">
        <v>6680</v>
      </c>
      <c r="E1744" t="s">
        <v>8313</v>
      </c>
      <c r="U1744" t="s">
        <v>7891</v>
      </c>
      <c r="V1744" t="s">
        <v>8510</v>
      </c>
      <c r="W1744" t="s">
        <v>7891</v>
      </c>
      <c r="X1744" t="s">
        <v>7891</v>
      </c>
      <c r="Y1744" t="s">
        <v>7891</v>
      </c>
      <c r="Z1744" t="s">
        <v>7891</v>
      </c>
      <c r="AA1744" t="s">
        <v>7891</v>
      </c>
      <c r="AB1744" t="s">
        <v>7891</v>
      </c>
      <c r="AC1744" t="s">
        <v>7891</v>
      </c>
      <c r="AD1744" t="s">
        <v>7891</v>
      </c>
      <c r="AE1744" t="s">
        <v>7891</v>
      </c>
      <c r="AF1744" t="s">
        <v>7891</v>
      </c>
      <c r="AG1744" t="s">
        <v>7891</v>
      </c>
      <c r="AH1744" t="s">
        <v>7891</v>
      </c>
      <c r="AI1744" t="s">
        <v>7891</v>
      </c>
      <c r="AJ1744" t="s">
        <v>7891</v>
      </c>
      <c r="AK1744" t="s">
        <v>7891</v>
      </c>
      <c r="AL1744" t="s">
        <v>7891</v>
      </c>
      <c r="AM1744" t="s">
        <v>7891</v>
      </c>
      <c r="AN1744" t="s">
        <v>7891</v>
      </c>
      <c r="AO1744" t="s">
        <v>8315</v>
      </c>
      <c r="AP1744" t="s">
        <v>8316</v>
      </c>
      <c r="AQ1744" t="s">
        <v>7891</v>
      </c>
      <c r="AR1744" t="s">
        <v>7891</v>
      </c>
      <c r="AS1744" t="s">
        <v>7891</v>
      </c>
      <c r="AT1744" t="s">
        <v>8506</v>
      </c>
      <c r="AU1744">
        <v>2022</v>
      </c>
      <c r="AV1744">
        <v>298</v>
      </c>
      <c r="AW1744" t="s">
        <v>7891</v>
      </c>
      <c r="AX1744" t="s">
        <v>7891</v>
      </c>
      <c r="AY1744" t="s">
        <v>7891</v>
      </c>
      <c r="AZ1744" t="s">
        <v>7891</v>
      </c>
      <c r="BA1744" t="s">
        <v>7891</v>
      </c>
      <c r="BB1744">
        <v>51</v>
      </c>
      <c r="BC1744">
        <v>57</v>
      </c>
      <c r="BD1744" t="s">
        <v>7891</v>
      </c>
      <c r="BE1744" t="s">
        <v>903</v>
      </c>
      <c r="BF1744" t="s">
        <v>7891</v>
      </c>
      <c r="BG1744" t="s">
        <v>7891</v>
      </c>
      <c r="BH1744" t="s">
        <v>7891</v>
      </c>
      <c r="BI1744" t="s">
        <v>7891</v>
      </c>
      <c r="BJ1744" t="s">
        <v>7891</v>
      </c>
      <c r="BK1744" t="s">
        <v>7891</v>
      </c>
      <c r="BL1744" t="s">
        <v>7891</v>
      </c>
      <c r="BM1744">
        <v>34728297</v>
      </c>
      <c r="BN1744" t="s">
        <v>7891</v>
      </c>
      <c r="BO1744" t="s">
        <v>7891</v>
      </c>
      <c r="BP1744" t="s">
        <v>7891</v>
      </c>
      <c r="BQ1744" t="s">
        <v>7891</v>
      </c>
      <c r="BR1744" t="s">
        <v>8511</v>
      </c>
    </row>
    <row r="1745" spans="1:70" x14ac:dyDescent="0.35">
      <c r="A1745" t="s">
        <v>11404</v>
      </c>
      <c r="B1745" t="s">
        <v>8512</v>
      </c>
      <c r="C1745" t="s">
        <v>7891</v>
      </c>
      <c r="D1745" t="s">
        <v>6629</v>
      </c>
      <c r="E1745" t="s">
        <v>8099</v>
      </c>
      <c r="U1745" t="s">
        <v>7891</v>
      </c>
      <c r="V1745" t="s">
        <v>8513</v>
      </c>
      <c r="W1745" t="s">
        <v>7891</v>
      </c>
      <c r="X1745" t="s">
        <v>7891</v>
      </c>
      <c r="Y1745" t="s">
        <v>7891</v>
      </c>
      <c r="Z1745" t="s">
        <v>7891</v>
      </c>
      <c r="AA1745" t="s">
        <v>7891</v>
      </c>
      <c r="AB1745" t="s">
        <v>8514</v>
      </c>
      <c r="AC1745" t="s">
        <v>7891</v>
      </c>
      <c r="AD1745" t="s">
        <v>7891</v>
      </c>
      <c r="AE1745" t="s">
        <v>7891</v>
      </c>
      <c r="AF1745" t="s">
        <v>7891</v>
      </c>
      <c r="AG1745" t="s">
        <v>7891</v>
      </c>
      <c r="AH1745" t="s">
        <v>7891</v>
      </c>
      <c r="AI1745" t="s">
        <v>7891</v>
      </c>
      <c r="AJ1745" t="s">
        <v>7891</v>
      </c>
      <c r="AK1745" t="s">
        <v>7891</v>
      </c>
      <c r="AL1745" t="s">
        <v>7891</v>
      </c>
      <c r="AM1745" t="s">
        <v>7891</v>
      </c>
      <c r="AN1745" t="s">
        <v>7891</v>
      </c>
      <c r="AO1745" t="s">
        <v>72</v>
      </c>
      <c r="AP1745" t="s">
        <v>8101</v>
      </c>
      <c r="AQ1745" t="s">
        <v>7891</v>
      </c>
      <c r="AR1745" t="s">
        <v>7891</v>
      </c>
      <c r="AS1745" t="s">
        <v>7891</v>
      </c>
      <c r="AT1745" t="s">
        <v>7891</v>
      </c>
      <c r="AU1745" t="s">
        <v>7891</v>
      </c>
      <c r="AV1745" t="s">
        <v>7891</v>
      </c>
      <c r="AW1745" t="s">
        <v>7891</v>
      </c>
      <c r="AX1745" t="s">
        <v>7891</v>
      </c>
      <c r="AY1745" t="s">
        <v>7891</v>
      </c>
      <c r="AZ1745" t="s">
        <v>7891</v>
      </c>
      <c r="BA1745" t="s">
        <v>7891</v>
      </c>
      <c r="BB1745" t="s">
        <v>7891</v>
      </c>
      <c r="BC1745" t="s">
        <v>7891</v>
      </c>
      <c r="BD1745">
        <v>302228211070152</v>
      </c>
      <c r="BE1745" t="s">
        <v>6633</v>
      </c>
      <c r="BF1745" t="s">
        <v>7891</v>
      </c>
      <c r="BG1745" t="s">
        <v>8515</v>
      </c>
      <c r="BH1745" t="s">
        <v>7891</v>
      </c>
      <c r="BI1745" t="s">
        <v>7891</v>
      </c>
      <c r="BJ1745" t="s">
        <v>7891</v>
      </c>
      <c r="BK1745" t="s">
        <v>7891</v>
      </c>
      <c r="BL1745" t="s">
        <v>7891</v>
      </c>
      <c r="BM1745">
        <v>35098795</v>
      </c>
      <c r="BN1745" t="s">
        <v>7891</v>
      </c>
      <c r="BO1745" t="s">
        <v>7891</v>
      </c>
      <c r="BP1745" t="s">
        <v>7891</v>
      </c>
      <c r="BQ1745" t="s">
        <v>7891</v>
      </c>
      <c r="BR1745" t="s">
        <v>8516</v>
      </c>
    </row>
    <row r="1746" spans="1:70" x14ac:dyDescent="0.35">
      <c r="A1746" t="s">
        <v>11404</v>
      </c>
      <c r="B1746" t="s">
        <v>8517</v>
      </c>
      <c r="C1746" t="s">
        <v>7891</v>
      </c>
      <c r="D1746" t="s">
        <v>5879</v>
      </c>
      <c r="E1746" t="s">
        <v>8099</v>
      </c>
      <c r="U1746" t="s">
        <v>7891</v>
      </c>
      <c r="V1746" t="s">
        <v>8518</v>
      </c>
      <c r="W1746" t="s">
        <v>7891</v>
      </c>
      <c r="X1746" t="s">
        <v>7891</v>
      </c>
      <c r="Y1746" t="s">
        <v>7891</v>
      </c>
      <c r="Z1746" t="s">
        <v>7891</v>
      </c>
      <c r="AA1746" t="s">
        <v>7891</v>
      </c>
      <c r="AB1746" t="s">
        <v>8519</v>
      </c>
      <c r="AC1746" t="s">
        <v>7891</v>
      </c>
      <c r="AD1746" t="s">
        <v>7891</v>
      </c>
      <c r="AE1746" t="s">
        <v>7891</v>
      </c>
      <c r="AF1746" t="s">
        <v>7891</v>
      </c>
      <c r="AG1746" t="s">
        <v>7891</v>
      </c>
      <c r="AH1746" t="s">
        <v>7891</v>
      </c>
      <c r="AI1746" t="s">
        <v>7891</v>
      </c>
      <c r="AJ1746" t="s">
        <v>7891</v>
      </c>
      <c r="AK1746" t="s">
        <v>7891</v>
      </c>
      <c r="AL1746" t="s">
        <v>7891</v>
      </c>
      <c r="AM1746" t="s">
        <v>7891</v>
      </c>
      <c r="AN1746" t="s">
        <v>7891</v>
      </c>
      <c r="AO1746" t="s">
        <v>72</v>
      </c>
      <c r="AP1746" t="s">
        <v>8101</v>
      </c>
      <c r="AQ1746" t="s">
        <v>7891</v>
      </c>
      <c r="AR1746" t="s">
        <v>7891</v>
      </c>
      <c r="AS1746" t="s">
        <v>7891</v>
      </c>
      <c r="AT1746" t="s">
        <v>7891</v>
      </c>
      <c r="AU1746" t="s">
        <v>7891</v>
      </c>
      <c r="AV1746" t="s">
        <v>7891</v>
      </c>
      <c r="AW1746" t="s">
        <v>7891</v>
      </c>
      <c r="AX1746" t="s">
        <v>7891</v>
      </c>
      <c r="AY1746" t="s">
        <v>7891</v>
      </c>
      <c r="AZ1746" t="s">
        <v>7891</v>
      </c>
      <c r="BA1746" t="s">
        <v>7891</v>
      </c>
      <c r="BB1746" t="s">
        <v>7891</v>
      </c>
      <c r="BC1746" t="s">
        <v>7891</v>
      </c>
      <c r="BD1746">
        <v>302228211072985</v>
      </c>
      <c r="BE1746" t="s">
        <v>5883</v>
      </c>
      <c r="BF1746" t="s">
        <v>7891</v>
      </c>
      <c r="BG1746" t="s">
        <v>8515</v>
      </c>
      <c r="BH1746" t="s">
        <v>7891</v>
      </c>
      <c r="BI1746" t="s">
        <v>7891</v>
      </c>
      <c r="BJ1746" t="s">
        <v>7891</v>
      </c>
      <c r="BK1746" t="s">
        <v>7891</v>
      </c>
      <c r="BL1746" t="s">
        <v>7891</v>
      </c>
      <c r="BM1746">
        <v>35098786</v>
      </c>
      <c r="BN1746" t="s">
        <v>7891</v>
      </c>
      <c r="BO1746" t="s">
        <v>7891</v>
      </c>
      <c r="BP1746" t="s">
        <v>7891</v>
      </c>
      <c r="BQ1746" t="s">
        <v>7891</v>
      </c>
      <c r="BR1746" t="s">
        <v>8520</v>
      </c>
    </row>
    <row r="1747" spans="1:70" x14ac:dyDescent="0.35">
      <c r="A1747" t="s">
        <v>11404</v>
      </c>
      <c r="B1747" t="s">
        <v>8521</v>
      </c>
      <c r="C1747" t="s">
        <v>7891</v>
      </c>
      <c r="D1747" t="s">
        <v>8522</v>
      </c>
      <c r="E1747" t="s">
        <v>8523</v>
      </c>
      <c r="U1747" t="s">
        <v>7891</v>
      </c>
      <c r="V1747" t="s">
        <v>8524</v>
      </c>
      <c r="W1747" t="s">
        <v>7891</v>
      </c>
      <c r="X1747" t="s">
        <v>7891</v>
      </c>
      <c r="Y1747" t="s">
        <v>7891</v>
      </c>
      <c r="Z1747" t="s">
        <v>7891</v>
      </c>
      <c r="AA1747" t="s">
        <v>7891</v>
      </c>
      <c r="AB1747" t="s">
        <v>8525</v>
      </c>
      <c r="AC1747" t="s">
        <v>7891</v>
      </c>
      <c r="AD1747" t="s">
        <v>7891</v>
      </c>
      <c r="AE1747" t="s">
        <v>7891</v>
      </c>
      <c r="AF1747" t="s">
        <v>7891</v>
      </c>
      <c r="AG1747" t="s">
        <v>7891</v>
      </c>
      <c r="AH1747" t="s">
        <v>7891</v>
      </c>
      <c r="AI1747" t="s">
        <v>7891</v>
      </c>
      <c r="AJ1747" t="s">
        <v>7891</v>
      </c>
      <c r="AK1747" t="s">
        <v>7891</v>
      </c>
      <c r="AL1747" t="s">
        <v>7891</v>
      </c>
      <c r="AM1747" t="s">
        <v>7891</v>
      </c>
      <c r="AN1747" t="s">
        <v>7891</v>
      </c>
      <c r="AO1747" t="s">
        <v>8526</v>
      </c>
      <c r="AP1747" t="s">
        <v>8527</v>
      </c>
      <c r="AQ1747" t="s">
        <v>7891</v>
      </c>
      <c r="AR1747" t="s">
        <v>7891</v>
      </c>
      <c r="AS1747" t="s">
        <v>7891</v>
      </c>
      <c r="AT1747" t="s">
        <v>7945</v>
      </c>
      <c r="AU1747">
        <v>2022</v>
      </c>
      <c r="AV1747">
        <v>86</v>
      </c>
      <c r="AW1747" t="s">
        <v>8528</v>
      </c>
      <c r="AX1747" t="s">
        <v>7891</v>
      </c>
      <c r="AY1747" t="s">
        <v>7891</v>
      </c>
      <c r="AZ1747" t="s">
        <v>7891</v>
      </c>
      <c r="BA1747" t="s">
        <v>7891</v>
      </c>
      <c r="BB1747">
        <v>208</v>
      </c>
      <c r="BC1747">
        <v>232</v>
      </c>
      <c r="BD1747" t="s">
        <v>7891</v>
      </c>
      <c r="BE1747" t="s">
        <v>2960</v>
      </c>
      <c r="BF1747" t="s">
        <v>7891</v>
      </c>
      <c r="BG1747" t="s">
        <v>8515</v>
      </c>
      <c r="BH1747" t="s">
        <v>7891</v>
      </c>
      <c r="BI1747" t="s">
        <v>7891</v>
      </c>
      <c r="BJ1747" t="s">
        <v>7891</v>
      </c>
      <c r="BK1747" t="s">
        <v>7891</v>
      </c>
      <c r="BL1747" t="s">
        <v>7891</v>
      </c>
      <c r="BM1747" t="s">
        <v>7891</v>
      </c>
      <c r="BN1747" t="s">
        <v>7891</v>
      </c>
      <c r="BO1747" t="s">
        <v>7891</v>
      </c>
      <c r="BP1747" t="s">
        <v>7891</v>
      </c>
      <c r="BQ1747" t="s">
        <v>7891</v>
      </c>
      <c r="BR1747" t="s">
        <v>8529</v>
      </c>
    </row>
    <row r="1748" spans="1:70" x14ac:dyDescent="0.35">
      <c r="A1748" t="s">
        <v>11404</v>
      </c>
      <c r="B1748" t="s">
        <v>8530</v>
      </c>
      <c r="C1748" t="s">
        <v>7891</v>
      </c>
      <c r="D1748" t="s">
        <v>5930</v>
      </c>
      <c r="E1748" t="s">
        <v>8531</v>
      </c>
      <c r="U1748" t="s">
        <v>7891</v>
      </c>
      <c r="V1748" t="s">
        <v>8532</v>
      </c>
      <c r="W1748" t="s">
        <v>7891</v>
      </c>
      <c r="X1748" t="s">
        <v>7891</v>
      </c>
      <c r="Y1748" t="s">
        <v>7891</v>
      </c>
      <c r="Z1748" t="s">
        <v>7891</v>
      </c>
      <c r="AA1748" t="s">
        <v>7891</v>
      </c>
      <c r="AB1748" t="s">
        <v>8533</v>
      </c>
      <c r="AC1748" t="s">
        <v>7891</v>
      </c>
      <c r="AD1748" t="s">
        <v>7891</v>
      </c>
      <c r="AE1748" t="s">
        <v>7891</v>
      </c>
      <c r="AF1748" t="s">
        <v>7891</v>
      </c>
      <c r="AG1748" t="s">
        <v>7891</v>
      </c>
      <c r="AH1748" t="s">
        <v>7891</v>
      </c>
      <c r="AI1748" t="s">
        <v>7891</v>
      </c>
      <c r="AJ1748" t="s">
        <v>7891</v>
      </c>
      <c r="AK1748" t="s">
        <v>7891</v>
      </c>
      <c r="AL1748" t="s">
        <v>7891</v>
      </c>
      <c r="AM1748" t="s">
        <v>7891</v>
      </c>
      <c r="AN1748" t="s">
        <v>7891</v>
      </c>
      <c r="AO1748" t="s">
        <v>8534</v>
      </c>
      <c r="AP1748" t="s">
        <v>8535</v>
      </c>
      <c r="AQ1748" t="s">
        <v>7891</v>
      </c>
      <c r="AR1748" t="s">
        <v>7891</v>
      </c>
      <c r="AS1748" t="s">
        <v>7891</v>
      </c>
      <c r="AT1748" t="s">
        <v>8536</v>
      </c>
      <c r="AU1748">
        <v>2022</v>
      </c>
      <c r="AV1748">
        <v>31</v>
      </c>
      <c r="AW1748">
        <v>3</v>
      </c>
      <c r="AX1748" t="s">
        <v>7891</v>
      </c>
      <c r="AY1748" t="s">
        <v>7891</v>
      </c>
      <c r="AZ1748" t="s">
        <v>7891</v>
      </c>
      <c r="BA1748" t="s">
        <v>7891</v>
      </c>
      <c r="BB1748">
        <v>410</v>
      </c>
      <c r="BC1748">
        <v>431</v>
      </c>
      <c r="BD1748" t="s">
        <v>7891</v>
      </c>
      <c r="BE1748" t="s">
        <v>5934</v>
      </c>
      <c r="BF1748" t="s">
        <v>7891</v>
      </c>
      <c r="BG1748" t="s">
        <v>8515</v>
      </c>
      <c r="BH1748" t="s">
        <v>7891</v>
      </c>
      <c r="BI1748" t="s">
        <v>7891</v>
      </c>
      <c r="BJ1748" t="s">
        <v>7891</v>
      </c>
      <c r="BK1748" t="s">
        <v>7891</v>
      </c>
      <c r="BL1748" t="s">
        <v>7891</v>
      </c>
      <c r="BM1748">
        <v>35068297</v>
      </c>
      <c r="BN1748" t="s">
        <v>7891</v>
      </c>
      <c r="BO1748" t="s">
        <v>7891</v>
      </c>
      <c r="BP1748" t="s">
        <v>7891</v>
      </c>
      <c r="BQ1748" t="s">
        <v>7891</v>
      </c>
      <c r="BR1748" t="s">
        <v>8537</v>
      </c>
    </row>
    <row r="1749" spans="1:70" x14ac:dyDescent="0.35">
      <c r="A1749" t="s">
        <v>11404</v>
      </c>
      <c r="B1749" t="s">
        <v>8538</v>
      </c>
      <c r="C1749" t="s">
        <v>7891</v>
      </c>
      <c r="D1749" t="s">
        <v>8539</v>
      </c>
      <c r="E1749" t="s">
        <v>8540</v>
      </c>
      <c r="U1749" t="s">
        <v>7891</v>
      </c>
      <c r="V1749" t="s">
        <v>8541</v>
      </c>
      <c r="W1749" t="s">
        <v>7891</v>
      </c>
      <c r="X1749" t="s">
        <v>7891</v>
      </c>
      <c r="Y1749" t="s">
        <v>7891</v>
      </c>
      <c r="Z1749" t="s">
        <v>7891</v>
      </c>
      <c r="AA1749" t="s">
        <v>7891</v>
      </c>
      <c r="AB1749" t="s">
        <v>8542</v>
      </c>
      <c r="AC1749" t="s">
        <v>7891</v>
      </c>
      <c r="AD1749" t="s">
        <v>7891</v>
      </c>
      <c r="AE1749" t="s">
        <v>7891</v>
      </c>
      <c r="AF1749" t="s">
        <v>7891</v>
      </c>
      <c r="AG1749" t="s">
        <v>7891</v>
      </c>
      <c r="AH1749" t="s">
        <v>7891</v>
      </c>
      <c r="AI1749" t="s">
        <v>7891</v>
      </c>
      <c r="AJ1749" t="s">
        <v>7891</v>
      </c>
      <c r="AK1749" t="s">
        <v>7891</v>
      </c>
      <c r="AL1749" t="s">
        <v>7891</v>
      </c>
      <c r="AM1749" t="s">
        <v>7891</v>
      </c>
      <c r="AN1749" t="s">
        <v>7891</v>
      </c>
      <c r="AO1749" t="s">
        <v>8543</v>
      </c>
      <c r="AP1749" t="s">
        <v>8544</v>
      </c>
      <c r="AQ1749" t="s">
        <v>7891</v>
      </c>
      <c r="AR1749" t="s">
        <v>7891</v>
      </c>
      <c r="AS1749" t="s">
        <v>7891</v>
      </c>
      <c r="AT1749" t="s">
        <v>7998</v>
      </c>
      <c r="AU1749">
        <v>2022</v>
      </c>
      <c r="AV1749">
        <v>27</v>
      </c>
      <c r="AW1749">
        <v>6</v>
      </c>
      <c r="AX1749" t="s">
        <v>7891</v>
      </c>
      <c r="AY1749" t="s">
        <v>7891</v>
      </c>
      <c r="AZ1749" t="s">
        <v>8545</v>
      </c>
      <c r="BA1749" t="s">
        <v>7891</v>
      </c>
      <c r="BB1749">
        <v>411</v>
      </c>
      <c r="BC1749">
        <v>426</v>
      </c>
      <c r="BD1749" t="s">
        <v>7891</v>
      </c>
      <c r="BE1749" t="s">
        <v>8546</v>
      </c>
      <c r="BF1749" t="s">
        <v>7891</v>
      </c>
      <c r="BG1749" t="s">
        <v>8515</v>
      </c>
      <c r="BH1749" t="s">
        <v>7891</v>
      </c>
      <c r="BI1749" t="s">
        <v>7891</v>
      </c>
      <c r="BJ1749" t="s">
        <v>7891</v>
      </c>
      <c r="BK1749" t="s">
        <v>7891</v>
      </c>
      <c r="BL1749" t="s">
        <v>7891</v>
      </c>
      <c r="BM1749">
        <v>35048469</v>
      </c>
      <c r="BN1749" t="s">
        <v>7891</v>
      </c>
      <c r="BO1749" t="s">
        <v>7891</v>
      </c>
      <c r="BP1749" t="s">
        <v>7891</v>
      </c>
      <c r="BQ1749" t="s">
        <v>7891</v>
      </c>
      <c r="BR1749" t="s">
        <v>8547</v>
      </c>
    </row>
    <row r="1750" spans="1:70" x14ac:dyDescent="0.35">
      <c r="A1750" t="s">
        <v>11404</v>
      </c>
      <c r="B1750" t="s">
        <v>8548</v>
      </c>
      <c r="C1750" t="s">
        <v>7891</v>
      </c>
      <c r="D1750" t="s">
        <v>8549</v>
      </c>
      <c r="E1750" t="s">
        <v>8550</v>
      </c>
      <c r="U1750" t="s">
        <v>7891</v>
      </c>
      <c r="V1750" t="s">
        <v>8551</v>
      </c>
      <c r="W1750" t="s">
        <v>7891</v>
      </c>
      <c r="X1750" t="s">
        <v>7891</v>
      </c>
      <c r="Y1750" t="s">
        <v>7891</v>
      </c>
      <c r="Z1750" t="s">
        <v>7891</v>
      </c>
      <c r="AA1750" t="s">
        <v>7891</v>
      </c>
      <c r="AB1750" t="s">
        <v>8552</v>
      </c>
      <c r="AC1750" t="s">
        <v>7891</v>
      </c>
      <c r="AD1750" t="s">
        <v>7891</v>
      </c>
      <c r="AE1750" t="s">
        <v>7891</v>
      </c>
      <c r="AF1750" t="s">
        <v>7891</v>
      </c>
      <c r="AG1750" t="s">
        <v>7891</v>
      </c>
      <c r="AH1750" t="s">
        <v>7891</v>
      </c>
      <c r="AI1750" t="s">
        <v>7891</v>
      </c>
      <c r="AJ1750" t="s">
        <v>7891</v>
      </c>
      <c r="AK1750" t="s">
        <v>7891</v>
      </c>
      <c r="AL1750" t="s">
        <v>7891</v>
      </c>
      <c r="AM1750" t="s">
        <v>7891</v>
      </c>
      <c r="AN1750" t="s">
        <v>7891</v>
      </c>
      <c r="AO1750" t="s">
        <v>8553</v>
      </c>
      <c r="AP1750" t="s">
        <v>7891</v>
      </c>
      <c r="AQ1750" t="s">
        <v>7891</v>
      </c>
      <c r="AR1750" t="s">
        <v>7891</v>
      </c>
      <c r="AS1750" t="s">
        <v>7891</v>
      </c>
      <c r="AT1750" t="s">
        <v>8554</v>
      </c>
      <c r="AU1750">
        <v>2022</v>
      </c>
      <c r="AV1750">
        <v>12</v>
      </c>
      <c r="AW1750">
        <v>1</v>
      </c>
      <c r="AX1750" t="s">
        <v>7891</v>
      </c>
      <c r="AY1750" t="s">
        <v>7891</v>
      </c>
      <c r="AZ1750" t="s">
        <v>7891</v>
      </c>
      <c r="BA1750" t="s">
        <v>7891</v>
      </c>
      <c r="BB1750" t="s">
        <v>7891</v>
      </c>
      <c r="BC1750" t="s">
        <v>7891</v>
      </c>
      <c r="BD1750">
        <v>956</v>
      </c>
      <c r="BE1750" t="s">
        <v>8555</v>
      </c>
      <c r="BF1750" t="s">
        <v>7891</v>
      </c>
      <c r="BG1750" t="s">
        <v>7891</v>
      </c>
      <c r="BH1750" t="s">
        <v>7891</v>
      </c>
      <c r="BI1750" t="s">
        <v>7891</v>
      </c>
      <c r="BJ1750" t="s">
        <v>7891</v>
      </c>
      <c r="BK1750" t="s">
        <v>7891</v>
      </c>
      <c r="BL1750" t="s">
        <v>7891</v>
      </c>
      <c r="BM1750">
        <v>35046447</v>
      </c>
      <c r="BN1750" t="s">
        <v>7891</v>
      </c>
      <c r="BO1750" t="s">
        <v>7891</v>
      </c>
      <c r="BP1750" t="s">
        <v>7891</v>
      </c>
      <c r="BQ1750" t="s">
        <v>7891</v>
      </c>
      <c r="BR1750" t="s">
        <v>8556</v>
      </c>
    </row>
    <row r="1751" spans="1:70" x14ac:dyDescent="0.35">
      <c r="A1751" t="s">
        <v>11404</v>
      </c>
      <c r="B1751" t="s">
        <v>8557</v>
      </c>
      <c r="C1751" t="s">
        <v>7891</v>
      </c>
      <c r="D1751" t="s">
        <v>8558</v>
      </c>
      <c r="E1751" t="s">
        <v>8559</v>
      </c>
      <c r="U1751" t="s">
        <v>7891</v>
      </c>
      <c r="V1751" t="s">
        <v>8560</v>
      </c>
      <c r="W1751" t="s">
        <v>7891</v>
      </c>
      <c r="X1751" t="s">
        <v>7891</v>
      </c>
      <c r="Y1751" t="s">
        <v>7891</v>
      </c>
      <c r="Z1751" t="s">
        <v>7891</v>
      </c>
      <c r="AA1751" t="s">
        <v>7891</v>
      </c>
      <c r="AB1751" t="s">
        <v>7891</v>
      </c>
      <c r="AC1751" t="s">
        <v>7891</v>
      </c>
      <c r="AD1751" t="s">
        <v>7891</v>
      </c>
      <c r="AE1751" t="s">
        <v>7891</v>
      </c>
      <c r="AF1751" t="s">
        <v>7891</v>
      </c>
      <c r="AG1751" t="s">
        <v>7891</v>
      </c>
      <c r="AH1751" t="s">
        <v>7891</v>
      </c>
      <c r="AI1751" t="s">
        <v>7891</v>
      </c>
      <c r="AJ1751" t="s">
        <v>7891</v>
      </c>
      <c r="AK1751" t="s">
        <v>7891</v>
      </c>
      <c r="AL1751" t="s">
        <v>7891</v>
      </c>
      <c r="AM1751" t="s">
        <v>7891</v>
      </c>
      <c r="AN1751" t="s">
        <v>7891</v>
      </c>
      <c r="AO1751" t="s">
        <v>8561</v>
      </c>
      <c r="AP1751" t="s">
        <v>8562</v>
      </c>
      <c r="AQ1751" t="s">
        <v>7891</v>
      </c>
      <c r="AR1751" t="s">
        <v>7891</v>
      </c>
      <c r="AS1751" t="s">
        <v>7891</v>
      </c>
      <c r="AT1751" t="s">
        <v>7891</v>
      </c>
      <c r="AU1751" t="s">
        <v>7891</v>
      </c>
      <c r="AV1751" t="s">
        <v>7891</v>
      </c>
      <c r="AW1751" t="s">
        <v>7891</v>
      </c>
      <c r="AX1751" t="s">
        <v>7891</v>
      </c>
      <c r="AY1751" t="s">
        <v>7891</v>
      </c>
      <c r="AZ1751" t="s">
        <v>7891</v>
      </c>
      <c r="BA1751" t="s">
        <v>7891</v>
      </c>
      <c r="BB1751" t="s">
        <v>7891</v>
      </c>
      <c r="BC1751" t="s">
        <v>7891</v>
      </c>
      <c r="BD1751">
        <v>111287211072442</v>
      </c>
      <c r="BE1751" t="s">
        <v>8563</v>
      </c>
      <c r="BF1751" t="s">
        <v>7891</v>
      </c>
      <c r="BG1751" t="s">
        <v>8515</v>
      </c>
      <c r="BH1751" t="s">
        <v>7891</v>
      </c>
      <c r="BI1751" t="s">
        <v>7891</v>
      </c>
      <c r="BJ1751" t="s">
        <v>7891</v>
      </c>
      <c r="BK1751" t="s">
        <v>7891</v>
      </c>
      <c r="BL1751" t="s">
        <v>7891</v>
      </c>
      <c r="BM1751" t="s">
        <v>7891</v>
      </c>
      <c r="BN1751" t="s">
        <v>7891</v>
      </c>
      <c r="BO1751" t="s">
        <v>7891</v>
      </c>
      <c r="BP1751" t="s">
        <v>7891</v>
      </c>
      <c r="BQ1751" t="s">
        <v>7891</v>
      </c>
      <c r="BR1751" t="s">
        <v>8564</v>
      </c>
    </row>
    <row r="1752" spans="1:70" x14ac:dyDescent="0.35">
      <c r="A1752" t="s">
        <v>11404</v>
      </c>
      <c r="B1752" t="s">
        <v>8565</v>
      </c>
      <c r="C1752" t="s">
        <v>7891</v>
      </c>
      <c r="D1752" t="s">
        <v>6147</v>
      </c>
      <c r="E1752" t="s">
        <v>8566</v>
      </c>
      <c r="U1752" t="s">
        <v>7891</v>
      </c>
      <c r="V1752" t="s">
        <v>8567</v>
      </c>
      <c r="W1752" t="s">
        <v>7891</v>
      </c>
      <c r="X1752" t="s">
        <v>7891</v>
      </c>
      <c r="Y1752" t="s">
        <v>7891</v>
      </c>
      <c r="Z1752" t="s">
        <v>7891</v>
      </c>
      <c r="AA1752" t="s">
        <v>7891</v>
      </c>
      <c r="AB1752" t="s">
        <v>8568</v>
      </c>
      <c r="AC1752" t="s">
        <v>7891</v>
      </c>
      <c r="AD1752" t="s">
        <v>7891</v>
      </c>
      <c r="AE1752" t="s">
        <v>7891</v>
      </c>
      <c r="AF1752" t="s">
        <v>7891</v>
      </c>
      <c r="AG1752" t="s">
        <v>7891</v>
      </c>
      <c r="AH1752" t="s">
        <v>7891</v>
      </c>
      <c r="AI1752" t="s">
        <v>7891</v>
      </c>
      <c r="AJ1752" t="s">
        <v>7891</v>
      </c>
      <c r="AK1752" t="s">
        <v>7891</v>
      </c>
      <c r="AL1752" t="s">
        <v>7891</v>
      </c>
      <c r="AM1752" t="s">
        <v>7891</v>
      </c>
      <c r="AN1752" t="s">
        <v>7891</v>
      </c>
      <c r="AO1752" t="s">
        <v>8569</v>
      </c>
      <c r="AP1752" t="s">
        <v>8570</v>
      </c>
      <c r="AQ1752" t="s">
        <v>7891</v>
      </c>
      <c r="AR1752" t="s">
        <v>7891</v>
      </c>
      <c r="AS1752" t="s">
        <v>7891</v>
      </c>
      <c r="AT1752" t="s">
        <v>8331</v>
      </c>
      <c r="AU1752">
        <v>2022</v>
      </c>
      <c r="AV1752">
        <v>49</v>
      </c>
      <c r="AW1752">
        <v>3</v>
      </c>
      <c r="AX1752" t="s">
        <v>7891</v>
      </c>
      <c r="AY1752" t="s">
        <v>7891</v>
      </c>
      <c r="AZ1752" t="s">
        <v>7891</v>
      </c>
      <c r="BA1752" t="s">
        <v>7891</v>
      </c>
      <c r="BB1752">
        <v>2283</v>
      </c>
      <c r="BC1752">
        <v>2292</v>
      </c>
      <c r="BD1752" t="s">
        <v>7891</v>
      </c>
      <c r="BE1752" t="s">
        <v>6152</v>
      </c>
      <c r="BF1752" t="s">
        <v>7891</v>
      </c>
      <c r="BG1752" t="s">
        <v>8515</v>
      </c>
      <c r="BH1752" t="s">
        <v>7891</v>
      </c>
      <c r="BI1752" t="s">
        <v>7891</v>
      </c>
      <c r="BJ1752" t="s">
        <v>7891</v>
      </c>
      <c r="BK1752" t="s">
        <v>7891</v>
      </c>
      <c r="BL1752" t="s">
        <v>7891</v>
      </c>
      <c r="BM1752">
        <v>35040003</v>
      </c>
      <c r="BN1752" t="s">
        <v>7891</v>
      </c>
      <c r="BO1752" t="s">
        <v>7891</v>
      </c>
      <c r="BP1752" t="s">
        <v>7891</v>
      </c>
      <c r="BQ1752" t="s">
        <v>7891</v>
      </c>
      <c r="BR1752" t="s">
        <v>8571</v>
      </c>
    </row>
    <row r="1753" spans="1:70" x14ac:dyDescent="0.35">
      <c r="A1753" t="s">
        <v>11404</v>
      </c>
      <c r="B1753" t="s">
        <v>8572</v>
      </c>
      <c r="C1753" t="s">
        <v>7891</v>
      </c>
      <c r="D1753" t="s">
        <v>6181</v>
      </c>
      <c r="E1753" t="s">
        <v>8573</v>
      </c>
      <c r="U1753" t="s">
        <v>7891</v>
      </c>
      <c r="V1753" t="s">
        <v>8574</v>
      </c>
      <c r="W1753" t="s">
        <v>7891</v>
      </c>
      <c r="X1753" t="s">
        <v>7891</v>
      </c>
      <c r="Y1753" t="s">
        <v>7891</v>
      </c>
      <c r="Z1753" t="s">
        <v>7891</v>
      </c>
      <c r="AA1753" t="s">
        <v>7891</v>
      </c>
      <c r="AB1753" t="s">
        <v>8575</v>
      </c>
      <c r="AC1753" t="s">
        <v>7891</v>
      </c>
      <c r="AD1753" t="s">
        <v>7891</v>
      </c>
      <c r="AE1753" t="s">
        <v>7891</v>
      </c>
      <c r="AF1753" t="s">
        <v>7891</v>
      </c>
      <c r="AG1753" t="s">
        <v>7891</v>
      </c>
      <c r="AH1753" t="s">
        <v>7891</v>
      </c>
      <c r="AI1753" t="s">
        <v>7891</v>
      </c>
      <c r="AJ1753" t="s">
        <v>7891</v>
      </c>
      <c r="AK1753" t="s">
        <v>7891</v>
      </c>
      <c r="AL1753" t="s">
        <v>7891</v>
      </c>
      <c r="AM1753" t="s">
        <v>7891</v>
      </c>
      <c r="AN1753" t="s">
        <v>7891</v>
      </c>
      <c r="AO1753" t="s">
        <v>8576</v>
      </c>
      <c r="AP1753" t="s">
        <v>8577</v>
      </c>
      <c r="AQ1753" t="s">
        <v>7891</v>
      </c>
      <c r="AR1753" t="s">
        <v>7891</v>
      </c>
      <c r="AS1753" t="s">
        <v>7891</v>
      </c>
      <c r="AT1753" t="s">
        <v>7891</v>
      </c>
      <c r="AU1753" t="s">
        <v>7891</v>
      </c>
      <c r="AV1753" t="s">
        <v>7891</v>
      </c>
      <c r="AW1753" t="s">
        <v>7891</v>
      </c>
      <c r="AX1753" t="s">
        <v>7891</v>
      </c>
      <c r="AY1753" t="s">
        <v>7891</v>
      </c>
      <c r="AZ1753" t="s">
        <v>7891</v>
      </c>
      <c r="BA1753" t="s">
        <v>7891</v>
      </c>
      <c r="BB1753" t="s">
        <v>7891</v>
      </c>
      <c r="BC1753" t="s">
        <v>7891</v>
      </c>
      <c r="BD1753" t="s">
        <v>7891</v>
      </c>
      <c r="BE1753" t="s">
        <v>3447</v>
      </c>
      <c r="BF1753" t="s">
        <v>7891</v>
      </c>
      <c r="BG1753" t="s">
        <v>8515</v>
      </c>
      <c r="BH1753" t="s">
        <v>7891</v>
      </c>
      <c r="BI1753" t="s">
        <v>7891</v>
      </c>
      <c r="BJ1753" t="s">
        <v>7891</v>
      </c>
      <c r="BK1753" t="s">
        <v>7891</v>
      </c>
      <c r="BL1753" t="s">
        <v>7891</v>
      </c>
      <c r="BM1753">
        <v>35021964</v>
      </c>
      <c r="BN1753" t="s">
        <v>7891</v>
      </c>
      <c r="BO1753" t="s">
        <v>7891</v>
      </c>
      <c r="BP1753" t="s">
        <v>7891</v>
      </c>
      <c r="BQ1753" t="s">
        <v>7891</v>
      </c>
      <c r="BR1753" t="s">
        <v>8578</v>
      </c>
    </row>
    <row r="1754" spans="1:70" x14ac:dyDescent="0.35">
      <c r="A1754" t="s">
        <v>11404</v>
      </c>
      <c r="B1754" t="s">
        <v>8579</v>
      </c>
      <c r="C1754" t="s">
        <v>7891</v>
      </c>
      <c r="D1754" t="s">
        <v>6749</v>
      </c>
      <c r="E1754" t="s">
        <v>8580</v>
      </c>
      <c r="U1754" t="s">
        <v>7891</v>
      </c>
      <c r="V1754" t="s">
        <v>8581</v>
      </c>
      <c r="W1754" t="s">
        <v>7891</v>
      </c>
      <c r="X1754" t="s">
        <v>7891</v>
      </c>
      <c r="Y1754" t="s">
        <v>7891</v>
      </c>
      <c r="Z1754" t="s">
        <v>7891</v>
      </c>
      <c r="AA1754" t="s">
        <v>7891</v>
      </c>
      <c r="AB1754" t="s">
        <v>7891</v>
      </c>
      <c r="AC1754" t="s">
        <v>7891</v>
      </c>
      <c r="AD1754" t="s">
        <v>7891</v>
      </c>
      <c r="AE1754" t="s">
        <v>7891</v>
      </c>
      <c r="AF1754" t="s">
        <v>7891</v>
      </c>
      <c r="AG1754" t="s">
        <v>7891</v>
      </c>
      <c r="AH1754" t="s">
        <v>7891</v>
      </c>
      <c r="AI1754" t="s">
        <v>7891</v>
      </c>
      <c r="AJ1754" t="s">
        <v>7891</v>
      </c>
      <c r="AK1754" t="s">
        <v>7891</v>
      </c>
      <c r="AL1754" t="s">
        <v>7891</v>
      </c>
      <c r="AM1754" t="s">
        <v>7891</v>
      </c>
      <c r="AN1754" t="s">
        <v>7891</v>
      </c>
      <c r="AO1754" t="s">
        <v>8582</v>
      </c>
      <c r="AP1754" t="s">
        <v>7891</v>
      </c>
      <c r="AQ1754" t="s">
        <v>7891</v>
      </c>
      <c r="AR1754" t="s">
        <v>7891</v>
      </c>
      <c r="AS1754" t="s">
        <v>7891</v>
      </c>
      <c r="AT1754" t="s">
        <v>8583</v>
      </c>
      <c r="AU1754">
        <v>2022</v>
      </c>
      <c r="AV1754">
        <v>44</v>
      </c>
      <c r="AW1754" t="s">
        <v>7891</v>
      </c>
      <c r="AX1754" t="s">
        <v>7891</v>
      </c>
      <c r="AY1754" t="s">
        <v>7891</v>
      </c>
      <c r="AZ1754" t="s">
        <v>7891</v>
      </c>
      <c r="BA1754" t="s">
        <v>7891</v>
      </c>
      <c r="BB1754" t="s">
        <v>7891</v>
      </c>
      <c r="BC1754" t="s">
        <v>7891</v>
      </c>
      <c r="BD1754" t="s">
        <v>8584</v>
      </c>
      <c r="BE1754" t="s">
        <v>6755</v>
      </c>
      <c r="BF1754" t="s">
        <v>7891</v>
      </c>
      <c r="BG1754" t="s">
        <v>7891</v>
      </c>
      <c r="BH1754" t="s">
        <v>7891</v>
      </c>
      <c r="BI1754" t="s">
        <v>7891</v>
      </c>
      <c r="BJ1754" t="s">
        <v>7891</v>
      </c>
      <c r="BK1754" t="s">
        <v>7891</v>
      </c>
      <c r="BL1754" t="s">
        <v>7891</v>
      </c>
      <c r="BM1754">
        <v>34990532</v>
      </c>
      <c r="BN1754" t="s">
        <v>7891</v>
      </c>
      <c r="BO1754" t="s">
        <v>7891</v>
      </c>
      <c r="BP1754" t="s">
        <v>7891</v>
      </c>
      <c r="BQ1754" t="s">
        <v>7891</v>
      </c>
      <c r="BR1754" t="s">
        <v>8585</v>
      </c>
    </row>
    <row r="1755" spans="1:70" x14ac:dyDescent="0.35">
      <c r="A1755" t="s">
        <v>11404</v>
      </c>
      <c r="B1755" t="s">
        <v>8586</v>
      </c>
      <c r="C1755" t="s">
        <v>7891</v>
      </c>
      <c r="D1755" t="s">
        <v>8587</v>
      </c>
      <c r="E1755" t="s">
        <v>8588</v>
      </c>
      <c r="U1755" t="s">
        <v>7891</v>
      </c>
      <c r="V1755" t="s">
        <v>8589</v>
      </c>
      <c r="W1755" t="s">
        <v>7891</v>
      </c>
      <c r="X1755" t="s">
        <v>7891</v>
      </c>
      <c r="Y1755" t="s">
        <v>7891</v>
      </c>
      <c r="Z1755" t="s">
        <v>7891</v>
      </c>
      <c r="AA1755" t="s">
        <v>7891</v>
      </c>
      <c r="AB1755" t="s">
        <v>7891</v>
      </c>
      <c r="AC1755" t="s">
        <v>7891</v>
      </c>
      <c r="AD1755" t="s">
        <v>7891</v>
      </c>
      <c r="AE1755" t="s">
        <v>7891</v>
      </c>
      <c r="AF1755" t="s">
        <v>7891</v>
      </c>
      <c r="AG1755" t="s">
        <v>7891</v>
      </c>
      <c r="AH1755" t="s">
        <v>7891</v>
      </c>
      <c r="AI1755" t="s">
        <v>7891</v>
      </c>
      <c r="AJ1755" t="s">
        <v>7891</v>
      </c>
      <c r="AK1755" t="s">
        <v>7891</v>
      </c>
      <c r="AL1755" t="s">
        <v>7891</v>
      </c>
      <c r="AM1755" t="s">
        <v>7891</v>
      </c>
      <c r="AN1755" t="s">
        <v>7891</v>
      </c>
      <c r="AO1755" t="s">
        <v>8590</v>
      </c>
      <c r="AP1755" t="s">
        <v>8591</v>
      </c>
      <c r="AQ1755" t="s">
        <v>7891</v>
      </c>
      <c r="AR1755" t="s">
        <v>7891</v>
      </c>
      <c r="AS1755" t="s">
        <v>7891</v>
      </c>
      <c r="AT1755" t="s">
        <v>7891</v>
      </c>
      <c r="AU1755">
        <v>2022</v>
      </c>
      <c r="AV1755">
        <v>24</v>
      </c>
      <c r="AW1755" t="s">
        <v>7891</v>
      </c>
      <c r="AX1755" t="s">
        <v>7891</v>
      </c>
      <c r="AY1755" t="s">
        <v>7891</v>
      </c>
      <c r="AZ1755" t="s">
        <v>7891</v>
      </c>
      <c r="BA1755" t="s">
        <v>7891</v>
      </c>
      <c r="BB1755">
        <v>87</v>
      </c>
      <c r="BC1755">
        <v>102</v>
      </c>
      <c r="BD1755" t="s">
        <v>7891</v>
      </c>
      <c r="BE1755" t="s">
        <v>8592</v>
      </c>
      <c r="BF1755" t="s">
        <v>7891</v>
      </c>
      <c r="BG1755" t="s">
        <v>7891</v>
      </c>
      <c r="BH1755" t="s">
        <v>7891</v>
      </c>
      <c r="BI1755" t="s">
        <v>7891</v>
      </c>
      <c r="BJ1755" t="s">
        <v>7891</v>
      </c>
      <c r="BK1755" t="s">
        <v>7891</v>
      </c>
      <c r="BL1755" t="s">
        <v>7891</v>
      </c>
      <c r="BM1755" t="s">
        <v>7891</v>
      </c>
      <c r="BN1755" t="s">
        <v>7891</v>
      </c>
      <c r="BO1755" t="s">
        <v>7891</v>
      </c>
      <c r="BP1755" t="s">
        <v>7891</v>
      </c>
      <c r="BQ1755" t="s">
        <v>7891</v>
      </c>
      <c r="BR1755" t="s">
        <v>8593</v>
      </c>
    </row>
    <row r="1756" spans="1:70" x14ac:dyDescent="0.35">
      <c r="A1756" t="s">
        <v>11404</v>
      </c>
      <c r="B1756" t="s">
        <v>8594</v>
      </c>
      <c r="C1756" t="s">
        <v>7891</v>
      </c>
      <c r="D1756" t="s">
        <v>7550</v>
      </c>
      <c r="E1756" t="s">
        <v>8595</v>
      </c>
      <c r="U1756" t="s">
        <v>7891</v>
      </c>
      <c r="V1756" t="s">
        <v>8596</v>
      </c>
      <c r="W1756" t="s">
        <v>7891</v>
      </c>
      <c r="X1756" t="s">
        <v>7891</v>
      </c>
      <c r="Y1756" t="s">
        <v>7891</v>
      </c>
      <c r="Z1756" t="s">
        <v>7891</v>
      </c>
      <c r="AA1756" t="s">
        <v>8597</v>
      </c>
      <c r="AB1756" t="s">
        <v>8598</v>
      </c>
      <c r="AC1756" t="s">
        <v>7891</v>
      </c>
      <c r="AD1756" t="s">
        <v>7891</v>
      </c>
      <c r="AE1756" t="s">
        <v>7891</v>
      </c>
      <c r="AF1756" t="s">
        <v>7891</v>
      </c>
      <c r="AG1756" t="s">
        <v>7891</v>
      </c>
      <c r="AH1756" t="s">
        <v>7891</v>
      </c>
      <c r="AI1756" t="s">
        <v>7891</v>
      </c>
      <c r="AJ1756" t="s">
        <v>7891</v>
      </c>
      <c r="AK1756" t="s">
        <v>7891</v>
      </c>
      <c r="AL1756" t="s">
        <v>7891</v>
      </c>
      <c r="AM1756" t="s">
        <v>7891</v>
      </c>
      <c r="AN1756" t="s">
        <v>7891</v>
      </c>
      <c r="AO1756" t="s">
        <v>8599</v>
      </c>
      <c r="AP1756" t="s">
        <v>8600</v>
      </c>
      <c r="AQ1756" t="s">
        <v>8601</v>
      </c>
      <c r="AR1756" t="s">
        <v>7891</v>
      </c>
      <c r="AS1756" t="s">
        <v>7891</v>
      </c>
      <c r="AT1756" t="s">
        <v>7891</v>
      </c>
      <c r="AU1756">
        <v>2022</v>
      </c>
      <c r="AV1756">
        <v>336</v>
      </c>
      <c r="AW1756" t="s">
        <v>7891</v>
      </c>
      <c r="AX1756" t="s">
        <v>7891</v>
      </c>
      <c r="AY1756" t="s">
        <v>7891</v>
      </c>
      <c r="AZ1756" t="s">
        <v>7891</v>
      </c>
      <c r="BA1756" t="s">
        <v>7891</v>
      </c>
      <c r="BB1756">
        <v>711</v>
      </c>
      <c r="BC1756">
        <v>720</v>
      </c>
      <c r="BD1756" t="s">
        <v>7891</v>
      </c>
      <c r="BE1756" t="s">
        <v>7552</v>
      </c>
      <c r="BF1756" t="s">
        <v>7891</v>
      </c>
      <c r="BG1756" t="s">
        <v>7891</v>
      </c>
      <c r="BH1756" t="s">
        <v>7891</v>
      </c>
      <c r="BI1756" t="s">
        <v>7891</v>
      </c>
      <c r="BJ1756" t="s">
        <v>7891</v>
      </c>
      <c r="BK1756" t="s">
        <v>7891</v>
      </c>
      <c r="BL1756" t="s">
        <v>7891</v>
      </c>
      <c r="BM1756" t="s">
        <v>7891</v>
      </c>
      <c r="BN1756" t="s">
        <v>7891</v>
      </c>
      <c r="BO1756" t="s">
        <v>7891</v>
      </c>
      <c r="BP1756" t="s">
        <v>7891</v>
      </c>
      <c r="BQ1756" t="s">
        <v>7891</v>
      </c>
      <c r="BR1756" t="s">
        <v>8602</v>
      </c>
    </row>
    <row r="1757" spans="1:70" x14ac:dyDescent="0.35">
      <c r="A1757" t="s">
        <v>11404</v>
      </c>
      <c r="B1757" t="s">
        <v>8603</v>
      </c>
      <c r="C1757" t="s">
        <v>7891</v>
      </c>
      <c r="D1757" t="s">
        <v>6320</v>
      </c>
      <c r="E1757" t="s">
        <v>8604</v>
      </c>
      <c r="U1757" t="s">
        <v>7891</v>
      </c>
      <c r="V1757" t="s">
        <v>8605</v>
      </c>
      <c r="W1757" t="s">
        <v>7891</v>
      </c>
      <c r="X1757" t="s">
        <v>7891</v>
      </c>
      <c r="Y1757" t="s">
        <v>7891</v>
      </c>
      <c r="Z1757" t="s">
        <v>7891</v>
      </c>
      <c r="AA1757" t="s">
        <v>8606</v>
      </c>
      <c r="AB1757" t="s">
        <v>8607</v>
      </c>
      <c r="AC1757" t="s">
        <v>7891</v>
      </c>
      <c r="AD1757" t="s">
        <v>7891</v>
      </c>
      <c r="AE1757" t="s">
        <v>7891</v>
      </c>
      <c r="AF1757" t="s">
        <v>7891</v>
      </c>
      <c r="AG1757" t="s">
        <v>7891</v>
      </c>
      <c r="AH1757" t="s">
        <v>7891</v>
      </c>
      <c r="AI1757" t="s">
        <v>7891</v>
      </c>
      <c r="AJ1757" t="s">
        <v>7891</v>
      </c>
      <c r="AK1757" t="s">
        <v>7891</v>
      </c>
      <c r="AL1757" t="s">
        <v>7891</v>
      </c>
      <c r="AM1757" t="s">
        <v>7891</v>
      </c>
      <c r="AN1757" t="s">
        <v>7891</v>
      </c>
      <c r="AO1757" t="s">
        <v>8608</v>
      </c>
      <c r="AP1757" t="s">
        <v>7891</v>
      </c>
      <c r="AQ1757" t="s">
        <v>7891</v>
      </c>
      <c r="AR1757" t="s">
        <v>7891</v>
      </c>
      <c r="AS1757" t="s">
        <v>7891</v>
      </c>
      <c r="AT1757" t="s">
        <v>7891</v>
      </c>
      <c r="AU1757">
        <v>2022</v>
      </c>
      <c r="AV1757">
        <v>15</v>
      </c>
      <c r="AW1757" t="s">
        <v>7891</v>
      </c>
      <c r="AX1757" t="s">
        <v>7891</v>
      </c>
      <c r="AY1757" t="s">
        <v>7891</v>
      </c>
      <c r="AZ1757" t="s">
        <v>7891</v>
      </c>
      <c r="BA1757" t="s">
        <v>7891</v>
      </c>
      <c r="BB1757">
        <v>83</v>
      </c>
      <c r="BC1757">
        <v>93</v>
      </c>
      <c r="BD1757" t="s">
        <v>7891</v>
      </c>
      <c r="BE1757" t="s">
        <v>6324</v>
      </c>
      <c r="BF1757" t="s">
        <v>7891</v>
      </c>
      <c r="BG1757" t="s">
        <v>7891</v>
      </c>
      <c r="BH1757" t="s">
        <v>7891</v>
      </c>
      <c r="BI1757" t="s">
        <v>7891</v>
      </c>
      <c r="BJ1757" t="s">
        <v>7891</v>
      </c>
      <c r="BK1757" t="s">
        <v>7891</v>
      </c>
      <c r="BL1757" t="s">
        <v>7891</v>
      </c>
      <c r="BM1757">
        <v>35027855</v>
      </c>
      <c r="BN1757" t="s">
        <v>7891</v>
      </c>
      <c r="BO1757" t="s">
        <v>7891</v>
      </c>
      <c r="BP1757" t="s">
        <v>7891</v>
      </c>
      <c r="BQ1757" t="s">
        <v>7891</v>
      </c>
      <c r="BR1757" t="s">
        <v>8609</v>
      </c>
    </row>
    <row r="1758" spans="1:70" x14ac:dyDescent="0.35">
      <c r="A1758" t="s">
        <v>11404</v>
      </c>
      <c r="B1758" t="s">
        <v>8610</v>
      </c>
      <c r="C1758" t="s">
        <v>7891</v>
      </c>
      <c r="D1758" t="s">
        <v>6351</v>
      </c>
      <c r="E1758" t="s">
        <v>8611</v>
      </c>
      <c r="U1758" t="s">
        <v>7891</v>
      </c>
      <c r="V1758" t="s">
        <v>8612</v>
      </c>
      <c r="W1758" t="s">
        <v>7891</v>
      </c>
      <c r="X1758" t="s">
        <v>7891</v>
      </c>
      <c r="Y1758" t="s">
        <v>7891</v>
      </c>
      <c r="Z1758" t="s">
        <v>7891</v>
      </c>
      <c r="AA1758" t="s">
        <v>7891</v>
      </c>
      <c r="AB1758" t="s">
        <v>8613</v>
      </c>
      <c r="AC1758" t="s">
        <v>7891</v>
      </c>
      <c r="AD1758" t="s">
        <v>7891</v>
      </c>
      <c r="AE1758" t="s">
        <v>7891</v>
      </c>
      <c r="AF1758" t="s">
        <v>7891</v>
      </c>
      <c r="AG1758" t="s">
        <v>7891</v>
      </c>
      <c r="AH1758" t="s">
        <v>7891</v>
      </c>
      <c r="AI1758" t="s">
        <v>7891</v>
      </c>
      <c r="AJ1758" t="s">
        <v>7891</v>
      </c>
      <c r="AK1758" t="s">
        <v>7891</v>
      </c>
      <c r="AL1758" t="s">
        <v>7891</v>
      </c>
      <c r="AM1758" t="s">
        <v>7891</v>
      </c>
      <c r="AN1758" t="s">
        <v>7891</v>
      </c>
      <c r="AO1758" t="s">
        <v>8614</v>
      </c>
      <c r="AP1758" t="s">
        <v>7891</v>
      </c>
      <c r="AQ1758" t="s">
        <v>7891</v>
      </c>
      <c r="AR1758" t="s">
        <v>7891</v>
      </c>
      <c r="AS1758" t="s">
        <v>7891</v>
      </c>
      <c r="AT1758" t="s">
        <v>7891</v>
      </c>
      <c r="AU1758">
        <v>2022</v>
      </c>
      <c r="AV1758">
        <v>34</v>
      </c>
      <c r="AW1758" t="s">
        <v>7891</v>
      </c>
      <c r="AX1758" t="s">
        <v>7891</v>
      </c>
      <c r="AY1758" t="s">
        <v>7891</v>
      </c>
      <c r="AZ1758" t="s">
        <v>7891</v>
      </c>
      <c r="BA1758" t="s">
        <v>7891</v>
      </c>
      <c r="BB1758" t="s">
        <v>7891</v>
      </c>
      <c r="BC1758" t="s">
        <v>7891</v>
      </c>
      <c r="BD1758">
        <v>102983</v>
      </c>
      <c r="BE1758" t="s">
        <v>6357</v>
      </c>
      <c r="BF1758" t="s">
        <v>7891</v>
      </c>
      <c r="BG1758" t="s">
        <v>7891</v>
      </c>
      <c r="BH1758" t="s">
        <v>7891</v>
      </c>
      <c r="BI1758" t="s">
        <v>7891</v>
      </c>
      <c r="BJ1758" t="s">
        <v>7891</v>
      </c>
      <c r="BK1758" t="s">
        <v>7891</v>
      </c>
      <c r="BL1758" t="s">
        <v>7891</v>
      </c>
      <c r="BM1758">
        <v>35287090</v>
      </c>
      <c r="BN1758" t="s">
        <v>7891</v>
      </c>
      <c r="BO1758" t="s">
        <v>7891</v>
      </c>
      <c r="BP1758" t="s">
        <v>7891</v>
      </c>
      <c r="BQ1758" t="s">
        <v>7891</v>
      </c>
      <c r="BR1758" t="s">
        <v>8615</v>
      </c>
    </row>
    <row r="1759" spans="1:70" x14ac:dyDescent="0.35">
      <c r="A1759" t="s">
        <v>11404</v>
      </c>
      <c r="B1759" t="s">
        <v>8616</v>
      </c>
      <c r="C1759" t="s">
        <v>7891</v>
      </c>
      <c r="D1759" t="s">
        <v>8617</v>
      </c>
      <c r="E1759" t="s">
        <v>8618</v>
      </c>
      <c r="U1759" t="s">
        <v>7891</v>
      </c>
      <c r="V1759" t="s">
        <v>8619</v>
      </c>
      <c r="W1759" t="s">
        <v>7891</v>
      </c>
      <c r="X1759" t="s">
        <v>7891</v>
      </c>
      <c r="Y1759" t="s">
        <v>7891</v>
      </c>
      <c r="Z1759" t="s">
        <v>7891</v>
      </c>
      <c r="AA1759" t="s">
        <v>7891</v>
      </c>
      <c r="AB1759" t="s">
        <v>7891</v>
      </c>
      <c r="AC1759" t="s">
        <v>7891</v>
      </c>
      <c r="AD1759" t="s">
        <v>7891</v>
      </c>
      <c r="AE1759" t="s">
        <v>7891</v>
      </c>
      <c r="AF1759" t="s">
        <v>7891</v>
      </c>
      <c r="AG1759" t="s">
        <v>7891</v>
      </c>
      <c r="AH1759" t="s">
        <v>7891</v>
      </c>
      <c r="AI1759" t="s">
        <v>7891</v>
      </c>
      <c r="AJ1759" t="s">
        <v>7891</v>
      </c>
      <c r="AK1759" t="s">
        <v>7891</v>
      </c>
      <c r="AL1759" t="s">
        <v>7891</v>
      </c>
      <c r="AM1759" t="s">
        <v>7891</v>
      </c>
      <c r="AN1759" t="s">
        <v>7891</v>
      </c>
      <c r="AO1759" t="s">
        <v>8620</v>
      </c>
      <c r="AP1759" t="s">
        <v>7891</v>
      </c>
      <c r="AQ1759" t="s">
        <v>7891</v>
      </c>
      <c r="AR1759" t="s">
        <v>7891</v>
      </c>
      <c r="AS1759" t="s">
        <v>7891</v>
      </c>
      <c r="AT1759" t="s">
        <v>8621</v>
      </c>
      <c r="AU1759">
        <v>2022</v>
      </c>
      <c r="AV1759">
        <v>17</v>
      </c>
      <c r="AW1759">
        <v>1</v>
      </c>
      <c r="AX1759" t="s">
        <v>7891</v>
      </c>
      <c r="AY1759" t="s">
        <v>7891</v>
      </c>
      <c r="AZ1759" t="s">
        <v>7891</v>
      </c>
      <c r="BA1759" t="s">
        <v>7891</v>
      </c>
      <c r="BB1759">
        <v>164</v>
      </c>
      <c r="BC1759">
        <v>188</v>
      </c>
      <c r="BD1759" t="s">
        <v>7891</v>
      </c>
      <c r="BE1759" t="s">
        <v>7891</v>
      </c>
      <c r="BF1759" t="s">
        <v>7891</v>
      </c>
      <c r="BG1759" t="s">
        <v>7891</v>
      </c>
      <c r="BH1759" t="s">
        <v>7891</v>
      </c>
      <c r="BI1759" t="s">
        <v>7891</v>
      </c>
      <c r="BJ1759" t="s">
        <v>7891</v>
      </c>
      <c r="BK1759" t="s">
        <v>7891</v>
      </c>
      <c r="BL1759" t="s">
        <v>7891</v>
      </c>
      <c r="BM1759" t="s">
        <v>7891</v>
      </c>
      <c r="BN1759" t="s">
        <v>7891</v>
      </c>
      <c r="BO1759" t="s">
        <v>7891</v>
      </c>
      <c r="BP1759" t="s">
        <v>7891</v>
      </c>
      <c r="BQ1759" t="s">
        <v>7891</v>
      </c>
      <c r="BR1759" t="s">
        <v>8622</v>
      </c>
    </row>
    <row r="1760" spans="1:70" x14ac:dyDescent="0.35">
      <c r="A1760" t="s">
        <v>11404</v>
      </c>
      <c r="B1760" t="s">
        <v>8623</v>
      </c>
      <c r="C1760" t="s">
        <v>7891</v>
      </c>
      <c r="D1760" t="s">
        <v>8624</v>
      </c>
      <c r="E1760" t="s">
        <v>8625</v>
      </c>
      <c r="U1760" t="s">
        <v>7891</v>
      </c>
      <c r="V1760" t="s">
        <v>8626</v>
      </c>
      <c r="W1760" t="s">
        <v>7891</v>
      </c>
      <c r="X1760" t="s">
        <v>7891</v>
      </c>
      <c r="Y1760" t="s">
        <v>7891</v>
      </c>
      <c r="Z1760" t="s">
        <v>7891</v>
      </c>
      <c r="AA1760" t="s">
        <v>7891</v>
      </c>
      <c r="AB1760" t="s">
        <v>7891</v>
      </c>
      <c r="AC1760" t="s">
        <v>7891</v>
      </c>
      <c r="AD1760" t="s">
        <v>7891</v>
      </c>
      <c r="AE1760" t="s">
        <v>7891</v>
      </c>
      <c r="AF1760" t="s">
        <v>7891</v>
      </c>
      <c r="AG1760" t="s">
        <v>7891</v>
      </c>
      <c r="AH1760" t="s">
        <v>7891</v>
      </c>
      <c r="AI1760" t="s">
        <v>7891</v>
      </c>
      <c r="AJ1760" t="s">
        <v>7891</v>
      </c>
      <c r="AK1760" t="s">
        <v>7891</v>
      </c>
      <c r="AL1760" t="s">
        <v>7891</v>
      </c>
      <c r="AM1760" t="s">
        <v>7891</v>
      </c>
      <c r="AN1760" t="s">
        <v>7891</v>
      </c>
      <c r="AO1760" t="s">
        <v>8627</v>
      </c>
      <c r="AP1760" t="s">
        <v>8628</v>
      </c>
      <c r="AQ1760" t="s">
        <v>8629</v>
      </c>
      <c r="AR1760" t="s">
        <v>7891</v>
      </c>
      <c r="AS1760" t="s">
        <v>7891</v>
      </c>
      <c r="AT1760" t="s">
        <v>7891</v>
      </c>
      <c r="AU1760">
        <v>2022</v>
      </c>
      <c r="AV1760">
        <v>429</v>
      </c>
      <c r="AW1760" t="s">
        <v>7891</v>
      </c>
      <c r="AX1760" t="s">
        <v>7891</v>
      </c>
      <c r="AY1760" t="s">
        <v>7891</v>
      </c>
      <c r="AZ1760" t="s">
        <v>7891</v>
      </c>
      <c r="BA1760" t="s">
        <v>7891</v>
      </c>
      <c r="BB1760">
        <v>161</v>
      </c>
      <c r="BC1760">
        <v>170</v>
      </c>
      <c r="BD1760" t="s">
        <v>7891</v>
      </c>
      <c r="BE1760" t="s">
        <v>8630</v>
      </c>
      <c r="BF1760" t="s">
        <v>7891</v>
      </c>
      <c r="BG1760" t="s">
        <v>7891</v>
      </c>
      <c r="BH1760" t="s">
        <v>7891</v>
      </c>
      <c r="BI1760" t="s">
        <v>7891</v>
      </c>
      <c r="BJ1760" t="s">
        <v>7891</v>
      </c>
      <c r="BK1760" t="s">
        <v>7891</v>
      </c>
      <c r="BL1760" t="s">
        <v>7891</v>
      </c>
      <c r="BM1760" t="s">
        <v>7891</v>
      </c>
      <c r="BN1760" t="s">
        <v>7891</v>
      </c>
      <c r="BO1760" t="s">
        <v>7891</v>
      </c>
      <c r="BP1760" t="s">
        <v>7891</v>
      </c>
      <c r="BQ1760" t="s">
        <v>7891</v>
      </c>
      <c r="BR1760" t="s">
        <v>8631</v>
      </c>
    </row>
    <row r="1761" spans="1:70" x14ac:dyDescent="0.35">
      <c r="A1761" t="s">
        <v>11404</v>
      </c>
      <c r="B1761" t="s">
        <v>8632</v>
      </c>
      <c r="C1761" t="s">
        <v>7891</v>
      </c>
      <c r="D1761" t="s">
        <v>6700</v>
      </c>
      <c r="E1761" t="s">
        <v>8633</v>
      </c>
      <c r="U1761" t="s">
        <v>7891</v>
      </c>
      <c r="V1761" t="s">
        <v>8634</v>
      </c>
      <c r="W1761" t="s">
        <v>7891</v>
      </c>
      <c r="X1761" t="s">
        <v>7891</v>
      </c>
      <c r="Y1761" t="s">
        <v>7891</v>
      </c>
      <c r="Z1761" t="s">
        <v>7891</v>
      </c>
      <c r="AA1761" t="s">
        <v>7891</v>
      </c>
      <c r="AB1761" t="s">
        <v>8635</v>
      </c>
      <c r="AC1761" t="s">
        <v>7891</v>
      </c>
      <c r="AD1761" t="s">
        <v>7891</v>
      </c>
      <c r="AE1761" t="s">
        <v>7891</v>
      </c>
      <c r="AF1761" t="s">
        <v>7891</v>
      </c>
      <c r="AG1761" t="s">
        <v>7891</v>
      </c>
      <c r="AH1761" t="s">
        <v>7891</v>
      </c>
      <c r="AI1761" t="s">
        <v>7891</v>
      </c>
      <c r="AJ1761" t="s">
        <v>7891</v>
      </c>
      <c r="AK1761" t="s">
        <v>7891</v>
      </c>
      <c r="AL1761" t="s">
        <v>7891</v>
      </c>
      <c r="AM1761" t="s">
        <v>7891</v>
      </c>
      <c r="AN1761" t="s">
        <v>7891</v>
      </c>
      <c r="AO1761" t="s">
        <v>8636</v>
      </c>
      <c r="AP1761" t="s">
        <v>8637</v>
      </c>
      <c r="AQ1761" t="s">
        <v>7891</v>
      </c>
      <c r="AR1761" t="s">
        <v>7891</v>
      </c>
      <c r="AS1761" t="s">
        <v>7891</v>
      </c>
      <c r="AT1761" t="s">
        <v>8621</v>
      </c>
      <c r="AU1761">
        <v>2022</v>
      </c>
      <c r="AV1761">
        <v>210</v>
      </c>
      <c r="AW1761">
        <v>1</v>
      </c>
      <c r="AX1761" t="s">
        <v>7891</v>
      </c>
      <c r="AY1761" t="s">
        <v>7891</v>
      </c>
      <c r="AZ1761" t="s">
        <v>7891</v>
      </c>
      <c r="BA1761" t="s">
        <v>7891</v>
      </c>
      <c r="BB1761">
        <v>32</v>
      </c>
      <c r="BC1761">
        <v>36</v>
      </c>
      <c r="BD1761" t="s">
        <v>7891</v>
      </c>
      <c r="BE1761" t="s">
        <v>766</v>
      </c>
      <c r="BF1761" t="s">
        <v>7891</v>
      </c>
      <c r="BG1761" t="s">
        <v>7891</v>
      </c>
      <c r="BH1761" t="s">
        <v>7891</v>
      </c>
      <c r="BI1761" t="s">
        <v>7891</v>
      </c>
      <c r="BJ1761" t="s">
        <v>7891</v>
      </c>
      <c r="BK1761" t="s">
        <v>7891</v>
      </c>
      <c r="BL1761" t="s">
        <v>7891</v>
      </c>
      <c r="BM1761">
        <v>34417420</v>
      </c>
      <c r="BN1761" t="s">
        <v>7891</v>
      </c>
      <c r="BO1761" t="s">
        <v>7891</v>
      </c>
      <c r="BP1761" t="s">
        <v>7891</v>
      </c>
      <c r="BQ1761" t="s">
        <v>7891</v>
      </c>
      <c r="BR1761" t="s">
        <v>8638</v>
      </c>
    </row>
    <row r="1762" spans="1:70" x14ac:dyDescent="0.35">
      <c r="A1762" t="s">
        <v>11404</v>
      </c>
      <c r="B1762" t="s">
        <v>8639</v>
      </c>
      <c r="C1762" t="s">
        <v>7891</v>
      </c>
      <c r="D1762" t="s">
        <v>8640</v>
      </c>
      <c r="E1762" t="s">
        <v>8641</v>
      </c>
      <c r="U1762" t="s">
        <v>7891</v>
      </c>
      <c r="V1762" t="s">
        <v>8642</v>
      </c>
      <c r="W1762" t="s">
        <v>7891</v>
      </c>
      <c r="X1762" t="s">
        <v>7891</v>
      </c>
      <c r="Y1762" t="s">
        <v>7891</v>
      </c>
      <c r="Z1762" t="s">
        <v>7891</v>
      </c>
      <c r="AA1762" t="s">
        <v>7891</v>
      </c>
      <c r="AB1762" t="s">
        <v>8643</v>
      </c>
      <c r="AC1762" t="s">
        <v>7891</v>
      </c>
      <c r="AD1762" t="s">
        <v>7891</v>
      </c>
      <c r="AE1762" t="s">
        <v>7891</v>
      </c>
      <c r="AF1762" t="s">
        <v>7891</v>
      </c>
      <c r="AG1762" t="s">
        <v>7891</v>
      </c>
      <c r="AH1762" t="s">
        <v>7891</v>
      </c>
      <c r="AI1762" t="s">
        <v>7891</v>
      </c>
      <c r="AJ1762" t="s">
        <v>7891</v>
      </c>
      <c r="AK1762" t="s">
        <v>7891</v>
      </c>
      <c r="AL1762" t="s">
        <v>7891</v>
      </c>
      <c r="AM1762" t="s">
        <v>7891</v>
      </c>
      <c r="AN1762" t="s">
        <v>7891</v>
      </c>
      <c r="AO1762" t="s">
        <v>8644</v>
      </c>
      <c r="AP1762" t="s">
        <v>8645</v>
      </c>
      <c r="AQ1762" t="s">
        <v>7891</v>
      </c>
      <c r="AR1762" t="s">
        <v>7891</v>
      </c>
      <c r="AS1762" t="s">
        <v>7891</v>
      </c>
      <c r="AT1762" t="s">
        <v>8646</v>
      </c>
      <c r="AU1762">
        <v>2022</v>
      </c>
      <c r="AV1762">
        <v>924</v>
      </c>
      <c r="AW1762">
        <v>1</v>
      </c>
      <c r="AX1762" t="s">
        <v>7891</v>
      </c>
      <c r="AY1762" t="s">
        <v>7891</v>
      </c>
      <c r="AZ1762" t="s">
        <v>7891</v>
      </c>
      <c r="BA1762" t="s">
        <v>7891</v>
      </c>
      <c r="BB1762" t="s">
        <v>7891</v>
      </c>
      <c r="BC1762" t="s">
        <v>7891</v>
      </c>
      <c r="BD1762">
        <v>27</v>
      </c>
      <c r="BE1762" t="s">
        <v>8647</v>
      </c>
      <c r="BF1762" t="s">
        <v>7891</v>
      </c>
      <c r="BG1762" t="s">
        <v>7891</v>
      </c>
      <c r="BH1762" t="s">
        <v>7891</v>
      </c>
      <c r="BI1762" t="s">
        <v>7891</v>
      </c>
      <c r="BJ1762" t="s">
        <v>7891</v>
      </c>
      <c r="BK1762" t="s">
        <v>7891</v>
      </c>
      <c r="BL1762" t="s">
        <v>7891</v>
      </c>
      <c r="BM1762" t="s">
        <v>7891</v>
      </c>
      <c r="BN1762" t="s">
        <v>7891</v>
      </c>
      <c r="BO1762" t="s">
        <v>7891</v>
      </c>
      <c r="BP1762" t="s">
        <v>7891</v>
      </c>
      <c r="BQ1762" t="s">
        <v>7891</v>
      </c>
      <c r="BR1762" t="s">
        <v>8648</v>
      </c>
    </row>
    <row r="1763" spans="1:70" x14ac:dyDescent="0.35">
      <c r="A1763" t="s">
        <v>11404</v>
      </c>
      <c r="B1763" t="s">
        <v>8649</v>
      </c>
      <c r="C1763" t="s">
        <v>7891</v>
      </c>
      <c r="D1763" t="s">
        <v>8650</v>
      </c>
      <c r="E1763" t="s">
        <v>8651</v>
      </c>
      <c r="U1763" t="s">
        <v>7891</v>
      </c>
      <c r="V1763" t="s">
        <v>8652</v>
      </c>
      <c r="W1763" t="s">
        <v>7891</v>
      </c>
      <c r="X1763" t="s">
        <v>7891</v>
      </c>
      <c r="Y1763" t="s">
        <v>7891</v>
      </c>
      <c r="Z1763" t="s">
        <v>7891</v>
      </c>
      <c r="AA1763" t="s">
        <v>7891</v>
      </c>
      <c r="AB1763" t="s">
        <v>7891</v>
      </c>
      <c r="AC1763" t="s">
        <v>7891</v>
      </c>
      <c r="AD1763" t="s">
        <v>7891</v>
      </c>
      <c r="AE1763" t="s">
        <v>7891</v>
      </c>
      <c r="AF1763" t="s">
        <v>7891</v>
      </c>
      <c r="AG1763" t="s">
        <v>7891</v>
      </c>
      <c r="AH1763" t="s">
        <v>7891</v>
      </c>
      <c r="AI1763" t="s">
        <v>7891</v>
      </c>
      <c r="AJ1763" t="s">
        <v>7891</v>
      </c>
      <c r="AK1763" t="s">
        <v>7891</v>
      </c>
      <c r="AL1763" t="s">
        <v>7891</v>
      </c>
      <c r="AM1763" t="s">
        <v>7891</v>
      </c>
      <c r="AN1763" t="s">
        <v>7891</v>
      </c>
      <c r="AO1763" t="s">
        <v>8653</v>
      </c>
      <c r="AP1763" t="s">
        <v>8654</v>
      </c>
      <c r="AQ1763" t="s">
        <v>7891</v>
      </c>
      <c r="AR1763" t="s">
        <v>7891</v>
      </c>
      <c r="AS1763" t="s">
        <v>7891</v>
      </c>
      <c r="AT1763" t="s">
        <v>7891</v>
      </c>
      <c r="AU1763">
        <v>2022</v>
      </c>
      <c r="AV1763">
        <v>43</v>
      </c>
      <c r="AW1763">
        <v>1</v>
      </c>
      <c r="AX1763" t="s">
        <v>7891</v>
      </c>
      <c r="AY1763" t="s">
        <v>7891</v>
      </c>
      <c r="AZ1763" t="s">
        <v>7891</v>
      </c>
      <c r="BA1763" t="s">
        <v>7891</v>
      </c>
      <c r="BB1763">
        <v>151</v>
      </c>
      <c r="BC1763">
        <v>184</v>
      </c>
      <c r="BD1763" t="s">
        <v>7891</v>
      </c>
      <c r="BE1763" t="s">
        <v>7891</v>
      </c>
      <c r="BF1763" t="s">
        <v>7891</v>
      </c>
      <c r="BG1763" t="s">
        <v>7891</v>
      </c>
      <c r="BH1763" t="s">
        <v>7891</v>
      </c>
      <c r="BI1763" t="s">
        <v>7891</v>
      </c>
      <c r="BJ1763" t="s">
        <v>7891</v>
      </c>
      <c r="BK1763" t="s">
        <v>7891</v>
      </c>
      <c r="BL1763" t="s">
        <v>7891</v>
      </c>
      <c r="BM1763" t="s">
        <v>7891</v>
      </c>
      <c r="BN1763" t="s">
        <v>7891</v>
      </c>
      <c r="BO1763" t="s">
        <v>7891</v>
      </c>
      <c r="BP1763" t="s">
        <v>7891</v>
      </c>
      <c r="BQ1763" t="s">
        <v>7891</v>
      </c>
      <c r="BR1763" t="s">
        <v>8655</v>
      </c>
    </row>
    <row r="1764" spans="1:70" x14ac:dyDescent="0.35">
      <c r="A1764" t="s">
        <v>11404</v>
      </c>
      <c r="B1764" t="s">
        <v>8656</v>
      </c>
      <c r="C1764" t="s">
        <v>7891</v>
      </c>
      <c r="D1764" t="s">
        <v>8657</v>
      </c>
      <c r="E1764" t="s">
        <v>8658</v>
      </c>
      <c r="U1764" t="s">
        <v>7891</v>
      </c>
      <c r="V1764" t="s">
        <v>1490</v>
      </c>
      <c r="W1764" t="s">
        <v>7891</v>
      </c>
      <c r="X1764" t="s">
        <v>7891</v>
      </c>
      <c r="Y1764" t="s">
        <v>7891</v>
      </c>
      <c r="Z1764" t="s">
        <v>7891</v>
      </c>
      <c r="AA1764" t="s">
        <v>7891</v>
      </c>
      <c r="AB1764" t="s">
        <v>7891</v>
      </c>
      <c r="AC1764" t="s">
        <v>7891</v>
      </c>
      <c r="AD1764" t="s">
        <v>7891</v>
      </c>
      <c r="AE1764" t="s">
        <v>7891</v>
      </c>
      <c r="AF1764" t="s">
        <v>7891</v>
      </c>
      <c r="AG1764" t="s">
        <v>7891</v>
      </c>
      <c r="AH1764" t="s">
        <v>7891</v>
      </c>
      <c r="AI1764" t="s">
        <v>7891</v>
      </c>
      <c r="AJ1764" t="s">
        <v>7891</v>
      </c>
      <c r="AK1764" t="s">
        <v>7891</v>
      </c>
      <c r="AL1764" t="s">
        <v>7891</v>
      </c>
      <c r="AM1764" t="s">
        <v>7891</v>
      </c>
      <c r="AN1764" t="s">
        <v>7891</v>
      </c>
      <c r="AO1764" t="s">
        <v>8659</v>
      </c>
      <c r="AP1764" t="s">
        <v>8660</v>
      </c>
      <c r="AQ1764" t="s">
        <v>7891</v>
      </c>
      <c r="AR1764" t="s">
        <v>7891</v>
      </c>
      <c r="AS1764" t="s">
        <v>7891</v>
      </c>
      <c r="AT1764" t="s">
        <v>7891</v>
      </c>
      <c r="AU1764">
        <v>2022</v>
      </c>
      <c r="AV1764">
        <v>22</v>
      </c>
      <c r="AW1764">
        <v>1</v>
      </c>
      <c r="AX1764" t="s">
        <v>7891</v>
      </c>
      <c r="AY1764" t="s">
        <v>7891</v>
      </c>
      <c r="AZ1764" t="s">
        <v>7891</v>
      </c>
      <c r="BA1764" t="s">
        <v>7891</v>
      </c>
      <c r="BB1764" t="s">
        <v>7891</v>
      </c>
      <c r="BC1764" t="s">
        <v>7891</v>
      </c>
      <c r="BD1764" t="s">
        <v>8661</v>
      </c>
      <c r="BE1764" t="s">
        <v>1487</v>
      </c>
      <c r="BF1764" t="s">
        <v>7891</v>
      </c>
      <c r="BG1764" t="s">
        <v>7891</v>
      </c>
      <c r="BH1764" t="s">
        <v>7891</v>
      </c>
      <c r="BI1764" t="s">
        <v>7891</v>
      </c>
      <c r="BJ1764" t="s">
        <v>7891</v>
      </c>
      <c r="BK1764" t="s">
        <v>7891</v>
      </c>
      <c r="BL1764" t="s">
        <v>7891</v>
      </c>
      <c r="BM1764" t="s">
        <v>7891</v>
      </c>
      <c r="BN1764" t="s">
        <v>7891</v>
      </c>
      <c r="BO1764" t="s">
        <v>7891</v>
      </c>
      <c r="BP1764" t="s">
        <v>7891</v>
      </c>
      <c r="BQ1764" t="s">
        <v>7891</v>
      </c>
      <c r="BR1764" t="s">
        <v>8662</v>
      </c>
    </row>
    <row r="1765" spans="1:70" x14ac:dyDescent="0.35">
      <c r="A1765" t="s">
        <v>11404</v>
      </c>
      <c r="B1765" t="s">
        <v>8663</v>
      </c>
      <c r="C1765" t="s">
        <v>7891</v>
      </c>
      <c r="D1765" t="s">
        <v>5832</v>
      </c>
      <c r="E1765" t="s">
        <v>8664</v>
      </c>
      <c r="U1765" t="s">
        <v>7891</v>
      </c>
      <c r="V1765" t="s">
        <v>8665</v>
      </c>
      <c r="W1765" t="s">
        <v>7891</v>
      </c>
      <c r="X1765" t="s">
        <v>7891</v>
      </c>
      <c r="Y1765" t="s">
        <v>7891</v>
      </c>
      <c r="Z1765" t="s">
        <v>7891</v>
      </c>
      <c r="AA1765" t="s">
        <v>7891</v>
      </c>
      <c r="AB1765" t="s">
        <v>8666</v>
      </c>
      <c r="AC1765" t="s">
        <v>7891</v>
      </c>
      <c r="AD1765" t="s">
        <v>7891</v>
      </c>
      <c r="AE1765" t="s">
        <v>7891</v>
      </c>
      <c r="AF1765" t="s">
        <v>7891</v>
      </c>
      <c r="AG1765" t="s">
        <v>7891</v>
      </c>
      <c r="AH1765" t="s">
        <v>7891</v>
      </c>
      <c r="AI1765" t="s">
        <v>7891</v>
      </c>
      <c r="AJ1765" t="s">
        <v>7891</v>
      </c>
      <c r="AK1765" t="s">
        <v>7891</v>
      </c>
      <c r="AL1765" t="s">
        <v>7891</v>
      </c>
      <c r="AM1765" t="s">
        <v>7891</v>
      </c>
      <c r="AN1765" t="s">
        <v>7891</v>
      </c>
      <c r="AO1765" t="s">
        <v>8667</v>
      </c>
      <c r="AP1765" t="s">
        <v>8668</v>
      </c>
      <c r="AQ1765" t="s">
        <v>7891</v>
      </c>
      <c r="AR1765" t="s">
        <v>7891</v>
      </c>
      <c r="AS1765" t="s">
        <v>7891</v>
      </c>
      <c r="AT1765" t="s">
        <v>8621</v>
      </c>
      <c r="AU1765">
        <v>2022</v>
      </c>
      <c r="AV1765">
        <v>293</v>
      </c>
      <c r="AW1765" t="s">
        <v>7891</v>
      </c>
      <c r="AX1765" t="s">
        <v>7891</v>
      </c>
      <c r="AY1765" t="s">
        <v>7891</v>
      </c>
      <c r="AZ1765" t="s">
        <v>7891</v>
      </c>
      <c r="BA1765" t="s">
        <v>7891</v>
      </c>
      <c r="BB1765" t="s">
        <v>7891</v>
      </c>
      <c r="BC1765" t="s">
        <v>7891</v>
      </c>
      <c r="BD1765">
        <v>114642</v>
      </c>
      <c r="BE1765" t="s">
        <v>488</v>
      </c>
      <c r="BF1765" t="s">
        <v>7891</v>
      </c>
      <c r="BG1765" t="s">
        <v>7891</v>
      </c>
      <c r="BH1765" t="s">
        <v>7891</v>
      </c>
      <c r="BI1765" t="s">
        <v>7891</v>
      </c>
      <c r="BJ1765" t="s">
        <v>7891</v>
      </c>
      <c r="BK1765" t="s">
        <v>7891</v>
      </c>
      <c r="BL1765" t="s">
        <v>7891</v>
      </c>
      <c r="BM1765">
        <v>34906828</v>
      </c>
      <c r="BN1765" t="s">
        <v>7891</v>
      </c>
      <c r="BO1765" t="s">
        <v>7891</v>
      </c>
      <c r="BP1765" t="s">
        <v>7891</v>
      </c>
      <c r="BQ1765" t="s">
        <v>7891</v>
      </c>
      <c r="BR1765" t="s">
        <v>8669</v>
      </c>
    </row>
    <row r="1766" spans="1:70" x14ac:dyDescent="0.35">
      <c r="A1766" t="s">
        <v>11404</v>
      </c>
      <c r="B1766" t="s">
        <v>8670</v>
      </c>
      <c r="C1766" t="s">
        <v>7891</v>
      </c>
      <c r="D1766" t="s">
        <v>8671</v>
      </c>
      <c r="E1766" t="s">
        <v>8672</v>
      </c>
      <c r="U1766" t="s">
        <v>7891</v>
      </c>
      <c r="V1766" t="s">
        <v>8673</v>
      </c>
      <c r="W1766" t="s">
        <v>7891</v>
      </c>
      <c r="X1766" t="s">
        <v>7891</v>
      </c>
      <c r="Y1766" t="s">
        <v>7891</v>
      </c>
      <c r="Z1766" t="s">
        <v>7891</v>
      </c>
      <c r="AA1766" t="s">
        <v>7891</v>
      </c>
      <c r="AB1766" t="s">
        <v>7891</v>
      </c>
      <c r="AC1766" t="s">
        <v>7891</v>
      </c>
      <c r="AD1766" t="s">
        <v>7891</v>
      </c>
      <c r="AE1766" t="s">
        <v>7891</v>
      </c>
      <c r="AF1766" t="s">
        <v>7891</v>
      </c>
      <c r="AG1766" t="s">
        <v>7891</v>
      </c>
      <c r="AH1766" t="s">
        <v>7891</v>
      </c>
      <c r="AI1766" t="s">
        <v>7891</v>
      </c>
      <c r="AJ1766" t="s">
        <v>7891</v>
      </c>
      <c r="AK1766" t="s">
        <v>7891</v>
      </c>
      <c r="AL1766" t="s">
        <v>7891</v>
      </c>
      <c r="AM1766" t="s">
        <v>7891</v>
      </c>
      <c r="AN1766" t="s">
        <v>7891</v>
      </c>
      <c r="AO1766" t="s">
        <v>8674</v>
      </c>
      <c r="AP1766" t="s">
        <v>7891</v>
      </c>
      <c r="AQ1766" t="s">
        <v>7891</v>
      </c>
      <c r="AR1766" t="s">
        <v>7891</v>
      </c>
      <c r="AS1766" t="s">
        <v>7891</v>
      </c>
      <c r="AT1766" t="s">
        <v>7891</v>
      </c>
      <c r="AU1766">
        <v>2022</v>
      </c>
      <c r="AV1766" t="s">
        <v>7891</v>
      </c>
      <c r="AW1766">
        <v>17</v>
      </c>
      <c r="AX1766" t="s">
        <v>7891</v>
      </c>
      <c r="AY1766" t="s">
        <v>7891</v>
      </c>
      <c r="AZ1766" t="s">
        <v>7891</v>
      </c>
      <c r="BA1766" t="s">
        <v>7891</v>
      </c>
      <c r="BB1766">
        <v>79</v>
      </c>
      <c r="BC1766">
        <v>97</v>
      </c>
      <c r="BD1766" t="s">
        <v>7891</v>
      </c>
      <c r="BE1766" t="s">
        <v>8675</v>
      </c>
      <c r="BF1766" t="s">
        <v>7891</v>
      </c>
      <c r="BG1766" t="s">
        <v>7891</v>
      </c>
      <c r="BH1766" t="s">
        <v>7891</v>
      </c>
      <c r="BI1766" t="s">
        <v>7891</v>
      </c>
      <c r="BJ1766" t="s">
        <v>7891</v>
      </c>
      <c r="BK1766" t="s">
        <v>7891</v>
      </c>
      <c r="BL1766" t="s">
        <v>7891</v>
      </c>
      <c r="BM1766" t="s">
        <v>7891</v>
      </c>
      <c r="BN1766" t="s">
        <v>7891</v>
      </c>
      <c r="BO1766" t="s">
        <v>7891</v>
      </c>
      <c r="BP1766" t="s">
        <v>7891</v>
      </c>
      <c r="BQ1766" t="s">
        <v>7891</v>
      </c>
      <c r="BR1766" t="s">
        <v>8676</v>
      </c>
    </row>
    <row r="1767" spans="1:70" x14ac:dyDescent="0.35">
      <c r="A1767" t="s">
        <v>11404</v>
      </c>
      <c r="B1767" t="s">
        <v>8677</v>
      </c>
      <c r="C1767" t="s">
        <v>7891</v>
      </c>
      <c r="D1767" t="s">
        <v>8678</v>
      </c>
      <c r="E1767" t="s">
        <v>8679</v>
      </c>
      <c r="U1767" t="s">
        <v>7891</v>
      </c>
      <c r="V1767" t="s">
        <v>8680</v>
      </c>
      <c r="W1767" t="s">
        <v>7891</v>
      </c>
      <c r="X1767" t="s">
        <v>7891</v>
      </c>
      <c r="Y1767" t="s">
        <v>7891</v>
      </c>
      <c r="Z1767" t="s">
        <v>7891</v>
      </c>
      <c r="AA1767" t="s">
        <v>8681</v>
      </c>
      <c r="AB1767" t="s">
        <v>8682</v>
      </c>
      <c r="AC1767" t="s">
        <v>7891</v>
      </c>
      <c r="AD1767" t="s">
        <v>7891</v>
      </c>
      <c r="AE1767" t="s">
        <v>7891</v>
      </c>
      <c r="AF1767" t="s">
        <v>7891</v>
      </c>
      <c r="AG1767" t="s">
        <v>7891</v>
      </c>
      <c r="AH1767" t="s">
        <v>7891</v>
      </c>
      <c r="AI1767" t="s">
        <v>7891</v>
      </c>
      <c r="AJ1767" t="s">
        <v>7891</v>
      </c>
      <c r="AK1767" t="s">
        <v>7891</v>
      </c>
      <c r="AL1767" t="s">
        <v>7891</v>
      </c>
      <c r="AM1767" t="s">
        <v>7891</v>
      </c>
      <c r="AN1767" t="s">
        <v>7891</v>
      </c>
      <c r="AO1767" t="s">
        <v>8683</v>
      </c>
      <c r="AP1767" t="s">
        <v>8684</v>
      </c>
      <c r="AQ1767" t="s">
        <v>7891</v>
      </c>
      <c r="AR1767" t="s">
        <v>7891</v>
      </c>
      <c r="AS1767" t="s">
        <v>7891</v>
      </c>
      <c r="AT1767" t="s">
        <v>8685</v>
      </c>
      <c r="AU1767">
        <v>2022</v>
      </c>
      <c r="AV1767">
        <v>38</v>
      </c>
      <c r="AW1767">
        <v>1</v>
      </c>
      <c r="AX1767" t="s">
        <v>7891</v>
      </c>
      <c r="AY1767" t="s">
        <v>7891</v>
      </c>
      <c r="AZ1767" t="s">
        <v>7891</v>
      </c>
      <c r="BA1767" t="s">
        <v>7891</v>
      </c>
      <c r="BB1767">
        <v>7</v>
      </c>
      <c r="BC1767">
        <v>16</v>
      </c>
      <c r="BD1767" t="s">
        <v>7891</v>
      </c>
      <c r="BE1767" t="s">
        <v>8686</v>
      </c>
      <c r="BF1767" t="s">
        <v>7891</v>
      </c>
      <c r="BG1767" t="s">
        <v>7891</v>
      </c>
      <c r="BH1767" t="s">
        <v>7891</v>
      </c>
      <c r="BI1767" t="s">
        <v>7891</v>
      </c>
      <c r="BJ1767" t="s">
        <v>7891</v>
      </c>
      <c r="BK1767" t="s">
        <v>7891</v>
      </c>
      <c r="BL1767" t="s">
        <v>7891</v>
      </c>
      <c r="BM1767" t="s">
        <v>7891</v>
      </c>
      <c r="BN1767" t="s">
        <v>7891</v>
      </c>
      <c r="BO1767" t="s">
        <v>7891</v>
      </c>
      <c r="BP1767" t="s">
        <v>7891</v>
      </c>
      <c r="BQ1767" t="s">
        <v>7891</v>
      </c>
      <c r="BR1767" t="s">
        <v>8687</v>
      </c>
    </row>
    <row r="1768" spans="1:70" x14ac:dyDescent="0.35">
      <c r="A1768" t="s">
        <v>11404</v>
      </c>
      <c r="B1768" t="s">
        <v>8688</v>
      </c>
      <c r="C1768" t="s">
        <v>7891</v>
      </c>
      <c r="D1768" t="s">
        <v>6756</v>
      </c>
      <c r="E1768" t="s">
        <v>8689</v>
      </c>
      <c r="U1768" t="s">
        <v>7891</v>
      </c>
      <c r="V1768" t="s">
        <v>8690</v>
      </c>
      <c r="W1768" t="s">
        <v>7891</v>
      </c>
      <c r="X1768" t="s">
        <v>7891</v>
      </c>
      <c r="Y1768" t="s">
        <v>7891</v>
      </c>
      <c r="Z1768" t="s">
        <v>7891</v>
      </c>
      <c r="AA1768" t="s">
        <v>7891</v>
      </c>
      <c r="AB1768" t="s">
        <v>8691</v>
      </c>
      <c r="AC1768" t="s">
        <v>7891</v>
      </c>
      <c r="AD1768" t="s">
        <v>7891</v>
      </c>
      <c r="AE1768" t="s">
        <v>7891</v>
      </c>
      <c r="AF1768" t="s">
        <v>7891</v>
      </c>
      <c r="AG1768" t="s">
        <v>7891</v>
      </c>
      <c r="AH1768" t="s">
        <v>7891</v>
      </c>
      <c r="AI1768" t="s">
        <v>7891</v>
      </c>
      <c r="AJ1768" t="s">
        <v>7891</v>
      </c>
      <c r="AK1768" t="s">
        <v>7891</v>
      </c>
      <c r="AL1768" t="s">
        <v>7891</v>
      </c>
      <c r="AM1768" t="s">
        <v>7891</v>
      </c>
      <c r="AN1768" t="s">
        <v>7891</v>
      </c>
      <c r="AO1768" t="s">
        <v>7891</v>
      </c>
      <c r="AP1768" t="s">
        <v>8692</v>
      </c>
      <c r="AQ1768" t="s">
        <v>7891</v>
      </c>
      <c r="AR1768" t="s">
        <v>7891</v>
      </c>
      <c r="AS1768" t="s">
        <v>7891</v>
      </c>
      <c r="AT1768" t="s">
        <v>8621</v>
      </c>
      <c r="AU1768">
        <v>2022</v>
      </c>
      <c r="AV1768">
        <v>23</v>
      </c>
      <c r="AW1768">
        <v>1</v>
      </c>
      <c r="AX1768" t="s">
        <v>7891</v>
      </c>
      <c r="AY1768" t="s">
        <v>7891</v>
      </c>
      <c r="AZ1768" t="s">
        <v>7891</v>
      </c>
      <c r="BA1768" t="s">
        <v>7891</v>
      </c>
      <c r="BB1768" t="s">
        <v>7891</v>
      </c>
      <c r="BC1768" t="s">
        <v>7891</v>
      </c>
      <c r="BD1768">
        <v>575</v>
      </c>
      <c r="BE1768" t="s">
        <v>6761</v>
      </c>
      <c r="BF1768" t="s">
        <v>7891</v>
      </c>
      <c r="BG1768" t="s">
        <v>7891</v>
      </c>
      <c r="BH1768" t="s">
        <v>7891</v>
      </c>
      <c r="BI1768" t="s">
        <v>7891</v>
      </c>
      <c r="BJ1768" t="s">
        <v>7891</v>
      </c>
      <c r="BK1768" t="s">
        <v>7891</v>
      </c>
      <c r="BL1768" t="s">
        <v>7891</v>
      </c>
      <c r="BM1768">
        <v>35008999</v>
      </c>
      <c r="BN1768" t="s">
        <v>7891</v>
      </c>
      <c r="BO1768" t="s">
        <v>7891</v>
      </c>
      <c r="BP1768" t="s">
        <v>7891</v>
      </c>
      <c r="BQ1768" t="s">
        <v>7891</v>
      </c>
      <c r="BR1768" t="s">
        <v>8693</v>
      </c>
    </row>
    <row r="1769" spans="1:70" x14ac:dyDescent="0.35">
      <c r="A1769" t="s">
        <v>11404</v>
      </c>
      <c r="B1769" t="s">
        <v>8694</v>
      </c>
      <c r="C1769" t="s">
        <v>7891</v>
      </c>
      <c r="D1769" t="s">
        <v>6021</v>
      </c>
      <c r="E1769" t="s">
        <v>8695</v>
      </c>
      <c r="U1769" t="s">
        <v>7891</v>
      </c>
      <c r="V1769" t="s">
        <v>8696</v>
      </c>
      <c r="W1769" t="s">
        <v>7891</v>
      </c>
      <c r="X1769" t="s">
        <v>7891</v>
      </c>
      <c r="Y1769" t="s">
        <v>7891</v>
      </c>
      <c r="Z1769" t="s">
        <v>7891</v>
      </c>
      <c r="AA1769" t="s">
        <v>8697</v>
      </c>
      <c r="AB1769" t="s">
        <v>8698</v>
      </c>
      <c r="AC1769" t="s">
        <v>7891</v>
      </c>
      <c r="AD1769" t="s">
        <v>7891</v>
      </c>
      <c r="AE1769" t="s">
        <v>7891</v>
      </c>
      <c r="AF1769" t="s">
        <v>7891</v>
      </c>
      <c r="AG1769" t="s">
        <v>7891</v>
      </c>
      <c r="AH1769" t="s">
        <v>7891</v>
      </c>
      <c r="AI1769" t="s">
        <v>7891</v>
      </c>
      <c r="AJ1769" t="s">
        <v>7891</v>
      </c>
      <c r="AK1769" t="s">
        <v>7891</v>
      </c>
      <c r="AL1769" t="s">
        <v>7891</v>
      </c>
      <c r="AM1769" t="s">
        <v>7891</v>
      </c>
      <c r="AN1769" t="s">
        <v>7891</v>
      </c>
      <c r="AO1769" t="s">
        <v>8699</v>
      </c>
      <c r="AP1769" t="s">
        <v>8700</v>
      </c>
      <c r="AQ1769" t="s">
        <v>7891</v>
      </c>
      <c r="AR1769" t="s">
        <v>7891</v>
      </c>
      <c r="AS1769" t="s">
        <v>7891</v>
      </c>
      <c r="AT1769" t="s">
        <v>7891</v>
      </c>
      <c r="AU1769" t="s">
        <v>7891</v>
      </c>
      <c r="AV1769" t="s">
        <v>7891</v>
      </c>
      <c r="AW1769" t="s">
        <v>7891</v>
      </c>
      <c r="AX1769" t="s">
        <v>7891</v>
      </c>
      <c r="AY1769" t="s">
        <v>7891</v>
      </c>
      <c r="AZ1769" t="s">
        <v>7891</v>
      </c>
      <c r="BA1769" t="s">
        <v>7891</v>
      </c>
      <c r="BB1769" t="s">
        <v>7891</v>
      </c>
      <c r="BC1769" t="s">
        <v>7891</v>
      </c>
      <c r="BD1769" t="s">
        <v>7891</v>
      </c>
      <c r="BE1769" t="s">
        <v>6025</v>
      </c>
      <c r="BF1769" t="s">
        <v>7891</v>
      </c>
      <c r="BG1769" t="s">
        <v>8701</v>
      </c>
      <c r="BH1769" t="s">
        <v>7891</v>
      </c>
      <c r="BI1769" t="s">
        <v>7891</v>
      </c>
      <c r="BJ1769" t="s">
        <v>7891</v>
      </c>
      <c r="BK1769" t="s">
        <v>7891</v>
      </c>
      <c r="BL1769" t="s">
        <v>7891</v>
      </c>
      <c r="BM1769">
        <v>34957583</v>
      </c>
      <c r="BN1769" t="s">
        <v>7891</v>
      </c>
      <c r="BO1769" t="s">
        <v>7891</v>
      </c>
      <c r="BP1769" t="s">
        <v>7891</v>
      </c>
      <c r="BQ1769" t="s">
        <v>7891</v>
      </c>
      <c r="BR1769" t="s">
        <v>8702</v>
      </c>
    </row>
    <row r="1770" spans="1:70" x14ac:dyDescent="0.35">
      <c r="A1770" t="s">
        <v>11404</v>
      </c>
      <c r="B1770" t="s">
        <v>8703</v>
      </c>
      <c r="C1770" t="s">
        <v>7891</v>
      </c>
      <c r="D1770" t="s">
        <v>5730</v>
      </c>
      <c r="E1770" t="s">
        <v>8704</v>
      </c>
      <c r="U1770" t="s">
        <v>7891</v>
      </c>
      <c r="V1770" t="s">
        <v>8705</v>
      </c>
      <c r="W1770" t="s">
        <v>7891</v>
      </c>
      <c r="X1770" t="s">
        <v>7891</v>
      </c>
      <c r="Y1770" t="s">
        <v>7891</v>
      </c>
      <c r="Z1770" t="s">
        <v>7891</v>
      </c>
      <c r="AA1770" t="s">
        <v>8706</v>
      </c>
      <c r="AB1770" t="s">
        <v>8707</v>
      </c>
      <c r="AC1770" t="s">
        <v>7891</v>
      </c>
      <c r="AD1770" t="s">
        <v>7891</v>
      </c>
      <c r="AE1770" t="s">
        <v>7891</v>
      </c>
      <c r="AF1770" t="s">
        <v>7891</v>
      </c>
      <c r="AG1770" t="s">
        <v>7891</v>
      </c>
      <c r="AH1770" t="s">
        <v>7891</v>
      </c>
      <c r="AI1770" t="s">
        <v>7891</v>
      </c>
      <c r="AJ1770" t="s">
        <v>7891</v>
      </c>
      <c r="AK1770" t="s">
        <v>7891</v>
      </c>
      <c r="AL1770" t="s">
        <v>7891</v>
      </c>
      <c r="AM1770" t="s">
        <v>7891</v>
      </c>
      <c r="AN1770" t="s">
        <v>7891</v>
      </c>
      <c r="AO1770" t="s">
        <v>8708</v>
      </c>
      <c r="AP1770" t="s">
        <v>8709</v>
      </c>
      <c r="AQ1770" t="s">
        <v>7891</v>
      </c>
      <c r="AR1770" t="s">
        <v>7891</v>
      </c>
      <c r="AS1770" t="s">
        <v>7891</v>
      </c>
      <c r="AT1770" t="s">
        <v>7891</v>
      </c>
      <c r="AU1770" t="s">
        <v>7891</v>
      </c>
      <c r="AV1770" t="s">
        <v>7891</v>
      </c>
      <c r="AW1770" t="s">
        <v>7891</v>
      </c>
      <c r="AX1770" t="s">
        <v>7891</v>
      </c>
      <c r="AY1770" t="s">
        <v>7891</v>
      </c>
      <c r="AZ1770" t="s">
        <v>7891</v>
      </c>
      <c r="BA1770" t="s">
        <v>7891</v>
      </c>
      <c r="BB1770" t="s">
        <v>7891</v>
      </c>
      <c r="BC1770" t="s">
        <v>7891</v>
      </c>
      <c r="BD1770" t="s">
        <v>7891</v>
      </c>
      <c r="BE1770" t="s">
        <v>3547</v>
      </c>
      <c r="BF1770" t="s">
        <v>7891</v>
      </c>
      <c r="BG1770" t="s">
        <v>8701</v>
      </c>
      <c r="BH1770" t="s">
        <v>7891</v>
      </c>
      <c r="BI1770" t="s">
        <v>7891</v>
      </c>
      <c r="BJ1770" t="s">
        <v>7891</v>
      </c>
      <c r="BK1770" t="s">
        <v>7891</v>
      </c>
      <c r="BL1770" t="s">
        <v>7891</v>
      </c>
      <c r="BM1770">
        <v>34951329</v>
      </c>
      <c r="BN1770" t="s">
        <v>7891</v>
      </c>
      <c r="BO1770" t="s">
        <v>7891</v>
      </c>
      <c r="BP1770" t="s">
        <v>7891</v>
      </c>
      <c r="BQ1770" t="s">
        <v>7891</v>
      </c>
      <c r="BR1770" t="s">
        <v>8710</v>
      </c>
    </row>
    <row r="1771" spans="1:70" x14ac:dyDescent="0.35">
      <c r="A1771" t="s">
        <v>11404</v>
      </c>
      <c r="B1771" t="s">
        <v>8711</v>
      </c>
      <c r="C1771" t="s">
        <v>7891</v>
      </c>
      <c r="D1771" t="s">
        <v>6244</v>
      </c>
      <c r="E1771" t="s">
        <v>8712</v>
      </c>
      <c r="U1771" t="s">
        <v>7891</v>
      </c>
      <c r="V1771" t="s">
        <v>8713</v>
      </c>
      <c r="W1771" t="s">
        <v>7891</v>
      </c>
      <c r="X1771" t="s">
        <v>7891</v>
      </c>
      <c r="Y1771" t="s">
        <v>7891</v>
      </c>
      <c r="Z1771" t="s">
        <v>7891</v>
      </c>
      <c r="AA1771" t="s">
        <v>7891</v>
      </c>
      <c r="AB1771" t="s">
        <v>7891</v>
      </c>
      <c r="AC1771" t="s">
        <v>7891</v>
      </c>
      <c r="AD1771" t="s">
        <v>7891</v>
      </c>
      <c r="AE1771" t="s">
        <v>7891</v>
      </c>
      <c r="AF1771" t="s">
        <v>7891</v>
      </c>
      <c r="AG1771" t="s">
        <v>7891</v>
      </c>
      <c r="AH1771" t="s">
        <v>7891</v>
      </c>
      <c r="AI1771" t="s">
        <v>7891</v>
      </c>
      <c r="AJ1771" t="s">
        <v>7891</v>
      </c>
      <c r="AK1771" t="s">
        <v>7891</v>
      </c>
      <c r="AL1771" t="s">
        <v>7891</v>
      </c>
      <c r="AM1771" t="s">
        <v>7891</v>
      </c>
      <c r="AN1771" t="s">
        <v>7891</v>
      </c>
      <c r="AO1771" t="s">
        <v>8714</v>
      </c>
      <c r="AP1771" t="s">
        <v>7891</v>
      </c>
      <c r="AQ1771" t="s">
        <v>7891</v>
      </c>
      <c r="AR1771" t="s">
        <v>7891</v>
      </c>
      <c r="AS1771" t="s">
        <v>7891</v>
      </c>
      <c r="AT1771" t="s">
        <v>8715</v>
      </c>
      <c r="AU1771">
        <v>2021</v>
      </c>
      <c r="AV1771">
        <v>12</v>
      </c>
      <c r="AW1771" t="s">
        <v>7891</v>
      </c>
      <c r="AX1771" t="s">
        <v>7891</v>
      </c>
      <c r="AY1771" t="s">
        <v>7891</v>
      </c>
      <c r="AZ1771" t="s">
        <v>7891</v>
      </c>
      <c r="BA1771" t="s">
        <v>7891</v>
      </c>
      <c r="BB1771" t="s">
        <v>7891</v>
      </c>
      <c r="BC1771" t="s">
        <v>7891</v>
      </c>
      <c r="BD1771">
        <v>814998</v>
      </c>
      <c r="BE1771" t="s">
        <v>6250</v>
      </c>
      <c r="BF1771" t="s">
        <v>7891</v>
      </c>
      <c r="BG1771" t="s">
        <v>7891</v>
      </c>
      <c r="BH1771" t="s">
        <v>7891</v>
      </c>
      <c r="BI1771" t="s">
        <v>7891</v>
      </c>
      <c r="BJ1771" t="s">
        <v>7891</v>
      </c>
      <c r="BK1771" t="s">
        <v>7891</v>
      </c>
      <c r="BL1771" t="s">
        <v>7891</v>
      </c>
      <c r="BM1771">
        <v>34987472</v>
      </c>
      <c r="BN1771" t="s">
        <v>7891</v>
      </c>
      <c r="BO1771" t="s">
        <v>7891</v>
      </c>
      <c r="BP1771" t="s">
        <v>7891</v>
      </c>
      <c r="BQ1771" t="s">
        <v>7891</v>
      </c>
      <c r="BR1771" t="s">
        <v>8716</v>
      </c>
    </row>
    <row r="1772" spans="1:70" x14ac:dyDescent="0.35">
      <c r="A1772" t="s">
        <v>11404</v>
      </c>
      <c r="B1772" t="s">
        <v>8717</v>
      </c>
      <c r="C1772" t="s">
        <v>7891</v>
      </c>
      <c r="D1772" t="s">
        <v>8718</v>
      </c>
      <c r="E1772" t="s">
        <v>8719</v>
      </c>
      <c r="U1772" t="s">
        <v>7891</v>
      </c>
      <c r="V1772" t="s">
        <v>8720</v>
      </c>
      <c r="W1772" t="s">
        <v>7891</v>
      </c>
      <c r="X1772" t="s">
        <v>7891</v>
      </c>
      <c r="Y1772" t="s">
        <v>7891</v>
      </c>
      <c r="Z1772" t="s">
        <v>7891</v>
      </c>
      <c r="AA1772" t="s">
        <v>8721</v>
      </c>
      <c r="AB1772" t="s">
        <v>8722</v>
      </c>
      <c r="AC1772" t="s">
        <v>7891</v>
      </c>
      <c r="AD1772" t="s">
        <v>7891</v>
      </c>
      <c r="AE1772" t="s">
        <v>7891</v>
      </c>
      <c r="AF1772" t="s">
        <v>7891</v>
      </c>
      <c r="AG1772" t="s">
        <v>7891</v>
      </c>
      <c r="AH1772" t="s">
        <v>7891</v>
      </c>
      <c r="AI1772" t="s">
        <v>7891</v>
      </c>
      <c r="AJ1772" t="s">
        <v>7891</v>
      </c>
      <c r="AK1772" t="s">
        <v>7891</v>
      </c>
      <c r="AL1772" t="s">
        <v>7891</v>
      </c>
      <c r="AM1772" t="s">
        <v>7891</v>
      </c>
      <c r="AN1772" t="s">
        <v>7891</v>
      </c>
      <c r="AO1772" t="s">
        <v>8723</v>
      </c>
      <c r="AP1772" t="s">
        <v>8724</v>
      </c>
      <c r="AQ1772" t="s">
        <v>7891</v>
      </c>
      <c r="AR1772" t="s">
        <v>7891</v>
      </c>
      <c r="AS1772" t="s">
        <v>7891</v>
      </c>
      <c r="AT1772" t="s">
        <v>7891</v>
      </c>
      <c r="AU1772" t="s">
        <v>7891</v>
      </c>
      <c r="AV1772" t="s">
        <v>7891</v>
      </c>
      <c r="AW1772" t="s">
        <v>7891</v>
      </c>
      <c r="AX1772" t="s">
        <v>7891</v>
      </c>
      <c r="AY1772" t="s">
        <v>7891</v>
      </c>
      <c r="AZ1772" t="s">
        <v>7891</v>
      </c>
      <c r="BA1772" t="s">
        <v>7891</v>
      </c>
      <c r="BB1772" t="s">
        <v>7891</v>
      </c>
      <c r="BC1772" t="s">
        <v>7891</v>
      </c>
      <c r="BD1772" t="s">
        <v>7891</v>
      </c>
      <c r="BE1772" t="s">
        <v>8725</v>
      </c>
      <c r="BF1772" t="s">
        <v>7891</v>
      </c>
      <c r="BG1772" t="s">
        <v>8701</v>
      </c>
      <c r="BH1772" t="s">
        <v>7891</v>
      </c>
      <c r="BI1772" t="s">
        <v>7891</v>
      </c>
      <c r="BJ1772" t="s">
        <v>7891</v>
      </c>
      <c r="BK1772" t="s">
        <v>7891</v>
      </c>
      <c r="BL1772" t="s">
        <v>7891</v>
      </c>
      <c r="BM1772" t="s">
        <v>7891</v>
      </c>
      <c r="BN1772" t="s">
        <v>7891</v>
      </c>
      <c r="BO1772" t="s">
        <v>7891</v>
      </c>
      <c r="BP1772" t="s">
        <v>7891</v>
      </c>
      <c r="BQ1772" t="s">
        <v>7891</v>
      </c>
      <c r="BR1772" t="s">
        <v>8726</v>
      </c>
    </row>
    <row r="1773" spans="1:70" x14ac:dyDescent="0.35">
      <c r="A1773" t="s">
        <v>11404</v>
      </c>
      <c r="B1773" t="s">
        <v>8727</v>
      </c>
      <c r="C1773" t="s">
        <v>7891</v>
      </c>
      <c r="D1773" t="s">
        <v>8728</v>
      </c>
      <c r="E1773" t="s">
        <v>8729</v>
      </c>
      <c r="U1773" t="s">
        <v>7891</v>
      </c>
      <c r="V1773" t="s">
        <v>8730</v>
      </c>
      <c r="W1773" t="s">
        <v>7891</v>
      </c>
      <c r="X1773" t="s">
        <v>7891</v>
      </c>
      <c r="Y1773" t="s">
        <v>7891</v>
      </c>
      <c r="Z1773" t="s">
        <v>7891</v>
      </c>
      <c r="AA1773" t="s">
        <v>7891</v>
      </c>
      <c r="AB1773" t="s">
        <v>8731</v>
      </c>
      <c r="AC1773" t="s">
        <v>7891</v>
      </c>
      <c r="AD1773" t="s">
        <v>7891</v>
      </c>
      <c r="AE1773" t="s">
        <v>7891</v>
      </c>
      <c r="AF1773" t="s">
        <v>7891</v>
      </c>
      <c r="AG1773" t="s">
        <v>7891</v>
      </c>
      <c r="AH1773" t="s">
        <v>7891</v>
      </c>
      <c r="AI1773" t="s">
        <v>7891</v>
      </c>
      <c r="AJ1773" t="s">
        <v>7891</v>
      </c>
      <c r="AK1773" t="s">
        <v>7891</v>
      </c>
      <c r="AL1773" t="s">
        <v>7891</v>
      </c>
      <c r="AM1773" t="s">
        <v>7891</v>
      </c>
      <c r="AN1773" t="s">
        <v>7891</v>
      </c>
      <c r="AO1773" t="s">
        <v>8732</v>
      </c>
      <c r="AP1773" t="s">
        <v>8733</v>
      </c>
      <c r="AQ1773" t="s">
        <v>7891</v>
      </c>
      <c r="AR1773" t="s">
        <v>7891</v>
      </c>
      <c r="AS1773" t="s">
        <v>7891</v>
      </c>
      <c r="AT1773" t="s">
        <v>8621</v>
      </c>
      <c r="AU1773">
        <v>2022</v>
      </c>
      <c r="AV1773">
        <v>40</v>
      </c>
      <c r="AW1773">
        <v>1</v>
      </c>
      <c r="AX1773" t="s">
        <v>7891</v>
      </c>
      <c r="AY1773" t="s">
        <v>7891</v>
      </c>
      <c r="AZ1773" t="s">
        <v>7891</v>
      </c>
      <c r="BA1773" t="s">
        <v>7891</v>
      </c>
      <c r="BB1773">
        <v>28</v>
      </c>
      <c r="BC1773">
        <v>48</v>
      </c>
      <c r="BD1773" t="s">
        <v>7891</v>
      </c>
      <c r="BE1773" t="s">
        <v>8734</v>
      </c>
      <c r="BF1773" t="s">
        <v>7891</v>
      </c>
      <c r="BG1773" t="s">
        <v>8701</v>
      </c>
      <c r="BH1773" t="s">
        <v>7891</v>
      </c>
      <c r="BI1773" t="s">
        <v>7891</v>
      </c>
      <c r="BJ1773" t="s">
        <v>7891</v>
      </c>
      <c r="BK1773" t="s">
        <v>7891</v>
      </c>
      <c r="BL1773" t="s">
        <v>7891</v>
      </c>
      <c r="BM1773">
        <v>34904722</v>
      </c>
      <c r="BN1773" t="s">
        <v>7891</v>
      </c>
      <c r="BO1773" t="s">
        <v>7891</v>
      </c>
      <c r="BP1773" t="s">
        <v>7891</v>
      </c>
      <c r="BQ1773" t="s">
        <v>7891</v>
      </c>
      <c r="BR1773" t="s">
        <v>8735</v>
      </c>
    </row>
    <row r="1774" spans="1:70" x14ac:dyDescent="0.35">
      <c r="A1774" t="s">
        <v>11404</v>
      </c>
      <c r="B1774" t="s">
        <v>8736</v>
      </c>
      <c r="C1774" t="s">
        <v>7891</v>
      </c>
      <c r="D1774" t="s">
        <v>4860</v>
      </c>
      <c r="E1774" t="s">
        <v>7950</v>
      </c>
      <c r="U1774" t="s">
        <v>7891</v>
      </c>
      <c r="V1774" t="s">
        <v>8737</v>
      </c>
      <c r="W1774" t="s">
        <v>7891</v>
      </c>
      <c r="X1774" t="s">
        <v>7891</v>
      </c>
      <c r="Y1774" t="s">
        <v>7891</v>
      </c>
      <c r="Z1774" t="s">
        <v>7891</v>
      </c>
      <c r="AA1774" t="s">
        <v>8738</v>
      </c>
      <c r="AB1774" t="s">
        <v>8739</v>
      </c>
      <c r="AC1774" t="s">
        <v>7891</v>
      </c>
      <c r="AD1774" t="s">
        <v>7891</v>
      </c>
      <c r="AE1774" t="s">
        <v>7891</v>
      </c>
      <c r="AF1774" t="s">
        <v>7891</v>
      </c>
      <c r="AG1774" t="s">
        <v>7891</v>
      </c>
      <c r="AH1774" t="s">
        <v>7891</v>
      </c>
      <c r="AI1774" t="s">
        <v>7891</v>
      </c>
      <c r="AJ1774" t="s">
        <v>7891</v>
      </c>
      <c r="AK1774" t="s">
        <v>7891</v>
      </c>
      <c r="AL1774" t="s">
        <v>7891</v>
      </c>
      <c r="AM1774" t="s">
        <v>7891</v>
      </c>
      <c r="AN1774" t="s">
        <v>7891</v>
      </c>
      <c r="AO1774" t="s">
        <v>7891</v>
      </c>
      <c r="AP1774" t="s">
        <v>7952</v>
      </c>
      <c r="AQ1774" t="s">
        <v>7891</v>
      </c>
      <c r="AR1774" t="s">
        <v>7891</v>
      </c>
      <c r="AS1774" t="s">
        <v>7891</v>
      </c>
      <c r="AT1774" t="s">
        <v>8740</v>
      </c>
      <c r="AU1774">
        <v>2021</v>
      </c>
      <c r="AV1774">
        <v>21</v>
      </c>
      <c r="AW1774">
        <v>1</v>
      </c>
      <c r="AX1774" t="s">
        <v>7891</v>
      </c>
      <c r="AY1774" t="s">
        <v>7891</v>
      </c>
      <c r="AZ1774" t="s">
        <v>7891</v>
      </c>
      <c r="BA1774" t="s">
        <v>7891</v>
      </c>
      <c r="BB1774" t="s">
        <v>7891</v>
      </c>
      <c r="BC1774" t="s">
        <v>7891</v>
      </c>
      <c r="BD1774">
        <v>826</v>
      </c>
      <c r="BE1774" t="s">
        <v>1129</v>
      </c>
      <c r="BF1774" t="s">
        <v>7891</v>
      </c>
      <c r="BG1774" t="s">
        <v>7891</v>
      </c>
      <c r="BH1774" t="s">
        <v>7891</v>
      </c>
      <c r="BI1774" t="s">
        <v>7891</v>
      </c>
      <c r="BJ1774" t="s">
        <v>7891</v>
      </c>
      <c r="BK1774" t="s">
        <v>7891</v>
      </c>
      <c r="BL1774" t="s">
        <v>7891</v>
      </c>
      <c r="BM1774">
        <v>34903199</v>
      </c>
      <c r="BN1774" t="s">
        <v>7891</v>
      </c>
      <c r="BO1774" t="s">
        <v>7891</v>
      </c>
      <c r="BP1774" t="s">
        <v>7891</v>
      </c>
      <c r="BQ1774" t="s">
        <v>7891</v>
      </c>
      <c r="BR1774" t="s">
        <v>8741</v>
      </c>
    </row>
    <row r="1775" spans="1:70" x14ac:dyDescent="0.35">
      <c r="A1775" t="s">
        <v>11404</v>
      </c>
      <c r="B1775" t="s">
        <v>8742</v>
      </c>
      <c r="C1775" t="s">
        <v>7891</v>
      </c>
      <c r="D1775" t="s">
        <v>8743</v>
      </c>
      <c r="E1775" t="s">
        <v>8744</v>
      </c>
      <c r="U1775" t="s">
        <v>7891</v>
      </c>
      <c r="V1775" t="s">
        <v>8745</v>
      </c>
      <c r="W1775" t="s">
        <v>7891</v>
      </c>
      <c r="X1775" t="s">
        <v>7891</v>
      </c>
      <c r="Y1775" t="s">
        <v>7891</v>
      </c>
      <c r="Z1775" t="s">
        <v>7891</v>
      </c>
      <c r="AA1775" t="s">
        <v>7891</v>
      </c>
      <c r="AB1775" t="s">
        <v>7891</v>
      </c>
      <c r="AC1775" t="s">
        <v>7891</v>
      </c>
      <c r="AD1775" t="s">
        <v>7891</v>
      </c>
      <c r="AE1775" t="s">
        <v>7891</v>
      </c>
      <c r="AF1775" t="s">
        <v>7891</v>
      </c>
      <c r="AG1775" t="s">
        <v>7891</v>
      </c>
      <c r="AH1775" t="s">
        <v>7891</v>
      </c>
      <c r="AI1775" t="s">
        <v>7891</v>
      </c>
      <c r="AJ1775" t="s">
        <v>7891</v>
      </c>
      <c r="AK1775" t="s">
        <v>7891</v>
      </c>
      <c r="AL1775" t="s">
        <v>7891</v>
      </c>
      <c r="AM1775" t="s">
        <v>7891</v>
      </c>
      <c r="AN1775" t="s">
        <v>7891</v>
      </c>
      <c r="AO1775" t="s">
        <v>8746</v>
      </c>
      <c r="AP1775" t="s">
        <v>8747</v>
      </c>
      <c r="AQ1775" t="s">
        <v>7891</v>
      </c>
      <c r="AR1775" t="s">
        <v>7891</v>
      </c>
      <c r="AS1775" t="s">
        <v>7891</v>
      </c>
      <c r="AT1775" t="s">
        <v>7891</v>
      </c>
      <c r="AU1775" t="s">
        <v>7891</v>
      </c>
      <c r="AV1775" t="s">
        <v>7891</v>
      </c>
      <c r="AW1775" t="s">
        <v>7891</v>
      </c>
      <c r="AX1775" t="s">
        <v>7891</v>
      </c>
      <c r="AY1775" t="s">
        <v>7891</v>
      </c>
      <c r="AZ1775" t="s">
        <v>7891</v>
      </c>
      <c r="BA1775" t="s">
        <v>7891</v>
      </c>
      <c r="BB1775" t="s">
        <v>7891</v>
      </c>
      <c r="BC1775" t="s">
        <v>7891</v>
      </c>
      <c r="BD1775">
        <v>1.0538259211049536E+16</v>
      </c>
      <c r="BE1775" t="s">
        <v>8748</v>
      </c>
      <c r="BF1775" t="s">
        <v>7891</v>
      </c>
      <c r="BG1775" t="s">
        <v>8701</v>
      </c>
      <c r="BH1775" t="s">
        <v>7891</v>
      </c>
      <c r="BI1775" t="s">
        <v>7891</v>
      </c>
      <c r="BJ1775" t="s">
        <v>7891</v>
      </c>
      <c r="BK1775" t="s">
        <v>7891</v>
      </c>
      <c r="BL1775" t="s">
        <v>7891</v>
      </c>
      <c r="BM1775" t="s">
        <v>7891</v>
      </c>
      <c r="BN1775" t="s">
        <v>7891</v>
      </c>
      <c r="BO1775" t="s">
        <v>7891</v>
      </c>
      <c r="BP1775" t="s">
        <v>7891</v>
      </c>
      <c r="BQ1775" t="s">
        <v>7891</v>
      </c>
      <c r="BR1775" t="s">
        <v>8749</v>
      </c>
    </row>
    <row r="1776" spans="1:70" x14ac:dyDescent="0.35">
      <c r="A1776" t="s">
        <v>11404</v>
      </c>
      <c r="B1776" t="s">
        <v>8750</v>
      </c>
      <c r="C1776" t="s">
        <v>7891</v>
      </c>
      <c r="D1776" t="s">
        <v>8751</v>
      </c>
      <c r="E1776" t="s">
        <v>8752</v>
      </c>
      <c r="U1776" t="s">
        <v>7891</v>
      </c>
      <c r="V1776" t="s">
        <v>8753</v>
      </c>
      <c r="W1776" t="s">
        <v>7891</v>
      </c>
      <c r="X1776" t="s">
        <v>7891</v>
      </c>
      <c r="Y1776" t="s">
        <v>7891</v>
      </c>
      <c r="Z1776" t="s">
        <v>7891</v>
      </c>
      <c r="AA1776" t="s">
        <v>7891</v>
      </c>
      <c r="AB1776" t="s">
        <v>8754</v>
      </c>
      <c r="AC1776" t="s">
        <v>7891</v>
      </c>
      <c r="AD1776" t="s">
        <v>7891</v>
      </c>
      <c r="AE1776" t="s">
        <v>7891</v>
      </c>
      <c r="AF1776" t="s">
        <v>7891</v>
      </c>
      <c r="AG1776" t="s">
        <v>7891</v>
      </c>
      <c r="AH1776" t="s">
        <v>7891</v>
      </c>
      <c r="AI1776" t="s">
        <v>7891</v>
      </c>
      <c r="AJ1776" t="s">
        <v>7891</v>
      </c>
      <c r="AK1776" t="s">
        <v>7891</v>
      </c>
      <c r="AL1776" t="s">
        <v>7891</v>
      </c>
      <c r="AM1776" t="s">
        <v>7891</v>
      </c>
      <c r="AN1776" t="s">
        <v>7891</v>
      </c>
      <c r="AO1776" t="s">
        <v>8755</v>
      </c>
      <c r="AP1776" t="s">
        <v>8756</v>
      </c>
      <c r="AQ1776" t="s">
        <v>7891</v>
      </c>
      <c r="AR1776" t="s">
        <v>7891</v>
      </c>
      <c r="AS1776" t="s">
        <v>7891</v>
      </c>
      <c r="AT1776" t="s">
        <v>7891</v>
      </c>
      <c r="AU1776" t="s">
        <v>7891</v>
      </c>
      <c r="AV1776" t="s">
        <v>7891</v>
      </c>
      <c r="AW1776" t="s">
        <v>7891</v>
      </c>
      <c r="AX1776" t="s">
        <v>7891</v>
      </c>
      <c r="AY1776" t="s">
        <v>7891</v>
      </c>
      <c r="AZ1776" t="s">
        <v>7891</v>
      </c>
      <c r="BA1776" t="s">
        <v>7891</v>
      </c>
      <c r="BB1776" t="s">
        <v>7891</v>
      </c>
      <c r="BC1776" t="s">
        <v>7891</v>
      </c>
      <c r="BD1776" t="s">
        <v>7891</v>
      </c>
      <c r="BE1776" t="s">
        <v>8757</v>
      </c>
      <c r="BF1776" t="s">
        <v>7891</v>
      </c>
      <c r="BG1776" t="s">
        <v>8701</v>
      </c>
      <c r="BH1776" t="s">
        <v>7891</v>
      </c>
      <c r="BI1776" t="s">
        <v>7891</v>
      </c>
      <c r="BJ1776" t="s">
        <v>7891</v>
      </c>
      <c r="BK1776" t="s">
        <v>7891</v>
      </c>
      <c r="BL1776" t="s">
        <v>7891</v>
      </c>
      <c r="BM1776" t="s">
        <v>7891</v>
      </c>
      <c r="BN1776" t="s">
        <v>7891</v>
      </c>
      <c r="BO1776" t="s">
        <v>7891</v>
      </c>
      <c r="BP1776" t="s">
        <v>7891</v>
      </c>
      <c r="BQ1776" t="s">
        <v>7891</v>
      </c>
      <c r="BR1776" t="s">
        <v>8758</v>
      </c>
    </row>
    <row r="1777" spans="1:70" x14ac:dyDescent="0.35">
      <c r="A1777" t="s">
        <v>11404</v>
      </c>
      <c r="B1777" t="s">
        <v>8759</v>
      </c>
      <c r="C1777" t="s">
        <v>7891</v>
      </c>
      <c r="D1777" t="s">
        <v>8760</v>
      </c>
      <c r="E1777" t="s">
        <v>8761</v>
      </c>
      <c r="U1777" t="s">
        <v>7891</v>
      </c>
      <c r="V1777" t="s">
        <v>8762</v>
      </c>
      <c r="W1777" t="s">
        <v>7891</v>
      </c>
      <c r="X1777" t="s">
        <v>7891</v>
      </c>
      <c r="Y1777" t="s">
        <v>7891</v>
      </c>
      <c r="Z1777" t="s">
        <v>7891</v>
      </c>
      <c r="AA1777" t="s">
        <v>7891</v>
      </c>
      <c r="AB1777" t="s">
        <v>7891</v>
      </c>
      <c r="AC1777" t="s">
        <v>7891</v>
      </c>
      <c r="AD1777" t="s">
        <v>7891</v>
      </c>
      <c r="AE1777" t="s">
        <v>7891</v>
      </c>
      <c r="AF1777" t="s">
        <v>7891</v>
      </c>
      <c r="AG1777" t="s">
        <v>7891</v>
      </c>
      <c r="AH1777" t="s">
        <v>7891</v>
      </c>
      <c r="AI1777" t="s">
        <v>7891</v>
      </c>
      <c r="AJ1777" t="s">
        <v>7891</v>
      </c>
      <c r="AK1777" t="s">
        <v>7891</v>
      </c>
      <c r="AL1777" t="s">
        <v>7891</v>
      </c>
      <c r="AM1777" t="s">
        <v>7891</v>
      </c>
      <c r="AN1777" t="s">
        <v>7891</v>
      </c>
      <c r="AO1777" t="s">
        <v>8763</v>
      </c>
      <c r="AP1777" t="s">
        <v>8764</v>
      </c>
      <c r="AQ1777" t="s">
        <v>7891</v>
      </c>
      <c r="AR1777" t="s">
        <v>7891</v>
      </c>
      <c r="AS1777" t="s">
        <v>7891</v>
      </c>
      <c r="AT1777" t="s">
        <v>7924</v>
      </c>
      <c r="AU1777">
        <v>2021</v>
      </c>
      <c r="AV1777">
        <v>27</v>
      </c>
      <c r="AW1777">
        <v>3</v>
      </c>
      <c r="AX1777" t="s">
        <v>7891</v>
      </c>
      <c r="AY1777" t="s">
        <v>7891</v>
      </c>
      <c r="AZ1777" t="s">
        <v>8545</v>
      </c>
      <c r="BA1777" t="s">
        <v>7891</v>
      </c>
      <c r="BB1777">
        <v>228</v>
      </c>
      <c r="BC1777">
        <v>249</v>
      </c>
      <c r="BD1777" t="s">
        <v>7891</v>
      </c>
      <c r="BE1777" t="s">
        <v>8765</v>
      </c>
      <c r="BF1777" t="s">
        <v>7891</v>
      </c>
      <c r="BG1777" t="s">
        <v>8701</v>
      </c>
      <c r="BH1777" t="s">
        <v>7891</v>
      </c>
      <c r="BI1777" t="s">
        <v>7891</v>
      </c>
      <c r="BJ1777" t="s">
        <v>7891</v>
      </c>
      <c r="BK1777" t="s">
        <v>7891</v>
      </c>
      <c r="BL1777" t="s">
        <v>7891</v>
      </c>
      <c r="BM1777" t="s">
        <v>7891</v>
      </c>
      <c r="BN1777" t="s">
        <v>7891</v>
      </c>
      <c r="BO1777" t="s">
        <v>7891</v>
      </c>
      <c r="BP1777" t="s">
        <v>7891</v>
      </c>
      <c r="BQ1777" t="s">
        <v>7891</v>
      </c>
      <c r="BR1777" t="s">
        <v>8766</v>
      </c>
    </row>
    <row r="1778" spans="1:70" x14ac:dyDescent="0.35">
      <c r="A1778" t="s">
        <v>11404</v>
      </c>
      <c r="B1778" t="s">
        <v>8767</v>
      </c>
      <c r="C1778" t="s">
        <v>7891</v>
      </c>
      <c r="D1778" t="s">
        <v>5136</v>
      </c>
      <c r="E1778" t="s">
        <v>8768</v>
      </c>
      <c r="U1778" t="s">
        <v>7891</v>
      </c>
      <c r="V1778" t="s">
        <v>8769</v>
      </c>
      <c r="W1778" t="s">
        <v>7891</v>
      </c>
      <c r="X1778" t="s">
        <v>7891</v>
      </c>
      <c r="Y1778" t="s">
        <v>7891</v>
      </c>
      <c r="Z1778" t="s">
        <v>7891</v>
      </c>
      <c r="AA1778" t="s">
        <v>8770</v>
      </c>
      <c r="AB1778" t="s">
        <v>8771</v>
      </c>
      <c r="AC1778" t="s">
        <v>7891</v>
      </c>
      <c r="AD1778" t="s">
        <v>7891</v>
      </c>
      <c r="AE1778" t="s">
        <v>7891</v>
      </c>
      <c r="AF1778" t="s">
        <v>7891</v>
      </c>
      <c r="AG1778" t="s">
        <v>7891</v>
      </c>
      <c r="AH1778" t="s">
        <v>7891</v>
      </c>
      <c r="AI1778" t="s">
        <v>7891</v>
      </c>
      <c r="AJ1778" t="s">
        <v>7891</v>
      </c>
      <c r="AK1778" t="s">
        <v>7891</v>
      </c>
      <c r="AL1778" t="s">
        <v>7891</v>
      </c>
      <c r="AM1778" t="s">
        <v>7891</v>
      </c>
      <c r="AN1778" t="s">
        <v>7891</v>
      </c>
      <c r="AO1778" t="s">
        <v>7891</v>
      </c>
      <c r="AP1778" t="s">
        <v>8772</v>
      </c>
      <c r="AQ1778" t="s">
        <v>7891</v>
      </c>
      <c r="AR1778" t="s">
        <v>7891</v>
      </c>
      <c r="AS1778" t="s">
        <v>7891</v>
      </c>
      <c r="AT1778" t="s">
        <v>8773</v>
      </c>
      <c r="AU1778">
        <v>2021</v>
      </c>
      <c r="AV1778">
        <v>6</v>
      </c>
      <c r="AW1778" t="s">
        <v>7891</v>
      </c>
      <c r="AX1778" t="s">
        <v>7891</v>
      </c>
      <c r="AY1778" t="s">
        <v>7891</v>
      </c>
      <c r="AZ1778" t="s">
        <v>7891</v>
      </c>
      <c r="BA1778" t="s">
        <v>7891</v>
      </c>
      <c r="BB1778" t="s">
        <v>7891</v>
      </c>
      <c r="BC1778" t="s">
        <v>7891</v>
      </c>
      <c r="BD1778">
        <v>728170</v>
      </c>
      <c r="BE1778" t="s">
        <v>5141</v>
      </c>
      <c r="BF1778" t="s">
        <v>7891</v>
      </c>
      <c r="BG1778" t="s">
        <v>7891</v>
      </c>
      <c r="BH1778" t="s">
        <v>7891</v>
      </c>
      <c r="BI1778" t="s">
        <v>7891</v>
      </c>
      <c r="BJ1778" t="s">
        <v>7891</v>
      </c>
      <c r="BK1778" t="s">
        <v>7891</v>
      </c>
      <c r="BL1778" t="s">
        <v>7891</v>
      </c>
      <c r="BM1778">
        <v>34957291</v>
      </c>
      <c r="BN1778" t="s">
        <v>7891</v>
      </c>
      <c r="BO1778" t="s">
        <v>7891</v>
      </c>
      <c r="BP1778" t="s">
        <v>7891</v>
      </c>
      <c r="BQ1778" t="s">
        <v>7891</v>
      </c>
      <c r="BR1778" t="s">
        <v>8774</v>
      </c>
    </row>
    <row r="1779" spans="1:70" x14ac:dyDescent="0.35">
      <c r="A1779" t="s">
        <v>11404</v>
      </c>
      <c r="B1779" t="s">
        <v>8775</v>
      </c>
      <c r="C1779" t="s">
        <v>7891</v>
      </c>
      <c r="D1779" t="s">
        <v>8776</v>
      </c>
      <c r="E1779" t="s">
        <v>8777</v>
      </c>
      <c r="U1779" t="s">
        <v>7891</v>
      </c>
      <c r="V1779" t="s">
        <v>8778</v>
      </c>
      <c r="W1779" t="s">
        <v>7891</v>
      </c>
      <c r="X1779" t="s">
        <v>7891</v>
      </c>
      <c r="Y1779" t="s">
        <v>7891</v>
      </c>
      <c r="Z1779" t="s">
        <v>7891</v>
      </c>
      <c r="AA1779" t="s">
        <v>7891</v>
      </c>
      <c r="AB1779" t="s">
        <v>7891</v>
      </c>
      <c r="AC1779" t="s">
        <v>7891</v>
      </c>
      <c r="AD1779" t="s">
        <v>7891</v>
      </c>
      <c r="AE1779" t="s">
        <v>7891</v>
      </c>
      <c r="AF1779" t="s">
        <v>7891</v>
      </c>
      <c r="AG1779" t="s">
        <v>7891</v>
      </c>
      <c r="AH1779" t="s">
        <v>7891</v>
      </c>
      <c r="AI1779" t="s">
        <v>7891</v>
      </c>
      <c r="AJ1779" t="s">
        <v>7891</v>
      </c>
      <c r="AK1779" t="s">
        <v>7891</v>
      </c>
      <c r="AL1779" t="s">
        <v>7891</v>
      </c>
      <c r="AM1779" t="s">
        <v>7891</v>
      </c>
      <c r="AN1779" t="s">
        <v>7891</v>
      </c>
      <c r="AO1779" t="s">
        <v>7891</v>
      </c>
      <c r="AP1779" t="s">
        <v>8779</v>
      </c>
      <c r="AQ1779" t="s">
        <v>7891</v>
      </c>
      <c r="AR1779" t="s">
        <v>7891</v>
      </c>
      <c r="AS1779" t="s">
        <v>7891</v>
      </c>
      <c r="AT1779" t="s">
        <v>8780</v>
      </c>
      <c r="AU1779">
        <v>2021</v>
      </c>
      <c r="AV1779">
        <v>21</v>
      </c>
      <c r="AW1779">
        <v>1</v>
      </c>
      <c r="AX1779" t="s">
        <v>7891</v>
      </c>
      <c r="AY1779" t="s">
        <v>7891</v>
      </c>
      <c r="AZ1779" t="s">
        <v>7891</v>
      </c>
      <c r="BA1779" t="s">
        <v>7891</v>
      </c>
      <c r="BB1779" t="s">
        <v>7891</v>
      </c>
      <c r="BC1779" t="s">
        <v>7891</v>
      </c>
      <c r="BD1779">
        <v>599</v>
      </c>
      <c r="BE1779" t="s">
        <v>8781</v>
      </c>
      <c r="BF1779" t="s">
        <v>7891</v>
      </c>
      <c r="BG1779" t="s">
        <v>7891</v>
      </c>
      <c r="BH1779" t="s">
        <v>7891</v>
      </c>
      <c r="BI1779" t="s">
        <v>7891</v>
      </c>
      <c r="BJ1779" t="s">
        <v>7891</v>
      </c>
      <c r="BK1779" t="s">
        <v>7891</v>
      </c>
      <c r="BL1779" t="s">
        <v>7891</v>
      </c>
      <c r="BM1779">
        <v>34865636</v>
      </c>
      <c r="BN1779" t="s">
        <v>7891</v>
      </c>
      <c r="BO1779" t="s">
        <v>7891</v>
      </c>
      <c r="BP1779" t="s">
        <v>7891</v>
      </c>
      <c r="BQ1779" t="s">
        <v>7891</v>
      </c>
      <c r="BR1779" t="s">
        <v>8782</v>
      </c>
    </row>
    <row r="1780" spans="1:70" x14ac:dyDescent="0.35">
      <c r="A1780" t="s">
        <v>11404</v>
      </c>
      <c r="B1780" t="s">
        <v>8783</v>
      </c>
      <c r="C1780" t="s">
        <v>7891</v>
      </c>
      <c r="D1780" t="s">
        <v>8784</v>
      </c>
      <c r="E1780" t="s">
        <v>8785</v>
      </c>
      <c r="U1780" t="s">
        <v>7891</v>
      </c>
      <c r="V1780" t="s">
        <v>8786</v>
      </c>
      <c r="W1780" t="s">
        <v>7891</v>
      </c>
      <c r="X1780" t="s">
        <v>7891</v>
      </c>
      <c r="Y1780" t="s">
        <v>7891</v>
      </c>
      <c r="Z1780" t="s">
        <v>7891</v>
      </c>
      <c r="AA1780" t="s">
        <v>7891</v>
      </c>
      <c r="AB1780" t="s">
        <v>7891</v>
      </c>
      <c r="AC1780" t="s">
        <v>7891</v>
      </c>
      <c r="AD1780" t="s">
        <v>7891</v>
      </c>
      <c r="AE1780" t="s">
        <v>7891</v>
      </c>
      <c r="AF1780" t="s">
        <v>7891</v>
      </c>
      <c r="AG1780" t="s">
        <v>7891</v>
      </c>
      <c r="AH1780" t="s">
        <v>7891</v>
      </c>
      <c r="AI1780" t="s">
        <v>7891</v>
      </c>
      <c r="AJ1780" t="s">
        <v>7891</v>
      </c>
      <c r="AK1780" t="s">
        <v>7891</v>
      </c>
      <c r="AL1780" t="s">
        <v>7891</v>
      </c>
      <c r="AM1780" t="s">
        <v>7891</v>
      </c>
      <c r="AN1780" t="s">
        <v>7891</v>
      </c>
      <c r="AO1780" t="s">
        <v>8787</v>
      </c>
      <c r="AP1780" t="s">
        <v>8788</v>
      </c>
      <c r="AQ1780" t="s">
        <v>7891</v>
      </c>
      <c r="AR1780" t="s">
        <v>7891</v>
      </c>
      <c r="AS1780" t="s">
        <v>7891</v>
      </c>
      <c r="AT1780" t="s">
        <v>7924</v>
      </c>
      <c r="AU1780">
        <v>2021</v>
      </c>
      <c r="AV1780">
        <v>30</v>
      </c>
      <c r="AW1780" t="s">
        <v>8789</v>
      </c>
      <c r="AX1780" t="s">
        <v>7891</v>
      </c>
      <c r="AY1780" t="s">
        <v>7891</v>
      </c>
      <c r="AZ1780" t="s">
        <v>7891</v>
      </c>
      <c r="BA1780" t="s">
        <v>7891</v>
      </c>
      <c r="BB1780" t="s">
        <v>7891</v>
      </c>
      <c r="BC1780" t="s">
        <v>7891</v>
      </c>
      <c r="BD1780">
        <v>2140014</v>
      </c>
      <c r="BE1780" t="s">
        <v>8790</v>
      </c>
      <c r="BF1780" t="s">
        <v>7891</v>
      </c>
      <c r="BG1780" t="s">
        <v>7891</v>
      </c>
      <c r="BH1780" t="s">
        <v>7891</v>
      </c>
      <c r="BI1780" t="s">
        <v>7891</v>
      </c>
      <c r="BJ1780" t="s">
        <v>7891</v>
      </c>
      <c r="BK1780" t="s">
        <v>7891</v>
      </c>
      <c r="BL1780" t="s">
        <v>7891</v>
      </c>
      <c r="BM1780" t="s">
        <v>7891</v>
      </c>
      <c r="BN1780" t="s">
        <v>7891</v>
      </c>
      <c r="BO1780" t="s">
        <v>7891</v>
      </c>
      <c r="BP1780" t="s">
        <v>7891</v>
      </c>
      <c r="BQ1780" t="s">
        <v>7891</v>
      </c>
      <c r="BR1780" t="s">
        <v>8791</v>
      </c>
    </row>
    <row r="1781" spans="1:70" x14ac:dyDescent="0.35">
      <c r="A1781" t="s">
        <v>11404</v>
      </c>
      <c r="B1781" t="s">
        <v>8792</v>
      </c>
      <c r="C1781" t="s">
        <v>7891</v>
      </c>
      <c r="D1781" t="s">
        <v>8793</v>
      </c>
      <c r="E1781" t="s">
        <v>7892</v>
      </c>
      <c r="U1781" t="s">
        <v>7891</v>
      </c>
      <c r="V1781" t="s">
        <v>8794</v>
      </c>
      <c r="W1781" t="s">
        <v>7891</v>
      </c>
      <c r="X1781" t="s">
        <v>7891</v>
      </c>
      <c r="Y1781" t="s">
        <v>7891</v>
      </c>
      <c r="Z1781" t="s">
        <v>7891</v>
      </c>
      <c r="AA1781" t="s">
        <v>7891</v>
      </c>
      <c r="AB1781" t="s">
        <v>8795</v>
      </c>
      <c r="AC1781" t="s">
        <v>7891</v>
      </c>
      <c r="AD1781" t="s">
        <v>7891</v>
      </c>
      <c r="AE1781" t="s">
        <v>7891</v>
      </c>
      <c r="AF1781" t="s">
        <v>7891</v>
      </c>
      <c r="AG1781" t="s">
        <v>7891</v>
      </c>
      <c r="AH1781" t="s">
        <v>7891</v>
      </c>
      <c r="AI1781" t="s">
        <v>7891</v>
      </c>
      <c r="AJ1781" t="s">
        <v>7891</v>
      </c>
      <c r="AK1781" t="s">
        <v>7891</v>
      </c>
      <c r="AL1781" t="s">
        <v>7891</v>
      </c>
      <c r="AM1781" t="s">
        <v>7891</v>
      </c>
      <c r="AN1781" t="s">
        <v>7891</v>
      </c>
      <c r="AO1781" t="s">
        <v>7891</v>
      </c>
      <c r="AP1781" t="s">
        <v>7894</v>
      </c>
      <c r="AQ1781" t="s">
        <v>7891</v>
      </c>
      <c r="AR1781" t="s">
        <v>7891</v>
      </c>
      <c r="AS1781" t="s">
        <v>7891</v>
      </c>
      <c r="AT1781" t="s">
        <v>7924</v>
      </c>
      <c r="AU1781">
        <v>2021</v>
      </c>
      <c r="AV1781">
        <v>18</v>
      </c>
      <c r="AW1781">
        <v>24</v>
      </c>
      <c r="AX1781" t="s">
        <v>7891</v>
      </c>
      <c r="AY1781" t="s">
        <v>7891</v>
      </c>
      <c r="AZ1781" t="s">
        <v>7891</v>
      </c>
      <c r="BA1781" t="s">
        <v>7891</v>
      </c>
      <c r="BB1781" t="s">
        <v>7891</v>
      </c>
      <c r="BC1781" t="s">
        <v>7891</v>
      </c>
      <c r="BD1781">
        <v>12957</v>
      </c>
      <c r="BE1781" t="s">
        <v>8796</v>
      </c>
      <c r="BF1781" t="s">
        <v>7891</v>
      </c>
      <c r="BG1781" t="s">
        <v>7891</v>
      </c>
      <c r="BH1781" t="s">
        <v>7891</v>
      </c>
      <c r="BI1781" t="s">
        <v>7891</v>
      </c>
      <c r="BJ1781" t="s">
        <v>7891</v>
      </c>
      <c r="BK1781" t="s">
        <v>7891</v>
      </c>
      <c r="BL1781" t="s">
        <v>7891</v>
      </c>
      <c r="BM1781">
        <v>34948567</v>
      </c>
      <c r="BN1781" t="s">
        <v>7891</v>
      </c>
      <c r="BO1781" t="s">
        <v>7891</v>
      </c>
      <c r="BP1781" t="s">
        <v>7891</v>
      </c>
      <c r="BQ1781" t="s">
        <v>7891</v>
      </c>
      <c r="BR1781" t="s">
        <v>8797</v>
      </c>
    </row>
    <row r="1782" spans="1:70" x14ac:dyDescent="0.35">
      <c r="A1782" t="s">
        <v>11404</v>
      </c>
      <c r="B1782" t="s">
        <v>8798</v>
      </c>
      <c r="C1782" t="s">
        <v>7891</v>
      </c>
      <c r="D1782" t="s">
        <v>8799</v>
      </c>
      <c r="E1782" t="s">
        <v>8800</v>
      </c>
      <c r="U1782" t="s">
        <v>7891</v>
      </c>
      <c r="V1782" t="s">
        <v>8801</v>
      </c>
      <c r="W1782" t="s">
        <v>7891</v>
      </c>
      <c r="X1782" t="s">
        <v>7891</v>
      </c>
      <c r="Y1782" t="s">
        <v>7891</v>
      </c>
      <c r="Z1782" t="s">
        <v>7891</v>
      </c>
      <c r="AA1782" t="s">
        <v>7891</v>
      </c>
      <c r="AB1782" t="s">
        <v>7891</v>
      </c>
      <c r="AC1782" t="s">
        <v>7891</v>
      </c>
      <c r="AD1782" t="s">
        <v>7891</v>
      </c>
      <c r="AE1782" t="s">
        <v>7891</v>
      </c>
      <c r="AF1782" t="s">
        <v>7891</v>
      </c>
      <c r="AG1782" t="s">
        <v>7891</v>
      </c>
      <c r="AH1782" t="s">
        <v>7891</v>
      </c>
      <c r="AI1782" t="s">
        <v>7891</v>
      </c>
      <c r="AJ1782" t="s">
        <v>7891</v>
      </c>
      <c r="AK1782" t="s">
        <v>7891</v>
      </c>
      <c r="AL1782" t="s">
        <v>7891</v>
      </c>
      <c r="AM1782" t="s">
        <v>7891</v>
      </c>
      <c r="AN1782" t="s">
        <v>7891</v>
      </c>
      <c r="AO1782" t="s">
        <v>8802</v>
      </c>
      <c r="AP1782" t="s">
        <v>8803</v>
      </c>
      <c r="AQ1782" t="s">
        <v>7891</v>
      </c>
      <c r="AR1782" t="s">
        <v>7891</v>
      </c>
      <c r="AS1782" t="s">
        <v>7891</v>
      </c>
      <c r="AT1782" t="s">
        <v>8804</v>
      </c>
      <c r="AU1782">
        <v>2021</v>
      </c>
      <c r="AV1782">
        <v>39</v>
      </c>
      <c r="AW1782">
        <v>3</v>
      </c>
      <c r="AX1782" t="s">
        <v>7891</v>
      </c>
      <c r="AY1782" t="s">
        <v>7891</v>
      </c>
      <c r="AZ1782" t="s">
        <v>7891</v>
      </c>
      <c r="BA1782" t="s">
        <v>7891</v>
      </c>
      <c r="BB1782">
        <v>243</v>
      </c>
      <c r="BC1782">
        <v>280</v>
      </c>
      <c r="BD1782" t="s">
        <v>7891</v>
      </c>
      <c r="BE1782" t="s">
        <v>8805</v>
      </c>
      <c r="BF1782" t="s">
        <v>7891</v>
      </c>
      <c r="BG1782" t="s">
        <v>7891</v>
      </c>
      <c r="BH1782" t="s">
        <v>7891</v>
      </c>
      <c r="BI1782" t="s">
        <v>7891</v>
      </c>
      <c r="BJ1782" t="s">
        <v>7891</v>
      </c>
      <c r="BK1782" t="s">
        <v>7891</v>
      </c>
      <c r="BL1782" t="s">
        <v>7891</v>
      </c>
      <c r="BM1782" t="s">
        <v>7891</v>
      </c>
      <c r="BN1782" t="s">
        <v>7891</v>
      </c>
      <c r="BO1782" t="s">
        <v>7891</v>
      </c>
      <c r="BP1782" t="s">
        <v>7891</v>
      </c>
      <c r="BQ1782" t="s">
        <v>7891</v>
      </c>
      <c r="BR1782" t="s">
        <v>8806</v>
      </c>
    </row>
    <row r="1783" spans="1:70" x14ac:dyDescent="0.35">
      <c r="A1783" t="s">
        <v>11404</v>
      </c>
      <c r="B1783" t="s">
        <v>8807</v>
      </c>
      <c r="C1783" t="s">
        <v>7891</v>
      </c>
      <c r="D1783" t="s">
        <v>8808</v>
      </c>
      <c r="E1783" t="s">
        <v>8809</v>
      </c>
      <c r="U1783" t="s">
        <v>7891</v>
      </c>
      <c r="V1783" t="s">
        <v>8810</v>
      </c>
      <c r="W1783" t="s">
        <v>7891</v>
      </c>
      <c r="X1783" t="s">
        <v>7891</v>
      </c>
      <c r="Y1783" t="s">
        <v>7891</v>
      </c>
      <c r="Z1783" t="s">
        <v>7891</v>
      </c>
      <c r="AA1783" t="s">
        <v>7891</v>
      </c>
      <c r="AB1783" t="s">
        <v>7891</v>
      </c>
      <c r="AC1783" t="s">
        <v>7891</v>
      </c>
      <c r="AD1783" t="s">
        <v>7891</v>
      </c>
      <c r="AE1783" t="s">
        <v>7891</v>
      </c>
      <c r="AF1783" t="s">
        <v>7891</v>
      </c>
      <c r="AG1783" t="s">
        <v>7891</v>
      </c>
      <c r="AH1783" t="s">
        <v>7891</v>
      </c>
      <c r="AI1783" t="s">
        <v>7891</v>
      </c>
      <c r="AJ1783" t="s">
        <v>7891</v>
      </c>
      <c r="AK1783" t="s">
        <v>7891</v>
      </c>
      <c r="AL1783" t="s">
        <v>7891</v>
      </c>
      <c r="AM1783" t="s">
        <v>7891</v>
      </c>
      <c r="AN1783" t="s">
        <v>7891</v>
      </c>
      <c r="AO1783" t="s">
        <v>8811</v>
      </c>
      <c r="AP1783" t="s">
        <v>8812</v>
      </c>
      <c r="AQ1783" t="s">
        <v>7891</v>
      </c>
      <c r="AR1783" t="s">
        <v>7891</v>
      </c>
      <c r="AS1783" t="s">
        <v>7891</v>
      </c>
      <c r="AT1783" t="s">
        <v>7924</v>
      </c>
      <c r="AU1783">
        <v>2021</v>
      </c>
      <c r="AV1783">
        <v>13</v>
      </c>
      <c r="AW1783">
        <v>4</v>
      </c>
      <c r="AX1783" t="s">
        <v>7891</v>
      </c>
      <c r="AY1783" t="s">
        <v>7891</v>
      </c>
      <c r="AZ1783" t="s">
        <v>7891</v>
      </c>
      <c r="BA1783" t="s">
        <v>7891</v>
      </c>
      <c r="BB1783">
        <v>875</v>
      </c>
      <c r="BC1783">
        <v>884</v>
      </c>
      <c r="BD1783" t="s">
        <v>7891</v>
      </c>
      <c r="BE1783" t="s">
        <v>8813</v>
      </c>
      <c r="BF1783" t="s">
        <v>7891</v>
      </c>
      <c r="BG1783" t="s">
        <v>7891</v>
      </c>
      <c r="BH1783" t="s">
        <v>7891</v>
      </c>
      <c r="BI1783" t="s">
        <v>7891</v>
      </c>
      <c r="BJ1783" t="s">
        <v>7891</v>
      </c>
      <c r="BK1783" t="s">
        <v>7891</v>
      </c>
      <c r="BL1783" t="s">
        <v>7891</v>
      </c>
      <c r="BM1783" t="s">
        <v>7891</v>
      </c>
      <c r="BN1783" t="s">
        <v>7891</v>
      </c>
      <c r="BO1783" t="s">
        <v>7891</v>
      </c>
      <c r="BP1783" t="s">
        <v>7891</v>
      </c>
      <c r="BQ1783" t="s">
        <v>7891</v>
      </c>
      <c r="BR1783" t="s">
        <v>8814</v>
      </c>
    </row>
    <row r="1784" spans="1:70" x14ac:dyDescent="0.35">
      <c r="A1784" t="s">
        <v>11404</v>
      </c>
      <c r="B1784" t="s">
        <v>7927</v>
      </c>
      <c r="C1784" t="s">
        <v>7891</v>
      </c>
      <c r="D1784" t="s">
        <v>7298</v>
      </c>
      <c r="E1784" t="s">
        <v>7928</v>
      </c>
      <c r="U1784" t="s">
        <v>7891</v>
      </c>
      <c r="V1784" t="s">
        <v>8815</v>
      </c>
      <c r="W1784" t="s">
        <v>7891</v>
      </c>
      <c r="X1784" t="s">
        <v>7891</v>
      </c>
      <c r="Y1784" t="s">
        <v>7891</v>
      </c>
      <c r="Z1784" t="s">
        <v>7891</v>
      </c>
      <c r="AA1784" t="s">
        <v>7891</v>
      </c>
      <c r="AB1784" t="s">
        <v>7929</v>
      </c>
      <c r="AC1784" t="s">
        <v>7891</v>
      </c>
      <c r="AD1784" t="s">
        <v>7891</v>
      </c>
      <c r="AE1784" t="s">
        <v>7891</v>
      </c>
      <c r="AF1784" t="s">
        <v>7891</v>
      </c>
      <c r="AG1784" t="s">
        <v>7891</v>
      </c>
      <c r="AH1784" t="s">
        <v>7891</v>
      </c>
      <c r="AI1784" t="s">
        <v>7891</v>
      </c>
      <c r="AJ1784" t="s">
        <v>7891</v>
      </c>
      <c r="AK1784" t="s">
        <v>7891</v>
      </c>
      <c r="AL1784" t="s">
        <v>7891</v>
      </c>
      <c r="AM1784" t="s">
        <v>7891</v>
      </c>
      <c r="AN1784" t="s">
        <v>7891</v>
      </c>
      <c r="AO1784" t="s">
        <v>7930</v>
      </c>
      <c r="AP1784" t="s">
        <v>7931</v>
      </c>
      <c r="AQ1784" t="s">
        <v>7891</v>
      </c>
      <c r="AR1784" t="s">
        <v>7891</v>
      </c>
      <c r="AS1784" t="s">
        <v>7891</v>
      </c>
      <c r="AT1784" t="s">
        <v>7891</v>
      </c>
      <c r="AU1784" t="s">
        <v>7891</v>
      </c>
      <c r="AV1784" t="s">
        <v>7891</v>
      </c>
      <c r="AW1784" t="s">
        <v>7891</v>
      </c>
      <c r="AX1784" t="s">
        <v>7891</v>
      </c>
      <c r="AY1784" t="s">
        <v>7891</v>
      </c>
      <c r="AZ1784" t="s">
        <v>7891</v>
      </c>
      <c r="BA1784" t="s">
        <v>7891</v>
      </c>
      <c r="BB1784" t="s">
        <v>7891</v>
      </c>
      <c r="BC1784" t="s">
        <v>7891</v>
      </c>
      <c r="BD1784" t="s">
        <v>7891</v>
      </c>
      <c r="BE1784" t="s">
        <v>7300</v>
      </c>
      <c r="BF1784" t="s">
        <v>7891</v>
      </c>
      <c r="BG1784" t="s">
        <v>7925</v>
      </c>
      <c r="BH1784" t="s">
        <v>7891</v>
      </c>
      <c r="BI1784" t="s">
        <v>7891</v>
      </c>
      <c r="BJ1784" t="s">
        <v>7891</v>
      </c>
      <c r="BK1784" t="s">
        <v>7891</v>
      </c>
      <c r="BL1784" t="s">
        <v>7891</v>
      </c>
      <c r="BM1784" t="s">
        <v>7891</v>
      </c>
      <c r="BN1784" t="s">
        <v>7891</v>
      </c>
      <c r="BO1784" t="s">
        <v>7891</v>
      </c>
      <c r="BP1784" t="s">
        <v>7891</v>
      </c>
      <c r="BQ1784" t="s">
        <v>7891</v>
      </c>
      <c r="BR1784" t="s">
        <v>7932</v>
      </c>
    </row>
    <row r="1785" spans="1:70" x14ac:dyDescent="0.35">
      <c r="A1785" t="s">
        <v>11404</v>
      </c>
      <c r="B1785" t="s">
        <v>8816</v>
      </c>
      <c r="C1785" t="s">
        <v>7891</v>
      </c>
      <c r="D1785" t="s">
        <v>4556</v>
      </c>
      <c r="E1785" t="s">
        <v>8255</v>
      </c>
      <c r="U1785" t="s">
        <v>7891</v>
      </c>
      <c r="V1785" t="s">
        <v>8817</v>
      </c>
      <c r="W1785" t="s">
        <v>7891</v>
      </c>
      <c r="X1785" t="s">
        <v>7891</v>
      </c>
      <c r="Y1785" t="s">
        <v>7891</v>
      </c>
      <c r="Z1785" t="s">
        <v>7891</v>
      </c>
      <c r="AA1785" t="s">
        <v>8818</v>
      </c>
      <c r="AB1785" t="s">
        <v>7891</v>
      </c>
      <c r="AC1785" t="s">
        <v>7891</v>
      </c>
      <c r="AD1785" t="s">
        <v>7891</v>
      </c>
      <c r="AE1785" t="s">
        <v>7891</v>
      </c>
      <c r="AF1785" t="s">
        <v>7891</v>
      </c>
      <c r="AG1785" t="s">
        <v>7891</v>
      </c>
      <c r="AH1785" t="s">
        <v>7891</v>
      </c>
      <c r="AI1785" t="s">
        <v>7891</v>
      </c>
      <c r="AJ1785" t="s">
        <v>7891</v>
      </c>
      <c r="AK1785" t="s">
        <v>7891</v>
      </c>
      <c r="AL1785" t="s">
        <v>7891</v>
      </c>
      <c r="AM1785" t="s">
        <v>7891</v>
      </c>
      <c r="AN1785" t="s">
        <v>7891</v>
      </c>
      <c r="AO1785" t="s">
        <v>8259</v>
      </c>
      <c r="AP1785" t="s">
        <v>7891</v>
      </c>
      <c r="AQ1785" t="s">
        <v>7891</v>
      </c>
      <c r="AR1785" t="s">
        <v>7891</v>
      </c>
      <c r="AS1785" t="s">
        <v>7891</v>
      </c>
      <c r="AT1785" t="s">
        <v>8819</v>
      </c>
      <c r="AU1785">
        <v>2021</v>
      </c>
      <c r="AV1785">
        <v>12</v>
      </c>
      <c r="AW1785" t="s">
        <v>7891</v>
      </c>
      <c r="AX1785" t="s">
        <v>7891</v>
      </c>
      <c r="AY1785" t="s">
        <v>7891</v>
      </c>
      <c r="AZ1785" t="s">
        <v>7891</v>
      </c>
      <c r="BA1785" t="s">
        <v>7891</v>
      </c>
      <c r="BB1785" t="s">
        <v>7891</v>
      </c>
      <c r="BC1785" t="s">
        <v>7891</v>
      </c>
      <c r="BD1785">
        <v>783066</v>
      </c>
      <c r="BE1785" t="s">
        <v>4561</v>
      </c>
      <c r="BF1785" t="s">
        <v>7891</v>
      </c>
      <c r="BG1785" t="s">
        <v>7891</v>
      </c>
      <c r="BH1785" t="s">
        <v>7891</v>
      </c>
      <c r="BI1785" t="s">
        <v>7891</v>
      </c>
      <c r="BJ1785" t="s">
        <v>7891</v>
      </c>
      <c r="BK1785" t="s">
        <v>7891</v>
      </c>
      <c r="BL1785" t="s">
        <v>7891</v>
      </c>
      <c r="BM1785">
        <v>34938214</v>
      </c>
      <c r="BN1785" t="s">
        <v>7891</v>
      </c>
      <c r="BO1785" t="s">
        <v>7891</v>
      </c>
      <c r="BP1785" t="s">
        <v>7891</v>
      </c>
      <c r="BQ1785" t="s">
        <v>7891</v>
      </c>
      <c r="BR1785" t="s">
        <v>8820</v>
      </c>
    </row>
    <row r="1786" spans="1:70" x14ac:dyDescent="0.35">
      <c r="A1786" t="s">
        <v>11404</v>
      </c>
      <c r="B1786" t="s">
        <v>8821</v>
      </c>
      <c r="C1786" t="s">
        <v>7891</v>
      </c>
      <c r="D1786" t="s">
        <v>5810</v>
      </c>
      <c r="E1786" t="s">
        <v>8822</v>
      </c>
      <c r="U1786" t="s">
        <v>7891</v>
      </c>
      <c r="V1786" t="s">
        <v>1596</v>
      </c>
      <c r="W1786" t="s">
        <v>7891</v>
      </c>
      <c r="X1786" t="s">
        <v>7891</v>
      </c>
      <c r="Y1786" t="s">
        <v>7891</v>
      </c>
      <c r="Z1786" t="s">
        <v>7891</v>
      </c>
      <c r="AA1786" t="s">
        <v>7891</v>
      </c>
      <c r="AB1786" t="s">
        <v>7891</v>
      </c>
      <c r="AC1786" t="s">
        <v>7891</v>
      </c>
      <c r="AD1786" t="s">
        <v>7891</v>
      </c>
      <c r="AE1786" t="s">
        <v>7891</v>
      </c>
      <c r="AF1786" t="s">
        <v>7891</v>
      </c>
      <c r="AG1786" t="s">
        <v>7891</v>
      </c>
      <c r="AH1786" t="s">
        <v>7891</v>
      </c>
      <c r="AI1786" t="s">
        <v>7891</v>
      </c>
      <c r="AJ1786" t="s">
        <v>7891</v>
      </c>
      <c r="AK1786" t="s">
        <v>7891</v>
      </c>
      <c r="AL1786" t="s">
        <v>7891</v>
      </c>
      <c r="AM1786" t="s">
        <v>7891</v>
      </c>
      <c r="AN1786" t="s">
        <v>7891</v>
      </c>
      <c r="AO1786" t="s">
        <v>8823</v>
      </c>
      <c r="AP1786" t="s">
        <v>8824</v>
      </c>
      <c r="AQ1786" t="s">
        <v>7891</v>
      </c>
      <c r="AR1786" t="s">
        <v>7891</v>
      </c>
      <c r="AS1786" t="s">
        <v>7891</v>
      </c>
      <c r="AT1786" t="s">
        <v>8621</v>
      </c>
      <c r="AU1786">
        <v>2022</v>
      </c>
      <c r="AV1786">
        <v>26</v>
      </c>
      <c r="AW1786">
        <v>1</v>
      </c>
      <c r="AX1786" t="s">
        <v>7891</v>
      </c>
      <c r="AY1786" t="s">
        <v>7891</v>
      </c>
      <c r="AZ1786" t="s">
        <v>8545</v>
      </c>
      <c r="BA1786" t="s">
        <v>7891</v>
      </c>
      <c r="BB1786">
        <v>81</v>
      </c>
      <c r="BC1786">
        <v>99</v>
      </c>
      <c r="BD1786" t="s">
        <v>7891</v>
      </c>
      <c r="BE1786" t="s">
        <v>1594</v>
      </c>
      <c r="BF1786" t="s">
        <v>7891</v>
      </c>
      <c r="BG1786" t="s">
        <v>7925</v>
      </c>
      <c r="BH1786" t="s">
        <v>7891</v>
      </c>
      <c r="BI1786" t="s">
        <v>7891</v>
      </c>
      <c r="BJ1786" t="s">
        <v>7891</v>
      </c>
      <c r="BK1786" t="s">
        <v>7891</v>
      </c>
      <c r="BL1786" t="s">
        <v>7891</v>
      </c>
      <c r="BM1786">
        <v>34839751</v>
      </c>
      <c r="BN1786" t="s">
        <v>7891</v>
      </c>
      <c r="BO1786" t="s">
        <v>7891</v>
      </c>
      <c r="BP1786" t="s">
        <v>7891</v>
      </c>
      <c r="BQ1786" t="s">
        <v>7891</v>
      </c>
      <c r="BR1786" t="s">
        <v>8825</v>
      </c>
    </row>
    <row r="1787" spans="1:70" x14ac:dyDescent="0.35">
      <c r="A1787" t="s">
        <v>11404</v>
      </c>
      <c r="B1787" t="s">
        <v>8826</v>
      </c>
      <c r="C1787" t="s">
        <v>7891</v>
      </c>
      <c r="D1787" t="s">
        <v>8827</v>
      </c>
      <c r="E1787" t="s">
        <v>8255</v>
      </c>
      <c r="U1787" t="s">
        <v>7891</v>
      </c>
      <c r="V1787" t="s">
        <v>8828</v>
      </c>
      <c r="W1787" t="s">
        <v>7891</v>
      </c>
      <c r="X1787" t="s">
        <v>7891</v>
      </c>
      <c r="Y1787" t="s">
        <v>7891</v>
      </c>
      <c r="Z1787" t="s">
        <v>7891</v>
      </c>
      <c r="AA1787" t="s">
        <v>7891</v>
      </c>
      <c r="AB1787" t="s">
        <v>8829</v>
      </c>
      <c r="AC1787" t="s">
        <v>7891</v>
      </c>
      <c r="AD1787" t="s">
        <v>7891</v>
      </c>
      <c r="AE1787" t="s">
        <v>7891</v>
      </c>
      <c r="AF1787" t="s">
        <v>7891</v>
      </c>
      <c r="AG1787" t="s">
        <v>7891</v>
      </c>
      <c r="AH1787" t="s">
        <v>7891</v>
      </c>
      <c r="AI1787" t="s">
        <v>7891</v>
      </c>
      <c r="AJ1787" t="s">
        <v>7891</v>
      </c>
      <c r="AK1787" t="s">
        <v>7891</v>
      </c>
      <c r="AL1787" t="s">
        <v>7891</v>
      </c>
      <c r="AM1787" t="s">
        <v>7891</v>
      </c>
      <c r="AN1787" t="s">
        <v>7891</v>
      </c>
      <c r="AO1787" t="s">
        <v>8259</v>
      </c>
      <c r="AP1787" t="s">
        <v>7891</v>
      </c>
      <c r="AQ1787" t="s">
        <v>7891</v>
      </c>
      <c r="AR1787" t="s">
        <v>7891</v>
      </c>
      <c r="AS1787" t="s">
        <v>7891</v>
      </c>
      <c r="AT1787" t="s">
        <v>8830</v>
      </c>
      <c r="AU1787">
        <v>2021</v>
      </c>
      <c r="AV1787">
        <v>12</v>
      </c>
      <c r="AW1787" t="s">
        <v>7891</v>
      </c>
      <c r="AX1787" t="s">
        <v>7891</v>
      </c>
      <c r="AY1787" t="s">
        <v>7891</v>
      </c>
      <c r="AZ1787" t="s">
        <v>7891</v>
      </c>
      <c r="BA1787" t="s">
        <v>7891</v>
      </c>
      <c r="BB1787" t="s">
        <v>7891</v>
      </c>
      <c r="BC1787" t="s">
        <v>7891</v>
      </c>
      <c r="BD1787">
        <v>710338</v>
      </c>
      <c r="BE1787" t="s">
        <v>8831</v>
      </c>
      <c r="BF1787" t="s">
        <v>7891</v>
      </c>
      <c r="BG1787" t="s">
        <v>7891</v>
      </c>
      <c r="BH1787" t="s">
        <v>7891</v>
      </c>
      <c r="BI1787" t="s">
        <v>7891</v>
      </c>
      <c r="BJ1787" t="s">
        <v>7891</v>
      </c>
      <c r="BK1787" t="s">
        <v>7891</v>
      </c>
      <c r="BL1787" t="s">
        <v>7891</v>
      </c>
      <c r="BM1787">
        <v>34899408</v>
      </c>
      <c r="BN1787" t="s">
        <v>7891</v>
      </c>
      <c r="BO1787" t="s">
        <v>7891</v>
      </c>
      <c r="BP1787" t="s">
        <v>7891</v>
      </c>
      <c r="BQ1787" t="s">
        <v>7891</v>
      </c>
      <c r="BR1787" t="s">
        <v>8832</v>
      </c>
    </row>
    <row r="1788" spans="1:70" x14ac:dyDescent="0.35">
      <c r="A1788" t="s">
        <v>11404</v>
      </c>
      <c r="B1788" t="s">
        <v>8833</v>
      </c>
      <c r="C1788" t="s">
        <v>7891</v>
      </c>
      <c r="D1788" t="s">
        <v>5738</v>
      </c>
      <c r="E1788" t="s">
        <v>8018</v>
      </c>
      <c r="U1788" t="s">
        <v>7891</v>
      </c>
      <c r="V1788" t="s">
        <v>8834</v>
      </c>
      <c r="W1788" t="s">
        <v>7891</v>
      </c>
      <c r="X1788" t="s">
        <v>7891</v>
      </c>
      <c r="Y1788" t="s">
        <v>7891</v>
      </c>
      <c r="Z1788" t="s">
        <v>7891</v>
      </c>
      <c r="AA1788" t="s">
        <v>7891</v>
      </c>
      <c r="AB1788" t="s">
        <v>7891</v>
      </c>
      <c r="AC1788" t="s">
        <v>7891</v>
      </c>
      <c r="AD1788" t="s">
        <v>7891</v>
      </c>
      <c r="AE1788" t="s">
        <v>7891</v>
      </c>
      <c r="AF1788" t="s">
        <v>7891</v>
      </c>
      <c r="AG1788" t="s">
        <v>7891</v>
      </c>
      <c r="AH1788" t="s">
        <v>7891</v>
      </c>
      <c r="AI1788" t="s">
        <v>7891</v>
      </c>
      <c r="AJ1788" t="s">
        <v>7891</v>
      </c>
      <c r="AK1788" t="s">
        <v>7891</v>
      </c>
      <c r="AL1788" t="s">
        <v>7891</v>
      </c>
      <c r="AM1788" t="s">
        <v>7891</v>
      </c>
      <c r="AN1788" t="s">
        <v>7891</v>
      </c>
      <c r="AO1788" t="s">
        <v>7891</v>
      </c>
      <c r="AP1788" t="s">
        <v>8020</v>
      </c>
      <c r="AQ1788" t="s">
        <v>7891</v>
      </c>
      <c r="AR1788" t="s">
        <v>7891</v>
      </c>
      <c r="AS1788" t="s">
        <v>7891</v>
      </c>
      <c r="AT1788" t="s">
        <v>8835</v>
      </c>
      <c r="AU1788">
        <v>2021</v>
      </c>
      <c r="AV1788">
        <v>21</v>
      </c>
      <c r="AW1788">
        <v>1</v>
      </c>
      <c r="AX1788" t="s">
        <v>7891</v>
      </c>
      <c r="AY1788" t="s">
        <v>7891</v>
      </c>
      <c r="AZ1788" t="s">
        <v>7891</v>
      </c>
      <c r="BA1788" t="s">
        <v>7891</v>
      </c>
      <c r="BB1788" t="s">
        <v>7891</v>
      </c>
      <c r="BC1788" t="s">
        <v>7891</v>
      </c>
      <c r="BD1788">
        <v>588</v>
      </c>
      <c r="BE1788" t="s">
        <v>2145</v>
      </c>
      <c r="BF1788" t="s">
        <v>7891</v>
      </c>
      <c r="BG1788" t="s">
        <v>7891</v>
      </c>
      <c r="BH1788" t="s">
        <v>7891</v>
      </c>
      <c r="BI1788" t="s">
        <v>7891</v>
      </c>
      <c r="BJ1788" t="s">
        <v>7891</v>
      </c>
      <c r="BK1788" t="s">
        <v>7891</v>
      </c>
      <c r="BL1788" t="s">
        <v>7891</v>
      </c>
      <c r="BM1788">
        <v>34814866</v>
      </c>
      <c r="BN1788" t="s">
        <v>7891</v>
      </c>
      <c r="BO1788" t="s">
        <v>7891</v>
      </c>
      <c r="BP1788" t="s">
        <v>7891</v>
      </c>
      <c r="BQ1788" t="s">
        <v>7891</v>
      </c>
      <c r="BR1788" t="s">
        <v>8836</v>
      </c>
    </row>
    <row r="1789" spans="1:70" x14ac:dyDescent="0.35">
      <c r="A1789" t="s">
        <v>11404</v>
      </c>
      <c r="B1789" t="s">
        <v>8837</v>
      </c>
      <c r="C1789" t="s">
        <v>7891</v>
      </c>
      <c r="D1789" t="s">
        <v>6722</v>
      </c>
      <c r="E1789" t="s">
        <v>8838</v>
      </c>
      <c r="U1789" t="s">
        <v>7891</v>
      </c>
      <c r="V1789" t="s">
        <v>8839</v>
      </c>
      <c r="W1789" t="s">
        <v>7891</v>
      </c>
      <c r="X1789" t="s">
        <v>7891</v>
      </c>
      <c r="Y1789" t="s">
        <v>7891</v>
      </c>
      <c r="Z1789" t="s">
        <v>7891</v>
      </c>
      <c r="AA1789" t="s">
        <v>7891</v>
      </c>
      <c r="AB1789" t="s">
        <v>8840</v>
      </c>
      <c r="AC1789" t="s">
        <v>7891</v>
      </c>
      <c r="AD1789" t="s">
        <v>7891</v>
      </c>
      <c r="AE1789" t="s">
        <v>7891</v>
      </c>
      <c r="AF1789" t="s">
        <v>7891</v>
      </c>
      <c r="AG1789" t="s">
        <v>7891</v>
      </c>
      <c r="AH1789" t="s">
        <v>7891</v>
      </c>
      <c r="AI1789" t="s">
        <v>7891</v>
      </c>
      <c r="AJ1789" t="s">
        <v>7891</v>
      </c>
      <c r="AK1789" t="s">
        <v>7891</v>
      </c>
      <c r="AL1789" t="s">
        <v>7891</v>
      </c>
      <c r="AM1789" t="s">
        <v>7891</v>
      </c>
      <c r="AN1789" t="s">
        <v>7891</v>
      </c>
      <c r="AO1789" t="s">
        <v>8841</v>
      </c>
      <c r="AP1789" t="s">
        <v>8842</v>
      </c>
      <c r="AQ1789" t="s">
        <v>7891</v>
      </c>
      <c r="AR1789" t="s">
        <v>7891</v>
      </c>
      <c r="AS1789" t="s">
        <v>7891</v>
      </c>
      <c r="AT1789" t="s">
        <v>8331</v>
      </c>
      <c r="AU1789">
        <v>2022</v>
      </c>
      <c r="AV1789">
        <v>27</v>
      </c>
      <c r="AW1789">
        <v>3</v>
      </c>
      <c r="AX1789" t="s">
        <v>7891</v>
      </c>
      <c r="AY1789" t="s">
        <v>7891</v>
      </c>
      <c r="AZ1789" t="s">
        <v>7891</v>
      </c>
      <c r="BA1789" t="s">
        <v>7891</v>
      </c>
      <c r="BB1789">
        <v>1552</v>
      </c>
      <c r="BC1789">
        <v>1561</v>
      </c>
      <c r="BD1789" t="s">
        <v>7891</v>
      </c>
      <c r="BE1789" t="s">
        <v>2397</v>
      </c>
      <c r="BF1789" t="s">
        <v>7891</v>
      </c>
      <c r="BG1789" t="s">
        <v>7925</v>
      </c>
      <c r="BH1789" t="s">
        <v>7891</v>
      </c>
      <c r="BI1789" t="s">
        <v>7891</v>
      </c>
      <c r="BJ1789" t="s">
        <v>7891</v>
      </c>
      <c r="BK1789" t="s">
        <v>7891</v>
      </c>
      <c r="BL1789" t="s">
        <v>7891</v>
      </c>
      <c r="BM1789">
        <v>34799691</v>
      </c>
      <c r="BN1789" t="s">
        <v>7891</v>
      </c>
      <c r="BO1789" t="s">
        <v>7891</v>
      </c>
      <c r="BP1789" t="s">
        <v>7891</v>
      </c>
      <c r="BQ1789" t="s">
        <v>7891</v>
      </c>
      <c r="BR1789" t="s">
        <v>8843</v>
      </c>
    </row>
    <row r="1790" spans="1:70" x14ac:dyDescent="0.35">
      <c r="A1790" t="s">
        <v>11404</v>
      </c>
      <c r="B1790" t="s">
        <v>8844</v>
      </c>
      <c r="C1790" t="s">
        <v>7891</v>
      </c>
      <c r="D1790" t="s">
        <v>4439</v>
      </c>
      <c r="E1790" t="s">
        <v>8845</v>
      </c>
      <c r="U1790" t="s">
        <v>7891</v>
      </c>
      <c r="V1790" t="s">
        <v>8846</v>
      </c>
      <c r="W1790" t="s">
        <v>7891</v>
      </c>
      <c r="X1790" t="s">
        <v>7891</v>
      </c>
      <c r="Y1790" t="s">
        <v>7891</v>
      </c>
      <c r="Z1790" t="s">
        <v>7891</v>
      </c>
      <c r="AA1790" t="s">
        <v>7891</v>
      </c>
      <c r="AB1790" t="s">
        <v>7891</v>
      </c>
      <c r="AC1790" t="s">
        <v>7891</v>
      </c>
      <c r="AD1790" t="s">
        <v>7891</v>
      </c>
      <c r="AE1790" t="s">
        <v>7891</v>
      </c>
      <c r="AF1790" t="s">
        <v>7891</v>
      </c>
      <c r="AG1790" t="s">
        <v>7891</v>
      </c>
      <c r="AH1790" t="s">
        <v>7891</v>
      </c>
      <c r="AI1790" t="s">
        <v>7891</v>
      </c>
      <c r="AJ1790" t="s">
        <v>7891</v>
      </c>
      <c r="AK1790" t="s">
        <v>7891</v>
      </c>
      <c r="AL1790" t="s">
        <v>7891</v>
      </c>
      <c r="AM1790" t="s">
        <v>7891</v>
      </c>
      <c r="AN1790" t="s">
        <v>7891</v>
      </c>
      <c r="AO1790" t="s">
        <v>8847</v>
      </c>
      <c r="AP1790" t="s">
        <v>8848</v>
      </c>
      <c r="AQ1790" t="s">
        <v>7891</v>
      </c>
      <c r="AR1790" t="s">
        <v>7891</v>
      </c>
      <c r="AS1790" t="s">
        <v>7891</v>
      </c>
      <c r="AT1790" t="s">
        <v>7891</v>
      </c>
      <c r="AU1790" t="s">
        <v>7891</v>
      </c>
      <c r="AV1790" t="s">
        <v>7891</v>
      </c>
      <c r="AW1790" t="s">
        <v>7891</v>
      </c>
      <c r="AX1790" t="s">
        <v>7891</v>
      </c>
      <c r="AY1790" t="s">
        <v>7891</v>
      </c>
      <c r="AZ1790" t="s">
        <v>7891</v>
      </c>
      <c r="BA1790" t="s">
        <v>7891</v>
      </c>
      <c r="BB1790" t="s">
        <v>7891</v>
      </c>
      <c r="BC1790" t="s">
        <v>7891</v>
      </c>
      <c r="BD1790" t="s">
        <v>7891</v>
      </c>
      <c r="BE1790" t="s">
        <v>2571</v>
      </c>
      <c r="BF1790" t="s">
        <v>7891</v>
      </c>
      <c r="BG1790" t="s">
        <v>7925</v>
      </c>
      <c r="BH1790" t="s">
        <v>7891</v>
      </c>
      <c r="BI1790" t="s">
        <v>7891</v>
      </c>
      <c r="BJ1790" t="s">
        <v>7891</v>
      </c>
      <c r="BK1790" t="s">
        <v>7891</v>
      </c>
      <c r="BL1790" t="s">
        <v>7891</v>
      </c>
      <c r="BM1790">
        <v>34789031</v>
      </c>
      <c r="BN1790" t="s">
        <v>7891</v>
      </c>
      <c r="BO1790" t="s">
        <v>7891</v>
      </c>
      <c r="BP1790" t="s">
        <v>7891</v>
      </c>
      <c r="BQ1790" t="s">
        <v>7891</v>
      </c>
      <c r="BR1790" t="s">
        <v>8849</v>
      </c>
    </row>
    <row r="1791" spans="1:70" x14ac:dyDescent="0.35">
      <c r="A1791" t="s">
        <v>11404</v>
      </c>
      <c r="B1791" t="s">
        <v>8850</v>
      </c>
      <c r="C1791" t="s">
        <v>7891</v>
      </c>
      <c r="D1791" t="s">
        <v>8851</v>
      </c>
      <c r="E1791" t="s">
        <v>8852</v>
      </c>
      <c r="U1791" t="s">
        <v>7891</v>
      </c>
      <c r="V1791" t="s">
        <v>8853</v>
      </c>
      <c r="W1791" t="s">
        <v>7891</v>
      </c>
      <c r="X1791" t="s">
        <v>7891</v>
      </c>
      <c r="Y1791" t="s">
        <v>7891</v>
      </c>
      <c r="Z1791" t="s">
        <v>7891</v>
      </c>
      <c r="AA1791" t="s">
        <v>7891</v>
      </c>
      <c r="AB1791" t="s">
        <v>8854</v>
      </c>
      <c r="AC1791" t="s">
        <v>7891</v>
      </c>
      <c r="AD1791" t="s">
        <v>7891</v>
      </c>
      <c r="AE1791" t="s">
        <v>7891</v>
      </c>
      <c r="AF1791" t="s">
        <v>7891</v>
      </c>
      <c r="AG1791" t="s">
        <v>7891</v>
      </c>
      <c r="AH1791" t="s">
        <v>7891</v>
      </c>
      <c r="AI1791" t="s">
        <v>7891</v>
      </c>
      <c r="AJ1791" t="s">
        <v>7891</v>
      </c>
      <c r="AK1791" t="s">
        <v>7891</v>
      </c>
      <c r="AL1791" t="s">
        <v>7891</v>
      </c>
      <c r="AM1791" t="s">
        <v>7891</v>
      </c>
      <c r="AN1791" t="s">
        <v>7891</v>
      </c>
      <c r="AO1791" t="s">
        <v>8855</v>
      </c>
      <c r="AP1791" t="s">
        <v>8856</v>
      </c>
      <c r="AQ1791" t="s">
        <v>7891</v>
      </c>
      <c r="AR1791" t="s">
        <v>7891</v>
      </c>
      <c r="AS1791" t="s">
        <v>7891</v>
      </c>
      <c r="AT1791" t="s">
        <v>7924</v>
      </c>
      <c r="AU1791">
        <v>2021</v>
      </c>
      <c r="AV1791">
        <v>23</v>
      </c>
      <c r="AW1791">
        <v>12</v>
      </c>
      <c r="AX1791" t="s">
        <v>7891</v>
      </c>
      <c r="AY1791" t="s">
        <v>7891</v>
      </c>
      <c r="AZ1791" t="s">
        <v>7891</v>
      </c>
      <c r="BA1791" t="s">
        <v>7891</v>
      </c>
      <c r="BB1791">
        <v>1085</v>
      </c>
      <c r="BC1791">
        <v>1096</v>
      </c>
      <c r="BD1791" t="s">
        <v>7891</v>
      </c>
      <c r="BE1791" t="s">
        <v>8857</v>
      </c>
      <c r="BF1791" t="s">
        <v>7891</v>
      </c>
      <c r="BG1791" t="s">
        <v>7925</v>
      </c>
      <c r="BH1791" t="s">
        <v>7891</v>
      </c>
      <c r="BI1791" t="s">
        <v>7891</v>
      </c>
      <c r="BJ1791" t="s">
        <v>7891</v>
      </c>
      <c r="BK1791" t="s">
        <v>7891</v>
      </c>
      <c r="BL1791" t="s">
        <v>7891</v>
      </c>
      <c r="BM1791">
        <v>34593327</v>
      </c>
      <c r="BN1791" t="s">
        <v>7891</v>
      </c>
      <c r="BO1791" t="s">
        <v>7891</v>
      </c>
      <c r="BP1791" t="s">
        <v>7891</v>
      </c>
      <c r="BQ1791" t="s">
        <v>7891</v>
      </c>
      <c r="BR1791" t="s">
        <v>8858</v>
      </c>
    </row>
    <row r="1792" spans="1:70" x14ac:dyDescent="0.35">
      <c r="A1792" t="s">
        <v>11404</v>
      </c>
      <c r="B1792" t="s">
        <v>8859</v>
      </c>
      <c r="C1792" t="s">
        <v>7891</v>
      </c>
      <c r="D1792" t="s">
        <v>6166</v>
      </c>
      <c r="E1792" t="s">
        <v>8313</v>
      </c>
      <c r="U1792" t="s">
        <v>7891</v>
      </c>
      <c r="V1792" t="s">
        <v>8860</v>
      </c>
      <c r="W1792" t="s">
        <v>7891</v>
      </c>
      <c r="X1792" t="s">
        <v>7891</v>
      </c>
      <c r="Y1792" t="s">
        <v>7891</v>
      </c>
      <c r="Z1792" t="s">
        <v>7891</v>
      </c>
      <c r="AA1792" t="s">
        <v>7891</v>
      </c>
      <c r="AB1792" t="s">
        <v>7891</v>
      </c>
      <c r="AC1792" t="s">
        <v>7891</v>
      </c>
      <c r="AD1792" t="s">
        <v>7891</v>
      </c>
      <c r="AE1792" t="s">
        <v>7891</v>
      </c>
      <c r="AF1792" t="s">
        <v>7891</v>
      </c>
      <c r="AG1792" t="s">
        <v>7891</v>
      </c>
      <c r="AH1792" t="s">
        <v>7891</v>
      </c>
      <c r="AI1792" t="s">
        <v>7891</v>
      </c>
      <c r="AJ1792" t="s">
        <v>7891</v>
      </c>
      <c r="AK1792" t="s">
        <v>7891</v>
      </c>
      <c r="AL1792" t="s">
        <v>7891</v>
      </c>
      <c r="AM1792" t="s">
        <v>7891</v>
      </c>
      <c r="AN1792" t="s">
        <v>7891</v>
      </c>
      <c r="AO1792" t="s">
        <v>8315</v>
      </c>
      <c r="AP1792" t="s">
        <v>8316</v>
      </c>
      <c r="AQ1792" t="s">
        <v>7891</v>
      </c>
      <c r="AR1792" t="s">
        <v>7891</v>
      </c>
      <c r="AS1792" t="s">
        <v>7891</v>
      </c>
      <c r="AT1792" t="s">
        <v>8506</v>
      </c>
      <c r="AU1792">
        <v>2022</v>
      </c>
      <c r="AV1792">
        <v>298</v>
      </c>
      <c r="AW1792" t="s">
        <v>7891</v>
      </c>
      <c r="AX1792" t="s">
        <v>8861</v>
      </c>
      <c r="AY1792" t="s">
        <v>7891</v>
      </c>
      <c r="AZ1792" t="s">
        <v>7891</v>
      </c>
      <c r="BA1792" t="s">
        <v>7891</v>
      </c>
      <c r="BB1792">
        <v>357</v>
      </c>
      <c r="BC1792">
        <v>363</v>
      </c>
      <c r="BD1792" t="s">
        <v>7891</v>
      </c>
      <c r="BE1792" t="s">
        <v>653</v>
      </c>
      <c r="BF1792" t="s">
        <v>7891</v>
      </c>
      <c r="BG1792" t="s">
        <v>7925</v>
      </c>
      <c r="BH1792" t="s">
        <v>7891</v>
      </c>
      <c r="BI1792" t="s">
        <v>7891</v>
      </c>
      <c r="BJ1792" t="s">
        <v>7891</v>
      </c>
      <c r="BK1792" t="s">
        <v>7891</v>
      </c>
      <c r="BL1792" t="s">
        <v>7891</v>
      </c>
      <c r="BM1792">
        <v>34774645</v>
      </c>
      <c r="BN1792" t="s">
        <v>7891</v>
      </c>
      <c r="BO1792" t="s">
        <v>7891</v>
      </c>
      <c r="BP1792" t="s">
        <v>7891</v>
      </c>
      <c r="BQ1792" t="s">
        <v>7891</v>
      </c>
      <c r="BR1792" t="s">
        <v>8862</v>
      </c>
    </row>
    <row r="1793" spans="1:70" x14ac:dyDescent="0.35">
      <c r="A1793" t="s">
        <v>11404</v>
      </c>
      <c r="B1793" t="s">
        <v>8863</v>
      </c>
      <c r="C1793" t="s">
        <v>7891</v>
      </c>
      <c r="D1793" t="s">
        <v>8864</v>
      </c>
      <c r="E1793" t="s">
        <v>8865</v>
      </c>
      <c r="U1793" t="s">
        <v>7891</v>
      </c>
      <c r="V1793" t="s">
        <v>8866</v>
      </c>
      <c r="W1793" t="s">
        <v>7891</v>
      </c>
      <c r="X1793" t="s">
        <v>7891</v>
      </c>
      <c r="Y1793" t="s">
        <v>7891</v>
      </c>
      <c r="Z1793" t="s">
        <v>7891</v>
      </c>
      <c r="AA1793" t="s">
        <v>7891</v>
      </c>
      <c r="AB1793" t="s">
        <v>8867</v>
      </c>
      <c r="AC1793" t="s">
        <v>7891</v>
      </c>
      <c r="AD1793" t="s">
        <v>7891</v>
      </c>
      <c r="AE1793" t="s">
        <v>7891</v>
      </c>
      <c r="AF1793" t="s">
        <v>7891</v>
      </c>
      <c r="AG1793" t="s">
        <v>7891</v>
      </c>
      <c r="AH1793" t="s">
        <v>7891</v>
      </c>
      <c r="AI1793" t="s">
        <v>7891</v>
      </c>
      <c r="AJ1793" t="s">
        <v>7891</v>
      </c>
      <c r="AK1793" t="s">
        <v>7891</v>
      </c>
      <c r="AL1793" t="s">
        <v>7891</v>
      </c>
      <c r="AM1793" t="s">
        <v>7891</v>
      </c>
      <c r="AN1793" t="s">
        <v>7891</v>
      </c>
      <c r="AO1793" t="s">
        <v>8868</v>
      </c>
      <c r="AP1793" t="s">
        <v>8869</v>
      </c>
      <c r="AQ1793" t="s">
        <v>7891</v>
      </c>
      <c r="AR1793" t="s">
        <v>7891</v>
      </c>
      <c r="AS1793" t="s">
        <v>7891</v>
      </c>
      <c r="AT1793" t="s">
        <v>8870</v>
      </c>
      <c r="AU1793">
        <v>2022</v>
      </c>
      <c r="AV1793">
        <v>70</v>
      </c>
      <c r="AW1793" t="s">
        <v>7891</v>
      </c>
      <c r="AX1793" t="s">
        <v>7891</v>
      </c>
      <c r="AY1793" t="s">
        <v>7891</v>
      </c>
      <c r="AZ1793" t="s">
        <v>7891</v>
      </c>
      <c r="BA1793" t="s">
        <v>7891</v>
      </c>
      <c r="BB1793">
        <v>36</v>
      </c>
      <c r="BC1793">
        <v>54</v>
      </c>
      <c r="BD1793" t="s">
        <v>7891</v>
      </c>
      <c r="BE1793" t="s">
        <v>8871</v>
      </c>
      <c r="BF1793" t="s">
        <v>7891</v>
      </c>
      <c r="BG1793" t="s">
        <v>7925</v>
      </c>
      <c r="BH1793" t="s">
        <v>7891</v>
      </c>
      <c r="BI1793" t="s">
        <v>7891</v>
      </c>
      <c r="BJ1793" t="s">
        <v>7891</v>
      </c>
      <c r="BK1793" t="s">
        <v>7891</v>
      </c>
      <c r="BL1793" t="s">
        <v>7891</v>
      </c>
      <c r="BM1793" t="s">
        <v>7891</v>
      </c>
      <c r="BN1793" t="s">
        <v>7891</v>
      </c>
      <c r="BO1793" t="s">
        <v>7891</v>
      </c>
      <c r="BP1793" t="s">
        <v>7891</v>
      </c>
      <c r="BQ1793" t="s">
        <v>7891</v>
      </c>
      <c r="BR1793" t="s">
        <v>8872</v>
      </c>
    </row>
    <row r="1794" spans="1:70" x14ac:dyDescent="0.35">
      <c r="A1794" t="s">
        <v>11404</v>
      </c>
      <c r="B1794" t="s">
        <v>7919</v>
      </c>
      <c r="C1794" t="s">
        <v>7891</v>
      </c>
      <c r="D1794" t="s">
        <v>7920</v>
      </c>
      <c r="E1794" t="s">
        <v>7921</v>
      </c>
      <c r="U1794" t="s">
        <v>7891</v>
      </c>
      <c r="V1794" t="s">
        <v>8873</v>
      </c>
      <c r="W1794" t="s">
        <v>7891</v>
      </c>
      <c r="X1794" t="s">
        <v>7891</v>
      </c>
      <c r="Y1794" t="s">
        <v>7891</v>
      </c>
      <c r="Z1794" t="s">
        <v>7891</v>
      </c>
      <c r="AA1794" t="s">
        <v>7891</v>
      </c>
      <c r="AB1794" t="s">
        <v>7922</v>
      </c>
      <c r="AC1794" t="s">
        <v>7891</v>
      </c>
      <c r="AD1794" t="s">
        <v>7891</v>
      </c>
      <c r="AE1794" t="s">
        <v>7891</v>
      </c>
      <c r="AF1794" t="s">
        <v>7891</v>
      </c>
      <c r="AG1794" t="s">
        <v>7891</v>
      </c>
      <c r="AH1794" t="s">
        <v>7891</v>
      </c>
      <c r="AI1794" t="s">
        <v>7891</v>
      </c>
      <c r="AJ1794" t="s">
        <v>7891</v>
      </c>
      <c r="AK1794" t="s">
        <v>7891</v>
      </c>
      <c r="AL1794" t="s">
        <v>7891</v>
      </c>
      <c r="AM1794" t="s">
        <v>7891</v>
      </c>
      <c r="AN1794" t="s">
        <v>7891</v>
      </c>
      <c r="AO1794" t="s">
        <v>16</v>
      </c>
      <c r="AP1794" t="s">
        <v>7923</v>
      </c>
      <c r="AQ1794" t="s">
        <v>7891</v>
      </c>
      <c r="AR1794" t="s">
        <v>7891</v>
      </c>
      <c r="AS1794" t="s">
        <v>7891</v>
      </c>
      <c r="AT1794" t="s">
        <v>7924</v>
      </c>
      <c r="AU1794">
        <v>2021</v>
      </c>
      <c r="AV1794">
        <v>52</v>
      </c>
      <c r="AW1794">
        <v>4</v>
      </c>
      <c r="AX1794" t="s">
        <v>7891</v>
      </c>
      <c r="AY1794" t="s">
        <v>7891</v>
      </c>
      <c r="AZ1794" t="s">
        <v>7891</v>
      </c>
      <c r="BA1794" t="s">
        <v>7891</v>
      </c>
      <c r="BB1794">
        <v>557</v>
      </c>
      <c r="BC1794">
        <v>570</v>
      </c>
      <c r="BD1794" t="s">
        <v>7891</v>
      </c>
      <c r="BE1794" t="s">
        <v>13</v>
      </c>
      <c r="BF1794" t="s">
        <v>7891</v>
      </c>
      <c r="BG1794" t="s">
        <v>7925</v>
      </c>
      <c r="BH1794" t="s">
        <v>7891</v>
      </c>
      <c r="BI1794" t="s">
        <v>7891</v>
      </c>
      <c r="BJ1794" t="s">
        <v>7891</v>
      </c>
      <c r="BK1794" t="s">
        <v>7891</v>
      </c>
      <c r="BL1794" t="s">
        <v>7891</v>
      </c>
      <c r="BM1794">
        <v>34766351</v>
      </c>
      <c r="BN1794" t="s">
        <v>7891</v>
      </c>
      <c r="BO1794" t="s">
        <v>7891</v>
      </c>
      <c r="BP1794" t="s">
        <v>7891</v>
      </c>
      <c r="BQ1794" t="s">
        <v>7891</v>
      </c>
      <c r="BR1794" t="s">
        <v>7926</v>
      </c>
    </row>
    <row r="1795" spans="1:70" x14ac:dyDescent="0.35">
      <c r="A1795" t="s">
        <v>11404</v>
      </c>
      <c r="B1795" t="s">
        <v>8874</v>
      </c>
      <c r="C1795" t="s">
        <v>7891</v>
      </c>
      <c r="D1795" t="s">
        <v>8875</v>
      </c>
      <c r="E1795" t="s">
        <v>8876</v>
      </c>
      <c r="U1795" t="s">
        <v>7891</v>
      </c>
      <c r="V1795" t="s">
        <v>8877</v>
      </c>
      <c r="W1795" t="s">
        <v>7891</v>
      </c>
      <c r="X1795" t="s">
        <v>7891</v>
      </c>
      <c r="Y1795" t="s">
        <v>7891</v>
      </c>
      <c r="Z1795" t="s">
        <v>7891</v>
      </c>
      <c r="AA1795" t="s">
        <v>7891</v>
      </c>
      <c r="AB1795" t="s">
        <v>7891</v>
      </c>
      <c r="AC1795" t="s">
        <v>7891</v>
      </c>
      <c r="AD1795" t="s">
        <v>7891</v>
      </c>
      <c r="AE1795" t="s">
        <v>7891</v>
      </c>
      <c r="AF1795" t="s">
        <v>7891</v>
      </c>
      <c r="AG1795" t="s">
        <v>7891</v>
      </c>
      <c r="AH1795" t="s">
        <v>7891</v>
      </c>
      <c r="AI1795" t="s">
        <v>7891</v>
      </c>
      <c r="AJ1795" t="s">
        <v>7891</v>
      </c>
      <c r="AK1795" t="s">
        <v>7891</v>
      </c>
      <c r="AL1795" t="s">
        <v>7891</v>
      </c>
      <c r="AM1795" t="s">
        <v>7891</v>
      </c>
      <c r="AN1795" t="s">
        <v>7891</v>
      </c>
      <c r="AO1795" t="s">
        <v>8878</v>
      </c>
      <c r="AP1795" t="s">
        <v>8879</v>
      </c>
      <c r="AQ1795" t="s">
        <v>7891</v>
      </c>
      <c r="AR1795" t="s">
        <v>7891</v>
      </c>
      <c r="AS1795" t="s">
        <v>7891</v>
      </c>
      <c r="AT1795" t="s">
        <v>7984</v>
      </c>
      <c r="AU1795">
        <v>2021</v>
      </c>
      <c r="AV1795">
        <v>229</v>
      </c>
      <c r="AW1795" t="s">
        <v>7891</v>
      </c>
      <c r="AX1795" t="s">
        <v>8880</v>
      </c>
      <c r="AY1795" t="s">
        <v>7891</v>
      </c>
      <c r="AZ1795" t="s">
        <v>7891</v>
      </c>
      <c r="BA1795" t="s">
        <v>7891</v>
      </c>
      <c r="BB1795" t="s">
        <v>7891</v>
      </c>
      <c r="BC1795" t="s">
        <v>7891</v>
      </c>
      <c r="BD1795">
        <v>109140</v>
      </c>
      <c r="BE1795" t="s">
        <v>8881</v>
      </c>
      <c r="BF1795" t="s">
        <v>7891</v>
      </c>
      <c r="BG1795" t="s">
        <v>7925</v>
      </c>
      <c r="BH1795" t="s">
        <v>7891</v>
      </c>
      <c r="BI1795" t="s">
        <v>7891</v>
      </c>
      <c r="BJ1795" t="s">
        <v>7891</v>
      </c>
      <c r="BK1795" t="s">
        <v>7891</v>
      </c>
      <c r="BL1795" t="s">
        <v>7891</v>
      </c>
      <c r="BM1795">
        <v>34775154</v>
      </c>
      <c r="BN1795" t="s">
        <v>7891</v>
      </c>
      <c r="BO1795" t="s">
        <v>7891</v>
      </c>
      <c r="BP1795" t="s">
        <v>7891</v>
      </c>
      <c r="BQ1795" t="s">
        <v>7891</v>
      </c>
      <c r="BR1795" t="s">
        <v>8882</v>
      </c>
    </row>
    <row r="1796" spans="1:70" x14ac:dyDescent="0.35">
      <c r="A1796" t="s">
        <v>11404</v>
      </c>
      <c r="B1796" t="s">
        <v>8883</v>
      </c>
      <c r="C1796" t="s">
        <v>7891</v>
      </c>
      <c r="D1796" t="s">
        <v>8884</v>
      </c>
      <c r="E1796" t="s">
        <v>8885</v>
      </c>
      <c r="U1796" t="s">
        <v>7891</v>
      </c>
      <c r="V1796" t="s">
        <v>8886</v>
      </c>
      <c r="W1796" t="s">
        <v>7891</v>
      </c>
      <c r="X1796" t="s">
        <v>7891</v>
      </c>
      <c r="Y1796" t="s">
        <v>7891</v>
      </c>
      <c r="Z1796" t="s">
        <v>7891</v>
      </c>
      <c r="AA1796" t="s">
        <v>7891</v>
      </c>
      <c r="AB1796" t="s">
        <v>8887</v>
      </c>
      <c r="AC1796" t="s">
        <v>7891</v>
      </c>
      <c r="AD1796" t="s">
        <v>7891</v>
      </c>
      <c r="AE1796" t="s">
        <v>7891</v>
      </c>
      <c r="AF1796" t="s">
        <v>7891</v>
      </c>
      <c r="AG1796" t="s">
        <v>7891</v>
      </c>
      <c r="AH1796" t="s">
        <v>7891</v>
      </c>
      <c r="AI1796" t="s">
        <v>7891</v>
      </c>
      <c r="AJ1796" t="s">
        <v>7891</v>
      </c>
      <c r="AK1796" t="s">
        <v>7891</v>
      </c>
      <c r="AL1796" t="s">
        <v>7891</v>
      </c>
      <c r="AM1796" t="s">
        <v>7891</v>
      </c>
      <c r="AN1796" t="s">
        <v>7891</v>
      </c>
      <c r="AO1796" t="s">
        <v>8888</v>
      </c>
      <c r="AP1796" t="s">
        <v>8889</v>
      </c>
      <c r="AQ1796" t="s">
        <v>7891</v>
      </c>
      <c r="AR1796" t="s">
        <v>7891</v>
      </c>
      <c r="AS1796" t="s">
        <v>7891</v>
      </c>
      <c r="AT1796" t="s">
        <v>7924</v>
      </c>
      <c r="AU1796">
        <v>2021</v>
      </c>
      <c r="AV1796">
        <v>144</v>
      </c>
      <c r="AW1796" t="s">
        <v>7891</v>
      </c>
      <c r="AX1796" t="s">
        <v>7891</v>
      </c>
      <c r="AY1796" t="s">
        <v>7891</v>
      </c>
      <c r="AZ1796" t="s">
        <v>7891</v>
      </c>
      <c r="BA1796" t="s">
        <v>7891</v>
      </c>
      <c r="BB1796">
        <v>448</v>
      </c>
      <c r="BC1796">
        <v>454</v>
      </c>
      <c r="BD1796" t="s">
        <v>7891</v>
      </c>
      <c r="BE1796" t="s">
        <v>8890</v>
      </c>
      <c r="BF1796" t="s">
        <v>7891</v>
      </c>
      <c r="BG1796" t="s">
        <v>7925</v>
      </c>
      <c r="BH1796" t="s">
        <v>7891</v>
      </c>
      <c r="BI1796" t="s">
        <v>7891</v>
      </c>
      <c r="BJ1796" t="s">
        <v>7891</v>
      </c>
      <c r="BK1796" t="s">
        <v>7891</v>
      </c>
      <c r="BL1796" t="s">
        <v>7891</v>
      </c>
      <c r="BM1796">
        <v>34752941</v>
      </c>
      <c r="BN1796" t="s">
        <v>7891</v>
      </c>
      <c r="BO1796" t="s">
        <v>7891</v>
      </c>
      <c r="BP1796" t="s">
        <v>7891</v>
      </c>
      <c r="BQ1796" t="s">
        <v>7891</v>
      </c>
      <c r="BR1796" t="s">
        <v>8891</v>
      </c>
    </row>
    <row r="1797" spans="1:70" x14ac:dyDescent="0.35">
      <c r="A1797" t="s">
        <v>11404</v>
      </c>
      <c r="B1797" t="s">
        <v>8892</v>
      </c>
      <c r="C1797" t="s">
        <v>7891</v>
      </c>
      <c r="D1797" t="s">
        <v>8893</v>
      </c>
      <c r="E1797" t="s">
        <v>8894</v>
      </c>
      <c r="U1797" t="s">
        <v>7891</v>
      </c>
      <c r="V1797" t="s">
        <v>8895</v>
      </c>
      <c r="W1797" t="s">
        <v>7891</v>
      </c>
      <c r="X1797" t="s">
        <v>7891</v>
      </c>
      <c r="Y1797" t="s">
        <v>7891</v>
      </c>
      <c r="Z1797" t="s">
        <v>7891</v>
      </c>
      <c r="AA1797" t="s">
        <v>7891</v>
      </c>
      <c r="AB1797" t="s">
        <v>7891</v>
      </c>
      <c r="AC1797" t="s">
        <v>7891</v>
      </c>
      <c r="AD1797" t="s">
        <v>7891</v>
      </c>
      <c r="AE1797" t="s">
        <v>7891</v>
      </c>
      <c r="AF1797" t="s">
        <v>7891</v>
      </c>
      <c r="AG1797" t="s">
        <v>7891</v>
      </c>
      <c r="AH1797" t="s">
        <v>7891</v>
      </c>
      <c r="AI1797" t="s">
        <v>7891</v>
      </c>
      <c r="AJ1797" t="s">
        <v>7891</v>
      </c>
      <c r="AK1797" t="s">
        <v>7891</v>
      </c>
      <c r="AL1797" t="s">
        <v>7891</v>
      </c>
      <c r="AM1797" t="s">
        <v>7891</v>
      </c>
      <c r="AN1797" t="s">
        <v>7891</v>
      </c>
      <c r="AO1797" t="s">
        <v>8896</v>
      </c>
      <c r="AP1797" t="s">
        <v>8897</v>
      </c>
      <c r="AQ1797" t="s">
        <v>7891</v>
      </c>
      <c r="AR1797" t="s">
        <v>7891</v>
      </c>
      <c r="AS1797" t="s">
        <v>7891</v>
      </c>
      <c r="AT1797" t="s">
        <v>7998</v>
      </c>
      <c r="AU1797">
        <v>2022</v>
      </c>
      <c r="AV1797">
        <v>84</v>
      </c>
      <c r="AW1797">
        <v>3</v>
      </c>
      <c r="AX1797" t="s">
        <v>7891</v>
      </c>
      <c r="AY1797" t="s">
        <v>7891</v>
      </c>
      <c r="AZ1797" t="s">
        <v>7891</v>
      </c>
      <c r="BA1797" t="s">
        <v>7891</v>
      </c>
      <c r="BB1797">
        <v>879</v>
      </c>
      <c r="BC1797">
        <v>899</v>
      </c>
      <c r="BD1797" t="s">
        <v>7891</v>
      </c>
      <c r="BE1797" t="s">
        <v>8898</v>
      </c>
      <c r="BF1797" t="s">
        <v>7891</v>
      </c>
      <c r="BG1797" t="s">
        <v>7925</v>
      </c>
      <c r="BH1797" t="s">
        <v>7891</v>
      </c>
      <c r="BI1797" t="s">
        <v>7891</v>
      </c>
      <c r="BJ1797" t="s">
        <v>7891</v>
      </c>
      <c r="BK1797" t="s">
        <v>7891</v>
      </c>
      <c r="BL1797" t="s">
        <v>7891</v>
      </c>
      <c r="BM1797" t="s">
        <v>7891</v>
      </c>
      <c r="BN1797" t="s">
        <v>7891</v>
      </c>
      <c r="BO1797" t="s">
        <v>7891</v>
      </c>
      <c r="BP1797" t="s">
        <v>7891</v>
      </c>
      <c r="BQ1797" t="s">
        <v>7891</v>
      </c>
      <c r="BR1797" t="s">
        <v>8899</v>
      </c>
    </row>
    <row r="1798" spans="1:70" x14ac:dyDescent="0.35">
      <c r="A1798" t="s">
        <v>11404</v>
      </c>
      <c r="B1798" t="s">
        <v>8900</v>
      </c>
      <c r="C1798" t="s">
        <v>7891</v>
      </c>
      <c r="D1798" t="s">
        <v>8901</v>
      </c>
      <c r="E1798" t="s">
        <v>8902</v>
      </c>
      <c r="U1798" t="s">
        <v>7891</v>
      </c>
      <c r="V1798" t="s">
        <v>8903</v>
      </c>
      <c r="W1798" t="s">
        <v>7891</v>
      </c>
      <c r="X1798" t="s">
        <v>7891</v>
      </c>
      <c r="Y1798" t="s">
        <v>7891</v>
      </c>
      <c r="Z1798" t="s">
        <v>7891</v>
      </c>
      <c r="AA1798" t="s">
        <v>7891</v>
      </c>
      <c r="AB1798" t="s">
        <v>8904</v>
      </c>
      <c r="AC1798" t="s">
        <v>7891</v>
      </c>
      <c r="AD1798" t="s">
        <v>7891</v>
      </c>
      <c r="AE1798" t="s">
        <v>7891</v>
      </c>
      <c r="AF1798" t="s">
        <v>7891</v>
      </c>
      <c r="AG1798" t="s">
        <v>7891</v>
      </c>
      <c r="AH1798" t="s">
        <v>7891</v>
      </c>
      <c r="AI1798" t="s">
        <v>7891</v>
      </c>
      <c r="AJ1798" t="s">
        <v>7891</v>
      </c>
      <c r="AK1798" t="s">
        <v>7891</v>
      </c>
      <c r="AL1798" t="s">
        <v>7891</v>
      </c>
      <c r="AM1798" t="s">
        <v>7891</v>
      </c>
      <c r="AN1798" t="s">
        <v>7891</v>
      </c>
      <c r="AO1798" t="s">
        <v>8905</v>
      </c>
      <c r="AP1798" t="s">
        <v>8906</v>
      </c>
      <c r="AQ1798" t="s">
        <v>7891</v>
      </c>
      <c r="AR1798" t="s">
        <v>7891</v>
      </c>
      <c r="AS1798" t="s">
        <v>7891</v>
      </c>
      <c r="AT1798" t="s">
        <v>8907</v>
      </c>
      <c r="AU1798">
        <v>2021</v>
      </c>
      <c r="AV1798">
        <v>305</v>
      </c>
      <c r="AW1798" t="s">
        <v>7891</v>
      </c>
      <c r="AX1798" t="s">
        <v>7891</v>
      </c>
      <c r="AY1798" t="s">
        <v>7891</v>
      </c>
      <c r="AZ1798" t="s">
        <v>7891</v>
      </c>
      <c r="BA1798" t="s">
        <v>7891</v>
      </c>
      <c r="BB1798" t="s">
        <v>7891</v>
      </c>
      <c r="BC1798" t="s">
        <v>7891</v>
      </c>
      <c r="BD1798">
        <v>114253</v>
      </c>
      <c r="BE1798" t="s">
        <v>8908</v>
      </c>
      <c r="BF1798" t="s">
        <v>7891</v>
      </c>
      <c r="BG1798" t="s">
        <v>7925</v>
      </c>
      <c r="BH1798" t="s">
        <v>7891</v>
      </c>
      <c r="BI1798" t="s">
        <v>7891</v>
      </c>
      <c r="BJ1798" t="s">
        <v>7891</v>
      </c>
      <c r="BK1798" t="s">
        <v>7891</v>
      </c>
      <c r="BL1798" t="s">
        <v>7891</v>
      </c>
      <c r="BM1798">
        <v>34743063</v>
      </c>
      <c r="BN1798" t="s">
        <v>7891</v>
      </c>
      <c r="BO1798" t="s">
        <v>7891</v>
      </c>
      <c r="BP1798" t="s">
        <v>7891</v>
      </c>
      <c r="BQ1798" t="s">
        <v>7891</v>
      </c>
      <c r="BR1798" t="s">
        <v>8909</v>
      </c>
    </row>
    <row r="1799" spans="1:70" x14ac:dyDescent="0.35">
      <c r="A1799" t="s">
        <v>11404</v>
      </c>
      <c r="B1799" t="s">
        <v>8910</v>
      </c>
      <c r="C1799" t="s">
        <v>7891</v>
      </c>
      <c r="D1799" t="s">
        <v>8911</v>
      </c>
      <c r="E1799" t="s">
        <v>7913</v>
      </c>
      <c r="U1799" t="s">
        <v>7891</v>
      </c>
      <c r="V1799" t="s">
        <v>8912</v>
      </c>
      <c r="W1799" t="s">
        <v>7891</v>
      </c>
      <c r="X1799" t="s">
        <v>7891</v>
      </c>
      <c r="Y1799" t="s">
        <v>7891</v>
      </c>
      <c r="Z1799" t="s">
        <v>7891</v>
      </c>
      <c r="AA1799" t="s">
        <v>8913</v>
      </c>
      <c r="AB1799" t="s">
        <v>8914</v>
      </c>
      <c r="AC1799" t="s">
        <v>7891</v>
      </c>
      <c r="AD1799" t="s">
        <v>7891</v>
      </c>
      <c r="AE1799" t="s">
        <v>7891</v>
      </c>
      <c r="AF1799" t="s">
        <v>7891</v>
      </c>
      <c r="AG1799" t="s">
        <v>7891</v>
      </c>
      <c r="AH1799" t="s">
        <v>7891</v>
      </c>
      <c r="AI1799" t="s">
        <v>7891</v>
      </c>
      <c r="AJ1799" t="s">
        <v>7891</v>
      </c>
      <c r="AK1799" t="s">
        <v>7891</v>
      </c>
      <c r="AL1799" t="s">
        <v>7891</v>
      </c>
      <c r="AM1799" t="s">
        <v>7891</v>
      </c>
      <c r="AN1799" t="s">
        <v>7891</v>
      </c>
      <c r="AO1799" t="s">
        <v>182</v>
      </c>
      <c r="AP1799" t="s">
        <v>7915</v>
      </c>
      <c r="AQ1799" t="s">
        <v>7891</v>
      </c>
      <c r="AR1799" t="s">
        <v>7891</v>
      </c>
      <c r="AS1799" t="s">
        <v>7891</v>
      </c>
      <c r="AT1799" t="s">
        <v>8621</v>
      </c>
      <c r="AU1799">
        <v>2022</v>
      </c>
      <c r="AV1799">
        <v>23</v>
      </c>
      <c r="AW1799">
        <v>1</v>
      </c>
      <c r="AX1799" t="s">
        <v>7891</v>
      </c>
      <c r="AY1799" t="s">
        <v>7891</v>
      </c>
      <c r="AZ1799" t="s">
        <v>7891</v>
      </c>
      <c r="BA1799" t="s">
        <v>7891</v>
      </c>
      <c r="BB1799">
        <v>109</v>
      </c>
      <c r="BC1799">
        <v>122</v>
      </c>
      <c r="BD1799" t="s">
        <v>7891</v>
      </c>
      <c r="BE1799" t="s">
        <v>8915</v>
      </c>
      <c r="BF1799" t="s">
        <v>7891</v>
      </c>
      <c r="BG1799" t="s">
        <v>7925</v>
      </c>
      <c r="BH1799" t="s">
        <v>7891</v>
      </c>
      <c r="BI1799" t="s">
        <v>7891</v>
      </c>
      <c r="BJ1799" t="s">
        <v>7891</v>
      </c>
      <c r="BK1799" t="s">
        <v>7891</v>
      </c>
      <c r="BL1799" t="s">
        <v>7891</v>
      </c>
      <c r="BM1799" t="s">
        <v>7891</v>
      </c>
      <c r="BN1799" t="s">
        <v>7891</v>
      </c>
      <c r="BO1799" t="s">
        <v>7891</v>
      </c>
      <c r="BP1799" t="s">
        <v>7891</v>
      </c>
      <c r="BQ1799" t="s">
        <v>7891</v>
      </c>
      <c r="BR1799" t="s">
        <v>8916</v>
      </c>
    </row>
    <row r="1800" spans="1:70" x14ac:dyDescent="0.35">
      <c r="A1800" t="s">
        <v>11404</v>
      </c>
      <c r="B1800" t="s">
        <v>8917</v>
      </c>
      <c r="C1800" t="s">
        <v>7891</v>
      </c>
      <c r="D1800" t="s">
        <v>8918</v>
      </c>
      <c r="E1800" t="s">
        <v>8919</v>
      </c>
      <c r="U1800" t="s">
        <v>7891</v>
      </c>
      <c r="V1800" t="s">
        <v>8920</v>
      </c>
      <c r="W1800" t="s">
        <v>7891</v>
      </c>
      <c r="X1800" t="s">
        <v>7891</v>
      </c>
      <c r="Y1800" t="s">
        <v>7891</v>
      </c>
      <c r="Z1800" t="s">
        <v>7891</v>
      </c>
      <c r="AA1800" t="s">
        <v>7891</v>
      </c>
      <c r="AB1800" t="s">
        <v>7891</v>
      </c>
      <c r="AC1800" t="s">
        <v>7891</v>
      </c>
      <c r="AD1800" t="s">
        <v>7891</v>
      </c>
      <c r="AE1800" t="s">
        <v>7891</v>
      </c>
      <c r="AF1800" t="s">
        <v>7891</v>
      </c>
      <c r="AG1800" t="s">
        <v>7891</v>
      </c>
      <c r="AH1800" t="s">
        <v>7891</v>
      </c>
      <c r="AI1800" t="s">
        <v>7891</v>
      </c>
      <c r="AJ1800" t="s">
        <v>7891</v>
      </c>
      <c r="AK1800" t="s">
        <v>7891</v>
      </c>
      <c r="AL1800" t="s">
        <v>7891</v>
      </c>
      <c r="AM1800" t="s">
        <v>7891</v>
      </c>
      <c r="AN1800" t="s">
        <v>7891</v>
      </c>
      <c r="AO1800" t="s">
        <v>8921</v>
      </c>
      <c r="AP1800" t="s">
        <v>8922</v>
      </c>
      <c r="AQ1800" t="s">
        <v>7891</v>
      </c>
      <c r="AR1800" t="s">
        <v>7891</v>
      </c>
      <c r="AS1800" t="s">
        <v>7891</v>
      </c>
      <c r="AT1800" t="s">
        <v>8923</v>
      </c>
      <c r="AU1800">
        <v>2021</v>
      </c>
      <c r="AV1800">
        <v>15</v>
      </c>
      <c r="AW1800" t="s">
        <v>8924</v>
      </c>
      <c r="AX1800" t="s">
        <v>7891</v>
      </c>
      <c r="AY1800" t="s">
        <v>7891</v>
      </c>
      <c r="AZ1800" t="s">
        <v>8545</v>
      </c>
      <c r="BA1800" t="s">
        <v>7891</v>
      </c>
      <c r="BB1800">
        <v>158</v>
      </c>
      <c r="BC1800">
        <v>163</v>
      </c>
      <c r="BD1800" t="s">
        <v>8925</v>
      </c>
      <c r="BE1800" t="s">
        <v>8926</v>
      </c>
      <c r="BF1800" t="s">
        <v>7891</v>
      </c>
      <c r="BG1800" t="s">
        <v>7925</v>
      </c>
      <c r="BH1800" t="s">
        <v>7891</v>
      </c>
      <c r="BI1800" t="s">
        <v>7891</v>
      </c>
      <c r="BJ1800" t="s">
        <v>7891</v>
      </c>
      <c r="BK1800" t="s">
        <v>7891</v>
      </c>
      <c r="BL1800" t="s">
        <v>7891</v>
      </c>
      <c r="BM1800" t="s">
        <v>7891</v>
      </c>
      <c r="BN1800" t="s">
        <v>7891</v>
      </c>
      <c r="BO1800" t="s">
        <v>7891</v>
      </c>
      <c r="BP1800" t="s">
        <v>7891</v>
      </c>
      <c r="BQ1800" t="s">
        <v>7891</v>
      </c>
      <c r="BR1800" t="s">
        <v>8927</v>
      </c>
    </row>
    <row r="1801" spans="1:70" x14ac:dyDescent="0.35">
      <c r="A1801" t="s">
        <v>11404</v>
      </c>
      <c r="B1801" t="s">
        <v>8928</v>
      </c>
      <c r="C1801" t="s">
        <v>7891</v>
      </c>
      <c r="D1801" t="s">
        <v>8929</v>
      </c>
      <c r="E1801" t="s">
        <v>8930</v>
      </c>
      <c r="U1801" t="s">
        <v>7891</v>
      </c>
      <c r="V1801" t="s">
        <v>8931</v>
      </c>
      <c r="W1801" t="s">
        <v>7891</v>
      </c>
      <c r="X1801" t="s">
        <v>7891</v>
      </c>
      <c r="Y1801" t="s">
        <v>7891</v>
      </c>
      <c r="Z1801" t="s">
        <v>7891</v>
      </c>
      <c r="AA1801" t="s">
        <v>7891</v>
      </c>
      <c r="AB1801" t="s">
        <v>8932</v>
      </c>
      <c r="AC1801" t="s">
        <v>7891</v>
      </c>
      <c r="AD1801" t="s">
        <v>7891</v>
      </c>
      <c r="AE1801" t="s">
        <v>7891</v>
      </c>
      <c r="AF1801" t="s">
        <v>7891</v>
      </c>
      <c r="AG1801" t="s">
        <v>7891</v>
      </c>
      <c r="AH1801" t="s">
        <v>7891</v>
      </c>
      <c r="AI1801" t="s">
        <v>7891</v>
      </c>
      <c r="AJ1801" t="s">
        <v>7891</v>
      </c>
      <c r="AK1801" t="s">
        <v>7891</v>
      </c>
      <c r="AL1801" t="s">
        <v>7891</v>
      </c>
      <c r="AM1801" t="s">
        <v>7891</v>
      </c>
      <c r="AN1801" t="s">
        <v>7891</v>
      </c>
      <c r="AO1801" t="s">
        <v>7891</v>
      </c>
      <c r="AP1801" t="s">
        <v>8933</v>
      </c>
      <c r="AQ1801" t="s">
        <v>7891</v>
      </c>
      <c r="AR1801" t="s">
        <v>7891</v>
      </c>
      <c r="AS1801" t="s">
        <v>7891</v>
      </c>
      <c r="AT1801" t="s">
        <v>8934</v>
      </c>
      <c r="AU1801">
        <v>2021</v>
      </c>
      <c r="AV1801">
        <v>8</v>
      </c>
      <c r="AW1801">
        <v>1</v>
      </c>
      <c r="AX1801" t="s">
        <v>7891</v>
      </c>
      <c r="AY1801" t="s">
        <v>7891</v>
      </c>
      <c r="AZ1801" t="s">
        <v>7891</v>
      </c>
      <c r="BA1801" t="s">
        <v>7891</v>
      </c>
      <c r="BB1801" t="s">
        <v>7891</v>
      </c>
      <c r="BC1801" t="s">
        <v>7891</v>
      </c>
      <c r="BD1801">
        <v>260</v>
      </c>
      <c r="BE1801" t="s">
        <v>8935</v>
      </c>
      <c r="BF1801" t="s">
        <v>7891</v>
      </c>
      <c r="BG1801" t="s">
        <v>7891</v>
      </c>
      <c r="BH1801" t="s">
        <v>7891</v>
      </c>
      <c r="BI1801" t="s">
        <v>7891</v>
      </c>
      <c r="BJ1801" t="s">
        <v>7891</v>
      </c>
      <c r="BK1801" t="s">
        <v>7891</v>
      </c>
      <c r="BL1801" t="s">
        <v>7891</v>
      </c>
      <c r="BM1801" t="s">
        <v>7891</v>
      </c>
      <c r="BN1801" t="s">
        <v>7891</v>
      </c>
      <c r="BO1801" t="s">
        <v>7891</v>
      </c>
      <c r="BP1801" t="s">
        <v>7891</v>
      </c>
      <c r="BQ1801" t="s">
        <v>7891</v>
      </c>
      <c r="BR1801" t="s">
        <v>8936</v>
      </c>
    </row>
    <row r="1802" spans="1:70" x14ac:dyDescent="0.35">
      <c r="A1802" t="s">
        <v>11404</v>
      </c>
      <c r="B1802" t="s">
        <v>8937</v>
      </c>
      <c r="C1802" t="s">
        <v>7891</v>
      </c>
      <c r="D1802" t="s">
        <v>5284</v>
      </c>
      <c r="E1802" t="s">
        <v>8255</v>
      </c>
      <c r="U1802" t="s">
        <v>7891</v>
      </c>
      <c r="V1802" t="s">
        <v>8938</v>
      </c>
      <c r="W1802" t="s">
        <v>7891</v>
      </c>
      <c r="X1802" t="s">
        <v>7891</v>
      </c>
      <c r="Y1802" t="s">
        <v>7891</v>
      </c>
      <c r="Z1802" t="s">
        <v>7891</v>
      </c>
      <c r="AA1802" t="s">
        <v>7891</v>
      </c>
      <c r="AB1802" t="s">
        <v>7891</v>
      </c>
      <c r="AC1802" t="s">
        <v>7891</v>
      </c>
      <c r="AD1802" t="s">
        <v>7891</v>
      </c>
      <c r="AE1802" t="s">
        <v>7891</v>
      </c>
      <c r="AF1802" t="s">
        <v>7891</v>
      </c>
      <c r="AG1802" t="s">
        <v>7891</v>
      </c>
      <c r="AH1802" t="s">
        <v>7891</v>
      </c>
      <c r="AI1802" t="s">
        <v>7891</v>
      </c>
      <c r="AJ1802" t="s">
        <v>7891</v>
      </c>
      <c r="AK1802" t="s">
        <v>7891</v>
      </c>
      <c r="AL1802" t="s">
        <v>7891</v>
      </c>
      <c r="AM1802" t="s">
        <v>7891</v>
      </c>
      <c r="AN1802" t="s">
        <v>7891</v>
      </c>
      <c r="AO1802" t="s">
        <v>8259</v>
      </c>
      <c r="AP1802" t="s">
        <v>7891</v>
      </c>
      <c r="AQ1802" t="s">
        <v>7891</v>
      </c>
      <c r="AR1802" t="s">
        <v>7891</v>
      </c>
      <c r="AS1802" t="s">
        <v>7891</v>
      </c>
      <c r="AT1802" t="s">
        <v>8934</v>
      </c>
      <c r="AU1802">
        <v>2021</v>
      </c>
      <c r="AV1802">
        <v>12</v>
      </c>
      <c r="AW1802" t="s">
        <v>7891</v>
      </c>
      <c r="AX1802" t="s">
        <v>7891</v>
      </c>
      <c r="AY1802" t="s">
        <v>7891</v>
      </c>
      <c r="AZ1802" t="s">
        <v>7891</v>
      </c>
      <c r="BA1802" t="s">
        <v>7891</v>
      </c>
      <c r="BB1802" t="s">
        <v>7891</v>
      </c>
      <c r="BC1802" t="s">
        <v>7891</v>
      </c>
      <c r="BD1802">
        <v>707622</v>
      </c>
      <c r="BE1802" t="s">
        <v>5289</v>
      </c>
      <c r="BF1802" t="s">
        <v>7891</v>
      </c>
      <c r="BG1802" t="s">
        <v>7891</v>
      </c>
      <c r="BH1802" t="s">
        <v>7891</v>
      </c>
      <c r="BI1802" t="s">
        <v>7891</v>
      </c>
      <c r="BJ1802" t="s">
        <v>7891</v>
      </c>
      <c r="BK1802" t="s">
        <v>7891</v>
      </c>
      <c r="BL1802" t="s">
        <v>7891</v>
      </c>
      <c r="BM1802">
        <v>34803753</v>
      </c>
      <c r="BN1802" t="s">
        <v>7891</v>
      </c>
      <c r="BO1802" t="s">
        <v>7891</v>
      </c>
      <c r="BP1802" t="s">
        <v>7891</v>
      </c>
      <c r="BQ1802" t="s">
        <v>7891</v>
      </c>
      <c r="BR1802" t="s">
        <v>8939</v>
      </c>
    </row>
    <row r="1803" spans="1:70" x14ac:dyDescent="0.35">
      <c r="A1803" t="s">
        <v>11404</v>
      </c>
      <c r="B1803" t="s">
        <v>8940</v>
      </c>
      <c r="C1803" t="s">
        <v>7891</v>
      </c>
      <c r="D1803" t="s">
        <v>8941</v>
      </c>
      <c r="E1803" t="s">
        <v>8942</v>
      </c>
      <c r="U1803" t="s">
        <v>7891</v>
      </c>
      <c r="V1803" t="s">
        <v>8943</v>
      </c>
      <c r="W1803" t="s">
        <v>7891</v>
      </c>
      <c r="X1803" t="s">
        <v>7891</v>
      </c>
      <c r="Y1803" t="s">
        <v>7891</v>
      </c>
      <c r="Z1803" t="s">
        <v>7891</v>
      </c>
      <c r="AA1803" t="s">
        <v>7891</v>
      </c>
      <c r="AB1803" t="s">
        <v>7891</v>
      </c>
      <c r="AC1803" t="s">
        <v>7891</v>
      </c>
      <c r="AD1803" t="s">
        <v>7891</v>
      </c>
      <c r="AE1803" t="s">
        <v>7891</v>
      </c>
      <c r="AF1803" t="s">
        <v>7891</v>
      </c>
      <c r="AG1803" t="s">
        <v>7891</v>
      </c>
      <c r="AH1803" t="s">
        <v>7891</v>
      </c>
      <c r="AI1803" t="s">
        <v>7891</v>
      </c>
      <c r="AJ1803" t="s">
        <v>7891</v>
      </c>
      <c r="AK1803" t="s">
        <v>7891</v>
      </c>
      <c r="AL1803" t="s">
        <v>7891</v>
      </c>
      <c r="AM1803" t="s">
        <v>7891</v>
      </c>
      <c r="AN1803" t="s">
        <v>7891</v>
      </c>
      <c r="AO1803" t="s">
        <v>8944</v>
      </c>
      <c r="AP1803" t="s">
        <v>8945</v>
      </c>
      <c r="AQ1803" t="s">
        <v>7891</v>
      </c>
      <c r="AR1803" t="s">
        <v>7891</v>
      </c>
      <c r="AS1803" t="s">
        <v>7891</v>
      </c>
      <c r="AT1803" t="s">
        <v>8946</v>
      </c>
      <c r="AU1803">
        <v>2021</v>
      </c>
      <c r="AV1803">
        <v>75</v>
      </c>
      <c r="AW1803" t="s">
        <v>7891</v>
      </c>
      <c r="AX1803" t="s">
        <v>7891</v>
      </c>
      <c r="AY1803">
        <v>3</v>
      </c>
      <c r="AZ1803" t="s">
        <v>7891</v>
      </c>
      <c r="BA1803" t="s">
        <v>7891</v>
      </c>
      <c r="BB1803" t="s">
        <v>7891</v>
      </c>
      <c r="BC1803" t="s">
        <v>7891</v>
      </c>
      <c r="BD1803">
        <v>7513410010</v>
      </c>
      <c r="BE1803" t="s">
        <v>8947</v>
      </c>
      <c r="BF1803" t="s">
        <v>7891</v>
      </c>
      <c r="BG1803" t="s">
        <v>7891</v>
      </c>
      <c r="BH1803" t="s">
        <v>7891</v>
      </c>
      <c r="BI1803" t="s">
        <v>7891</v>
      </c>
      <c r="BJ1803" t="s">
        <v>7891</v>
      </c>
      <c r="BK1803" t="s">
        <v>7891</v>
      </c>
      <c r="BL1803" t="s">
        <v>7891</v>
      </c>
      <c r="BM1803">
        <v>34985509</v>
      </c>
      <c r="BN1803" t="s">
        <v>7891</v>
      </c>
      <c r="BO1803" t="s">
        <v>7891</v>
      </c>
      <c r="BP1803" t="s">
        <v>7891</v>
      </c>
      <c r="BQ1803" t="s">
        <v>7891</v>
      </c>
      <c r="BR1803" t="s">
        <v>8948</v>
      </c>
    </row>
    <row r="1804" spans="1:70" x14ac:dyDescent="0.35">
      <c r="A1804" t="s">
        <v>11404</v>
      </c>
      <c r="B1804" t="s">
        <v>8949</v>
      </c>
      <c r="C1804" t="s">
        <v>7891</v>
      </c>
      <c r="D1804" t="s">
        <v>8950</v>
      </c>
      <c r="E1804" t="s">
        <v>8951</v>
      </c>
      <c r="U1804" t="s">
        <v>7891</v>
      </c>
      <c r="V1804" t="s">
        <v>8952</v>
      </c>
      <c r="W1804" t="s">
        <v>7891</v>
      </c>
      <c r="X1804" t="s">
        <v>7891</v>
      </c>
      <c r="Y1804" t="s">
        <v>7891</v>
      </c>
      <c r="Z1804" t="s">
        <v>7891</v>
      </c>
      <c r="AA1804" t="s">
        <v>7891</v>
      </c>
      <c r="AB1804" t="s">
        <v>7891</v>
      </c>
      <c r="AC1804" t="s">
        <v>7891</v>
      </c>
      <c r="AD1804" t="s">
        <v>7891</v>
      </c>
      <c r="AE1804" t="s">
        <v>7891</v>
      </c>
      <c r="AF1804" t="s">
        <v>7891</v>
      </c>
      <c r="AG1804" t="s">
        <v>7891</v>
      </c>
      <c r="AH1804" t="s">
        <v>7891</v>
      </c>
      <c r="AI1804" t="s">
        <v>7891</v>
      </c>
      <c r="AJ1804" t="s">
        <v>7891</v>
      </c>
      <c r="AK1804" t="s">
        <v>7891</v>
      </c>
      <c r="AL1804" t="s">
        <v>7891</v>
      </c>
      <c r="AM1804" t="s">
        <v>7891</v>
      </c>
      <c r="AN1804" t="s">
        <v>7891</v>
      </c>
      <c r="AO1804" t="s">
        <v>8953</v>
      </c>
      <c r="AP1804" t="s">
        <v>8954</v>
      </c>
      <c r="AQ1804" t="s">
        <v>7891</v>
      </c>
      <c r="AR1804" t="s">
        <v>7891</v>
      </c>
      <c r="AS1804" t="s">
        <v>7891</v>
      </c>
      <c r="AT1804" t="s">
        <v>8946</v>
      </c>
      <c r="AU1804">
        <v>2021</v>
      </c>
      <c r="AV1804">
        <v>81</v>
      </c>
      <c r="AW1804">
        <v>6</v>
      </c>
      <c r="AX1804" t="s">
        <v>7891</v>
      </c>
      <c r="AY1804" t="s">
        <v>7891</v>
      </c>
      <c r="AZ1804" t="s">
        <v>7891</v>
      </c>
      <c r="BA1804" t="s">
        <v>7891</v>
      </c>
      <c r="BB1804">
        <v>965</v>
      </c>
      <c r="BC1804">
        <v>971</v>
      </c>
      <c r="BD1804" t="s">
        <v>7891</v>
      </c>
      <c r="BE1804" t="s">
        <v>7891</v>
      </c>
      <c r="BF1804" t="s">
        <v>7891</v>
      </c>
      <c r="BG1804" t="s">
        <v>7891</v>
      </c>
      <c r="BH1804" t="s">
        <v>7891</v>
      </c>
      <c r="BI1804" t="s">
        <v>7891</v>
      </c>
      <c r="BJ1804" t="s">
        <v>7891</v>
      </c>
      <c r="BK1804" t="s">
        <v>7891</v>
      </c>
      <c r="BL1804" t="s">
        <v>7891</v>
      </c>
      <c r="BM1804">
        <v>34875595</v>
      </c>
      <c r="BN1804" t="s">
        <v>7891</v>
      </c>
      <c r="BO1804" t="s">
        <v>7891</v>
      </c>
      <c r="BP1804" t="s">
        <v>7891</v>
      </c>
      <c r="BQ1804" t="s">
        <v>7891</v>
      </c>
      <c r="BR1804" t="s">
        <v>8955</v>
      </c>
    </row>
    <row r="1805" spans="1:70" x14ac:dyDescent="0.35">
      <c r="A1805" t="s">
        <v>11404</v>
      </c>
      <c r="B1805" t="s">
        <v>8956</v>
      </c>
      <c r="C1805" t="s">
        <v>7891</v>
      </c>
      <c r="D1805" t="s">
        <v>4878</v>
      </c>
      <c r="E1805" t="s">
        <v>8957</v>
      </c>
      <c r="U1805" t="s">
        <v>7891</v>
      </c>
      <c r="V1805" t="s">
        <v>1282</v>
      </c>
      <c r="W1805" t="s">
        <v>7891</v>
      </c>
      <c r="X1805" t="s">
        <v>7891</v>
      </c>
      <c r="Y1805" t="s">
        <v>7891</v>
      </c>
      <c r="Z1805" t="s">
        <v>7891</v>
      </c>
      <c r="AA1805" t="s">
        <v>7891</v>
      </c>
      <c r="AB1805" t="s">
        <v>7891</v>
      </c>
      <c r="AC1805" t="s">
        <v>7891</v>
      </c>
      <c r="AD1805" t="s">
        <v>7891</v>
      </c>
      <c r="AE1805" t="s">
        <v>7891</v>
      </c>
      <c r="AF1805" t="s">
        <v>7891</v>
      </c>
      <c r="AG1805" t="s">
        <v>7891</v>
      </c>
      <c r="AH1805" t="s">
        <v>7891</v>
      </c>
      <c r="AI1805" t="s">
        <v>7891</v>
      </c>
      <c r="AJ1805" t="s">
        <v>7891</v>
      </c>
      <c r="AK1805" t="s">
        <v>7891</v>
      </c>
      <c r="AL1805" t="s">
        <v>7891</v>
      </c>
      <c r="AM1805" t="s">
        <v>7891</v>
      </c>
      <c r="AN1805" t="s">
        <v>7891</v>
      </c>
      <c r="AO1805" t="s">
        <v>8958</v>
      </c>
      <c r="AP1805" t="s">
        <v>8959</v>
      </c>
      <c r="AQ1805" t="s">
        <v>7891</v>
      </c>
      <c r="AR1805" t="s">
        <v>7891</v>
      </c>
      <c r="AS1805" t="s">
        <v>7891</v>
      </c>
      <c r="AT1805" t="s">
        <v>8907</v>
      </c>
      <c r="AU1805">
        <v>2021</v>
      </c>
      <c r="AV1805">
        <v>34</v>
      </c>
      <c r="AW1805">
        <v>11</v>
      </c>
      <c r="AX1805" t="s">
        <v>7891</v>
      </c>
      <c r="AY1805" t="s">
        <v>7891</v>
      </c>
      <c r="AZ1805" t="s">
        <v>7891</v>
      </c>
      <c r="BA1805" t="s">
        <v>7891</v>
      </c>
      <c r="BB1805">
        <v>38</v>
      </c>
      <c r="BC1805">
        <v>45</v>
      </c>
      <c r="BD1805" t="s">
        <v>7891</v>
      </c>
      <c r="BE1805" t="s">
        <v>1279</v>
      </c>
      <c r="BF1805" t="s">
        <v>7891</v>
      </c>
      <c r="BG1805" t="s">
        <v>7891</v>
      </c>
      <c r="BH1805" t="s">
        <v>7891</v>
      </c>
      <c r="BI1805" t="s">
        <v>7891</v>
      </c>
      <c r="BJ1805" t="s">
        <v>7891</v>
      </c>
      <c r="BK1805" t="s">
        <v>7891</v>
      </c>
      <c r="BL1805" t="s">
        <v>7891</v>
      </c>
      <c r="BM1805">
        <v>34608015</v>
      </c>
      <c r="BN1805" t="s">
        <v>7891</v>
      </c>
      <c r="BO1805" t="s">
        <v>7891</v>
      </c>
      <c r="BP1805" t="s">
        <v>7891</v>
      </c>
      <c r="BQ1805" t="s">
        <v>7891</v>
      </c>
      <c r="BR1805" t="s">
        <v>8960</v>
      </c>
    </row>
    <row r="1806" spans="1:70" x14ac:dyDescent="0.35">
      <c r="A1806" t="s">
        <v>11404</v>
      </c>
      <c r="B1806" t="s">
        <v>8961</v>
      </c>
      <c r="C1806" t="s">
        <v>7891</v>
      </c>
      <c r="D1806" t="s">
        <v>4361</v>
      </c>
      <c r="E1806" t="s">
        <v>8962</v>
      </c>
      <c r="U1806" t="s">
        <v>7891</v>
      </c>
      <c r="V1806" t="s">
        <v>812</v>
      </c>
      <c r="W1806" t="s">
        <v>7891</v>
      </c>
      <c r="X1806" t="s">
        <v>7891</v>
      </c>
      <c r="Y1806" t="s">
        <v>7891</v>
      </c>
      <c r="Z1806" t="s">
        <v>7891</v>
      </c>
      <c r="AA1806" t="s">
        <v>7891</v>
      </c>
      <c r="AB1806" t="s">
        <v>7891</v>
      </c>
      <c r="AC1806" t="s">
        <v>7891</v>
      </c>
      <c r="AD1806" t="s">
        <v>7891</v>
      </c>
      <c r="AE1806" t="s">
        <v>7891</v>
      </c>
      <c r="AF1806" t="s">
        <v>7891</v>
      </c>
      <c r="AG1806" t="s">
        <v>7891</v>
      </c>
      <c r="AH1806" t="s">
        <v>7891</v>
      </c>
      <c r="AI1806" t="s">
        <v>7891</v>
      </c>
      <c r="AJ1806" t="s">
        <v>7891</v>
      </c>
      <c r="AK1806" t="s">
        <v>7891</v>
      </c>
      <c r="AL1806" t="s">
        <v>7891</v>
      </c>
      <c r="AM1806" t="s">
        <v>7891</v>
      </c>
      <c r="AN1806" t="s">
        <v>7891</v>
      </c>
      <c r="AO1806" t="s">
        <v>8963</v>
      </c>
      <c r="AP1806" t="s">
        <v>8964</v>
      </c>
      <c r="AQ1806" t="s">
        <v>7891</v>
      </c>
      <c r="AR1806" t="s">
        <v>7891</v>
      </c>
      <c r="AS1806" t="s">
        <v>7891</v>
      </c>
      <c r="AT1806" t="s">
        <v>8907</v>
      </c>
      <c r="AU1806">
        <v>2021</v>
      </c>
      <c r="AV1806">
        <v>31</v>
      </c>
      <c r="AW1806" t="s">
        <v>7891</v>
      </c>
      <c r="AX1806" t="s">
        <v>7891</v>
      </c>
      <c r="AY1806">
        <v>4</v>
      </c>
      <c r="AZ1806" t="s">
        <v>7891</v>
      </c>
      <c r="BA1806" t="s">
        <v>7891</v>
      </c>
      <c r="BB1806" t="s">
        <v>7891</v>
      </c>
      <c r="BC1806" t="s">
        <v>7891</v>
      </c>
      <c r="BD1806" t="s">
        <v>7891</v>
      </c>
      <c r="BE1806" t="s">
        <v>809</v>
      </c>
      <c r="BF1806" t="s">
        <v>7891</v>
      </c>
      <c r="BG1806" t="s">
        <v>7891</v>
      </c>
      <c r="BH1806" t="s">
        <v>7891</v>
      </c>
      <c r="BI1806" t="s">
        <v>7891</v>
      </c>
      <c r="BJ1806" t="s">
        <v>7891</v>
      </c>
      <c r="BK1806" t="s">
        <v>7891</v>
      </c>
      <c r="BL1806" t="s">
        <v>7891</v>
      </c>
      <c r="BM1806">
        <v>34751367</v>
      </c>
      <c r="BN1806" t="s">
        <v>7891</v>
      </c>
      <c r="BO1806" t="s">
        <v>7891</v>
      </c>
      <c r="BP1806" t="s">
        <v>7891</v>
      </c>
      <c r="BQ1806" t="s">
        <v>7891</v>
      </c>
      <c r="BR1806" t="s">
        <v>8965</v>
      </c>
    </row>
    <row r="1807" spans="1:70" x14ac:dyDescent="0.35">
      <c r="A1807" t="s">
        <v>11404</v>
      </c>
      <c r="B1807" t="s">
        <v>8966</v>
      </c>
      <c r="C1807" t="s">
        <v>7891</v>
      </c>
      <c r="D1807" t="s">
        <v>8967</v>
      </c>
      <c r="E1807" t="s">
        <v>8968</v>
      </c>
      <c r="U1807" t="s">
        <v>7891</v>
      </c>
      <c r="V1807" t="s">
        <v>8969</v>
      </c>
      <c r="W1807" t="s">
        <v>7891</v>
      </c>
      <c r="X1807" t="s">
        <v>7891</v>
      </c>
      <c r="Y1807" t="s">
        <v>7891</v>
      </c>
      <c r="Z1807" t="s">
        <v>7891</v>
      </c>
      <c r="AA1807" t="s">
        <v>8970</v>
      </c>
      <c r="AB1807" t="s">
        <v>8971</v>
      </c>
      <c r="AC1807" t="s">
        <v>7891</v>
      </c>
      <c r="AD1807" t="s">
        <v>7891</v>
      </c>
      <c r="AE1807" t="s">
        <v>7891</v>
      </c>
      <c r="AF1807" t="s">
        <v>7891</v>
      </c>
      <c r="AG1807" t="s">
        <v>7891</v>
      </c>
      <c r="AH1807" t="s">
        <v>7891</v>
      </c>
      <c r="AI1807" t="s">
        <v>7891</v>
      </c>
      <c r="AJ1807" t="s">
        <v>7891</v>
      </c>
      <c r="AK1807" t="s">
        <v>7891</v>
      </c>
      <c r="AL1807" t="s">
        <v>7891</v>
      </c>
      <c r="AM1807" t="s">
        <v>7891</v>
      </c>
      <c r="AN1807" t="s">
        <v>7891</v>
      </c>
      <c r="AO1807" t="s">
        <v>8972</v>
      </c>
      <c r="AP1807" t="s">
        <v>8973</v>
      </c>
      <c r="AQ1807" t="s">
        <v>7891</v>
      </c>
      <c r="AR1807" t="s">
        <v>7891</v>
      </c>
      <c r="AS1807" t="s">
        <v>7891</v>
      </c>
      <c r="AT1807" t="s">
        <v>8907</v>
      </c>
      <c r="AU1807">
        <v>2021</v>
      </c>
      <c r="AV1807">
        <v>66</v>
      </c>
      <c r="AW1807">
        <v>4</v>
      </c>
      <c r="AX1807" t="s">
        <v>7891</v>
      </c>
      <c r="AY1807" t="s">
        <v>7891</v>
      </c>
      <c r="AZ1807" t="s">
        <v>7891</v>
      </c>
      <c r="BA1807" t="s">
        <v>7891</v>
      </c>
      <c r="BB1807">
        <v>433</v>
      </c>
      <c r="BC1807">
        <v>441</v>
      </c>
      <c r="BD1807" t="s">
        <v>7891</v>
      </c>
      <c r="BE1807" t="s">
        <v>1539</v>
      </c>
      <c r="BF1807" t="s">
        <v>7891</v>
      </c>
      <c r="BG1807" t="s">
        <v>7891</v>
      </c>
      <c r="BH1807" t="s">
        <v>7891</v>
      </c>
      <c r="BI1807" t="s">
        <v>7891</v>
      </c>
      <c r="BJ1807" t="s">
        <v>7891</v>
      </c>
      <c r="BK1807" t="s">
        <v>7891</v>
      </c>
      <c r="BL1807" t="s">
        <v>7891</v>
      </c>
      <c r="BM1807">
        <v>34871029</v>
      </c>
      <c r="BN1807" t="s">
        <v>7891</v>
      </c>
      <c r="BO1807" t="s">
        <v>7891</v>
      </c>
      <c r="BP1807" t="s">
        <v>7891</v>
      </c>
      <c r="BQ1807" t="s">
        <v>7891</v>
      </c>
      <c r="BR1807" t="s">
        <v>8974</v>
      </c>
    </row>
    <row r="1808" spans="1:70" x14ac:dyDescent="0.35">
      <c r="A1808" t="s">
        <v>11404</v>
      </c>
      <c r="B1808" t="s">
        <v>8975</v>
      </c>
      <c r="C1808" t="s">
        <v>7891</v>
      </c>
      <c r="D1808" t="s">
        <v>8976</v>
      </c>
      <c r="E1808" t="s">
        <v>7892</v>
      </c>
      <c r="U1808" t="s">
        <v>7891</v>
      </c>
      <c r="V1808" t="s">
        <v>8977</v>
      </c>
      <c r="W1808" t="s">
        <v>7891</v>
      </c>
      <c r="X1808" t="s">
        <v>7891</v>
      </c>
      <c r="Y1808" t="s">
        <v>7891</v>
      </c>
      <c r="Z1808" t="s">
        <v>7891</v>
      </c>
      <c r="AA1808" t="s">
        <v>7891</v>
      </c>
      <c r="AB1808" t="s">
        <v>7891</v>
      </c>
      <c r="AC1808" t="s">
        <v>7891</v>
      </c>
      <c r="AD1808" t="s">
        <v>7891</v>
      </c>
      <c r="AE1808" t="s">
        <v>7891</v>
      </c>
      <c r="AF1808" t="s">
        <v>7891</v>
      </c>
      <c r="AG1808" t="s">
        <v>7891</v>
      </c>
      <c r="AH1808" t="s">
        <v>7891</v>
      </c>
      <c r="AI1808" t="s">
        <v>7891</v>
      </c>
      <c r="AJ1808" t="s">
        <v>7891</v>
      </c>
      <c r="AK1808" t="s">
        <v>7891</v>
      </c>
      <c r="AL1808" t="s">
        <v>7891</v>
      </c>
      <c r="AM1808" t="s">
        <v>7891</v>
      </c>
      <c r="AN1808" t="s">
        <v>7891</v>
      </c>
      <c r="AO1808" t="s">
        <v>7891</v>
      </c>
      <c r="AP1808" t="s">
        <v>7894</v>
      </c>
      <c r="AQ1808" t="s">
        <v>7891</v>
      </c>
      <c r="AR1808" t="s">
        <v>7891</v>
      </c>
      <c r="AS1808" t="s">
        <v>7891</v>
      </c>
      <c r="AT1808" t="s">
        <v>8907</v>
      </c>
      <c r="AU1808">
        <v>2021</v>
      </c>
      <c r="AV1808">
        <v>18</v>
      </c>
      <c r="AW1808">
        <v>21</v>
      </c>
      <c r="AX1808" t="s">
        <v>7891</v>
      </c>
      <c r="AY1808" t="s">
        <v>7891</v>
      </c>
      <c r="AZ1808" t="s">
        <v>7891</v>
      </c>
      <c r="BA1808" t="s">
        <v>7891</v>
      </c>
      <c r="BB1808" t="s">
        <v>7891</v>
      </c>
      <c r="BC1808" t="s">
        <v>7891</v>
      </c>
      <c r="BD1808">
        <v>11168</v>
      </c>
      <c r="BE1808" t="s">
        <v>8978</v>
      </c>
      <c r="BF1808" t="s">
        <v>7891</v>
      </c>
      <c r="BG1808" t="s">
        <v>7891</v>
      </c>
      <c r="BH1808" t="s">
        <v>7891</v>
      </c>
      <c r="BI1808" t="s">
        <v>7891</v>
      </c>
      <c r="BJ1808" t="s">
        <v>7891</v>
      </c>
      <c r="BK1808" t="s">
        <v>7891</v>
      </c>
      <c r="BL1808" t="s">
        <v>7891</v>
      </c>
      <c r="BM1808">
        <v>34769687</v>
      </c>
      <c r="BN1808" t="s">
        <v>7891</v>
      </c>
      <c r="BO1808" t="s">
        <v>7891</v>
      </c>
      <c r="BP1808" t="s">
        <v>7891</v>
      </c>
      <c r="BQ1808" t="s">
        <v>7891</v>
      </c>
      <c r="BR1808" t="s">
        <v>8979</v>
      </c>
    </row>
    <row r="1809" spans="1:70" x14ac:dyDescent="0.35">
      <c r="A1809" t="s">
        <v>11404</v>
      </c>
      <c r="B1809" t="s">
        <v>8980</v>
      </c>
      <c r="C1809" t="s">
        <v>7891</v>
      </c>
      <c r="D1809" t="s">
        <v>8981</v>
      </c>
      <c r="E1809" t="s">
        <v>8982</v>
      </c>
      <c r="U1809" t="s">
        <v>7891</v>
      </c>
      <c r="V1809" t="s">
        <v>8983</v>
      </c>
      <c r="W1809" t="s">
        <v>7891</v>
      </c>
      <c r="X1809" t="s">
        <v>7891</v>
      </c>
      <c r="Y1809" t="s">
        <v>7891</v>
      </c>
      <c r="Z1809" t="s">
        <v>7891</v>
      </c>
      <c r="AA1809" t="s">
        <v>8984</v>
      </c>
      <c r="AB1809" t="s">
        <v>8985</v>
      </c>
      <c r="AC1809" t="s">
        <v>7891</v>
      </c>
      <c r="AD1809" t="s">
        <v>7891</v>
      </c>
      <c r="AE1809" t="s">
        <v>7891</v>
      </c>
      <c r="AF1809" t="s">
        <v>7891</v>
      </c>
      <c r="AG1809" t="s">
        <v>7891</v>
      </c>
      <c r="AH1809" t="s">
        <v>7891</v>
      </c>
      <c r="AI1809" t="s">
        <v>7891</v>
      </c>
      <c r="AJ1809" t="s">
        <v>7891</v>
      </c>
      <c r="AK1809" t="s">
        <v>7891</v>
      </c>
      <c r="AL1809" t="s">
        <v>7891</v>
      </c>
      <c r="AM1809" t="s">
        <v>7891</v>
      </c>
      <c r="AN1809" t="s">
        <v>7891</v>
      </c>
      <c r="AO1809" t="s">
        <v>8986</v>
      </c>
      <c r="AP1809" t="s">
        <v>8987</v>
      </c>
      <c r="AQ1809" t="s">
        <v>7891</v>
      </c>
      <c r="AR1809" t="s">
        <v>7891</v>
      </c>
      <c r="AS1809" t="s">
        <v>7891</v>
      </c>
      <c r="AT1809" t="s">
        <v>8946</v>
      </c>
      <c r="AU1809">
        <v>2021</v>
      </c>
      <c r="AV1809">
        <v>48</v>
      </c>
      <c r="AW1809">
        <v>6</v>
      </c>
      <c r="AX1809" t="s">
        <v>7891</v>
      </c>
      <c r="AY1809" t="s">
        <v>7891</v>
      </c>
      <c r="AZ1809" t="s">
        <v>7891</v>
      </c>
      <c r="BA1809" t="s">
        <v>7891</v>
      </c>
      <c r="BB1809">
        <v>245</v>
      </c>
      <c r="BC1809">
        <v>249</v>
      </c>
      <c r="BD1809" t="s">
        <v>7891</v>
      </c>
      <c r="BE1809" t="s">
        <v>8988</v>
      </c>
      <c r="BF1809" t="s">
        <v>7891</v>
      </c>
      <c r="BG1809" t="s">
        <v>7891</v>
      </c>
      <c r="BH1809" t="s">
        <v>7891</v>
      </c>
      <c r="BI1809" t="s">
        <v>7891</v>
      </c>
      <c r="BJ1809" t="s">
        <v>7891</v>
      </c>
      <c r="BK1809" t="s">
        <v>7891</v>
      </c>
      <c r="BL1809" t="s">
        <v>7891</v>
      </c>
      <c r="BM1809" t="s">
        <v>7891</v>
      </c>
      <c r="BN1809" t="s">
        <v>7891</v>
      </c>
      <c r="BO1809" t="s">
        <v>7891</v>
      </c>
      <c r="BP1809" t="s">
        <v>7891</v>
      </c>
      <c r="BQ1809" t="s">
        <v>7891</v>
      </c>
      <c r="BR1809" t="s">
        <v>8989</v>
      </c>
    </row>
    <row r="1810" spans="1:70" x14ac:dyDescent="0.35">
      <c r="A1810" t="s">
        <v>11404</v>
      </c>
      <c r="B1810" t="s">
        <v>8990</v>
      </c>
      <c r="C1810" t="s">
        <v>7891</v>
      </c>
      <c r="D1810" t="s">
        <v>99</v>
      </c>
      <c r="E1810" t="s">
        <v>8991</v>
      </c>
      <c r="U1810" t="s">
        <v>7891</v>
      </c>
      <c r="V1810" t="s">
        <v>8992</v>
      </c>
      <c r="W1810" t="s">
        <v>7891</v>
      </c>
      <c r="X1810" t="s">
        <v>7891</v>
      </c>
      <c r="Y1810" t="s">
        <v>7891</v>
      </c>
      <c r="Z1810" t="s">
        <v>7891</v>
      </c>
      <c r="AA1810" t="s">
        <v>7891</v>
      </c>
      <c r="AB1810" t="s">
        <v>7891</v>
      </c>
      <c r="AC1810" t="s">
        <v>7891</v>
      </c>
      <c r="AD1810" t="s">
        <v>7891</v>
      </c>
      <c r="AE1810" t="s">
        <v>7891</v>
      </c>
      <c r="AF1810" t="s">
        <v>7891</v>
      </c>
      <c r="AG1810" t="s">
        <v>7891</v>
      </c>
      <c r="AH1810" t="s">
        <v>7891</v>
      </c>
      <c r="AI1810" t="s">
        <v>7891</v>
      </c>
      <c r="AJ1810" t="s">
        <v>7891</v>
      </c>
      <c r="AK1810" t="s">
        <v>7891</v>
      </c>
      <c r="AL1810" t="s">
        <v>7891</v>
      </c>
      <c r="AM1810" t="s">
        <v>7891</v>
      </c>
      <c r="AN1810" t="s">
        <v>7891</v>
      </c>
      <c r="AO1810" t="s">
        <v>104</v>
      </c>
      <c r="AP1810" t="s">
        <v>8993</v>
      </c>
      <c r="AQ1810" t="s">
        <v>7891</v>
      </c>
      <c r="AR1810" t="s">
        <v>7891</v>
      </c>
      <c r="AS1810" t="s">
        <v>7891</v>
      </c>
      <c r="AT1810" t="s">
        <v>8907</v>
      </c>
      <c r="AU1810">
        <v>2021</v>
      </c>
      <c r="AV1810">
        <v>82</v>
      </c>
      <c r="AW1810">
        <v>6</v>
      </c>
      <c r="AX1810" t="s">
        <v>7891</v>
      </c>
      <c r="AY1810" t="s">
        <v>7891</v>
      </c>
      <c r="AZ1810" t="s">
        <v>7891</v>
      </c>
      <c r="BA1810" t="s">
        <v>7891</v>
      </c>
      <c r="BB1810">
        <v>792</v>
      </c>
      <c r="BC1810">
        <v>800</v>
      </c>
      <c r="BD1810" t="s">
        <v>7891</v>
      </c>
      <c r="BE1810" t="s">
        <v>7891</v>
      </c>
      <c r="BF1810" t="s">
        <v>7891</v>
      </c>
      <c r="BG1810" t="s">
        <v>7891</v>
      </c>
      <c r="BH1810" t="s">
        <v>7891</v>
      </c>
      <c r="BI1810" t="s">
        <v>7891</v>
      </c>
      <c r="BJ1810" t="s">
        <v>7891</v>
      </c>
      <c r="BK1810" t="s">
        <v>7891</v>
      </c>
      <c r="BL1810" t="s">
        <v>7891</v>
      </c>
      <c r="BM1810">
        <v>34762039</v>
      </c>
      <c r="BN1810" t="s">
        <v>7891</v>
      </c>
      <c r="BO1810" t="s">
        <v>7891</v>
      </c>
      <c r="BP1810" t="s">
        <v>7891</v>
      </c>
      <c r="BQ1810" t="s">
        <v>7891</v>
      </c>
      <c r="BR1810" t="s">
        <v>8994</v>
      </c>
    </row>
    <row r="1811" spans="1:70" x14ac:dyDescent="0.35">
      <c r="A1811" t="s">
        <v>11404</v>
      </c>
      <c r="B1811" t="s">
        <v>8995</v>
      </c>
      <c r="C1811" t="s">
        <v>7891</v>
      </c>
      <c r="D1811" t="s">
        <v>5303</v>
      </c>
      <c r="E1811" t="s">
        <v>8255</v>
      </c>
      <c r="U1811" t="s">
        <v>7891</v>
      </c>
      <c r="V1811" t="s">
        <v>8996</v>
      </c>
      <c r="W1811" t="s">
        <v>7891</v>
      </c>
      <c r="X1811" t="s">
        <v>7891</v>
      </c>
      <c r="Y1811" t="s">
        <v>7891</v>
      </c>
      <c r="Z1811" t="s">
        <v>7891</v>
      </c>
      <c r="AA1811" t="s">
        <v>7891</v>
      </c>
      <c r="AB1811" t="s">
        <v>8997</v>
      </c>
      <c r="AC1811" t="s">
        <v>7891</v>
      </c>
      <c r="AD1811" t="s">
        <v>7891</v>
      </c>
      <c r="AE1811" t="s">
        <v>7891</v>
      </c>
      <c r="AF1811" t="s">
        <v>7891</v>
      </c>
      <c r="AG1811" t="s">
        <v>7891</v>
      </c>
      <c r="AH1811" t="s">
        <v>7891</v>
      </c>
      <c r="AI1811" t="s">
        <v>7891</v>
      </c>
      <c r="AJ1811" t="s">
        <v>7891</v>
      </c>
      <c r="AK1811" t="s">
        <v>7891</v>
      </c>
      <c r="AL1811" t="s">
        <v>7891</v>
      </c>
      <c r="AM1811" t="s">
        <v>7891</v>
      </c>
      <c r="AN1811" t="s">
        <v>7891</v>
      </c>
      <c r="AO1811" t="s">
        <v>8259</v>
      </c>
      <c r="AP1811" t="s">
        <v>7891</v>
      </c>
      <c r="AQ1811" t="s">
        <v>7891</v>
      </c>
      <c r="AR1811" t="s">
        <v>7891</v>
      </c>
      <c r="AS1811" t="s">
        <v>7891</v>
      </c>
      <c r="AT1811" t="s">
        <v>8998</v>
      </c>
      <c r="AU1811">
        <v>2021</v>
      </c>
      <c r="AV1811">
        <v>12</v>
      </c>
      <c r="AW1811" t="s">
        <v>7891</v>
      </c>
      <c r="AX1811" t="s">
        <v>7891</v>
      </c>
      <c r="AY1811" t="s">
        <v>7891</v>
      </c>
      <c r="AZ1811" t="s">
        <v>7891</v>
      </c>
      <c r="BA1811" t="s">
        <v>7891</v>
      </c>
      <c r="BB1811" t="s">
        <v>7891</v>
      </c>
      <c r="BC1811" t="s">
        <v>7891</v>
      </c>
      <c r="BD1811">
        <v>671722</v>
      </c>
      <c r="BE1811" t="s">
        <v>5308</v>
      </c>
      <c r="BF1811" t="s">
        <v>7891</v>
      </c>
      <c r="BG1811" t="s">
        <v>7891</v>
      </c>
      <c r="BH1811" t="s">
        <v>7891</v>
      </c>
      <c r="BI1811" t="s">
        <v>7891</v>
      </c>
      <c r="BJ1811" t="s">
        <v>7891</v>
      </c>
      <c r="BK1811" t="s">
        <v>7891</v>
      </c>
      <c r="BL1811" t="s">
        <v>7891</v>
      </c>
      <c r="BM1811">
        <v>34744808</v>
      </c>
      <c r="BN1811" t="s">
        <v>7891</v>
      </c>
      <c r="BO1811" t="s">
        <v>7891</v>
      </c>
      <c r="BP1811" t="s">
        <v>7891</v>
      </c>
      <c r="BQ1811" t="s">
        <v>7891</v>
      </c>
      <c r="BR1811" t="s">
        <v>8999</v>
      </c>
    </row>
    <row r="1812" spans="1:70" x14ac:dyDescent="0.35">
      <c r="A1812" t="s">
        <v>11404</v>
      </c>
      <c r="B1812" t="s">
        <v>9000</v>
      </c>
      <c r="C1812" t="s">
        <v>7891</v>
      </c>
      <c r="D1812" t="s">
        <v>9001</v>
      </c>
      <c r="E1812" t="s">
        <v>9002</v>
      </c>
      <c r="U1812" t="s">
        <v>7891</v>
      </c>
      <c r="V1812" t="s">
        <v>9003</v>
      </c>
      <c r="W1812" t="s">
        <v>7891</v>
      </c>
      <c r="X1812" t="s">
        <v>7891</v>
      </c>
      <c r="Y1812" t="s">
        <v>7891</v>
      </c>
      <c r="Z1812" t="s">
        <v>7891</v>
      </c>
      <c r="AA1812" t="s">
        <v>7891</v>
      </c>
      <c r="AB1812" t="s">
        <v>9004</v>
      </c>
      <c r="AC1812" t="s">
        <v>7891</v>
      </c>
      <c r="AD1812" t="s">
        <v>7891</v>
      </c>
      <c r="AE1812" t="s">
        <v>7891</v>
      </c>
      <c r="AF1812" t="s">
        <v>7891</v>
      </c>
      <c r="AG1812" t="s">
        <v>7891</v>
      </c>
      <c r="AH1812" t="s">
        <v>7891</v>
      </c>
      <c r="AI1812" t="s">
        <v>7891</v>
      </c>
      <c r="AJ1812" t="s">
        <v>7891</v>
      </c>
      <c r="AK1812" t="s">
        <v>7891</v>
      </c>
      <c r="AL1812" t="s">
        <v>7891</v>
      </c>
      <c r="AM1812" t="s">
        <v>7891</v>
      </c>
      <c r="AN1812" t="s">
        <v>7891</v>
      </c>
      <c r="AO1812" t="s">
        <v>9005</v>
      </c>
      <c r="AP1812" t="s">
        <v>9006</v>
      </c>
      <c r="AQ1812" t="s">
        <v>7891</v>
      </c>
      <c r="AR1812" t="s">
        <v>7891</v>
      </c>
      <c r="AS1812" t="s">
        <v>7891</v>
      </c>
      <c r="AT1812" t="s">
        <v>7916</v>
      </c>
      <c r="AU1812">
        <v>2022</v>
      </c>
      <c r="AV1812">
        <v>59</v>
      </c>
      <c r="AW1812">
        <v>2</v>
      </c>
      <c r="AX1812" t="s">
        <v>7891</v>
      </c>
      <c r="AY1812" t="s">
        <v>7891</v>
      </c>
      <c r="AZ1812" t="s">
        <v>8545</v>
      </c>
      <c r="BA1812" t="s">
        <v>7891</v>
      </c>
      <c r="BB1812">
        <v>225</v>
      </c>
      <c r="BC1812">
        <v>232</v>
      </c>
      <c r="BD1812">
        <v>1.3634615211041204E+16</v>
      </c>
      <c r="BE1812" t="s">
        <v>1757</v>
      </c>
      <c r="BF1812" t="s">
        <v>7891</v>
      </c>
      <c r="BG1812" t="s">
        <v>9007</v>
      </c>
      <c r="BH1812" t="s">
        <v>7891</v>
      </c>
      <c r="BI1812" t="s">
        <v>7891</v>
      </c>
      <c r="BJ1812" t="s">
        <v>7891</v>
      </c>
      <c r="BK1812" t="s">
        <v>7891</v>
      </c>
      <c r="BL1812" t="s">
        <v>7891</v>
      </c>
      <c r="BM1812">
        <v>34665065</v>
      </c>
      <c r="BN1812" t="s">
        <v>7891</v>
      </c>
      <c r="BO1812" t="s">
        <v>7891</v>
      </c>
      <c r="BP1812" t="s">
        <v>7891</v>
      </c>
      <c r="BQ1812" t="s">
        <v>7891</v>
      </c>
      <c r="BR1812" t="s">
        <v>9008</v>
      </c>
    </row>
    <row r="1813" spans="1:70" x14ac:dyDescent="0.35">
      <c r="A1813" t="s">
        <v>11404</v>
      </c>
      <c r="B1813" t="s">
        <v>9009</v>
      </c>
      <c r="C1813" t="s">
        <v>7891</v>
      </c>
      <c r="D1813" t="s">
        <v>4994</v>
      </c>
      <c r="E1813" t="s">
        <v>9010</v>
      </c>
      <c r="U1813" t="s">
        <v>7891</v>
      </c>
      <c r="V1813" t="s">
        <v>9011</v>
      </c>
      <c r="W1813" t="s">
        <v>7891</v>
      </c>
      <c r="X1813" t="s">
        <v>7891</v>
      </c>
      <c r="Y1813" t="s">
        <v>7891</v>
      </c>
      <c r="Z1813" t="s">
        <v>7891</v>
      </c>
      <c r="AA1813" t="s">
        <v>7891</v>
      </c>
      <c r="AB1813" t="s">
        <v>9012</v>
      </c>
      <c r="AC1813" t="s">
        <v>7891</v>
      </c>
      <c r="AD1813" t="s">
        <v>7891</v>
      </c>
      <c r="AE1813" t="s">
        <v>7891</v>
      </c>
      <c r="AF1813" t="s">
        <v>7891</v>
      </c>
      <c r="AG1813" t="s">
        <v>7891</v>
      </c>
      <c r="AH1813" t="s">
        <v>7891</v>
      </c>
      <c r="AI1813" t="s">
        <v>7891</v>
      </c>
      <c r="AJ1813" t="s">
        <v>7891</v>
      </c>
      <c r="AK1813" t="s">
        <v>7891</v>
      </c>
      <c r="AL1813" t="s">
        <v>7891</v>
      </c>
      <c r="AM1813" t="s">
        <v>7891</v>
      </c>
      <c r="AN1813" t="s">
        <v>7891</v>
      </c>
      <c r="AO1813" t="s">
        <v>7891</v>
      </c>
      <c r="AP1813" t="s">
        <v>9013</v>
      </c>
      <c r="AQ1813" t="s">
        <v>7891</v>
      </c>
      <c r="AR1813" t="s">
        <v>7891</v>
      </c>
      <c r="AS1813" t="s">
        <v>7891</v>
      </c>
      <c r="AT1813" t="s">
        <v>9014</v>
      </c>
      <c r="AU1813">
        <v>2021</v>
      </c>
      <c r="AV1813">
        <v>6</v>
      </c>
      <c r="AW1813">
        <v>1</v>
      </c>
      <c r="AX1813" t="s">
        <v>7891</v>
      </c>
      <c r="AY1813" t="s">
        <v>7891</v>
      </c>
      <c r="AZ1813" t="s">
        <v>7891</v>
      </c>
      <c r="BA1813" t="s">
        <v>7891</v>
      </c>
      <c r="BB1813" t="s">
        <v>7891</v>
      </c>
      <c r="BC1813" t="s">
        <v>7891</v>
      </c>
      <c r="BD1813">
        <v>40</v>
      </c>
      <c r="BE1813" t="s">
        <v>5000</v>
      </c>
      <c r="BF1813" t="s">
        <v>7891</v>
      </c>
      <c r="BG1813" t="s">
        <v>7891</v>
      </c>
      <c r="BH1813" t="s">
        <v>7891</v>
      </c>
      <c r="BI1813" t="s">
        <v>7891</v>
      </c>
      <c r="BJ1813" t="s">
        <v>7891</v>
      </c>
      <c r="BK1813" t="s">
        <v>7891</v>
      </c>
      <c r="BL1813" t="s">
        <v>7891</v>
      </c>
      <c r="BM1813">
        <v>34654487</v>
      </c>
      <c r="BN1813" t="s">
        <v>7891</v>
      </c>
      <c r="BO1813" t="s">
        <v>7891</v>
      </c>
      <c r="BP1813" t="s">
        <v>7891</v>
      </c>
      <c r="BQ1813" t="s">
        <v>7891</v>
      </c>
      <c r="BR1813" t="s">
        <v>9015</v>
      </c>
    </row>
    <row r="1814" spans="1:70" x14ac:dyDescent="0.35">
      <c r="A1814" t="s">
        <v>11404</v>
      </c>
      <c r="B1814" t="s">
        <v>9016</v>
      </c>
      <c r="C1814" t="s">
        <v>7891</v>
      </c>
      <c r="D1814" t="s">
        <v>6153</v>
      </c>
      <c r="E1814" t="s">
        <v>9017</v>
      </c>
      <c r="U1814" t="s">
        <v>7891</v>
      </c>
      <c r="V1814" t="s">
        <v>9018</v>
      </c>
      <c r="W1814" t="s">
        <v>7891</v>
      </c>
      <c r="X1814" t="s">
        <v>7891</v>
      </c>
      <c r="Y1814" t="s">
        <v>7891</v>
      </c>
      <c r="Z1814" t="s">
        <v>7891</v>
      </c>
      <c r="AA1814" t="s">
        <v>7891</v>
      </c>
      <c r="AB1814" t="s">
        <v>9019</v>
      </c>
      <c r="AC1814" t="s">
        <v>7891</v>
      </c>
      <c r="AD1814" t="s">
        <v>7891</v>
      </c>
      <c r="AE1814" t="s">
        <v>7891</v>
      </c>
      <c r="AF1814" t="s">
        <v>7891</v>
      </c>
      <c r="AG1814" t="s">
        <v>7891</v>
      </c>
      <c r="AH1814" t="s">
        <v>7891</v>
      </c>
      <c r="AI1814" t="s">
        <v>7891</v>
      </c>
      <c r="AJ1814" t="s">
        <v>7891</v>
      </c>
      <c r="AK1814" t="s">
        <v>7891</v>
      </c>
      <c r="AL1814" t="s">
        <v>7891</v>
      </c>
      <c r="AM1814" t="s">
        <v>7891</v>
      </c>
      <c r="AN1814" t="s">
        <v>7891</v>
      </c>
      <c r="AO1814" t="s">
        <v>9020</v>
      </c>
      <c r="AP1814" t="s">
        <v>9021</v>
      </c>
      <c r="AQ1814" t="s">
        <v>7891</v>
      </c>
      <c r="AR1814" t="s">
        <v>7891</v>
      </c>
      <c r="AS1814" t="s">
        <v>7891</v>
      </c>
      <c r="AT1814" t="s">
        <v>8621</v>
      </c>
      <c r="AU1814">
        <v>2022</v>
      </c>
      <c r="AV1814">
        <v>22</v>
      </c>
      <c r="AW1814">
        <v>1</v>
      </c>
      <c r="AX1814" t="s">
        <v>7891</v>
      </c>
      <c r="AY1814" t="s">
        <v>7891</v>
      </c>
      <c r="AZ1814" t="s">
        <v>7891</v>
      </c>
      <c r="BA1814" t="s">
        <v>7891</v>
      </c>
      <c r="BB1814">
        <v>63</v>
      </c>
      <c r="BC1814">
        <v>66</v>
      </c>
      <c r="BD1814" t="s">
        <v>7891</v>
      </c>
      <c r="BE1814" t="s">
        <v>6159</v>
      </c>
      <c r="BF1814" t="s">
        <v>7891</v>
      </c>
      <c r="BG1814" t="s">
        <v>9007</v>
      </c>
      <c r="BH1814" t="s">
        <v>7891</v>
      </c>
      <c r="BI1814" t="s">
        <v>7891</v>
      </c>
      <c r="BJ1814" t="s">
        <v>7891</v>
      </c>
      <c r="BK1814" t="s">
        <v>7891</v>
      </c>
      <c r="BL1814" t="s">
        <v>7891</v>
      </c>
      <c r="BM1814">
        <v>34643856</v>
      </c>
      <c r="BN1814" t="s">
        <v>7891</v>
      </c>
      <c r="BO1814" t="s">
        <v>7891</v>
      </c>
      <c r="BP1814" t="s">
        <v>7891</v>
      </c>
      <c r="BQ1814" t="s">
        <v>7891</v>
      </c>
      <c r="BR1814" t="s">
        <v>9022</v>
      </c>
    </row>
    <row r="1815" spans="1:70" x14ac:dyDescent="0.35">
      <c r="A1815" t="s">
        <v>11404</v>
      </c>
      <c r="B1815" t="s">
        <v>9023</v>
      </c>
      <c r="C1815" t="s">
        <v>7891</v>
      </c>
      <c r="D1815" t="s">
        <v>9024</v>
      </c>
      <c r="E1815" t="s">
        <v>9025</v>
      </c>
      <c r="U1815" t="s">
        <v>7891</v>
      </c>
      <c r="V1815" t="s">
        <v>9026</v>
      </c>
      <c r="W1815" t="s">
        <v>7891</v>
      </c>
      <c r="X1815" t="s">
        <v>7891</v>
      </c>
      <c r="Y1815" t="s">
        <v>7891</v>
      </c>
      <c r="Z1815" t="s">
        <v>7891</v>
      </c>
      <c r="AA1815" t="s">
        <v>9027</v>
      </c>
      <c r="AB1815" t="s">
        <v>9028</v>
      </c>
      <c r="AC1815" t="s">
        <v>7891</v>
      </c>
      <c r="AD1815" t="s">
        <v>7891</v>
      </c>
      <c r="AE1815" t="s">
        <v>7891</v>
      </c>
      <c r="AF1815" t="s">
        <v>7891</v>
      </c>
      <c r="AG1815" t="s">
        <v>7891</v>
      </c>
      <c r="AH1815" t="s">
        <v>7891</v>
      </c>
      <c r="AI1815" t="s">
        <v>7891</v>
      </c>
      <c r="AJ1815" t="s">
        <v>7891</v>
      </c>
      <c r="AK1815" t="s">
        <v>7891</v>
      </c>
      <c r="AL1815" t="s">
        <v>7891</v>
      </c>
      <c r="AM1815" t="s">
        <v>7891</v>
      </c>
      <c r="AN1815" t="s">
        <v>7891</v>
      </c>
      <c r="AO1815" t="s">
        <v>9029</v>
      </c>
      <c r="AP1815" t="s">
        <v>9030</v>
      </c>
      <c r="AQ1815" t="s">
        <v>7891</v>
      </c>
      <c r="AR1815" t="s">
        <v>7891</v>
      </c>
      <c r="AS1815" t="s">
        <v>7891</v>
      </c>
      <c r="AT1815" t="s">
        <v>7891</v>
      </c>
      <c r="AU1815" t="s">
        <v>7891</v>
      </c>
      <c r="AV1815" t="s">
        <v>7891</v>
      </c>
      <c r="AW1815" t="s">
        <v>7891</v>
      </c>
      <c r="AX1815" t="s">
        <v>7891</v>
      </c>
      <c r="AY1815" t="s">
        <v>7891</v>
      </c>
      <c r="AZ1815" t="s">
        <v>7891</v>
      </c>
      <c r="BA1815" t="s">
        <v>7891</v>
      </c>
      <c r="BB1815" t="s">
        <v>7891</v>
      </c>
      <c r="BC1815" t="s">
        <v>7891</v>
      </c>
      <c r="BD1815" t="s">
        <v>7891</v>
      </c>
      <c r="BE1815" t="s">
        <v>9031</v>
      </c>
      <c r="BF1815" t="s">
        <v>7891</v>
      </c>
      <c r="BG1815" t="s">
        <v>9007</v>
      </c>
      <c r="BH1815" t="s">
        <v>7891</v>
      </c>
      <c r="BI1815" t="s">
        <v>7891</v>
      </c>
      <c r="BJ1815" t="s">
        <v>7891</v>
      </c>
      <c r="BK1815" t="s">
        <v>7891</v>
      </c>
      <c r="BL1815" t="s">
        <v>7891</v>
      </c>
      <c r="BM1815">
        <v>34658681</v>
      </c>
      <c r="BN1815" t="s">
        <v>7891</v>
      </c>
      <c r="BO1815" t="s">
        <v>7891</v>
      </c>
      <c r="BP1815" t="s">
        <v>7891</v>
      </c>
      <c r="BQ1815" t="s">
        <v>7891</v>
      </c>
      <c r="BR1815" t="s">
        <v>9032</v>
      </c>
    </row>
    <row r="1816" spans="1:70" x14ac:dyDescent="0.35">
      <c r="A1816" t="s">
        <v>11404</v>
      </c>
      <c r="B1816" t="s">
        <v>9033</v>
      </c>
      <c r="C1816" t="s">
        <v>7891</v>
      </c>
      <c r="D1816" t="s">
        <v>48</v>
      </c>
      <c r="E1816" t="s">
        <v>9034</v>
      </c>
      <c r="U1816" t="s">
        <v>7891</v>
      </c>
      <c r="V1816" t="s">
        <v>9035</v>
      </c>
      <c r="W1816" t="s">
        <v>7891</v>
      </c>
      <c r="X1816" t="s">
        <v>7891</v>
      </c>
      <c r="Y1816" t="s">
        <v>7891</v>
      </c>
      <c r="Z1816" t="s">
        <v>7891</v>
      </c>
      <c r="AA1816" t="s">
        <v>7891</v>
      </c>
      <c r="AB1816" t="s">
        <v>7891</v>
      </c>
      <c r="AC1816" t="s">
        <v>7891</v>
      </c>
      <c r="AD1816" t="s">
        <v>7891</v>
      </c>
      <c r="AE1816" t="s">
        <v>7891</v>
      </c>
      <c r="AF1816" t="s">
        <v>7891</v>
      </c>
      <c r="AG1816" t="s">
        <v>7891</v>
      </c>
      <c r="AH1816" t="s">
        <v>7891</v>
      </c>
      <c r="AI1816" t="s">
        <v>7891</v>
      </c>
      <c r="AJ1816" t="s">
        <v>7891</v>
      </c>
      <c r="AK1816" t="s">
        <v>7891</v>
      </c>
      <c r="AL1816" t="s">
        <v>7891</v>
      </c>
      <c r="AM1816" t="s">
        <v>7891</v>
      </c>
      <c r="AN1816" t="s">
        <v>7891</v>
      </c>
      <c r="AO1816" t="s">
        <v>9036</v>
      </c>
      <c r="AP1816" t="s">
        <v>55</v>
      </c>
      <c r="AQ1816" t="s">
        <v>7891</v>
      </c>
      <c r="AR1816" t="s">
        <v>7891</v>
      </c>
      <c r="AS1816" t="s">
        <v>7891</v>
      </c>
      <c r="AT1816" t="s">
        <v>9037</v>
      </c>
      <c r="AU1816">
        <v>2022</v>
      </c>
      <c r="AV1816">
        <v>26</v>
      </c>
      <c r="AW1816">
        <v>2</v>
      </c>
      <c r="AX1816" t="s">
        <v>7891</v>
      </c>
      <c r="AY1816" t="s">
        <v>7891</v>
      </c>
      <c r="AZ1816" t="s">
        <v>7891</v>
      </c>
      <c r="BA1816" t="s">
        <v>7891</v>
      </c>
      <c r="BB1816">
        <v>124</v>
      </c>
      <c r="BC1816">
        <v>133</v>
      </c>
      <c r="BD1816" t="s">
        <v>7891</v>
      </c>
      <c r="BE1816" t="s">
        <v>52</v>
      </c>
      <c r="BF1816" t="s">
        <v>7891</v>
      </c>
      <c r="BG1816" t="s">
        <v>9007</v>
      </c>
      <c r="BH1816" t="s">
        <v>7891</v>
      </c>
      <c r="BI1816" t="s">
        <v>7891</v>
      </c>
      <c r="BJ1816" t="s">
        <v>7891</v>
      </c>
      <c r="BK1816" t="s">
        <v>7891</v>
      </c>
      <c r="BL1816" t="s">
        <v>7891</v>
      </c>
      <c r="BM1816" t="s">
        <v>7891</v>
      </c>
      <c r="BN1816" t="s">
        <v>7891</v>
      </c>
      <c r="BO1816" t="s">
        <v>7891</v>
      </c>
      <c r="BP1816" t="s">
        <v>7891</v>
      </c>
      <c r="BQ1816" t="s">
        <v>7891</v>
      </c>
      <c r="BR1816" t="s">
        <v>9038</v>
      </c>
    </row>
    <row r="1817" spans="1:70" x14ac:dyDescent="0.35">
      <c r="A1817" t="s">
        <v>11404</v>
      </c>
      <c r="B1817" t="s">
        <v>9039</v>
      </c>
      <c r="C1817" t="s">
        <v>7891</v>
      </c>
      <c r="D1817" t="s">
        <v>9040</v>
      </c>
      <c r="E1817" t="s">
        <v>9041</v>
      </c>
      <c r="U1817" t="s">
        <v>7891</v>
      </c>
      <c r="V1817" t="s">
        <v>9042</v>
      </c>
      <c r="W1817" t="s">
        <v>7891</v>
      </c>
      <c r="X1817" t="s">
        <v>7891</v>
      </c>
      <c r="Y1817" t="s">
        <v>7891</v>
      </c>
      <c r="Z1817" t="s">
        <v>7891</v>
      </c>
      <c r="AA1817" t="s">
        <v>7891</v>
      </c>
      <c r="AB1817" t="s">
        <v>9043</v>
      </c>
      <c r="AC1817" t="s">
        <v>7891</v>
      </c>
      <c r="AD1817" t="s">
        <v>7891</v>
      </c>
      <c r="AE1817" t="s">
        <v>7891</v>
      </c>
      <c r="AF1817" t="s">
        <v>7891</v>
      </c>
      <c r="AG1817" t="s">
        <v>7891</v>
      </c>
      <c r="AH1817" t="s">
        <v>7891</v>
      </c>
      <c r="AI1817" t="s">
        <v>7891</v>
      </c>
      <c r="AJ1817" t="s">
        <v>7891</v>
      </c>
      <c r="AK1817" t="s">
        <v>7891</v>
      </c>
      <c r="AL1817" t="s">
        <v>7891</v>
      </c>
      <c r="AM1817" t="s">
        <v>7891</v>
      </c>
      <c r="AN1817" t="s">
        <v>7891</v>
      </c>
      <c r="AO1817" t="s">
        <v>9044</v>
      </c>
      <c r="AP1817" t="s">
        <v>9045</v>
      </c>
      <c r="AQ1817" t="s">
        <v>7891</v>
      </c>
      <c r="AR1817" t="s">
        <v>7891</v>
      </c>
      <c r="AS1817" t="s">
        <v>7891</v>
      </c>
      <c r="AT1817" t="s">
        <v>9046</v>
      </c>
      <c r="AU1817">
        <v>2022</v>
      </c>
      <c r="AV1817">
        <v>46</v>
      </c>
      <c r="AW1817">
        <v>6</v>
      </c>
      <c r="AX1817" t="s">
        <v>7891</v>
      </c>
      <c r="AY1817" t="s">
        <v>7891</v>
      </c>
      <c r="AZ1817" t="s">
        <v>7891</v>
      </c>
      <c r="BA1817" t="s">
        <v>7891</v>
      </c>
      <c r="BB1817">
        <v>1414</v>
      </c>
      <c r="BC1817">
        <v>1423</v>
      </c>
      <c r="BD1817" t="s">
        <v>7891</v>
      </c>
      <c r="BE1817" t="s">
        <v>9047</v>
      </c>
      <c r="BF1817" t="s">
        <v>7891</v>
      </c>
      <c r="BG1817" t="s">
        <v>9007</v>
      </c>
      <c r="BH1817" t="s">
        <v>7891</v>
      </c>
      <c r="BI1817" t="s">
        <v>7891</v>
      </c>
      <c r="BJ1817" t="s">
        <v>7891</v>
      </c>
      <c r="BK1817" t="s">
        <v>7891</v>
      </c>
      <c r="BL1817" t="s">
        <v>7891</v>
      </c>
      <c r="BM1817">
        <v>34632956</v>
      </c>
      <c r="BN1817" t="s">
        <v>7891</v>
      </c>
      <c r="BO1817" t="s">
        <v>7891</v>
      </c>
      <c r="BP1817" t="s">
        <v>7891</v>
      </c>
      <c r="BQ1817" t="s">
        <v>7891</v>
      </c>
      <c r="BR1817" t="s">
        <v>9048</v>
      </c>
    </row>
    <row r="1818" spans="1:70" x14ac:dyDescent="0.35">
      <c r="A1818" t="s">
        <v>11404</v>
      </c>
      <c r="B1818" t="s">
        <v>9049</v>
      </c>
      <c r="C1818" t="s">
        <v>7891</v>
      </c>
      <c r="D1818" t="s">
        <v>5962</v>
      </c>
      <c r="E1818" t="s">
        <v>9050</v>
      </c>
      <c r="U1818" t="s">
        <v>7891</v>
      </c>
      <c r="V1818" t="s">
        <v>9051</v>
      </c>
      <c r="W1818" t="s">
        <v>7891</v>
      </c>
      <c r="X1818" t="s">
        <v>7891</v>
      </c>
      <c r="Y1818" t="s">
        <v>7891</v>
      </c>
      <c r="Z1818" t="s">
        <v>7891</v>
      </c>
      <c r="AA1818" t="s">
        <v>7891</v>
      </c>
      <c r="AB1818" t="s">
        <v>7891</v>
      </c>
      <c r="AC1818" t="s">
        <v>7891</v>
      </c>
      <c r="AD1818" t="s">
        <v>7891</v>
      </c>
      <c r="AE1818" t="s">
        <v>7891</v>
      </c>
      <c r="AF1818" t="s">
        <v>7891</v>
      </c>
      <c r="AG1818" t="s">
        <v>7891</v>
      </c>
      <c r="AH1818" t="s">
        <v>7891</v>
      </c>
      <c r="AI1818" t="s">
        <v>7891</v>
      </c>
      <c r="AJ1818" t="s">
        <v>7891</v>
      </c>
      <c r="AK1818" t="s">
        <v>7891</v>
      </c>
      <c r="AL1818" t="s">
        <v>7891</v>
      </c>
      <c r="AM1818" t="s">
        <v>7891</v>
      </c>
      <c r="AN1818" t="s">
        <v>7891</v>
      </c>
      <c r="AO1818" t="s">
        <v>9052</v>
      </c>
      <c r="AP1818" t="s">
        <v>9053</v>
      </c>
      <c r="AQ1818" t="s">
        <v>7891</v>
      </c>
      <c r="AR1818" t="s">
        <v>7891</v>
      </c>
      <c r="AS1818" t="s">
        <v>7891</v>
      </c>
      <c r="AT1818" t="s">
        <v>7924</v>
      </c>
      <c r="AU1818">
        <v>2021</v>
      </c>
      <c r="AV1818">
        <v>51</v>
      </c>
      <c r="AW1818">
        <v>6</v>
      </c>
      <c r="AX1818" t="s">
        <v>7891</v>
      </c>
      <c r="AY1818" t="s">
        <v>7891</v>
      </c>
      <c r="AZ1818" t="s">
        <v>7891</v>
      </c>
      <c r="BA1818" t="s">
        <v>7891</v>
      </c>
      <c r="BB1818">
        <v>1247</v>
      </c>
      <c r="BC1818">
        <v>1258</v>
      </c>
      <c r="BD1818" t="s">
        <v>7891</v>
      </c>
      <c r="BE1818" t="s">
        <v>2802</v>
      </c>
      <c r="BF1818" t="s">
        <v>7891</v>
      </c>
      <c r="BG1818" t="s">
        <v>9007</v>
      </c>
      <c r="BH1818" t="s">
        <v>7891</v>
      </c>
      <c r="BI1818" t="s">
        <v>7891</v>
      </c>
      <c r="BJ1818" t="s">
        <v>7891</v>
      </c>
      <c r="BK1818" t="s">
        <v>7891</v>
      </c>
      <c r="BL1818" t="s">
        <v>7891</v>
      </c>
      <c r="BM1818">
        <v>34608661</v>
      </c>
      <c r="BN1818" t="s">
        <v>7891</v>
      </c>
      <c r="BO1818" t="s">
        <v>7891</v>
      </c>
      <c r="BP1818" t="s">
        <v>7891</v>
      </c>
      <c r="BQ1818" t="s">
        <v>7891</v>
      </c>
      <c r="BR1818" t="s">
        <v>9054</v>
      </c>
    </row>
    <row r="1819" spans="1:70" x14ac:dyDescent="0.35">
      <c r="A1819" t="s">
        <v>11404</v>
      </c>
      <c r="B1819" t="s">
        <v>9055</v>
      </c>
      <c r="C1819" t="s">
        <v>7891</v>
      </c>
      <c r="D1819" t="s">
        <v>9056</v>
      </c>
      <c r="E1819" t="s">
        <v>8664</v>
      </c>
      <c r="U1819" t="s">
        <v>7891</v>
      </c>
      <c r="V1819" t="s">
        <v>9057</v>
      </c>
      <c r="W1819" t="s">
        <v>7891</v>
      </c>
      <c r="X1819" t="s">
        <v>7891</v>
      </c>
      <c r="Y1819" t="s">
        <v>7891</v>
      </c>
      <c r="Z1819" t="s">
        <v>7891</v>
      </c>
      <c r="AA1819" t="s">
        <v>7891</v>
      </c>
      <c r="AB1819" t="s">
        <v>9058</v>
      </c>
      <c r="AC1819" t="s">
        <v>7891</v>
      </c>
      <c r="AD1819" t="s">
        <v>7891</v>
      </c>
      <c r="AE1819" t="s">
        <v>7891</v>
      </c>
      <c r="AF1819" t="s">
        <v>7891</v>
      </c>
      <c r="AG1819" t="s">
        <v>7891</v>
      </c>
      <c r="AH1819" t="s">
        <v>7891</v>
      </c>
      <c r="AI1819" t="s">
        <v>7891</v>
      </c>
      <c r="AJ1819" t="s">
        <v>7891</v>
      </c>
      <c r="AK1819" t="s">
        <v>7891</v>
      </c>
      <c r="AL1819" t="s">
        <v>7891</v>
      </c>
      <c r="AM1819" t="s">
        <v>7891</v>
      </c>
      <c r="AN1819" t="s">
        <v>7891</v>
      </c>
      <c r="AO1819" t="s">
        <v>8667</v>
      </c>
      <c r="AP1819" t="s">
        <v>8668</v>
      </c>
      <c r="AQ1819" t="s">
        <v>7891</v>
      </c>
      <c r="AR1819" t="s">
        <v>7891</v>
      </c>
      <c r="AS1819" t="s">
        <v>7891</v>
      </c>
      <c r="AT1819" t="s">
        <v>8907</v>
      </c>
      <c r="AU1819">
        <v>2021</v>
      </c>
      <c r="AV1819">
        <v>289</v>
      </c>
      <c r="AW1819" t="s">
        <v>7891</v>
      </c>
      <c r="AX1819" t="s">
        <v>7891</v>
      </c>
      <c r="AY1819" t="s">
        <v>7891</v>
      </c>
      <c r="AZ1819" t="s">
        <v>7891</v>
      </c>
      <c r="BA1819" t="s">
        <v>7891</v>
      </c>
      <c r="BB1819" t="s">
        <v>7891</v>
      </c>
      <c r="BC1819" t="s">
        <v>7891</v>
      </c>
      <c r="BD1819">
        <v>114439</v>
      </c>
      <c r="BE1819" t="s">
        <v>522</v>
      </c>
      <c r="BF1819" t="s">
        <v>7891</v>
      </c>
      <c r="BG1819" t="s">
        <v>9007</v>
      </c>
      <c r="BH1819" t="s">
        <v>7891</v>
      </c>
      <c r="BI1819" t="s">
        <v>7891</v>
      </c>
      <c r="BJ1819" t="s">
        <v>7891</v>
      </c>
      <c r="BK1819" t="s">
        <v>7891</v>
      </c>
      <c r="BL1819" t="s">
        <v>7891</v>
      </c>
      <c r="BM1819">
        <v>34624621</v>
      </c>
      <c r="BN1819" t="s">
        <v>7891</v>
      </c>
      <c r="BO1819" t="s">
        <v>7891</v>
      </c>
      <c r="BP1819" t="s">
        <v>7891</v>
      </c>
      <c r="BQ1819" t="s">
        <v>7891</v>
      </c>
      <c r="BR1819" t="s">
        <v>9059</v>
      </c>
    </row>
    <row r="1820" spans="1:70" x14ac:dyDescent="0.35">
      <c r="A1820" t="s">
        <v>11404</v>
      </c>
      <c r="B1820" t="s">
        <v>9060</v>
      </c>
      <c r="C1820" t="s">
        <v>7891</v>
      </c>
      <c r="D1820" t="s">
        <v>4684</v>
      </c>
      <c r="E1820" t="s">
        <v>9061</v>
      </c>
      <c r="U1820" t="s">
        <v>7891</v>
      </c>
      <c r="V1820" t="s">
        <v>9062</v>
      </c>
      <c r="W1820" t="s">
        <v>7891</v>
      </c>
      <c r="X1820" t="s">
        <v>7891</v>
      </c>
      <c r="Y1820" t="s">
        <v>7891</v>
      </c>
      <c r="Z1820" t="s">
        <v>7891</v>
      </c>
      <c r="AA1820" t="s">
        <v>9063</v>
      </c>
      <c r="AB1820" t="s">
        <v>9064</v>
      </c>
      <c r="AC1820" t="s">
        <v>7891</v>
      </c>
      <c r="AD1820" t="s">
        <v>7891</v>
      </c>
      <c r="AE1820" t="s">
        <v>7891</v>
      </c>
      <c r="AF1820" t="s">
        <v>7891</v>
      </c>
      <c r="AG1820" t="s">
        <v>7891</v>
      </c>
      <c r="AH1820" t="s">
        <v>7891</v>
      </c>
      <c r="AI1820" t="s">
        <v>7891</v>
      </c>
      <c r="AJ1820" t="s">
        <v>7891</v>
      </c>
      <c r="AK1820" t="s">
        <v>7891</v>
      </c>
      <c r="AL1820" t="s">
        <v>7891</v>
      </c>
      <c r="AM1820" t="s">
        <v>7891</v>
      </c>
      <c r="AN1820" t="s">
        <v>7891</v>
      </c>
      <c r="AO1820" t="s">
        <v>9065</v>
      </c>
      <c r="AP1820" t="s">
        <v>7891</v>
      </c>
      <c r="AQ1820" t="s">
        <v>7891</v>
      </c>
      <c r="AR1820" t="s">
        <v>7891</v>
      </c>
      <c r="AS1820" t="s">
        <v>7891</v>
      </c>
      <c r="AT1820" t="s">
        <v>9066</v>
      </c>
      <c r="AU1820">
        <v>2021</v>
      </c>
      <c r="AV1820">
        <v>7</v>
      </c>
      <c r="AW1820">
        <v>1</v>
      </c>
      <c r="AX1820" t="s">
        <v>7891</v>
      </c>
      <c r="AY1820" t="s">
        <v>7891</v>
      </c>
      <c r="AZ1820" t="s">
        <v>7891</v>
      </c>
      <c r="BA1820" t="s">
        <v>7891</v>
      </c>
      <c r="BB1820" t="s">
        <v>7891</v>
      </c>
      <c r="BC1820" t="s">
        <v>7891</v>
      </c>
      <c r="BD1820">
        <v>36</v>
      </c>
      <c r="BE1820" t="s">
        <v>4688</v>
      </c>
      <c r="BF1820" t="s">
        <v>7891</v>
      </c>
      <c r="BG1820" t="s">
        <v>7891</v>
      </c>
      <c r="BH1820" t="s">
        <v>7891</v>
      </c>
      <c r="BI1820" t="s">
        <v>7891</v>
      </c>
      <c r="BJ1820" t="s">
        <v>7891</v>
      </c>
      <c r="BK1820" t="s">
        <v>7891</v>
      </c>
      <c r="BL1820" t="s">
        <v>7891</v>
      </c>
      <c r="BM1820">
        <v>34602096</v>
      </c>
      <c r="BN1820" t="s">
        <v>7891</v>
      </c>
      <c r="BO1820" t="s">
        <v>7891</v>
      </c>
      <c r="BP1820" t="s">
        <v>7891</v>
      </c>
      <c r="BQ1820" t="s">
        <v>7891</v>
      </c>
      <c r="BR1820" t="s">
        <v>9067</v>
      </c>
    </row>
    <row r="1821" spans="1:70" x14ac:dyDescent="0.35">
      <c r="A1821" t="s">
        <v>11404</v>
      </c>
      <c r="B1821" t="s">
        <v>9068</v>
      </c>
      <c r="C1821" t="s">
        <v>7891</v>
      </c>
      <c r="D1821" t="s">
        <v>6390</v>
      </c>
      <c r="E1821" t="s">
        <v>9069</v>
      </c>
      <c r="U1821" t="s">
        <v>7891</v>
      </c>
      <c r="V1821" t="s">
        <v>9070</v>
      </c>
      <c r="W1821" t="s">
        <v>7891</v>
      </c>
      <c r="X1821" t="s">
        <v>7891</v>
      </c>
      <c r="Y1821" t="s">
        <v>7891</v>
      </c>
      <c r="Z1821" t="s">
        <v>7891</v>
      </c>
      <c r="AA1821" t="s">
        <v>7891</v>
      </c>
      <c r="AB1821" t="s">
        <v>9071</v>
      </c>
      <c r="AC1821" t="s">
        <v>7891</v>
      </c>
      <c r="AD1821" t="s">
        <v>7891</v>
      </c>
      <c r="AE1821" t="s">
        <v>7891</v>
      </c>
      <c r="AF1821" t="s">
        <v>7891</v>
      </c>
      <c r="AG1821" t="s">
        <v>7891</v>
      </c>
      <c r="AH1821" t="s">
        <v>7891</v>
      </c>
      <c r="AI1821" t="s">
        <v>7891</v>
      </c>
      <c r="AJ1821" t="s">
        <v>7891</v>
      </c>
      <c r="AK1821" t="s">
        <v>7891</v>
      </c>
      <c r="AL1821" t="s">
        <v>7891</v>
      </c>
      <c r="AM1821" t="s">
        <v>7891</v>
      </c>
      <c r="AN1821" t="s">
        <v>7891</v>
      </c>
      <c r="AO1821" t="s">
        <v>9072</v>
      </c>
      <c r="AP1821" t="s">
        <v>9073</v>
      </c>
      <c r="AQ1821" t="s">
        <v>7891</v>
      </c>
      <c r="AR1821" t="s">
        <v>7891</v>
      </c>
      <c r="AS1821" t="s">
        <v>7891</v>
      </c>
      <c r="AT1821" t="s">
        <v>8621</v>
      </c>
      <c r="AU1821">
        <v>2022</v>
      </c>
      <c r="AV1821">
        <v>67</v>
      </c>
      <c r="AW1821">
        <v>1</v>
      </c>
      <c r="AX1821" t="s">
        <v>7891</v>
      </c>
      <c r="AY1821" t="s">
        <v>7891</v>
      </c>
      <c r="AZ1821" t="s">
        <v>7891</v>
      </c>
      <c r="BA1821" t="s">
        <v>7891</v>
      </c>
      <c r="BB1821">
        <v>391</v>
      </c>
      <c r="BC1821">
        <v>394</v>
      </c>
      <c r="BD1821" t="s">
        <v>7891</v>
      </c>
      <c r="BE1821" t="s">
        <v>6395</v>
      </c>
      <c r="BF1821" t="s">
        <v>7891</v>
      </c>
      <c r="BG1821" t="s">
        <v>9007</v>
      </c>
      <c r="BH1821" t="s">
        <v>7891</v>
      </c>
      <c r="BI1821" t="s">
        <v>7891</v>
      </c>
      <c r="BJ1821" t="s">
        <v>7891</v>
      </c>
      <c r="BK1821" t="s">
        <v>7891</v>
      </c>
      <c r="BL1821" t="s">
        <v>7891</v>
      </c>
      <c r="BM1821">
        <v>34606095</v>
      </c>
      <c r="BN1821" t="s">
        <v>7891</v>
      </c>
      <c r="BO1821" t="s">
        <v>7891</v>
      </c>
      <c r="BP1821" t="s">
        <v>7891</v>
      </c>
      <c r="BQ1821" t="s">
        <v>7891</v>
      </c>
      <c r="BR1821" t="s">
        <v>9074</v>
      </c>
    </row>
    <row r="1822" spans="1:70" x14ac:dyDescent="0.35">
      <c r="A1822" t="s">
        <v>11404</v>
      </c>
      <c r="B1822" t="s">
        <v>9075</v>
      </c>
      <c r="C1822" t="s">
        <v>7891</v>
      </c>
      <c r="D1822" t="s">
        <v>9076</v>
      </c>
      <c r="E1822" t="s">
        <v>9077</v>
      </c>
      <c r="U1822" t="s">
        <v>7891</v>
      </c>
      <c r="V1822" t="s">
        <v>9078</v>
      </c>
      <c r="W1822" t="s">
        <v>7891</v>
      </c>
      <c r="X1822" t="s">
        <v>7891</v>
      </c>
      <c r="Y1822" t="s">
        <v>7891</v>
      </c>
      <c r="Z1822" t="s">
        <v>7891</v>
      </c>
      <c r="AA1822" t="s">
        <v>7891</v>
      </c>
      <c r="AB1822" t="s">
        <v>9079</v>
      </c>
      <c r="AC1822" t="s">
        <v>7891</v>
      </c>
      <c r="AD1822" t="s">
        <v>7891</v>
      </c>
      <c r="AE1822" t="s">
        <v>7891</v>
      </c>
      <c r="AF1822" t="s">
        <v>7891</v>
      </c>
      <c r="AG1822" t="s">
        <v>7891</v>
      </c>
      <c r="AH1822" t="s">
        <v>7891</v>
      </c>
      <c r="AI1822" t="s">
        <v>7891</v>
      </c>
      <c r="AJ1822" t="s">
        <v>7891</v>
      </c>
      <c r="AK1822" t="s">
        <v>7891</v>
      </c>
      <c r="AL1822" t="s">
        <v>7891</v>
      </c>
      <c r="AM1822" t="s">
        <v>7891</v>
      </c>
      <c r="AN1822" t="s">
        <v>7891</v>
      </c>
      <c r="AO1822" t="s">
        <v>9080</v>
      </c>
      <c r="AP1822" t="s">
        <v>9081</v>
      </c>
      <c r="AQ1822" t="s">
        <v>7891</v>
      </c>
      <c r="AR1822" t="s">
        <v>7891</v>
      </c>
      <c r="AS1822" t="s">
        <v>7891</v>
      </c>
      <c r="AT1822" t="s">
        <v>9082</v>
      </c>
      <c r="AU1822">
        <v>2021</v>
      </c>
      <c r="AV1822">
        <v>11</v>
      </c>
      <c r="AW1822">
        <v>2</v>
      </c>
      <c r="AX1822" t="s">
        <v>7891</v>
      </c>
      <c r="AY1822" t="s">
        <v>7891</v>
      </c>
      <c r="AZ1822" t="s">
        <v>7891</v>
      </c>
      <c r="BA1822" t="s">
        <v>7891</v>
      </c>
      <c r="BB1822">
        <v>91</v>
      </c>
      <c r="BC1822">
        <v>107</v>
      </c>
      <c r="BD1822" t="s">
        <v>7891</v>
      </c>
      <c r="BE1822" t="s">
        <v>9083</v>
      </c>
      <c r="BF1822" t="s">
        <v>7891</v>
      </c>
      <c r="BG1822" t="s">
        <v>7891</v>
      </c>
      <c r="BH1822" t="s">
        <v>7891</v>
      </c>
      <c r="BI1822" t="s">
        <v>7891</v>
      </c>
      <c r="BJ1822" t="s">
        <v>7891</v>
      </c>
      <c r="BK1822" t="s">
        <v>7891</v>
      </c>
      <c r="BL1822" t="s">
        <v>7891</v>
      </c>
      <c r="BM1822" t="s">
        <v>7891</v>
      </c>
      <c r="BN1822" t="s">
        <v>7891</v>
      </c>
      <c r="BO1822" t="s">
        <v>7891</v>
      </c>
      <c r="BP1822" t="s">
        <v>7891</v>
      </c>
      <c r="BQ1822" t="s">
        <v>7891</v>
      </c>
      <c r="BR1822" t="s">
        <v>9084</v>
      </c>
    </row>
    <row r="1823" spans="1:70" x14ac:dyDescent="0.35">
      <c r="A1823" t="s">
        <v>11404</v>
      </c>
      <c r="B1823" t="s">
        <v>9085</v>
      </c>
      <c r="C1823" t="s">
        <v>7891</v>
      </c>
      <c r="D1823" t="s">
        <v>5620</v>
      </c>
      <c r="E1823" t="s">
        <v>9086</v>
      </c>
      <c r="U1823" t="s">
        <v>7891</v>
      </c>
      <c r="V1823" t="s">
        <v>9087</v>
      </c>
      <c r="W1823" t="s">
        <v>7891</v>
      </c>
      <c r="X1823" t="s">
        <v>7891</v>
      </c>
      <c r="Y1823" t="s">
        <v>7891</v>
      </c>
      <c r="Z1823" t="s">
        <v>7891</v>
      </c>
      <c r="AA1823" t="s">
        <v>7891</v>
      </c>
      <c r="AB1823" t="s">
        <v>7891</v>
      </c>
      <c r="AC1823" t="s">
        <v>7891</v>
      </c>
      <c r="AD1823" t="s">
        <v>7891</v>
      </c>
      <c r="AE1823" t="s">
        <v>7891</v>
      </c>
      <c r="AF1823" t="s">
        <v>7891</v>
      </c>
      <c r="AG1823" t="s">
        <v>7891</v>
      </c>
      <c r="AH1823" t="s">
        <v>7891</v>
      </c>
      <c r="AI1823" t="s">
        <v>7891</v>
      </c>
      <c r="AJ1823" t="s">
        <v>7891</v>
      </c>
      <c r="AK1823" t="s">
        <v>7891</v>
      </c>
      <c r="AL1823" t="s">
        <v>7891</v>
      </c>
      <c r="AM1823" t="s">
        <v>7891</v>
      </c>
      <c r="AN1823" t="s">
        <v>7891</v>
      </c>
      <c r="AO1823" t="s">
        <v>7891</v>
      </c>
      <c r="AP1823" t="s">
        <v>9088</v>
      </c>
      <c r="AQ1823" t="s">
        <v>7891</v>
      </c>
      <c r="AR1823" t="s">
        <v>7891</v>
      </c>
      <c r="AS1823" t="s">
        <v>7891</v>
      </c>
      <c r="AT1823" t="s">
        <v>9082</v>
      </c>
      <c r="AU1823">
        <v>2021</v>
      </c>
      <c r="AV1823">
        <v>8</v>
      </c>
      <c r="AW1823">
        <v>10</v>
      </c>
      <c r="AX1823" t="s">
        <v>7891</v>
      </c>
      <c r="AY1823" t="s">
        <v>7891</v>
      </c>
      <c r="AZ1823" t="s">
        <v>7891</v>
      </c>
      <c r="BA1823" t="s">
        <v>7891</v>
      </c>
      <c r="BB1823" t="s">
        <v>7891</v>
      </c>
      <c r="BC1823" t="s">
        <v>7891</v>
      </c>
      <c r="BD1823">
        <v>864</v>
      </c>
      <c r="BE1823" t="s">
        <v>614</v>
      </c>
      <c r="BF1823" t="s">
        <v>7891</v>
      </c>
      <c r="BG1823" t="s">
        <v>7891</v>
      </c>
      <c r="BH1823" t="s">
        <v>7891</v>
      </c>
      <c r="BI1823" t="s">
        <v>7891</v>
      </c>
      <c r="BJ1823" t="s">
        <v>7891</v>
      </c>
      <c r="BK1823" t="s">
        <v>7891</v>
      </c>
      <c r="BL1823" t="s">
        <v>7891</v>
      </c>
      <c r="BM1823">
        <v>34682130</v>
      </c>
      <c r="BN1823" t="s">
        <v>7891</v>
      </c>
      <c r="BO1823" t="s">
        <v>7891</v>
      </c>
      <c r="BP1823" t="s">
        <v>7891</v>
      </c>
      <c r="BQ1823" t="s">
        <v>7891</v>
      </c>
      <c r="BR1823" t="s">
        <v>9089</v>
      </c>
    </row>
    <row r="1824" spans="1:70" x14ac:dyDescent="0.35">
      <c r="A1824" t="s">
        <v>11404</v>
      </c>
      <c r="B1824" t="s">
        <v>9090</v>
      </c>
      <c r="C1824" t="s">
        <v>7891</v>
      </c>
      <c r="D1824" t="s">
        <v>4785</v>
      </c>
      <c r="E1824" t="s">
        <v>9091</v>
      </c>
      <c r="U1824" t="s">
        <v>7891</v>
      </c>
      <c r="V1824" t="s">
        <v>713</v>
      </c>
      <c r="W1824" t="s">
        <v>7891</v>
      </c>
      <c r="X1824" t="s">
        <v>7891</v>
      </c>
      <c r="Y1824" t="s">
        <v>7891</v>
      </c>
      <c r="Z1824" t="s">
        <v>7891</v>
      </c>
      <c r="AA1824" t="s">
        <v>7891</v>
      </c>
      <c r="AB1824" t="s">
        <v>7891</v>
      </c>
      <c r="AC1824" t="s">
        <v>7891</v>
      </c>
      <c r="AD1824" t="s">
        <v>7891</v>
      </c>
      <c r="AE1824" t="s">
        <v>7891</v>
      </c>
      <c r="AF1824" t="s">
        <v>7891</v>
      </c>
      <c r="AG1824" t="s">
        <v>7891</v>
      </c>
      <c r="AH1824" t="s">
        <v>7891</v>
      </c>
      <c r="AI1824" t="s">
        <v>7891</v>
      </c>
      <c r="AJ1824" t="s">
        <v>7891</v>
      </c>
      <c r="AK1824" t="s">
        <v>7891</v>
      </c>
      <c r="AL1824" t="s">
        <v>7891</v>
      </c>
      <c r="AM1824" t="s">
        <v>7891</v>
      </c>
      <c r="AN1824" t="s">
        <v>7891</v>
      </c>
      <c r="AO1824" t="s">
        <v>9092</v>
      </c>
      <c r="AP1824" t="s">
        <v>9093</v>
      </c>
      <c r="AQ1824" t="s">
        <v>7891</v>
      </c>
      <c r="AR1824" t="s">
        <v>7891</v>
      </c>
      <c r="AS1824" t="s">
        <v>7891</v>
      </c>
      <c r="AT1824" t="s">
        <v>9094</v>
      </c>
      <c r="AU1824">
        <v>2021</v>
      </c>
      <c r="AV1824">
        <v>14</v>
      </c>
      <c r="AW1824">
        <v>4</v>
      </c>
      <c r="AX1824" t="s">
        <v>7891</v>
      </c>
      <c r="AY1824" t="s">
        <v>7891</v>
      </c>
      <c r="AZ1824" t="s">
        <v>7891</v>
      </c>
      <c r="BA1824" t="s">
        <v>7891</v>
      </c>
      <c r="BB1824">
        <v>501</v>
      </c>
      <c r="BC1824">
        <v>506</v>
      </c>
      <c r="BD1824" t="s">
        <v>7891</v>
      </c>
      <c r="BE1824" t="s">
        <v>711</v>
      </c>
      <c r="BF1824" t="s">
        <v>7891</v>
      </c>
      <c r="BG1824" t="s">
        <v>7891</v>
      </c>
      <c r="BH1824" t="s">
        <v>7891</v>
      </c>
      <c r="BI1824" t="s">
        <v>7891</v>
      </c>
      <c r="BJ1824" t="s">
        <v>7891</v>
      </c>
      <c r="BK1824" t="s">
        <v>7891</v>
      </c>
      <c r="BL1824" t="s">
        <v>7891</v>
      </c>
      <c r="BM1824">
        <v>35527750</v>
      </c>
      <c r="BN1824" t="s">
        <v>7891</v>
      </c>
      <c r="BO1824" t="s">
        <v>7891</v>
      </c>
      <c r="BP1824" t="s">
        <v>7891</v>
      </c>
      <c r="BQ1824" t="s">
        <v>7891</v>
      </c>
      <c r="BR1824" t="s">
        <v>9095</v>
      </c>
    </row>
    <row r="1825" spans="1:70" x14ac:dyDescent="0.35">
      <c r="A1825" t="s">
        <v>11404</v>
      </c>
      <c r="B1825" t="s">
        <v>8883</v>
      </c>
      <c r="C1825" t="s">
        <v>7891</v>
      </c>
      <c r="D1825" t="s">
        <v>9096</v>
      </c>
      <c r="E1825" t="s">
        <v>9097</v>
      </c>
      <c r="U1825" t="s">
        <v>7891</v>
      </c>
      <c r="V1825" t="s">
        <v>9098</v>
      </c>
      <c r="W1825" t="s">
        <v>7891</v>
      </c>
      <c r="X1825" t="s">
        <v>7891</v>
      </c>
      <c r="Y1825" t="s">
        <v>7891</v>
      </c>
      <c r="Z1825" t="s">
        <v>7891</v>
      </c>
      <c r="AA1825" t="s">
        <v>7891</v>
      </c>
      <c r="AB1825" t="s">
        <v>9099</v>
      </c>
      <c r="AC1825" t="s">
        <v>7891</v>
      </c>
      <c r="AD1825" t="s">
        <v>7891</v>
      </c>
      <c r="AE1825" t="s">
        <v>7891</v>
      </c>
      <c r="AF1825" t="s">
        <v>7891</v>
      </c>
      <c r="AG1825" t="s">
        <v>7891</v>
      </c>
      <c r="AH1825" t="s">
        <v>7891</v>
      </c>
      <c r="AI1825" t="s">
        <v>7891</v>
      </c>
      <c r="AJ1825" t="s">
        <v>7891</v>
      </c>
      <c r="AK1825" t="s">
        <v>7891</v>
      </c>
      <c r="AL1825" t="s">
        <v>7891</v>
      </c>
      <c r="AM1825" t="s">
        <v>7891</v>
      </c>
      <c r="AN1825" t="s">
        <v>7891</v>
      </c>
      <c r="AO1825" t="s">
        <v>9100</v>
      </c>
      <c r="AP1825" t="s">
        <v>9101</v>
      </c>
      <c r="AQ1825" t="s">
        <v>7891</v>
      </c>
      <c r="AR1825" t="s">
        <v>7891</v>
      </c>
      <c r="AS1825" t="s">
        <v>7891</v>
      </c>
      <c r="AT1825" t="s">
        <v>8331</v>
      </c>
      <c r="AU1825">
        <v>2022</v>
      </c>
      <c r="AV1825">
        <v>37</v>
      </c>
      <c r="AW1825">
        <v>2</v>
      </c>
      <c r="AX1825" t="s">
        <v>7891</v>
      </c>
      <c r="AY1825" t="s">
        <v>7891</v>
      </c>
      <c r="AZ1825" t="s">
        <v>7891</v>
      </c>
      <c r="BA1825" t="s">
        <v>7891</v>
      </c>
      <c r="BB1825" t="s">
        <v>7891</v>
      </c>
      <c r="BC1825" t="s">
        <v>7891</v>
      </c>
      <c r="BD1825" t="s">
        <v>9102</v>
      </c>
      <c r="BE1825" t="s">
        <v>9103</v>
      </c>
      <c r="BF1825" t="s">
        <v>7891</v>
      </c>
      <c r="BG1825" t="s">
        <v>9007</v>
      </c>
      <c r="BH1825" t="s">
        <v>7891</v>
      </c>
      <c r="BI1825" t="s">
        <v>7891</v>
      </c>
      <c r="BJ1825" t="s">
        <v>7891</v>
      </c>
      <c r="BK1825" t="s">
        <v>7891</v>
      </c>
      <c r="BL1825" t="s">
        <v>7891</v>
      </c>
      <c r="BM1825">
        <v>34597436</v>
      </c>
      <c r="BN1825" t="s">
        <v>7891</v>
      </c>
      <c r="BO1825" t="s">
        <v>7891</v>
      </c>
      <c r="BP1825" t="s">
        <v>7891</v>
      </c>
      <c r="BQ1825" t="s">
        <v>7891</v>
      </c>
      <c r="BR1825" t="s">
        <v>9104</v>
      </c>
    </row>
    <row r="1826" spans="1:70" x14ac:dyDescent="0.35">
      <c r="A1826" t="s">
        <v>11404</v>
      </c>
      <c r="B1826" t="s">
        <v>9105</v>
      </c>
      <c r="C1826" t="s">
        <v>7891</v>
      </c>
      <c r="D1826" t="s">
        <v>6057</v>
      </c>
      <c r="E1826" t="s">
        <v>9106</v>
      </c>
      <c r="U1826" t="s">
        <v>7891</v>
      </c>
      <c r="V1826" t="s">
        <v>9107</v>
      </c>
      <c r="W1826" t="s">
        <v>7891</v>
      </c>
      <c r="X1826" t="s">
        <v>7891</v>
      </c>
      <c r="Y1826" t="s">
        <v>7891</v>
      </c>
      <c r="Z1826" t="s">
        <v>7891</v>
      </c>
      <c r="AA1826" t="s">
        <v>7891</v>
      </c>
      <c r="AB1826" t="s">
        <v>7891</v>
      </c>
      <c r="AC1826" t="s">
        <v>7891</v>
      </c>
      <c r="AD1826" t="s">
        <v>7891</v>
      </c>
      <c r="AE1826" t="s">
        <v>7891</v>
      </c>
      <c r="AF1826" t="s">
        <v>7891</v>
      </c>
      <c r="AG1826" t="s">
        <v>7891</v>
      </c>
      <c r="AH1826" t="s">
        <v>7891</v>
      </c>
      <c r="AI1826" t="s">
        <v>7891</v>
      </c>
      <c r="AJ1826" t="s">
        <v>7891</v>
      </c>
      <c r="AK1826" t="s">
        <v>7891</v>
      </c>
      <c r="AL1826" t="s">
        <v>7891</v>
      </c>
      <c r="AM1826" t="s">
        <v>7891</v>
      </c>
      <c r="AN1826" t="s">
        <v>7891</v>
      </c>
      <c r="AO1826" t="s">
        <v>9108</v>
      </c>
      <c r="AP1826" t="s">
        <v>9109</v>
      </c>
      <c r="AQ1826" t="s">
        <v>7891</v>
      </c>
      <c r="AR1826" t="s">
        <v>7891</v>
      </c>
      <c r="AS1826" t="s">
        <v>7891</v>
      </c>
      <c r="AT1826" t="s">
        <v>9082</v>
      </c>
      <c r="AU1826">
        <v>2021</v>
      </c>
      <c r="AV1826">
        <v>33</v>
      </c>
      <c r="AW1826">
        <v>10</v>
      </c>
      <c r="AX1826" t="s">
        <v>7891</v>
      </c>
      <c r="AY1826" t="s">
        <v>7891</v>
      </c>
      <c r="AZ1826" t="s">
        <v>7891</v>
      </c>
      <c r="BA1826" t="s">
        <v>7891</v>
      </c>
      <c r="BB1826">
        <v>838</v>
      </c>
      <c r="BC1826">
        <v>846</v>
      </c>
      <c r="BD1826" t="s">
        <v>7891</v>
      </c>
      <c r="BE1826" t="s">
        <v>1099</v>
      </c>
      <c r="BF1826" t="s">
        <v>7891</v>
      </c>
      <c r="BG1826" t="s">
        <v>7891</v>
      </c>
      <c r="BH1826" t="s">
        <v>7891</v>
      </c>
      <c r="BI1826" t="s">
        <v>7891</v>
      </c>
      <c r="BJ1826" t="s">
        <v>7891</v>
      </c>
      <c r="BK1826" t="s">
        <v>7891</v>
      </c>
      <c r="BL1826" t="s">
        <v>7891</v>
      </c>
      <c r="BM1826">
        <v>33534288</v>
      </c>
      <c r="BN1826" t="s">
        <v>7891</v>
      </c>
      <c r="BO1826" t="s">
        <v>7891</v>
      </c>
      <c r="BP1826" t="s">
        <v>7891</v>
      </c>
      <c r="BQ1826" t="s">
        <v>7891</v>
      </c>
      <c r="BR1826" t="s">
        <v>9110</v>
      </c>
    </row>
    <row r="1827" spans="1:70" x14ac:dyDescent="0.35">
      <c r="A1827" t="s">
        <v>11404</v>
      </c>
      <c r="B1827" t="s">
        <v>9111</v>
      </c>
      <c r="C1827" t="s">
        <v>7891</v>
      </c>
      <c r="D1827" t="s">
        <v>9112</v>
      </c>
      <c r="E1827" t="s">
        <v>9113</v>
      </c>
      <c r="U1827" t="s">
        <v>7891</v>
      </c>
      <c r="V1827" t="s">
        <v>9114</v>
      </c>
      <c r="W1827" t="s">
        <v>7891</v>
      </c>
      <c r="X1827" t="s">
        <v>7891</v>
      </c>
      <c r="Y1827" t="s">
        <v>7891</v>
      </c>
      <c r="Z1827" t="s">
        <v>7891</v>
      </c>
      <c r="AA1827" t="s">
        <v>7891</v>
      </c>
      <c r="AB1827" t="s">
        <v>9115</v>
      </c>
      <c r="AC1827" t="s">
        <v>7891</v>
      </c>
      <c r="AD1827" t="s">
        <v>7891</v>
      </c>
      <c r="AE1827" t="s">
        <v>7891</v>
      </c>
      <c r="AF1827" t="s">
        <v>7891</v>
      </c>
      <c r="AG1827" t="s">
        <v>7891</v>
      </c>
      <c r="AH1827" t="s">
        <v>7891</v>
      </c>
      <c r="AI1827" t="s">
        <v>7891</v>
      </c>
      <c r="AJ1827" t="s">
        <v>7891</v>
      </c>
      <c r="AK1827" t="s">
        <v>7891</v>
      </c>
      <c r="AL1827" t="s">
        <v>7891</v>
      </c>
      <c r="AM1827" t="s">
        <v>7891</v>
      </c>
      <c r="AN1827" t="s">
        <v>7891</v>
      </c>
      <c r="AO1827" t="s">
        <v>9116</v>
      </c>
      <c r="AP1827" t="s">
        <v>9117</v>
      </c>
      <c r="AQ1827" t="s">
        <v>7891</v>
      </c>
      <c r="AR1827" t="s">
        <v>7891</v>
      </c>
      <c r="AS1827" t="s">
        <v>7891</v>
      </c>
      <c r="AT1827" t="s">
        <v>9082</v>
      </c>
      <c r="AU1827">
        <v>2021</v>
      </c>
      <c r="AV1827">
        <v>31</v>
      </c>
      <c r="AW1827">
        <v>5</v>
      </c>
      <c r="AX1827" t="s">
        <v>7891</v>
      </c>
      <c r="AY1827" t="s">
        <v>7891</v>
      </c>
      <c r="AZ1827" t="s">
        <v>7891</v>
      </c>
      <c r="BA1827" t="s">
        <v>7891</v>
      </c>
      <c r="BB1827">
        <v>177</v>
      </c>
      <c r="BC1827">
        <v>185</v>
      </c>
      <c r="BD1827" t="s">
        <v>7891</v>
      </c>
      <c r="BE1827" t="s">
        <v>9118</v>
      </c>
      <c r="BF1827" t="s">
        <v>7891</v>
      </c>
      <c r="BG1827" t="s">
        <v>7891</v>
      </c>
      <c r="BH1827" t="s">
        <v>7891</v>
      </c>
      <c r="BI1827" t="s">
        <v>7891</v>
      </c>
      <c r="BJ1827" t="s">
        <v>7891</v>
      </c>
      <c r="BK1827" t="s">
        <v>7891</v>
      </c>
      <c r="BL1827" t="s">
        <v>7891</v>
      </c>
      <c r="BM1827">
        <v>34133409</v>
      </c>
      <c r="BN1827" t="s">
        <v>7891</v>
      </c>
      <c r="BO1827" t="s">
        <v>7891</v>
      </c>
      <c r="BP1827" t="s">
        <v>7891</v>
      </c>
      <c r="BQ1827" t="s">
        <v>7891</v>
      </c>
      <c r="BR1827" t="s">
        <v>9119</v>
      </c>
    </row>
    <row r="1828" spans="1:70" x14ac:dyDescent="0.35">
      <c r="A1828" t="s">
        <v>11404</v>
      </c>
      <c r="B1828" t="s">
        <v>9120</v>
      </c>
      <c r="C1828" t="s">
        <v>7891</v>
      </c>
      <c r="D1828" t="s">
        <v>7473</v>
      </c>
      <c r="E1828" t="s">
        <v>9121</v>
      </c>
      <c r="U1828" t="s">
        <v>7891</v>
      </c>
      <c r="V1828" t="s">
        <v>9122</v>
      </c>
      <c r="W1828" t="s">
        <v>7891</v>
      </c>
      <c r="X1828" t="s">
        <v>7891</v>
      </c>
      <c r="Y1828" t="s">
        <v>7891</v>
      </c>
      <c r="Z1828" t="s">
        <v>7891</v>
      </c>
      <c r="AA1828" t="s">
        <v>7891</v>
      </c>
      <c r="AB1828" t="s">
        <v>7891</v>
      </c>
      <c r="AC1828" t="s">
        <v>7891</v>
      </c>
      <c r="AD1828" t="s">
        <v>7891</v>
      </c>
      <c r="AE1828" t="s">
        <v>7891</v>
      </c>
      <c r="AF1828" t="s">
        <v>7891</v>
      </c>
      <c r="AG1828" t="s">
        <v>7891</v>
      </c>
      <c r="AH1828" t="s">
        <v>7891</v>
      </c>
      <c r="AI1828" t="s">
        <v>7891</v>
      </c>
      <c r="AJ1828" t="s">
        <v>7891</v>
      </c>
      <c r="AK1828" t="s">
        <v>7891</v>
      </c>
      <c r="AL1828" t="s">
        <v>7891</v>
      </c>
      <c r="AM1828" t="s">
        <v>7891</v>
      </c>
      <c r="AN1828" t="s">
        <v>7891</v>
      </c>
      <c r="AO1828" t="s">
        <v>9123</v>
      </c>
      <c r="AP1828" t="s">
        <v>9124</v>
      </c>
      <c r="AQ1828" t="s">
        <v>7891</v>
      </c>
      <c r="AR1828" t="s">
        <v>7891</v>
      </c>
      <c r="AS1828" t="s">
        <v>7891</v>
      </c>
      <c r="AT1828" t="s">
        <v>9082</v>
      </c>
      <c r="AU1828">
        <v>2021</v>
      </c>
      <c r="AV1828">
        <v>27</v>
      </c>
      <c r="AW1828">
        <v>4</v>
      </c>
      <c r="AX1828" t="s">
        <v>7891</v>
      </c>
      <c r="AY1828" t="s">
        <v>7891</v>
      </c>
      <c r="AZ1828" t="s">
        <v>7891</v>
      </c>
      <c r="BA1828" t="s">
        <v>7891</v>
      </c>
      <c r="BB1828">
        <v>579</v>
      </c>
      <c r="BC1828">
        <v>592</v>
      </c>
      <c r="BD1828" t="s">
        <v>7891</v>
      </c>
      <c r="BE1828" t="s">
        <v>3001</v>
      </c>
      <c r="BF1828" t="s">
        <v>7891</v>
      </c>
      <c r="BG1828" t="s">
        <v>7891</v>
      </c>
      <c r="BH1828" t="s">
        <v>7891</v>
      </c>
      <c r="BI1828" t="s">
        <v>7891</v>
      </c>
      <c r="BJ1828" t="s">
        <v>7891</v>
      </c>
      <c r="BK1828" t="s">
        <v>7891</v>
      </c>
      <c r="BL1828" t="s">
        <v>7891</v>
      </c>
      <c r="BM1828">
        <v>34291976</v>
      </c>
      <c r="BN1828" t="s">
        <v>7891</v>
      </c>
      <c r="BO1828" t="s">
        <v>7891</v>
      </c>
      <c r="BP1828" t="s">
        <v>7891</v>
      </c>
      <c r="BQ1828" t="s">
        <v>7891</v>
      </c>
      <c r="BR1828" t="s">
        <v>9125</v>
      </c>
    </row>
    <row r="1829" spans="1:70" x14ac:dyDescent="0.35">
      <c r="A1829" t="s">
        <v>11404</v>
      </c>
      <c r="B1829" t="s">
        <v>9126</v>
      </c>
      <c r="C1829" t="s">
        <v>7891</v>
      </c>
      <c r="D1829" t="s">
        <v>9127</v>
      </c>
      <c r="E1829" t="s">
        <v>9128</v>
      </c>
      <c r="U1829" t="s">
        <v>7891</v>
      </c>
      <c r="V1829" t="s">
        <v>9129</v>
      </c>
      <c r="W1829" t="s">
        <v>7891</v>
      </c>
      <c r="X1829" t="s">
        <v>7891</v>
      </c>
      <c r="Y1829" t="s">
        <v>7891</v>
      </c>
      <c r="Z1829" t="s">
        <v>7891</v>
      </c>
      <c r="AA1829" t="s">
        <v>7891</v>
      </c>
      <c r="AB1829" t="s">
        <v>7891</v>
      </c>
      <c r="AC1829" t="s">
        <v>7891</v>
      </c>
      <c r="AD1829" t="s">
        <v>7891</v>
      </c>
      <c r="AE1829" t="s">
        <v>7891</v>
      </c>
      <c r="AF1829" t="s">
        <v>7891</v>
      </c>
      <c r="AG1829" t="s">
        <v>7891</v>
      </c>
      <c r="AH1829" t="s">
        <v>7891</v>
      </c>
      <c r="AI1829" t="s">
        <v>7891</v>
      </c>
      <c r="AJ1829" t="s">
        <v>7891</v>
      </c>
      <c r="AK1829" t="s">
        <v>7891</v>
      </c>
      <c r="AL1829" t="s">
        <v>7891</v>
      </c>
      <c r="AM1829" t="s">
        <v>7891</v>
      </c>
      <c r="AN1829" t="s">
        <v>7891</v>
      </c>
      <c r="AO1829" t="s">
        <v>9130</v>
      </c>
      <c r="AP1829" t="s">
        <v>7891</v>
      </c>
      <c r="AQ1829" t="s">
        <v>7891</v>
      </c>
      <c r="AR1829" t="s">
        <v>7891</v>
      </c>
      <c r="AS1829" t="s">
        <v>7891</v>
      </c>
      <c r="AT1829" t="s">
        <v>9082</v>
      </c>
      <c r="AU1829">
        <v>2021</v>
      </c>
      <c r="AV1829" t="s">
        <v>7891</v>
      </c>
      <c r="AW1829">
        <v>57</v>
      </c>
      <c r="AX1829" t="s">
        <v>7891</v>
      </c>
      <c r="AY1829" t="s">
        <v>7891</v>
      </c>
      <c r="AZ1829" t="s">
        <v>7891</v>
      </c>
      <c r="BA1829" t="s">
        <v>7891</v>
      </c>
      <c r="BB1829" t="s">
        <v>7891</v>
      </c>
      <c r="BC1829" t="s">
        <v>7891</v>
      </c>
      <c r="BD1829">
        <v>424281</v>
      </c>
      <c r="BE1829" t="s">
        <v>7891</v>
      </c>
      <c r="BF1829" t="s">
        <v>7891</v>
      </c>
      <c r="BG1829" t="s">
        <v>7891</v>
      </c>
      <c r="BH1829" t="s">
        <v>7891</v>
      </c>
      <c r="BI1829" t="s">
        <v>7891</v>
      </c>
      <c r="BJ1829" t="s">
        <v>7891</v>
      </c>
      <c r="BK1829" t="s">
        <v>7891</v>
      </c>
      <c r="BL1829" t="s">
        <v>7891</v>
      </c>
      <c r="BM1829" t="s">
        <v>7891</v>
      </c>
      <c r="BN1829" t="s">
        <v>7891</v>
      </c>
      <c r="BO1829" t="s">
        <v>7891</v>
      </c>
      <c r="BP1829" t="s">
        <v>7891</v>
      </c>
      <c r="BQ1829" t="s">
        <v>7891</v>
      </c>
      <c r="BR1829" t="s">
        <v>9131</v>
      </c>
    </row>
    <row r="1830" spans="1:70" x14ac:dyDescent="0.35">
      <c r="A1830" t="s">
        <v>11404</v>
      </c>
      <c r="B1830" t="s">
        <v>9132</v>
      </c>
      <c r="C1830" t="s">
        <v>7891</v>
      </c>
      <c r="D1830" t="s">
        <v>5334</v>
      </c>
      <c r="E1830" t="s">
        <v>9133</v>
      </c>
      <c r="U1830" t="s">
        <v>7891</v>
      </c>
      <c r="V1830" t="s">
        <v>9134</v>
      </c>
      <c r="W1830" t="s">
        <v>7891</v>
      </c>
      <c r="X1830" t="s">
        <v>7891</v>
      </c>
      <c r="Y1830" t="s">
        <v>7891</v>
      </c>
      <c r="Z1830" t="s">
        <v>7891</v>
      </c>
      <c r="AA1830" t="s">
        <v>7891</v>
      </c>
      <c r="AB1830" t="s">
        <v>9135</v>
      </c>
      <c r="AC1830" t="s">
        <v>7891</v>
      </c>
      <c r="AD1830" t="s">
        <v>7891</v>
      </c>
      <c r="AE1830" t="s">
        <v>7891</v>
      </c>
      <c r="AF1830" t="s">
        <v>7891</v>
      </c>
      <c r="AG1830" t="s">
        <v>7891</v>
      </c>
      <c r="AH1830" t="s">
        <v>7891</v>
      </c>
      <c r="AI1830" t="s">
        <v>7891</v>
      </c>
      <c r="AJ1830" t="s">
        <v>7891</v>
      </c>
      <c r="AK1830" t="s">
        <v>7891</v>
      </c>
      <c r="AL1830" t="s">
        <v>7891</v>
      </c>
      <c r="AM1830" t="s">
        <v>7891</v>
      </c>
      <c r="AN1830" t="s">
        <v>7891</v>
      </c>
      <c r="AO1830" t="s">
        <v>9136</v>
      </c>
      <c r="AP1830" t="s">
        <v>9137</v>
      </c>
      <c r="AQ1830" t="s">
        <v>7891</v>
      </c>
      <c r="AR1830" t="s">
        <v>7891</v>
      </c>
      <c r="AS1830" t="s">
        <v>7891</v>
      </c>
      <c r="AT1830" t="s">
        <v>9082</v>
      </c>
      <c r="AU1830">
        <v>2021</v>
      </c>
      <c r="AV1830">
        <v>32</v>
      </c>
      <c r="AW1830">
        <v>4</v>
      </c>
      <c r="AX1830" t="s">
        <v>7891</v>
      </c>
      <c r="AY1830" t="s">
        <v>7891</v>
      </c>
      <c r="AZ1830" t="s">
        <v>7891</v>
      </c>
      <c r="BA1830" t="s">
        <v>7891</v>
      </c>
      <c r="BB1830">
        <v>144</v>
      </c>
      <c r="BC1830">
        <v>153</v>
      </c>
      <c r="BD1830" t="s">
        <v>7891</v>
      </c>
      <c r="BE1830" t="s">
        <v>5340</v>
      </c>
      <c r="BF1830" t="s">
        <v>7891</v>
      </c>
      <c r="BG1830" t="s">
        <v>7891</v>
      </c>
      <c r="BH1830" t="s">
        <v>7891</v>
      </c>
      <c r="BI1830" t="s">
        <v>7891</v>
      </c>
      <c r="BJ1830" t="s">
        <v>7891</v>
      </c>
      <c r="BK1830" t="s">
        <v>7891</v>
      </c>
      <c r="BL1830" t="s">
        <v>7891</v>
      </c>
      <c r="BM1830">
        <v>34671187</v>
      </c>
      <c r="BN1830" t="s">
        <v>7891</v>
      </c>
      <c r="BO1830" t="s">
        <v>7891</v>
      </c>
      <c r="BP1830" t="s">
        <v>7891</v>
      </c>
      <c r="BQ1830" t="s">
        <v>7891</v>
      </c>
      <c r="BR1830" t="s">
        <v>9138</v>
      </c>
    </row>
    <row r="1831" spans="1:70" x14ac:dyDescent="0.35">
      <c r="A1831" t="s">
        <v>11404</v>
      </c>
      <c r="B1831" t="s">
        <v>9139</v>
      </c>
      <c r="C1831" t="s">
        <v>7891</v>
      </c>
      <c r="D1831" t="s">
        <v>5212</v>
      </c>
      <c r="E1831" t="s">
        <v>9140</v>
      </c>
      <c r="U1831" t="s">
        <v>7891</v>
      </c>
      <c r="V1831" t="s">
        <v>9141</v>
      </c>
      <c r="W1831" t="s">
        <v>7891</v>
      </c>
      <c r="X1831" t="s">
        <v>7891</v>
      </c>
      <c r="Y1831" t="s">
        <v>7891</v>
      </c>
      <c r="Z1831" t="s">
        <v>7891</v>
      </c>
      <c r="AA1831" t="s">
        <v>9142</v>
      </c>
      <c r="AB1831" t="s">
        <v>9143</v>
      </c>
      <c r="AC1831" t="s">
        <v>7891</v>
      </c>
      <c r="AD1831" t="s">
        <v>7891</v>
      </c>
      <c r="AE1831" t="s">
        <v>7891</v>
      </c>
      <c r="AF1831" t="s">
        <v>7891</v>
      </c>
      <c r="AG1831" t="s">
        <v>7891</v>
      </c>
      <c r="AH1831" t="s">
        <v>7891</v>
      </c>
      <c r="AI1831" t="s">
        <v>7891</v>
      </c>
      <c r="AJ1831" t="s">
        <v>7891</v>
      </c>
      <c r="AK1831" t="s">
        <v>7891</v>
      </c>
      <c r="AL1831" t="s">
        <v>7891</v>
      </c>
      <c r="AM1831" t="s">
        <v>7891</v>
      </c>
      <c r="AN1831" t="s">
        <v>7891</v>
      </c>
      <c r="AO1831" t="s">
        <v>9144</v>
      </c>
      <c r="AP1831" t="s">
        <v>7891</v>
      </c>
      <c r="AQ1831" t="s">
        <v>7891</v>
      </c>
      <c r="AR1831" t="s">
        <v>7891</v>
      </c>
      <c r="AS1831" t="s">
        <v>7891</v>
      </c>
      <c r="AT1831" t="s">
        <v>9082</v>
      </c>
      <c r="AU1831">
        <v>2021</v>
      </c>
      <c r="AV1831">
        <v>10</v>
      </c>
      <c r="AW1831">
        <v>20</v>
      </c>
      <c r="AX1831" t="s">
        <v>7891</v>
      </c>
      <c r="AY1831" t="s">
        <v>7891</v>
      </c>
      <c r="AZ1831" t="s">
        <v>7891</v>
      </c>
      <c r="BA1831" t="s">
        <v>7891</v>
      </c>
      <c r="BB1831">
        <v>7339</v>
      </c>
      <c r="BC1831">
        <v>7346</v>
      </c>
      <c r="BD1831" t="s">
        <v>7891</v>
      </c>
      <c r="BE1831" t="s">
        <v>5218</v>
      </c>
      <c r="BF1831" t="s">
        <v>7891</v>
      </c>
      <c r="BG1831" t="s">
        <v>9145</v>
      </c>
      <c r="BH1831" t="s">
        <v>7891</v>
      </c>
      <c r="BI1831" t="s">
        <v>7891</v>
      </c>
      <c r="BJ1831" t="s">
        <v>7891</v>
      </c>
      <c r="BK1831" t="s">
        <v>7891</v>
      </c>
      <c r="BL1831" t="s">
        <v>7891</v>
      </c>
      <c r="BM1831">
        <v>34586755</v>
      </c>
      <c r="BN1831" t="s">
        <v>7891</v>
      </c>
      <c r="BO1831" t="s">
        <v>7891</v>
      </c>
      <c r="BP1831" t="s">
        <v>7891</v>
      </c>
      <c r="BQ1831" t="s">
        <v>7891</v>
      </c>
      <c r="BR1831" t="s">
        <v>9146</v>
      </c>
    </row>
    <row r="1832" spans="1:70" x14ac:dyDescent="0.35">
      <c r="A1832" t="s">
        <v>11404</v>
      </c>
      <c r="B1832" t="s">
        <v>9147</v>
      </c>
      <c r="C1832" t="s">
        <v>7891</v>
      </c>
      <c r="D1832" t="s">
        <v>5443</v>
      </c>
      <c r="E1832" t="s">
        <v>9148</v>
      </c>
      <c r="U1832" t="s">
        <v>7891</v>
      </c>
      <c r="V1832" t="s">
        <v>9149</v>
      </c>
      <c r="W1832" t="s">
        <v>7891</v>
      </c>
      <c r="X1832" t="s">
        <v>7891</v>
      </c>
      <c r="Y1832" t="s">
        <v>7891</v>
      </c>
      <c r="Z1832" t="s">
        <v>7891</v>
      </c>
      <c r="AA1832" t="s">
        <v>7891</v>
      </c>
      <c r="AB1832" t="s">
        <v>7891</v>
      </c>
      <c r="AC1832" t="s">
        <v>7891</v>
      </c>
      <c r="AD1832" t="s">
        <v>7891</v>
      </c>
      <c r="AE1832" t="s">
        <v>7891</v>
      </c>
      <c r="AF1832" t="s">
        <v>7891</v>
      </c>
      <c r="AG1832" t="s">
        <v>7891</v>
      </c>
      <c r="AH1832" t="s">
        <v>7891</v>
      </c>
      <c r="AI1832" t="s">
        <v>7891</v>
      </c>
      <c r="AJ1832" t="s">
        <v>7891</v>
      </c>
      <c r="AK1832" t="s">
        <v>7891</v>
      </c>
      <c r="AL1832" t="s">
        <v>7891</v>
      </c>
      <c r="AM1832" t="s">
        <v>7891</v>
      </c>
      <c r="AN1832" t="s">
        <v>7891</v>
      </c>
      <c r="AO1832" t="s">
        <v>7891</v>
      </c>
      <c r="AP1832" t="s">
        <v>9150</v>
      </c>
      <c r="AQ1832" t="s">
        <v>7891</v>
      </c>
      <c r="AR1832" t="s">
        <v>7891</v>
      </c>
      <c r="AS1832" t="s">
        <v>7891</v>
      </c>
      <c r="AT1832" t="s">
        <v>9151</v>
      </c>
      <c r="AU1832">
        <v>2021</v>
      </c>
      <c r="AV1832">
        <v>20</v>
      </c>
      <c r="AW1832">
        <v>1</v>
      </c>
      <c r="AX1832" t="s">
        <v>7891</v>
      </c>
      <c r="AY1832" t="s">
        <v>7891</v>
      </c>
      <c r="AZ1832" t="s">
        <v>7891</v>
      </c>
      <c r="BA1832" t="s">
        <v>7891</v>
      </c>
      <c r="BB1832" t="s">
        <v>7891</v>
      </c>
      <c r="BC1832" t="s">
        <v>7891</v>
      </c>
      <c r="BD1832">
        <v>47</v>
      </c>
      <c r="BE1832" t="s">
        <v>1627</v>
      </c>
      <c r="BF1832" t="s">
        <v>7891</v>
      </c>
      <c r="BG1832" t="s">
        <v>7891</v>
      </c>
      <c r="BH1832" t="s">
        <v>7891</v>
      </c>
      <c r="BI1832" t="s">
        <v>7891</v>
      </c>
      <c r="BJ1832" t="s">
        <v>7891</v>
      </c>
      <c r="BK1832" t="s">
        <v>7891</v>
      </c>
      <c r="BL1832" t="s">
        <v>7891</v>
      </c>
      <c r="BM1832">
        <v>34583733</v>
      </c>
      <c r="BN1832" t="s">
        <v>7891</v>
      </c>
      <c r="BO1832" t="s">
        <v>7891</v>
      </c>
      <c r="BP1832" t="s">
        <v>7891</v>
      </c>
      <c r="BQ1832" t="s">
        <v>7891</v>
      </c>
      <c r="BR1832" t="s">
        <v>9152</v>
      </c>
    </row>
    <row r="1833" spans="1:70" x14ac:dyDescent="0.35">
      <c r="A1833" t="s">
        <v>11404</v>
      </c>
      <c r="B1833" t="s">
        <v>9153</v>
      </c>
      <c r="C1833" t="s">
        <v>7891</v>
      </c>
      <c r="D1833" t="s">
        <v>9154</v>
      </c>
      <c r="E1833" t="s">
        <v>9155</v>
      </c>
      <c r="U1833" t="s">
        <v>7891</v>
      </c>
      <c r="V1833" t="s">
        <v>9156</v>
      </c>
      <c r="W1833" t="s">
        <v>7891</v>
      </c>
      <c r="X1833" t="s">
        <v>7891</v>
      </c>
      <c r="Y1833" t="s">
        <v>7891</v>
      </c>
      <c r="Z1833" t="s">
        <v>7891</v>
      </c>
      <c r="AA1833" t="s">
        <v>7891</v>
      </c>
      <c r="AB1833" t="s">
        <v>9157</v>
      </c>
      <c r="AC1833" t="s">
        <v>7891</v>
      </c>
      <c r="AD1833" t="s">
        <v>7891</v>
      </c>
      <c r="AE1833" t="s">
        <v>7891</v>
      </c>
      <c r="AF1833" t="s">
        <v>7891</v>
      </c>
      <c r="AG1833" t="s">
        <v>7891</v>
      </c>
      <c r="AH1833" t="s">
        <v>7891</v>
      </c>
      <c r="AI1833" t="s">
        <v>7891</v>
      </c>
      <c r="AJ1833" t="s">
        <v>7891</v>
      </c>
      <c r="AK1833" t="s">
        <v>7891</v>
      </c>
      <c r="AL1833" t="s">
        <v>7891</v>
      </c>
      <c r="AM1833" t="s">
        <v>7891</v>
      </c>
      <c r="AN1833" t="s">
        <v>7891</v>
      </c>
      <c r="AO1833" t="s">
        <v>9158</v>
      </c>
      <c r="AP1833" t="s">
        <v>9159</v>
      </c>
      <c r="AQ1833" t="s">
        <v>7891</v>
      </c>
      <c r="AR1833" t="s">
        <v>7891</v>
      </c>
      <c r="AS1833" t="s">
        <v>7891</v>
      </c>
      <c r="AT1833" t="s">
        <v>7924</v>
      </c>
      <c r="AU1833">
        <v>2021</v>
      </c>
      <c r="AV1833">
        <v>10</v>
      </c>
      <c r="AW1833">
        <v>2</v>
      </c>
      <c r="AX1833" t="s">
        <v>7891</v>
      </c>
      <c r="AY1833" t="s">
        <v>7891</v>
      </c>
      <c r="AZ1833" t="s">
        <v>7891</v>
      </c>
      <c r="BA1833" t="s">
        <v>7891</v>
      </c>
      <c r="BB1833">
        <v>1619</v>
      </c>
      <c r="BC1833">
        <v>1633</v>
      </c>
      <c r="BD1833" t="s">
        <v>7891</v>
      </c>
      <c r="BE1833" t="s">
        <v>9160</v>
      </c>
      <c r="BF1833" t="s">
        <v>7891</v>
      </c>
      <c r="BG1833" t="s">
        <v>9145</v>
      </c>
      <c r="BH1833" t="s">
        <v>7891</v>
      </c>
      <c r="BI1833" t="s">
        <v>7891</v>
      </c>
      <c r="BJ1833" t="s">
        <v>7891</v>
      </c>
      <c r="BK1833" t="s">
        <v>7891</v>
      </c>
      <c r="BL1833" t="s">
        <v>7891</v>
      </c>
      <c r="BM1833">
        <v>34580805</v>
      </c>
      <c r="BN1833" t="s">
        <v>7891</v>
      </c>
      <c r="BO1833" t="s">
        <v>7891</v>
      </c>
      <c r="BP1833" t="s">
        <v>7891</v>
      </c>
      <c r="BQ1833" t="s">
        <v>7891</v>
      </c>
      <c r="BR1833" t="s">
        <v>9161</v>
      </c>
    </row>
    <row r="1834" spans="1:70" x14ac:dyDescent="0.35">
      <c r="A1834" t="s">
        <v>11404</v>
      </c>
      <c r="B1834" t="s">
        <v>9162</v>
      </c>
      <c r="C1834" t="s">
        <v>7891</v>
      </c>
      <c r="D1834" t="s">
        <v>9163</v>
      </c>
      <c r="E1834" t="s">
        <v>9164</v>
      </c>
      <c r="U1834" t="s">
        <v>7891</v>
      </c>
      <c r="V1834" t="s">
        <v>9165</v>
      </c>
      <c r="W1834" t="s">
        <v>7891</v>
      </c>
      <c r="X1834" t="s">
        <v>7891</v>
      </c>
      <c r="Y1834" t="s">
        <v>7891</v>
      </c>
      <c r="Z1834" t="s">
        <v>7891</v>
      </c>
      <c r="AA1834" t="s">
        <v>7891</v>
      </c>
      <c r="AB1834" t="s">
        <v>7891</v>
      </c>
      <c r="AC1834" t="s">
        <v>7891</v>
      </c>
      <c r="AD1834" t="s">
        <v>7891</v>
      </c>
      <c r="AE1834" t="s">
        <v>7891</v>
      </c>
      <c r="AF1834" t="s">
        <v>7891</v>
      </c>
      <c r="AG1834" t="s">
        <v>7891</v>
      </c>
      <c r="AH1834" t="s">
        <v>7891</v>
      </c>
      <c r="AI1834" t="s">
        <v>7891</v>
      </c>
      <c r="AJ1834" t="s">
        <v>7891</v>
      </c>
      <c r="AK1834" t="s">
        <v>7891</v>
      </c>
      <c r="AL1834" t="s">
        <v>7891</v>
      </c>
      <c r="AM1834" t="s">
        <v>7891</v>
      </c>
      <c r="AN1834" t="s">
        <v>7891</v>
      </c>
      <c r="AO1834" t="s">
        <v>7891</v>
      </c>
      <c r="AP1834" t="s">
        <v>9166</v>
      </c>
      <c r="AQ1834" t="s">
        <v>7891</v>
      </c>
      <c r="AR1834" t="s">
        <v>7891</v>
      </c>
      <c r="AS1834" t="s">
        <v>7891</v>
      </c>
      <c r="AT1834" t="s">
        <v>9167</v>
      </c>
      <c r="AU1834">
        <v>2021</v>
      </c>
      <c r="AV1834">
        <v>21</v>
      </c>
      <c r="AW1834">
        <v>1</v>
      </c>
      <c r="AX1834" t="s">
        <v>7891</v>
      </c>
      <c r="AY1834" t="s">
        <v>7891</v>
      </c>
      <c r="AZ1834" t="s">
        <v>7891</v>
      </c>
      <c r="BA1834" t="s">
        <v>7891</v>
      </c>
      <c r="BB1834" t="s">
        <v>7891</v>
      </c>
      <c r="BC1834" t="s">
        <v>7891</v>
      </c>
      <c r="BD1834">
        <v>339</v>
      </c>
      <c r="BE1834" t="s">
        <v>9168</v>
      </c>
      <c r="BF1834" t="s">
        <v>7891</v>
      </c>
      <c r="BG1834" t="s">
        <v>7891</v>
      </c>
      <c r="BH1834" t="s">
        <v>7891</v>
      </c>
      <c r="BI1834" t="s">
        <v>7891</v>
      </c>
      <c r="BJ1834" t="s">
        <v>7891</v>
      </c>
      <c r="BK1834" t="s">
        <v>7891</v>
      </c>
      <c r="BL1834" t="s">
        <v>7891</v>
      </c>
      <c r="BM1834">
        <v>34560875</v>
      </c>
      <c r="BN1834" t="s">
        <v>7891</v>
      </c>
      <c r="BO1834" t="s">
        <v>7891</v>
      </c>
      <c r="BP1834" t="s">
        <v>7891</v>
      </c>
      <c r="BQ1834" t="s">
        <v>7891</v>
      </c>
      <c r="BR1834" t="s">
        <v>9169</v>
      </c>
    </row>
    <row r="1835" spans="1:70" x14ac:dyDescent="0.35">
      <c r="A1835" t="s">
        <v>11404</v>
      </c>
      <c r="B1835" t="s">
        <v>9170</v>
      </c>
      <c r="C1835" t="s">
        <v>7891</v>
      </c>
      <c r="D1835" t="s">
        <v>9171</v>
      </c>
      <c r="E1835" t="s">
        <v>9172</v>
      </c>
      <c r="U1835" t="s">
        <v>7891</v>
      </c>
      <c r="V1835" t="s">
        <v>9173</v>
      </c>
      <c r="W1835" t="s">
        <v>7891</v>
      </c>
      <c r="X1835" t="s">
        <v>7891</v>
      </c>
      <c r="Y1835" t="s">
        <v>7891</v>
      </c>
      <c r="Z1835" t="s">
        <v>7891</v>
      </c>
      <c r="AA1835" t="s">
        <v>7891</v>
      </c>
      <c r="AB1835" t="s">
        <v>9174</v>
      </c>
      <c r="AC1835" t="s">
        <v>7891</v>
      </c>
      <c r="AD1835" t="s">
        <v>7891</v>
      </c>
      <c r="AE1835" t="s">
        <v>7891</v>
      </c>
      <c r="AF1835" t="s">
        <v>7891</v>
      </c>
      <c r="AG1835" t="s">
        <v>7891</v>
      </c>
      <c r="AH1835" t="s">
        <v>7891</v>
      </c>
      <c r="AI1835" t="s">
        <v>7891</v>
      </c>
      <c r="AJ1835" t="s">
        <v>7891</v>
      </c>
      <c r="AK1835" t="s">
        <v>7891</v>
      </c>
      <c r="AL1835" t="s">
        <v>7891</v>
      </c>
      <c r="AM1835" t="s">
        <v>7891</v>
      </c>
      <c r="AN1835" t="s">
        <v>7891</v>
      </c>
      <c r="AO1835" t="s">
        <v>9175</v>
      </c>
      <c r="AP1835" t="s">
        <v>9176</v>
      </c>
      <c r="AQ1835" t="s">
        <v>7891</v>
      </c>
      <c r="AR1835" t="s">
        <v>7891</v>
      </c>
      <c r="AS1835" t="s">
        <v>7891</v>
      </c>
      <c r="AT1835" t="s">
        <v>7891</v>
      </c>
      <c r="AU1835" t="s">
        <v>7891</v>
      </c>
      <c r="AV1835" t="s">
        <v>7891</v>
      </c>
      <c r="AW1835" t="s">
        <v>7891</v>
      </c>
      <c r="AX1835" t="s">
        <v>7891</v>
      </c>
      <c r="AY1835" t="s">
        <v>7891</v>
      </c>
      <c r="AZ1835" t="s">
        <v>7891</v>
      </c>
      <c r="BA1835" t="s">
        <v>7891</v>
      </c>
      <c r="BB1835" t="s">
        <v>7891</v>
      </c>
      <c r="BC1835" t="s">
        <v>7891</v>
      </c>
      <c r="BD1835" t="s">
        <v>7891</v>
      </c>
      <c r="BE1835" t="s">
        <v>9177</v>
      </c>
      <c r="BF1835" t="s">
        <v>7891</v>
      </c>
      <c r="BG1835" t="s">
        <v>9145</v>
      </c>
      <c r="BH1835" t="s">
        <v>7891</v>
      </c>
      <c r="BI1835" t="s">
        <v>7891</v>
      </c>
      <c r="BJ1835" t="s">
        <v>7891</v>
      </c>
      <c r="BK1835" t="s">
        <v>7891</v>
      </c>
      <c r="BL1835" t="s">
        <v>7891</v>
      </c>
      <c r="BM1835">
        <v>34559328</v>
      </c>
      <c r="BN1835" t="s">
        <v>7891</v>
      </c>
      <c r="BO1835" t="s">
        <v>7891</v>
      </c>
      <c r="BP1835" t="s">
        <v>7891</v>
      </c>
      <c r="BQ1835" t="s">
        <v>7891</v>
      </c>
      <c r="BR1835" t="s">
        <v>9178</v>
      </c>
    </row>
    <row r="1836" spans="1:70" x14ac:dyDescent="0.35">
      <c r="A1836" t="s">
        <v>11404</v>
      </c>
      <c r="B1836" t="s">
        <v>9179</v>
      </c>
      <c r="C1836" t="s">
        <v>7891</v>
      </c>
      <c r="D1836" t="s">
        <v>9180</v>
      </c>
      <c r="E1836" t="s">
        <v>8247</v>
      </c>
      <c r="U1836" t="s">
        <v>7891</v>
      </c>
      <c r="V1836" t="s">
        <v>9181</v>
      </c>
      <c r="W1836" t="s">
        <v>7891</v>
      </c>
      <c r="X1836" t="s">
        <v>7891</v>
      </c>
      <c r="Y1836" t="s">
        <v>7891</v>
      </c>
      <c r="Z1836" t="s">
        <v>7891</v>
      </c>
      <c r="AA1836" t="s">
        <v>7891</v>
      </c>
      <c r="AB1836" t="s">
        <v>9182</v>
      </c>
      <c r="AC1836" t="s">
        <v>7891</v>
      </c>
      <c r="AD1836" t="s">
        <v>7891</v>
      </c>
      <c r="AE1836" t="s">
        <v>7891</v>
      </c>
      <c r="AF1836" t="s">
        <v>7891</v>
      </c>
      <c r="AG1836" t="s">
        <v>7891</v>
      </c>
      <c r="AH1836" t="s">
        <v>7891</v>
      </c>
      <c r="AI1836" t="s">
        <v>7891</v>
      </c>
      <c r="AJ1836" t="s">
        <v>7891</v>
      </c>
      <c r="AK1836" t="s">
        <v>7891</v>
      </c>
      <c r="AL1836" t="s">
        <v>7891</v>
      </c>
      <c r="AM1836" t="s">
        <v>7891</v>
      </c>
      <c r="AN1836" t="s">
        <v>7891</v>
      </c>
      <c r="AO1836" t="s">
        <v>8250</v>
      </c>
      <c r="AP1836" t="s">
        <v>7891</v>
      </c>
      <c r="AQ1836" t="s">
        <v>7891</v>
      </c>
      <c r="AR1836" t="s">
        <v>7891</v>
      </c>
      <c r="AS1836" t="s">
        <v>7891</v>
      </c>
      <c r="AT1836" t="s">
        <v>9183</v>
      </c>
      <c r="AU1836">
        <v>2021</v>
      </c>
      <c r="AV1836">
        <v>8</v>
      </c>
      <c r="AW1836">
        <v>9</v>
      </c>
      <c r="AX1836" t="s">
        <v>7891</v>
      </c>
      <c r="AY1836" t="s">
        <v>7891</v>
      </c>
      <c r="AZ1836" t="s">
        <v>7891</v>
      </c>
      <c r="BA1836" t="s">
        <v>7891</v>
      </c>
      <c r="BB1836" t="s">
        <v>7891</v>
      </c>
      <c r="BC1836" t="s">
        <v>7891</v>
      </c>
      <c r="BD1836" t="s">
        <v>9184</v>
      </c>
      <c r="BE1836" t="s">
        <v>5358</v>
      </c>
      <c r="BF1836" t="s">
        <v>7891</v>
      </c>
      <c r="BG1836" t="s">
        <v>7891</v>
      </c>
      <c r="BH1836" t="s">
        <v>7891</v>
      </c>
      <c r="BI1836" t="s">
        <v>7891</v>
      </c>
      <c r="BJ1836" t="s">
        <v>7891</v>
      </c>
      <c r="BK1836" t="s">
        <v>7891</v>
      </c>
      <c r="BL1836" t="s">
        <v>7891</v>
      </c>
      <c r="BM1836">
        <v>34524097</v>
      </c>
      <c r="BN1836" t="s">
        <v>7891</v>
      </c>
      <c r="BO1836" t="s">
        <v>7891</v>
      </c>
      <c r="BP1836" t="s">
        <v>7891</v>
      </c>
      <c r="BQ1836" t="s">
        <v>7891</v>
      </c>
      <c r="BR1836" t="s">
        <v>9185</v>
      </c>
    </row>
    <row r="1837" spans="1:70" x14ac:dyDescent="0.35">
      <c r="A1837" t="s">
        <v>11404</v>
      </c>
      <c r="B1837" t="s">
        <v>9186</v>
      </c>
      <c r="C1837" t="s">
        <v>7891</v>
      </c>
      <c r="D1837" t="s">
        <v>9187</v>
      </c>
      <c r="E1837" t="s">
        <v>9188</v>
      </c>
      <c r="U1837" t="s">
        <v>7891</v>
      </c>
      <c r="V1837" t="s">
        <v>9189</v>
      </c>
      <c r="W1837" t="s">
        <v>7891</v>
      </c>
      <c r="X1837" t="s">
        <v>7891</v>
      </c>
      <c r="Y1837" t="s">
        <v>7891</v>
      </c>
      <c r="Z1837" t="s">
        <v>7891</v>
      </c>
      <c r="AA1837" t="s">
        <v>7891</v>
      </c>
      <c r="AB1837" t="s">
        <v>7891</v>
      </c>
      <c r="AC1837" t="s">
        <v>7891</v>
      </c>
      <c r="AD1837" t="s">
        <v>7891</v>
      </c>
      <c r="AE1837" t="s">
        <v>7891</v>
      </c>
      <c r="AF1837" t="s">
        <v>7891</v>
      </c>
      <c r="AG1837" t="s">
        <v>7891</v>
      </c>
      <c r="AH1837" t="s">
        <v>7891</v>
      </c>
      <c r="AI1837" t="s">
        <v>7891</v>
      </c>
      <c r="AJ1837" t="s">
        <v>7891</v>
      </c>
      <c r="AK1837" t="s">
        <v>7891</v>
      </c>
      <c r="AL1837" t="s">
        <v>7891</v>
      </c>
      <c r="AM1837" t="s">
        <v>7891</v>
      </c>
      <c r="AN1837" t="s">
        <v>7891</v>
      </c>
      <c r="AO1837" t="s">
        <v>9190</v>
      </c>
      <c r="AP1837" t="s">
        <v>9191</v>
      </c>
      <c r="AQ1837" t="s">
        <v>7891</v>
      </c>
      <c r="AR1837" t="s">
        <v>7891</v>
      </c>
      <c r="AS1837" t="s">
        <v>7891</v>
      </c>
      <c r="AT1837" t="s">
        <v>7891</v>
      </c>
      <c r="AU1837" t="s">
        <v>7891</v>
      </c>
      <c r="AV1837" t="s">
        <v>7891</v>
      </c>
      <c r="AW1837" t="s">
        <v>7891</v>
      </c>
      <c r="AX1837" t="s">
        <v>7891</v>
      </c>
      <c r="AY1837" t="s">
        <v>7891</v>
      </c>
      <c r="AZ1837" t="s">
        <v>7891</v>
      </c>
      <c r="BA1837" t="s">
        <v>7891</v>
      </c>
      <c r="BB1837" t="s">
        <v>7891</v>
      </c>
      <c r="BC1837" t="s">
        <v>7891</v>
      </c>
      <c r="BD1837" t="s">
        <v>9192</v>
      </c>
      <c r="BE1837" t="s">
        <v>9193</v>
      </c>
      <c r="BF1837" t="s">
        <v>7891</v>
      </c>
      <c r="BG1837" t="s">
        <v>9145</v>
      </c>
      <c r="BH1837" t="s">
        <v>7891</v>
      </c>
      <c r="BI1837" t="s">
        <v>7891</v>
      </c>
      <c r="BJ1837" t="s">
        <v>7891</v>
      </c>
      <c r="BK1837" t="s">
        <v>7891</v>
      </c>
      <c r="BL1837" t="s">
        <v>7891</v>
      </c>
      <c r="BM1837" t="s">
        <v>7891</v>
      </c>
      <c r="BN1837" t="s">
        <v>7891</v>
      </c>
      <c r="BO1837" t="s">
        <v>7891</v>
      </c>
      <c r="BP1837" t="s">
        <v>7891</v>
      </c>
      <c r="BQ1837" t="s">
        <v>7891</v>
      </c>
      <c r="BR1837" t="s">
        <v>9194</v>
      </c>
    </row>
    <row r="1838" spans="1:70" x14ac:dyDescent="0.35">
      <c r="A1838" t="s">
        <v>11404</v>
      </c>
      <c r="B1838" t="s">
        <v>9195</v>
      </c>
      <c r="C1838" t="s">
        <v>7891</v>
      </c>
      <c r="D1838" t="s">
        <v>4849</v>
      </c>
      <c r="E1838" t="s">
        <v>9196</v>
      </c>
      <c r="U1838" t="s">
        <v>7891</v>
      </c>
      <c r="V1838" t="s">
        <v>9197</v>
      </c>
      <c r="W1838" t="s">
        <v>7891</v>
      </c>
      <c r="X1838" t="s">
        <v>7891</v>
      </c>
      <c r="Y1838" t="s">
        <v>7891</v>
      </c>
      <c r="Z1838" t="s">
        <v>7891</v>
      </c>
      <c r="AA1838" t="s">
        <v>9198</v>
      </c>
      <c r="AB1838" t="s">
        <v>9199</v>
      </c>
      <c r="AC1838" t="s">
        <v>7891</v>
      </c>
      <c r="AD1838" t="s">
        <v>7891</v>
      </c>
      <c r="AE1838" t="s">
        <v>7891</v>
      </c>
      <c r="AF1838" t="s">
        <v>7891</v>
      </c>
      <c r="AG1838" t="s">
        <v>7891</v>
      </c>
      <c r="AH1838" t="s">
        <v>7891</v>
      </c>
      <c r="AI1838" t="s">
        <v>7891</v>
      </c>
      <c r="AJ1838" t="s">
        <v>7891</v>
      </c>
      <c r="AK1838" t="s">
        <v>7891</v>
      </c>
      <c r="AL1838" t="s">
        <v>7891</v>
      </c>
      <c r="AM1838" t="s">
        <v>7891</v>
      </c>
      <c r="AN1838" t="s">
        <v>7891</v>
      </c>
      <c r="AO1838" t="s">
        <v>9200</v>
      </c>
      <c r="AP1838" t="s">
        <v>7891</v>
      </c>
      <c r="AQ1838" t="s">
        <v>7891</v>
      </c>
      <c r="AR1838" t="s">
        <v>7891</v>
      </c>
      <c r="AS1838" t="s">
        <v>7891</v>
      </c>
      <c r="AT1838" t="s">
        <v>9201</v>
      </c>
      <c r="AU1838">
        <v>2021</v>
      </c>
      <c r="AV1838">
        <v>71</v>
      </c>
      <c r="AW1838">
        <v>9</v>
      </c>
      <c r="AX1838" t="s">
        <v>7891</v>
      </c>
      <c r="AY1838" t="s">
        <v>7891</v>
      </c>
      <c r="AZ1838" t="s">
        <v>7891</v>
      </c>
      <c r="BA1838" t="s">
        <v>7891</v>
      </c>
      <c r="BB1838">
        <v>2143</v>
      </c>
      <c r="BC1838">
        <v>2147</v>
      </c>
      <c r="BD1838" t="s">
        <v>7891</v>
      </c>
      <c r="BE1838" t="s">
        <v>4853</v>
      </c>
      <c r="BF1838" t="s">
        <v>7891</v>
      </c>
      <c r="BG1838" t="s">
        <v>7891</v>
      </c>
      <c r="BH1838" t="s">
        <v>7891</v>
      </c>
      <c r="BI1838" t="s">
        <v>7891</v>
      </c>
      <c r="BJ1838" t="s">
        <v>7891</v>
      </c>
      <c r="BK1838" t="s">
        <v>7891</v>
      </c>
      <c r="BL1838" t="s">
        <v>7891</v>
      </c>
      <c r="BM1838">
        <v>34580503</v>
      </c>
      <c r="BN1838" t="s">
        <v>7891</v>
      </c>
      <c r="BO1838" t="s">
        <v>7891</v>
      </c>
      <c r="BP1838" t="s">
        <v>7891</v>
      </c>
      <c r="BQ1838" t="s">
        <v>7891</v>
      </c>
      <c r="BR1838" t="s">
        <v>9202</v>
      </c>
    </row>
    <row r="1839" spans="1:70" x14ac:dyDescent="0.35">
      <c r="A1839" t="s">
        <v>11404</v>
      </c>
      <c r="B1839" t="s">
        <v>9203</v>
      </c>
      <c r="C1839" t="s">
        <v>7891</v>
      </c>
      <c r="D1839" t="s">
        <v>1416</v>
      </c>
      <c r="E1839" t="s">
        <v>8822</v>
      </c>
      <c r="U1839" t="s">
        <v>7891</v>
      </c>
      <c r="V1839" t="s">
        <v>9204</v>
      </c>
      <c r="W1839" t="s">
        <v>7891</v>
      </c>
      <c r="X1839" t="s">
        <v>7891</v>
      </c>
      <c r="Y1839" t="s">
        <v>7891</v>
      </c>
      <c r="Z1839" t="s">
        <v>7891</v>
      </c>
      <c r="AA1839" t="s">
        <v>7891</v>
      </c>
      <c r="AB1839" t="s">
        <v>9205</v>
      </c>
      <c r="AC1839" t="s">
        <v>7891</v>
      </c>
      <c r="AD1839" t="s">
        <v>7891</v>
      </c>
      <c r="AE1839" t="s">
        <v>7891</v>
      </c>
      <c r="AF1839" t="s">
        <v>7891</v>
      </c>
      <c r="AG1839" t="s">
        <v>7891</v>
      </c>
      <c r="AH1839" t="s">
        <v>7891</v>
      </c>
      <c r="AI1839" t="s">
        <v>7891</v>
      </c>
      <c r="AJ1839" t="s">
        <v>7891</v>
      </c>
      <c r="AK1839" t="s">
        <v>7891</v>
      </c>
      <c r="AL1839" t="s">
        <v>7891</v>
      </c>
      <c r="AM1839" t="s">
        <v>7891</v>
      </c>
      <c r="AN1839" t="s">
        <v>7891</v>
      </c>
      <c r="AO1839" t="s">
        <v>8823</v>
      </c>
      <c r="AP1839" t="s">
        <v>8824</v>
      </c>
      <c r="AQ1839" t="s">
        <v>7891</v>
      </c>
      <c r="AR1839" t="s">
        <v>7891</v>
      </c>
      <c r="AS1839" t="s">
        <v>7891</v>
      </c>
      <c r="AT1839" t="s">
        <v>7891</v>
      </c>
      <c r="AU1839" t="s">
        <v>7891</v>
      </c>
      <c r="AV1839" t="s">
        <v>7891</v>
      </c>
      <c r="AW1839" t="s">
        <v>7891</v>
      </c>
      <c r="AX1839" t="s">
        <v>7891</v>
      </c>
      <c r="AY1839" t="s">
        <v>7891</v>
      </c>
      <c r="AZ1839" t="s">
        <v>7891</v>
      </c>
      <c r="BA1839" t="s">
        <v>7891</v>
      </c>
      <c r="BB1839" t="s">
        <v>7891</v>
      </c>
      <c r="BC1839" t="s">
        <v>7891</v>
      </c>
      <c r="BD1839">
        <v>1.3634593211046844E+16</v>
      </c>
      <c r="BE1839" t="s">
        <v>1419</v>
      </c>
      <c r="BF1839" t="s">
        <v>7891</v>
      </c>
      <c r="BG1839" t="s">
        <v>9145</v>
      </c>
      <c r="BH1839" t="s">
        <v>7891</v>
      </c>
      <c r="BI1839" t="s">
        <v>7891</v>
      </c>
      <c r="BJ1839" t="s">
        <v>7891</v>
      </c>
      <c r="BK1839" t="s">
        <v>7891</v>
      </c>
      <c r="BL1839" t="s">
        <v>7891</v>
      </c>
      <c r="BM1839">
        <v>34541907</v>
      </c>
      <c r="BN1839" t="s">
        <v>7891</v>
      </c>
      <c r="BO1839" t="s">
        <v>7891</v>
      </c>
      <c r="BP1839" t="s">
        <v>7891</v>
      </c>
      <c r="BQ1839" t="s">
        <v>7891</v>
      </c>
      <c r="BR1839" t="s">
        <v>9206</v>
      </c>
    </row>
    <row r="1840" spans="1:70" x14ac:dyDescent="0.35">
      <c r="A1840" t="s">
        <v>11404</v>
      </c>
      <c r="B1840" t="s">
        <v>9207</v>
      </c>
      <c r="C1840" t="s">
        <v>7891</v>
      </c>
      <c r="D1840" t="s">
        <v>5836</v>
      </c>
      <c r="E1840" t="s">
        <v>9208</v>
      </c>
      <c r="U1840" t="s">
        <v>7891</v>
      </c>
      <c r="V1840" t="s">
        <v>9209</v>
      </c>
      <c r="W1840" t="s">
        <v>7891</v>
      </c>
      <c r="X1840" t="s">
        <v>7891</v>
      </c>
      <c r="Y1840" t="s">
        <v>7891</v>
      </c>
      <c r="Z1840" t="s">
        <v>7891</v>
      </c>
      <c r="AA1840" t="s">
        <v>7891</v>
      </c>
      <c r="AB1840" t="s">
        <v>7891</v>
      </c>
      <c r="AC1840" t="s">
        <v>7891</v>
      </c>
      <c r="AD1840" t="s">
        <v>7891</v>
      </c>
      <c r="AE1840" t="s">
        <v>7891</v>
      </c>
      <c r="AF1840" t="s">
        <v>7891</v>
      </c>
      <c r="AG1840" t="s">
        <v>7891</v>
      </c>
      <c r="AH1840" t="s">
        <v>7891</v>
      </c>
      <c r="AI1840" t="s">
        <v>7891</v>
      </c>
      <c r="AJ1840" t="s">
        <v>7891</v>
      </c>
      <c r="AK1840" t="s">
        <v>7891</v>
      </c>
      <c r="AL1840" t="s">
        <v>7891</v>
      </c>
      <c r="AM1840" t="s">
        <v>7891</v>
      </c>
      <c r="AN1840" t="s">
        <v>7891</v>
      </c>
      <c r="AO1840" t="s">
        <v>9210</v>
      </c>
      <c r="AP1840" t="s">
        <v>7891</v>
      </c>
      <c r="AQ1840" t="s">
        <v>7891</v>
      </c>
      <c r="AR1840" t="s">
        <v>7891</v>
      </c>
      <c r="AS1840" t="s">
        <v>7891</v>
      </c>
      <c r="AT1840" t="s">
        <v>9211</v>
      </c>
      <c r="AU1840">
        <v>2021</v>
      </c>
      <c r="AV1840">
        <v>12</v>
      </c>
      <c r="AW1840" t="s">
        <v>7891</v>
      </c>
      <c r="AX1840" t="s">
        <v>7891</v>
      </c>
      <c r="AY1840" t="s">
        <v>7891</v>
      </c>
      <c r="AZ1840" t="s">
        <v>7891</v>
      </c>
      <c r="BA1840" t="s">
        <v>7891</v>
      </c>
      <c r="BB1840" t="s">
        <v>7891</v>
      </c>
      <c r="BC1840" t="s">
        <v>7891</v>
      </c>
      <c r="BD1840">
        <v>693879</v>
      </c>
      <c r="BE1840" t="s">
        <v>5841</v>
      </c>
      <c r="BF1840" t="s">
        <v>7891</v>
      </c>
      <c r="BG1840" t="s">
        <v>7891</v>
      </c>
      <c r="BH1840" t="s">
        <v>7891</v>
      </c>
      <c r="BI1840" t="s">
        <v>7891</v>
      </c>
      <c r="BJ1840" t="s">
        <v>7891</v>
      </c>
      <c r="BK1840" t="s">
        <v>7891</v>
      </c>
      <c r="BL1840" t="s">
        <v>7891</v>
      </c>
      <c r="BM1840">
        <v>34594264</v>
      </c>
      <c r="BN1840" t="s">
        <v>7891</v>
      </c>
      <c r="BO1840" t="s">
        <v>7891</v>
      </c>
      <c r="BP1840" t="s">
        <v>7891</v>
      </c>
      <c r="BQ1840" t="s">
        <v>7891</v>
      </c>
      <c r="BR1840" t="s">
        <v>9212</v>
      </c>
    </row>
    <row r="1841" spans="1:70" x14ac:dyDescent="0.35">
      <c r="A1841" t="s">
        <v>11404</v>
      </c>
      <c r="B1841" t="s">
        <v>9213</v>
      </c>
      <c r="C1841" t="s">
        <v>7891</v>
      </c>
      <c r="D1841" t="s">
        <v>4689</v>
      </c>
      <c r="E1841" t="s">
        <v>9214</v>
      </c>
      <c r="U1841" t="s">
        <v>7891</v>
      </c>
      <c r="V1841" t="s">
        <v>9215</v>
      </c>
      <c r="W1841" t="s">
        <v>7891</v>
      </c>
      <c r="X1841" t="s">
        <v>7891</v>
      </c>
      <c r="Y1841" t="s">
        <v>7891</v>
      </c>
      <c r="Z1841" t="s">
        <v>7891</v>
      </c>
      <c r="AA1841" t="s">
        <v>7891</v>
      </c>
      <c r="AB1841" t="s">
        <v>7891</v>
      </c>
      <c r="AC1841" t="s">
        <v>7891</v>
      </c>
      <c r="AD1841" t="s">
        <v>7891</v>
      </c>
      <c r="AE1841" t="s">
        <v>7891</v>
      </c>
      <c r="AF1841" t="s">
        <v>7891</v>
      </c>
      <c r="AG1841" t="s">
        <v>7891</v>
      </c>
      <c r="AH1841" t="s">
        <v>7891</v>
      </c>
      <c r="AI1841" t="s">
        <v>7891</v>
      </c>
      <c r="AJ1841" t="s">
        <v>7891</v>
      </c>
      <c r="AK1841" t="s">
        <v>7891</v>
      </c>
      <c r="AL1841" t="s">
        <v>7891</v>
      </c>
      <c r="AM1841" t="s">
        <v>7891</v>
      </c>
      <c r="AN1841" t="s">
        <v>7891</v>
      </c>
      <c r="AO1841" t="s">
        <v>9216</v>
      </c>
      <c r="AP1841" t="s">
        <v>9217</v>
      </c>
      <c r="AQ1841" t="s">
        <v>7891</v>
      </c>
      <c r="AR1841" t="s">
        <v>7891</v>
      </c>
      <c r="AS1841" t="s">
        <v>7891</v>
      </c>
      <c r="AT1841" t="s">
        <v>9218</v>
      </c>
      <c r="AU1841">
        <v>2021</v>
      </c>
      <c r="AV1841">
        <v>473</v>
      </c>
      <c r="AW1841" t="s">
        <v>7891</v>
      </c>
      <c r="AX1841" t="s">
        <v>7891</v>
      </c>
      <c r="AY1841" t="s">
        <v>7891</v>
      </c>
      <c r="AZ1841" t="s">
        <v>7891</v>
      </c>
      <c r="BA1841" t="s">
        <v>7891</v>
      </c>
      <c r="BB1841">
        <v>102</v>
      </c>
      <c r="BC1841">
        <v>118</v>
      </c>
      <c r="BD1841" t="s">
        <v>7891</v>
      </c>
      <c r="BE1841" t="s">
        <v>4694</v>
      </c>
      <c r="BF1841" t="s">
        <v>7891</v>
      </c>
      <c r="BG1841" t="s">
        <v>9145</v>
      </c>
      <c r="BH1841" t="s">
        <v>7891</v>
      </c>
      <c r="BI1841" t="s">
        <v>7891</v>
      </c>
      <c r="BJ1841" t="s">
        <v>7891</v>
      </c>
      <c r="BK1841" t="s">
        <v>7891</v>
      </c>
      <c r="BL1841" t="s">
        <v>7891</v>
      </c>
      <c r="BM1841">
        <v>34358633</v>
      </c>
      <c r="BN1841" t="s">
        <v>7891</v>
      </c>
      <c r="BO1841" t="s">
        <v>7891</v>
      </c>
      <c r="BP1841" t="s">
        <v>7891</v>
      </c>
      <c r="BQ1841" t="s">
        <v>7891</v>
      </c>
      <c r="BR1841" t="s">
        <v>9219</v>
      </c>
    </row>
    <row r="1842" spans="1:70" x14ac:dyDescent="0.35">
      <c r="A1842" t="s">
        <v>11404</v>
      </c>
      <c r="B1842" t="s">
        <v>9220</v>
      </c>
      <c r="C1842" t="s">
        <v>7891</v>
      </c>
      <c r="D1842" t="s">
        <v>4649</v>
      </c>
      <c r="E1842" t="s">
        <v>9061</v>
      </c>
      <c r="U1842" t="s">
        <v>7891</v>
      </c>
      <c r="V1842" t="s">
        <v>9221</v>
      </c>
      <c r="W1842" t="s">
        <v>7891</v>
      </c>
      <c r="X1842" t="s">
        <v>7891</v>
      </c>
      <c r="Y1842" t="s">
        <v>7891</v>
      </c>
      <c r="Z1842" t="s">
        <v>7891</v>
      </c>
      <c r="AA1842" t="s">
        <v>9063</v>
      </c>
      <c r="AB1842" t="s">
        <v>9064</v>
      </c>
      <c r="AC1842" t="s">
        <v>7891</v>
      </c>
      <c r="AD1842" t="s">
        <v>7891</v>
      </c>
      <c r="AE1842" t="s">
        <v>7891</v>
      </c>
      <c r="AF1842" t="s">
        <v>7891</v>
      </c>
      <c r="AG1842" t="s">
        <v>7891</v>
      </c>
      <c r="AH1842" t="s">
        <v>7891</v>
      </c>
      <c r="AI1842" t="s">
        <v>7891</v>
      </c>
      <c r="AJ1842" t="s">
        <v>7891</v>
      </c>
      <c r="AK1842" t="s">
        <v>7891</v>
      </c>
      <c r="AL1842" t="s">
        <v>7891</v>
      </c>
      <c r="AM1842" t="s">
        <v>7891</v>
      </c>
      <c r="AN1842" t="s">
        <v>7891</v>
      </c>
      <c r="AO1842" t="s">
        <v>9065</v>
      </c>
      <c r="AP1842" t="s">
        <v>7891</v>
      </c>
      <c r="AQ1842" t="s">
        <v>7891</v>
      </c>
      <c r="AR1842" t="s">
        <v>7891</v>
      </c>
      <c r="AS1842" t="s">
        <v>7891</v>
      </c>
      <c r="AT1842" t="s">
        <v>9222</v>
      </c>
      <c r="AU1842">
        <v>2021</v>
      </c>
      <c r="AV1842">
        <v>7</v>
      </c>
      <c r="AW1842">
        <v>1</v>
      </c>
      <c r="AX1842" t="s">
        <v>7891</v>
      </c>
      <c r="AY1842" t="s">
        <v>7891</v>
      </c>
      <c r="AZ1842" t="s">
        <v>7891</v>
      </c>
      <c r="BA1842" t="s">
        <v>7891</v>
      </c>
      <c r="BB1842" t="s">
        <v>7891</v>
      </c>
      <c r="BC1842" t="s">
        <v>7891</v>
      </c>
      <c r="BD1842">
        <v>33</v>
      </c>
      <c r="BE1842" t="s">
        <v>4655</v>
      </c>
      <c r="BF1842" t="s">
        <v>7891</v>
      </c>
      <c r="BG1842" t="s">
        <v>7891</v>
      </c>
      <c r="BH1842" t="s">
        <v>7891</v>
      </c>
      <c r="BI1842" t="s">
        <v>7891</v>
      </c>
      <c r="BJ1842" t="s">
        <v>7891</v>
      </c>
      <c r="BK1842" t="s">
        <v>7891</v>
      </c>
      <c r="BL1842" t="s">
        <v>7891</v>
      </c>
      <c r="BM1842">
        <v>34488903</v>
      </c>
      <c r="BN1842" t="s">
        <v>7891</v>
      </c>
      <c r="BO1842" t="s">
        <v>7891</v>
      </c>
      <c r="BP1842" t="s">
        <v>7891</v>
      </c>
      <c r="BQ1842" t="s">
        <v>7891</v>
      </c>
      <c r="BR1842" t="s">
        <v>9223</v>
      </c>
    </row>
    <row r="1843" spans="1:70" x14ac:dyDescent="0.35">
      <c r="A1843" t="s">
        <v>11404</v>
      </c>
      <c r="B1843" t="s">
        <v>9224</v>
      </c>
      <c r="C1843" t="s">
        <v>7891</v>
      </c>
      <c r="D1843" t="s">
        <v>9225</v>
      </c>
      <c r="E1843" t="s">
        <v>9226</v>
      </c>
      <c r="U1843" t="s">
        <v>7891</v>
      </c>
      <c r="V1843" t="s">
        <v>9227</v>
      </c>
      <c r="W1843" t="s">
        <v>7891</v>
      </c>
      <c r="X1843" t="s">
        <v>7891</v>
      </c>
      <c r="Y1843" t="s">
        <v>7891</v>
      </c>
      <c r="Z1843" t="s">
        <v>7891</v>
      </c>
      <c r="AA1843" t="s">
        <v>7891</v>
      </c>
      <c r="AB1843" t="s">
        <v>7891</v>
      </c>
      <c r="AC1843" t="s">
        <v>7891</v>
      </c>
      <c r="AD1843" t="s">
        <v>7891</v>
      </c>
      <c r="AE1843" t="s">
        <v>7891</v>
      </c>
      <c r="AF1843" t="s">
        <v>7891</v>
      </c>
      <c r="AG1843" t="s">
        <v>7891</v>
      </c>
      <c r="AH1843" t="s">
        <v>7891</v>
      </c>
      <c r="AI1843" t="s">
        <v>7891</v>
      </c>
      <c r="AJ1843" t="s">
        <v>7891</v>
      </c>
      <c r="AK1843" t="s">
        <v>7891</v>
      </c>
      <c r="AL1843" t="s">
        <v>7891</v>
      </c>
      <c r="AM1843" t="s">
        <v>7891</v>
      </c>
      <c r="AN1843" t="s">
        <v>7891</v>
      </c>
      <c r="AO1843" t="s">
        <v>9228</v>
      </c>
      <c r="AP1843" t="s">
        <v>9229</v>
      </c>
      <c r="AQ1843" t="s">
        <v>7891</v>
      </c>
      <c r="AR1843" t="s">
        <v>7891</v>
      </c>
      <c r="AS1843" t="s">
        <v>7891</v>
      </c>
      <c r="AT1843" t="s">
        <v>9230</v>
      </c>
      <c r="AU1843">
        <v>2021</v>
      </c>
      <c r="AV1843">
        <v>1771</v>
      </c>
      <c r="AW1843" t="s">
        <v>7891</v>
      </c>
      <c r="AX1843" t="s">
        <v>7891</v>
      </c>
      <c r="AY1843" t="s">
        <v>7891</v>
      </c>
      <c r="AZ1843" t="s">
        <v>7891</v>
      </c>
      <c r="BA1843" t="s">
        <v>7891</v>
      </c>
      <c r="BB1843" t="s">
        <v>7891</v>
      </c>
      <c r="BC1843" t="s">
        <v>7891</v>
      </c>
      <c r="BD1843">
        <v>147645</v>
      </c>
      <c r="BE1843" t="s">
        <v>9231</v>
      </c>
      <c r="BF1843" t="s">
        <v>7891</v>
      </c>
      <c r="BG1843" t="s">
        <v>9145</v>
      </c>
      <c r="BH1843" t="s">
        <v>7891</v>
      </c>
      <c r="BI1843" t="s">
        <v>7891</v>
      </c>
      <c r="BJ1843" t="s">
        <v>7891</v>
      </c>
      <c r="BK1843" t="s">
        <v>7891</v>
      </c>
      <c r="BL1843" t="s">
        <v>7891</v>
      </c>
      <c r="BM1843">
        <v>34480951</v>
      </c>
      <c r="BN1843" t="s">
        <v>7891</v>
      </c>
      <c r="BO1843" t="s">
        <v>7891</v>
      </c>
      <c r="BP1843" t="s">
        <v>7891</v>
      </c>
      <c r="BQ1843" t="s">
        <v>7891</v>
      </c>
      <c r="BR1843" t="s">
        <v>9232</v>
      </c>
    </row>
    <row r="1844" spans="1:70" x14ac:dyDescent="0.35">
      <c r="A1844" t="s">
        <v>11404</v>
      </c>
      <c r="B1844" t="s">
        <v>9233</v>
      </c>
      <c r="C1844" t="s">
        <v>7891</v>
      </c>
      <c r="D1844" t="s">
        <v>5404</v>
      </c>
      <c r="E1844" t="s">
        <v>9234</v>
      </c>
      <c r="U1844" t="s">
        <v>7891</v>
      </c>
      <c r="V1844" t="s">
        <v>9235</v>
      </c>
      <c r="W1844" t="s">
        <v>7891</v>
      </c>
      <c r="X1844" t="s">
        <v>7891</v>
      </c>
      <c r="Y1844" t="s">
        <v>7891</v>
      </c>
      <c r="Z1844" t="s">
        <v>7891</v>
      </c>
      <c r="AA1844" t="s">
        <v>9236</v>
      </c>
      <c r="AB1844" t="s">
        <v>9237</v>
      </c>
      <c r="AC1844" t="s">
        <v>7891</v>
      </c>
      <c r="AD1844" t="s">
        <v>7891</v>
      </c>
      <c r="AE1844" t="s">
        <v>7891</v>
      </c>
      <c r="AF1844" t="s">
        <v>7891</v>
      </c>
      <c r="AG1844" t="s">
        <v>7891</v>
      </c>
      <c r="AH1844" t="s">
        <v>7891</v>
      </c>
      <c r="AI1844" t="s">
        <v>7891</v>
      </c>
      <c r="AJ1844" t="s">
        <v>7891</v>
      </c>
      <c r="AK1844" t="s">
        <v>7891</v>
      </c>
      <c r="AL1844" t="s">
        <v>7891</v>
      </c>
      <c r="AM1844" t="s">
        <v>7891</v>
      </c>
      <c r="AN1844" t="s">
        <v>7891</v>
      </c>
      <c r="AO1844" t="s">
        <v>9238</v>
      </c>
      <c r="AP1844" t="s">
        <v>7891</v>
      </c>
      <c r="AQ1844" t="s">
        <v>7891</v>
      </c>
      <c r="AR1844" t="s">
        <v>7891</v>
      </c>
      <c r="AS1844" t="s">
        <v>7891</v>
      </c>
      <c r="AT1844" t="s">
        <v>9239</v>
      </c>
      <c r="AU1844">
        <v>2021</v>
      </c>
      <c r="AV1844">
        <v>9</v>
      </c>
      <c r="AW1844">
        <v>1</v>
      </c>
      <c r="AX1844" t="s">
        <v>7891</v>
      </c>
      <c r="AY1844" t="s">
        <v>7891</v>
      </c>
      <c r="AZ1844" t="s">
        <v>7891</v>
      </c>
      <c r="BA1844" t="s">
        <v>7891</v>
      </c>
      <c r="BB1844" t="s">
        <v>7891</v>
      </c>
      <c r="BC1844" t="s">
        <v>7891</v>
      </c>
      <c r="BD1844">
        <v>108</v>
      </c>
      <c r="BE1844" t="s">
        <v>5409</v>
      </c>
      <c r="BF1844" t="s">
        <v>7891</v>
      </c>
      <c r="BG1844" t="s">
        <v>7891</v>
      </c>
      <c r="BH1844" t="s">
        <v>7891</v>
      </c>
      <c r="BI1844" t="s">
        <v>7891</v>
      </c>
      <c r="BJ1844" t="s">
        <v>7891</v>
      </c>
      <c r="BK1844" t="s">
        <v>7891</v>
      </c>
      <c r="BL1844" t="s">
        <v>7891</v>
      </c>
      <c r="BM1844">
        <v>34479625</v>
      </c>
      <c r="BN1844" t="s">
        <v>7891</v>
      </c>
      <c r="BO1844" t="s">
        <v>7891</v>
      </c>
      <c r="BP1844" t="s">
        <v>7891</v>
      </c>
      <c r="BQ1844" t="s">
        <v>7891</v>
      </c>
      <c r="BR1844" t="s">
        <v>9240</v>
      </c>
    </row>
    <row r="1845" spans="1:70" x14ac:dyDescent="0.35">
      <c r="A1845" t="s">
        <v>11404</v>
      </c>
      <c r="B1845" t="s">
        <v>9241</v>
      </c>
      <c r="C1845" t="s">
        <v>7891</v>
      </c>
      <c r="D1845" t="s">
        <v>5582</v>
      </c>
      <c r="E1845" t="s">
        <v>9242</v>
      </c>
      <c r="U1845" t="s">
        <v>7891</v>
      </c>
      <c r="V1845" t="s">
        <v>509</v>
      </c>
      <c r="W1845" t="s">
        <v>7891</v>
      </c>
      <c r="X1845" t="s">
        <v>7891</v>
      </c>
      <c r="Y1845" t="s">
        <v>7891</v>
      </c>
      <c r="Z1845" t="s">
        <v>7891</v>
      </c>
      <c r="AA1845" t="s">
        <v>7891</v>
      </c>
      <c r="AB1845" t="s">
        <v>7891</v>
      </c>
      <c r="AC1845" t="s">
        <v>7891</v>
      </c>
      <c r="AD1845" t="s">
        <v>7891</v>
      </c>
      <c r="AE1845" t="s">
        <v>7891</v>
      </c>
      <c r="AF1845" t="s">
        <v>7891</v>
      </c>
      <c r="AG1845" t="s">
        <v>7891</v>
      </c>
      <c r="AH1845" t="s">
        <v>7891</v>
      </c>
      <c r="AI1845" t="s">
        <v>7891</v>
      </c>
      <c r="AJ1845" t="s">
        <v>7891</v>
      </c>
      <c r="AK1845" t="s">
        <v>7891</v>
      </c>
      <c r="AL1845" t="s">
        <v>7891</v>
      </c>
      <c r="AM1845" t="s">
        <v>7891</v>
      </c>
      <c r="AN1845" t="s">
        <v>7891</v>
      </c>
      <c r="AO1845" t="s">
        <v>9243</v>
      </c>
      <c r="AP1845" t="s">
        <v>7891</v>
      </c>
      <c r="AQ1845" t="s">
        <v>7891</v>
      </c>
      <c r="AR1845" t="s">
        <v>7891</v>
      </c>
      <c r="AS1845" t="s">
        <v>7891</v>
      </c>
      <c r="AT1845" t="s">
        <v>9244</v>
      </c>
      <c r="AU1845">
        <v>2021</v>
      </c>
      <c r="AV1845">
        <v>14</v>
      </c>
      <c r="AW1845" t="s">
        <v>7891</v>
      </c>
      <c r="AX1845" t="s">
        <v>7891</v>
      </c>
      <c r="AY1845" t="s">
        <v>7891</v>
      </c>
      <c r="AZ1845" t="s">
        <v>7891</v>
      </c>
      <c r="BA1845" t="s">
        <v>7891</v>
      </c>
      <c r="BB1845" t="s">
        <v>7891</v>
      </c>
      <c r="BC1845" t="s">
        <v>7891</v>
      </c>
      <c r="BD1845">
        <v>1.1795476211027668E+16</v>
      </c>
      <c r="BE1845" t="s">
        <v>506</v>
      </c>
      <c r="BF1845" t="s">
        <v>7891</v>
      </c>
      <c r="BG1845" t="s">
        <v>7891</v>
      </c>
      <c r="BH1845" t="s">
        <v>7891</v>
      </c>
      <c r="BI1845" t="s">
        <v>7891</v>
      </c>
      <c r="BJ1845" t="s">
        <v>7891</v>
      </c>
      <c r="BK1845" t="s">
        <v>7891</v>
      </c>
      <c r="BL1845" t="s">
        <v>7891</v>
      </c>
      <c r="BM1845">
        <v>34602830</v>
      </c>
      <c r="BN1845" t="s">
        <v>7891</v>
      </c>
      <c r="BO1845" t="s">
        <v>7891</v>
      </c>
      <c r="BP1845" t="s">
        <v>7891</v>
      </c>
      <c r="BQ1845" t="s">
        <v>7891</v>
      </c>
      <c r="BR1845" t="s">
        <v>9245</v>
      </c>
    </row>
    <row r="1846" spans="1:70" x14ac:dyDescent="0.35">
      <c r="A1846" t="s">
        <v>11404</v>
      </c>
      <c r="B1846" t="s">
        <v>9246</v>
      </c>
      <c r="C1846" t="s">
        <v>7891</v>
      </c>
      <c r="D1846" t="s">
        <v>4583</v>
      </c>
      <c r="E1846" t="s">
        <v>9247</v>
      </c>
      <c r="U1846" t="s">
        <v>7891</v>
      </c>
      <c r="V1846" t="s">
        <v>9248</v>
      </c>
      <c r="W1846" t="s">
        <v>7891</v>
      </c>
      <c r="X1846" t="s">
        <v>7891</v>
      </c>
      <c r="Y1846" t="s">
        <v>7891</v>
      </c>
      <c r="Z1846" t="s">
        <v>7891</v>
      </c>
      <c r="AA1846" t="s">
        <v>7891</v>
      </c>
      <c r="AB1846" t="s">
        <v>9249</v>
      </c>
      <c r="AC1846" t="s">
        <v>7891</v>
      </c>
      <c r="AD1846" t="s">
        <v>7891</v>
      </c>
      <c r="AE1846" t="s">
        <v>7891</v>
      </c>
      <c r="AF1846" t="s">
        <v>7891</v>
      </c>
      <c r="AG1846" t="s">
        <v>7891</v>
      </c>
      <c r="AH1846" t="s">
        <v>7891</v>
      </c>
      <c r="AI1846" t="s">
        <v>7891</v>
      </c>
      <c r="AJ1846" t="s">
        <v>7891</v>
      </c>
      <c r="AK1846" t="s">
        <v>7891</v>
      </c>
      <c r="AL1846" t="s">
        <v>7891</v>
      </c>
      <c r="AM1846" t="s">
        <v>7891</v>
      </c>
      <c r="AN1846" t="s">
        <v>7891</v>
      </c>
      <c r="AO1846" t="s">
        <v>9250</v>
      </c>
      <c r="AP1846" t="s">
        <v>9251</v>
      </c>
      <c r="AQ1846" t="s">
        <v>7891</v>
      </c>
      <c r="AR1846" t="s">
        <v>7891</v>
      </c>
      <c r="AS1846" t="s">
        <v>7891</v>
      </c>
      <c r="AT1846" t="s">
        <v>9244</v>
      </c>
      <c r="AU1846">
        <v>2021</v>
      </c>
      <c r="AV1846">
        <v>18</v>
      </c>
      <c r="AW1846">
        <v>9</v>
      </c>
      <c r="AX1846" t="s">
        <v>7891</v>
      </c>
      <c r="AY1846" t="s">
        <v>7891</v>
      </c>
      <c r="AZ1846" t="s">
        <v>7891</v>
      </c>
      <c r="BA1846" t="s">
        <v>7891</v>
      </c>
      <c r="BB1846">
        <v>889</v>
      </c>
      <c r="BC1846">
        <v>894</v>
      </c>
      <c r="BD1846" t="s">
        <v>7891</v>
      </c>
      <c r="BE1846" t="s">
        <v>4589</v>
      </c>
      <c r="BF1846" t="s">
        <v>7891</v>
      </c>
      <c r="BG1846" t="s">
        <v>7891</v>
      </c>
      <c r="BH1846" t="s">
        <v>7891</v>
      </c>
      <c r="BI1846" t="s">
        <v>7891</v>
      </c>
      <c r="BJ1846" t="s">
        <v>7891</v>
      </c>
      <c r="BK1846" t="s">
        <v>7891</v>
      </c>
      <c r="BL1846" t="s">
        <v>7891</v>
      </c>
      <c r="BM1846">
        <v>34517445</v>
      </c>
      <c r="BN1846" t="s">
        <v>7891</v>
      </c>
      <c r="BO1846" t="s">
        <v>7891</v>
      </c>
      <c r="BP1846" t="s">
        <v>7891</v>
      </c>
      <c r="BQ1846" t="s">
        <v>7891</v>
      </c>
      <c r="BR1846" t="s">
        <v>9252</v>
      </c>
    </row>
    <row r="1847" spans="1:70" x14ac:dyDescent="0.35">
      <c r="A1847" t="s">
        <v>11404</v>
      </c>
      <c r="B1847" t="s">
        <v>9253</v>
      </c>
      <c r="C1847" t="s">
        <v>7891</v>
      </c>
      <c r="D1847" t="s">
        <v>9254</v>
      </c>
      <c r="E1847" t="s">
        <v>9255</v>
      </c>
      <c r="U1847" t="s">
        <v>7891</v>
      </c>
      <c r="V1847" t="s">
        <v>9256</v>
      </c>
      <c r="W1847" t="s">
        <v>7891</v>
      </c>
      <c r="X1847" t="s">
        <v>7891</v>
      </c>
      <c r="Y1847" t="s">
        <v>7891</v>
      </c>
      <c r="Z1847" t="s">
        <v>7891</v>
      </c>
      <c r="AA1847" t="s">
        <v>9257</v>
      </c>
      <c r="AB1847" t="s">
        <v>9258</v>
      </c>
      <c r="AC1847" t="s">
        <v>7891</v>
      </c>
      <c r="AD1847" t="s">
        <v>7891</v>
      </c>
      <c r="AE1847" t="s">
        <v>7891</v>
      </c>
      <c r="AF1847" t="s">
        <v>7891</v>
      </c>
      <c r="AG1847" t="s">
        <v>7891</v>
      </c>
      <c r="AH1847" t="s">
        <v>7891</v>
      </c>
      <c r="AI1847" t="s">
        <v>7891</v>
      </c>
      <c r="AJ1847" t="s">
        <v>7891</v>
      </c>
      <c r="AK1847" t="s">
        <v>7891</v>
      </c>
      <c r="AL1847" t="s">
        <v>7891</v>
      </c>
      <c r="AM1847" t="s">
        <v>7891</v>
      </c>
      <c r="AN1847" t="s">
        <v>7891</v>
      </c>
      <c r="AO1847" t="s">
        <v>9259</v>
      </c>
      <c r="AP1847" t="s">
        <v>9260</v>
      </c>
      <c r="AQ1847" t="s">
        <v>7891</v>
      </c>
      <c r="AR1847" t="s">
        <v>7891</v>
      </c>
      <c r="AS1847" t="s">
        <v>7891</v>
      </c>
      <c r="AT1847" t="s">
        <v>9244</v>
      </c>
      <c r="AU1847">
        <v>2021</v>
      </c>
      <c r="AV1847">
        <v>9</v>
      </c>
      <c r="AW1847">
        <v>3</v>
      </c>
      <c r="AX1847" t="s">
        <v>7891</v>
      </c>
      <c r="AY1847" t="s">
        <v>7891</v>
      </c>
      <c r="AZ1847" t="s">
        <v>7891</v>
      </c>
      <c r="BA1847" t="s">
        <v>7891</v>
      </c>
      <c r="BB1847">
        <v>272</v>
      </c>
      <c r="BC1847">
        <v>282</v>
      </c>
      <c r="BD1847" t="s">
        <v>7891</v>
      </c>
      <c r="BE1847" t="s">
        <v>9261</v>
      </c>
      <c r="BF1847" t="s">
        <v>7891</v>
      </c>
      <c r="BG1847" t="s">
        <v>7891</v>
      </c>
      <c r="BH1847" t="s">
        <v>7891</v>
      </c>
      <c r="BI1847" t="s">
        <v>7891</v>
      </c>
      <c r="BJ1847" t="s">
        <v>7891</v>
      </c>
      <c r="BK1847" t="s">
        <v>7891</v>
      </c>
      <c r="BL1847" t="s">
        <v>7891</v>
      </c>
      <c r="BM1847" t="s">
        <v>7891</v>
      </c>
      <c r="BN1847" t="s">
        <v>7891</v>
      </c>
      <c r="BO1847" t="s">
        <v>7891</v>
      </c>
      <c r="BP1847" t="s">
        <v>7891</v>
      </c>
      <c r="BQ1847" t="s">
        <v>7891</v>
      </c>
      <c r="BR1847" t="s">
        <v>9262</v>
      </c>
    </row>
    <row r="1848" spans="1:70" x14ac:dyDescent="0.35">
      <c r="A1848" t="s">
        <v>11404</v>
      </c>
      <c r="B1848" t="s">
        <v>9263</v>
      </c>
      <c r="C1848" t="s">
        <v>7891</v>
      </c>
      <c r="D1848" t="s">
        <v>129</v>
      </c>
      <c r="E1848" t="s">
        <v>9264</v>
      </c>
      <c r="U1848" t="s">
        <v>7891</v>
      </c>
      <c r="V1848" t="s">
        <v>9265</v>
      </c>
      <c r="W1848" t="s">
        <v>7891</v>
      </c>
      <c r="X1848" t="s">
        <v>7891</v>
      </c>
      <c r="Y1848" t="s">
        <v>7891</v>
      </c>
      <c r="Z1848" t="s">
        <v>7891</v>
      </c>
      <c r="AA1848" t="s">
        <v>9266</v>
      </c>
      <c r="AB1848" t="s">
        <v>9267</v>
      </c>
      <c r="AC1848" t="s">
        <v>7891</v>
      </c>
      <c r="AD1848" t="s">
        <v>7891</v>
      </c>
      <c r="AE1848" t="s">
        <v>7891</v>
      </c>
      <c r="AF1848" t="s">
        <v>7891</v>
      </c>
      <c r="AG1848" t="s">
        <v>7891</v>
      </c>
      <c r="AH1848" t="s">
        <v>7891</v>
      </c>
      <c r="AI1848" t="s">
        <v>7891</v>
      </c>
      <c r="AJ1848" t="s">
        <v>7891</v>
      </c>
      <c r="AK1848" t="s">
        <v>7891</v>
      </c>
      <c r="AL1848" t="s">
        <v>7891</v>
      </c>
      <c r="AM1848" t="s">
        <v>7891</v>
      </c>
      <c r="AN1848" t="s">
        <v>7891</v>
      </c>
      <c r="AO1848" t="s">
        <v>135</v>
      </c>
      <c r="AP1848" t="s">
        <v>9268</v>
      </c>
      <c r="AQ1848" t="s">
        <v>7891</v>
      </c>
      <c r="AR1848" t="s">
        <v>7891</v>
      </c>
      <c r="AS1848" t="s">
        <v>7891</v>
      </c>
      <c r="AT1848" t="s">
        <v>9244</v>
      </c>
      <c r="AU1848">
        <v>2021</v>
      </c>
      <c r="AV1848">
        <v>51</v>
      </c>
      <c r="AW1848">
        <v>12</v>
      </c>
      <c r="AX1848" t="s">
        <v>7891</v>
      </c>
      <c r="AY1848" t="s">
        <v>7891</v>
      </c>
      <c r="AZ1848" t="s">
        <v>7891</v>
      </c>
      <c r="BA1848" t="s">
        <v>7891</v>
      </c>
      <c r="BB1848">
        <v>2094</v>
      </c>
      <c r="BC1848">
        <v>2103</v>
      </c>
      <c r="BD1848" t="s">
        <v>9269</v>
      </c>
      <c r="BE1848" t="s">
        <v>133</v>
      </c>
      <c r="BF1848" t="s">
        <v>7891</v>
      </c>
      <c r="BG1848" t="s">
        <v>7891</v>
      </c>
      <c r="BH1848" t="s">
        <v>7891</v>
      </c>
      <c r="BI1848" t="s">
        <v>7891</v>
      </c>
      <c r="BJ1848" t="s">
        <v>7891</v>
      </c>
      <c r="BK1848" t="s">
        <v>7891</v>
      </c>
      <c r="BL1848" t="s">
        <v>7891</v>
      </c>
      <c r="BM1848">
        <v>32321599</v>
      </c>
      <c r="BN1848" t="s">
        <v>7891</v>
      </c>
      <c r="BO1848" t="s">
        <v>7891</v>
      </c>
      <c r="BP1848" t="s">
        <v>7891</v>
      </c>
      <c r="BQ1848" t="s">
        <v>7891</v>
      </c>
      <c r="BR1848" t="s">
        <v>9270</v>
      </c>
    </row>
    <row r="1849" spans="1:70" x14ac:dyDescent="0.35">
      <c r="A1849" t="s">
        <v>11404</v>
      </c>
      <c r="B1849" t="s">
        <v>9271</v>
      </c>
      <c r="C1849" t="s">
        <v>7891</v>
      </c>
      <c r="D1849" t="s">
        <v>9272</v>
      </c>
      <c r="E1849" t="s">
        <v>9273</v>
      </c>
      <c r="U1849" t="s">
        <v>7891</v>
      </c>
      <c r="V1849" t="s">
        <v>9274</v>
      </c>
      <c r="W1849" t="s">
        <v>7891</v>
      </c>
      <c r="X1849" t="s">
        <v>7891</v>
      </c>
      <c r="Y1849" t="s">
        <v>7891</v>
      </c>
      <c r="Z1849" t="s">
        <v>7891</v>
      </c>
      <c r="AA1849" t="s">
        <v>7891</v>
      </c>
      <c r="AB1849" t="s">
        <v>7891</v>
      </c>
      <c r="AC1849" t="s">
        <v>7891</v>
      </c>
      <c r="AD1849" t="s">
        <v>7891</v>
      </c>
      <c r="AE1849" t="s">
        <v>7891</v>
      </c>
      <c r="AF1849" t="s">
        <v>7891</v>
      </c>
      <c r="AG1849" t="s">
        <v>7891</v>
      </c>
      <c r="AH1849" t="s">
        <v>7891</v>
      </c>
      <c r="AI1849" t="s">
        <v>7891</v>
      </c>
      <c r="AJ1849" t="s">
        <v>7891</v>
      </c>
      <c r="AK1849" t="s">
        <v>7891</v>
      </c>
      <c r="AL1849" t="s">
        <v>7891</v>
      </c>
      <c r="AM1849" t="s">
        <v>7891</v>
      </c>
      <c r="AN1849" t="s">
        <v>7891</v>
      </c>
      <c r="AO1849" t="s">
        <v>9275</v>
      </c>
      <c r="AP1849" t="s">
        <v>9276</v>
      </c>
      <c r="AQ1849" t="s">
        <v>7891</v>
      </c>
      <c r="AR1849" t="s">
        <v>7891</v>
      </c>
      <c r="AS1849" t="s">
        <v>7891</v>
      </c>
      <c r="AT1849" t="s">
        <v>9277</v>
      </c>
      <c r="AU1849">
        <v>2021</v>
      </c>
      <c r="AV1849">
        <v>83</v>
      </c>
      <c r="AW1849">
        <v>5</v>
      </c>
      <c r="AX1849" t="s">
        <v>7891</v>
      </c>
      <c r="AY1849" t="s">
        <v>7891</v>
      </c>
      <c r="AZ1849" t="s">
        <v>7891</v>
      </c>
      <c r="BA1849" t="s">
        <v>7891</v>
      </c>
      <c r="BB1849">
        <v>1000</v>
      </c>
      <c r="BC1849">
        <v>1006</v>
      </c>
      <c r="BD1849" t="s">
        <v>7891</v>
      </c>
      <c r="BE1849" t="s">
        <v>9278</v>
      </c>
      <c r="BF1849" t="s">
        <v>7891</v>
      </c>
      <c r="BG1849" t="s">
        <v>7891</v>
      </c>
      <c r="BH1849" t="s">
        <v>7891</v>
      </c>
      <c r="BI1849" t="s">
        <v>7891</v>
      </c>
      <c r="BJ1849" t="s">
        <v>7891</v>
      </c>
      <c r="BK1849" t="s">
        <v>7891</v>
      </c>
      <c r="BL1849" t="s">
        <v>7891</v>
      </c>
      <c r="BM1849" t="s">
        <v>7891</v>
      </c>
      <c r="BN1849" t="s">
        <v>7891</v>
      </c>
      <c r="BO1849" t="s">
        <v>7891</v>
      </c>
      <c r="BP1849" t="s">
        <v>7891</v>
      </c>
      <c r="BQ1849" t="s">
        <v>7891</v>
      </c>
      <c r="BR1849" t="s">
        <v>9279</v>
      </c>
    </row>
    <row r="1850" spans="1:70" x14ac:dyDescent="0.35">
      <c r="A1850" t="s">
        <v>11404</v>
      </c>
      <c r="B1850" t="s">
        <v>9280</v>
      </c>
      <c r="C1850" t="s">
        <v>7891</v>
      </c>
      <c r="D1850" t="s">
        <v>5205</v>
      </c>
      <c r="E1850" t="s">
        <v>9281</v>
      </c>
      <c r="U1850" t="s">
        <v>7891</v>
      </c>
      <c r="V1850" t="s">
        <v>9282</v>
      </c>
      <c r="W1850" t="s">
        <v>7891</v>
      </c>
      <c r="X1850" t="s">
        <v>7891</v>
      </c>
      <c r="Y1850" t="s">
        <v>7891</v>
      </c>
      <c r="Z1850" t="s">
        <v>7891</v>
      </c>
      <c r="AA1850" t="s">
        <v>7891</v>
      </c>
      <c r="AB1850" t="s">
        <v>8829</v>
      </c>
      <c r="AC1850" t="s">
        <v>7891</v>
      </c>
      <c r="AD1850" t="s">
        <v>7891</v>
      </c>
      <c r="AE1850" t="s">
        <v>7891</v>
      </c>
      <c r="AF1850" t="s">
        <v>7891</v>
      </c>
      <c r="AG1850" t="s">
        <v>7891</v>
      </c>
      <c r="AH1850" t="s">
        <v>7891</v>
      </c>
      <c r="AI1850" t="s">
        <v>7891</v>
      </c>
      <c r="AJ1850" t="s">
        <v>7891</v>
      </c>
      <c r="AK1850" t="s">
        <v>7891</v>
      </c>
      <c r="AL1850" t="s">
        <v>7891</v>
      </c>
      <c r="AM1850" t="s">
        <v>7891</v>
      </c>
      <c r="AN1850" t="s">
        <v>7891</v>
      </c>
      <c r="AO1850" t="s">
        <v>7891</v>
      </c>
      <c r="AP1850" t="s">
        <v>9283</v>
      </c>
      <c r="AQ1850" t="s">
        <v>7891</v>
      </c>
      <c r="AR1850" t="s">
        <v>7891</v>
      </c>
      <c r="AS1850" t="s">
        <v>7891</v>
      </c>
      <c r="AT1850" t="s">
        <v>9244</v>
      </c>
      <c r="AU1850">
        <v>2021</v>
      </c>
      <c r="AV1850">
        <v>11</v>
      </c>
      <c r="AW1850">
        <v>9</v>
      </c>
      <c r="AX1850" t="s">
        <v>7891</v>
      </c>
      <c r="AY1850" t="s">
        <v>7891</v>
      </c>
      <c r="AZ1850" t="s">
        <v>7891</v>
      </c>
      <c r="BA1850" t="s">
        <v>7891</v>
      </c>
      <c r="BB1850" t="s">
        <v>7891</v>
      </c>
      <c r="BC1850" t="s">
        <v>7891</v>
      </c>
      <c r="BD1850">
        <v>118</v>
      </c>
      <c r="BE1850" t="s">
        <v>5211</v>
      </c>
      <c r="BF1850" t="s">
        <v>7891</v>
      </c>
      <c r="BG1850" t="s">
        <v>7891</v>
      </c>
      <c r="BH1850" t="s">
        <v>7891</v>
      </c>
      <c r="BI1850" t="s">
        <v>7891</v>
      </c>
      <c r="BJ1850" t="s">
        <v>7891</v>
      </c>
      <c r="BK1850" t="s">
        <v>7891</v>
      </c>
      <c r="BL1850" t="s">
        <v>7891</v>
      </c>
      <c r="BM1850">
        <v>34562957</v>
      </c>
      <c r="BN1850" t="s">
        <v>7891</v>
      </c>
      <c r="BO1850" t="s">
        <v>7891</v>
      </c>
      <c r="BP1850" t="s">
        <v>7891</v>
      </c>
      <c r="BQ1850" t="s">
        <v>7891</v>
      </c>
      <c r="BR1850" t="s">
        <v>9284</v>
      </c>
    </row>
    <row r="1851" spans="1:70" x14ac:dyDescent="0.35">
      <c r="A1851" t="s">
        <v>11404</v>
      </c>
      <c r="B1851" t="s">
        <v>9285</v>
      </c>
      <c r="C1851" t="s">
        <v>7891</v>
      </c>
      <c r="D1851" t="s">
        <v>4678</v>
      </c>
      <c r="E1851" t="s">
        <v>9286</v>
      </c>
      <c r="U1851" t="s">
        <v>7891</v>
      </c>
      <c r="V1851" t="s">
        <v>581</v>
      </c>
      <c r="W1851" t="s">
        <v>7891</v>
      </c>
      <c r="X1851" t="s">
        <v>7891</v>
      </c>
      <c r="Y1851" t="s">
        <v>7891</v>
      </c>
      <c r="Z1851" t="s">
        <v>7891</v>
      </c>
      <c r="AA1851" t="s">
        <v>7891</v>
      </c>
      <c r="AB1851" t="s">
        <v>9287</v>
      </c>
      <c r="AC1851" t="s">
        <v>7891</v>
      </c>
      <c r="AD1851" t="s">
        <v>7891</v>
      </c>
      <c r="AE1851" t="s">
        <v>7891</v>
      </c>
      <c r="AF1851" t="s">
        <v>7891</v>
      </c>
      <c r="AG1851" t="s">
        <v>7891</v>
      </c>
      <c r="AH1851" t="s">
        <v>7891</v>
      </c>
      <c r="AI1851" t="s">
        <v>7891</v>
      </c>
      <c r="AJ1851" t="s">
        <v>7891</v>
      </c>
      <c r="AK1851" t="s">
        <v>7891</v>
      </c>
      <c r="AL1851" t="s">
        <v>7891</v>
      </c>
      <c r="AM1851" t="s">
        <v>7891</v>
      </c>
      <c r="AN1851" t="s">
        <v>7891</v>
      </c>
      <c r="AO1851" t="s">
        <v>9288</v>
      </c>
      <c r="AP1851" t="s">
        <v>9289</v>
      </c>
      <c r="AQ1851" t="s">
        <v>7891</v>
      </c>
      <c r="AR1851" t="s">
        <v>7891</v>
      </c>
      <c r="AS1851" t="s">
        <v>7891</v>
      </c>
      <c r="AT1851" t="s">
        <v>9277</v>
      </c>
      <c r="AU1851">
        <v>2021</v>
      </c>
      <c r="AV1851">
        <v>63</v>
      </c>
      <c r="AW1851">
        <v>5</v>
      </c>
      <c r="AX1851" t="s">
        <v>7891</v>
      </c>
      <c r="AY1851" t="s">
        <v>7891</v>
      </c>
      <c r="AZ1851" t="s">
        <v>7891</v>
      </c>
      <c r="BA1851" t="s">
        <v>7891</v>
      </c>
      <c r="BB1851">
        <v>483</v>
      </c>
      <c r="BC1851">
        <v>489</v>
      </c>
      <c r="BD1851" t="s">
        <v>7891</v>
      </c>
      <c r="BE1851" t="s">
        <v>578</v>
      </c>
      <c r="BF1851" t="s">
        <v>7891</v>
      </c>
      <c r="BG1851" t="s">
        <v>7891</v>
      </c>
      <c r="BH1851" t="s">
        <v>7891</v>
      </c>
      <c r="BI1851" t="s">
        <v>7891</v>
      </c>
      <c r="BJ1851" t="s">
        <v>7891</v>
      </c>
      <c r="BK1851" t="s">
        <v>7891</v>
      </c>
      <c r="BL1851" t="s">
        <v>7891</v>
      </c>
      <c r="BM1851">
        <v>34789936</v>
      </c>
      <c r="BN1851" t="s">
        <v>7891</v>
      </c>
      <c r="BO1851" t="s">
        <v>7891</v>
      </c>
      <c r="BP1851" t="s">
        <v>7891</v>
      </c>
      <c r="BQ1851" t="s">
        <v>7891</v>
      </c>
      <c r="BR1851" t="s">
        <v>9290</v>
      </c>
    </row>
    <row r="1852" spans="1:70" x14ac:dyDescent="0.35">
      <c r="A1852" t="s">
        <v>11404</v>
      </c>
      <c r="B1852" t="s">
        <v>9291</v>
      </c>
      <c r="C1852" t="s">
        <v>7891</v>
      </c>
      <c r="D1852" t="s">
        <v>6379</v>
      </c>
      <c r="E1852" t="s">
        <v>9292</v>
      </c>
      <c r="U1852" t="s">
        <v>7891</v>
      </c>
      <c r="V1852" t="s">
        <v>9293</v>
      </c>
      <c r="W1852" t="s">
        <v>7891</v>
      </c>
      <c r="X1852" t="s">
        <v>7891</v>
      </c>
      <c r="Y1852" t="s">
        <v>7891</v>
      </c>
      <c r="Z1852" t="s">
        <v>7891</v>
      </c>
      <c r="AA1852" t="s">
        <v>7891</v>
      </c>
      <c r="AB1852" t="s">
        <v>7891</v>
      </c>
      <c r="AC1852" t="s">
        <v>7891</v>
      </c>
      <c r="AD1852" t="s">
        <v>7891</v>
      </c>
      <c r="AE1852" t="s">
        <v>7891</v>
      </c>
      <c r="AF1852" t="s">
        <v>7891</v>
      </c>
      <c r="AG1852" t="s">
        <v>7891</v>
      </c>
      <c r="AH1852" t="s">
        <v>7891</v>
      </c>
      <c r="AI1852" t="s">
        <v>7891</v>
      </c>
      <c r="AJ1852" t="s">
        <v>7891</v>
      </c>
      <c r="AK1852" t="s">
        <v>7891</v>
      </c>
      <c r="AL1852" t="s">
        <v>7891</v>
      </c>
      <c r="AM1852" t="s">
        <v>7891</v>
      </c>
      <c r="AN1852" t="s">
        <v>7891</v>
      </c>
      <c r="AO1852" t="s">
        <v>9294</v>
      </c>
      <c r="AP1852" t="s">
        <v>9295</v>
      </c>
      <c r="AQ1852" t="s">
        <v>7891</v>
      </c>
      <c r="AR1852" t="s">
        <v>7891</v>
      </c>
      <c r="AS1852" t="s">
        <v>7891</v>
      </c>
      <c r="AT1852" t="s">
        <v>9296</v>
      </c>
      <c r="AU1852">
        <v>2022</v>
      </c>
      <c r="AV1852">
        <v>112</v>
      </c>
      <c r="AW1852" t="s">
        <v>7891</v>
      </c>
      <c r="AX1852" t="s">
        <v>7891</v>
      </c>
      <c r="AY1852" t="s">
        <v>7891</v>
      </c>
      <c r="AZ1852" t="s">
        <v>7891</v>
      </c>
      <c r="BA1852" t="s">
        <v>7891</v>
      </c>
      <c r="BB1852" t="s">
        <v>7891</v>
      </c>
      <c r="BC1852" t="s">
        <v>7891</v>
      </c>
      <c r="BD1852">
        <v>110428</v>
      </c>
      <c r="BE1852" t="s">
        <v>2668</v>
      </c>
      <c r="BF1852" t="s">
        <v>7891</v>
      </c>
      <c r="BG1852" t="s">
        <v>9297</v>
      </c>
      <c r="BH1852" t="s">
        <v>7891</v>
      </c>
      <c r="BI1852" t="s">
        <v>7891</v>
      </c>
      <c r="BJ1852" t="s">
        <v>7891</v>
      </c>
      <c r="BK1852" t="s">
        <v>7891</v>
      </c>
      <c r="BL1852" t="s">
        <v>7891</v>
      </c>
      <c r="BM1852">
        <v>34411658</v>
      </c>
      <c r="BN1852" t="s">
        <v>7891</v>
      </c>
      <c r="BO1852" t="s">
        <v>7891</v>
      </c>
      <c r="BP1852" t="s">
        <v>7891</v>
      </c>
      <c r="BQ1852" t="s">
        <v>7891</v>
      </c>
      <c r="BR1852" t="s">
        <v>9298</v>
      </c>
    </row>
    <row r="1853" spans="1:70" x14ac:dyDescent="0.35">
      <c r="A1853" t="s">
        <v>11404</v>
      </c>
      <c r="B1853" t="s">
        <v>9299</v>
      </c>
      <c r="C1853" t="s">
        <v>7891</v>
      </c>
      <c r="D1853" t="s">
        <v>4700</v>
      </c>
      <c r="E1853" t="s">
        <v>9300</v>
      </c>
      <c r="U1853" t="s">
        <v>7891</v>
      </c>
      <c r="V1853" t="s">
        <v>9301</v>
      </c>
      <c r="W1853" t="s">
        <v>7891</v>
      </c>
      <c r="X1853" t="s">
        <v>7891</v>
      </c>
      <c r="Y1853" t="s">
        <v>7891</v>
      </c>
      <c r="Z1853" t="s">
        <v>7891</v>
      </c>
      <c r="AA1853" t="s">
        <v>7891</v>
      </c>
      <c r="AB1853" t="s">
        <v>7891</v>
      </c>
      <c r="AC1853" t="s">
        <v>7891</v>
      </c>
      <c r="AD1853" t="s">
        <v>7891</v>
      </c>
      <c r="AE1853" t="s">
        <v>7891</v>
      </c>
      <c r="AF1853" t="s">
        <v>7891</v>
      </c>
      <c r="AG1853" t="s">
        <v>7891</v>
      </c>
      <c r="AH1853" t="s">
        <v>7891</v>
      </c>
      <c r="AI1853" t="s">
        <v>7891</v>
      </c>
      <c r="AJ1853" t="s">
        <v>7891</v>
      </c>
      <c r="AK1853" t="s">
        <v>7891</v>
      </c>
      <c r="AL1853" t="s">
        <v>7891</v>
      </c>
      <c r="AM1853" t="s">
        <v>7891</v>
      </c>
      <c r="AN1853" t="s">
        <v>7891</v>
      </c>
      <c r="AO1853" t="s">
        <v>9302</v>
      </c>
      <c r="AP1853" t="s">
        <v>7891</v>
      </c>
      <c r="AQ1853" t="s">
        <v>7891</v>
      </c>
      <c r="AR1853" t="s">
        <v>7891</v>
      </c>
      <c r="AS1853" t="s">
        <v>7891</v>
      </c>
      <c r="AT1853" t="s">
        <v>9303</v>
      </c>
      <c r="AU1853">
        <v>2021</v>
      </c>
      <c r="AV1853">
        <v>15</v>
      </c>
      <c r="AW1853" t="s">
        <v>7891</v>
      </c>
      <c r="AX1853" t="s">
        <v>7891</v>
      </c>
      <c r="AY1853" t="s">
        <v>7891</v>
      </c>
      <c r="AZ1853" t="s">
        <v>7891</v>
      </c>
      <c r="BA1853" t="s">
        <v>7891</v>
      </c>
      <c r="BB1853" t="s">
        <v>7891</v>
      </c>
      <c r="BC1853" t="s">
        <v>7891</v>
      </c>
      <c r="BD1853">
        <v>711731</v>
      </c>
      <c r="BE1853" t="s">
        <v>2277</v>
      </c>
      <c r="BF1853" t="s">
        <v>7891</v>
      </c>
      <c r="BG1853" t="s">
        <v>7891</v>
      </c>
      <c r="BH1853" t="s">
        <v>7891</v>
      </c>
      <c r="BI1853" t="s">
        <v>7891</v>
      </c>
      <c r="BJ1853" t="s">
        <v>7891</v>
      </c>
      <c r="BK1853" t="s">
        <v>7891</v>
      </c>
      <c r="BL1853" t="s">
        <v>7891</v>
      </c>
      <c r="BM1853">
        <v>34512298</v>
      </c>
      <c r="BN1853" t="s">
        <v>7891</v>
      </c>
      <c r="BO1853" t="s">
        <v>7891</v>
      </c>
      <c r="BP1853" t="s">
        <v>7891</v>
      </c>
      <c r="BQ1853" t="s">
        <v>7891</v>
      </c>
      <c r="BR1853" t="s">
        <v>9304</v>
      </c>
    </row>
    <row r="1854" spans="1:70" x14ac:dyDescent="0.35">
      <c r="A1854" t="s">
        <v>11404</v>
      </c>
      <c r="B1854" t="s">
        <v>9305</v>
      </c>
      <c r="C1854" t="s">
        <v>7891</v>
      </c>
      <c r="D1854" t="s">
        <v>9306</v>
      </c>
      <c r="E1854" t="s">
        <v>9307</v>
      </c>
      <c r="U1854" t="s">
        <v>7891</v>
      </c>
      <c r="V1854" t="s">
        <v>9308</v>
      </c>
      <c r="W1854" t="s">
        <v>7891</v>
      </c>
      <c r="X1854" t="s">
        <v>7891</v>
      </c>
      <c r="Y1854" t="s">
        <v>7891</v>
      </c>
      <c r="Z1854" t="s">
        <v>7891</v>
      </c>
      <c r="AA1854" t="s">
        <v>9309</v>
      </c>
      <c r="AB1854" t="s">
        <v>9310</v>
      </c>
      <c r="AC1854" t="s">
        <v>7891</v>
      </c>
      <c r="AD1854" t="s">
        <v>7891</v>
      </c>
      <c r="AE1854" t="s">
        <v>7891</v>
      </c>
      <c r="AF1854" t="s">
        <v>7891</v>
      </c>
      <c r="AG1854" t="s">
        <v>7891</v>
      </c>
      <c r="AH1854" t="s">
        <v>7891</v>
      </c>
      <c r="AI1854" t="s">
        <v>7891</v>
      </c>
      <c r="AJ1854" t="s">
        <v>7891</v>
      </c>
      <c r="AK1854" t="s">
        <v>7891</v>
      </c>
      <c r="AL1854" t="s">
        <v>7891</v>
      </c>
      <c r="AM1854" t="s">
        <v>7891</v>
      </c>
      <c r="AN1854" t="s">
        <v>7891</v>
      </c>
      <c r="AO1854" t="s">
        <v>7891</v>
      </c>
      <c r="AP1854" t="s">
        <v>9311</v>
      </c>
      <c r="AQ1854" t="s">
        <v>7891</v>
      </c>
      <c r="AR1854" t="s">
        <v>7891</v>
      </c>
      <c r="AS1854" t="s">
        <v>7891</v>
      </c>
      <c r="AT1854" t="s">
        <v>9312</v>
      </c>
      <c r="AU1854">
        <v>2021</v>
      </c>
      <c r="AV1854">
        <v>12</v>
      </c>
      <c r="AW1854">
        <v>1</v>
      </c>
      <c r="AX1854" t="s">
        <v>7891</v>
      </c>
      <c r="AY1854" t="s">
        <v>7891</v>
      </c>
      <c r="AZ1854" t="s">
        <v>7891</v>
      </c>
      <c r="BA1854" t="s">
        <v>7891</v>
      </c>
      <c r="BB1854" t="s">
        <v>7891</v>
      </c>
      <c r="BC1854" t="s">
        <v>7891</v>
      </c>
      <c r="BD1854">
        <v>465</v>
      </c>
      <c r="BE1854" t="s">
        <v>9313</v>
      </c>
      <c r="BF1854" t="s">
        <v>7891</v>
      </c>
      <c r="BG1854" t="s">
        <v>7891</v>
      </c>
      <c r="BH1854" t="s">
        <v>7891</v>
      </c>
      <c r="BI1854" t="s">
        <v>7891</v>
      </c>
      <c r="BJ1854" t="s">
        <v>7891</v>
      </c>
      <c r="BK1854" t="s">
        <v>7891</v>
      </c>
      <c r="BL1854" t="s">
        <v>7891</v>
      </c>
      <c r="BM1854">
        <v>34412685</v>
      </c>
      <c r="BN1854" t="s">
        <v>7891</v>
      </c>
      <c r="BO1854" t="s">
        <v>7891</v>
      </c>
      <c r="BP1854" t="s">
        <v>7891</v>
      </c>
      <c r="BQ1854" t="s">
        <v>7891</v>
      </c>
      <c r="BR1854" t="s">
        <v>9314</v>
      </c>
    </row>
    <row r="1855" spans="1:70" x14ac:dyDescent="0.35">
      <c r="A1855" t="s">
        <v>11404</v>
      </c>
      <c r="B1855" t="s">
        <v>9315</v>
      </c>
      <c r="C1855" t="s">
        <v>7891</v>
      </c>
      <c r="D1855" t="s">
        <v>9316</v>
      </c>
      <c r="E1855" t="s">
        <v>9317</v>
      </c>
      <c r="U1855" t="s">
        <v>7891</v>
      </c>
      <c r="V1855" t="s">
        <v>9318</v>
      </c>
      <c r="W1855" t="s">
        <v>7891</v>
      </c>
      <c r="X1855" t="s">
        <v>7891</v>
      </c>
      <c r="Y1855" t="s">
        <v>7891</v>
      </c>
      <c r="Z1855" t="s">
        <v>7891</v>
      </c>
      <c r="AA1855" t="s">
        <v>7891</v>
      </c>
      <c r="AB1855" t="s">
        <v>7891</v>
      </c>
      <c r="AC1855" t="s">
        <v>7891</v>
      </c>
      <c r="AD1855" t="s">
        <v>7891</v>
      </c>
      <c r="AE1855" t="s">
        <v>7891</v>
      </c>
      <c r="AF1855" t="s">
        <v>7891</v>
      </c>
      <c r="AG1855" t="s">
        <v>7891</v>
      </c>
      <c r="AH1855" t="s">
        <v>7891</v>
      </c>
      <c r="AI1855" t="s">
        <v>7891</v>
      </c>
      <c r="AJ1855" t="s">
        <v>7891</v>
      </c>
      <c r="AK1855" t="s">
        <v>7891</v>
      </c>
      <c r="AL1855" t="s">
        <v>7891</v>
      </c>
      <c r="AM1855" t="s">
        <v>7891</v>
      </c>
      <c r="AN1855" t="s">
        <v>7891</v>
      </c>
      <c r="AO1855" t="s">
        <v>9319</v>
      </c>
      <c r="AP1855" t="s">
        <v>9320</v>
      </c>
      <c r="AQ1855" t="s">
        <v>7891</v>
      </c>
      <c r="AR1855" t="s">
        <v>7891</v>
      </c>
      <c r="AS1855" t="s">
        <v>7891</v>
      </c>
      <c r="AT1855" t="s">
        <v>7891</v>
      </c>
      <c r="AU1855" t="s">
        <v>7891</v>
      </c>
      <c r="AV1855" t="s">
        <v>7891</v>
      </c>
      <c r="AW1855" t="s">
        <v>7891</v>
      </c>
      <c r="AX1855" t="s">
        <v>7891</v>
      </c>
      <c r="AY1855" t="s">
        <v>7891</v>
      </c>
      <c r="AZ1855" t="s">
        <v>7891</v>
      </c>
      <c r="BA1855" t="s">
        <v>7891</v>
      </c>
      <c r="BB1855" t="s">
        <v>7891</v>
      </c>
      <c r="BC1855" t="s">
        <v>7891</v>
      </c>
      <c r="BD1855" t="s">
        <v>7891</v>
      </c>
      <c r="BE1855" t="s">
        <v>9321</v>
      </c>
      <c r="BF1855" t="s">
        <v>7891</v>
      </c>
      <c r="BG1855" t="s">
        <v>9297</v>
      </c>
      <c r="BH1855" t="s">
        <v>7891</v>
      </c>
      <c r="BI1855" t="s">
        <v>7891</v>
      </c>
      <c r="BJ1855" t="s">
        <v>7891</v>
      </c>
      <c r="BK1855" t="s">
        <v>7891</v>
      </c>
      <c r="BL1855" t="s">
        <v>7891</v>
      </c>
      <c r="BM1855" t="s">
        <v>7891</v>
      </c>
      <c r="BN1855" t="s">
        <v>7891</v>
      </c>
      <c r="BO1855" t="s">
        <v>7891</v>
      </c>
      <c r="BP1855" t="s">
        <v>7891</v>
      </c>
      <c r="BQ1855" t="s">
        <v>7891</v>
      </c>
      <c r="BR1855" t="s">
        <v>9322</v>
      </c>
    </row>
    <row r="1856" spans="1:70" x14ac:dyDescent="0.35">
      <c r="A1856" t="s">
        <v>11404</v>
      </c>
      <c r="B1856" t="s">
        <v>9323</v>
      </c>
      <c r="C1856" t="s">
        <v>7891</v>
      </c>
      <c r="D1856" t="s">
        <v>4367</v>
      </c>
      <c r="E1856" t="s">
        <v>9324</v>
      </c>
      <c r="U1856" t="s">
        <v>7891</v>
      </c>
      <c r="V1856" t="s">
        <v>9325</v>
      </c>
      <c r="W1856" t="s">
        <v>7891</v>
      </c>
      <c r="X1856" t="s">
        <v>7891</v>
      </c>
      <c r="Y1856" t="s">
        <v>7891</v>
      </c>
      <c r="Z1856" t="s">
        <v>7891</v>
      </c>
      <c r="AA1856" t="s">
        <v>7891</v>
      </c>
      <c r="AB1856" t="s">
        <v>7891</v>
      </c>
      <c r="AC1856" t="s">
        <v>7891</v>
      </c>
      <c r="AD1856" t="s">
        <v>7891</v>
      </c>
      <c r="AE1856" t="s">
        <v>7891</v>
      </c>
      <c r="AF1856" t="s">
        <v>7891</v>
      </c>
      <c r="AG1856" t="s">
        <v>7891</v>
      </c>
      <c r="AH1856" t="s">
        <v>7891</v>
      </c>
      <c r="AI1856" t="s">
        <v>7891</v>
      </c>
      <c r="AJ1856" t="s">
        <v>7891</v>
      </c>
      <c r="AK1856" t="s">
        <v>7891</v>
      </c>
      <c r="AL1856" t="s">
        <v>7891</v>
      </c>
      <c r="AM1856" t="s">
        <v>7891</v>
      </c>
      <c r="AN1856" t="s">
        <v>7891</v>
      </c>
      <c r="AO1856" t="s">
        <v>9326</v>
      </c>
      <c r="AP1856" t="s">
        <v>9327</v>
      </c>
      <c r="AQ1856" t="s">
        <v>7891</v>
      </c>
      <c r="AR1856" t="s">
        <v>7891</v>
      </c>
      <c r="AS1856" t="s">
        <v>7891</v>
      </c>
      <c r="AT1856" t="s">
        <v>9277</v>
      </c>
      <c r="AU1856">
        <v>2021</v>
      </c>
      <c r="AV1856">
        <v>72</v>
      </c>
      <c r="AW1856" t="s">
        <v>7891</v>
      </c>
      <c r="AX1856" t="s">
        <v>7891</v>
      </c>
      <c r="AY1856" t="s">
        <v>7891</v>
      </c>
      <c r="AZ1856" t="s">
        <v>7891</v>
      </c>
      <c r="BA1856" t="s">
        <v>7891</v>
      </c>
      <c r="BB1856">
        <v>96</v>
      </c>
      <c r="BC1856">
        <v>101</v>
      </c>
      <c r="BD1856" t="s">
        <v>7891</v>
      </c>
      <c r="BE1856" t="s">
        <v>957</v>
      </c>
      <c r="BF1856" t="s">
        <v>7891</v>
      </c>
      <c r="BG1856" t="s">
        <v>9297</v>
      </c>
      <c r="BH1856" t="s">
        <v>7891</v>
      </c>
      <c r="BI1856" t="s">
        <v>7891</v>
      </c>
      <c r="BJ1856" t="s">
        <v>7891</v>
      </c>
      <c r="BK1856" t="s">
        <v>7891</v>
      </c>
      <c r="BL1856" t="s">
        <v>7891</v>
      </c>
      <c r="BM1856">
        <v>34416678</v>
      </c>
      <c r="BN1856" t="s">
        <v>7891</v>
      </c>
      <c r="BO1856" t="s">
        <v>7891</v>
      </c>
      <c r="BP1856" t="s">
        <v>7891</v>
      </c>
      <c r="BQ1856" t="s">
        <v>7891</v>
      </c>
      <c r="BR1856" t="s">
        <v>9328</v>
      </c>
    </row>
    <row r="1857" spans="1:70" x14ac:dyDescent="0.35">
      <c r="A1857" t="s">
        <v>11404</v>
      </c>
      <c r="B1857" t="s">
        <v>9329</v>
      </c>
      <c r="C1857" t="s">
        <v>7891</v>
      </c>
      <c r="D1857" t="s">
        <v>9330</v>
      </c>
      <c r="E1857" t="s">
        <v>9331</v>
      </c>
      <c r="U1857" t="s">
        <v>7891</v>
      </c>
      <c r="V1857" t="s">
        <v>9332</v>
      </c>
      <c r="W1857" t="s">
        <v>7891</v>
      </c>
      <c r="X1857" t="s">
        <v>7891</v>
      </c>
      <c r="Y1857" t="s">
        <v>7891</v>
      </c>
      <c r="Z1857" t="s">
        <v>7891</v>
      </c>
      <c r="AA1857" t="s">
        <v>9333</v>
      </c>
      <c r="AB1857" t="s">
        <v>9334</v>
      </c>
      <c r="AC1857" t="s">
        <v>7891</v>
      </c>
      <c r="AD1857" t="s">
        <v>7891</v>
      </c>
      <c r="AE1857" t="s">
        <v>7891</v>
      </c>
      <c r="AF1857" t="s">
        <v>7891</v>
      </c>
      <c r="AG1857" t="s">
        <v>7891</v>
      </c>
      <c r="AH1857" t="s">
        <v>7891</v>
      </c>
      <c r="AI1857" t="s">
        <v>7891</v>
      </c>
      <c r="AJ1857" t="s">
        <v>7891</v>
      </c>
      <c r="AK1857" t="s">
        <v>7891</v>
      </c>
      <c r="AL1857" t="s">
        <v>7891</v>
      </c>
      <c r="AM1857" t="s">
        <v>7891</v>
      </c>
      <c r="AN1857" t="s">
        <v>7891</v>
      </c>
      <c r="AO1857" t="s">
        <v>9335</v>
      </c>
      <c r="AP1857" t="s">
        <v>9336</v>
      </c>
      <c r="AQ1857" t="s">
        <v>7891</v>
      </c>
      <c r="AR1857" t="s">
        <v>7891</v>
      </c>
      <c r="AS1857" t="s">
        <v>7891</v>
      </c>
      <c r="AT1857" t="s">
        <v>9337</v>
      </c>
      <c r="AU1857">
        <v>2022</v>
      </c>
      <c r="AV1857">
        <v>60</v>
      </c>
      <c r="AW1857">
        <v>3</v>
      </c>
      <c r="AX1857" t="s">
        <v>7891</v>
      </c>
      <c r="AY1857" t="s">
        <v>7891</v>
      </c>
      <c r="AZ1857" t="s">
        <v>7891</v>
      </c>
      <c r="BA1857" t="s">
        <v>7891</v>
      </c>
      <c r="BB1857">
        <v>304</v>
      </c>
      <c r="BC1857">
        <v>310</v>
      </c>
      <c r="BD1857" t="s">
        <v>7891</v>
      </c>
      <c r="BE1857" t="s">
        <v>9338</v>
      </c>
      <c r="BF1857" t="s">
        <v>7891</v>
      </c>
      <c r="BG1857" t="s">
        <v>9297</v>
      </c>
      <c r="BH1857" t="s">
        <v>7891</v>
      </c>
      <c r="BI1857" t="s">
        <v>7891</v>
      </c>
      <c r="BJ1857" t="s">
        <v>7891</v>
      </c>
      <c r="BK1857" t="s">
        <v>7891</v>
      </c>
      <c r="BL1857" t="s">
        <v>7891</v>
      </c>
      <c r="BM1857">
        <v>34402696</v>
      </c>
      <c r="BN1857" t="s">
        <v>7891</v>
      </c>
      <c r="BO1857" t="s">
        <v>7891</v>
      </c>
      <c r="BP1857" t="s">
        <v>7891</v>
      </c>
      <c r="BQ1857" t="s">
        <v>7891</v>
      </c>
      <c r="BR1857" t="s">
        <v>9339</v>
      </c>
    </row>
    <row r="1858" spans="1:70" x14ac:dyDescent="0.35">
      <c r="A1858" t="s">
        <v>11404</v>
      </c>
      <c r="B1858" t="s">
        <v>9340</v>
      </c>
      <c r="C1858" t="s">
        <v>7891</v>
      </c>
      <c r="D1858" t="s">
        <v>4264</v>
      </c>
      <c r="E1858" t="s">
        <v>9341</v>
      </c>
      <c r="U1858" t="s">
        <v>7891</v>
      </c>
      <c r="V1858" t="s">
        <v>9342</v>
      </c>
      <c r="W1858" t="s">
        <v>7891</v>
      </c>
      <c r="X1858" t="s">
        <v>7891</v>
      </c>
      <c r="Y1858" t="s">
        <v>7891</v>
      </c>
      <c r="Z1858" t="s">
        <v>7891</v>
      </c>
      <c r="AA1858" t="s">
        <v>7891</v>
      </c>
      <c r="AB1858" t="s">
        <v>9343</v>
      </c>
      <c r="AC1858" t="s">
        <v>7891</v>
      </c>
      <c r="AD1858" t="s">
        <v>7891</v>
      </c>
      <c r="AE1858" t="s">
        <v>7891</v>
      </c>
      <c r="AF1858" t="s">
        <v>7891</v>
      </c>
      <c r="AG1858" t="s">
        <v>7891</v>
      </c>
      <c r="AH1858" t="s">
        <v>7891</v>
      </c>
      <c r="AI1858" t="s">
        <v>7891</v>
      </c>
      <c r="AJ1858" t="s">
        <v>7891</v>
      </c>
      <c r="AK1858" t="s">
        <v>7891</v>
      </c>
      <c r="AL1858" t="s">
        <v>7891</v>
      </c>
      <c r="AM1858" t="s">
        <v>7891</v>
      </c>
      <c r="AN1858" t="s">
        <v>7891</v>
      </c>
      <c r="AO1858" t="s">
        <v>9344</v>
      </c>
      <c r="AP1858" t="s">
        <v>9345</v>
      </c>
      <c r="AQ1858" t="s">
        <v>7891</v>
      </c>
      <c r="AR1858" t="s">
        <v>7891</v>
      </c>
      <c r="AS1858" t="s">
        <v>7891</v>
      </c>
      <c r="AT1858" t="s">
        <v>9046</v>
      </c>
      <c r="AU1858">
        <v>2021</v>
      </c>
      <c r="AV1858">
        <v>26</v>
      </c>
      <c r="AW1858">
        <v>7</v>
      </c>
      <c r="AX1858" t="s">
        <v>7891</v>
      </c>
      <c r="AY1858" t="s">
        <v>7891</v>
      </c>
      <c r="AZ1858" t="s">
        <v>7891</v>
      </c>
      <c r="BA1858" t="s">
        <v>7891</v>
      </c>
      <c r="BB1858">
        <v>480</v>
      </c>
      <c r="BC1858">
        <v>490</v>
      </c>
      <c r="BD1858" t="s">
        <v>7891</v>
      </c>
      <c r="BE1858" t="s">
        <v>2446</v>
      </c>
      <c r="BF1858" t="s">
        <v>7891</v>
      </c>
      <c r="BG1858" t="s">
        <v>9297</v>
      </c>
      <c r="BH1858" t="s">
        <v>7891</v>
      </c>
      <c r="BI1858" t="s">
        <v>7891</v>
      </c>
      <c r="BJ1858" t="s">
        <v>7891</v>
      </c>
      <c r="BK1858" t="s">
        <v>7891</v>
      </c>
      <c r="BL1858" t="s">
        <v>7891</v>
      </c>
      <c r="BM1858">
        <v>34402395</v>
      </c>
      <c r="BN1858" t="s">
        <v>7891</v>
      </c>
      <c r="BO1858" t="s">
        <v>7891</v>
      </c>
      <c r="BP1858" t="s">
        <v>7891</v>
      </c>
      <c r="BQ1858" t="s">
        <v>7891</v>
      </c>
      <c r="BR1858" t="s">
        <v>9346</v>
      </c>
    </row>
    <row r="1859" spans="1:70" x14ac:dyDescent="0.35">
      <c r="A1859" t="s">
        <v>11404</v>
      </c>
      <c r="B1859" t="s">
        <v>9347</v>
      </c>
      <c r="C1859" t="s">
        <v>7891</v>
      </c>
      <c r="D1859" t="s">
        <v>9348</v>
      </c>
      <c r="E1859" t="s">
        <v>9349</v>
      </c>
      <c r="U1859" t="s">
        <v>7891</v>
      </c>
      <c r="V1859" t="s">
        <v>9350</v>
      </c>
      <c r="W1859" t="s">
        <v>7891</v>
      </c>
      <c r="X1859" t="s">
        <v>7891</v>
      </c>
      <c r="Y1859" t="s">
        <v>7891</v>
      </c>
      <c r="Z1859" t="s">
        <v>7891</v>
      </c>
      <c r="AA1859" t="s">
        <v>7891</v>
      </c>
      <c r="AB1859" t="s">
        <v>9351</v>
      </c>
      <c r="AC1859" t="s">
        <v>7891</v>
      </c>
      <c r="AD1859" t="s">
        <v>7891</v>
      </c>
      <c r="AE1859" t="s">
        <v>7891</v>
      </c>
      <c r="AF1859" t="s">
        <v>7891</v>
      </c>
      <c r="AG1859" t="s">
        <v>7891</v>
      </c>
      <c r="AH1859" t="s">
        <v>7891</v>
      </c>
      <c r="AI1859" t="s">
        <v>7891</v>
      </c>
      <c r="AJ1859" t="s">
        <v>7891</v>
      </c>
      <c r="AK1859" t="s">
        <v>7891</v>
      </c>
      <c r="AL1859" t="s">
        <v>7891</v>
      </c>
      <c r="AM1859" t="s">
        <v>7891</v>
      </c>
      <c r="AN1859" t="s">
        <v>7891</v>
      </c>
      <c r="AO1859" t="s">
        <v>9352</v>
      </c>
      <c r="AP1859" t="s">
        <v>9353</v>
      </c>
      <c r="AQ1859" t="s">
        <v>7891</v>
      </c>
      <c r="AR1859" t="s">
        <v>7891</v>
      </c>
      <c r="AS1859" t="s">
        <v>7891</v>
      </c>
      <c r="AT1859" t="s">
        <v>7891</v>
      </c>
      <c r="AU1859" t="s">
        <v>7891</v>
      </c>
      <c r="AV1859" t="s">
        <v>7891</v>
      </c>
      <c r="AW1859" t="s">
        <v>7891</v>
      </c>
      <c r="AX1859" t="s">
        <v>7891</v>
      </c>
      <c r="AY1859" t="s">
        <v>7891</v>
      </c>
      <c r="AZ1859" t="s">
        <v>7891</v>
      </c>
      <c r="BA1859" t="s">
        <v>7891</v>
      </c>
      <c r="BB1859" t="s">
        <v>7891</v>
      </c>
      <c r="BC1859" t="s">
        <v>7891</v>
      </c>
      <c r="BD1859">
        <v>7067437211037131</v>
      </c>
      <c r="BE1859" t="s">
        <v>9354</v>
      </c>
      <c r="BF1859" t="s">
        <v>7891</v>
      </c>
      <c r="BG1859" t="s">
        <v>9297</v>
      </c>
      <c r="BH1859" t="s">
        <v>7891</v>
      </c>
      <c r="BI1859" t="s">
        <v>7891</v>
      </c>
      <c r="BJ1859" t="s">
        <v>7891</v>
      </c>
      <c r="BK1859" t="s">
        <v>7891</v>
      </c>
      <c r="BL1859" t="s">
        <v>7891</v>
      </c>
      <c r="BM1859">
        <v>34379024</v>
      </c>
      <c r="BN1859" t="s">
        <v>7891</v>
      </c>
      <c r="BO1859" t="s">
        <v>7891</v>
      </c>
      <c r="BP1859" t="s">
        <v>7891</v>
      </c>
      <c r="BQ1859" t="s">
        <v>7891</v>
      </c>
      <c r="BR1859" t="s">
        <v>9355</v>
      </c>
    </row>
    <row r="1860" spans="1:70" x14ac:dyDescent="0.35">
      <c r="A1860" t="s">
        <v>11404</v>
      </c>
      <c r="B1860" t="s">
        <v>9356</v>
      </c>
      <c r="C1860" t="s">
        <v>7891</v>
      </c>
      <c r="D1860" t="s">
        <v>4590</v>
      </c>
      <c r="E1860" t="s">
        <v>9357</v>
      </c>
      <c r="U1860" t="s">
        <v>7891</v>
      </c>
      <c r="V1860" t="s">
        <v>9358</v>
      </c>
      <c r="W1860" t="s">
        <v>7891</v>
      </c>
      <c r="X1860" t="s">
        <v>7891</v>
      </c>
      <c r="Y1860" t="s">
        <v>7891</v>
      </c>
      <c r="Z1860" t="s">
        <v>7891</v>
      </c>
      <c r="AA1860" t="s">
        <v>7891</v>
      </c>
      <c r="AB1860" t="s">
        <v>7891</v>
      </c>
      <c r="AC1860" t="s">
        <v>7891</v>
      </c>
      <c r="AD1860" t="s">
        <v>7891</v>
      </c>
      <c r="AE1860" t="s">
        <v>7891</v>
      </c>
      <c r="AF1860" t="s">
        <v>7891</v>
      </c>
      <c r="AG1860" t="s">
        <v>7891</v>
      </c>
      <c r="AH1860" t="s">
        <v>7891</v>
      </c>
      <c r="AI1860" t="s">
        <v>7891</v>
      </c>
      <c r="AJ1860" t="s">
        <v>7891</v>
      </c>
      <c r="AK1860" t="s">
        <v>7891</v>
      </c>
      <c r="AL1860" t="s">
        <v>7891</v>
      </c>
      <c r="AM1860" t="s">
        <v>7891</v>
      </c>
      <c r="AN1860" t="s">
        <v>7891</v>
      </c>
      <c r="AO1860" t="s">
        <v>9359</v>
      </c>
      <c r="AP1860" t="s">
        <v>9360</v>
      </c>
      <c r="AQ1860" t="s">
        <v>7891</v>
      </c>
      <c r="AR1860" t="s">
        <v>7891</v>
      </c>
      <c r="AS1860" t="s">
        <v>7891</v>
      </c>
      <c r="AT1860" t="s">
        <v>7891</v>
      </c>
      <c r="AU1860" t="s">
        <v>7891</v>
      </c>
      <c r="AV1860" t="s">
        <v>7891</v>
      </c>
      <c r="AW1860" t="s">
        <v>7891</v>
      </c>
      <c r="AX1860" t="s">
        <v>7891</v>
      </c>
      <c r="AY1860" t="s">
        <v>7891</v>
      </c>
      <c r="AZ1860" t="s">
        <v>7891</v>
      </c>
      <c r="BA1860" t="s">
        <v>7891</v>
      </c>
      <c r="BB1860" t="s">
        <v>7891</v>
      </c>
      <c r="BC1860" t="s">
        <v>7891</v>
      </c>
      <c r="BD1860" t="s">
        <v>7891</v>
      </c>
      <c r="BE1860" t="s">
        <v>4595</v>
      </c>
      <c r="BF1860" t="s">
        <v>7891</v>
      </c>
      <c r="BG1860" t="s">
        <v>9297</v>
      </c>
      <c r="BH1860" t="s">
        <v>7891</v>
      </c>
      <c r="BI1860" t="s">
        <v>7891</v>
      </c>
      <c r="BJ1860" t="s">
        <v>7891</v>
      </c>
      <c r="BK1860" t="s">
        <v>7891</v>
      </c>
      <c r="BL1860" t="s">
        <v>7891</v>
      </c>
      <c r="BM1860">
        <v>34370029</v>
      </c>
      <c r="BN1860" t="s">
        <v>7891</v>
      </c>
      <c r="BO1860" t="s">
        <v>7891</v>
      </c>
      <c r="BP1860" t="s">
        <v>7891</v>
      </c>
      <c r="BQ1860" t="s">
        <v>7891</v>
      </c>
      <c r="BR1860" t="s">
        <v>9361</v>
      </c>
    </row>
    <row r="1861" spans="1:70" x14ac:dyDescent="0.35">
      <c r="A1861" t="s">
        <v>11404</v>
      </c>
      <c r="B1861" t="s">
        <v>9362</v>
      </c>
      <c r="C1861" t="s">
        <v>7891</v>
      </c>
      <c r="D1861" t="s">
        <v>9363</v>
      </c>
      <c r="E1861" t="s">
        <v>9364</v>
      </c>
      <c r="U1861" t="s">
        <v>7891</v>
      </c>
      <c r="V1861" t="s">
        <v>9365</v>
      </c>
      <c r="W1861" t="s">
        <v>7891</v>
      </c>
      <c r="X1861" t="s">
        <v>7891</v>
      </c>
      <c r="Y1861" t="s">
        <v>7891</v>
      </c>
      <c r="Z1861" t="s">
        <v>7891</v>
      </c>
      <c r="AA1861" t="s">
        <v>7891</v>
      </c>
      <c r="AB1861" t="s">
        <v>7891</v>
      </c>
      <c r="AC1861" t="s">
        <v>7891</v>
      </c>
      <c r="AD1861" t="s">
        <v>7891</v>
      </c>
      <c r="AE1861" t="s">
        <v>7891</v>
      </c>
      <c r="AF1861" t="s">
        <v>7891</v>
      </c>
      <c r="AG1861" t="s">
        <v>7891</v>
      </c>
      <c r="AH1861" t="s">
        <v>7891</v>
      </c>
      <c r="AI1861" t="s">
        <v>7891</v>
      </c>
      <c r="AJ1861" t="s">
        <v>7891</v>
      </c>
      <c r="AK1861" t="s">
        <v>7891</v>
      </c>
      <c r="AL1861" t="s">
        <v>7891</v>
      </c>
      <c r="AM1861" t="s">
        <v>7891</v>
      </c>
      <c r="AN1861" t="s">
        <v>7891</v>
      </c>
      <c r="AO1861" t="s">
        <v>9366</v>
      </c>
      <c r="AP1861" t="s">
        <v>9367</v>
      </c>
      <c r="AQ1861" t="s">
        <v>7891</v>
      </c>
      <c r="AR1861" t="s">
        <v>7891</v>
      </c>
      <c r="AS1861" t="s">
        <v>7891</v>
      </c>
      <c r="AT1861" t="s">
        <v>9244</v>
      </c>
      <c r="AU1861">
        <v>2021</v>
      </c>
      <c r="AV1861">
        <v>18</v>
      </c>
      <c r="AW1861">
        <v>3</v>
      </c>
      <c r="AX1861" t="s">
        <v>7891</v>
      </c>
      <c r="AY1861" t="s">
        <v>7891</v>
      </c>
      <c r="AZ1861" t="s">
        <v>8545</v>
      </c>
      <c r="BA1861" t="s">
        <v>7891</v>
      </c>
      <c r="BB1861">
        <v>252</v>
      </c>
      <c r="BC1861">
        <v>263</v>
      </c>
      <c r="BD1861" t="s">
        <v>7891</v>
      </c>
      <c r="BE1861" t="s">
        <v>3425</v>
      </c>
      <c r="BF1861" t="s">
        <v>7891</v>
      </c>
      <c r="BG1861" t="s">
        <v>9297</v>
      </c>
      <c r="BH1861" t="s">
        <v>7891</v>
      </c>
      <c r="BI1861" t="s">
        <v>7891</v>
      </c>
      <c r="BJ1861" t="s">
        <v>7891</v>
      </c>
      <c r="BK1861" t="s">
        <v>7891</v>
      </c>
      <c r="BL1861" t="s">
        <v>7891</v>
      </c>
      <c r="BM1861" t="s">
        <v>7891</v>
      </c>
      <c r="BN1861" t="s">
        <v>7891</v>
      </c>
      <c r="BO1861" t="s">
        <v>7891</v>
      </c>
      <c r="BP1861" t="s">
        <v>7891</v>
      </c>
      <c r="BQ1861" t="s">
        <v>7891</v>
      </c>
      <c r="BR1861" t="s">
        <v>9368</v>
      </c>
    </row>
    <row r="1862" spans="1:70" x14ac:dyDescent="0.35">
      <c r="A1862" t="s">
        <v>11404</v>
      </c>
      <c r="B1862" t="s">
        <v>9369</v>
      </c>
      <c r="C1862" t="s">
        <v>7891</v>
      </c>
      <c r="D1862" t="s">
        <v>5082</v>
      </c>
      <c r="E1862" t="s">
        <v>9370</v>
      </c>
      <c r="U1862" t="s">
        <v>7891</v>
      </c>
      <c r="V1862" t="s">
        <v>9371</v>
      </c>
      <c r="W1862" t="s">
        <v>7891</v>
      </c>
      <c r="X1862" t="s">
        <v>7891</v>
      </c>
      <c r="Y1862" t="s">
        <v>7891</v>
      </c>
      <c r="Z1862" t="s">
        <v>7891</v>
      </c>
      <c r="AA1862" t="s">
        <v>9372</v>
      </c>
      <c r="AB1862" t="s">
        <v>9373</v>
      </c>
      <c r="AC1862" t="s">
        <v>7891</v>
      </c>
      <c r="AD1862" t="s">
        <v>7891</v>
      </c>
      <c r="AE1862" t="s">
        <v>7891</v>
      </c>
      <c r="AF1862" t="s">
        <v>7891</v>
      </c>
      <c r="AG1862" t="s">
        <v>7891</v>
      </c>
      <c r="AH1862" t="s">
        <v>7891</v>
      </c>
      <c r="AI1862" t="s">
        <v>7891</v>
      </c>
      <c r="AJ1862" t="s">
        <v>7891</v>
      </c>
      <c r="AK1862" t="s">
        <v>7891</v>
      </c>
      <c r="AL1862" t="s">
        <v>7891</v>
      </c>
      <c r="AM1862" t="s">
        <v>7891</v>
      </c>
      <c r="AN1862" t="s">
        <v>7891</v>
      </c>
      <c r="AO1862" t="s">
        <v>9374</v>
      </c>
      <c r="AP1862" t="s">
        <v>9375</v>
      </c>
      <c r="AQ1862" t="s">
        <v>7891</v>
      </c>
      <c r="AR1862" t="s">
        <v>7891</v>
      </c>
      <c r="AS1862" t="s">
        <v>7891</v>
      </c>
      <c r="AT1862" t="s">
        <v>7924</v>
      </c>
      <c r="AU1862">
        <v>2021</v>
      </c>
      <c r="AV1862">
        <v>45</v>
      </c>
      <c r="AW1862">
        <v>6</v>
      </c>
      <c r="AX1862" t="s">
        <v>7891</v>
      </c>
      <c r="AY1862" t="s">
        <v>7891</v>
      </c>
      <c r="AZ1862" t="s">
        <v>7891</v>
      </c>
      <c r="BA1862" t="s">
        <v>7891</v>
      </c>
      <c r="BB1862">
        <v>672</v>
      </c>
      <c r="BC1862">
        <v>680</v>
      </c>
      <c r="BD1862" t="s">
        <v>7891</v>
      </c>
      <c r="BE1862" t="s">
        <v>2289</v>
      </c>
      <c r="BF1862" t="s">
        <v>7891</v>
      </c>
      <c r="BG1862" t="s">
        <v>9297</v>
      </c>
      <c r="BH1862" t="s">
        <v>7891</v>
      </c>
      <c r="BI1862" t="s">
        <v>7891</v>
      </c>
      <c r="BJ1862" t="s">
        <v>7891</v>
      </c>
      <c r="BK1862" t="s">
        <v>7891</v>
      </c>
      <c r="BL1862" t="s">
        <v>7891</v>
      </c>
      <c r="BM1862">
        <v>34342844</v>
      </c>
      <c r="BN1862" t="s">
        <v>7891</v>
      </c>
      <c r="BO1862" t="s">
        <v>7891</v>
      </c>
      <c r="BP1862" t="s">
        <v>7891</v>
      </c>
      <c r="BQ1862" t="s">
        <v>7891</v>
      </c>
      <c r="BR1862" t="s">
        <v>9376</v>
      </c>
    </row>
    <row r="1863" spans="1:70" x14ac:dyDescent="0.35">
      <c r="A1863" t="s">
        <v>11404</v>
      </c>
      <c r="B1863" t="s">
        <v>9377</v>
      </c>
      <c r="C1863" t="s">
        <v>7891</v>
      </c>
      <c r="D1863" t="s">
        <v>4873</v>
      </c>
      <c r="E1863" t="s">
        <v>9061</v>
      </c>
      <c r="U1863" t="s">
        <v>7891</v>
      </c>
      <c r="V1863" t="s">
        <v>9378</v>
      </c>
      <c r="W1863" t="s">
        <v>7891</v>
      </c>
      <c r="X1863" t="s">
        <v>7891</v>
      </c>
      <c r="Y1863" t="s">
        <v>7891</v>
      </c>
      <c r="Z1863" t="s">
        <v>7891</v>
      </c>
      <c r="AA1863" t="s">
        <v>9063</v>
      </c>
      <c r="AB1863" t="s">
        <v>9064</v>
      </c>
      <c r="AC1863" t="s">
        <v>7891</v>
      </c>
      <c r="AD1863" t="s">
        <v>7891</v>
      </c>
      <c r="AE1863" t="s">
        <v>7891</v>
      </c>
      <c r="AF1863" t="s">
        <v>7891</v>
      </c>
      <c r="AG1863" t="s">
        <v>7891</v>
      </c>
      <c r="AH1863" t="s">
        <v>7891</v>
      </c>
      <c r="AI1863" t="s">
        <v>7891</v>
      </c>
      <c r="AJ1863" t="s">
        <v>7891</v>
      </c>
      <c r="AK1863" t="s">
        <v>7891</v>
      </c>
      <c r="AL1863" t="s">
        <v>7891</v>
      </c>
      <c r="AM1863" t="s">
        <v>7891</v>
      </c>
      <c r="AN1863" t="s">
        <v>7891</v>
      </c>
      <c r="AO1863" t="s">
        <v>9065</v>
      </c>
      <c r="AP1863" t="s">
        <v>7891</v>
      </c>
      <c r="AQ1863" t="s">
        <v>7891</v>
      </c>
      <c r="AR1863" t="s">
        <v>7891</v>
      </c>
      <c r="AS1863" t="s">
        <v>7891</v>
      </c>
      <c r="AT1863" t="s">
        <v>9379</v>
      </c>
      <c r="AU1863">
        <v>2021</v>
      </c>
      <c r="AV1863">
        <v>7</v>
      </c>
      <c r="AW1863">
        <v>1</v>
      </c>
      <c r="AX1863" t="s">
        <v>7891</v>
      </c>
      <c r="AY1863" t="s">
        <v>7891</v>
      </c>
      <c r="AZ1863" t="s">
        <v>7891</v>
      </c>
      <c r="BA1863" t="s">
        <v>7891</v>
      </c>
      <c r="BB1863" t="s">
        <v>7891</v>
      </c>
      <c r="BC1863" t="s">
        <v>7891</v>
      </c>
      <c r="BD1863">
        <v>32</v>
      </c>
      <c r="BE1863" t="s">
        <v>4877</v>
      </c>
      <c r="BF1863" t="s">
        <v>7891</v>
      </c>
      <c r="BG1863" t="s">
        <v>7891</v>
      </c>
      <c r="BH1863" t="s">
        <v>7891</v>
      </c>
      <c r="BI1863" t="s">
        <v>7891</v>
      </c>
      <c r="BJ1863" t="s">
        <v>7891</v>
      </c>
      <c r="BK1863" t="s">
        <v>7891</v>
      </c>
      <c r="BL1863" t="s">
        <v>7891</v>
      </c>
      <c r="BM1863">
        <v>34334133</v>
      </c>
      <c r="BN1863" t="s">
        <v>7891</v>
      </c>
      <c r="BO1863" t="s">
        <v>7891</v>
      </c>
      <c r="BP1863" t="s">
        <v>7891</v>
      </c>
      <c r="BQ1863" t="s">
        <v>7891</v>
      </c>
      <c r="BR1863" t="s">
        <v>9380</v>
      </c>
    </row>
    <row r="1864" spans="1:70" x14ac:dyDescent="0.35">
      <c r="A1864" t="s">
        <v>11404</v>
      </c>
      <c r="B1864" t="s">
        <v>7890</v>
      </c>
      <c r="C1864" t="s">
        <v>7891</v>
      </c>
      <c r="D1864" t="s">
        <v>4133</v>
      </c>
      <c r="E1864" t="s">
        <v>7892</v>
      </c>
      <c r="U1864" t="s">
        <v>7891</v>
      </c>
      <c r="V1864" t="s">
        <v>9381</v>
      </c>
      <c r="W1864" t="s">
        <v>7891</v>
      </c>
      <c r="X1864" t="s">
        <v>7891</v>
      </c>
      <c r="Y1864" t="s">
        <v>7891</v>
      </c>
      <c r="Z1864" t="s">
        <v>7891</v>
      </c>
      <c r="AA1864" t="s">
        <v>7891</v>
      </c>
      <c r="AB1864" t="s">
        <v>7893</v>
      </c>
      <c r="AC1864" t="s">
        <v>7891</v>
      </c>
      <c r="AD1864" t="s">
        <v>7891</v>
      </c>
      <c r="AE1864" t="s">
        <v>7891</v>
      </c>
      <c r="AF1864" t="s">
        <v>7891</v>
      </c>
      <c r="AG1864" t="s">
        <v>7891</v>
      </c>
      <c r="AH1864" t="s">
        <v>7891</v>
      </c>
      <c r="AI1864" t="s">
        <v>7891</v>
      </c>
      <c r="AJ1864" t="s">
        <v>7891</v>
      </c>
      <c r="AK1864" t="s">
        <v>7891</v>
      </c>
      <c r="AL1864" t="s">
        <v>7891</v>
      </c>
      <c r="AM1864" t="s">
        <v>7891</v>
      </c>
      <c r="AN1864" t="s">
        <v>7891</v>
      </c>
      <c r="AO1864" t="s">
        <v>7891</v>
      </c>
      <c r="AP1864" t="s">
        <v>7894</v>
      </c>
      <c r="AQ1864" t="s">
        <v>7891</v>
      </c>
      <c r="AR1864" t="s">
        <v>7891</v>
      </c>
      <c r="AS1864" t="s">
        <v>7891</v>
      </c>
      <c r="AT1864" t="s">
        <v>7895</v>
      </c>
      <c r="AU1864">
        <v>2021</v>
      </c>
      <c r="AV1864">
        <v>18</v>
      </c>
      <c r="AW1864">
        <v>16</v>
      </c>
      <c r="AX1864" t="s">
        <v>7891</v>
      </c>
      <c r="AY1864" t="s">
        <v>7891</v>
      </c>
      <c r="AZ1864" t="s">
        <v>7891</v>
      </c>
      <c r="BA1864" t="s">
        <v>7891</v>
      </c>
      <c r="BB1864" t="s">
        <v>7891</v>
      </c>
      <c r="BC1864" t="s">
        <v>7891</v>
      </c>
      <c r="BD1864">
        <v>8606</v>
      </c>
      <c r="BE1864" t="s">
        <v>4139</v>
      </c>
      <c r="BF1864" t="s">
        <v>7891</v>
      </c>
      <c r="BG1864" t="s">
        <v>7891</v>
      </c>
      <c r="BH1864" t="s">
        <v>7891</v>
      </c>
      <c r="BI1864" t="s">
        <v>7891</v>
      </c>
      <c r="BJ1864" t="s">
        <v>7891</v>
      </c>
      <c r="BK1864" t="s">
        <v>7891</v>
      </c>
      <c r="BL1864" t="s">
        <v>7891</v>
      </c>
      <c r="BM1864">
        <v>34444354</v>
      </c>
      <c r="BN1864" t="s">
        <v>7891</v>
      </c>
      <c r="BO1864" t="s">
        <v>7891</v>
      </c>
      <c r="BP1864" t="s">
        <v>7891</v>
      </c>
      <c r="BQ1864" t="s">
        <v>7891</v>
      </c>
      <c r="BR1864" t="s">
        <v>7896</v>
      </c>
    </row>
    <row r="1865" spans="1:70" x14ac:dyDescent="0.35">
      <c r="A1865" t="s">
        <v>11404</v>
      </c>
      <c r="B1865" t="s">
        <v>9382</v>
      </c>
      <c r="C1865" t="s">
        <v>7891</v>
      </c>
      <c r="D1865" t="s">
        <v>9383</v>
      </c>
      <c r="E1865" t="s">
        <v>8761</v>
      </c>
      <c r="U1865" t="s">
        <v>7891</v>
      </c>
      <c r="V1865" t="s">
        <v>9384</v>
      </c>
      <c r="W1865" t="s">
        <v>7891</v>
      </c>
      <c r="X1865" t="s">
        <v>7891</v>
      </c>
      <c r="Y1865" t="s">
        <v>7891</v>
      </c>
      <c r="Z1865" t="s">
        <v>7891</v>
      </c>
      <c r="AA1865" t="s">
        <v>7891</v>
      </c>
      <c r="AB1865" t="s">
        <v>7891</v>
      </c>
      <c r="AC1865" t="s">
        <v>7891</v>
      </c>
      <c r="AD1865" t="s">
        <v>7891</v>
      </c>
      <c r="AE1865" t="s">
        <v>7891</v>
      </c>
      <c r="AF1865" t="s">
        <v>7891</v>
      </c>
      <c r="AG1865" t="s">
        <v>7891</v>
      </c>
      <c r="AH1865" t="s">
        <v>7891</v>
      </c>
      <c r="AI1865" t="s">
        <v>7891</v>
      </c>
      <c r="AJ1865" t="s">
        <v>7891</v>
      </c>
      <c r="AK1865" t="s">
        <v>7891</v>
      </c>
      <c r="AL1865" t="s">
        <v>7891</v>
      </c>
      <c r="AM1865" t="s">
        <v>7891</v>
      </c>
      <c r="AN1865" t="s">
        <v>7891</v>
      </c>
      <c r="AO1865" t="s">
        <v>8763</v>
      </c>
      <c r="AP1865" t="s">
        <v>8764</v>
      </c>
      <c r="AQ1865" t="s">
        <v>7891</v>
      </c>
      <c r="AR1865" t="s">
        <v>7891</v>
      </c>
      <c r="AS1865" t="s">
        <v>7891</v>
      </c>
      <c r="AT1865" t="s">
        <v>7895</v>
      </c>
      <c r="AU1865">
        <v>2021</v>
      </c>
      <c r="AV1865">
        <v>27</v>
      </c>
      <c r="AW1865">
        <v>2</v>
      </c>
      <c r="AX1865" t="s">
        <v>7891</v>
      </c>
      <c r="AY1865" t="s">
        <v>7891</v>
      </c>
      <c r="AZ1865" t="s">
        <v>7891</v>
      </c>
      <c r="BA1865" t="s">
        <v>7891</v>
      </c>
      <c r="BB1865">
        <v>123</v>
      </c>
      <c r="BC1865">
        <v>139</v>
      </c>
      <c r="BD1865" t="s">
        <v>7891</v>
      </c>
      <c r="BE1865" t="s">
        <v>9385</v>
      </c>
      <c r="BF1865" t="s">
        <v>7891</v>
      </c>
      <c r="BG1865" t="s">
        <v>7891</v>
      </c>
      <c r="BH1865" t="s">
        <v>7891</v>
      </c>
      <c r="BI1865" t="s">
        <v>7891</v>
      </c>
      <c r="BJ1865" t="s">
        <v>7891</v>
      </c>
      <c r="BK1865" t="s">
        <v>7891</v>
      </c>
      <c r="BL1865" t="s">
        <v>7891</v>
      </c>
      <c r="BM1865" t="s">
        <v>7891</v>
      </c>
      <c r="BN1865" t="s">
        <v>7891</v>
      </c>
      <c r="BO1865" t="s">
        <v>7891</v>
      </c>
      <c r="BP1865" t="s">
        <v>7891</v>
      </c>
      <c r="BQ1865" t="s">
        <v>7891</v>
      </c>
      <c r="BR1865" t="s">
        <v>9386</v>
      </c>
    </row>
    <row r="1866" spans="1:70" x14ac:dyDescent="0.35">
      <c r="A1866" t="s">
        <v>11404</v>
      </c>
      <c r="B1866" t="s">
        <v>9387</v>
      </c>
      <c r="C1866" t="s">
        <v>7891</v>
      </c>
      <c r="D1866" t="s">
        <v>4844</v>
      </c>
      <c r="E1866" t="s">
        <v>8099</v>
      </c>
      <c r="U1866" t="s">
        <v>7891</v>
      </c>
      <c r="V1866" t="s">
        <v>9388</v>
      </c>
      <c r="W1866" t="s">
        <v>7891</v>
      </c>
      <c r="X1866" t="s">
        <v>7891</v>
      </c>
      <c r="Y1866" t="s">
        <v>7891</v>
      </c>
      <c r="Z1866" t="s">
        <v>7891</v>
      </c>
      <c r="AA1866" t="s">
        <v>8818</v>
      </c>
      <c r="AB1866" t="s">
        <v>9389</v>
      </c>
      <c r="AC1866" t="s">
        <v>7891</v>
      </c>
      <c r="AD1866" t="s">
        <v>7891</v>
      </c>
      <c r="AE1866" t="s">
        <v>7891</v>
      </c>
      <c r="AF1866" t="s">
        <v>7891</v>
      </c>
      <c r="AG1866" t="s">
        <v>7891</v>
      </c>
      <c r="AH1866" t="s">
        <v>7891</v>
      </c>
      <c r="AI1866" t="s">
        <v>7891</v>
      </c>
      <c r="AJ1866" t="s">
        <v>7891</v>
      </c>
      <c r="AK1866" t="s">
        <v>7891</v>
      </c>
      <c r="AL1866" t="s">
        <v>7891</v>
      </c>
      <c r="AM1866" t="s">
        <v>7891</v>
      </c>
      <c r="AN1866" t="s">
        <v>7891</v>
      </c>
      <c r="AO1866" t="s">
        <v>72</v>
      </c>
      <c r="AP1866" t="s">
        <v>8101</v>
      </c>
      <c r="AQ1866" t="s">
        <v>7891</v>
      </c>
      <c r="AR1866" t="s">
        <v>7891</v>
      </c>
      <c r="AS1866" t="s">
        <v>7891</v>
      </c>
      <c r="AT1866" t="s">
        <v>7895</v>
      </c>
      <c r="AU1866">
        <v>2021</v>
      </c>
      <c r="AV1866">
        <v>83</v>
      </c>
      <c r="AW1866">
        <v>3</v>
      </c>
      <c r="AX1866" t="s">
        <v>7891</v>
      </c>
      <c r="AY1866" t="s">
        <v>7891</v>
      </c>
      <c r="AZ1866" t="s">
        <v>7891</v>
      </c>
      <c r="BA1866" t="s">
        <v>7891</v>
      </c>
      <c r="BB1866">
        <v>407</v>
      </c>
      <c r="BC1866">
        <v>425</v>
      </c>
      <c r="BD1866" t="s">
        <v>7891</v>
      </c>
      <c r="BE1866" t="s">
        <v>1555</v>
      </c>
      <c r="BF1866" t="s">
        <v>7891</v>
      </c>
      <c r="BG1866" t="s">
        <v>7891</v>
      </c>
      <c r="BH1866" t="s">
        <v>7891</v>
      </c>
      <c r="BI1866" t="s">
        <v>7891</v>
      </c>
      <c r="BJ1866" t="s">
        <v>7891</v>
      </c>
      <c r="BK1866" t="s">
        <v>7891</v>
      </c>
      <c r="BL1866" t="s">
        <v>7891</v>
      </c>
      <c r="BM1866">
        <v>31184968</v>
      </c>
      <c r="BN1866" t="s">
        <v>7891</v>
      </c>
      <c r="BO1866" t="s">
        <v>7891</v>
      </c>
      <c r="BP1866" t="s">
        <v>7891</v>
      </c>
      <c r="BQ1866" t="s">
        <v>7891</v>
      </c>
      <c r="BR1866" t="s">
        <v>9390</v>
      </c>
    </row>
    <row r="1867" spans="1:70" x14ac:dyDescent="0.35">
      <c r="A1867" t="s">
        <v>11404</v>
      </c>
      <c r="B1867" t="s">
        <v>9391</v>
      </c>
      <c r="C1867" t="s">
        <v>7891</v>
      </c>
      <c r="D1867" t="s">
        <v>6091</v>
      </c>
      <c r="E1867" t="s">
        <v>7892</v>
      </c>
      <c r="U1867" t="s">
        <v>7891</v>
      </c>
      <c r="V1867" t="s">
        <v>9392</v>
      </c>
      <c r="W1867" t="s">
        <v>7891</v>
      </c>
      <c r="X1867" t="s">
        <v>7891</v>
      </c>
      <c r="Y1867" t="s">
        <v>7891</v>
      </c>
      <c r="Z1867" t="s">
        <v>7891</v>
      </c>
      <c r="AA1867" t="s">
        <v>7891</v>
      </c>
      <c r="AB1867" t="s">
        <v>7891</v>
      </c>
      <c r="AC1867" t="s">
        <v>7891</v>
      </c>
      <c r="AD1867" t="s">
        <v>7891</v>
      </c>
      <c r="AE1867" t="s">
        <v>7891</v>
      </c>
      <c r="AF1867" t="s">
        <v>7891</v>
      </c>
      <c r="AG1867" t="s">
        <v>7891</v>
      </c>
      <c r="AH1867" t="s">
        <v>7891</v>
      </c>
      <c r="AI1867" t="s">
        <v>7891</v>
      </c>
      <c r="AJ1867" t="s">
        <v>7891</v>
      </c>
      <c r="AK1867" t="s">
        <v>7891</v>
      </c>
      <c r="AL1867" t="s">
        <v>7891</v>
      </c>
      <c r="AM1867" t="s">
        <v>7891</v>
      </c>
      <c r="AN1867" t="s">
        <v>7891</v>
      </c>
      <c r="AO1867" t="s">
        <v>7891</v>
      </c>
      <c r="AP1867" t="s">
        <v>7894</v>
      </c>
      <c r="AQ1867" t="s">
        <v>7891</v>
      </c>
      <c r="AR1867" t="s">
        <v>7891</v>
      </c>
      <c r="AS1867" t="s">
        <v>7891</v>
      </c>
      <c r="AT1867" t="s">
        <v>7895</v>
      </c>
      <c r="AU1867">
        <v>2021</v>
      </c>
      <c r="AV1867">
        <v>18</v>
      </c>
      <c r="AW1867">
        <v>16</v>
      </c>
      <c r="AX1867" t="s">
        <v>7891</v>
      </c>
      <c r="AY1867" t="s">
        <v>7891</v>
      </c>
      <c r="AZ1867" t="s">
        <v>7891</v>
      </c>
      <c r="BA1867" t="s">
        <v>7891</v>
      </c>
      <c r="BB1867" t="s">
        <v>7891</v>
      </c>
      <c r="BC1867" t="s">
        <v>7891</v>
      </c>
      <c r="BD1867">
        <v>8819</v>
      </c>
      <c r="BE1867" t="s">
        <v>6096</v>
      </c>
      <c r="BF1867" t="s">
        <v>7891</v>
      </c>
      <c r="BG1867" t="s">
        <v>7891</v>
      </c>
      <c r="BH1867" t="s">
        <v>7891</v>
      </c>
      <c r="BI1867" t="s">
        <v>7891</v>
      </c>
      <c r="BJ1867" t="s">
        <v>7891</v>
      </c>
      <c r="BK1867" t="s">
        <v>7891</v>
      </c>
      <c r="BL1867" t="s">
        <v>7891</v>
      </c>
      <c r="BM1867">
        <v>34444568</v>
      </c>
      <c r="BN1867" t="s">
        <v>7891</v>
      </c>
      <c r="BO1867" t="s">
        <v>7891</v>
      </c>
      <c r="BP1867" t="s">
        <v>7891</v>
      </c>
      <c r="BQ1867" t="s">
        <v>7891</v>
      </c>
      <c r="BR1867" t="s">
        <v>9393</v>
      </c>
    </row>
    <row r="1868" spans="1:70" x14ac:dyDescent="0.35">
      <c r="A1868" t="s">
        <v>11404</v>
      </c>
      <c r="B1868" t="s">
        <v>9394</v>
      </c>
      <c r="C1868" t="s">
        <v>7891</v>
      </c>
      <c r="D1868" t="s">
        <v>9395</v>
      </c>
      <c r="E1868" t="s">
        <v>9396</v>
      </c>
      <c r="U1868" t="s">
        <v>7891</v>
      </c>
      <c r="V1868" t="s">
        <v>9397</v>
      </c>
      <c r="W1868" t="s">
        <v>7891</v>
      </c>
      <c r="X1868" t="s">
        <v>7891</v>
      </c>
      <c r="Y1868" t="s">
        <v>7891</v>
      </c>
      <c r="Z1868" t="s">
        <v>7891</v>
      </c>
      <c r="AA1868" t="s">
        <v>7891</v>
      </c>
      <c r="AB1868" t="s">
        <v>9398</v>
      </c>
      <c r="AC1868" t="s">
        <v>7891</v>
      </c>
      <c r="AD1868" t="s">
        <v>7891</v>
      </c>
      <c r="AE1868" t="s">
        <v>7891</v>
      </c>
      <c r="AF1868" t="s">
        <v>7891</v>
      </c>
      <c r="AG1868" t="s">
        <v>7891</v>
      </c>
      <c r="AH1868" t="s">
        <v>7891</v>
      </c>
      <c r="AI1868" t="s">
        <v>7891</v>
      </c>
      <c r="AJ1868" t="s">
        <v>7891</v>
      </c>
      <c r="AK1868" t="s">
        <v>7891</v>
      </c>
      <c r="AL1868" t="s">
        <v>7891</v>
      </c>
      <c r="AM1868" t="s">
        <v>7891</v>
      </c>
      <c r="AN1868" t="s">
        <v>7891</v>
      </c>
      <c r="AO1868" t="s">
        <v>9399</v>
      </c>
      <c r="AP1868" t="s">
        <v>9400</v>
      </c>
      <c r="AQ1868" t="s">
        <v>7891</v>
      </c>
      <c r="AR1868" t="s">
        <v>7891</v>
      </c>
      <c r="AS1868" t="s">
        <v>7891</v>
      </c>
      <c r="AT1868" t="s">
        <v>7895</v>
      </c>
      <c r="AU1868">
        <v>2021</v>
      </c>
      <c r="AV1868">
        <v>38</v>
      </c>
      <c r="AW1868">
        <v>4</v>
      </c>
      <c r="AX1868" t="s">
        <v>7891</v>
      </c>
      <c r="AY1868" t="s">
        <v>7891</v>
      </c>
      <c r="AZ1868" t="s">
        <v>7891</v>
      </c>
      <c r="BA1868" t="s">
        <v>7891</v>
      </c>
      <c r="BB1868">
        <v>381</v>
      </c>
      <c r="BC1868">
        <v>386</v>
      </c>
      <c r="BD1868" t="s">
        <v>7891</v>
      </c>
      <c r="BE1868" t="s">
        <v>9401</v>
      </c>
      <c r="BF1868" t="s">
        <v>7891</v>
      </c>
      <c r="BG1868" t="s">
        <v>7891</v>
      </c>
      <c r="BH1868" t="s">
        <v>7891</v>
      </c>
      <c r="BI1868" t="s">
        <v>7891</v>
      </c>
      <c r="BJ1868" t="s">
        <v>7891</v>
      </c>
      <c r="BK1868" t="s">
        <v>7891</v>
      </c>
      <c r="BL1868" t="s">
        <v>7891</v>
      </c>
      <c r="BM1868">
        <v>33367908</v>
      </c>
      <c r="BN1868" t="s">
        <v>7891</v>
      </c>
      <c r="BO1868" t="s">
        <v>7891</v>
      </c>
      <c r="BP1868" t="s">
        <v>7891</v>
      </c>
      <c r="BQ1868" t="s">
        <v>7891</v>
      </c>
      <c r="BR1868" t="s">
        <v>9402</v>
      </c>
    </row>
    <row r="1869" spans="1:70" x14ac:dyDescent="0.35">
      <c r="A1869" t="s">
        <v>11404</v>
      </c>
      <c r="B1869" t="s">
        <v>9403</v>
      </c>
      <c r="C1869" t="s">
        <v>7891</v>
      </c>
      <c r="D1869" t="s">
        <v>9404</v>
      </c>
      <c r="E1869" t="s">
        <v>9405</v>
      </c>
      <c r="U1869" t="s">
        <v>7891</v>
      </c>
      <c r="V1869" t="s">
        <v>9406</v>
      </c>
      <c r="W1869" t="s">
        <v>7891</v>
      </c>
      <c r="X1869" t="s">
        <v>7891</v>
      </c>
      <c r="Y1869" t="s">
        <v>7891</v>
      </c>
      <c r="Z1869" t="s">
        <v>7891</v>
      </c>
      <c r="AA1869" t="s">
        <v>7891</v>
      </c>
      <c r="AB1869" t="s">
        <v>9407</v>
      </c>
      <c r="AC1869" t="s">
        <v>7891</v>
      </c>
      <c r="AD1869" t="s">
        <v>7891</v>
      </c>
      <c r="AE1869" t="s">
        <v>7891</v>
      </c>
      <c r="AF1869" t="s">
        <v>7891</v>
      </c>
      <c r="AG1869" t="s">
        <v>7891</v>
      </c>
      <c r="AH1869" t="s">
        <v>7891</v>
      </c>
      <c r="AI1869" t="s">
        <v>7891</v>
      </c>
      <c r="AJ1869" t="s">
        <v>7891</v>
      </c>
      <c r="AK1869" t="s">
        <v>7891</v>
      </c>
      <c r="AL1869" t="s">
        <v>7891</v>
      </c>
      <c r="AM1869" t="s">
        <v>7891</v>
      </c>
      <c r="AN1869" t="s">
        <v>7891</v>
      </c>
      <c r="AO1869" t="s">
        <v>9408</v>
      </c>
      <c r="AP1869" t="s">
        <v>9409</v>
      </c>
      <c r="AQ1869" t="s">
        <v>7891</v>
      </c>
      <c r="AR1869" t="s">
        <v>7891</v>
      </c>
      <c r="AS1869" t="s">
        <v>7891</v>
      </c>
      <c r="AT1869" t="s">
        <v>7895</v>
      </c>
      <c r="AU1869">
        <v>2021</v>
      </c>
      <c r="AV1869">
        <v>36</v>
      </c>
      <c r="AW1869">
        <v>4</v>
      </c>
      <c r="AX1869" t="s">
        <v>7891</v>
      </c>
      <c r="AY1869" t="s">
        <v>7891</v>
      </c>
      <c r="AZ1869" t="s">
        <v>7891</v>
      </c>
      <c r="BA1869" t="s">
        <v>7891</v>
      </c>
      <c r="BB1869">
        <v>475</v>
      </c>
      <c r="BC1869">
        <v>480</v>
      </c>
      <c r="BD1869" t="s">
        <v>9410</v>
      </c>
      <c r="BE1869" t="s">
        <v>9411</v>
      </c>
      <c r="BF1869" t="s">
        <v>7891</v>
      </c>
      <c r="BG1869" t="s">
        <v>7891</v>
      </c>
      <c r="BH1869" t="s">
        <v>7891</v>
      </c>
      <c r="BI1869" t="s">
        <v>7891</v>
      </c>
      <c r="BJ1869" t="s">
        <v>7891</v>
      </c>
      <c r="BK1869" t="s">
        <v>7891</v>
      </c>
      <c r="BL1869" t="s">
        <v>7891</v>
      </c>
      <c r="BM1869">
        <v>33928892</v>
      </c>
      <c r="BN1869" t="s">
        <v>7891</v>
      </c>
      <c r="BO1869" t="s">
        <v>7891</v>
      </c>
      <c r="BP1869" t="s">
        <v>7891</v>
      </c>
      <c r="BQ1869" t="s">
        <v>7891</v>
      </c>
      <c r="BR1869" t="s">
        <v>9412</v>
      </c>
    </row>
    <row r="1870" spans="1:70" x14ac:dyDescent="0.35">
      <c r="A1870" t="s">
        <v>11404</v>
      </c>
      <c r="B1870" t="s">
        <v>9413</v>
      </c>
      <c r="C1870" t="s">
        <v>7891</v>
      </c>
      <c r="D1870" t="s">
        <v>6078</v>
      </c>
      <c r="E1870" t="s">
        <v>8902</v>
      </c>
      <c r="U1870" t="s">
        <v>7891</v>
      </c>
      <c r="V1870" t="s">
        <v>9414</v>
      </c>
      <c r="W1870" t="s">
        <v>7891</v>
      </c>
      <c r="X1870" t="s">
        <v>7891</v>
      </c>
      <c r="Y1870" t="s">
        <v>7891</v>
      </c>
      <c r="Z1870" t="s">
        <v>7891</v>
      </c>
      <c r="AA1870" t="s">
        <v>9415</v>
      </c>
      <c r="AB1870" t="s">
        <v>9416</v>
      </c>
      <c r="AC1870" t="s">
        <v>7891</v>
      </c>
      <c r="AD1870" t="s">
        <v>7891</v>
      </c>
      <c r="AE1870" t="s">
        <v>7891</v>
      </c>
      <c r="AF1870" t="s">
        <v>7891</v>
      </c>
      <c r="AG1870" t="s">
        <v>7891</v>
      </c>
      <c r="AH1870" t="s">
        <v>7891</v>
      </c>
      <c r="AI1870" t="s">
        <v>7891</v>
      </c>
      <c r="AJ1870" t="s">
        <v>7891</v>
      </c>
      <c r="AK1870" t="s">
        <v>7891</v>
      </c>
      <c r="AL1870" t="s">
        <v>7891</v>
      </c>
      <c r="AM1870" t="s">
        <v>7891</v>
      </c>
      <c r="AN1870" t="s">
        <v>7891</v>
      </c>
      <c r="AO1870" t="s">
        <v>8905</v>
      </c>
      <c r="AP1870" t="s">
        <v>8906</v>
      </c>
      <c r="AQ1870" t="s">
        <v>7891</v>
      </c>
      <c r="AR1870" t="s">
        <v>7891</v>
      </c>
      <c r="AS1870" t="s">
        <v>7891</v>
      </c>
      <c r="AT1870" t="s">
        <v>9082</v>
      </c>
      <c r="AU1870">
        <v>2021</v>
      </c>
      <c r="AV1870">
        <v>304</v>
      </c>
      <c r="AW1870" t="s">
        <v>7891</v>
      </c>
      <c r="AX1870" t="s">
        <v>7891</v>
      </c>
      <c r="AY1870" t="s">
        <v>7891</v>
      </c>
      <c r="AZ1870" t="s">
        <v>7891</v>
      </c>
      <c r="BA1870" t="s">
        <v>7891</v>
      </c>
      <c r="BB1870" t="s">
        <v>7891</v>
      </c>
      <c r="BC1870" t="s">
        <v>7891</v>
      </c>
      <c r="BD1870">
        <v>114110</v>
      </c>
      <c r="BE1870" t="s">
        <v>3129</v>
      </c>
      <c r="BF1870" t="s">
        <v>7891</v>
      </c>
      <c r="BG1870" t="s">
        <v>9417</v>
      </c>
      <c r="BH1870" t="s">
        <v>7891</v>
      </c>
      <c r="BI1870" t="s">
        <v>7891</v>
      </c>
      <c r="BJ1870" t="s">
        <v>7891</v>
      </c>
      <c r="BK1870" t="s">
        <v>7891</v>
      </c>
      <c r="BL1870" t="s">
        <v>7891</v>
      </c>
      <c r="BM1870">
        <v>34333321</v>
      </c>
      <c r="BN1870" t="s">
        <v>7891</v>
      </c>
      <c r="BO1870" t="s">
        <v>7891</v>
      </c>
      <c r="BP1870" t="s">
        <v>7891</v>
      </c>
      <c r="BQ1870" t="s">
        <v>7891</v>
      </c>
      <c r="BR1870" t="s">
        <v>9418</v>
      </c>
    </row>
    <row r="1871" spans="1:70" x14ac:dyDescent="0.35">
      <c r="A1871" t="s">
        <v>11404</v>
      </c>
      <c r="B1871" t="s">
        <v>9419</v>
      </c>
      <c r="C1871" t="s">
        <v>7891</v>
      </c>
      <c r="D1871" t="s">
        <v>4181</v>
      </c>
      <c r="E1871" t="s">
        <v>9420</v>
      </c>
      <c r="U1871" t="s">
        <v>7891</v>
      </c>
      <c r="V1871" t="s">
        <v>9421</v>
      </c>
      <c r="W1871" t="s">
        <v>7891</v>
      </c>
      <c r="X1871" t="s">
        <v>7891</v>
      </c>
      <c r="Y1871" t="s">
        <v>7891</v>
      </c>
      <c r="Z1871" t="s">
        <v>7891</v>
      </c>
      <c r="AA1871" t="s">
        <v>7891</v>
      </c>
      <c r="AB1871" t="s">
        <v>7891</v>
      </c>
      <c r="AC1871" t="s">
        <v>7891</v>
      </c>
      <c r="AD1871" t="s">
        <v>7891</v>
      </c>
      <c r="AE1871" t="s">
        <v>7891</v>
      </c>
      <c r="AF1871" t="s">
        <v>7891</v>
      </c>
      <c r="AG1871" t="s">
        <v>7891</v>
      </c>
      <c r="AH1871" t="s">
        <v>7891</v>
      </c>
      <c r="AI1871" t="s">
        <v>7891</v>
      </c>
      <c r="AJ1871" t="s">
        <v>7891</v>
      </c>
      <c r="AK1871" t="s">
        <v>7891</v>
      </c>
      <c r="AL1871" t="s">
        <v>7891</v>
      </c>
      <c r="AM1871" t="s">
        <v>7891</v>
      </c>
      <c r="AN1871" t="s">
        <v>7891</v>
      </c>
      <c r="AO1871" t="s">
        <v>9422</v>
      </c>
      <c r="AP1871" t="s">
        <v>9423</v>
      </c>
      <c r="AQ1871" t="s">
        <v>7891</v>
      </c>
      <c r="AR1871" t="s">
        <v>7891</v>
      </c>
      <c r="AS1871" t="s">
        <v>7891</v>
      </c>
      <c r="AT1871" t="s">
        <v>7924</v>
      </c>
      <c r="AU1871">
        <v>2021</v>
      </c>
      <c r="AV1871">
        <v>17</v>
      </c>
      <c r="AW1871">
        <v>4</v>
      </c>
      <c r="AX1871" t="s">
        <v>7891</v>
      </c>
      <c r="AY1871" t="s">
        <v>7891</v>
      </c>
      <c r="AZ1871" t="s">
        <v>7891</v>
      </c>
      <c r="BA1871" t="s">
        <v>7891</v>
      </c>
      <c r="BB1871">
        <v>738</v>
      </c>
      <c r="BC1871">
        <v>741</v>
      </c>
      <c r="BD1871" t="s">
        <v>7891</v>
      </c>
      <c r="BE1871" t="s">
        <v>4186</v>
      </c>
      <c r="BF1871" t="s">
        <v>7891</v>
      </c>
      <c r="BG1871" t="s">
        <v>9417</v>
      </c>
      <c r="BH1871" t="s">
        <v>7891</v>
      </c>
      <c r="BI1871" t="s">
        <v>7891</v>
      </c>
      <c r="BJ1871" t="s">
        <v>7891</v>
      </c>
      <c r="BK1871" t="s">
        <v>7891</v>
      </c>
      <c r="BL1871" t="s">
        <v>7891</v>
      </c>
      <c r="BM1871">
        <v>34324154</v>
      </c>
      <c r="BN1871" t="s">
        <v>7891</v>
      </c>
      <c r="BO1871" t="s">
        <v>7891</v>
      </c>
      <c r="BP1871" t="s">
        <v>7891</v>
      </c>
      <c r="BQ1871" t="s">
        <v>7891</v>
      </c>
      <c r="BR1871" t="s">
        <v>9424</v>
      </c>
    </row>
    <row r="1872" spans="1:70" x14ac:dyDescent="0.35">
      <c r="A1872" t="s">
        <v>11404</v>
      </c>
      <c r="B1872" t="s">
        <v>9425</v>
      </c>
      <c r="C1872" t="s">
        <v>7891</v>
      </c>
      <c r="D1872" t="s">
        <v>4299</v>
      </c>
      <c r="E1872" t="s">
        <v>9426</v>
      </c>
      <c r="U1872" t="s">
        <v>7891</v>
      </c>
      <c r="V1872" t="s">
        <v>9427</v>
      </c>
      <c r="W1872" t="s">
        <v>7891</v>
      </c>
      <c r="X1872" t="s">
        <v>7891</v>
      </c>
      <c r="Y1872" t="s">
        <v>7891</v>
      </c>
      <c r="Z1872" t="s">
        <v>7891</v>
      </c>
      <c r="AA1872" t="s">
        <v>7891</v>
      </c>
      <c r="AB1872" t="s">
        <v>9428</v>
      </c>
      <c r="AC1872" t="s">
        <v>7891</v>
      </c>
      <c r="AD1872" t="s">
        <v>7891</v>
      </c>
      <c r="AE1872" t="s">
        <v>7891</v>
      </c>
      <c r="AF1872" t="s">
        <v>7891</v>
      </c>
      <c r="AG1872" t="s">
        <v>7891</v>
      </c>
      <c r="AH1872" t="s">
        <v>7891</v>
      </c>
      <c r="AI1872" t="s">
        <v>7891</v>
      </c>
      <c r="AJ1872" t="s">
        <v>7891</v>
      </c>
      <c r="AK1872" t="s">
        <v>7891</v>
      </c>
      <c r="AL1872" t="s">
        <v>7891</v>
      </c>
      <c r="AM1872" t="s">
        <v>7891</v>
      </c>
      <c r="AN1872" t="s">
        <v>7891</v>
      </c>
      <c r="AO1872" t="s">
        <v>9429</v>
      </c>
      <c r="AP1872" t="s">
        <v>9430</v>
      </c>
      <c r="AQ1872" t="s">
        <v>7891</v>
      </c>
      <c r="AR1872" t="s">
        <v>7891</v>
      </c>
      <c r="AS1872" t="s">
        <v>7891</v>
      </c>
      <c r="AT1872" t="s">
        <v>7891</v>
      </c>
      <c r="AU1872" t="s">
        <v>7891</v>
      </c>
      <c r="AV1872" t="s">
        <v>7891</v>
      </c>
      <c r="AW1872" t="s">
        <v>7891</v>
      </c>
      <c r="AX1872" t="s">
        <v>7891</v>
      </c>
      <c r="AY1872" t="s">
        <v>7891</v>
      </c>
      <c r="AZ1872" t="s">
        <v>7891</v>
      </c>
      <c r="BA1872" t="s">
        <v>7891</v>
      </c>
      <c r="BB1872" t="s">
        <v>7891</v>
      </c>
      <c r="BC1872" t="s">
        <v>7891</v>
      </c>
      <c r="BD1872" t="s">
        <v>7891</v>
      </c>
      <c r="BE1872" t="s">
        <v>4304</v>
      </c>
      <c r="BF1872" t="s">
        <v>7891</v>
      </c>
      <c r="BG1872" t="s">
        <v>9417</v>
      </c>
      <c r="BH1872" t="s">
        <v>7891</v>
      </c>
      <c r="BI1872" t="s">
        <v>7891</v>
      </c>
      <c r="BJ1872" t="s">
        <v>7891</v>
      </c>
      <c r="BK1872" t="s">
        <v>7891</v>
      </c>
      <c r="BL1872" t="s">
        <v>7891</v>
      </c>
      <c r="BM1872">
        <v>34330794</v>
      </c>
      <c r="BN1872" t="s">
        <v>7891</v>
      </c>
      <c r="BO1872" t="s">
        <v>7891</v>
      </c>
      <c r="BP1872" t="s">
        <v>7891</v>
      </c>
      <c r="BQ1872" t="s">
        <v>7891</v>
      </c>
      <c r="BR1872" t="s">
        <v>9431</v>
      </c>
    </row>
    <row r="1873" spans="1:70" x14ac:dyDescent="0.35">
      <c r="A1873" t="s">
        <v>11404</v>
      </c>
      <c r="B1873" t="s">
        <v>9432</v>
      </c>
      <c r="C1873" t="s">
        <v>7891</v>
      </c>
      <c r="D1873" t="s">
        <v>5255</v>
      </c>
      <c r="E1873" t="s">
        <v>9433</v>
      </c>
      <c r="U1873" t="s">
        <v>7891</v>
      </c>
      <c r="V1873" t="s">
        <v>9434</v>
      </c>
      <c r="W1873" t="s">
        <v>7891</v>
      </c>
      <c r="X1873" t="s">
        <v>7891</v>
      </c>
      <c r="Y1873" t="s">
        <v>7891</v>
      </c>
      <c r="Z1873" t="s">
        <v>7891</v>
      </c>
      <c r="AA1873" t="s">
        <v>9435</v>
      </c>
      <c r="AB1873" t="s">
        <v>9436</v>
      </c>
      <c r="AC1873" t="s">
        <v>7891</v>
      </c>
      <c r="AD1873" t="s">
        <v>7891</v>
      </c>
      <c r="AE1873" t="s">
        <v>7891</v>
      </c>
      <c r="AF1873" t="s">
        <v>7891</v>
      </c>
      <c r="AG1873" t="s">
        <v>7891</v>
      </c>
      <c r="AH1873" t="s">
        <v>7891</v>
      </c>
      <c r="AI1873" t="s">
        <v>7891</v>
      </c>
      <c r="AJ1873" t="s">
        <v>7891</v>
      </c>
      <c r="AK1873" t="s">
        <v>7891</v>
      </c>
      <c r="AL1873" t="s">
        <v>7891</v>
      </c>
      <c r="AM1873" t="s">
        <v>7891</v>
      </c>
      <c r="AN1873" t="s">
        <v>7891</v>
      </c>
      <c r="AO1873" t="s">
        <v>9437</v>
      </c>
      <c r="AP1873" t="s">
        <v>9438</v>
      </c>
      <c r="AQ1873" t="s">
        <v>7891</v>
      </c>
      <c r="AR1873" t="s">
        <v>7891</v>
      </c>
      <c r="AS1873" t="s">
        <v>7891</v>
      </c>
      <c r="AT1873" t="s">
        <v>7984</v>
      </c>
      <c r="AU1873">
        <v>2021</v>
      </c>
      <c r="AV1873">
        <v>798</v>
      </c>
      <c r="AW1873" t="s">
        <v>7891</v>
      </c>
      <c r="AX1873" t="s">
        <v>7891</v>
      </c>
      <c r="AY1873" t="s">
        <v>7891</v>
      </c>
      <c r="AZ1873" t="s">
        <v>7891</v>
      </c>
      <c r="BA1873" t="s">
        <v>7891</v>
      </c>
      <c r="BB1873" t="s">
        <v>7891</v>
      </c>
      <c r="BC1873" t="s">
        <v>7891</v>
      </c>
      <c r="BD1873">
        <v>149249</v>
      </c>
      <c r="BE1873" t="s">
        <v>5260</v>
      </c>
      <c r="BF1873" t="s">
        <v>7891</v>
      </c>
      <c r="BG1873" t="s">
        <v>9417</v>
      </c>
      <c r="BH1873" t="s">
        <v>7891</v>
      </c>
      <c r="BI1873" t="s">
        <v>7891</v>
      </c>
      <c r="BJ1873" t="s">
        <v>7891</v>
      </c>
      <c r="BK1873" t="s">
        <v>7891</v>
      </c>
      <c r="BL1873" t="s">
        <v>7891</v>
      </c>
      <c r="BM1873">
        <v>34329936</v>
      </c>
      <c r="BN1873" t="s">
        <v>7891</v>
      </c>
      <c r="BO1873" t="s">
        <v>7891</v>
      </c>
      <c r="BP1873" t="s">
        <v>7891</v>
      </c>
      <c r="BQ1873" t="s">
        <v>7891</v>
      </c>
      <c r="BR1873" t="s">
        <v>9439</v>
      </c>
    </row>
    <row r="1874" spans="1:70" x14ac:dyDescent="0.35">
      <c r="A1874" t="s">
        <v>11404</v>
      </c>
      <c r="B1874" t="s">
        <v>9440</v>
      </c>
      <c r="C1874" t="s">
        <v>7891</v>
      </c>
      <c r="D1874" t="s">
        <v>4932</v>
      </c>
      <c r="E1874" t="s">
        <v>8018</v>
      </c>
      <c r="U1874" t="s">
        <v>7891</v>
      </c>
      <c r="V1874" t="s">
        <v>9441</v>
      </c>
      <c r="W1874" t="s">
        <v>7891</v>
      </c>
      <c r="X1874" t="s">
        <v>7891</v>
      </c>
      <c r="Y1874" t="s">
        <v>7891</v>
      </c>
      <c r="Z1874" t="s">
        <v>7891</v>
      </c>
      <c r="AA1874" t="s">
        <v>9442</v>
      </c>
      <c r="AB1874" t="s">
        <v>9443</v>
      </c>
      <c r="AC1874" t="s">
        <v>7891</v>
      </c>
      <c r="AD1874" t="s">
        <v>7891</v>
      </c>
      <c r="AE1874" t="s">
        <v>7891</v>
      </c>
      <c r="AF1874" t="s">
        <v>7891</v>
      </c>
      <c r="AG1874" t="s">
        <v>7891</v>
      </c>
      <c r="AH1874" t="s">
        <v>7891</v>
      </c>
      <c r="AI1874" t="s">
        <v>7891</v>
      </c>
      <c r="AJ1874" t="s">
        <v>7891</v>
      </c>
      <c r="AK1874" t="s">
        <v>7891</v>
      </c>
      <c r="AL1874" t="s">
        <v>7891</v>
      </c>
      <c r="AM1874" t="s">
        <v>7891</v>
      </c>
      <c r="AN1874" t="s">
        <v>7891</v>
      </c>
      <c r="AO1874" t="s">
        <v>7891</v>
      </c>
      <c r="AP1874" t="s">
        <v>8020</v>
      </c>
      <c r="AQ1874" t="s">
        <v>7891</v>
      </c>
      <c r="AR1874" t="s">
        <v>7891</v>
      </c>
      <c r="AS1874" t="s">
        <v>7891</v>
      </c>
      <c r="AT1874" t="s">
        <v>9444</v>
      </c>
      <c r="AU1874">
        <v>2021</v>
      </c>
      <c r="AV1874">
        <v>21</v>
      </c>
      <c r="AW1874">
        <v>1</v>
      </c>
      <c r="AX1874" t="s">
        <v>7891</v>
      </c>
      <c r="AY1874" t="s">
        <v>7891</v>
      </c>
      <c r="AZ1874" t="s">
        <v>7891</v>
      </c>
      <c r="BA1874" t="s">
        <v>7891</v>
      </c>
      <c r="BB1874" t="s">
        <v>7891</v>
      </c>
      <c r="BC1874" t="s">
        <v>7891</v>
      </c>
      <c r="BD1874">
        <v>372</v>
      </c>
      <c r="BE1874" t="s">
        <v>2795</v>
      </c>
      <c r="BF1874" t="s">
        <v>7891</v>
      </c>
      <c r="BG1874" t="s">
        <v>7891</v>
      </c>
      <c r="BH1874" t="s">
        <v>7891</v>
      </c>
      <c r="BI1874" t="s">
        <v>7891</v>
      </c>
      <c r="BJ1874" t="s">
        <v>7891</v>
      </c>
      <c r="BK1874" t="s">
        <v>7891</v>
      </c>
      <c r="BL1874" t="s">
        <v>7891</v>
      </c>
      <c r="BM1874">
        <v>34311717</v>
      </c>
      <c r="BN1874" t="s">
        <v>7891</v>
      </c>
      <c r="BO1874" t="s">
        <v>7891</v>
      </c>
      <c r="BP1874" t="s">
        <v>7891</v>
      </c>
      <c r="BQ1874" t="s">
        <v>7891</v>
      </c>
      <c r="BR1874" t="s">
        <v>9445</v>
      </c>
    </row>
    <row r="1875" spans="1:70" x14ac:dyDescent="0.35">
      <c r="A1875" t="s">
        <v>11404</v>
      </c>
      <c r="B1875" t="s">
        <v>9446</v>
      </c>
      <c r="C1875" t="s">
        <v>7891</v>
      </c>
      <c r="D1875" t="s">
        <v>9447</v>
      </c>
      <c r="E1875" t="s">
        <v>9448</v>
      </c>
      <c r="U1875" t="s">
        <v>7891</v>
      </c>
      <c r="V1875" t="s">
        <v>9449</v>
      </c>
      <c r="W1875" t="s">
        <v>7891</v>
      </c>
      <c r="X1875" t="s">
        <v>7891</v>
      </c>
      <c r="Y1875" t="s">
        <v>7891</v>
      </c>
      <c r="Z1875" t="s">
        <v>7891</v>
      </c>
      <c r="AA1875" t="s">
        <v>7891</v>
      </c>
      <c r="AB1875" t="s">
        <v>7891</v>
      </c>
      <c r="AC1875" t="s">
        <v>7891</v>
      </c>
      <c r="AD1875" t="s">
        <v>7891</v>
      </c>
      <c r="AE1875" t="s">
        <v>7891</v>
      </c>
      <c r="AF1875" t="s">
        <v>7891</v>
      </c>
      <c r="AG1875" t="s">
        <v>7891</v>
      </c>
      <c r="AH1875" t="s">
        <v>7891</v>
      </c>
      <c r="AI1875" t="s">
        <v>7891</v>
      </c>
      <c r="AJ1875" t="s">
        <v>7891</v>
      </c>
      <c r="AK1875" t="s">
        <v>7891</v>
      </c>
      <c r="AL1875" t="s">
        <v>7891</v>
      </c>
      <c r="AM1875" t="s">
        <v>7891</v>
      </c>
      <c r="AN1875" t="s">
        <v>7891</v>
      </c>
      <c r="AO1875" t="s">
        <v>9450</v>
      </c>
      <c r="AP1875" t="s">
        <v>9451</v>
      </c>
      <c r="AQ1875" t="s">
        <v>7891</v>
      </c>
      <c r="AR1875" t="s">
        <v>7891</v>
      </c>
      <c r="AS1875" t="s">
        <v>7891</v>
      </c>
      <c r="AT1875" t="s">
        <v>9452</v>
      </c>
      <c r="AU1875">
        <v>2021</v>
      </c>
      <c r="AV1875">
        <v>17</v>
      </c>
      <c r="AW1875">
        <v>7</v>
      </c>
      <c r="AX1875" t="s">
        <v>7891</v>
      </c>
      <c r="AY1875" t="s">
        <v>7891</v>
      </c>
      <c r="AZ1875" t="s">
        <v>7891</v>
      </c>
      <c r="BA1875" t="s">
        <v>7891</v>
      </c>
      <c r="BB1875">
        <v>833</v>
      </c>
      <c r="BC1875">
        <v>839</v>
      </c>
      <c r="BD1875" t="s">
        <v>7891</v>
      </c>
      <c r="BE1875" t="s">
        <v>918</v>
      </c>
      <c r="BF1875" t="s">
        <v>7891</v>
      </c>
      <c r="BG1875" t="s">
        <v>9417</v>
      </c>
      <c r="BH1875" t="s">
        <v>7891</v>
      </c>
      <c r="BI1875" t="s">
        <v>7891</v>
      </c>
      <c r="BJ1875" t="s">
        <v>7891</v>
      </c>
      <c r="BK1875" t="s">
        <v>7891</v>
      </c>
      <c r="BL1875" t="s">
        <v>7891</v>
      </c>
      <c r="BM1875" t="s">
        <v>7891</v>
      </c>
      <c r="BN1875" t="s">
        <v>7891</v>
      </c>
      <c r="BO1875" t="s">
        <v>7891</v>
      </c>
      <c r="BP1875" t="s">
        <v>7891</v>
      </c>
      <c r="BQ1875" t="s">
        <v>7891</v>
      </c>
      <c r="BR1875" t="s">
        <v>9453</v>
      </c>
    </row>
    <row r="1876" spans="1:70" x14ac:dyDescent="0.35">
      <c r="A1876" t="s">
        <v>11404</v>
      </c>
      <c r="B1876" t="s">
        <v>9454</v>
      </c>
      <c r="C1876" t="s">
        <v>7891</v>
      </c>
      <c r="D1876" t="s">
        <v>6072</v>
      </c>
      <c r="E1876" t="s">
        <v>9455</v>
      </c>
      <c r="U1876" t="s">
        <v>7891</v>
      </c>
      <c r="V1876" t="s">
        <v>9456</v>
      </c>
      <c r="W1876" t="s">
        <v>7891</v>
      </c>
      <c r="X1876" t="s">
        <v>7891</v>
      </c>
      <c r="Y1876" t="s">
        <v>7891</v>
      </c>
      <c r="Z1876" t="s">
        <v>7891</v>
      </c>
      <c r="AA1876" t="s">
        <v>7891</v>
      </c>
      <c r="AB1876" t="s">
        <v>9457</v>
      </c>
      <c r="AC1876" t="s">
        <v>7891</v>
      </c>
      <c r="AD1876" t="s">
        <v>7891</v>
      </c>
      <c r="AE1876" t="s">
        <v>7891</v>
      </c>
      <c r="AF1876" t="s">
        <v>7891</v>
      </c>
      <c r="AG1876" t="s">
        <v>7891</v>
      </c>
      <c r="AH1876" t="s">
        <v>7891</v>
      </c>
      <c r="AI1876" t="s">
        <v>7891</v>
      </c>
      <c r="AJ1876" t="s">
        <v>7891</v>
      </c>
      <c r="AK1876" t="s">
        <v>7891</v>
      </c>
      <c r="AL1876" t="s">
        <v>7891</v>
      </c>
      <c r="AM1876" t="s">
        <v>7891</v>
      </c>
      <c r="AN1876" t="s">
        <v>7891</v>
      </c>
      <c r="AO1876" t="s">
        <v>9458</v>
      </c>
      <c r="AP1876" t="s">
        <v>9459</v>
      </c>
      <c r="AQ1876" t="s">
        <v>7891</v>
      </c>
      <c r="AR1876" t="s">
        <v>7891</v>
      </c>
      <c r="AS1876" t="s">
        <v>7891</v>
      </c>
      <c r="AT1876" t="s">
        <v>7945</v>
      </c>
      <c r="AU1876">
        <v>2022</v>
      </c>
      <c r="AV1876">
        <v>30</v>
      </c>
      <c r="AW1876">
        <v>1</v>
      </c>
      <c r="AX1876" t="s">
        <v>7891</v>
      </c>
      <c r="AY1876" t="s">
        <v>7891</v>
      </c>
      <c r="AZ1876" t="s">
        <v>7891</v>
      </c>
      <c r="BA1876" t="s">
        <v>7891</v>
      </c>
      <c r="BB1876">
        <v>44</v>
      </c>
      <c r="BC1876">
        <v>48</v>
      </c>
      <c r="BD1876">
        <v>1.0398562211029956E+16</v>
      </c>
      <c r="BE1876" t="s">
        <v>6077</v>
      </c>
      <c r="BF1876" t="s">
        <v>7891</v>
      </c>
      <c r="BG1876" t="s">
        <v>9417</v>
      </c>
      <c r="BH1876" t="s">
        <v>7891</v>
      </c>
      <c r="BI1876" t="s">
        <v>7891</v>
      </c>
      <c r="BJ1876" t="s">
        <v>7891</v>
      </c>
      <c r="BK1876" t="s">
        <v>7891</v>
      </c>
      <c r="BL1876" t="s">
        <v>7891</v>
      </c>
      <c r="BM1876">
        <v>34266294</v>
      </c>
      <c r="BN1876" t="s">
        <v>7891</v>
      </c>
      <c r="BO1876" t="s">
        <v>7891</v>
      </c>
      <c r="BP1876" t="s">
        <v>7891</v>
      </c>
      <c r="BQ1876" t="s">
        <v>7891</v>
      </c>
      <c r="BR1876" t="s">
        <v>9460</v>
      </c>
    </row>
    <row r="1877" spans="1:70" x14ac:dyDescent="0.35">
      <c r="A1877" t="s">
        <v>11404</v>
      </c>
      <c r="B1877" t="s">
        <v>9461</v>
      </c>
      <c r="C1877" t="s">
        <v>7891</v>
      </c>
      <c r="D1877" t="s">
        <v>6778</v>
      </c>
      <c r="E1877" t="s">
        <v>9462</v>
      </c>
      <c r="U1877" t="s">
        <v>7891</v>
      </c>
      <c r="V1877" t="s">
        <v>9463</v>
      </c>
      <c r="W1877" t="s">
        <v>7891</v>
      </c>
      <c r="X1877" t="s">
        <v>7891</v>
      </c>
      <c r="Y1877" t="s">
        <v>7891</v>
      </c>
      <c r="Z1877" t="s">
        <v>7891</v>
      </c>
      <c r="AA1877" t="s">
        <v>7891</v>
      </c>
      <c r="AB1877" t="s">
        <v>7891</v>
      </c>
      <c r="AC1877" t="s">
        <v>7891</v>
      </c>
      <c r="AD1877" t="s">
        <v>7891</v>
      </c>
      <c r="AE1877" t="s">
        <v>7891</v>
      </c>
      <c r="AF1877" t="s">
        <v>7891</v>
      </c>
      <c r="AG1877" t="s">
        <v>7891</v>
      </c>
      <c r="AH1877" t="s">
        <v>7891</v>
      </c>
      <c r="AI1877" t="s">
        <v>7891</v>
      </c>
      <c r="AJ1877" t="s">
        <v>7891</v>
      </c>
      <c r="AK1877" t="s">
        <v>7891</v>
      </c>
      <c r="AL1877" t="s">
        <v>7891</v>
      </c>
      <c r="AM1877" t="s">
        <v>7891</v>
      </c>
      <c r="AN1877" t="s">
        <v>7891</v>
      </c>
      <c r="AO1877" t="s">
        <v>9464</v>
      </c>
      <c r="AP1877" t="s">
        <v>9465</v>
      </c>
      <c r="AQ1877" t="s">
        <v>7891</v>
      </c>
      <c r="AR1877" t="s">
        <v>7891</v>
      </c>
      <c r="AS1877" t="s">
        <v>7891</v>
      </c>
      <c r="AT1877" t="s">
        <v>8331</v>
      </c>
      <c r="AU1877">
        <v>2022</v>
      </c>
      <c r="AV1877">
        <v>31</v>
      </c>
      <c r="AW1877" t="s">
        <v>9466</v>
      </c>
      <c r="AX1877" t="s">
        <v>7891</v>
      </c>
      <c r="AY1877" t="s">
        <v>7891</v>
      </c>
      <c r="AZ1877" t="s">
        <v>7891</v>
      </c>
      <c r="BA1877" t="s">
        <v>7891</v>
      </c>
      <c r="BB1877">
        <v>733</v>
      </c>
      <c r="BC1877">
        <v>743</v>
      </c>
      <c r="BD1877" t="s">
        <v>7891</v>
      </c>
      <c r="BE1877" t="s">
        <v>946</v>
      </c>
      <c r="BF1877" t="s">
        <v>7891</v>
      </c>
      <c r="BG1877" t="s">
        <v>9417</v>
      </c>
      <c r="BH1877" t="s">
        <v>7891</v>
      </c>
      <c r="BI1877" t="s">
        <v>7891</v>
      </c>
      <c r="BJ1877" t="s">
        <v>7891</v>
      </c>
      <c r="BK1877" t="s">
        <v>7891</v>
      </c>
      <c r="BL1877" t="s">
        <v>7891</v>
      </c>
      <c r="BM1877">
        <v>34258803</v>
      </c>
      <c r="BN1877" t="s">
        <v>7891</v>
      </c>
      <c r="BO1877" t="s">
        <v>7891</v>
      </c>
      <c r="BP1877" t="s">
        <v>7891</v>
      </c>
      <c r="BQ1877" t="s">
        <v>7891</v>
      </c>
      <c r="BR1877" t="s">
        <v>9467</v>
      </c>
    </row>
    <row r="1878" spans="1:70" x14ac:dyDescent="0.35">
      <c r="A1878" t="s">
        <v>11404</v>
      </c>
      <c r="B1878" t="s">
        <v>9468</v>
      </c>
      <c r="C1878" t="s">
        <v>7891</v>
      </c>
      <c r="D1878" t="s">
        <v>5734</v>
      </c>
      <c r="E1878" t="s">
        <v>8664</v>
      </c>
      <c r="U1878" t="s">
        <v>7891</v>
      </c>
      <c r="V1878" t="s">
        <v>9469</v>
      </c>
      <c r="W1878" t="s">
        <v>7891</v>
      </c>
      <c r="X1878" t="s">
        <v>7891</v>
      </c>
      <c r="Y1878" t="s">
        <v>7891</v>
      </c>
      <c r="Z1878" t="s">
        <v>7891</v>
      </c>
      <c r="AA1878" t="s">
        <v>9470</v>
      </c>
      <c r="AB1878" t="s">
        <v>9471</v>
      </c>
      <c r="AC1878" t="s">
        <v>7891</v>
      </c>
      <c r="AD1878" t="s">
        <v>7891</v>
      </c>
      <c r="AE1878" t="s">
        <v>7891</v>
      </c>
      <c r="AF1878" t="s">
        <v>7891</v>
      </c>
      <c r="AG1878" t="s">
        <v>7891</v>
      </c>
      <c r="AH1878" t="s">
        <v>7891</v>
      </c>
      <c r="AI1878" t="s">
        <v>7891</v>
      </c>
      <c r="AJ1878" t="s">
        <v>7891</v>
      </c>
      <c r="AK1878" t="s">
        <v>7891</v>
      </c>
      <c r="AL1878" t="s">
        <v>7891</v>
      </c>
      <c r="AM1878" t="s">
        <v>7891</v>
      </c>
      <c r="AN1878" t="s">
        <v>7891</v>
      </c>
      <c r="AO1878" t="s">
        <v>8667</v>
      </c>
      <c r="AP1878" t="s">
        <v>8668</v>
      </c>
      <c r="AQ1878" t="s">
        <v>7891</v>
      </c>
      <c r="AR1878" t="s">
        <v>7891</v>
      </c>
      <c r="AS1878" t="s">
        <v>7891</v>
      </c>
      <c r="AT1878" t="s">
        <v>9244</v>
      </c>
      <c r="AU1878">
        <v>2021</v>
      </c>
      <c r="AV1878">
        <v>284</v>
      </c>
      <c r="AW1878" t="s">
        <v>7891</v>
      </c>
      <c r="AX1878" t="s">
        <v>7891</v>
      </c>
      <c r="AY1878" t="s">
        <v>7891</v>
      </c>
      <c r="AZ1878" t="s">
        <v>7891</v>
      </c>
      <c r="BA1878" t="s">
        <v>7891</v>
      </c>
      <c r="BB1878" t="s">
        <v>7891</v>
      </c>
      <c r="BC1878" t="s">
        <v>7891</v>
      </c>
      <c r="BD1878">
        <v>114196</v>
      </c>
      <c r="BE1878" t="s">
        <v>549</v>
      </c>
      <c r="BF1878" t="s">
        <v>7891</v>
      </c>
      <c r="BG1878" t="s">
        <v>9417</v>
      </c>
      <c r="BH1878" t="s">
        <v>7891</v>
      </c>
      <c r="BI1878" t="s">
        <v>7891</v>
      </c>
      <c r="BJ1878" t="s">
        <v>7891</v>
      </c>
      <c r="BK1878" t="s">
        <v>7891</v>
      </c>
      <c r="BL1878" t="s">
        <v>7891</v>
      </c>
      <c r="BM1878">
        <v>34271402</v>
      </c>
      <c r="BN1878" t="s">
        <v>7891</v>
      </c>
      <c r="BO1878" t="s">
        <v>7891</v>
      </c>
      <c r="BP1878" t="s">
        <v>7891</v>
      </c>
      <c r="BQ1878" t="s">
        <v>7891</v>
      </c>
      <c r="BR1878" t="s">
        <v>9472</v>
      </c>
    </row>
    <row r="1879" spans="1:70" x14ac:dyDescent="0.35">
      <c r="A1879" t="s">
        <v>11404</v>
      </c>
      <c r="B1879" t="s">
        <v>9473</v>
      </c>
      <c r="C1879" t="s">
        <v>7891</v>
      </c>
      <c r="D1879" t="s">
        <v>4888</v>
      </c>
      <c r="E1879" t="s">
        <v>9474</v>
      </c>
      <c r="U1879" t="s">
        <v>7891</v>
      </c>
      <c r="V1879" t="s">
        <v>9475</v>
      </c>
      <c r="W1879" t="s">
        <v>7891</v>
      </c>
      <c r="X1879" t="s">
        <v>7891</v>
      </c>
      <c r="Y1879" t="s">
        <v>7891</v>
      </c>
      <c r="Z1879" t="s">
        <v>7891</v>
      </c>
      <c r="AA1879" t="s">
        <v>7891</v>
      </c>
      <c r="AB1879" t="s">
        <v>9476</v>
      </c>
      <c r="AC1879" t="s">
        <v>7891</v>
      </c>
      <c r="AD1879" t="s">
        <v>7891</v>
      </c>
      <c r="AE1879" t="s">
        <v>7891</v>
      </c>
      <c r="AF1879" t="s">
        <v>7891</v>
      </c>
      <c r="AG1879" t="s">
        <v>7891</v>
      </c>
      <c r="AH1879" t="s">
        <v>7891</v>
      </c>
      <c r="AI1879" t="s">
        <v>7891</v>
      </c>
      <c r="AJ1879" t="s">
        <v>7891</v>
      </c>
      <c r="AK1879" t="s">
        <v>7891</v>
      </c>
      <c r="AL1879" t="s">
        <v>7891</v>
      </c>
      <c r="AM1879" t="s">
        <v>7891</v>
      </c>
      <c r="AN1879" t="s">
        <v>7891</v>
      </c>
      <c r="AO1879" t="s">
        <v>7891</v>
      </c>
      <c r="AP1879" t="s">
        <v>9477</v>
      </c>
      <c r="AQ1879" t="s">
        <v>7891</v>
      </c>
      <c r="AR1879" t="s">
        <v>7891</v>
      </c>
      <c r="AS1879" t="s">
        <v>7891</v>
      </c>
      <c r="AT1879" t="s">
        <v>9478</v>
      </c>
      <c r="AU1879">
        <v>2021</v>
      </c>
      <c r="AV1879">
        <v>9</v>
      </c>
      <c r="AW1879" t="s">
        <v>7891</v>
      </c>
      <c r="AX1879" t="s">
        <v>7891</v>
      </c>
      <c r="AY1879" t="s">
        <v>7891</v>
      </c>
      <c r="AZ1879" t="s">
        <v>7891</v>
      </c>
      <c r="BA1879" t="s">
        <v>7891</v>
      </c>
      <c r="BB1879" t="s">
        <v>7891</v>
      </c>
      <c r="BC1879" t="s">
        <v>7891</v>
      </c>
      <c r="BD1879">
        <v>672061</v>
      </c>
      <c r="BE1879" t="s">
        <v>4894</v>
      </c>
      <c r="BF1879" t="s">
        <v>7891</v>
      </c>
      <c r="BG1879" t="s">
        <v>7891</v>
      </c>
      <c r="BH1879" t="s">
        <v>7891</v>
      </c>
      <c r="BI1879" t="s">
        <v>7891</v>
      </c>
      <c r="BJ1879" t="s">
        <v>7891</v>
      </c>
      <c r="BK1879" t="s">
        <v>7891</v>
      </c>
      <c r="BL1879" t="s">
        <v>7891</v>
      </c>
      <c r="BM1879">
        <v>34307278</v>
      </c>
      <c r="BN1879" t="s">
        <v>7891</v>
      </c>
      <c r="BO1879" t="s">
        <v>7891</v>
      </c>
      <c r="BP1879" t="s">
        <v>7891</v>
      </c>
      <c r="BQ1879" t="s">
        <v>7891</v>
      </c>
      <c r="BR1879" t="s">
        <v>9479</v>
      </c>
    </row>
    <row r="1880" spans="1:70" x14ac:dyDescent="0.35">
      <c r="A1880" t="s">
        <v>11404</v>
      </c>
      <c r="B1880" t="s">
        <v>9480</v>
      </c>
      <c r="C1880" t="s">
        <v>7891</v>
      </c>
      <c r="D1880" t="s">
        <v>9481</v>
      </c>
      <c r="E1880" t="s">
        <v>9482</v>
      </c>
      <c r="U1880" t="s">
        <v>7891</v>
      </c>
      <c r="V1880" t="s">
        <v>9483</v>
      </c>
      <c r="W1880" t="s">
        <v>7891</v>
      </c>
      <c r="X1880" t="s">
        <v>7891</v>
      </c>
      <c r="Y1880" t="s">
        <v>7891</v>
      </c>
      <c r="Z1880" t="s">
        <v>7891</v>
      </c>
      <c r="AA1880" t="s">
        <v>7891</v>
      </c>
      <c r="AB1880" t="s">
        <v>9484</v>
      </c>
      <c r="AC1880" t="s">
        <v>7891</v>
      </c>
      <c r="AD1880" t="s">
        <v>7891</v>
      </c>
      <c r="AE1880" t="s">
        <v>7891</v>
      </c>
      <c r="AF1880" t="s">
        <v>7891</v>
      </c>
      <c r="AG1880" t="s">
        <v>7891</v>
      </c>
      <c r="AH1880" t="s">
        <v>7891</v>
      </c>
      <c r="AI1880" t="s">
        <v>7891</v>
      </c>
      <c r="AJ1880" t="s">
        <v>7891</v>
      </c>
      <c r="AK1880" t="s">
        <v>7891</v>
      </c>
      <c r="AL1880" t="s">
        <v>7891</v>
      </c>
      <c r="AM1880" t="s">
        <v>7891</v>
      </c>
      <c r="AN1880" t="s">
        <v>7891</v>
      </c>
      <c r="AO1880" t="s">
        <v>9485</v>
      </c>
      <c r="AP1880" t="s">
        <v>9486</v>
      </c>
      <c r="AQ1880" t="s">
        <v>7891</v>
      </c>
      <c r="AR1880" t="s">
        <v>7891</v>
      </c>
      <c r="AS1880" t="s">
        <v>7891</v>
      </c>
      <c r="AT1880" t="s">
        <v>7891</v>
      </c>
      <c r="AU1880" t="s">
        <v>7891</v>
      </c>
      <c r="AV1880" t="s">
        <v>7891</v>
      </c>
      <c r="AW1880" t="s">
        <v>7891</v>
      </c>
      <c r="AX1880" t="s">
        <v>7891</v>
      </c>
      <c r="AY1880" t="s">
        <v>7891</v>
      </c>
      <c r="AZ1880" t="s">
        <v>7891</v>
      </c>
      <c r="BA1880" t="s">
        <v>7891</v>
      </c>
      <c r="BB1880" t="s">
        <v>7891</v>
      </c>
      <c r="BC1880" t="s">
        <v>7891</v>
      </c>
      <c r="BD1880" t="s">
        <v>7891</v>
      </c>
      <c r="BE1880" t="s">
        <v>3394</v>
      </c>
      <c r="BF1880" t="s">
        <v>7891</v>
      </c>
      <c r="BG1880" t="s">
        <v>9417</v>
      </c>
      <c r="BH1880" t="s">
        <v>7891</v>
      </c>
      <c r="BI1880" t="s">
        <v>7891</v>
      </c>
      <c r="BJ1880" t="s">
        <v>7891</v>
      </c>
      <c r="BK1880" t="s">
        <v>7891</v>
      </c>
      <c r="BL1880" t="s">
        <v>7891</v>
      </c>
      <c r="BM1880" t="s">
        <v>7891</v>
      </c>
      <c r="BN1880" t="s">
        <v>7891</v>
      </c>
      <c r="BO1880" t="s">
        <v>7891</v>
      </c>
      <c r="BP1880" t="s">
        <v>7891</v>
      </c>
      <c r="BQ1880" t="s">
        <v>7891</v>
      </c>
      <c r="BR1880" t="s">
        <v>9487</v>
      </c>
    </row>
    <row r="1881" spans="1:70" x14ac:dyDescent="0.35">
      <c r="A1881" t="s">
        <v>11404</v>
      </c>
      <c r="B1881" t="s">
        <v>9488</v>
      </c>
      <c r="C1881" t="s">
        <v>7891</v>
      </c>
      <c r="D1881" t="s">
        <v>5860</v>
      </c>
      <c r="E1881" t="s">
        <v>9489</v>
      </c>
      <c r="U1881" t="s">
        <v>7891</v>
      </c>
      <c r="V1881" t="s">
        <v>9490</v>
      </c>
      <c r="W1881" t="s">
        <v>7891</v>
      </c>
      <c r="X1881" t="s">
        <v>7891</v>
      </c>
      <c r="Y1881" t="s">
        <v>7891</v>
      </c>
      <c r="Z1881" t="s">
        <v>7891</v>
      </c>
      <c r="AA1881" t="s">
        <v>9491</v>
      </c>
      <c r="AB1881" t="s">
        <v>9492</v>
      </c>
      <c r="AC1881" t="s">
        <v>7891</v>
      </c>
      <c r="AD1881" t="s">
        <v>7891</v>
      </c>
      <c r="AE1881" t="s">
        <v>7891</v>
      </c>
      <c r="AF1881" t="s">
        <v>7891</v>
      </c>
      <c r="AG1881" t="s">
        <v>7891</v>
      </c>
      <c r="AH1881" t="s">
        <v>7891</v>
      </c>
      <c r="AI1881" t="s">
        <v>7891</v>
      </c>
      <c r="AJ1881" t="s">
        <v>7891</v>
      </c>
      <c r="AK1881" t="s">
        <v>7891</v>
      </c>
      <c r="AL1881" t="s">
        <v>7891</v>
      </c>
      <c r="AM1881" t="s">
        <v>7891</v>
      </c>
      <c r="AN1881" t="s">
        <v>7891</v>
      </c>
      <c r="AO1881" t="s">
        <v>9493</v>
      </c>
      <c r="AP1881" t="s">
        <v>9494</v>
      </c>
      <c r="AQ1881" t="s">
        <v>7891</v>
      </c>
      <c r="AR1881" t="s">
        <v>7891</v>
      </c>
      <c r="AS1881" t="s">
        <v>7891</v>
      </c>
      <c r="AT1881" t="s">
        <v>7924</v>
      </c>
      <c r="AU1881">
        <v>2021</v>
      </c>
      <c r="AV1881">
        <v>143</v>
      </c>
      <c r="AW1881">
        <v>3</v>
      </c>
      <c r="AX1881" t="s">
        <v>7891</v>
      </c>
      <c r="AY1881" t="s">
        <v>7891</v>
      </c>
      <c r="AZ1881" t="s">
        <v>7891</v>
      </c>
      <c r="BA1881" t="s">
        <v>7891</v>
      </c>
      <c r="BB1881">
        <v>331</v>
      </c>
      <c r="BC1881">
        <v>337</v>
      </c>
      <c r="BD1881" t="s">
        <v>7891</v>
      </c>
      <c r="BE1881" t="s">
        <v>5865</v>
      </c>
      <c r="BF1881" t="s">
        <v>7891</v>
      </c>
      <c r="BG1881" t="s">
        <v>9417</v>
      </c>
      <c r="BH1881" t="s">
        <v>7891</v>
      </c>
      <c r="BI1881" t="s">
        <v>7891</v>
      </c>
      <c r="BJ1881" t="s">
        <v>7891</v>
      </c>
      <c r="BK1881" t="s">
        <v>7891</v>
      </c>
      <c r="BL1881" t="s">
        <v>7891</v>
      </c>
      <c r="BM1881">
        <v>34231113</v>
      </c>
      <c r="BN1881" t="s">
        <v>7891</v>
      </c>
      <c r="BO1881" t="s">
        <v>7891</v>
      </c>
      <c r="BP1881" t="s">
        <v>7891</v>
      </c>
      <c r="BQ1881" t="s">
        <v>7891</v>
      </c>
      <c r="BR1881" t="s">
        <v>9495</v>
      </c>
    </row>
    <row r="1882" spans="1:70" x14ac:dyDescent="0.35">
      <c r="A1882" t="s">
        <v>11404</v>
      </c>
      <c r="B1882" t="s">
        <v>9496</v>
      </c>
      <c r="C1882" t="s">
        <v>7891</v>
      </c>
      <c r="D1882" t="s">
        <v>9497</v>
      </c>
      <c r="E1882" t="s">
        <v>9498</v>
      </c>
      <c r="U1882" t="s">
        <v>7891</v>
      </c>
      <c r="V1882" t="s">
        <v>9499</v>
      </c>
      <c r="W1882" t="s">
        <v>7891</v>
      </c>
      <c r="X1882" t="s">
        <v>7891</v>
      </c>
      <c r="Y1882" t="s">
        <v>7891</v>
      </c>
      <c r="Z1882" t="s">
        <v>7891</v>
      </c>
      <c r="AA1882" t="s">
        <v>7891</v>
      </c>
      <c r="AB1882" t="s">
        <v>9500</v>
      </c>
      <c r="AC1882" t="s">
        <v>7891</v>
      </c>
      <c r="AD1882" t="s">
        <v>7891</v>
      </c>
      <c r="AE1882" t="s">
        <v>7891</v>
      </c>
      <c r="AF1882" t="s">
        <v>7891</v>
      </c>
      <c r="AG1882" t="s">
        <v>7891</v>
      </c>
      <c r="AH1882" t="s">
        <v>7891</v>
      </c>
      <c r="AI1882" t="s">
        <v>7891</v>
      </c>
      <c r="AJ1882" t="s">
        <v>7891</v>
      </c>
      <c r="AK1882" t="s">
        <v>7891</v>
      </c>
      <c r="AL1882" t="s">
        <v>7891</v>
      </c>
      <c r="AM1882" t="s">
        <v>7891</v>
      </c>
      <c r="AN1882" t="s">
        <v>7891</v>
      </c>
      <c r="AO1882" t="s">
        <v>7891</v>
      </c>
      <c r="AP1882" t="s">
        <v>8438</v>
      </c>
      <c r="AQ1882" t="s">
        <v>7891</v>
      </c>
      <c r="AR1882" t="s">
        <v>7891</v>
      </c>
      <c r="AS1882" t="s">
        <v>7891</v>
      </c>
      <c r="AT1882" t="s">
        <v>9501</v>
      </c>
      <c r="AU1882">
        <v>2021</v>
      </c>
      <c r="AV1882">
        <v>13</v>
      </c>
      <c r="AW1882">
        <v>7</v>
      </c>
      <c r="AX1882" t="s">
        <v>7891</v>
      </c>
      <c r="AY1882" t="s">
        <v>7891</v>
      </c>
      <c r="AZ1882" t="s">
        <v>7891</v>
      </c>
      <c r="BA1882" t="s">
        <v>7891</v>
      </c>
      <c r="BB1882" t="s">
        <v>7891</v>
      </c>
      <c r="BC1882" t="s">
        <v>7891</v>
      </c>
      <c r="BD1882" t="s">
        <v>9502</v>
      </c>
      <c r="BE1882" t="s">
        <v>6008</v>
      </c>
      <c r="BF1882" t="s">
        <v>7891</v>
      </c>
      <c r="BG1882" t="s">
        <v>7891</v>
      </c>
      <c r="BH1882" t="s">
        <v>7891</v>
      </c>
      <c r="BI1882" t="s">
        <v>7891</v>
      </c>
      <c r="BJ1882" t="s">
        <v>7891</v>
      </c>
      <c r="BK1882" t="s">
        <v>7891</v>
      </c>
      <c r="BL1882" t="s">
        <v>7891</v>
      </c>
      <c r="BM1882">
        <v>34350076</v>
      </c>
      <c r="BN1882" t="s">
        <v>7891</v>
      </c>
      <c r="BO1882" t="s">
        <v>7891</v>
      </c>
      <c r="BP1882" t="s">
        <v>7891</v>
      </c>
      <c r="BQ1882" t="s">
        <v>7891</v>
      </c>
      <c r="BR1882" t="s">
        <v>9503</v>
      </c>
    </row>
    <row r="1883" spans="1:70" x14ac:dyDescent="0.35">
      <c r="A1883" t="s">
        <v>11404</v>
      </c>
      <c r="B1883" t="s">
        <v>9504</v>
      </c>
      <c r="C1883" t="s">
        <v>7891</v>
      </c>
      <c r="D1883" t="s">
        <v>4911</v>
      </c>
      <c r="E1883" t="s">
        <v>9050</v>
      </c>
      <c r="U1883" t="s">
        <v>7891</v>
      </c>
      <c r="V1883" t="s">
        <v>9505</v>
      </c>
      <c r="W1883" t="s">
        <v>7891</v>
      </c>
      <c r="X1883" t="s">
        <v>7891</v>
      </c>
      <c r="Y1883" t="s">
        <v>7891</v>
      </c>
      <c r="Z1883" t="s">
        <v>7891</v>
      </c>
      <c r="AA1883" t="s">
        <v>7891</v>
      </c>
      <c r="AB1883" t="s">
        <v>7891</v>
      </c>
      <c r="AC1883" t="s">
        <v>7891</v>
      </c>
      <c r="AD1883" t="s">
        <v>7891</v>
      </c>
      <c r="AE1883" t="s">
        <v>7891</v>
      </c>
      <c r="AF1883" t="s">
        <v>7891</v>
      </c>
      <c r="AG1883" t="s">
        <v>7891</v>
      </c>
      <c r="AH1883" t="s">
        <v>7891</v>
      </c>
      <c r="AI1883" t="s">
        <v>7891</v>
      </c>
      <c r="AJ1883" t="s">
        <v>7891</v>
      </c>
      <c r="AK1883" t="s">
        <v>7891</v>
      </c>
      <c r="AL1883" t="s">
        <v>7891</v>
      </c>
      <c r="AM1883" t="s">
        <v>7891</v>
      </c>
      <c r="AN1883" t="s">
        <v>7891</v>
      </c>
      <c r="AO1883" t="s">
        <v>9052</v>
      </c>
      <c r="AP1883" t="s">
        <v>9053</v>
      </c>
      <c r="AQ1883" t="s">
        <v>7891</v>
      </c>
      <c r="AR1883" t="s">
        <v>7891</v>
      </c>
      <c r="AS1883" t="s">
        <v>7891</v>
      </c>
      <c r="AT1883" t="s">
        <v>9082</v>
      </c>
      <c r="AU1883">
        <v>2021</v>
      </c>
      <c r="AV1883">
        <v>51</v>
      </c>
      <c r="AW1883">
        <v>5</v>
      </c>
      <c r="AX1883" t="s">
        <v>7891</v>
      </c>
      <c r="AY1883" t="s">
        <v>7891</v>
      </c>
      <c r="AZ1883" t="s">
        <v>7891</v>
      </c>
      <c r="BA1883" t="s">
        <v>7891</v>
      </c>
      <c r="BB1883">
        <v>955</v>
      </c>
      <c r="BC1883">
        <v>960</v>
      </c>
      <c r="BD1883" t="s">
        <v>7891</v>
      </c>
      <c r="BE1883" t="s">
        <v>2153</v>
      </c>
      <c r="BF1883" t="s">
        <v>7891</v>
      </c>
      <c r="BG1883" t="s">
        <v>9417</v>
      </c>
      <c r="BH1883" t="s">
        <v>7891</v>
      </c>
      <c r="BI1883" t="s">
        <v>7891</v>
      </c>
      <c r="BJ1883" t="s">
        <v>7891</v>
      </c>
      <c r="BK1883" t="s">
        <v>7891</v>
      </c>
      <c r="BL1883" t="s">
        <v>7891</v>
      </c>
      <c r="BM1883">
        <v>34196977</v>
      </c>
      <c r="BN1883" t="s">
        <v>7891</v>
      </c>
      <c r="BO1883" t="s">
        <v>7891</v>
      </c>
      <c r="BP1883" t="s">
        <v>7891</v>
      </c>
      <c r="BQ1883" t="s">
        <v>7891</v>
      </c>
      <c r="BR1883" t="s">
        <v>9506</v>
      </c>
    </row>
    <row r="1884" spans="1:70" x14ac:dyDescent="0.35">
      <c r="A1884" t="s">
        <v>11404</v>
      </c>
      <c r="B1884" t="s">
        <v>9507</v>
      </c>
      <c r="C1884" t="s">
        <v>7891</v>
      </c>
      <c r="D1884" t="s">
        <v>9508</v>
      </c>
      <c r="E1884" t="s">
        <v>9509</v>
      </c>
      <c r="U1884" t="s">
        <v>7891</v>
      </c>
      <c r="V1884" t="s">
        <v>848</v>
      </c>
      <c r="W1884" t="s">
        <v>7891</v>
      </c>
      <c r="X1884" t="s">
        <v>7891</v>
      </c>
      <c r="Y1884" t="s">
        <v>7891</v>
      </c>
      <c r="Z1884" t="s">
        <v>7891</v>
      </c>
      <c r="AA1884" t="s">
        <v>7891</v>
      </c>
      <c r="AB1884" t="s">
        <v>7891</v>
      </c>
      <c r="AC1884" t="s">
        <v>7891</v>
      </c>
      <c r="AD1884" t="s">
        <v>7891</v>
      </c>
      <c r="AE1884" t="s">
        <v>7891</v>
      </c>
      <c r="AF1884" t="s">
        <v>7891</v>
      </c>
      <c r="AG1884" t="s">
        <v>7891</v>
      </c>
      <c r="AH1884" t="s">
        <v>7891</v>
      </c>
      <c r="AI1884" t="s">
        <v>7891</v>
      </c>
      <c r="AJ1884" t="s">
        <v>7891</v>
      </c>
      <c r="AK1884" t="s">
        <v>7891</v>
      </c>
      <c r="AL1884" t="s">
        <v>7891</v>
      </c>
      <c r="AM1884" t="s">
        <v>7891</v>
      </c>
      <c r="AN1884" t="s">
        <v>7891</v>
      </c>
      <c r="AO1884" t="s">
        <v>9510</v>
      </c>
      <c r="AP1884" t="s">
        <v>9511</v>
      </c>
      <c r="AQ1884" t="s">
        <v>7891</v>
      </c>
      <c r="AR1884" t="s">
        <v>7891</v>
      </c>
      <c r="AS1884" t="s">
        <v>7891</v>
      </c>
      <c r="AT1884" t="s">
        <v>9512</v>
      </c>
      <c r="AU1884">
        <v>2021</v>
      </c>
      <c r="AV1884">
        <v>19</v>
      </c>
      <c r="AW1884">
        <v>2</v>
      </c>
      <c r="AX1884" t="s">
        <v>7891</v>
      </c>
      <c r="AY1884" t="s">
        <v>7891</v>
      </c>
      <c r="AZ1884" t="s">
        <v>7891</v>
      </c>
      <c r="BA1884" t="s">
        <v>7891</v>
      </c>
      <c r="BB1884">
        <v>224</v>
      </c>
      <c r="BC1884">
        <v>232</v>
      </c>
      <c r="BD1884" t="s">
        <v>7891</v>
      </c>
      <c r="BE1884" t="s">
        <v>9513</v>
      </c>
      <c r="BF1884" t="s">
        <v>7891</v>
      </c>
      <c r="BG1884" t="s">
        <v>7891</v>
      </c>
      <c r="BH1884" t="s">
        <v>7891</v>
      </c>
      <c r="BI1884" t="s">
        <v>7891</v>
      </c>
      <c r="BJ1884" t="s">
        <v>7891</v>
      </c>
      <c r="BK1884" t="s">
        <v>7891</v>
      </c>
      <c r="BL1884" t="s">
        <v>7891</v>
      </c>
      <c r="BM1884" t="s">
        <v>7891</v>
      </c>
      <c r="BN1884" t="s">
        <v>7891</v>
      </c>
      <c r="BO1884" t="s">
        <v>7891</v>
      </c>
      <c r="BP1884" t="s">
        <v>7891</v>
      </c>
      <c r="BQ1884" t="s">
        <v>7891</v>
      </c>
      <c r="BR1884" t="s">
        <v>9514</v>
      </c>
    </row>
    <row r="1885" spans="1:70" x14ac:dyDescent="0.35">
      <c r="A1885" t="s">
        <v>11404</v>
      </c>
      <c r="B1885" t="s">
        <v>9515</v>
      </c>
      <c r="C1885" t="s">
        <v>7891</v>
      </c>
      <c r="D1885" t="s">
        <v>1529</v>
      </c>
      <c r="E1885" t="s">
        <v>9516</v>
      </c>
      <c r="U1885" t="s">
        <v>7891</v>
      </c>
      <c r="V1885" t="s">
        <v>1534</v>
      </c>
      <c r="W1885" t="s">
        <v>7891</v>
      </c>
      <c r="X1885" t="s">
        <v>7891</v>
      </c>
      <c r="Y1885" t="s">
        <v>7891</v>
      </c>
      <c r="Z1885" t="s">
        <v>7891</v>
      </c>
      <c r="AA1885" t="s">
        <v>7891</v>
      </c>
      <c r="AB1885" t="s">
        <v>9517</v>
      </c>
      <c r="AC1885" t="s">
        <v>7891</v>
      </c>
      <c r="AD1885" t="s">
        <v>7891</v>
      </c>
      <c r="AE1885" t="s">
        <v>7891</v>
      </c>
      <c r="AF1885" t="s">
        <v>7891</v>
      </c>
      <c r="AG1885" t="s">
        <v>7891</v>
      </c>
      <c r="AH1885" t="s">
        <v>7891</v>
      </c>
      <c r="AI1885" t="s">
        <v>7891</v>
      </c>
      <c r="AJ1885" t="s">
        <v>7891</v>
      </c>
      <c r="AK1885" t="s">
        <v>7891</v>
      </c>
      <c r="AL1885" t="s">
        <v>7891</v>
      </c>
      <c r="AM1885" t="s">
        <v>7891</v>
      </c>
      <c r="AN1885" t="s">
        <v>7891</v>
      </c>
      <c r="AO1885" t="s">
        <v>9518</v>
      </c>
      <c r="AP1885" t="s">
        <v>9519</v>
      </c>
      <c r="AQ1885" t="s">
        <v>7891</v>
      </c>
      <c r="AR1885" t="s">
        <v>7891</v>
      </c>
      <c r="AS1885" t="s">
        <v>7891</v>
      </c>
      <c r="AT1885" t="s">
        <v>8870</v>
      </c>
      <c r="AU1885">
        <v>2021</v>
      </c>
      <c r="AV1885">
        <v>42</v>
      </c>
      <c r="AW1885">
        <v>4</v>
      </c>
      <c r="AX1885" t="s">
        <v>7891</v>
      </c>
      <c r="AY1885" t="s">
        <v>7891</v>
      </c>
      <c r="AZ1885" t="s">
        <v>7891</v>
      </c>
      <c r="BA1885" t="s">
        <v>7891</v>
      </c>
      <c r="BB1885">
        <v>292</v>
      </c>
      <c r="BC1885">
        <v>300</v>
      </c>
      <c r="BD1885" t="s">
        <v>7891</v>
      </c>
      <c r="BE1885" t="s">
        <v>1532</v>
      </c>
      <c r="BF1885" t="s">
        <v>7891</v>
      </c>
      <c r="BG1885" t="s">
        <v>7891</v>
      </c>
      <c r="BH1885" t="s">
        <v>7891</v>
      </c>
      <c r="BI1885" t="s">
        <v>7891</v>
      </c>
      <c r="BJ1885" t="s">
        <v>7891</v>
      </c>
      <c r="BK1885" t="s">
        <v>7891</v>
      </c>
      <c r="BL1885" t="s">
        <v>7891</v>
      </c>
      <c r="BM1885">
        <v>33151088</v>
      </c>
      <c r="BN1885" t="s">
        <v>7891</v>
      </c>
      <c r="BO1885" t="s">
        <v>7891</v>
      </c>
      <c r="BP1885" t="s">
        <v>7891</v>
      </c>
      <c r="BQ1885" t="s">
        <v>7891</v>
      </c>
      <c r="BR1885" t="s">
        <v>9520</v>
      </c>
    </row>
    <row r="1886" spans="1:70" x14ac:dyDescent="0.35">
      <c r="A1886" t="s">
        <v>11404</v>
      </c>
      <c r="B1886" t="s">
        <v>9521</v>
      </c>
      <c r="C1886" t="s">
        <v>7891</v>
      </c>
      <c r="D1886" t="s">
        <v>9522</v>
      </c>
      <c r="E1886" t="s">
        <v>9523</v>
      </c>
      <c r="U1886" t="s">
        <v>7891</v>
      </c>
      <c r="V1886" t="s">
        <v>9524</v>
      </c>
      <c r="W1886" t="s">
        <v>7891</v>
      </c>
      <c r="X1886" t="s">
        <v>7891</v>
      </c>
      <c r="Y1886" t="s">
        <v>7891</v>
      </c>
      <c r="Z1886" t="s">
        <v>7891</v>
      </c>
      <c r="AA1886" t="s">
        <v>7891</v>
      </c>
      <c r="AB1886" t="s">
        <v>9525</v>
      </c>
      <c r="AC1886" t="s">
        <v>7891</v>
      </c>
      <c r="AD1886" t="s">
        <v>7891</v>
      </c>
      <c r="AE1886" t="s">
        <v>7891</v>
      </c>
      <c r="AF1886" t="s">
        <v>7891</v>
      </c>
      <c r="AG1886" t="s">
        <v>7891</v>
      </c>
      <c r="AH1886" t="s">
        <v>7891</v>
      </c>
      <c r="AI1886" t="s">
        <v>7891</v>
      </c>
      <c r="AJ1886" t="s">
        <v>7891</v>
      </c>
      <c r="AK1886" t="s">
        <v>7891</v>
      </c>
      <c r="AL1886" t="s">
        <v>7891</v>
      </c>
      <c r="AM1886" t="s">
        <v>7891</v>
      </c>
      <c r="AN1886" t="s">
        <v>7891</v>
      </c>
      <c r="AO1886" t="s">
        <v>7891</v>
      </c>
      <c r="AP1886" t="s">
        <v>9526</v>
      </c>
      <c r="AQ1886" t="s">
        <v>7891</v>
      </c>
      <c r="AR1886" t="s">
        <v>7891</v>
      </c>
      <c r="AS1886" t="s">
        <v>7891</v>
      </c>
      <c r="AT1886" t="s">
        <v>8870</v>
      </c>
      <c r="AU1886">
        <v>2021</v>
      </c>
      <c r="AV1886">
        <v>11</v>
      </c>
      <c r="AW1886">
        <v>7</v>
      </c>
      <c r="AX1886" t="s">
        <v>7891</v>
      </c>
      <c r="AY1886" t="s">
        <v>7891</v>
      </c>
      <c r="AZ1886" t="s">
        <v>7891</v>
      </c>
      <c r="BA1886" t="s">
        <v>7891</v>
      </c>
      <c r="BB1886" t="s">
        <v>7891</v>
      </c>
      <c r="BC1886" t="s">
        <v>7891</v>
      </c>
      <c r="BD1886">
        <v>963</v>
      </c>
      <c r="BE1886" t="s">
        <v>9527</v>
      </c>
      <c r="BF1886" t="s">
        <v>7891</v>
      </c>
      <c r="BG1886" t="s">
        <v>7891</v>
      </c>
      <c r="BH1886" t="s">
        <v>7891</v>
      </c>
      <c r="BI1886" t="s">
        <v>7891</v>
      </c>
      <c r="BJ1886" t="s">
        <v>7891</v>
      </c>
      <c r="BK1886" t="s">
        <v>7891</v>
      </c>
      <c r="BL1886" t="s">
        <v>7891</v>
      </c>
      <c r="BM1886">
        <v>34208829</v>
      </c>
      <c r="BN1886" t="s">
        <v>7891</v>
      </c>
      <c r="BO1886" t="s">
        <v>7891</v>
      </c>
      <c r="BP1886" t="s">
        <v>7891</v>
      </c>
      <c r="BQ1886" t="s">
        <v>7891</v>
      </c>
      <c r="BR1886" t="s">
        <v>9528</v>
      </c>
    </row>
    <row r="1887" spans="1:70" x14ac:dyDescent="0.35">
      <c r="A1887" t="s">
        <v>11404</v>
      </c>
      <c r="B1887" t="s">
        <v>9529</v>
      </c>
      <c r="C1887" t="s">
        <v>7891</v>
      </c>
      <c r="D1887" t="s">
        <v>9530</v>
      </c>
      <c r="E1887" t="s">
        <v>9531</v>
      </c>
      <c r="U1887" t="s">
        <v>7891</v>
      </c>
      <c r="V1887" t="s">
        <v>9532</v>
      </c>
      <c r="W1887" t="s">
        <v>7891</v>
      </c>
      <c r="X1887" t="s">
        <v>7891</v>
      </c>
      <c r="Y1887" t="s">
        <v>7891</v>
      </c>
      <c r="Z1887" t="s">
        <v>7891</v>
      </c>
      <c r="AA1887" t="s">
        <v>7891</v>
      </c>
      <c r="AB1887" t="s">
        <v>9533</v>
      </c>
      <c r="AC1887" t="s">
        <v>7891</v>
      </c>
      <c r="AD1887" t="s">
        <v>7891</v>
      </c>
      <c r="AE1887" t="s">
        <v>7891</v>
      </c>
      <c r="AF1887" t="s">
        <v>7891</v>
      </c>
      <c r="AG1887" t="s">
        <v>7891</v>
      </c>
      <c r="AH1887" t="s">
        <v>7891</v>
      </c>
      <c r="AI1887" t="s">
        <v>7891</v>
      </c>
      <c r="AJ1887" t="s">
        <v>7891</v>
      </c>
      <c r="AK1887" t="s">
        <v>7891</v>
      </c>
      <c r="AL1887" t="s">
        <v>7891</v>
      </c>
      <c r="AM1887" t="s">
        <v>7891</v>
      </c>
      <c r="AN1887" t="s">
        <v>7891</v>
      </c>
      <c r="AO1887" t="s">
        <v>9534</v>
      </c>
      <c r="AP1887" t="s">
        <v>9535</v>
      </c>
      <c r="AQ1887" t="s">
        <v>7891</v>
      </c>
      <c r="AR1887" t="s">
        <v>7891</v>
      </c>
      <c r="AS1887" t="s">
        <v>7891</v>
      </c>
      <c r="AT1887" t="s">
        <v>9452</v>
      </c>
      <c r="AU1887">
        <v>2021</v>
      </c>
      <c r="AV1887">
        <v>11</v>
      </c>
      <c r="AW1887">
        <v>4</v>
      </c>
      <c r="AX1887" t="s">
        <v>7891</v>
      </c>
      <c r="AY1887" t="s">
        <v>7891</v>
      </c>
      <c r="AZ1887" t="s">
        <v>7891</v>
      </c>
      <c r="BA1887" t="s">
        <v>7891</v>
      </c>
      <c r="BB1887">
        <v>424</v>
      </c>
      <c r="BC1887">
        <v>434</v>
      </c>
      <c r="BD1887" t="s">
        <v>7891</v>
      </c>
      <c r="BE1887" t="s">
        <v>9536</v>
      </c>
      <c r="BF1887" t="s">
        <v>7891</v>
      </c>
      <c r="BG1887" t="s">
        <v>9417</v>
      </c>
      <c r="BH1887" t="s">
        <v>7891</v>
      </c>
      <c r="BI1887" t="s">
        <v>7891</v>
      </c>
      <c r="BJ1887" t="s">
        <v>7891</v>
      </c>
      <c r="BK1887" t="s">
        <v>7891</v>
      </c>
      <c r="BL1887" t="s">
        <v>7891</v>
      </c>
      <c r="BM1887">
        <v>33052182</v>
      </c>
      <c r="BN1887" t="s">
        <v>7891</v>
      </c>
      <c r="BO1887" t="s">
        <v>7891</v>
      </c>
      <c r="BP1887" t="s">
        <v>7891</v>
      </c>
      <c r="BQ1887" t="s">
        <v>7891</v>
      </c>
      <c r="BR1887" t="s">
        <v>9537</v>
      </c>
    </row>
    <row r="1888" spans="1:70" x14ac:dyDescent="0.35">
      <c r="A1888" t="s">
        <v>11404</v>
      </c>
      <c r="B1888" t="s">
        <v>9538</v>
      </c>
      <c r="C1888" t="s">
        <v>7891</v>
      </c>
      <c r="D1888" t="s">
        <v>9539</v>
      </c>
      <c r="E1888" t="s">
        <v>9540</v>
      </c>
      <c r="U1888" t="s">
        <v>7891</v>
      </c>
      <c r="V1888" t="s">
        <v>9541</v>
      </c>
      <c r="W1888" t="s">
        <v>7891</v>
      </c>
      <c r="X1888" t="s">
        <v>7891</v>
      </c>
      <c r="Y1888" t="s">
        <v>7891</v>
      </c>
      <c r="Z1888" t="s">
        <v>7891</v>
      </c>
      <c r="AA1888" t="s">
        <v>9542</v>
      </c>
      <c r="AB1888" t="s">
        <v>7891</v>
      </c>
      <c r="AC1888" t="s">
        <v>7891</v>
      </c>
      <c r="AD1888" t="s">
        <v>7891</v>
      </c>
      <c r="AE1888" t="s">
        <v>7891</v>
      </c>
      <c r="AF1888" t="s">
        <v>7891</v>
      </c>
      <c r="AG1888" t="s">
        <v>7891</v>
      </c>
      <c r="AH1888" t="s">
        <v>7891</v>
      </c>
      <c r="AI1888" t="s">
        <v>7891</v>
      </c>
      <c r="AJ1888" t="s">
        <v>7891</v>
      </c>
      <c r="AK1888" t="s">
        <v>7891</v>
      </c>
      <c r="AL1888" t="s">
        <v>7891</v>
      </c>
      <c r="AM1888" t="s">
        <v>7891</v>
      </c>
      <c r="AN1888" t="s">
        <v>7891</v>
      </c>
      <c r="AO1888" t="s">
        <v>9543</v>
      </c>
      <c r="AP1888" t="s">
        <v>9544</v>
      </c>
      <c r="AQ1888" t="s">
        <v>7891</v>
      </c>
      <c r="AR1888" t="s">
        <v>7891</v>
      </c>
      <c r="AS1888" t="s">
        <v>7891</v>
      </c>
      <c r="AT1888" t="s">
        <v>8870</v>
      </c>
      <c r="AU1888">
        <v>2021</v>
      </c>
      <c r="AV1888">
        <v>11</v>
      </c>
      <c r="AW1888">
        <v>4</v>
      </c>
      <c r="AX1888" t="s">
        <v>7891</v>
      </c>
      <c r="AY1888" t="s">
        <v>7891</v>
      </c>
      <c r="AZ1888" t="s">
        <v>8545</v>
      </c>
      <c r="BA1888" t="s">
        <v>7891</v>
      </c>
      <c r="BB1888">
        <v>395</v>
      </c>
      <c r="BC1888">
        <v>404</v>
      </c>
      <c r="BD1888" t="s">
        <v>7891</v>
      </c>
      <c r="BE1888" t="s">
        <v>9545</v>
      </c>
      <c r="BF1888" t="s">
        <v>7891</v>
      </c>
      <c r="BG1888" t="s">
        <v>7891</v>
      </c>
      <c r="BH1888" t="s">
        <v>7891</v>
      </c>
      <c r="BI1888" t="s">
        <v>7891</v>
      </c>
      <c r="BJ1888" t="s">
        <v>7891</v>
      </c>
      <c r="BK1888" t="s">
        <v>7891</v>
      </c>
      <c r="BL1888" t="s">
        <v>7891</v>
      </c>
      <c r="BM1888" t="s">
        <v>7891</v>
      </c>
      <c r="BN1888" t="s">
        <v>7891</v>
      </c>
      <c r="BO1888" t="s">
        <v>7891</v>
      </c>
      <c r="BP1888" t="s">
        <v>7891</v>
      </c>
      <c r="BQ1888" t="s">
        <v>7891</v>
      </c>
      <c r="BR1888" t="s">
        <v>9546</v>
      </c>
    </row>
    <row r="1889" spans="1:70" x14ac:dyDescent="0.35">
      <c r="A1889" t="s">
        <v>11404</v>
      </c>
      <c r="B1889" t="s">
        <v>9547</v>
      </c>
      <c r="C1889" t="s">
        <v>7891</v>
      </c>
      <c r="D1889" t="s">
        <v>9548</v>
      </c>
      <c r="E1889" t="s">
        <v>9549</v>
      </c>
      <c r="U1889" t="s">
        <v>7891</v>
      </c>
      <c r="V1889" t="s">
        <v>9550</v>
      </c>
      <c r="W1889" t="s">
        <v>7891</v>
      </c>
      <c r="X1889" t="s">
        <v>7891</v>
      </c>
      <c r="Y1889" t="s">
        <v>7891</v>
      </c>
      <c r="Z1889" t="s">
        <v>7891</v>
      </c>
      <c r="AA1889" t="s">
        <v>7891</v>
      </c>
      <c r="AB1889" t="s">
        <v>7891</v>
      </c>
      <c r="AC1889" t="s">
        <v>7891</v>
      </c>
      <c r="AD1889" t="s">
        <v>7891</v>
      </c>
      <c r="AE1889" t="s">
        <v>7891</v>
      </c>
      <c r="AF1889" t="s">
        <v>7891</v>
      </c>
      <c r="AG1889" t="s">
        <v>7891</v>
      </c>
      <c r="AH1889" t="s">
        <v>7891</v>
      </c>
      <c r="AI1889" t="s">
        <v>7891</v>
      </c>
      <c r="AJ1889" t="s">
        <v>7891</v>
      </c>
      <c r="AK1889" t="s">
        <v>7891</v>
      </c>
      <c r="AL1889" t="s">
        <v>7891</v>
      </c>
      <c r="AM1889" t="s">
        <v>7891</v>
      </c>
      <c r="AN1889" t="s">
        <v>7891</v>
      </c>
      <c r="AO1889" t="s">
        <v>9551</v>
      </c>
      <c r="AP1889" t="s">
        <v>9552</v>
      </c>
      <c r="AQ1889" t="s">
        <v>7891</v>
      </c>
      <c r="AR1889" t="s">
        <v>7891</v>
      </c>
      <c r="AS1889" t="s">
        <v>7891</v>
      </c>
      <c r="AT1889" t="s">
        <v>8870</v>
      </c>
      <c r="AU1889">
        <v>2021</v>
      </c>
      <c r="AV1889">
        <v>87</v>
      </c>
      <c r="AW1889">
        <v>1</v>
      </c>
      <c r="AX1889" t="s">
        <v>7891</v>
      </c>
      <c r="AY1889" t="s">
        <v>7891</v>
      </c>
      <c r="AZ1889" t="s">
        <v>7891</v>
      </c>
      <c r="BA1889" t="s">
        <v>7891</v>
      </c>
      <c r="BB1889">
        <v>24</v>
      </c>
      <c r="BC1889">
        <v>30</v>
      </c>
      <c r="BD1889" t="s">
        <v>7891</v>
      </c>
      <c r="BE1889" t="s">
        <v>9553</v>
      </c>
      <c r="BF1889" t="s">
        <v>7891</v>
      </c>
      <c r="BG1889" t="s">
        <v>7891</v>
      </c>
      <c r="BH1889" t="s">
        <v>7891</v>
      </c>
      <c r="BI1889" t="s">
        <v>7891</v>
      </c>
      <c r="BJ1889" t="s">
        <v>7891</v>
      </c>
      <c r="BK1889" t="s">
        <v>7891</v>
      </c>
      <c r="BL1889" t="s">
        <v>7891</v>
      </c>
      <c r="BM1889">
        <v>33559996</v>
      </c>
      <c r="BN1889" t="s">
        <v>7891</v>
      </c>
      <c r="BO1889" t="s">
        <v>7891</v>
      </c>
      <c r="BP1889" t="s">
        <v>7891</v>
      </c>
      <c r="BQ1889" t="s">
        <v>7891</v>
      </c>
      <c r="BR1889" t="s">
        <v>9554</v>
      </c>
    </row>
    <row r="1890" spans="1:70" x14ac:dyDescent="0.35">
      <c r="A1890" t="s">
        <v>11404</v>
      </c>
      <c r="B1890" t="s">
        <v>9555</v>
      </c>
      <c r="C1890" t="s">
        <v>7891</v>
      </c>
      <c r="D1890" t="s">
        <v>9556</v>
      </c>
      <c r="E1890" t="s">
        <v>9557</v>
      </c>
      <c r="U1890" t="s">
        <v>7891</v>
      </c>
      <c r="V1890" t="s">
        <v>9558</v>
      </c>
      <c r="W1890" t="s">
        <v>7891</v>
      </c>
      <c r="X1890" t="s">
        <v>7891</v>
      </c>
      <c r="Y1890" t="s">
        <v>7891</v>
      </c>
      <c r="Z1890" t="s">
        <v>7891</v>
      </c>
      <c r="AA1890" t="s">
        <v>9559</v>
      </c>
      <c r="AB1890" t="s">
        <v>7891</v>
      </c>
      <c r="AC1890" t="s">
        <v>7891</v>
      </c>
      <c r="AD1890" t="s">
        <v>7891</v>
      </c>
      <c r="AE1890" t="s">
        <v>7891</v>
      </c>
      <c r="AF1890" t="s">
        <v>7891</v>
      </c>
      <c r="AG1890" t="s">
        <v>7891</v>
      </c>
      <c r="AH1890" t="s">
        <v>7891</v>
      </c>
      <c r="AI1890" t="s">
        <v>7891</v>
      </c>
      <c r="AJ1890" t="s">
        <v>7891</v>
      </c>
      <c r="AK1890" t="s">
        <v>7891</v>
      </c>
      <c r="AL1890" t="s">
        <v>7891</v>
      </c>
      <c r="AM1890" t="s">
        <v>7891</v>
      </c>
      <c r="AN1890" t="s">
        <v>7891</v>
      </c>
      <c r="AO1890" t="s">
        <v>9560</v>
      </c>
      <c r="AP1890" t="s">
        <v>9561</v>
      </c>
      <c r="AQ1890" t="s">
        <v>7891</v>
      </c>
      <c r="AR1890" t="s">
        <v>7891</v>
      </c>
      <c r="AS1890" t="s">
        <v>7891</v>
      </c>
      <c r="AT1890" t="s">
        <v>9452</v>
      </c>
      <c r="AU1890">
        <v>2021</v>
      </c>
      <c r="AV1890">
        <v>63</v>
      </c>
      <c r="AW1890">
        <v>4</v>
      </c>
      <c r="AX1890" t="s">
        <v>7891</v>
      </c>
      <c r="AY1890" t="s">
        <v>7891</v>
      </c>
      <c r="AZ1890" t="s">
        <v>7891</v>
      </c>
      <c r="BA1890" t="s">
        <v>7891</v>
      </c>
      <c r="BB1890">
        <v>554</v>
      </c>
      <c r="BC1890">
        <v>564</v>
      </c>
      <c r="BD1890" t="s">
        <v>7891</v>
      </c>
      <c r="BE1890" t="s">
        <v>4970</v>
      </c>
      <c r="BF1890" t="s">
        <v>7891</v>
      </c>
      <c r="BG1890" t="s">
        <v>7891</v>
      </c>
      <c r="BH1890" t="s">
        <v>7891</v>
      </c>
      <c r="BI1890" t="s">
        <v>7891</v>
      </c>
      <c r="BJ1890" t="s">
        <v>7891</v>
      </c>
      <c r="BK1890" t="s">
        <v>7891</v>
      </c>
      <c r="BL1890" t="s">
        <v>7891</v>
      </c>
      <c r="BM1890">
        <v>35078289</v>
      </c>
      <c r="BN1890" t="s">
        <v>7891</v>
      </c>
      <c r="BO1890" t="s">
        <v>7891</v>
      </c>
      <c r="BP1890" t="s">
        <v>7891</v>
      </c>
      <c r="BQ1890" t="s">
        <v>7891</v>
      </c>
      <c r="BR1890" t="s">
        <v>9562</v>
      </c>
    </row>
    <row r="1891" spans="1:70" x14ac:dyDescent="0.35">
      <c r="A1891" t="s">
        <v>11404</v>
      </c>
      <c r="B1891" t="s">
        <v>9563</v>
      </c>
      <c r="C1891" t="s">
        <v>7891</v>
      </c>
      <c r="D1891" t="s">
        <v>9564</v>
      </c>
      <c r="E1891" t="s">
        <v>9540</v>
      </c>
      <c r="U1891" t="s">
        <v>7891</v>
      </c>
      <c r="V1891" t="s">
        <v>9565</v>
      </c>
      <c r="W1891" t="s">
        <v>7891</v>
      </c>
      <c r="X1891" t="s">
        <v>7891</v>
      </c>
      <c r="Y1891" t="s">
        <v>7891</v>
      </c>
      <c r="Z1891" t="s">
        <v>7891</v>
      </c>
      <c r="AA1891" t="s">
        <v>7891</v>
      </c>
      <c r="AB1891" t="s">
        <v>9566</v>
      </c>
      <c r="AC1891" t="s">
        <v>7891</v>
      </c>
      <c r="AD1891" t="s">
        <v>7891</v>
      </c>
      <c r="AE1891" t="s">
        <v>7891</v>
      </c>
      <c r="AF1891" t="s">
        <v>7891</v>
      </c>
      <c r="AG1891" t="s">
        <v>7891</v>
      </c>
      <c r="AH1891" t="s">
        <v>7891</v>
      </c>
      <c r="AI1891" t="s">
        <v>7891</v>
      </c>
      <c r="AJ1891" t="s">
        <v>7891</v>
      </c>
      <c r="AK1891" t="s">
        <v>7891</v>
      </c>
      <c r="AL1891" t="s">
        <v>7891</v>
      </c>
      <c r="AM1891" t="s">
        <v>7891</v>
      </c>
      <c r="AN1891" t="s">
        <v>7891</v>
      </c>
      <c r="AO1891" t="s">
        <v>9543</v>
      </c>
      <c r="AP1891" t="s">
        <v>9544</v>
      </c>
      <c r="AQ1891" t="s">
        <v>7891</v>
      </c>
      <c r="AR1891" t="s">
        <v>7891</v>
      </c>
      <c r="AS1891" t="s">
        <v>7891</v>
      </c>
      <c r="AT1891" t="s">
        <v>8870</v>
      </c>
      <c r="AU1891">
        <v>2021</v>
      </c>
      <c r="AV1891">
        <v>11</v>
      </c>
      <c r="AW1891">
        <v>4</v>
      </c>
      <c r="AX1891" t="s">
        <v>7891</v>
      </c>
      <c r="AY1891" t="s">
        <v>7891</v>
      </c>
      <c r="AZ1891" t="s">
        <v>8545</v>
      </c>
      <c r="BA1891" t="s">
        <v>7891</v>
      </c>
      <c r="BB1891">
        <v>349</v>
      </c>
      <c r="BC1891">
        <v>353</v>
      </c>
      <c r="BD1891" t="s">
        <v>7891</v>
      </c>
      <c r="BE1891" t="s">
        <v>3759</v>
      </c>
      <c r="BF1891" t="s">
        <v>7891</v>
      </c>
      <c r="BG1891" t="s">
        <v>7891</v>
      </c>
      <c r="BH1891" t="s">
        <v>7891</v>
      </c>
      <c r="BI1891" t="s">
        <v>7891</v>
      </c>
      <c r="BJ1891" t="s">
        <v>7891</v>
      </c>
      <c r="BK1891" t="s">
        <v>7891</v>
      </c>
      <c r="BL1891" t="s">
        <v>7891</v>
      </c>
      <c r="BM1891" t="s">
        <v>7891</v>
      </c>
      <c r="BN1891" t="s">
        <v>7891</v>
      </c>
      <c r="BO1891" t="s">
        <v>7891</v>
      </c>
      <c r="BP1891" t="s">
        <v>7891</v>
      </c>
      <c r="BQ1891" t="s">
        <v>7891</v>
      </c>
      <c r="BR1891" t="s">
        <v>9567</v>
      </c>
    </row>
    <row r="1892" spans="1:70" x14ac:dyDescent="0.35">
      <c r="A1892" t="s">
        <v>11404</v>
      </c>
      <c r="B1892" t="s">
        <v>9568</v>
      </c>
      <c r="C1892" t="s">
        <v>7891</v>
      </c>
      <c r="D1892" t="s">
        <v>4943</v>
      </c>
      <c r="E1892" t="s">
        <v>8664</v>
      </c>
      <c r="U1892" t="s">
        <v>7891</v>
      </c>
      <c r="V1892" t="s">
        <v>9569</v>
      </c>
      <c r="W1892" t="s">
        <v>7891</v>
      </c>
      <c r="X1892" t="s">
        <v>7891</v>
      </c>
      <c r="Y1892" t="s">
        <v>7891</v>
      </c>
      <c r="Z1892" t="s">
        <v>7891</v>
      </c>
      <c r="AA1892" t="s">
        <v>7891</v>
      </c>
      <c r="AB1892" t="s">
        <v>7891</v>
      </c>
      <c r="AC1892" t="s">
        <v>7891</v>
      </c>
      <c r="AD1892" t="s">
        <v>7891</v>
      </c>
      <c r="AE1892" t="s">
        <v>7891</v>
      </c>
      <c r="AF1892" t="s">
        <v>7891</v>
      </c>
      <c r="AG1892" t="s">
        <v>7891</v>
      </c>
      <c r="AH1892" t="s">
        <v>7891</v>
      </c>
      <c r="AI1892" t="s">
        <v>7891</v>
      </c>
      <c r="AJ1892" t="s">
        <v>7891</v>
      </c>
      <c r="AK1892" t="s">
        <v>7891</v>
      </c>
      <c r="AL1892" t="s">
        <v>7891</v>
      </c>
      <c r="AM1892" t="s">
        <v>7891</v>
      </c>
      <c r="AN1892" t="s">
        <v>7891</v>
      </c>
      <c r="AO1892" t="s">
        <v>8667</v>
      </c>
      <c r="AP1892" t="s">
        <v>8668</v>
      </c>
      <c r="AQ1892" t="s">
        <v>7891</v>
      </c>
      <c r="AR1892" t="s">
        <v>7891</v>
      </c>
      <c r="AS1892" t="s">
        <v>7891</v>
      </c>
      <c r="AT1892" t="s">
        <v>7895</v>
      </c>
      <c r="AU1892">
        <v>2021</v>
      </c>
      <c r="AV1892">
        <v>283</v>
      </c>
      <c r="AW1892" t="s">
        <v>7891</v>
      </c>
      <c r="AX1892" t="s">
        <v>7891</v>
      </c>
      <c r="AY1892" t="s">
        <v>7891</v>
      </c>
      <c r="AZ1892" t="s">
        <v>7891</v>
      </c>
      <c r="BA1892" t="s">
        <v>7891</v>
      </c>
      <c r="BB1892" t="s">
        <v>7891</v>
      </c>
      <c r="BC1892" t="s">
        <v>7891</v>
      </c>
      <c r="BD1892">
        <v>114177</v>
      </c>
      <c r="BE1892" t="s">
        <v>1376</v>
      </c>
      <c r="BF1892" t="s">
        <v>7891</v>
      </c>
      <c r="BG1892" t="s">
        <v>9570</v>
      </c>
      <c r="BH1892" t="s">
        <v>7891</v>
      </c>
      <c r="BI1892" t="s">
        <v>7891</v>
      </c>
      <c r="BJ1892" t="s">
        <v>7891</v>
      </c>
      <c r="BK1892" t="s">
        <v>7891</v>
      </c>
      <c r="BL1892" t="s">
        <v>7891</v>
      </c>
      <c r="BM1892">
        <v>34216885</v>
      </c>
      <c r="BN1892" t="s">
        <v>7891</v>
      </c>
      <c r="BO1892" t="s">
        <v>7891</v>
      </c>
      <c r="BP1892" t="s">
        <v>7891</v>
      </c>
      <c r="BQ1892" t="s">
        <v>7891</v>
      </c>
      <c r="BR1892" t="s">
        <v>9571</v>
      </c>
    </row>
    <row r="1893" spans="1:70" x14ac:dyDescent="0.35">
      <c r="A1893" t="s">
        <v>11404</v>
      </c>
      <c r="B1893" t="s">
        <v>9572</v>
      </c>
      <c r="C1893" t="s">
        <v>7891</v>
      </c>
      <c r="D1893" t="s">
        <v>9573</v>
      </c>
      <c r="E1893" t="s">
        <v>9050</v>
      </c>
      <c r="U1893" t="s">
        <v>7891</v>
      </c>
      <c r="V1893" t="s">
        <v>9574</v>
      </c>
      <c r="W1893" t="s">
        <v>7891</v>
      </c>
      <c r="X1893" t="s">
        <v>7891</v>
      </c>
      <c r="Y1893" t="s">
        <v>7891</v>
      </c>
      <c r="Z1893" t="s">
        <v>7891</v>
      </c>
      <c r="AA1893" t="s">
        <v>7891</v>
      </c>
      <c r="AB1893" t="s">
        <v>9575</v>
      </c>
      <c r="AC1893" t="s">
        <v>7891</v>
      </c>
      <c r="AD1893" t="s">
        <v>7891</v>
      </c>
      <c r="AE1893" t="s">
        <v>7891</v>
      </c>
      <c r="AF1893" t="s">
        <v>7891</v>
      </c>
      <c r="AG1893" t="s">
        <v>7891</v>
      </c>
      <c r="AH1893" t="s">
        <v>7891</v>
      </c>
      <c r="AI1893" t="s">
        <v>7891</v>
      </c>
      <c r="AJ1893" t="s">
        <v>7891</v>
      </c>
      <c r="AK1893" t="s">
        <v>7891</v>
      </c>
      <c r="AL1893" t="s">
        <v>7891</v>
      </c>
      <c r="AM1893" t="s">
        <v>7891</v>
      </c>
      <c r="AN1893" t="s">
        <v>7891</v>
      </c>
      <c r="AO1893" t="s">
        <v>9052</v>
      </c>
      <c r="AP1893" t="s">
        <v>9053</v>
      </c>
      <c r="AQ1893" t="s">
        <v>7891</v>
      </c>
      <c r="AR1893" t="s">
        <v>7891</v>
      </c>
      <c r="AS1893" t="s">
        <v>7891</v>
      </c>
      <c r="AT1893" t="s">
        <v>9082</v>
      </c>
      <c r="AU1893">
        <v>2021</v>
      </c>
      <c r="AV1893">
        <v>51</v>
      </c>
      <c r="AW1893">
        <v>5</v>
      </c>
      <c r="AX1893" t="s">
        <v>7891</v>
      </c>
      <c r="AY1893" t="s">
        <v>7891</v>
      </c>
      <c r="AZ1893" t="s">
        <v>7891</v>
      </c>
      <c r="BA1893" t="s">
        <v>7891</v>
      </c>
      <c r="BB1893">
        <v>1026</v>
      </c>
      <c r="BC1893">
        <v>1035</v>
      </c>
      <c r="BD1893" t="s">
        <v>7891</v>
      </c>
      <c r="BE1893" t="s">
        <v>9576</v>
      </c>
      <c r="BF1893" t="s">
        <v>7891</v>
      </c>
      <c r="BG1893" t="s">
        <v>9570</v>
      </c>
      <c r="BH1893" t="s">
        <v>7891</v>
      </c>
      <c r="BI1893" t="s">
        <v>7891</v>
      </c>
      <c r="BJ1893" t="s">
        <v>7891</v>
      </c>
      <c r="BK1893" t="s">
        <v>7891</v>
      </c>
      <c r="BL1893" t="s">
        <v>7891</v>
      </c>
      <c r="BM1893">
        <v>34184317</v>
      </c>
      <c r="BN1893" t="s">
        <v>7891</v>
      </c>
      <c r="BO1893" t="s">
        <v>7891</v>
      </c>
      <c r="BP1893" t="s">
        <v>7891</v>
      </c>
      <c r="BQ1893" t="s">
        <v>7891</v>
      </c>
      <c r="BR1893" t="s">
        <v>9577</v>
      </c>
    </row>
    <row r="1894" spans="1:70" x14ac:dyDescent="0.35">
      <c r="A1894" t="s">
        <v>11404</v>
      </c>
      <c r="B1894" t="s">
        <v>9578</v>
      </c>
      <c r="C1894" t="s">
        <v>7891</v>
      </c>
      <c r="D1894" t="s">
        <v>9579</v>
      </c>
      <c r="E1894" t="s">
        <v>8768</v>
      </c>
      <c r="U1894" t="s">
        <v>7891</v>
      </c>
      <c r="V1894" t="s">
        <v>9580</v>
      </c>
      <c r="W1894" t="s">
        <v>7891</v>
      </c>
      <c r="X1894" t="s">
        <v>7891</v>
      </c>
      <c r="Y1894" t="s">
        <v>7891</v>
      </c>
      <c r="Z1894" t="s">
        <v>7891</v>
      </c>
      <c r="AA1894" t="s">
        <v>7891</v>
      </c>
      <c r="AB1894" t="s">
        <v>7891</v>
      </c>
      <c r="AC1894" t="s">
        <v>7891</v>
      </c>
      <c r="AD1894" t="s">
        <v>7891</v>
      </c>
      <c r="AE1894" t="s">
        <v>7891</v>
      </c>
      <c r="AF1894" t="s">
        <v>7891</v>
      </c>
      <c r="AG1894" t="s">
        <v>7891</v>
      </c>
      <c r="AH1894" t="s">
        <v>7891</v>
      </c>
      <c r="AI1894" t="s">
        <v>7891</v>
      </c>
      <c r="AJ1894" t="s">
        <v>7891</v>
      </c>
      <c r="AK1894" t="s">
        <v>7891</v>
      </c>
      <c r="AL1894" t="s">
        <v>7891</v>
      </c>
      <c r="AM1894" t="s">
        <v>7891</v>
      </c>
      <c r="AN1894" t="s">
        <v>7891</v>
      </c>
      <c r="AO1894" t="s">
        <v>7891</v>
      </c>
      <c r="AP1894" t="s">
        <v>8772</v>
      </c>
      <c r="AQ1894" t="s">
        <v>7891</v>
      </c>
      <c r="AR1894" t="s">
        <v>7891</v>
      </c>
      <c r="AS1894" t="s">
        <v>7891</v>
      </c>
      <c r="AT1894" t="s">
        <v>9581</v>
      </c>
      <c r="AU1894">
        <v>2021</v>
      </c>
      <c r="AV1894">
        <v>6</v>
      </c>
      <c r="AW1894" t="s">
        <v>7891</v>
      </c>
      <c r="AX1894" t="s">
        <v>7891</v>
      </c>
      <c r="AY1894" t="s">
        <v>7891</v>
      </c>
      <c r="AZ1894" t="s">
        <v>7891</v>
      </c>
      <c r="BA1894" t="s">
        <v>7891</v>
      </c>
      <c r="BB1894" t="s">
        <v>7891</v>
      </c>
      <c r="BC1894" t="s">
        <v>7891</v>
      </c>
      <c r="BD1894">
        <v>697356</v>
      </c>
      <c r="BE1894" t="s">
        <v>9582</v>
      </c>
      <c r="BF1894" t="s">
        <v>7891</v>
      </c>
      <c r="BG1894" t="s">
        <v>7891</v>
      </c>
      <c r="BH1894" t="s">
        <v>7891</v>
      </c>
      <c r="BI1894" t="s">
        <v>7891</v>
      </c>
      <c r="BJ1894" t="s">
        <v>7891</v>
      </c>
      <c r="BK1894" t="s">
        <v>7891</v>
      </c>
      <c r="BL1894" t="s">
        <v>7891</v>
      </c>
      <c r="BM1894">
        <v>34268351</v>
      </c>
      <c r="BN1894" t="s">
        <v>7891</v>
      </c>
      <c r="BO1894" t="s">
        <v>7891</v>
      </c>
      <c r="BP1894" t="s">
        <v>7891</v>
      </c>
      <c r="BQ1894" t="s">
        <v>7891</v>
      </c>
      <c r="BR1894" t="s">
        <v>9583</v>
      </c>
    </row>
    <row r="1895" spans="1:70" x14ac:dyDescent="0.35">
      <c r="A1895" t="s">
        <v>11404</v>
      </c>
      <c r="B1895" t="s">
        <v>9584</v>
      </c>
      <c r="C1895" t="s">
        <v>7891</v>
      </c>
      <c r="D1895" t="s">
        <v>9585</v>
      </c>
      <c r="E1895" t="s">
        <v>9586</v>
      </c>
      <c r="U1895" t="s">
        <v>7891</v>
      </c>
      <c r="V1895" t="s">
        <v>9587</v>
      </c>
      <c r="W1895" t="s">
        <v>7891</v>
      </c>
      <c r="X1895" t="s">
        <v>7891</v>
      </c>
      <c r="Y1895" t="s">
        <v>7891</v>
      </c>
      <c r="Z1895" t="s">
        <v>7891</v>
      </c>
      <c r="AA1895" t="s">
        <v>7891</v>
      </c>
      <c r="AB1895" t="s">
        <v>7891</v>
      </c>
      <c r="AC1895" t="s">
        <v>7891</v>
      </c>
      <c r="AD1895" t="s">
        <v>7891</v>
      </c>
      <c r="AE1895" t="s">
        <v>7891</v>
      </c>
      <c r="AF1895" t="s">
        <v>7891</v>
      </c>
      <c r="AG1895" t="s">
        <v>7891</v>
      </c>
      <c r="AH1895" t="s">
        <v>7891</v>
      </c>
      <c r="AI1895" t="s">
        <v>7891</v>
      </c>
      <c r="AJ1895" t="s">
        <v>7891</v>
      </c>
      <c r="AK1895" t="s">
        <v>7891</v>
      </c>
      <c r="AL1895" t="s">
        <v>7891</v>
      </c>
      <c r="AM1895" t="s">
        <v>7891</v>
      </c>
      <c r="AN1895" t="s">
        <v>7891</v>
      </c>
      <c r="AO1895" t="s">
        <v>9588</v>
      </c>
      <c r="AP1895" t="s">
        <v>9589</v>
      </c>
      <c r="AQ1895" t="s">
        <v>7891</v>
      </c>
      <c r="AR1895" t="s">
        <v>7891</v>
      </c>
      <c r="AS1895" t="s">
        <v>7891</v>
      </c>
      <c r="AT1895" t="s">
        <v>9590</v>
      </c>
      <c r="AU1895">
        <v>2021</v>
      </c>
      <c r="AV1895">
        <v>100</v>
      </c>
      <c r="AW1895">
        <v>25</v>
      </c>
      <c r="AX1895" t="s">
        <v>7891</v>
      </c>
      <c r="AY1895" t="s">
        <v>7891</v>
      </c>
      <c r="AZ1895" t="s">
        <v>7891</v>
      </c>
      <c r="BA1895" t="s">
        <v>7891</v>
      </c>
      <c r="BB1895" t="s">
        <v>7891</v>
      </c>
      <c r="BC1895" t="s">
        <v>7891</v>
      </c>
      <c r="BD1895" t="s">
        <v>7891</v>
      </c>
      <c r="BE1895" t="s">
        <v>1601</v>
      </c>
      <c r="BF1895" t="s">
        <v>7891</v>
      </c>
      <c r="BG1895" t="s">
        <v>7891</v>
      </c>
      <c r="BH1895" t="s">
        <v>7891</v>
      </c>
      <c r="BI1895" t="s">
        <v>7891</v>
      </c>
      <c r="BJ1895" t="s">
        <v>7891</v>
      </c>
      <c r="BK1895" t="s">
        <v>7891</v>
      </c>
      <c r="BL1895" t="s">
        <v>7891</v>
      </c>
      <c r="BM1895">
        <v>34160430</v>
      </c>
      <c r="BN1895" t="s">
        <v>7891</v>
      </c>
      <c r="BO1895" t="s">
        <v>7891</v>
      </c>
      <c r="BP1895" t="s">
        <v>7891</v>
      </c>
      <c r="BQ1895" t="s">
        <v>7891</v>
      </c>
      <c r="BR1895" t="s">
        <v>9591</v>
      </c>
    </row>
    <row r="1896" spans="1:70" x14ac:dyDescent="0.35">
      <c r="A1896" t="s">
        <v>11404</v>
      </c>
      <c r="B1896" t="s">
        <v>9592</v>
      </c>
      <c r="C1896" t="s">
        <v>7891</v>
      </c>
      <c r="D1896" t="s">
        <v>9593</v>
      </c>
      <c r="E1896" t="s">
        <v>8902</v>
      </c>
      <c r="U1896" t="s">
        <v>7891</v>
      </c>
      <c r="V1896" t="s">
        <v>9594</v>
      </c>
      <c r="W1896" t="s">
        <v>7891</v>
      </c>
      <c r="X1896" t="s">
        <v>7891</v>
      </c>
      <c r="Y1896" t="s">
        <v>7891</v>
      </c>
      <c r="Z1896" t="s">
        <v>7891</v>
      </c>
      <c r="AA1896" t="s">
        <v>7891</v>
      </c>
      <c r="AB1896" t="s">
        <v>9595</v>
      </c>
      <c r="AC1896" t="s">
        <v>7891</v>
      </c>
      <c r="AD1896" t="s">
        <v>7891</v>
      </c>
      <c r="AE1896" t="s">
        <v>7891</v>
      </c>
      <c r="AF1896" t="s">
        <v>7891</v>
      </c>
      <c r="AG1896" t="s">
        <v>7891</v>
      </c>
      <c r="AH1896" t="s">
        <v>7891</v>
      </c>
      <c r="AI1896" t="s">
        <v>7891</v>
      </c>
      <c r="AJ1896" t="s">
        <v>7891</v>
      </c>
      <c r="AK1896" t="s">
        <v>7891</v>
      </c>
      <c r="AL1896" t="s">
        <v>7891</v>
      </c>
      <c r="AM1896" t="s">
        <v>7891</v>
      </c>
      <c r="AN1896" t="s">
        <v>7891</v>
      </c>
      <c r="AO1896" t="s">
        <v>8905</v>
      </c>
      <c r="AP1896" t="s">
        <v>8906</v>
      </c>
      <c r="AQ1896" t="s">
        <v>7891</v>
      </c>
      <c r="AR1896" t="s">
        <v>7891</v>
      </c>
      <c r="AS1896" t="s">
        <v>7891</v>
      </c>
      <c r="AT1896" t="s">
        <v>9244</v>
      </c>
      <c r="AU1896">
        <v>2021</v>
      </c>
      <c r="AV1896">
        <v>303</v>
      </c>
      <c r="AW1896" t="s">
        <v>7891</v>
      </c>
      <c r="AX1896" t="s">
        <v>7891</v>
      </c>
      <c r="AY1896" t="s">
        <v>7891</v>
      </c>
      <c r="AZ1896" t="s">
        <v>7891</v>
      </c>
      <c r="BA1896" t="s">
        <v>7891</v>
      </c>
      <c r="BB1896" t="s">
        <v>7891</v>
      </c>
      <c r="BC1896" t="s">
        <v>7891</v>
      </c>
      <c r="BD1896">
        <v>114069</v>
      </c>
      <c r="BE1896" t="s">
        <v>2883</v>
      </c>
      <c r="BF1896" t="s">
        <v>7891</v>
      </c>
      <c r="BG1896" t="s">
        <v>9570</v>
      </c>
      <c r="BH1896" t="s">
        <v>7891</v>
      </c>
      <c r="BI1896" t="s">
        <v>7891</v>
      </c>
      <c r="BJ1896" t="s">
        <v>7891</v>
      </c>
      <c r="BK1896" t="s">
        <v>7891</v>
      </c>
      <c r="BL1896" t="s">
        <v>7891</v>
      </c>
      <c r="BM1896">
        <v>34182270</v>
      </c>
      <c r="BN1896" t="s">
        <v>7891</v>
      </c>
      <c r="BO1896" t="s">
        <v>7891</v>
      </c>
      <c r="BP1896" t="s">
        <v>7891</v>
      </c>
      <c r="BQ1896" t="s">
        <v>7891</v>
      </c>
      <c r="BR1896" t="s">
        <v>9596</v>
      </c>
    </row>
    <row r="1897" spans="1:70" x14ac:dyDescent="0.35">
      <c r="A1897" t="s">
        <v>11404</v>
      </c>
      <c r="B1897" t="s">
        <v>9597</v>
      </c>
      <c r="C1897" t="s">
        <v>7891</v>
      </c>
      <c r="D1897" t="s">
        <v>6026</v>
      </c>
      <c r="E1897" t="s">
        <v>9598</v>
      </c>
      <c r="U1897" t="s">
        <v>7891</v>
      </c>
      <c r="V1897" t="s">
        <v>9599</v>
      </c>
      <c r="W1897" t="s">
        <v>7891</v>
      </c>
      <c r="X1897" t="s">
        <v>7891</v>
      </c>
      <c r="Y1897" t="s">
        <v>7891</v>
      </c>
      <c r="Z1897" t="s">
        <v>7891</v>
      </c>
      <c r="AA1897" t="s">
        <v>7891</v>
      </c>
      <c r="AB1897" t="s">
        <v>9600</v>
      </c>
      <c r="AC1897" t="s">
        <v>7891</v>
      </c>
      <c r="AD1897" t="s">
        <v>7891</v>
      </c>
      <c r="AE1897" t="s">
        <v>7891</v>
      </c>
      <c r="AF1897" t="s">
        <v>7891</v>
      </c>
      <c r="AG1897" t="s">
        <v>7891</v>
      </c>
      <c r="AH1897" t="s">
        <v>7891</v>
      </c>
      <c r="AI1897" t="s">
        <v>7891</v>
      </c>
      <c r="AJ1897" t="s">
        <v>7891</v>
      </c>
      <c r="AK1897" t="s">
        <v>7891</v>
      </c>
      <c r="AL1897" t="s">
        <v>7891</v>
      </c>
      <c r="AM1897" t="s">
        <v>7891</v>
      </c>
      <c r="AN1897" t="s">
        <v>7891</v>
      </c>
      <c r="AO1897" t="s">
        <v>9601</v>
      </c>
      <c r="AP1897" t="s">
        <v>9602</v>
      </c>
      <c r="AQ1897" t="s">
        <v>7891</v>
      </c>
      <c r="AR1897" t="s">
        <v>7891</v>
      </c>
      <c r="AS1897" t="s">
        <v>7891</v>
      </c>
      <c r="AT1897" t="s">
        <v>9590</v>
      </c>
      <c r="AU1897">
        <v>2021</v>
      </c>
      <c r="AV1897">
        <v>30</v>
      </c>
      <c r="AW1897" t="s">
        <v>7891</v>
      </c>
      <c r="AX1897" t="s">
        <v>7891</v>
      </c>
      <c r="AY1897" t="s">
        <v>7891</v>
      </c>
      <c r="AZ1897" t="s">
        <v>7891</v>
      </c>
      <c r="BA1897" t="s">
        <v>7891</v>
      </c>
      <c r="BB1897" t="s">
        <v>7891</v>
      </c>
      <c r="BC1897" t="s">
        <v>7891</v>
      </c>
      <c r="BD1897" t="s">
        <v>9603</v>
      </c>
      <c r="BE1897" t="s">
        <v>3612</v>
      </c>
      <c r="BF1897" t="s">
        <v>7891</v>
      </c>
      <c r="BG1897" t="s">
        <v>7891</v>
      </c>
      <c r="BH1897" t="s">
        <v>7891</v>
      </c>
      <c r="BI1897" t="s">
        <v>7891</v>
      </c>
      <c r="BJ1897" t="s">
        <v>7891</v>
      </c>
      <c r="BK1897" t="s">
        <v>7891</v>
      </c>
      <c r="BL1897" t="s">
        <v>7891</v>
      </c>
      <c r="BM1897">
        <v>34167612</v>
      </c>
      <c r="BN1897" t="s">
        <v>7891</v>
      </c>
      <c r="BO1897" t="s">
        <v>7891</v>
      </c>
      <c r="BP1897" t="s">
        <v>7891</v>
      </c>
      <c r="BQ1897" t="s">
        <v>7891</v>
      </c>
      <c r="BR1897" t="s">
        <v>9604</v>
      </c>
    </row>
    <row r="1898" spans="1:70" x14ac:dyDescent="0.35">
      <c r="A1898" t="s">
        <v>11404</v>
      </c>
      <c r="B1898" t="s">
        <v>9605</v>
      </c>
      <c r="C1898" t="s">
        <v>7891</v>
      </c>
      <c r="D1898" t="s">
        <v>9606</v>
      </c>
      <c r="E1898" t="s">
        <v>9607</v>
      </c>
      <c r="U1898" t="s">
        <v>7891</v>
      </c>
      <c r="V1898" t="s">
        <v>9608</v>
      </c>
      <c r="W1898" t="s">
        <v>7891</v>
      </c>
      <c r="X1898" t="s">
        <v>7891</v>
      </c>
      <c r="Y1898" t="s">
        <v>7891</v>
      </c>
      <c r="Z1898" t="s">
        <v>7891</v>
      </c>
      <c r="AA1898" t="s">
        <v>7891</v>
      </c>
      <c r="AB1898" t="s">
        <v>9609</v>
      </c>
      <c r="AC1898" t="s">
        <v>7891</v>
      </c>
      <c r="AD1898" t="s">
        <v>7891</v>
      </c>
      <c r="AE1898" t="s">
        <v>7891</v>
      </c>
      <c r="AF1898" t="s">
        <v>7891</v>
      </c>
      <c r="AG1898" t="s">
        <v>7891</v>
      </c>
      <c r="AH1898" t="s">
        <v>7891</v>
      </c>
      <c r="AI1898" t="s">
        <v>7891</v>
      </c>
      <c r="AJ1898" t="s">
        <v>7891</v>
      </c>
      <c r="AK1898" t="s">
        <v>7891</v>
      </c>
      <c r="AL1898" t="s">
        <v>7891</v>
      </c>
      <c r="AM1898" t="s">
        <v>7891</v>
      </c>
      <c r="AN1898" t="s">
        <v>7891</v>
      </c>
      <c r="AO1898" t="s">
        <v>9610</v>
      </c>
      <c r="AP1898" t="s">
        <v>7891</v>
      </c>
      <c r="AQ1898" t="s">
        <v>7891</v>
      </c>
      <c r="AR1898" t="s">
        <v>7891</v>
      </c>
      <c r="AS1898" t="s">
        <v>7891</v>
      </c>
      <c r="AT1898" t="s">
        <v>9611</v>
      </c>
      <c r="AU1898">
        <v>2021</v>
      </c>
      <c r="AV1898">
        <v>8</v>
      </c>
      <c r="AW1898" t="s">
        <v>7891</v>
      </c>
      <c r="AX1898" t="s">
        <v>7891</v>
      </c>
      <c r="AY1898" t="s">
        <v>7891</v>
      </c>
      <c r="AZ1898" t="s">
        <v>7891</v>
      </c>
      <c r="BA1898" t="s">
        <v>7891</v>
      </c>
      <c r="BB1898" t="s">
        <v>7891</v>
      </c>
      <c r="BC1898" t="s">
        <v>7891</v>
      </c>
      <c r="BD1898" t="s">
        <v>9612</v>
      </c>
      <c r="BE1898" t="s">
        <v>9613</v>
      </c>
      <c r="BF1898" t="s">
        <v>7891</v>
      </c>
      <c r="BG1898" t="s">
        <v>7891</v>
      </c>
      <c r="BH1898" t="s">
        <v>7891</v>
      </c>
      <c r="BI1898" t="s">
        <v>7891</v>
      </c>
      <c r="BJ1898" t="s">
        <v>7891</v>
      </c>
      <c r="BK1898" t="s">
        <v>7891</v>
      </c>
      <c r="BL1898" t="s">
        <v>7891</v>
      </c>
      <c r="BM1898">
        <v>34249369</v>
      </c>
      <c r="BN1898" t="s">
        <v>7891</v>
      </c>
      <c r="BO1898" t="s">
        <v>7891</v>
      </c>
      <c r="BP1898" t="s">
        <v>7891</v>
      </c>
      <c r="BQ1898" t="s">
        <v>7891</v>
      </c>
      <c r="BR1898" t="s">
        <v>9614</v>
      </c>
    </row>
    <row r="1899" spans="1:70" x14ac:dyDescent="0.35">
      <c r="A1899" t="s">
        <v>11404</v>
      </c>
      <c r="B1899" t="s">
        <v>9615</v>
      </c>
      <c r="C1899" t="s">
        <v>7891</v>
      </c>
      <c r="D1899" t="s">
        <v>6368</v>
      </c>
      <c r="E1899" t="s">
        <v>9616</v>
      </c>
      <c r="U1899" t="s">
        <v>7891</v>
      </c>
      <c r="V1899" t="s">
        <v>9617</v>
      </c>
      <c r="W1899" t="s">
        <v>7891</v>
      </c>
      <c r="X1899" t="s">
        <v>7891</v>
      </c>
      <c r="Y1899" t="s">
        <v>7891</v>
      </c>
      <c r="Z1899" t="s">
        <v>7891</v>
      </c>
      <c r="AA1899" t="s">
        <v>7891</v>
      </c>
      <c r="AB1899" t="s">
        <v>9618</v>
      </c>
      <c r="AC1899" t="s">
        <v>7891</v>
      </c>
      <c r="AD1899" t="s">
        <v>7891</v>
      </c>
      <c r="AE1899" t="s">
        <v>7891</v>
      </c>
      <c r="AF1899" t="s">
        <v>7891</v>
      </c>
      <c r="AG1899" t="s">
        <v>7891</v>
      </c>
      <c r="AH1899" t="s">
        <v>7891</v>
      </c>
      <c r="AI1899" t="s">
        <v>7891</v>
      </c>
      <c r="AJ1899" t="s">
        <v>7891</v>
      </c>
      <c r="AK1899" t="s">
        <v>7891</v>
      </c>
      <c r="AL1899" t="s">
        <v>7891</v>
      </c>
      <c r="AM1899" t="s">
        <v>7891</v>
      </c>
      <c r="AN1899" t="s">
        <v>7891</v>
      </c>
      <c r="AO1899" t="s">
        <v>9619</v>
      </c>
      <c r="AP1899" t="s">
        <v>9620</v>
      </c>
      <c r="AQ1899" t="s">
        <v>7891</v>
      </c>
      <c r="AR1899" t="s">
        <v>7891</v>
      </c>
      <c r="AS1899" t="s">
        <v>7891</v>
      </c>
      <c r="AT1899" t="s">
        <v>7891</v>
      </c>
      <c r="AU1899" t="s">
        <v>7891</v>
      </c>
      <c r="AV1899" t="s">
        <v>7891</v>
      </c>
      <c r="AW1899" t="s">
        <v>7891</v>
      </c>
      <c r="AX1899" t="s">
        <v>7891</v>
      </c>
      <c r="AY1899" t="s">
        <v>7891</v>
      </c>
      <c r="AZ1899" t="s">
        <v>7891</v>
      </c>
      <c r="BA1899" t="s">
        <v>7891</v>
      </c>
      <c r="BB1899" t="s">
        <v>7891</v>
      </c>
      <c r="BC1899" t="s">
        <v>7891</v>
      </c>
      <c r="BD1899" t="s">
        <v>7891</v>
      </c>
      <c r="BE1899" t="s">
        <v>6373</v>
      </c>
      <c r="BF1899" t="s">
        <v>7891</v>
      </c>
      <c r="BG1899" t="s">
        <v>9570</v>
      </c>
      <c r="BH1899" t="s">
        <v>7891</v>
      </c>
      <c r="BI1899" t="s">
        <v>7891</v>
      </c>
      <c r="BJ1899" t="s">
        <v>7891</v>
      </c>
      <c r="BK1899" t="s">
        <v>7891</v>
      </c>
      <c r="BL1899" t="s">
        <v>7891</v>
      </c>
      <c r="BM1899">
        <v>34166099</v>
      </c>
      <c r="BN1899" t="s">
        <v>7891</v>
      </c>
      <c r="BO1899" t="s">
        <v>7891</v>
      </c>
      <c r="BP1899" t="s">
        <v>7891</v>
      </c>
      <c r="BQ1899" t="s">
        <v>7891</v>
      </c>
      <c r="BR1899" t="s">
        <v>9621</v>
      </c>
    </row>
    <row r="1900" spans="1:70" x14ac:dyDescent="0.35">
      <c r="A1900" t="s">
        <v>11404</v>
      </c>
      <c r="B1900" t="s">
        <v>9622</v>
      </c>
      <c r="C1900" t="s">
        <v>7891</v>
      </c>
      <c r="D1900" t="s">
        <v>9623</v>
      </c>
      <c r="E1900" t="s">
        <v>9624</v>
      </c>
      <c r="U1900" t="s">
        <v>7891</v>
      </c>
      <c r="V1900" t="s">
        <v>9625</v>
      </c>
      <c r="W1900" t="s">
        <v>7891</v>
      </c>
      <c r="X1900" t="s">
        <v>7891</v>
      </c>
      <c r="Y1900" t="s">
        <v>7891</v>
      </c>
      <c r="Z1900" t="s">
        <v>7891</v>
      </c>
      <c r="AA1900" t="s">
        <v>9626</v>
      </c>
      <c r="AB1900" t="s">
        <v>9627</v>
      </c>
      <c r="AC1900" t="s">
        <v>7891</v>
      </c>
      <c r="AD1900" t="s">
        <v>7891</v>
      </c>
      <c r="AE1900" t="s">
        <v>7891</v>
      </c>
      <c r="AF1900" t="s">
        <v>7891</v>
      </c>
      <c r="AG1900" t="s">
        <v>7891</v>
      </c>
      <c r="AH1900" t="s">
        <v>7891</v>
      </c>
      <c r="AI1900" t="s">
        <v>7891</v>
      </c>
      <c r="AJ1900" t="s">
        <v>7891</v>
      </c>
      <c r="AK1900" t="s">
        <v>7891</v>
      </c>
      <c r="AL1900" t="s">
        <v>7891</v>
      </c>
      <c r="AM1900" t="s">
        <v>7891</v>
      </c>
      <c r="AN1900" t="s">
        <v>7891</v>
      </c>
      <c r="AO1900" t="s">
        <v>9628</v>
      </c>
      <c r="AP1900" t="s">
        <v>9629</v>
      </c>
      <c r="AQ1900" t="s">
        <v>7891</v>
      </c>
      <c r="AR1900" t="s">
        <v>7891</v>
      </c>
      <c r="AS1900" t="s">
        <v>7891</v>
      </c>
      <c r="AT1900" t="s">
        <v>9244</v>
      </c>
      <c r="AU1900">
        <v>2021</v>
      </c>
      <c r="AV1900">
        <v>78</v>
      </c>
      <c r="AW1900">
        <v>9</v>
      </c>
      <c r="AX1900" t="s">
        <v>7891</v>
      </c>
      <c r="AY1900" t="s">
        <v>7891</v>
      </c>
      <c r="AZ1900" t="s">
        <v>7891</v>
      </c>
      <c r="BA1900" t="s">
        <v>7891</v>
      </c>
      <c r="BB1900">
        <v>994</v>
      </c>
      <c r="BC1900">
        <v>1004</v>
      </c>
      <c r="BD1900" t="s">
        <v>7891</v>
      </c>
      <c r="BE1900" t="s">
        <v>984</v>
      </c>
      <c r="BF1900" t="s">
        <v>7891</v>
      </c>
      <c r="BG1900" t="s">
        <v>9570</v>
      </c>
      <c r="BH1900" t="s">
        <v>7891</v>
      </c>
      <c r="BI1900" t="s">
        <v>7891</v>
      </c>
      <c r="BJ1900" t="s">
        <v>7891</v>
      </c>
      <c r="BK1900" t="s">
        <v>7891</v>
      </c>
      <c r="BL1900" t="s">
        <v>7891</v>
      </c>
      <c r="BM1900">
        <v>34160595</v>
      </c>
      <c r="BN1900" t="s">
        <v>7891</v>
      </c>
      <c r="BO1900" t="s">
        <v>7891</v>
      </c>
      <c r="BP1900" t="s">
        <v>7891</v>
      </c>
      <c r="BQ1900" t="s">
        <v>7891</v>
      </c>
      <c r="BR1900" t="s">
        <v>9630</v>
      </c>
    </row>
    <row r="1901" spans="1:70" x14ac:dyDescent="0.35">
      <c r="A1901" t="s">
        <v>11404</v>
      </c>
      <c r="B1901" t="s">
        <v>9631</v>
      </c>
      <c r="C1901" t="s">
        <v>7891</v>
      </c>
      <c r="D1901" t="s">
        <v>4218</v>
      </c>
      <c r="E1901" t="s">
        <v>9632</v>
      </c>
      <c r="U1901" t="s">
        <v>7891</v>
      </c>
      <c r="V1901" t="s">
        <v>9633</v>
      </c>
      <c r="W1901" t="s">
        <v>7891</v>
      </c>
      <c r="X1901" t="s">
        <v>7891</v>
      </c>
      <c r="Y1901" t="s">
        <v>7891</v>
      </c>
      <c r="Z1901" t="s">
        <v>7891</v>
      </c>
      <c r="AA1901" t="s">
        <v>9634</v>
      </c>
      <c r="AB1901" t="s">
        <v>9635</v>
      </c>
      <c r="AC1901" t="s">
        <v>7891</v>
      </c>
      <c r="AD1901" t="s">
        <v>7891</v>
      </c>
      <c r="AE1901" t="s">
        <v>7891</v>
      </c>
      <c r="AF1901" t="s">
        <v>7891</v>
      </c>
      <c r="AG1901" t="s">
        <v>7891</v>
      </c>
      <c r="AH1901" t="s">
        <v>7891</v>
      </c>
      <c r="AI1901" t="s">
        <v>7891</v>
      </c>
      <c r="AJ1901" t="s">
        <v>7891</v>
      </c>
      <c r="AK1901" t="s">
        <v>7891</v>
      </c>
      <c r="AL1901" t="s">
        <v>7891</v>
      </c>
      <c r="AM1901" t="s">
        <v>7891</v>
      </c>
      <c r="AN1901" t="s">
        <v>7891</v>
      </c>
      <c r="AO1901" t="s">
        <v>9636</v>
      </c>
      <c r="AP1901" t="s">
        <v>9637</v>
      </c>
      <c r="AQ1901" t="s">
        <v>7891</v>
      </c>
      <c r="AR1901" t="s">
        <v>7891</v>
      </c>
      <c r="AS1901" t="s">
        <v>7891</v>
      </c>
      <c r="AT1901" t="s">
        <v>7891</v>
      </c>
      <c r="AU1901" t="s">
        <v>7891</v>
      </c>
      <c r="AV1901" t="s">
        <v>7891</v>
      </c>
      <c r="AW1901" t="s">
        <v>7891</v>
      </c>
      <c r="AX1901" t="s">
        <v>7891</v>
      </c>
      <c r="AY1901" t="s">
        <v>7891</v>
      </c>
      <c r="AZ1901" t="s">
        <v>7891</v>
      </c>
      <c r="BA1901" t="s">
        <v>7891</v>
      </c>
      <c r="BB1901" t="s">
        <v>7891</v>
      </c>
      <c r="BC1901" t="s">
        <v>7891</v>
      </c>
      <c r="BD1901" t="s">
        <v>7891</v>
      </c>
      <c r="BE1901" t="s">
        <v>4223</v>
      </c>
      <c r="BF1901" t="s">
        <v>7891</v>
      </c>
      <c r="BG1901" t="s">
        <v>9570</v>
      </c>
      <c r="BH1901" t="s">
        <v>7891</v>
      </c>
      <c r="BI1901" t="s">
        <v>7891</v>
      </c>
      <c r="BJ1901" t="s">
        <v>7891</v>
      </c>
      <c r="BK1901" t="s">
        <v>7891</v>
      </c>
      <c r="BL1901" t="s">
        <v>7891</v>
      </c>
      <c r="BM1901">
        <v>34142149</v>
      </c>
      <c r="BN1901" t="s">
        <v>7891</v>
      </c>
      <c r="BO1901" t="s">
        <v>7891</v>
      </c>
      <c r="BP1901" t="s">
        <v>7891</v>
      </c>
      <c r="BQ1901" t="s">
        <v>7891</v>
      </c>
      <c r="BR1901" t="s">
        <v>9638</v>
      </c>
    </row>
    <row r="1902" spans="1:70" x14ac:dyDescent="0.35">
      <c r="A1902" t="s">
        <v>11404</v>
      </c>
      <c r="B1902" t="s">
        <v>9639</v>
      </c>
      <c r="C1902" t="s">
        <v>7891</v>
      </c>
      <c r="D1902" t="s">
        <v>5359</v>
      </c>
      <c r="E1902" t="s">
        <v>9498</v>
      </c>
      <c r="U1902" t="s">
        <v>7891</v>
      </c>
      <c r="V1902" t="s">
        <v>9640</v>
      </c>
      <c r="W1902" t="s">
        <v>7891</v>
      </c>
      <c r="X1902" t="s">
        <v>7891</v>
      </c>
      <c r="Y1902" t="s">
        <v>7891</v>
      </c>
      <c r="Z1902" t="s">
        <v>7891</v>
      </c>
      <c r="AA1902" t="s">
        <v>9641</v>
      </c>
      <c r="AB1902" t="s">
        <v>7891</v>
      </c>
      <c r="AC1902" t="s">
        <v>7891</v>
      </c>
      <c r="AD1902" t="s">
        <v>7891</v>
      </c>
      <c r="AE1902" t="s">
        <v>7891</v>
      </c>
      <c r="AF1902" t="s">
        <v>7891</v>
      </c>
      <c r="AG1902" t="s">
        <v>7891</v>
      </c>
      <c r="AH1902" t="s">
        <v>7891</v>
      </c>
      <c r="AI1902" t="s">
        <v>7891</v>
      </c>
      <c r="AJ1902" t="s">
        <v>7891</v>
      </c>
      <c r="AK1902" t="s">
        <v>7891</v>
      </c>
      <c r="AL1902" t="s">
        <v>7891</v>
      </c>
      <c r="AM1902" t="s">
        <v>7891</v>
      </c>
      <c r="AN1902" t="s">
        <v>7891</v>
      </c>
      <c r="AO1902" t="s">
        <v>7891</v>
      </c>
      <c r="AP1902" t="s">
        <v>8438</v>
      </c>
      <c r="AQ1902" t="s">
        <v>7891</v>
      </c>
      <c r="AR1902" t="s">
        <v>7891</v>
      </c>
      <c r="AS1902" t="s">
        <v>7891</v>
      </c>
      <c r="AT1902" t="s">
        <v>9642</v>
      </c>
      <c r="AU1902">
        <v>2021</v>
      </c>
      <c r="AV1902">
        <v>13</v>
      </c>
      <c r="AW1902">
        <v>6</v>
      </c>
      <c r="AX1902" t="s">
        <v>7891</v>
      </c>
      <c r="AY1902" t="s">
        <v>7891</v>
      </c>
      <c r="AZ1902" t="s">
        <v>7891</v>
      </c>
      <c r="BA1902" t="s">
        <v>7891</v>
      </c>
      <c r="BB1902" t="s">
        <v>7891</v>
      </c>
      <c r="BC1902" t="s">
        <v>7891</v>
      </c>
      <c r="BD1902" t="s">
        <v>9643</v>
      </c>
      <c r="BE1902" t="s">
        <v>5364</v>
      </c>
      <c r="BF1902" t="s">
        <v>7891</v>
      </c>
      <c r="BG1902" t="s">
        <v>7891</v>
      </c>
      <c r="BH1902" t="s">
        <v>7891</v>
      </c>
      <c r="BI1902" t="s">
        <v>7891</v>
      </c>
      <c r="BJ1902" t="s">
        <v>7891</v>
      </c>
      <c r="BK1902" t="s">
        <v>7891</v>
      </c>
      <c r="BL1902" t="s">
        <v>7891</v>
      </c>
      <c r="BM1902">
        <v>34277291</v>
      </c>
      <c r="BN1902" t="s">
        <v>7891</v>
      </c>
      <c r="BO1902" t="s">
        <v>7891</v>
      </c>
      <c r="BP1902" t="s">
        <v>7891</v>
      </c>
      <c r="BQ1902" t="s">
        <v>7891</v>
      </c>
      <c r="BR1902" t="s">
        <v>9644</v>
      </c>
    </row>
    <row r="1903" spans="1:70" x14ac:dyDescent="0.35">
      <c r="A1903" t="s">
        <v>11404</v>
      </c>
      <c r="B1903" t="s">
        <v>9645</v>
      </c>
      <c r="C1903" t="s">
        <v>7891</v>
      </c>
      <c r="D1903" t="s">
        <v>9646</v>
      </c>
      <c r="E1903" t="s">
        <v>9647</v>
      </c>
      <c r="U1903" t="s">
        <v>7891</v>
      </c>
      <c r="V1903" t="s">
        <v>9648</v>
      </c>
      <c r="W1903" t="s">
        <v>7891</v>
      </c>
      <c r="X1903" t="s">
        <v>7891</v>
      </c>
      <c r="Y1903" t="s">
        <v>7891</v>
      </c>
      <c r="Z1903" t="s">
        <v>7891</v>
      </c>
      <c r="AA1903" t="s">
        <v>7891</v>
      </c>
      <c r="AB1903" t="s">
        <v>7891</v>
      </c>
      <c r="AC1903" t="s">
        <v>7891</v>
      </c>
      <c r="AD1903" t="s">
        <v>7891</v>
      </c>
      <c r="AE1903" t="s">
        <v>7891</v>
      </c>
      <c r="AF1903" t="s">
        <v>7891</v>
      </c>
      <c r="AG1903" t="s">
        <v>7891</v>
      </c>
      <c r="AH1903" t="s">
        <v>7891</v>
      </c>
      <c r="AI1903" t="s">
        <v>7891</v>
      </c>
      <c r="AJ1903" t="s">
        <v>7891</v>
      </c>
      <c r="AK1903" t="s">
        <v>7891</v>
      </c>
      <c r="AL1903" t="s">
        <v>7891</v>
      </c>
      <c r="AM1903" t="s">
        <v>7891</v>
      </c>
      <c r="AN1903" t="s">
        <v>7891</v>
      </c>
      <c r="AO1903" t="s">
        <v>9649</v>
      </c>
      <c r="AP1903" t="s">
        <v>9650</v>
      </c>
      <c r="AQ1903" t="s">
        <v>7891</v>
      </c>
      <c r="AR1903" t="s">
        <v>7891</v>
      </c>
      <c r="AS1903" t="s">
        <v>7891</v>
      </c>
      <c r="AT1903" t="s">
        <v>7924</v>
      </c>
      <c r="AU1903">
        <v>2021</v>
      </c>
      <c r="AV1903">
        <v>53</v>
      </c>
      <c r="AW1903">
        <v>6</v>
      </c>
      <c r="AX1903" t="s">
        <v>7891</v>
      </c>
      <c r="AY1903" t="s">
        <v>7891</v>
      </c>
      <c r="AZ1903" t="s">
        <v>7891</v>
      </c>
      <c r="BA1903" t="s">
        <v>7891</v>
      </c>
      <c r="BB1903">
        <v>556</v>
      </c>
      <c r="BC1903">
        <v>563</v>
      </c>
      <c r="BD1903" t="s">
        <v>7891</v>
      </c>
      <c r="BE1903" t="s">
        <v>4263</v>
      </c>
      <c r="BF1903" t="s">
        <v>7891</v>
      </c>
      <c r="BG1903" t="s">
        <v>9570</v>
      </c>
      <c r="BH1903" t="s">
        <v>7891</v>
      </c>
      <c r="BI1903" t="s">
        <v>7891</v>
      </c>
      <c r="BJ1903" t="s">
        <v>7891</v>
      </c>
      <c r="BK1903" t="s">
        <v>7891</v>
      </c>
      <c r="BL1903" t="s">
        <v>7891</v>
      </c>
      <c r="BM1903">
        <v>34134147</v>
      </c>
      <c r="BN1903" t="s">
        <v>7891</v>
      </c>
      <c r="BO1903" t="s">
        <v>7891</v>
      </c>
      <c r="BP1903" t="s">
        <v>7891</v>
      </c>
      <c r="BQ1903" t="s">
        <v>7891</v>
      </c>
      <c r="BR1903" t="s">
        <v>9651</v>
      </c>
    </row>
    <row r="1904" spans="1:70" x14ac:dyDescent="0.35">
      <c r="A1904" t="s">
        <v>11404</v>
      </c>
      <c r="B1904" t="s">
        <v>9652</v>
      </c>
      <c r="C1904" t="s">
        <v>7891</v>
      </c>
      <c r="D1904" t="s">
        <v>5428</v>
      </c>
      <c r="E1904" t="s">
        <v>9653</v>
      </c>
      <c r="U1904" t="s">
        <v>7891</v>
      </c>
      <c r="V1904" t="s">
        <v>9654</v>
      </c>
      <c r="W1904" t="s">
        <v>7891</v>
      </c>
      <c r="X1904" t="s">
        <v>7891</v>
      </c>
      <c r="Y1904" t="s">
        <v>7891</v>
      </c>
      <c r="Z1904" t="s">
        <v>7891</v>
      </c>
      <c r="AA1904" t="s">
        <v>7891</v>
      </c>
      <c r="AB1904" t="s">
        <v>9655</v>
      </c>
      <c r="AC1904" t="s">
        <v>7891</v>
      </c>
      <c r="AD1904" t="s">
        <v>7891</v>
      </c>
      <c r="AE1904" t="s">
        <v>7891</v>
      </c>
      <c r="AF1904" t="s">
        <v>7891</v>
      </c>
      <c r="AG1904" t="s">
        <v>7891</v>
      </c>
      <c r="AH1904" t="s">
        <v>7891</v>
      </c>
      <c r="AI1904" t="s">
        <v>7891</v>
      </c>
      <c r="AJ1904" t="s">
        <v>7891</v>
      </c>
      <c r="AK1904" t="s">
        <v>7891</v>
      </c>
      <c r="AL1904" t="s">
        <v>7891</v>
      </c>
      <c r="AM1904" t="s">
        <v>7891</v>
      </c>
      <c r="AN1904" t="s">
        <v>7891</v>
      </c>
      <c r="AO1904" t="s">
        <v>9656</v>
      </c>
      <c r="AP1904" t="s">
        <v>9657</v>
      </c>
      <c r="AQ1904" t="s">
        <v>7891</v>
      </c>
      <c r="AR1904" t="s">
        <v>7891</v>
      </c>
      <c r="AS1904" t="s">
        <v>7891</v>
      </c>
      <c r="AT1904" t="s">
        <v>7924</v>
      </c>
      <c r="AU1904">
        <v>2021</v>
      </c>
      <c r="AV1904">
        <v>24</v>
      </c>
      <c r="AW1904">
        <v>6</v>
      </c>
      <c r="AX1904" t="s">
        <v>7891</v>
      </c>
      <c r="AY1904" t="s">
        <v>7891</v>
      </c>
      <c r="AZ1904" t="s">
        <v>7891</v>
      </c>
      <c r="BA1904" t="s">
        <v>7891</v>
      </c>
      <c r="BB1904">
        <v>867</v>
      </c>
      <c r="BC1904">
        <v>879</v>
      </c>
      <c r="BD1904" t="s">
        <v>7891</v>
      </c>
      <c r="BE1904" t="s">
        <v>1318</v>
      </c>
      <c r="BF1904" t="s">
        <v>7891</v>
      </c>
      <c r="BG1904" t="s">
        <v>9570</v>
      </c>
      <c r="BH1904" t="s">
        <v>7891</v>
      </c>
      <c r="BI1904" t="s">
        <v>7891</v>
      </c>
      <c r="BJ1904" t="s">
        <v>7891</v>
      </c>
      <c r="BK1904" t="s">
        <v>7891</v>
      </c>
      <c r="BL1904" t="s">
        <v>7891</v>
      </c>
      <c r="BM1904">
        <v>34110487</v>
      </c>
      <c r="BN1904" t="s">
        <v>7891</v>
      </c>
      <c r="BO1904" t="s">
        <v>7891</v>
      </c>
      <c r="BP1904" t="s">
        <v>7891</v>
      </c>
      <c r="BQ1904" t="s">
        <v>7891</v>
      </c>
      <c r="BR1904" t="s">
        <v>9658</v>
      </c>
    </row>
    <row r="1905" spans="1:70" x14ac:dyDescent="0.35">
      <c r="A1905" t="s">
        <v>11404</v>
      </c>
      <c r="B1905" t="s">
        <v>9659</v>
      </c>
      <c r="C1905" t="s">
        <v>7891</v>
      </c>
      <c r="D1905" t="s">
        <v>4947</v>
      </c>
      <c r="E1905" t="s">
        <v>9660</v>
      </c>
      <c r="U1905" t="s">
        <v>7891</v>
      </c>
      <c r="V1905" t="s">
        <v>9661</v>
      </c>
      <c r="W1905" t="s">
        <v>7891</v>
      </c>
      <c r="X1905" t="s">
        <v>7891</v>
      </c>
      <c r="Y1905" t="s">
        <v>7891</v>
      </c>
      <c r="Z1905" t="s">
        <v>7891</v>
      </c>
      <c r="AA1905" t="s">
        <v>7891</v>
      </c>
      <c r="AB1905" t="s">
        <v>9662</v>
      </c>
      <c r="AC1905" t="s">
        <v>7891</v>
      </c>
      <c r="AD1905" t="s">
        <v>7891</v>
      </c>
      <c r="AE1905" t="s">
        <v>7891</v>
      </c>
      <c r="AF1905" t="s">
        <v>7891</v>
      </c>
      <c r="AG1905" t="s">
        <v>7891</v>
      </c>
      <c r="AH1905" t="s">
        <v>7891</v>
      </c>
      <c r="AI1905" t="s">
        <v>7891</v>
      </c>
      <c r="AJ1905" t="s">
        <v>7891</v>
      </c>
      <c r="AK1905" t="s">
        <v>7891</v>
      </c>
      <c r="AL1905" t="s">
        <v>7891</v>
      </c>
      <c r="AM1905" t="s">
        <v>7891</v>
      </c>
      <c r="AN1905" t="s">
        <v>7891</v>
      </c>
      <c r="AO1905" t="s">
        <v>9663</v>
      </c>
      <c r="AP1905" t="s">
        <v>9664</v>
      </c>
      <c r="AQ1905" t="s">
        <v>7891</v>
      </c>
      <c r="AR1905" t="s">
        <v>7891</v>
      </c>
      <c r="AS1905" t="s">
        <v>7891</v>
      </c>
      <c r="AT1905" t="s">
        <v>9665</v>
      </c>
      <c r="AU1905">
        <v>2021</v>
      </c>
      <c r="AV1905">
        <v>79</v>
      </c>
      <c r="AW1905">
        <v>1</v>
      </c>
      <c r="AX1905" t="s">
        <v>7891</v>
      </c>
      <c r="AY1905" t="s">
        <v>7891</v>
      </c>
      <c r="AZ1905" t="s">
        <v>7891</v>
      </c>
      <c r="BA1905" t="s">
        <v>7891</v>
      </c>
      <c r="BB1905" t="s">
        <v>7891</v>
      </c>
      <c r="BC1905" t="s">
        <v>7891</v>
      </c>
      <c r="BD1905">
        <v>96</v>
      </c>
      <c r="BE1905" t="s">
        <v>661</v>
      </c>
      <c r="BF1905" t="s">
        <v>7891</v>
      </c>
      <c r="BG1905" t="s">
        <v>7891</v>
      </c>
      <c r="BH1905" t="s">
        <v>7891</v>
      </c>
      <c r="BI1905" t="s">
        <v>7891</v>
      </c>
      <c r="BJ1905" t="s">
        <v>7891</v>
      </c>
      <c r="BK1905" t="s">
        <v>7891</v>
      </c>
      <c r="BL1905" t="s">
        <v>7891</v>
      </c>
      <c r="BM1905">
        <v>34103086</v>
      </c>
      <c r="BN1905" t="s">
        <v>7891</v>
      </c>
      <c r="BO1905" t="s">
        <v>7891</v>
      </c>
      <c r="BP1905" t="s">
        <v>7891</v>
      </c>
      <c r="BQ1905" t="s">
        <v>7891</v>
      </c>
      <c r="BR1905" t="s">
        <v>9666</v>
      </c>
    </row>
    <row r="1906" spans="1:70" x14ac:dyDescent="0.35">
      <c r="A1906" t="s">
        <v>11404</v>
      </c>
      <c r="B1906" t="s">
        <v>9667</v>
      </c>
      <c r="C1906" t="s">
        <v>7891</v>
      </c>
      <c r="D1906" t="s">
        <v>5743</v>
      </c>
      <c r="E1906" t="s">
        <v>9668</v>
      </c>
      <c r="U1906" t="s">
        <v>7891</v>
      </c>
      <c r="V1906" t="s">
        <v>9669</v>
      </c>
      <c r="W1906" t="s">
        <v>7891</v>
      </c>
      <c r="X1906" t="s">
        <v>7891</v>
      </c>
      <c r="Y1906" t="s">
        <v>7891</v>
      </c>
      <c r="Z1906" t="s">
        <v>7891</v>
      </c>
      <c r="AA1906" t="s">
        <v>7891</v>
      </c>
      <c r="AB1906" t="s">
        <v>9670</v>
      </c>
      <c r="AC1906" t="s">
        <v>7891</v>
      </c>
      <c r="AD1906" t="s">
        <v>7891</v>
      </c>
      <c r="AE1906" t="s">
        <v>7891</v>
      </c>
      <c r="AF1906" t="s">
        <v>7891</v>
      </c>
      <c r="AG1906" t="s">
        <v>7891</v>
      </c>
      <c r="AH1906" t="s">
        <v>7891</v>
      </c>
      <c r="AI1906" t="s">
        <v>7891</v>
      </c>
      <c r="AJ1906" t="s">
        <v>7891</v>
      </c>
      <c r="AK1906" t="s">
        <v>7891</v>
      </c>
      <c r="AL1906" t="s">
        <v>7891</v>
      </c>
      <c r="AM1906" t="s">
        <v>7891</v>
      </c>
      <c r="AN1906" t="s">
        <v>7891</v>
      </c>
      <c r="AO1906" t="s">
        <v>9671</v>
      </c>
      <c r="AP1906" t="s">
        <v>9672</v>
      </c>
      <c r="AQ1906" t="s">
        <v>7891</v>
      </c>
      <c r="AR1906" t="s">
        <v>7891</v>
      </c>
      <c r="AS1906" t="s">
        <v>7891</v>
      </c>
      <c r="AT1906" t="s">
        <v>7924</v>
      </c>
      <c r="AU1906">
        <v>2021</v>
      </c>
      <c r="AV1906">
        <v>53</v>
      </c>
      <c r="AW1906">
        <v>12</v>
      </c>
      <c r="AX1906" t="s">
        <v>7891</v>
      </c>
      <c r="AY1906" t="s">
        <v>7891</v>
      </c>
      <c r="AZ1906" t="s">
        <v>8545</v>
      </c>
      <c r="BA1906" t="s">
        <v>7891</v>
      </c>
      <c r="BB1906">
        <v>1927</v>
      </c>
      <c r="BC1906">
        <v>1939</v>
      </c>
      <c r="BD1906" t="s">
        <v>7891</v>
      </c>
      <c r="BE1906" t="s">
        <v>5750</v>
      </c>
      <c r="BF1906" t="s">
        <v>7891</v>
      </c>
      <c r="BG1906" t="s">
        <v>9570</v>
      </c>
      <c r="BH1906" t="s">
        <v>7891</v>
      </c>
      <c r="BI1906" t="s">
        <v>7891</v>
      </c>
      <c r="BJ1906" t="s">
        <v>7891</v>
      </c>
      <c r="BK1906" t="s">
        <v>7891</v>
      </c>
      <c r="BL1906" t="s">
        <v>7891</v>
      </c>
      <c r="BM1906">
        <v>34089390</v>
      </c>
      <c r="BN1906" t="s">
        <v>7891</v>
      </c>
      <c r="BO1906" t="s">
        <v>7891</v>
      </c>
      <c r="BP1906" t="s">
        <v>7891</v>
      </c>
      <c r="BQ1906" t="s">
        <v>7891</v>
      </c>
      <c r="BR1906" t="s">
        <v>9673</v>
      </c>
    </row>
    <row r="1907" spans="1:70" x14ac:dyDescent="0.35">
      <c r="A1907" t="s">
        <v>11404</v>
      </c>
      <c r="B1907" t="s">
        <v>9674</v>
      </c>
      <c r="C1907" t="s">
        <v>7891</v>
      </c>
      <c r="D1907" t="s">
        <v>6032</v>
      </c>
      <c r="E1907" t="s">
        <v>9041</v>
      </c>
      <c r="U1907" t="s">
        <v>7891</v>
      </c>
      <c r="V1907" t="s">
        <v>9675</v>
      </c>
      <c r="W1907" t="s">
        <v>7891</v>
      </c>
      <c r="X1907" t="s">
        <v>7891</v>
      </c>
      <c r="Y1907" t="s">
        <v>7891</v>
      </c>
      <c r="Z1907" t="s">
        <v>7891</v>
      </c>
      <c r="AA1907" t="s">
        <v>7891</v>
      </c>
      <c r="AB1907" t="s">
        <v>7891</v>
      </c>
      <c r="AC1907" t="s">
        <v>7891</v>
      </c>
      <c r="AD1907" t="s">
        <v>7891</v>
      </c>
      <c r="AE1907" t="s">
        <v>7891</v>
      </c>
      <c r="AF1907" t="s">
        <v>7891</v>
      </c>
      <c r="AG1907" t="s">
        <v>7891</v>
      </c>
      <c r="AH1907" t="s">
        <v>7891</v>
      </c>
      <c r="AI1907" t="s">
        <v>7891</v>
      </c>
      <c r="AJ1907" t="s">
        <v>7891</v>
      </c>
      <c r="AK1907" t="s">
        <v>7891</v>
      </c>
      <c r="AL1907" t="s">
        <v>7891</v>
      </c>
      <c r="AM1907" t="s">
        <v>7891</v>
      </c>
      <c r="AN1907" t="s">
        <v>7891</v>
      </c>
      <c r="AO1907" t="s">
        <v>9044</v>
      </c>
      <c r="AP1907" t="s">
        <v>9045</v>
      </c>
      <c r="AQ1907" t="s">
        <v>7891</v>
      </c>
      <c r="AR1907" t="s">
        <v>7891</v>
      </c>
      <c r="AS1907" t="s">
        <v>7891</v>
      </c>
      <c r="AT1907" t="s">
        <v>7891</v>
      </c>
      <c r="AU1907" t="s">
        <v>7891</v>
      </c>
      <c r="AV1907" t="s">
        <v>7891</v>
      </c>
      <c r="AW1907" t="s">
        <v>7891</v>
      </c>
      <c r="AX1907" t="s">
        <v>7891</v>
      </c>
      <c r="AY1907" t="s">
        <v>7891</v>
      </c>
      <c r="AZ1907" t="s">
        <v>7891</v>
      </c>
      <c r="BA1907" t="s">
        <v>7891</v>
      </c>
      <c r="BB1907" t="s">
        <v>7891</v>
      </c>
      <c r="BC1907" t="s">
        <v>7891</v>
      </c>
      <c r="BD1907" t="s">
        <v>7891</v>
      </c>
      <c r="BE1907" t="s">
        <v>2774</v>
      </c>
      <c r="BF1907" t="s">
        <v>7891</v>
      </c>
      <c r="BG1907" t="s">
        <v>9570</v>
      </c>
      <c r="BH1907" t="s">
        <v>7891</v>
      </c>
      <c r="BI1907" t="s">
        <v>7891</v>
      </c>
      <c r="BJ1907" t="s">
        <v>7891</v>
      </c>
      <c r="BK1907" t="s">
        <v>7891</v>
      </c>
      <c r="BL1907" t="s">
        <v>7891</v>
      </c>
      <c r="BM1907">
        <v>34097578</v>
      </c>
      <c r="BN1907" t="s">
        <v>7891</v>
      </c>
      <c r="BO1907" t="s">
        <v>7891</v>
      </c>
      <c r="BP1907" t="s">
        <v>7891</v>
      </c>
      <c r="BQ1907" t="s">
        <v>7891</v>
      </c>
      <c r="BR1907" t="s">
        <v>9676</v>
      </c>
    </row>
    <row r="1908" spans="1:70" x14ac:dyDescent="0.35">
      <c r="A1908" t="s">
        <v>11404</v>
      </c>
      <c r="B1908" t="s">
        <v>9677</v>
      </c>
      <c r="C1908" t="s">
        <v>7891</v>
      </c>
      <c r="D1908" t="s">
        <v>4324</v>
      </c>
      <c r="E1908" t="s">
        <v>9678</v>
      </c>
      <c r="U1908" t="s">
        <v>7891</v>
      </c>
      <c r="V1908" t="s">
        <v>9679</v>
      </c>
      <c r="W1908" t="s">
        <v>7891</v>
      </c>
      <c r="X1908" t="s">
        <v>7891</v>
      </c>
      <c r="Y1908" t="s">
        <v>7891</v>
      </c>
      <c r="Z1908" t="s">
        <v>7891</v>
      </c>
      <c r="AA1908" t="s">
        <v>7891</v>
      </c>
      <c r="AB1908" t="s">
        <v>9680</v>
      </c>
      <c r="AC1908" t="s">
        <v>7891</v>
      </c>
      <c r="AD1908" t="s">
        <v>7891</v>
      </c>
      <c r="AE1908" t="s">
        <v>7891</v>
      </c>
      <c r="AF1908" t="s">
        <v>7891</v>
      </c>
      <c r="AG1908" t="s">
        <v>7891</v>
      </c>
      <c r="AH1908" t="s">
        <v>7891</v>
      </c>
      <c r="AI1908" t="s">
        <v>7891</v>
      </c>
      <c r="AJ1908" t="s">
        <v>7891</v>
      </c>
      <c r="AK1908" t="s">
        <v>7891</v>
      </c>
      <c r="AL1908" t="s">
        <v>7891</v>
      </c>
      <c r="AM1908" t="s">
        <v>7891</v>
      </c>
      <c r="AN1908" t="s">
        <v>7891</v>
      </c>
      <c r="AO1908" t="s">
        <v>9681</v>
      </c>
      <c r="AP1908" t="s">
        <v>9682</v>
      </c>
      <c r="AQ1908" t="s">
        <v>7891</v>
      </c>
      <c r="AR1908" t="s">
        <v>7891</v>
      </c>
      <c r="AS1908" t="s">
        <v>7891</v>
      </c>
      <c r="AT1908" t="s">
        <v>9046</v>
      </c>
      <c r="AU1908">
        <v>2021</v>
      </c>
      <c r="AV1908">
        <v>6</v>
      </c>
      <c r="AW1908">
        <v>3</v>
      </c>
      <c r="AX1908" t="s">
        <v>7891</v>
      </c>
      <c r="AY1908" t="s">
        <v>7891</v>
      </c>
      <c r="AZ1908" t="s">
        <v>8545</v>
      </c>
      <c r="BA1908" t="s">
        <v>7891</v>
      </c>
      <c r="BB1908">
        <v>237</v>
      </c>
      <c r="BC1908">
        <v>239</v>
      </c>
      <c r="BD1908" t="s">
        <v>7891</v>
      </c>
      <c r="BE1908" t="s">
        <v>4330</v>
      </c>
      <c r="BF1908" t="s">
        <v>7891</v>
      </c>
      <c r="BG1908" t="s">
        <v>9570</v>
      </c>
      <c r="BH1908" t="s">
        <v>7891</v>
      </c>
      <c r="BI1908" t="s">
        <v>7891</v>
      </c>
      <c r="BJ1908" t="s">
        <v>7891</v>
      </c>
      <c r="BK1908" t="s">
        <v>7891</v>
      </c>
      <c r="BL1908" t="s">
        <v>7891</v>
      </c>
      <c r="BM1908">
        <v>34868717</v>
      </c>
      <c r="BN1908" t="s">
        <v>7891</v>
      </c>
      <c r="BO1908" t="s">
        <v>7891</v>
      </c>
      <c r="BP1908" t="s">
        <v>7891</v>
      </c>
      <c r="BQ1908" t="s">
        <v>7891</v>
      </c>
      <c r="BR1908" t="s">
        <v>9683</v>
      </c>
    </row>
    <row r="1909" spans="1:70" x14ac:dyDescent="0.35">
      <c r="A1909" t="s">
        <v>11404</v>
      </c>
      <c r="B1909" t="s">
        <v>9684</v>
      </c>
      <c r="C1909" t="s">
        <v>7891</v>
      </c>
      <c r="D1909" t="s">
        <v>5608</v>
      </c>
      <c r="E1909" t="s">
        <v>9685</v>
      </c>
      <c r="U1909" t="s">
        <v>7891</v>
      </c>
      <c r="V1909" t="s">
        <v>9686</v>
      </c>
      <c r="W1909" t="s">
        <v>7891</v>
      </c>
      <c r="X1909" t="s">
        <v>7891</v>
      </c>
      <c r="Y1909" t="s">
        <v>7891</v>
      </c>
      <c r="Z1909" t="s">
        <v>7891</v>
      </c>
      <c r="AA1909" t="s">
        <v>9687</v>
      </c>
      <c r="AB1909" t="s">
        <v>9688</v>
      </c>
      <c r="AC1909" t="s">
        <v>7891</v>
      </c>
      <c r="AD1909" t="s">
        <v>7891</v>
      </c>
      <c r="AE1909" t="s">
        <v>7891</v>
      </c>
      <c r="AF1909" t="s">
        <v>7891</v>
      </c>
      <c r="AG1909" t="s">
        <v>7891</v>
      </c>
      <c r="AH1909" t="s">
        <v>7891</v>
      </c>
      <c r="AI1909" t="s">
        <v>7891</v>
      </c>
      <c r="AJ1909" t="s">
        <v>7891</v>
      </c>
      <c r="AK1909" t="s">
        <v>7891</v>
      </c>
      <c r="AL1909" t="s">
        <v>7891</v>
      </c>
      <c r="AM1909" t="s">
        <v>7891</v>
      </c>
      <c r="AN1909" t="s">
        <v>7891</v>
      </c>
      <c r="AO1909" t="s">
        <v>9689</v>
      </c>
      <c r="AP1909" t="s">
        <v>7891</v>
      </c>
      <c r="AQ1909" t="s">
        <v>7891</v>
      </c>
      <c r="AR1909" t="s">
        <v>7891</v>
      </c>
      <c r="AS1909" t="s">
        <v>7891</v>
      </c>
      <c r="AT1909" t="s">
        <v>9690</v>
      </c>
      <c r="AU1909">
        <v>2021</v>
      </c>
      <c r="AV1909">
        <v>11</v>
      </c>
      <c r="AW1909">
        <v>1</v>
      </c>
      <c r="AX1909" t="s">
        <v>7891</v>
      </c>
      <c r="AY1909" t="s">
        <v>7891</v>
      </c>
      <c r="AZ1909" t="s">
        <v>7891</v>
      </c>
      <c r="BA1909" t="s">
        <v>7891</v>
      </c>
      <c r="BB1909" t="s">
        <v>7891</v>
      </c>
      <c r="BC1909" t="s">
        <v>7891</v>
      </c>
      <c r="BD1909">
        <v>341</v>
      </c>
      <c r="BE1909" t="s">
        <v>5613</v>
      </c>
      <c r="BF1909" t="s">
        <v>7891</v>
      </c>
      <c r="BG1909" t="s">
        <v>7891</v>
      </c>
      <c r="BH1909" t="s">
        <v>7891</v>
      </c>
      <c r="BI1909" t="s">
        <v>7891</v>
      </c>
      <c r="BJ1909" t="s">
        <v>7891</v>
      </c>
      <c r="BK1909" t="s">
        <v>7891</v>
      </c>
      <c r="BL1909" t="s">
        <v>7891</v>
      </c>
      <c r="BM1909">
        <v>34078872</v>
      </c>
      <c r="BN1909" t="s">
        <v>7891</v>
      </c>
      <c r="BO1909" t="s">
        <v>7891</v>
      </c>
      <c r="BP1909" t="s">
        <v>7891</v>
      </c>
      <c r="BQ1909" t="s">
        <v>7891</v>
      </c>
      <c r="BR1909" t="s">
        <v>9691</v>
      </c>
    </row>
    <row r="1910" spans="1:70" x14ac:dyDescent="0.35">
      <c r="A1910" t="s">
        <v>11404</v>
      </c>
      <c r="B1910" t="s">
        <v>9692</v>
      </c>
      <c r="C1910" t="s">
        <v>7891</v>
      </c>
      <c r="D1910" t="s">
        <v>9693</v>
      </c>
      <c r="E1910" t="s">
        <v>9694</v>
      </c>
      <c r="U1910" t="s">
        <v>7891</v>
      </c>
      <c r="V1910" t="s">
        <v>9695</v>
      </c>
      <c r="W1910" t="s">
        <v>7891</v>
      </c>
      <c r="X1910" t="s">
        <v>7891</v>
      </c>
      <c r="Y1910" t="s">
        <v>7891</v>
      </c>
      <c r="Z1910" t="s">
        <v>7891</v>
      </c>
      <c r="AA1910" t="s">
        <v>7891</v>
      </c>
      <c r="AB1910" t="s">
        <v>7891</v>
      </c>
      <c r="AC1910" t="s">
        <v>7891</v>
      </c>
      <c r="AD1910" t="s">
        <v>7891</v>
      </c>
      <c r="AE1910" t="s">
        <v>7891</v>
      </c>
      <c r="AF1910" t="s">
        <v>7891</v>
      </c>
      <c r="AG1910" t="s">
        <v>7891</v>
      </c>
      <c r="AH1910" t="s">
        <v>7891</v>
      </c>
      <c r="AI1910" t="s">
        <v>7891</v>
      </c>
      <c r="AJ1910" t="s">
        <v>7891</v>
      </c>
      <c r="AK1910" t="s">
        <v>7891</v>
      </c>
      <c r="AL1910" t="s">
        <v>7891</v>
      </c>
      <c r="AM1910" t="s">
        <v>7891</v>
      </c>
      <c r="AN1910" t="s">
        <v>7891</v>
      </c>
      <c r="AO1910" t="s">
        <v>9696</v>
      </c>
      <c r="AP1910" t="s">
        <v>9697</v>
      </c>
      <c r="AQ1910" t="s">
        <v>7891</v>
      </c>
      <c r="AR1910" t="s">
        <v>7891</v>
      </c>
      <c r="AS1910" t="s">
        <v>7891</v>
      </c>
      <c r="AT1910" t="s">
        <v>7998</v>
      </c>
      <c r="AU1910">
        <v>2021</v>
      </c>
      <c r="AV1910">
        <v>15</v>
      </c>
      <c r="AW1910">
        <v>2</v>
      </c>
      <c r="AX1910" t="s">
        <v>7891</v>
      </c>
      <c r="AY1910" t="s">
        <v>7891</v>
      </c>
      <c r="AZ1910" t="s">
        <v>7891</v>
      </c>
      <c r="BA1910" t="s">
        <v>7891</v>
      </c>
      <c r="BB1910" t="s">
        <v>7891</v>
      </c>
      <c r="BC1910" t="s">
        <v>7891</v>
      </c>
      <c r="BD1910" t="s">
        <v>9698</v>
      </c>
      <c r="BE1910" t="s">
        <v>9699</v>
      </c>
      <c r="BF1910" t="s">
        <v>7891</v>
      </c>
      <c r="BG1910" t="s">
        <v>7891</v>
      </c>
      <c r="BH1910" t="s">
        <v>7891</v>
      </c>
      <c r="BI1910" t="s">
        <v>7891</v>
      </c>
      <c r="BJ1910" t="s">
        <v>7891</v>
      </c>
      <c r="BK1910" t="s">
        <v>7891</v>
      </c>
      <c r="BL1910" t="s">
        <v>7891</v>
      </c>
      <c r="BM1910" t="s">
        <v>7891</v>
      </c>
      <c r="BN1910" t="s">
        <v>7891</v>
      </c>
      <c r="BO1910" t="s">
        <v>7891</v>
      </c>
      <c r="BP1910" t="s">
        <v>7891</v>
      </c>
      <c r="BQ1910" t="s">
        <v>7891</v>
      </c>
      <c r="BR1910" t="s">
        <v>9700</v>
      </c>
    </row>
    <row r="1911" spans="1:70" x14ac:dyDescent="0.35">
      <c r="A1911" t="s">
        <v>11404</v>
      </c>
      <c r="B1911" t="s">
        <v>9701</v>
      </c>
      <c r="C1911" t="s">
        <v>7891</v>
      </c>
      <c r="D1911" t="s">
        <v>9702</v>
      </c>
      <c r="E1911" t="s">
        <v>9703</v>
      </c>
      <c r="U1911" t="s">
        <v>7891</v>
      </c>
      <c r="V1911" t="s">
        <v>9704</v>
      </c>
      <c r="W1911" t="s">
        <v>7891</v>
      </c>
      <c r="X1911" t="s">
        <v>7891</v>
      </c>
      <c r="Y1911" t="s">
        <v>7891</v>
      </c>
      <c r="Z1911" t="s">
        <v>7891</v>
      </c>
      <c r="AA1911" t="s">
        <v>7891</v>
      </c>
      <c r="AB1911" t="s">
        <v>7891</v>
      </c>
      <c r="AC1911" t="s">
        <v>7891</v>
      </c>
      <c r="AD1911" t="s">
        <v>7891</v>
      </c>
      <c r="AE1911" t="s">
        <v>7891</v>
      </c>
      <c r="AF1911" t="s">
        <v>7891</v>
      </c>
      <c r="AG1911" t="s">
        <v>7891</v>
      </c>
      <c r="AH1911" t="s">
        <v>7891</v>
      </c>
      <c r="AI1911" t="s">
        <v>7891</v>
      </c>
      <c r="AJ1911" t="s">
        <v>7891</v>
      </c>
      <c r="AK1911" t="s">
        <v>7891</v>
      </c>
      <c r="AL1911" t="s">
        <v>7891</v>
      </c>
      <c r="AM1911" t="s">
        <v>7891</v>
      </c>
      <c r="AN1911" t="s">
        <v>7891</v>
      </c>
      <c r="AO1911" t="s">
        <v>9705</v>
      </c>
      <c r="AP1911" t="s">
        <v>7891</v>
      </c>
      <c r="AQ1911" t="s">
        <v>7891</v>
      </c>
      <c r="AR1911" t="s">
        <v>7891</v>
      </c>
      <c r="AS1911" t="s">
        <v>7891</v>
      </c>
      <c r="AT1911" t="s">
        <v>7998</v>
      </c>
      <c r="AU1911">
        <v>2021</v>
      </c>
      <c r="AV1911">
        <v>13</v>
      </c>
      <c r="AW1911">
        <v>1</v>
      </c>
      <c r="AX1911" t="s">
        <v>7891</v>
      </c>
      <c r="AY1911" t="s">
        <v>7891</v>
      </c>
      <c r="AZ1911" t="s">
        <v>7891</v>
      </c>
      <c r="BA1911" t="s">
        <v>7891</v>
      </c>
      <c r="BB1911">
        <v>220</v>
      </c>
      <c r="BC1911">
        <v>240</v>
      </c>
      <c r="BD1911" t="s">
        <v>7891</v>
      </c>
      <c r="BE1911" t="s">
        <v>7891</v>
      </c>
      <c r="BF1911" t="s">
        <v>7891</v>
      </c>
      <c r="BG1911" t="s">
        <v>7891</v>
      </c>
      <c r="BH1911" t="s">
        <v>7891</v>
      </c>
      <c r="BI1911" t="s">
        <v>7891</v>
      </c>
      <c r="BJ1911" t="s">
        <v>7891</v>
      </c>
      <c r="BK1911" t="s">
        <v>7891</v>
      </c>
      <c r="BL1911" t="s">
        <v>7891</v>
      </c>
      <c r="BM1911" t="s">
        <v>7891</v>
      </c>
      <c r="BN1911" t="s">
        <v>7891</v>
      </c>
      <c r="BO1911" t="s">
        <v>7891</v>
      </c>
      <c r="BP1911" t="s">
        <v>7891</v>
      </c>
      <c r="BQ1911" t="s">
        <v>7891</v>
      </c>
      <c r="BR1911" t="s">
        <v>9706</v>
      </c>
    </row>
    <row r="1912" spans="1:70" x14ac:dyDescent="0.35">
      <c r="A1912" t="s">
        <v>11404</v>
      </c>
      <c r="B1912" t="s">
        <v>9707</v>
      </c>
      <c r="C1912" t="s">
        <v>7891</v>
      </c>
      <c r="D1912" t="s">
        <v>5416</v>
      </c>
      <c r="E1912" t="s">
        <v>9708</v>
      </c>
      <c r="U1912" t="s">
        <v>7891</v>
      </c>
      <c r="V1912" t="s">
        <v>9709</v>
      </c>
      <c r="W1912" t="s">
        <v>7891</v>
      </c>
      <c r="X1912" t="s">
        <v>7891</v>
      </c>
      <c r="Y1912" t="s">
        <v>7891</v>
      </c>
      <c r="Z1912" t="s">
        <v>7891</v>
      </c>
      <c r="AA1912" t="s">
        <v>9710</v>
      </c>
      <c r="AB1912" t="s">
        <v>9711</v>
      </c>
      <c r="AC1912" t="s">
        <v>7891</v>
      </c>
      <c r="AD1912" t="s">
        <v>7891</v>
      </c>
      <c r="AE1912" t="s">
        <v>7891</v>
      </c>
      <c r="AF1912" t="s">
        <v>7891</v>
      </c>
      <c r="AG1912" t="s">
        <v>7891</v>
      </c>
      <c r="AH1912" t="s">
        <v>7891</v>
      </c>
      <c r="AI1912" t="s">
        <v>7891</v>
      </c>
      <c r="AJ1912" t="s">
        <v>7891</v>
      </c>
      <c r="AK1912" t="s">
        <v>7891</v>
      </c>
      <c r="AL1912" t="s">
        <v>7891</v>
      </c>
      <c r="AM1912" t="s">
        <v>7891</v>
      </c>
      <c r="AN1912" t="s">
        <v>7891</v>
      </c>
      <c r="AO1912" t="s">
        <v>7891</v>
      </c>
      <c r="AP1912" t="s">
        <v>9712</v>
      </c>
      <c r="AQ1912" t="s">
        <v>7891</v>
      </c>
      <c r="AR1912" t="s">
        <v>7891</v>
      </c>
      <c r="AS1912" t="s">
        <v>7891</v>
      </c>
      <c r="AT1912" t="s">
        <v>7998</v>
      </c>
      <c r="AU1912">
        <v>2021</v>
      </c>
      <c r="AV1912">
        <v>10</v>
      </c>
      <c r="AW1912">
        <v>6</v>
      </c>
      <c r="AX1912" t="s">
        <v>7891</v>
      </c>
      <c r="AY1912" t="s">
        <v>7891</v>
      </c>
      <c r="AZ1912" t="s">
        <v>7891</v>
      </c>
      <c r="BA1912" t="s">
        <v>7891</v>
      </c>
      <c r="BB1912" t="s">
        <v>7891</v>
      </c>
      <c r="BC1912" t="s">
        <v>7891</v>
      </c>
      <c r="BD1912">
        <v>907</v>
      </c>
      <c r="BE1912" t="s">
        <v>5422</v>
      </c>
      <c r="BF1912" t="s">
        <v>7891</v>
      </c>
      <c r="BG1912" t="s">
        <v>7891</v>
      </c>
      <c r="BH1912" t="s">
        <v>7891</v>
      </c>
      <c r="BI1912" t="s">
        <v>7891</v>
      </c>
      <c r="BJ1912" t="s">
        <v>7891</v>
      </c>
      <c r="BK1912" t="s">
        <v>7891</v>
      </c>
      <c r="BL1912" t="s">
        <v>7891</v>
      </c>
      <c r="BM1912">
        <v>34205196</v>
      </c>
      <c r="BN1912" t="s">
        <v>7891</v>
      </c>
      <c r="BO1912" t="s">
        <v>7891</v>
      </c>
      <c r="BP1912" t="s">
        <v>7891</v>
      </c>
      <c r="BQ1912" t="s">
        <v>7891</v>
      </c>
      <c r="BR1912" t="s">
        <v>9713</v>
      </c>
    </row>
    <row r="1913" spans="1:70" x14ac:dyDescent="0.35">
      <c r="A1913" t="s">
        <v>11404</v>
      </c>
      <c r="B1913" t="s">
        <v>9714</v>
      </c>
      <c r="C1913" t="s">
        <v>7891</v>
      </c>
      <c r="D1913" t="s">
        <v>9715</v>
      </c>
      <c r="E1913" t="s">
        <v>9716</v>
      </c>
      <c r="U1913" t="s">
        <v>7891</v>
      </c>
      <c r="V1913" t="s">
        <v>820</v>
      </c>
      <c r="W1913" t="s">
        <v>7891</v>
      </c>
      <c r="X1913" t="s">
        <v>7891</v>
      </c>
      <c r="Y1913" t="s">
        <v>7891</v>
      </c>
      <c r="Z1913" t="s">
        <v>7891</v>
      </c>
      <c r="AA1913" t="s">
        <v>9717</v>
      </c>
      <c r="AB1913" t="s">
        <v>9718</v>
      </c>
      <c r="AC1913" t="s">
        <v>7891</v>
      </c>
      <c r="AD1913" t="s">
        <v>7891</v>
      </c>
      <c r="AE1913" t="s">
        <v>7891</v>
      </c>
      <c r="AF1913" t="s">
        <v>7891</v>
      </c>
      <c r="AG1913" t="s">
        <v>7891</v>
      </c>
      <c r="AH1913" t="s">
        <v>7891</v>
      </c>
      <c r="AI1913" t="s">
        <v>7891</v>
      </c>
      <c r="AJ1913" t="s">
        <v>7891</v>
      </c>
      <c r="AK1913" t="s">
        <v>7891</v>
      </c>
      <c r="AL1913" t="s">
        <v>7891</v>
      </c>
      <c r="AM1913" t="s">
        <v>7891</v>
      </c>
      <c r="AN1913" t="s">
        <v>7891</v>
      </c>
      <c r="AO1913" t="s">
        <v>9719</v>
      </c>
      <c r="AP1913" t="s">
        <v>9720</v>
      </c>
      <c r="AQ1913" t="s">
        <v>7891</v>
      </c>
      <c r="AR1913" t="s">
        <v>7891</v>
      </c>
      <c r="AS1913" t="s">
        <v>7891</v>
      </c>
      <c r="AT1913" t="s">
        <v>7998</v>
      </c>
      <c r="AU1913">
        <v>2021</v>
      </c>
      <c r="AV1913">
        <v>64</v>
      </c>
      <c r="AW1913">
        <v>6</v>
      </c>
      <c r="AX1913" t="s">
        <v>7891</v>
      </c>
      <c r="AY1913" t="s">
        <v>7891</v>
      </c>
      <c r="AZ1913" t="s">
        <v>7891</v>
      </c>
      <c r="BA1913" t="s">
        <v>7891</v>
      </c>
      <c r="BB1913">
        <v>394</v>
      </c>
      <c r="BC1913">
        <v>399</v>
      </c>
      <c r="BD1913" t="s">
        <v>7891</v>
      </c>
      <c r="BE1913" t="s">
        <v>817</v>
      </c>
      <c r="BF1913" t="s">
        <v>7891</v>
      </c>
      <c r="BG1913" t="s">
        <v>7891</v>
      </c>
      <c r="BH1913" t="s">
        <v>7891</v>
      </c>
      <c r="BI1913" t="s">
        <v>7891</v>
      </c>
      <c r="BJ1913" t="s">
        <v>7891</v>
      </c>
      <c r="BK1913" t="s">
        <v>7891</v>
      </c>
      <c r="BL1913" t="s">
        <v>7891</v>
      </c>
      <c r="BM1913" t="s">
        <v>7891</v>
      </c>
      <c r="BN1913" t="s">
        <v>7891</v>
      </c>
      <c r="BO1913" t="s">
        <v>7891</v>
      </c>
      <c r="BP1913" t="s">
        <v>7891</v>
      </c>
      <c r="BQ1913" t="s">
        <v>7891</v>
      </c>
      <c r="BR1913" t="s">
        <v>9721</v>
      </c>
    </row>
    <row r="1914" spans="1:70" x14ac:dyDescent="0.35">
      <c r="A1914" t="s">
        <v>11404</v>
      </c>
      <c r="B1914" t="s">
        <v>9722</v>
      </c>
      <c r="C1914" t="s">
        <v>7891</v>
      </c>
      <c r="D1914" t="s">
        <v>5088</v>
      </c>
      <c r="E1914" t="s">
        <v>7892</v>
      </c>
      <c r="U1914" t="s">
        <v>7891</v>
      </c>
      <c r="V1914" t="s">
        <v>9723</v>
      </c>
      <c r="W1914" t="s">
        <v>7891</v>
      </c>
      <c r="X1914" t="s">
        <v>7891</v>
      </c>
      <c r="Y1914" t="s">
        <v>7891</v>
      </c>
      <c r="Z1914" t="s">
        <v>7891</v>
      </c>
      <c r="AA1914" t="s">
        <v>9724</v>
      </c>
      <c r="AB1914" t="s">
        <v>9725</v>
      </c>
      <c r="AC1914" t="s">
        <v>7891</v>
      </c>
      <c r="AD1914" t="s">
        <v>7891</v>
      </c>
      <c r="AE1914" t="s">
        <v>7891</v>
      </c>
      <c r="AF1914" t="s">
        <v>7891</v>
      </c>
      <c r="AG1914" t="s">
        <v>7891</v>
      </c>
      <c r="AH1914" t="s">
        <v>7891</v>
      </c>
      <c r="AI1914" t="s">
        <v>7891</v>
      </c>
      <c r="AJ1914" t="s">
        <v>7891</v>
      </c>
      <c r="AK1914" t="s">
        <v>7891</v>
      </c>
      <c r="AL1914" t="s">
        <v>7891</v>
      </c>
      <c r="AM1914" t="s">
        <v>7891</v>
      </c>
      <c r="AN1914" t="s">
        <v>7891</v>
      </c>
      <c r="AO1914" t="s">
        <v>7891</v>
      </c>
      <c r="AP1914" t="s">
        <v>7894</v>
      </c>
      <c r="AQ1914" t="s">
        <v>7891</v>
      </c>
      <c r="AR1914" t="s">
        <v>7891</v>
      </c>
      <c r="AS1914" t="s">
        <v>7891</v>
      </c>
      <c r="AT1914" t="s">
        <v>7998</v>
      </c>
      <c r="AU1914">
        <v>2021</v>
      </c>
      <c r="AV1914">
        <v>18</v>
      </c>
      <c r="AW1914">
        <v>11</v>
      </c>
      <c r="AX1914" t="s">
        <v>7891</v>
      </c>
      <c r="AY1914" t="s">
        <v>7891</v>
      </c>
      <c r="AZ1914" t="s">
        <v>7891</v>
      </c>
      <c r="BA1914" t="s">
        <v>7891</v>
      </c>
      <c r="BB1914" t="s">
        <v>7891</v>
      </c>
      <c r="BC1914" t="s">
        <v>7891</v>
      </c>
      <c r="BD1914">
        <v>5594</v>
      </c>
      <c r="BE1914" t="s">
        <v>5093</v>
      </c>
      <c r="BF1914" t="s">
        <v>7891</v>
      </c>
      <c r="BG1914" t="s">
        <v>7891</v>
      </c>
      <c r="BH1914" t="s">
        <v>7891</v>
      </c>
      <c r="BI1914" t="s">
        <v>7891</v>
      </c>
      <c r="BJ1914" t="s">
        <v>7891</v>
      </c>
      <c r="BK1914" t="s">
        <v>7891</v>
      </c>
      <c r="BL1914" t="s">
        <v>7891</v>
      </c>
      <c r="BM1914">
        <v>34073804</v>
      </c>
      <c r="BN1914" t="s">
        <v>7891</v>
      </c>
      <c r="BO1914" t="s">
        <v>7891</v>
      </c>
      <c r="BP1914" t="s">
        <v>7891</v>
      </c>
      <c r="BQ1914" t="s">
        <v>7891</v>
      </c>
      <c r="BR1914" t="s">
        <v>9726</v>
      </c>
    </row>
    <row r="1915" spans="1:70" x14ac:dyDescent="0.35">
      <c r="A1915" t="s">
        <v>11404</v>
      </c>
      <c r="B1915" t="s">
        <v>9727</v>
      </c>
      <c r="C1915" t="s">
        <v>7891</v>
      </c>
      <c r="D1915" t="s">
        <v>5588</v>
      </c>
      <c r="E1915" t="s">
        <v>9728</v>
      </c>
      <c r="U1915" t="s">
        <v>7891</v>
      </c>
      <c r="V1915" t="s">
        <v>9729</v>
      </c>
      <c r="W1915" t="s">
        <v>7891</v>
      </c>
      <c r="X1915" t="s">
        <v>7891</v>
      </c>
      <c r="Y1915" t="s">
        <v>7891</v>
      </c>
      <c r="Z1915" t="s">
        <v>7891</v>
      </c>
      <c r="AA1915" t="s">
        <v>7891</v>
      </c>
      <c r="AB1915" t="s">
        <v>9730</v>
      </c>
      <c r="AC1915" t="s">
        <v>7891</v>
      </c>
      <c r="AD1915" t="s">
        <v>7891</v>
      </c>
      <c r="AE1915" t="s">
        <v>7891</v>
      </c>
      <c r="AF1915" t="s">
        <v>7891</v>
      </c>
      <c r="AG1915" t="s">
        <v>7891</v>
      </c>
      <c r="AH1915" t="s">
        <v>7891</v>
      </c>
      <c r="AI1915" t="s">
        <v>7891</v>
      </c>
      <c r="AJ1915" t="s">
        <v>7891</v>
      </c>
      <c r="AK1915" t="s">
        <v>7891</v>
      </c>
      <c r="AL1915" t="s">
        <v>7891</v>
      </c>
      <c r="AM1915" t="s">
        <v>7891</v>
      </c>
      <c r="AN1915" t="s">
        <v>7891</v>
      </c>
      <c r="AO1915" t="s">
        <v>9731</v>
      </c>
      <c r="AP1915" t="s">
        <v>9732</v>
      </c>
      <c r="AQ1915" t="s">
        <v>7891</v>
      </c>
      <c r="AR1915" t="s">
        <v>7891</v>
      </c>
      <c r="AS1915" t="s">
        <v>7891</v>
      </c>
      <c r="AT1915" t="s">
        <v>7998</v>
      </c>
      <c r="AU1915">
        <v>2021</v>
      </c>
      <c r="AV1915">
        <v>38</v>
      </c>
      <c r="AW1915">
        <v>2</v>
      </c>
      <c r="AX1915" t="s">
        <v>7891</v>
      </c>
      <c r="AY1915" t="s">
        <v>7891</v>
      </c>
      <c r="AZ1915" t="s">
        <v>7891</v>
      </c>
      <c r="BA1915" t="s">
        <v>7891</v>
      </c>
      <c r="BB1915">
        <v>108</v>
      </c>
      <c r="BC1915">
        <v>115</v>
      </c>
      <c r="BD1915" t="s">
        <v>9733</v>
      </c>
      <c r="BE1915" t="s">
        <v>1085</v>
      </c>
      <c r="BF1915" t="s">
        <v>7891</v>
      </c>
      <c r="BG1915" t="s">
        <v>7891</v>
      </c>
      <c r="BH1915" t="s">
        <v>7891</v>
      </c>
      <c r="BI1915" t="s">
        <v>7891</v>
      </c>
      <c r="BJ1915" t="s">
        <v>7891</v>
      </c>
      <c r="BK1915" t="s">
        <v>7891</v>
      </c>
      <c r="BL1915" t="s">
        <v>7891</v>
      </c>
      <c r="BM1915">
        <v>32996441</v>
      </c>
      <c r="BN1915" t="s">
        <v>7891</v>
      </c>
      <c r="BO1915" t="s">
        <v>7891</v>
      </c>
      <c r="BP1915" t="s">
        <v>7891</v>
      </c>
      <c r="BQ1915" t="s">
        <v>7891</v>
      </c>
      <c r="BR1915" t="s">
        <v>9734</v>
      </c>
    </row>
    <row r="1916" spans="1:70" x14ac:dyDescent="0.35">
      <c r="A1916" t="s">
        <v>11404</v>
      </c>
      <c r="B1916" t="s">
        <v>9735</v>
      </c>
      <c r="C1916" t="s">
        <v>7891</v>
      </c>
      <c r="D1916" t="s">
        <v>9736</v>
      </c>
      <c r="E1916" t="s">
        <v>9737</v>
      </c>
      <c r="U1916" t="s">
        <v>7891</v>
      </c>
      <c r="V1916" t="s">
        <v>9738</v>
      </c>
      <c r="W1916" t="s">
        <v>7891</v>
      </c>
      <c r="X1916" t="s">
        <v>7891</v>
      </c>
      <c r="Y1916" t="s">
        <v>7891</v>
      </c>
      <c r="Z1916" t="s">
        <v>7891</v>
      </c>
      <c r="AA1916" t="s">
        <v>7891</v>
      </c>
      <c r="AB1916" t="s">
        <v>9739</v>
      </c>
      <c r="AC1916" t="s">
        <v>7891</v>
      </c>
      <c r="AD1916" t="s">
        <v>7891</v>
      </c>
      <c r="AE1916" t="s">
        <v>7891</v>
      </c>
      <c r="AF1916" t="s">
        <v>7891</v>
      </c>
      <c r="AG1916" t="s">
        <v>7891</v>
      </c>
      <c r="AH1916" t="s">
        <v>7891</v>
      </c>
      <c r="AI1916" t="s">
        <v>7891</v>
      </c>
      <c r="AJ1916" t="s">
        <v>7891</v>
      </c>
      <c r="AK1916" t="s">
        <v>7891</v>
      </c>
      <c r="AL1916" t="s">
        <v>7891</v>
      </c>
      <c r="AM1916" t="s">
        <v>7891</v>
      </c>
      <c r="AN1916" t="s">
        <v>7891</v>
      </c>
      <c r="AO1916" t="s">
        <v>9740</v>
      </c>
      <c r="AP1916" t="s">
        <v>9741</v>
      </c>
      <c r="AQ1916" t="s">
        <v>7891</v>
      </c>
      <c r="AR1916" t="s">
        <v>7891</v>
      </c>
      <c r="AS1916" t="s">
        <v>7891</v>
      </c>
      <c r="AT1916" t="s">
        <v>7998</v>
      </c>
      <c r="AU1916">
        <v>2021</v>
      </c>
      <c r="AV1916">
        <v>48</v>
      </c>
      <c r="AW1916">
        <v>3</v>
      </c>
      <c r="AX1916" t="s">
        <v>7891</v>
      </c>
      <c r="AY1916" t="s">
        <v>7891</v>
      </c>
      <c r="AZ1916" t="s">
        <v>8545</v>
      </c>
      <c r="BA1916" t="s">
        <v>7891</v>
      </c>
      <c r="BB1916">
        <v>306</v>
      </c>
      <c r="BC1916">
        <v>319</v>
      </c>
      <c r="BD1916" t="s">
        <v>7891</v>
      </c>
      <c r="BE1916" t="s">
        <v>9742</v>
      </c>
      <c r="BF1916" t="s">
        <v>7891</v>
      </c>
      <c r="BG1916" t="s">
        <v>7891</v>
      </c>
      <c r="BH1916" t="s">
        <v>7891</v>
      </c>
      <c r="BI1916" t="s">
        <v>7891</v>
      </c>
      <c r="BJ1916" t="s">
        <v>7891</v>
      </c>
      <c r="BK1916" t="s">
        <v>7891</v>
      </c>
      <c r="BL1916" t="s">
        <v>7891</v>
      </c>
      <c r="BM1916">
        <v>34080471</v>
      </c>
      <c r="BN1916" t="s">
        <v>7891</v>
      </c>
      <c r="BO1916" t="s">
        <v>7891</v>
      </c>
      <c r="BP1916" t="s">
        <v>7891</v>
      </c>
      <c r="BQ1916" t="s">
        <v>7891</v>
      </c>
      <c r="BR1916" t="s">
        <v>9743</v>
      </c>
    </row>
    <row r="1917" spans="1:70" x14ac:dyDescent="0.35">
      <c r="A1917" t="s">
        <v>11404</v>
      </c>
      <c r="B1917" t="s">
        <v>9744</v>
      </c>
      <c r="C1917" t="s">
        <v>7891</v>
      </c>
      <c r="D1917" t="s">
        <v>9745</v>
      </c>
      <c r="E1917" t="s">
        <v>9746</v>
      </c>
      <c r="U1917" t="s">
        <v>7891</v>
      </c>
      <c r="V1917" t="s">
        <v>9747</v>
      </c>
      <c r="W1917" t="s">
        <v>7891</v>
      </c>
      <c r="X1917" t="s">
        <v>7891</v>
      </c>
      <c r="Y1917" t="s">
        <v>7891</v>
      </c>
      <c r="Z1917" t="s">
        <v>7891</v>
      </c>
      <c r="AA1917" t="s">
        <v>7891</v>
      </c>
      <c r="AB1917" t="s">
        <v>7891</v>
      </c>
      <c r="AC1917" t="s">
        <v>7891</v>
      </c>
      <c r="AD1917" t="s">
        <v>7891</v>
      </c>
      <c r="AE1917" t="s">
        <v>7891</v>
      </c>
      <c r="AF1917" t="s">
        <v>7891</v>
      </c>
      <c r="AG1917" t="s">
        <v>7891</v>
      </c>
      <c r="AH1917" t="s">
        <v>7891</v>
      </c>
      <c r="AI1917" t="s">
        <v>7891</v>
      </c>
      <c r="AJ1917" t="s">
        <v>7891</v>
      </c>
      <c r="AK1917" t="s">
        <v>7891</v>
      </c>
      <c r="AL1917" t="s">
        <v>7891</v>
      </c>
      <c r="AM1917" t="s">
        <v>7891</v>
      </c>
      <c r="AN1917" t="s">
        <v>7891</v>
      </c>
      <c r="AO1917" t="s">
        <v>9748</v>
      </c>
      <c r="AP1917" t="s">
        <v>9749</v>
      </c>
      <c r="AQ1917" t="s">
        <v>7891</v>
      </c>
      <c r="AR1917" t="s">
        <v>7891</v>
      </c>
      <c r="AS1917" t="s">
        <v>7891</v>
      </c>
      <c r="AT1917" t="s">
        <v>7998</v>
      </c>
      <c r="AU1917">
        <v>2021</v>
      </c>
      <c r="AV1917">
        <v>23</v>
      </c>
      <c r="AW1917" t="s">
        <v>7891</v>
      </c>
      <c r="AX1917" t="s">
        <v>7891</v>
      </c>
      <c r="AY1917">
        <v>1</v>
      </c>
      <c r="AZ1917" t="s">
        <v>8545</v>
      </c>
      <c r="BA1917" t="s">
        <v>7891</v>
      </c>
      <c r="BB1917">
        <v>212</v>
      </c>
      <c r="BC1917">
        <v>227</v>
      </c>
      <c r="BD1917" t="s">
        <v>7891</v>
      </c>
      <c r="BE1917" t="s">
        <v>9750</v>
      </c>
      <c r="BF1917" t="s">
        <v>7891</v>
      </c>
      <c r="BG1917" t="s">
        <v>7891</v>
      </c>
      <c r="BH1917" t="s">
        <v>7891</v>
      </c>
      <c r="BI1917" t="s">
        <v>7891</v>
      </c>
      <c r="BJ1917" t="s">
        <v>7891</v>
      </c>
      <c r="BK1917" t="s">
        <v>7891</v>
      </c>
      <c r="BL1917" t="s">
        <v>7891</v>
      </c>
      <c r="BM1917" t="s">
        <v>7891</v>
      </c>
      <c r="BN1917" t="s">
        <v>7891</v>
      </c>
      <c r="BO1917" t="s">
        <v>7891</v>
      </c>
      <c r="BP1917" t="s">
        <v>7891</v>
      </c>
      <c r="BQ1917" t="s">
        <v>7891</v>
      </c>
      <c r="BR1917" t="s">
        <v>9751</v>
      </c>
    </row>
    <row r="1918" spans="1:70" x14ac:dyDescent="0.35">
      <c r="A1918" t="s">
        <v>11404</v>
      </c>
      <c r="B1918" t="s">
        <v>9752</v>
      </c>
      <c r="C1918" t="s">
        <v>7891</v>
      </c>
      <c r="D1918" t="s">
        <v>9753</v>
      </c>
      <c r="E1918" t="s">
        <v>9754</v>
      </c>
      <c r="U1918" t="s">
        <v>7891</v>
      </c>
      <c r="V1918" t="s">
        <v>9755</v>
      </c>
      <c r="W1918" t="s">
        <v>7891</v>
      </c>
      <c r="X1918" t="s">
        <v>7891</v>
      </c>
      <c r="Y1918" t="s">
        <v>7891</v>
      </c>
      <c r="Z1918" t="s">
        <v>7891</v>
      </c>
      <c r="AA1918" t="s">
        <v>7891</v>
      </c>
      <c r="AB1918" t="s">
        <v>9756</v>
      </c>
      <c r="AC1918" t="s">
        <v>7891</v>
      </c>
      <c r="AD1918" t="s">
        <v>7891</v>
      </c>
      <c r="AE1918" t="s">
        <v>7891</v>
      </c>
      <c r="AF1918" t="s">
        <v>7891</v>
      </c>
      <c r="AG1918" t="s">
        <v>7891</v>
      </c>
      <c r="AH1918" t="s">
        <v>7891</v>
      </c>
      <c r="AI1918" t="s">
        <v>7891</v>
      </c>
      <c r="AJ1918" t="s">
        <v>7891</v>
      </c>
      <c r="AK1918" t="s">
        <v>7891</v>
      </c>
      <c r="AL1918" t="s">
        <v>7891</v>
      </c>
      <c r="AM1918" t="s">
        <v>7891</v>
      </c>
      <c r="AN1918" t="s">
        <v>7891</v>
      </c>
      <c r="AO1918" t="s">
        <v>9757</v>
      </c>
      <c r="AP1918" t="s">
        <v>9758</v>
      </c>
      <c r="AQ1918" t="s">
        <v>7891</v>
      </c>
      <c r="AR1918" t="s">
        <v>7891</v>
      </c>
      <c r="AS1918" t="s">
        <v>7891</v>
      </c>
      <c r="AT1918" t="s">
        <v>7998</v>
      </c>
      <c r="AU1918">
        <v>2021</v>
      </c>
      <c r="AV1918">
        <v>33</v>
      </c>
      <c r="AW1918">
        <v>5</v>
      </c>
      <c r="AX1918" t="s">
        <v>7891</v>
      </c>
      <c r="AY1918" t="s">
        <v>7891</v>
      </c>
      <c r="AZ1918" t="s">
        <v>7891</v>
      </c>
      <c r="BA1918" t="s">
        <v>7891</v>
      </c>
      <c r="BB1918">
        <v>508</v>
      </c>
      <c r="BC1918">
        <v>517</v>
      </c>
      <c r="BD1918" t="s">
        <v>7891</v>
      </c>
      <c r="BE1918" t="s">
        <v>9759</v>
      </c>
      <c r="BF1918" t="s">
        <v>7891</v>
      </c>
      <c r="BG1918" t="s">
        <v>9570</v>
      </c>
      <c r="BH1918" t="s">
        <v>7891</v>
      </c>
      <c r="BI1918" t="s">
        <v>7891</v>
      </c>
      <c r="BJ1918" t="s">
        <v>7891</v>
      </c>
      <c r="BK1918" t="s">
        <v>7891</v>
      </c>
      <c r="BL1918" t="s">
        <v>7891</v>
      </c>
      <c r="BM1918" t="s">
        <v>7891</v>
      </c>
      <c r="BN1918" t="s">
        <v>7891</v>
      </c>
      <c r="BO1918" t="s">
        <v>7891</v>
      </c>
      <c r="BP1918" t="s">
        <v>7891</v>
      </c>
      <c r="BQ1918" t="s">
        <v>7891</v>
      </c>
      <c r="BR1918" t="s">
        <v>9760</v>
      </c>
    </row>
    <row r="1919" spans="1:70" x14ac:dyDescent="0.35">
      <c r="A1919" t="s">
        <v>11404</v>
      </c>
      <c r="B1919" t="s">
        <v>9761</v>
      </c>
      <c r="C1919" t="s">
        <v>7891</v>
      </c>
      <c r="D1919" t="s">
        <v>4147</v>
      </c>
      <c r="E1919" t="s">
        <v>9762</v>
      </c>
      <c r="U1919" t="s">
        <v>7891</v>
      </c>
      <c r="V1919" t="s">
        <v>9763</v>
      </c>
      <c r="W1919" t="s">
        <v>7891</v>
      </c>
      <c r="X1919" t="s">
        <v>7891</v>
      </c>
      <c r="Y1919" t="s">
        <v>7891</v>
      </c>
      <c r="Z1919" t="s">
        <v>7891</v>
      </c>
      <c r="AA1919" t="s">
        <v>7891</v>
      </c>
      <c r="AB1919" t="s">
        <v>9764</v>
      </c>
      <c r="AC1919" t="s">
        <v>7891</v>
      </c>
      <c r="AD1919" t="s">
        <v>7891</v>
      </c>
      <c r="AE1919" t="s">
        <v>7891</v>
      </c>
      <c r="AF1919" t="s">
        <v>7891</v>
      </c>
      <c r="AG1919" t="s">
        <v>7891</v>
      </c>
      <c r="AH1919" t="s">
        <v>7891</v>
      </c>
      <c r="AI1919" t="s">
        <v>7891</v>
      </c>
      <c r="AJ1919" t="s">
        <v>7891</v>
      </c>
      <c r="AK1919" t="s">
        <v>7891</v>
      </c>
      <c r="AL1919" t="s">
        <v>7891</v>
      </c>
      <c r="AM1919" t="s">
        <v>7891</v>
      </c>
      <c r="AN1919" t="s">
        <v>7891</v>
      </c>
      <c r="AO1919" t="s">
        <v>9765</v>
      </c>
      <c r="AP1919" t="s">
        <v>7891</v>
      </c>
      <c r="AQ1919" t="s">
        <v>7891</v>
      </c>
      <c r="AR1919" t="s">
        <v>7891</v>
      </c>
      <c r="AS1919" t="s">
        <v>7891</v>
      </c>
      <c r="AT1919" t="s">
        <v>7998</v>
      </c>
      <c r="AU1919">
        <v>2021</v>
      </c>
      <c r="AV1919">
        <v>8</v>
      </c>
      <c r="AW1919">
        <v>6</v>
      </c>
      <c r="AX1919" t="s">
        <v>7891</v>
      </c>
      <c r="AY1919" t="s">
        <v>7891</v>
      </c>
      <c r="AZ1919" t="s">
        <v>7891</v>
      </c>
      <c r="BA1919" t="s">
        <v>7891</v>
      </c>
      <c r="BB1919" t="s">
        <v>9766</v>
      </c>
      <c r="BC1919" t="s">
        <v>9767</v>
      </c>
      <c r="BD1919" t="s">
        <v>7891</v>
      </c>
      <c r="BE1919" t="s">
        <v>7891</v>
      </c>
      <c r="BF1919" t="s">
        <v>7891</v>
      </c>
      <c r="BG1919" t="s">
        <v>7891</v>
      </c>
      <c r="BH1919" t="s">
        <v>7891</v>
      </c>
      <c r="BI1919" t="s">
        <v>7891</v>
      </c>
      <c r="BJ1919" t="s">
        <v>7891</v>
      </c>
      <c r="BK1919" t="s">
        <v>7891</v>
      </c>
      <c r="BL1919" t="s">
        <v>7891</v>
      </c>
      <c r="BM1919">
        <v>34048683</v>
      </c>
      <c r="BN1919" t="s">
        <v>7891</v>
      </c>
      <c r="BO1919" t="s">
        <v>7891</v>
      </c>
      <c r="BP1919" t="s">
        <v>7891</v>
      </c>
      <c r="BQ1919" t="s">
        <v>7891</v>
      </c>
      <c r="BR1919" t="s">
        <v>9768</v>
      </c>
    </row>
    <row r="1920" spans="1:70" x14ac:dyDescent="0.35">
      <c r="A1920" t="s">
        <v>11404</v>
      </c>
      <c r="B1920" t="s">
        <v>9769</v>
      </c>
      <c r="C1920" t="s">
        <v>7891</v>
      </c>
      <c r="D1920" t="s">
        <v>4423</v>
      </c>
      <c r="E1920" t="s">
        <v>8018</v>
      </c>
      <c r="U1920" t="s">
        <v>7891</v>
      </c>
      <c r="V1920" t="s">
        <v>9770</v>
      </c>
      <c r="W1920" t="s">
        <v>7891</v>
      </c>
      <c r="X1920" t="s">
        <v>7891</v>
      </c>
      <c r="Y1920" t="s">
        <v>7891</v>
      </c>
      <c r="Z1920" t="s">
        <v>7891</v>
      </c>
      <c r="AA1920" t="s">
        <v>9771</v>
      </c>
      <c r="AB1920" t="s">
        <v>9772</v>
      </c>
      <c r="AC1920" t="s">
        <v>7891</v>
      </c>
      <c r="AD1920" t="s">
        <v>7891</v>
      </c>
      <c r="AE1920" t="s">
        <v>7891</v>
      </c>
      <c r="AF1920" t="s">
        <v>7891</v>
      </c>
      <c r="AG1920" t="s">
        <v>7891</v>
      </c>
      <c r="AH1920" t="s">
        <v>7891</v>
      </c>
      <c r="AI1920" t="s">
        <v>7891</v>
      </c>
      <c r="AJ1920" t="s">
        <v>7891</v>
      </c>
      <c r="AK1920" t="s">
        <v>7891</v>
      </c>
      <c r="AL1920" t="s">
        <v>7891</v>
      </c>
      <c r="AM1920" t="s">
        <v>7891</v>
      </c>
      <c r="AN1920" t="s">
        <v>7891</v>
      </c>
      <c r="AO1920" t="s">
        <v>7891</v>
      </c>
      <c r="AP1920" t="s">
        <v>8020</v>
      </c>
      <c r="AQ1920" t="s">
        <v>7891</v>
      </c>
      <c r="AR1920" t="s">
        <v>7891</v>
      </c>
      <c r="AS1920" t="s">
        <v>7891</v>
      </c>
      <c r="AT1920" t="s">
        <v>9773</v>
      </c>
      <c r="AU1920">
        <v>2021</v>
      </c>
      <c r="AV1920">
        <v>21</v>
      </c>
      <c r="AW1920">
        <v>1</v>
      </c>
      <c r="AX1920" t="s">
        <v>7891</v>
      </c>
      <c r="AY1920" t="s">
        <v>7891</v>
      </c>
      <c r="AZ1920" t="s">
        <v>7891</v>
      </c>
      <c r="BA1920" t="s">
        <v>7891</v>
      </c>
      <c r="BB1920" t="s">
        <v>7891</v>
      </c>
      <c r="BC1920" t="s">
        <v>7891</v>
      </c>
      <c r="BD1920">
        <v>279</v>
      </c>
      <c r="BE1920" t="s">
        <v>3192</v>
      </c>
      <c r="BF1920" t="s">
        <v>7891</v>
      </c>
      <c r="BG1920" t="s">
        <v>7891</v>
      </c>
      <c r="BH1920" t="s">
        <v>7891</v>
      </c>
      <c r="BI1920" t="s">
        <v>7891</v>
      </c>
      <c r="BJ1920" t="s">
        <v>7891</v>
      </c>
      <c r="BK1920" t="s">
        <v>7891</v>
      </c>
      <c r="BL1920" t="s">
        <v>7891</v>
      </c>
      <c r="BM1920">
        <v>34059013</v>
      </c>
      <c r="BN1920" t="s">
        <v>7891</v>
      </c>
      <c r="BO1920" t="s">
        <v>7891</v>
      </c>
      <c r="BP1920" t="s">
        <v>7891</v>
      </c>
      <c r="BQ1920" t="s">
        <v>7891</v>
      </c>
      <c r="BR1920" t="s">
        <v>9774</v>
      </c>
    </row>
    <row r="1921" spans="1:70" x14ac:dyDescent="0.35">
      <c r="A1921" t="s">
        <v>11404</v>
      </c>
      <c r="B1921" t="s">
        <v>9775</v>
      </c>
      <c r="C1921" t="s">
        <v>7891</v>
      </c>
      <c r="D1921" t="s">
        <v>4479</v>
      </c>
      <c r="E1921" t="s">
        <v>8255</v>
      </c>
      <c r="U1921" t="s">
        <v>7891</v>
      </c>
      <c r="V1921" t="s">
        <v>9776</v>
      </c>
      <c r="W1921" t="s">
        <v>7891</v>
      </c>
      <c r="X1921" t="s">
        <v>7891</v>
      </c>
      <c r="Y1921" t="s">
        <v>7891</v>
      </c>
      <c r="Z1921" t="s">
        <v>7891</v>
      </c>
      <c r="AA1921" t="s">
        <v>7891</v>
      </c>
      <c r="AB1921" t="s">
        <v>7891</v>
      </c>
      <c r="AC1921" t="s">
        <v>7891</v>
      </c>
      <c r="AD1921" t="s">
        <v>7891</v>
      </c>
      <c r="AE1921" t="s">
        <v>7891</v>
      </c>
      <c r="AF1921" t="s">
        <v>7891</v>
      </c>
      <c r="AG1921" t="s">
        <v>7891</v>
      </c>
      <c r="AH1921" t="s">
        <v>7891</v>
      </c>
      <c r="AI1921" t="s">
        <v>7891</v>
      </c>
      <c r="AJ1921" t="s">
        <v>7891</v>
      </c>
      <c r="AK1921" t="s">
        <v>7891</v>
      </c>
      <c r="AL1921" t="s">
        <v>7891</v>
      </c>
      <c r="AM1921" t="s">
        <v>7891</v>
      </c>
      <c r="AN1921" t="s">
        <v>7891</v>
      </c>
      <c r="AO1921" t="s">
        <v>8259</v>
      </c>
      <c r="AP1921" t="s">
        <v>7891</v>
      </c>
      <c r="AQ1921" t="s">
        <v>7891</v>
      </c>
      <c r="AR1921" t="s">
        <v>7891</v>
      </c>
      <c r="AS1921" t="s">
        <v>7891</v>
      </c>
      <c r="AT1921" t="s">
        <v>9777</v>
      </c>
      <c r="AU1921">
        <v>2021</v>
      </c>
      <c r="AV1921">
        <v>12</v>
      </c>
      <c r="AW1921" t="s">
        <v>7891</v>
      </c>
      <c r="AX1921" t="s">
        <v>7891</v>
      </c>
      <c r="AY1921" t="s">
        <v>7891</v>
      </c>
      <c r="AZ1921" t="s">
        <v>7891</v>
      </c>
      <c r="BA1921" t="s">
        <v>7891</v>
      </c>
      <c r="BB1921" t="s">
        <v>7891</v>
      </c>
      <c r="BC1921" t="s">
        <v>7891</v>
      </c>
      <c r="BD1921">
        <v>671448</v>
      </c>
      <c r="BE1921" t="s">
        <v>4484</v>
      </c>
      <c r="BF1921" t="s">
        <v>7891</v>
      </c>
      <c r="BG1921" t="s">
        <v>7891</v>
      </c>
      <c r="BH1921" t="s">
        <v>7891</v>
      </c>
      <c r="BI1921" t="s">
        <v>7891</v>
      </c>
      <c r="BJ1921" t="s">
        <v>7891</v>
      </c>
      <c r="BK1921" t="s">
        <v>7891</v>
      </c>
      <c r="BL1921" t="s">
        <v>7891</v>
      </c>
      <c r="BM1921">
        <v>34122187</v>
      </c>
      <c r="BN1921" t="s">
        <v>7891</v>
      </c>
      <c r="BO1921" t="s">
        <v>7891</v>
      </c>
      <c r="BP1921" t="s">
        <v>7891</v>
      </c>
      <c r="BQ1921" t="s">
        <v>7891</v>
      </c>
      <c r="BR1921" t="s">
        <v>9778</v>
      </c>
    </row>
    <row r="1922" spans="1:70" x14ac:dyDescent="0.35">
      <c r="A1922" t="s">
        <v>11404</v>
      </c>
      <c r="B1922" t="s">
        <v>9779</v>
      </c>
      <c r="C1922" t="s">
        <v>7891</v>
      </c>
      <c r="D1922" t="s">
        <v>147</v>
      </c>
      <c r="E1922" t="s">
        <v>9780</v>
      </c>
      <c r="U1922" t="s">
        <v>7891</v>
      </c>
      <c r="V1922" t="s">
        <v>9781</v>
      </c>
      <c r="W1922" t="s">
        <v>7891</v>
      </c>
      <c r="X1922" t="s">
        <v>7891</v>
      </c>
      <c r="Y1922" t="s">
        <v>7891</v>
      </c>
      <c r="Z1922" t="s">
        <v>7891</v>
      </c>
      <c r="AA1922" t="s">
        <v>7891</v>
      </c>
      <c r="AB1922" t="s">
        <v>9782</v>
      </c>
      <c r="AC1922" t="s">
        <v>7891</v>
      </c>
      <c r="AD1922" t="s">
        <v>7891</v>
      </c>
      <c r="AE1922" t="s">
        <v>7891</v>
      </c>
      <c r="AF1922" t="s">
        <v>7891</v>
      </c>
      <c r="AG1922" t="s">
        <v>7891</v>
      </c>
      <c r="AH1922" t="s">
        <v>7891</v>
      </c>
      <c r="AI1922" t="s">
        <v>7891</v>
      </c>
      <c r="AJ1922" t="s">
        <v>7891</v>
      </c>
      <c r="AK1922" t="s">
        <v>7891</v>
      </c>
      <c r="AL1922" t="s">
        <v>7891</v>
      </c>
      <c r="AM1922" t="s">
        <v>7891</v>
      </c>
      <c r="AN1922" t="s">
        <v>7891</v>
      </c>
      <c r="AO1922" t="s">
        <v>152</v>
      </c>
      <c r="AP1922" t="s">
        <v>9783</v>
      </c>
      <c r="AQ1922" t="s">
        <v>7891</v>
      </c>
      <c r="AR1922" t="s">
        <v>7891</v>
      </c>
      <c r="AS1922" t="s">
        <v>7891</v>
      </c>
      <c r="AT1922" t="s">
        <v>7998</v>
      </c>
      <c r="AU1922">
        <v>2021</v>
      </c>
      <c r="AV1922">
        <v>68</v>
      </c>
      <c r="AW1922">
        <v>6</v>
      </c>
      <c r="AX1922" t="s">
        <v>7891</v>
      </c>
      <c r="AY1922" t="s">
        <v>7891</v>
      </c>
      <c r="AZ1922" t="s">
        <v>7891</v>
      </c>
      <c r="BA1922" t="s">
        <v>7891</v>
      </c>
      <c r="BB1922">
        <v>1104</v>
      </c>
      <c r="BC1922">
        <v>1111</v>
      </c>
      <c r="BD1922" t="s">
        <v>7891</v>
      </c>
      <c r="BE1922" t="s">
        <v>151</v>
      </c>
      <c r="BF1922" t="s">
        <v>7891</v>
      </c>
      <c r="BG1922" t="s">
        <v>9784</v>
      </c>
      <c r="BH1922" t="s">
        <v>7891</v>
      </c>
      <c r="BI1922" t="s">
        <v>7891</v>
      </c>
      <c r="BJ1922" t="s">
        <v>7891</v>
      </c>
      <c r="BK1922" t="s">
        <v>7891</v>
      </c>
      <c r="BL1922" t="s">
        <v>7891</v>
      </c>
      <c r="BM1922">
        <v>32839079</v>
      </c>
      <c r="BN1922" t="s">
        <v>7891</v>
      </c>
      <c r="BO1922" t="s">
        <v>7891</v>
      </c>
      <c r="BP1922" t="s">
        <v>7891</v>
      </c>
      <c r="BQ1922" t="s">
        <v>7891</v>
      </c>
      <c r="BR1922" t="s">
        <v>9785</v>
      </c>
    </row>
    <row r="1923" spans="1:70" x14ac:dyDescent="0.35">
      <c r="A1923" t="s">
        <v>11404</v>
      </c>
      <c r="B1923" t="s">
        <v>9786</v>
      </c>
      <c r="C1923" t="s">
        <v>7891</v>
      </c>
      <c r="D1923" t="s">
        <v>5708</v>
      </c>
      <c r="E1923" t="s">
        <v>9787</v>
      </c>
      <c r="U1923" t="s">
        <v>7891</v>
      </c>
      <c r="V1923" t="s">
        <v>9788</v>
      </c>
      <c r="W1923" t="s">
        <v>7891</v>
      </c>
      <c r="X1923" t="s">
        <v>7891</v>
      </c>
      <c r="Y1923" t="s">
        <v>7891</v>
      </c>
      <c r="Z1923" t="s">
        <v>7891</v>
      </c>
      <c r="AA1923" t="s">
        <v>7891</v>
      </c>
      <c r="AB1923" t="s">
        <v>9789</v>
      </c>
      <c r="AC1923" t="s">
        <v>7891</v>
      </c>
      <c r="AD1923" t="s">
        <v>7891</v>
      </c>
      <c r="AE1923" t="s">
        <v>7891</v>
      </c>
      <c r="AF1923" t="s">
        <v>7891</v>
      </c>
      <c r="AG1923" t="s">
        <v>7891</v>
      </c>
      <c r="AH1923" t="s">
        <v>7891</v>
      </c>
      <c r="AI1923" t="s">
        <v>7891</v>
      </c>
      <c r="AJ1923" t="s">
        <v>7891</v>
      </c>
      <c r="AK1923" t="s">
        <v>7891</v>
      </c>
      <c r="AL1923" t="s">
        <v>7891</v>
      </c>
      <c r="AM1923" t="s">
        <v>7891</v>
      </c>
      <c r="AN1923" t="s">
        <v>7891</v>
      </c>
      <c r="AO1923" t="s">
        <v>9790</v>
      </c>
      <c r="AP1923" t="s">
        <v>9791</v>
      </c>
      <c r="AQ1923" t="s">
        <v>7891</v>
      </c>
      <c r="AR1923" t="s">
        <v>7891</v>
      </c>
      <c r="AS1923" t="s">
        <v>7891</v>
      </c>
      <c r="AT1923" t="s">
        <v>8870</v>
      </c>
      <c r="AU1923">
        <v>2021</v>
      </c>
      <c r="AV1923">
        <v>77</v>
      </c>
      <c r="AW1923">
        <v>7</v>
      </c>
      <c r="AX1923" t="s">
        <v>7891</v>
      </c>
      <c r="AY1923" t="s">
        <v>7891</v>
      </c>
      <c r="AZ1923" t="s">
        <v>7891</v>
      </c>
      <c r="BA1923" t="s">
        <v>7891</v>
      </c>
      <c r="BB1923">
        <v>1614</v>
      </c>
      <c r="BC1923">
        <v>1628</v>
      </c>
      <c r="BD1923" t="s">
        <v>7891</v>
      </c>
      <c r="BE1923" t="s">
        <v>2259</v>
      </c>
      <c r="BF1923" t="s">
        <v>7891</v>
      </c>
      <c r="BG1923" t="s">
        <v>9784</v>
      </c>
      <c r="BH1923" t="s">
        <v>7891</v>
      </c>
      <c r="BI1923" t="s">
        <v>7891</v>
      </c>
      <c r="BJ1923" t="s">
        <v>7891</v>
      </c>
      <c r="BK1923" t="s">
        <v>7891</v>
      </c>
      <c r="BL1923" t="s">
        <v>7891</v>
      </c>
      <c r="BM1923">
        <v>34004040</v>
      </c>
      <c r="BN1923" t="s">
        <v>7891</v>
      </c>
      <c r="BO1923" t="s">
        <v>7891</v>
      </c>
      <c r="BP1923" t="s">
        <v>7891</v>
      </c>
      <c r="BQ1923" t="s">
        <v>7891</v>
      </c>
      <c r="BR1923" t="s">
        <v>9792</v>
      </c>
    </row>
    <row r="1924" spans="1:70" x14ac:dyDescent="0.35">
      <c r="A1924" t="s">
        <v>11404</v>
      </c>
      <c r="B1924" t="s">
        <v>9793</v>
      </c>
      <c r="C1924" t="s">
        <v>7891</v>
      </c>
      <c r="D1924" t="s">
        <v>5717</v>
      </c>
      <c r="E1924" t="s">
        <v>9794</v>
      </c>
      <c r="U1924" t="s">
        <v>7891</v>
      </c>
      <c r="V1924" t="s">
        <v>9795</v>
      </c>
      <c r="W1924" t="s">
        <v>7891</v>
      </c>
      <c r="X1924" t="s">
        <v>7891</v>
      </c>
      <c r="Y1924" t="s">
        <v>7891</v>
      </c>
      <c r="Z1924" t="s">
        <v>7891</v>
      </c>
      <c r="AA1924" t="s">
        <v>9796</v>
      </c>
      <c r="AB1924" t="s">
        <v>9797</v>
      </c>
      <c r="AC1924" t="s">
        <v>7891</v>
      </c>
      <c r="AD1924" t="s">
        <v>7891</v>
      </c>
      <c r="AE1924" t="s">
        <v>7891</v>
      </c>
      <c r="AF1924" t="s">
        <v>7891</v>
      </c>
      <c r="AG1924" t="s">
        <v>7891</v>
      </c>
      <c r="AH1924" t="s">
        <v>7891</v>
      </c>
      <c r="AI1924" t="s">
        <v>7891</v>
      </c>
      <c r="AJ1924" t="s">
        <v>7891</v>
      </c>
      <c r="AK1924" t="s">
        <v>7891</v>
      </c>
      <c r="AL1924" t="s">
        <v>7891</v>
      </c>
      <c r="AM1924" t="s">
        <v>7891</v>
      </c>
      <c r="AN1924" t="s">
        <v>7891</v>
      </c>
      <c r="AO1924" t="s">
        <v>9798</v>
      </c>
      <c r="AP1924" t="s">
        <v>9799</v>
      </c>
      <c r="AQ1924" t="s">
        <v>7891</v>
      </c>
      <c r="AR1924" t="s">
        <v>7891</v>
      </c>
      <c r="AS1924" t="s">
        <v>7891</v>
      </c>
      <c r="AT1924" t="s">
        <v>9082</v>
      </c>
      <c r="AU1924">
        <v>2021</v>
      </c>
      <c r="AV1924">
        <v>30</v>
      </c>
      <c r="AW1924">
        <v>10</v>
      </c>
      <c r="AX1924" t="s">
        <v>7891</v>
      </c>
      <c r="AY1924" t="s">
        <v>7891</v>
      </c>
      <c r="AZ1924" t="s">
        <v>7891</v>
      </c>
      <c r="BA1924" t="s">
        <v>7891</v>
      </c>
      <c r="BB1924">
        <v>2895</v>
      </c>
      <c r="BC1924">
        <v>2906</v>
      </c>
      <c r="BD1924" t="s">
        <v>7891</v>
      </c>
      <c r="BE1924" t="s">
        <v>2296</v>
      </c>
      <c r="BF1924" t="s">
        <v>7891</v>
      </c>
      <c r="BG1924" t="s">
        <v>9784</v>
      </c>
      <c r="BH1924" t="s">
        <v>7891</v>
      </c>
      <c r="BI1924" t="s">
        <v>7891</v>
      </c>
      <c r="BJ1924" t="s">
        <v>7891</v>
      </c>
      <c r="BK1924" t="s">
        <v>7891</v>
      </c>
      <c r="BL1924" t="s">
        <v>7891</v>
      </c>
      <c r="BM1924">
        <v>33999321</v>
      </c>
      <c r="BN1924" t="s">
        <v>7891</v>
      </c>
      <c r="BO1924" t="s">
        <v>7891</v>
      </c>
      <c r="BP1924" t="s">
        <v>7891</v>
      </c>
      <c r="BQ1924" t="s">
        <v>7891</v>
      </c>
      <c r="BR1924" t="s">
        <v>9800</v>
      </c>
    </row>
    <row r="1925" spans="1:70" x14ac:dyDescent="0.35">
      <c r="A1925" t="s">
        <v>11404</v>
      </c>
      <c r="B1925" t="s">
        <v>9801</v>
      </c>
      <c r="C1925" t="s">
        <v>7891</v>
      </c>
      <c r="D1925" t="s">
        <v>4236</v>
      </c>
      <c r="E1925" t="s">
        <v>8255</v>
      </c>
      <c r="U1925" t="s">
        <v>7891</v>
      </c>
      <c r="V1925" t="s">
        <v>9802</v>
      </c>
      <c r="W1925" t="s">
        <v>7891</v>
      </c>
      <c r="X1925" t="s">
        <v>7891</v>
      </c>
      <c r="Y1925" t="s">
        <v>7891</v>
      </c>
      <c r="Z1925" t="s">
        <v>7891</v>
      </c>
      <c r="AA1925" t="s">
        <v>7891</v>
      </c>
      <c r="AB1925" t="s">
        <v>9803</v>
      </c>
      <c r="AC1925" t="s">
        <v>7891</v>
      </c>
      <c r="AD1925" t="s">
        <v>7891</v>
      </c>
      <c r="AE1925" t="s">
        <v>7891</v>
      </c>
      <c r="AF1925" t="s">
        <v>7891</v>
      </c>
      <c r="AG1925" t="s">
        <v>7891</v>
      </c>
      <c r="AH1925" t="s">
        <v>7891</v>
      </c>
      <c r="AI1925" t="s">
        <v>7891</v>
      </c>
      <c r="AJ1925" t="s">
        <v>7891</v>
      </c>
      <c r="AK1925" t="s">
        <v>7891</v>
      </c>
      <c r="AL1925" t="s">
        <v>7891</v>
      </c>
      <c r="AM1925" t="s">
        <v>7891</v>
      </c>
      <c r="AN1925" t="s">
        <v>7891</v>
      </c>
      <c r="AO1925" t="s">
        <v>8259</v>
      </c>
      <c r="AP1925" t="s">
        <v>7891</v>
      </c>
      <c r="AQ1925" t="s">
        <v>7891</v>
      </c>
      <c r="AR1925" t="s">
        <v>7891</v>
      </c>
      <c r="AS1925" t="s">
        <v>7891</v>
      </c>
      <c r="AT1925" t="s">
        <v>9804</v>
      </c>
      <c r="AU1925">
        <v>2021</v>
      </c>
      <c r="AV1925">
        <v>12</v>
      </c>
      <c r="AW1925" t="s">
        <v>7891</v>
      </c>
      <c r="AX1925" t="s">
        <v>7891</v>
      </c>
      <c r="AY1925" t="s">
        <v>7891</v>
      </c>
      <c r="AZ1925" t="s">
        <v>7891</v>
      </c>
      <c r="BA1925" t="s">
        <v>7891</v>
      </c>
      <c r="BB1925" t="s">
        <v>7891</v>
      </c>
      <c r="BC1925" t="s">
        <v>7891</v>
      </c>
      <c r="BD1925">
        <v>662885</v>
      </c>
      <c r="BE1925" t="s">
        <v>4242</v>
      </c>
      <c r="BF1925" t="s">
        <v>7891</v>
      </c>
      <c r="BG1925" t="s">
        <v>7891</v>
      </c>
      <c r="BH1925" t="s">
        <v>7891</v>
      </c>
      <c r="BI1925" t="s">
        <v>7891</v>
      </c>
      <c r="BJ1925" t="s">
        <v>7891</v>
      </c>
      <c r="BK1925" t="s">
        <v>7891</v>
      </c>
      <c r="BL1925" t="s">
        <v>7891</v>
      </c>
      <c r="BM1925">
        <v>34079485</v>
      </c>
      <c r="BN1925" t="s">
        <v>7891</v>
      </c>
      <c r="BO1925" t="s">
        <v>7891</v>
      </c>
      <c r="BP1925" t="s">
        <v>7891</v>
      </c>
      <c r="BQ1925" t="s">
        <v>7891</v>
      </c>
      <c r="BR1925" t="s">
        <v>9805</v>
      </c>
    </row>
    <row r="1926" spans="1:70" x14ac:dyDescent="0.35">
      <c r="A1926" t="s">
        <v>11404</v>
      </c>
      <c r="B1926" t="s">
        <v>9806</v>
      </c>
      <c r="C1926" t="s">
        <v>7891</v>
      </c>
      <c r="D1926" t="s">
        <v>9807</v>
      </c>
      <c r="E1926" t="s">
        <v>9808</v>
      </c>
      <c r="U1926" t="s">
        <v>7891</v>
      </c>
      <c r="V1926" t="s">
        <v>9809</v>
      </c>
      <c r="W1926" t="s">
        <v>7891</v>
      </c>
      <c r="X1926" t="s">
        <v>7891</v>
      </c>
      <c r="Y1926" t="s">
        <v>7891</v>
      </c>
      <c r="Z1926" t="s">
        <v>7891</v>
      </c>
      <c r="AA1926" t="s">
        <v>9810</v>
      </c>
      <c r="AB1926" t="s">
        <v>9811</v>
      </c>
      <c r="AC1926" t="s">
        <v>7891</v>
      </c>
      <c r="AD1926" t="s">
        <v>7891</v>
      </c>
      <c r="AE1926" t="s">
        <v>7891</v>
      </c>
      <c r="AF1926" t="s">
        <v>7891</v>
      </c>
      <c r="AG1926" t="s">
        <v>7891</v>
      </c>
      <c r="AH1926" t="s">
        <v>7891</v>
      </c>
      <c r="AI1926" t="s">
        <v>7891</v>
      </c>
      <c r="AJ1926" t="s">
        <v>7891</v>
      </c>
      <c r="AK1926" t="s">
        <v>7891</v>
      </c>
      <c r="AL1926" t="s">
        <v>7891</v>
      </c>
      <c r="AM1926" t="s">
        <v>7891</v>
      </c>
      <c r="AN1926" t="s">
        <v>7891</v>
      </c>
      <c r="AO1926" t="s">
        <v>9812</v>
      </c>
      <c r="AP1926" t="s">
        <v>9813</v>
      </c>
      <c r="AQ1926" t="s">
        <v>7891</v>
      </c>
      <c r="AR1926" t="s">
        <v>7891</v>
      </c>
      <c r="AS1926" t="s">
        <v>7891</v>
      </c>
      <c r="AT1926" t="s">
        <v>7967</v>
      </c>
      <c r="AU1926">
        <v>2021</v>
      </c>
      <c r="AV1926">
        <v>18</v>
      </c>
      <c r="AW1926">
        <v>5</v>
      </c>
      <c r="AX1926" t="s">
        <v>7891</v>
      </c>
      <c r="AY1926" t="s">
        <v>7891</v>
      </c>
      <c r="AZ1926" t="s">
        <v>7891</v>
      </c>
      <c r="BA1926" t="s">
        <v>7891</v>
      </c>
      <c r="BB1926">
        <v>982</v>
      </c>
      <c r="BC1926">
        <v>989</v>
      </c>
      <c r="BD1926" t="s">
        <v>7891</v>
      </c>
      <c r="BE1926" t="s">
        <v>9814</v>
      </c>
      <c r="BF1926" t="s">
        <v>7891</v>
      </c>
      <c r="BG1926" t="s">
        <v>9784</v>
      </c>
      <c r="BH1926" t="s">
        <v>7891</v>
      </c>
      <c r="BI1926" t="s">
        <v>7891</v>
      </c>
      <c r="BJ1926" t="s">
        <v>7891</v>
      </c>
      <c r="BK1926" t="s">
        <v>7891</v>
      </c>
      <c r="BL1926" t="s">
        <v>7891</v>
      </c>
      <c r="BM1926">
        <v>33771479</v>
      </c>
      <c r="BN1926" t="s">
        <v>7891</v>
      </c>
      <c r="BO1926" t="s">
        <v>7891</v>
      </c>
      <c r="BP1926" t="s">
        <v>7891</v>
      </c>
      <c r="BQ1926" t="s">
        <v>7891</v>
      </c>
      <c r="BR1926" t="s">
        <v>9815</v>
      </c>
    </row>
    <row r="1927" spans="1:70" x14ac:dyDescent="0.35">
      <c r="A1927" t="s">
        <v>11404</v>
      </c>
      <c r="B1927" t="s">
        <v>9816</v>
      </c>
      <c r="C1927" t="s">
        <v>7891</v>
      </c>
      <c r="D1927" t="s">
        <v>4518</v>
      </c>
      <c r="E1927" t="s">
        <v>9817</v>
      </c>
      <c r="U1927" t="s">
        <v>7891</v>
      </c>
      <c r="V1927" t="s">
        <v>9818</v>
      </c>
      <c r="W1927" t="s">
        <v>7891</v>
      </c>
      <c r="X1927" t="s">
        <v>7891</v>
      </c>
      <c r="Y1927" t="s">
        <v>7891</v>
      </c>
      <c r="Z1927" t="s">
        <v>7891</v>
      </c>
      <c r="AA1927" t="s">
        <v>7891</v>
      </c>
      <c r="AB1927" t="s">
        <v>9819</v>
      </c>
      <c r="AC1927" t="s">
        <v>7891</v>
      </c>
      <c r="AD1927" t="s">
        <v>7891</v>
      </c>
      <c r="AE1927" t="s">
        <v>7891</v>
      </c>
      <c r="AF1927" t="s">
        <v>7891</v>
      </c>
      <c r="AG1927" t="s">
        <v>7891</v>
      </c>
      <c r="AH1927" t="s">
        <v>7891</v>
      </c>
      <c r="AI1927" t="s">
        <v>7891</v>
      </c>
      <c r="AJ1927" t="s">
        <v>7891</v>
      </c>
      <c r="AK1927" t="s">
        <v>7891</v>
      </c>
      <c r="AL1927" t="s">
        <v>7891</v>
      </c>
      <c r="AM1927" t="s">
        <v>7891</v>
      </c>
      <c r="AN1927" t="s">
        <v>7891</v>
      </c>
      <c r="AO1927" t="s">
        <v>9820</v>
      </c>
      <c r="AP1927" t="s">
        <v>9821</v>
      </c>
      <c r="AQ1927" t="s">
        <v>7891</v>
      </c>
      <c r="AR1927" t="s">
        <v>7891</v>
      </c>
      <c r="AS1927" t="s">
        <v>7891</v>
      </c>
      <c r="AT1927" t="s">
        <v>8066</v>
      </c>
      <c r="AU1927">
        <v>2021</v>
      </c>
      <c r="AV1927">
        <v>61</v>
      </c>
      <c r="AW1927">
        <v>3</v>
      </c>
      <c r="AX1927" t="s">
        <v>7891</v>
      </c>
      <c r="AY1927" t="s">
        <v>7891</v>
      </c>
      <c r="AZ1927" t="s">
        <v>7891</v>
      </c>
      <c r="BA1927" t="s">
        <v>7891</v>
      </c>
      <c r="BB1927">
        <v>308</v>
      </c>
      <c r="BC1927">
        <v>315</v>
      </c>
      <c r="BD1927" t="s">
        <v>7891</v>
      </c>
      <c r="BE1927" t="s">
        <v>1359</v>
      </c>
      <c r="BF1927" t="s">
        <v>7891</v>
      </c>
      <c r="BG1927" t="s">
        <v>9784</v>
      </c>
      <c r="BH1927" t="s">
        <v>7891</v>
      </c>
      <c r="BI1927" t="s">
        <v>7891</v>
      </c>
      <c r="BJ1927" t="s">
        <v>7891</v>
      </c>
      <c r="BK1927" t="s">
        <v>7891</v>
      </c>
      <c r="BL1927" t="s">
        <v>7891</v>
      </c>
      <c r="BM1927">
        <v>33568269</v>
      </c>
      <c r="BN1927" t="s">
        <v>7891</v>
      </c>
      <c r="BO1927" t="s">
        <v>7891</v>
      </c>
      <c r="BP1927" t="s">
        <v>7891</v>
      </c>
      <c r="BQ1927" t="s">
        <v>7891</v>
      </c>
      <c r="BR1927" t="s">
        <v>9822</v>
      </c>
    </row>
    <row r="1928" spans="1:70" x14ac:dyDescent="0.35">
      <c r="A1928" t="s">
        <v>11404</v>
      </c>
      <c r="B1928" t="s">
        <v>9823</v>
      </c>
      <c r="C1928" t="s">
        <v>7891</v>
      </c>
      <c r="D1928" t="s">
        <v>9824</v>
      </c>
      <c r="E1928" t="s">
        <v>9825</v>
      </c>
      <c r="U1928" t="s">
        <v>7891</v>
      </c>
      <c r="V1928" t="s">
        <v>9826</v>
      </c>
      <c r="W1928" t="s">
        <v>7891</v>
      </c>
      <c r="X1928" t="s">
        <v>7891</v>
      </c>
      <c r="Y1928" t="s">
        <v>7891</v>
      </c>
      <c r="Z1928" t="s">
        <v>7891</v>
      </c>
      <c r="AA1928" t="s">
        <v>7891</v>
      </c>
      <c r="AB1928" t="s">
        <v>9827</v>
      </c>
      <c r="AC1928" t="s">
        <v>7891</v>
      </c>
      <c r="AD1928" t="s">
        <v>7891</v>
      </c>
      <c r="AE1928" t="s">
        <v>7891</v>
      </c>
      <c r="AF1928" t="s">
        <v>7891</v>
      </c>
      <c r="AG1928" t="s">
        <v>7891</v>
      </c>
      <c r="AH1928" t="s">
        <v>7891</v>
      </c>
      <c r="AI1928" t="s">
        <v>7891</v>
      </c>
      <c r="AJ1928" t="s">
        <v>7891</v>
      </c>
      <c r="AK1928" t="s">
        <v>7891</v>
      </c>
      <c r="AL1928" t="s">
        <v>7891</v>
      </c>
      <c r="AM1928" t="s">
        <v>7891</v>
      </c>
      <c r="AN1928" t="s">
        <v>7891</v>
      </c>
      <c r="AO1928" t="s">
        <v>9828</v>
      </c>
      <c r="AP1928" t="s">
        <v>9829</v>
      </c>
      <c r="AQ1928" t="s">
        <v>7891</v>
      </c>
      <c r="AR1928" t="s">
        <v>7891</v>
      </c>
      <c r="AS1928" t="s">
        <v>7891</v>
      </c>
      <c r="AT1928" t="s">
        <v>8870</v>
      </c>
      <c r="AU1928">
        <v>2021</v>
      </c>
      <c r="AV1928">
        <v>20</v>
      </c>
      <c r="AW1928">
        <v>7</v>
      </c>
      <c r="AX1928" t="s">
        <v>7891</v>
      </c>
      <c r="AY1928" t="s">
        <v>7891</v>
      </c>
      <c r="AZ1928" t="s">
        <v>7891</v>
      </c>
      <c r="BA1928" t="s">
        <v>7891</v>
      </c>
      <c r="BB1928">
        <v>531</v>
      </c>
      <c r="BC1928">
        <v>550</v>
      </c>
      <c r="BD1928" t="s">
        <v>7891</v>
      </c>
      <c r="BE1928" t="s">
        <v>9830</v>
      </c>
      <c r="BF1928" t="s">
        <v>7891</v>
      </c>
      <c r="BG1928" t="s">
        <v>9784</v>
      </c>
      <c r="BH1928" t="s">
        <v>7891</v>
      </c>
      <c r="BI1928" t="s">
        <v>7891</v>
      </c>
      <c r="BJ1928" t="s">
        <v>7891</v>
      </c>
      <c r="BK1928" t="s">
        <v>7891</v>
      </c>
      <c r="BL1928" t="s">
        <v>7891</v>
      </c>
      <c r="BM1928">
        <v>33972771</v>
      </c>
      <c r="BN1928" t="s">
        <v>7891</v>
      </c>
      <c r="BO1928" t="s">
        <v>7891</v>
      </c>
      <c r="BP1928" t="s">
        <v>7891</v>
      </c>
      <c r="BQ1928" t="s">
        <v>7891</v>
      </c>
      <c r="BR1928" t="s">
        <v>9831</v>
      </c>
    </row>
    <row r="1929" spans="1:70" x14ac:dyDescent="0.35">
      <c r="A1929" t="s">
        <v>11404</v>
      </c>
      <c r="B1929" t="s">
        <v>9832</v>
      </c>
      <c r="C1929" t="s">
        <v>7891</v>
      </c>
      <c r="D1929" t="s">
        <v>4978</v>
      </c>
      <c r="E1929" t="s">
        <v>9833</v>
      </c>
      <c r="U1929" t="s">
        <v>7891</v>
      </c>
      <c r="V1929" t="s">
        <v>9834</v>
      </c>
      <c r="W1929" t="s">
        <v>7891</v>
      </c>
      <c r="X1929" t="s">
        <v>7891</v>
      </c>
      <c r="Y1929" t="s">
        <v>7891</v>
      </c>
      <c r="Z1929" t="s">
        <v>7891</v>
      </c>
      <c r="AA1929" t="s">
        <v>9835</v>
      </c>
      <c r="AB1929" t="s">
        <v>7891</v>
      </c>
      <c r="AC1929" t="s">
        <v>7891</v>
      </c>
      <c r="AD1929" t="s">
        <v>7891</v>
      </c>
      <c r="AE1929" t="s">
        <v>7891</v>
      </c>
      <c r="AF1929" t="s">
        <v>7891</v>
      </c>
      <c r="AG1929" t="s">
        <v>7891</v>
      </c>
      <c r="AH1929" t="s">
        <v>7891</v>
      </c>
      <c r="AI1929" t="s">
        <v>7891</v>
      </c>
      <c r="AJ1929" t="s">
        <v>7891</v>
      </c>
      <c r="AK1929" t="s">
        <v>7891</v>
      </c>
      <c r="AL1929" t="s">
        <v>7891</v>
      </c>
      <c r="AM1929" t="s">
        <v>7891</v>
      </c>
      <c r="AN1929" t="s">
        <v>7891</v>
      </c>
      <c r="AO1929" t="s">
        <v>9836</v>
      </c>
      <c r="AP1929" t="s">
        <v>9837</v>
      </c>
      <c r="AQ1929" t="s">
        <v>7891</v>
      </c>
      <c r="AR1929" t="s">
        <v>7891</v>
      </c>
      <c r="AS1929" t="s">
        <v>7891</v>
      </c>
      <c r="AT1929" t="s">
        <v>7967</v>
      </c>
      <c r="AU1929">
        <v>2021</v>
      </c>
      <c r="AV1929">
        <v>96</v>
      </c>
      <c r="AW1929">
        <v>5</v>
      </c>
      <c r="AX1929" t="s">
        <v>7891</v>
      </c>
      <c r="AY1929" t="s">
        <v>7891</v>
      </c>
      <c r="AZ1929" t="s">
        <v>7891</v>
      </c>
      <c r="BA1929" t="s">
        <v>7891</v>
      </c>
      <c r="BB1929">
        <v>635</v>
      </c>
      <c r="BC1929">
        <v>640</v>
      </c>
      <c r="BD1929" t="s">
        <v>7891</v>
      </c>
      <c r="BE1929" t="s">
        <v>4984</v>
      </c>
      <c r="BF1929" t="s">
        <v>7891</v>
      </c>
      <c r="BG1929" t="s">
        <v>7891</v>
      </c>
      <c r="BH1929" t="s">
        <v>7891</v>
      </c>
      <c r="BI1929" t="s">
        <v>7891</v>
      </c>
      <c r="BJ1929" t="s">
        <v>7891</v>
      </c>
      <c r="BK1929" t="s">
        <v>7891</v>
      </c>
      <c r="BL1929" t="s">
        <v>7891</v>
      </c>
      <c r="BM1929">
        <v>33885412</v>
      </c>
      <c r="BN1929" t="s">
        <v>7891</v>
      </c>
      <c r="BO1929" t="s">
        <v>7891</v>
      </c>
      <c r="BP1929" t="s">
        <v>7891</v>
      </c>
      <c r="BQ1929" t="s">
        <v>7891</v>
      </c>
      <c r="BR1929" t="s">
        <v>9838</v>
      </c>
    </row>
    <row r="1930" spans="1:70" x14ac:dyDescent="0.35">
      <c r="A1930" t="s">
        <v>11404</v>
      </c>
      <c r="B1930" t="s">
        <v>9839</v>
      </c>
      <c r="C1930" t="s">
        <v>7891</v>
      </c>
      <c r="D1930" t="s">
        <v>9840</v>
      </c>
      <c r="E1930" t="s">
        <v>9841</v>
      </c>
      <c r="U1930" t="s">
        <v>7891</v>
      </c>
      <c r="V1930" t="s">
        <v>9842</v>
      </c>
      <c r="W1930" t="s">
        <v>7891</v>
      </c>
      <c r="X1930" t="s">
        <v>7891</v>
      </c>
      <c r="Y1930" t="s">
        <v>7891</v>
      </c>
      <c r="Z1930" t="s">
        <v>7891</v>
      </c>
      <c r="AA1930" t="s">
        <v>7891</v>
      </c>
      <c r="AB1930" t="s">
        <v>7891</v>
      </c>
      <c r="AC1930" t="s">
        <v>7891</v>
      </c>
      <c r="AD1930" t="s">
        <v>7891</v>
      </c>
      <c r="AE1930" t="s">
        <v>7891</v>
      </c>
      <c r="AF1930" t="s">
        <v>7891</v>
      </c>
      <c r="AG1930" t="s">
        <v>7891</v>
      </c>
      <c r="AH1930" t="s">
        <v>7891</v>
      </c>
      <c r="AI1930" t="s">
        <v>7891</v>
      </c>
      <c r="AJ1930" t="s">
        <v>7891</v>
      </c>
      <c r="AK1930" t="s">
        <v>7891</v>
      </c>
      <c r="AL1930" t="s">
        <v>7891</v>
      </c>
      <c r="AM1930" t="s">
        <v>7891</v>
      </c>
      <c r="AN1930" t="s">
        <v>7891</v>
      </c>
      <c r="AO1930" t="s">
        <v>9843</v>
      </c>
      <c r="AP1930" t="s">
        <v>9844</v>
      </c>
      <c r="AQ1930" t="s">
        <v>7891</v>
      </c>
      <c r="AR1930" t="s">
        <v>7891</v>
      </c>
      <c r="AS1930" t="s">
        <v>7891</v>
      </c>
      <c r="AT1930" t="s">
        <v>7967</v>
      </c>
      <c r="AU1930">
        <v>2021</v>
      </c>
      <c r="AV1930" t="s">
        <v>7891</v>
      </c>
      <c r="AW1930">
        <v>173</v>
      </c>
      <c r="AX1930" t="s">
        <v>7891</v>
      </c>
      <c r="AY1930" t="s">
        <v>7891</v>
      </c>
      <c r="AZ1930" t="s">
        <v>7891</v>
      </c>
      <c r="BA1930" t="s">
        <v>7891</v>
      </c>
      <c r="BB1930">
        <v>196</v>
      </c>
      <c r="BC1930">
        <v>202</v>
      </c>
      <c r="BD1930" t="s">
        <v>7891</v>
      </c>
      <c r="BE1930" t="s">
        <v>7891</v>
      </c>
      <c r="BF1930" t="s">
        <v>7891</v>
      </c>
      <c r="BG1930" t="s">
        <v>7891</v>
      </c>
      <c r="BH1930" t="s">
        <v>7891</v>
      </c>
      <c r="BI1930" t="s">
        <v>7891</v>
      </c>
      <c r="BJ1930" t="s">
        <v>7891</v>
      </c>
      <c r="BK1930" t="s">
        <v>7891</v>
      </c>
      <c r="BL1930" t="s">
        <v>7891</v>
      </c>
      <c r="BM1930" t="s">
        <v>7891</v>
      </c>
      <c r="BN1930" t="s">
        <v>7891</v>
      </c>
      <c r="BO1930" t="s">
        <v>7891</v>
      </c>
      <c r="BP1930" t="s">
        <v>7891</v>
      </c>
      <c r="BQ1930" t="s">
        <v>7891</v>
      </c>
      <c r="BR1930" t="s">
        <v>9845</v>
      </c>
    </row>
    <row r="1931" spans="1:70" x14ac:dyDescent="0.35">
      <c r="A1931" t="s">
        <v>11404</v>
      </c>
      <c r="B1931" t="s">
        <v>9846</v>
      </c>
      <c r="C1931" t="s">
        <v>7891</v>
      </c>
      <c r="D1931" t="s">
        <v>9847</v>
      </c>
      <c r="E1931" t="s">
        <v>9848</v>
      </c>
      <c r="U1931" t="s">
        <v>7891</v>
      </c>
      <c r="V1931" t="s">
        <v>9849</v>
      </c>
      <c r="W1931" t="s">
        <v>7891</v>
      </c>
      <c r="X1931" t="s">
        <v>7891</v>
      </c>
      <c r="Y1931" t="s">
        <v>7891</v>
      </c>
      <c r="Z1931" t="s">
        <v>7891</v>
      </c>
      <c r="AA1931" t="s">
        <v>7891</v>
      </c>
      <c r="AB1931" t="s">
        <v>7891</v>
      </c>
      <c r="AC1931" t="s">
        <v>7891</v>
      </c>
      <c r="AD1931" t="s">
        <v>7891</v>
      </c>
      <c r="AE1931" t="s">
        <v>7891</v>
      </c>
      <c r="AF1931" t="s">
        <v>7891</v>
      </c>
      <c r="AG1931" t="s">
        <v>7891</v>
      </c>
      <c r="AH1931" t="s">
        <v>7891</v>
      </c>
      <c r="AI1931" t="s">
        <v>7891</v>
      </c>
      <c r="AJ1931" t="s">
        <v>7891</v>
      </c>
      <c r="AK1931" t="s">
        <v>7891</v>
      </c>
      <c r="AL1931" t="s">
        <v>7891</v>
      </c>
      <c r="AM1931" t="s">
        <v>7891</v>
      </c>
      <c r="AN1931" t="s">
        <v>7891</v>
      </c>
      <c r="AO1931" t="s">
        <v>7891</v>
      </c>
      <c r="AP1931" t="s">
        <v>9850</v>
      </c>
      <c r="AQ1931" t="s">
        <v>7891</v>
      </c>
      <c r="AR1931" t="s">
        <v>7891</v>
      </c>
      <c r="AS1931" t="s">
        <v>7891</v>
      </c>
      <c r="AT1931" t="s">
        <v>9851</v>
      </c>
      <c r="AU1931">
        <v>2021</v>
      </c>
      <c r="AV1931">
        <v>7</v>
      </c>
      <c r="AW1931">
        <v>2</v>
      </c>
      <c r="AX1931" t="s">
        <v>7891</v>
      </c>
      <c r="AY1931" t="s">
        <v>7891</v>
      </c>
      <c r="AZ1931" t="s">
        <v>7891</v>
      </c>
      <c r="BA1931" t="s">
        <v>7891</v>
      </c>
      <c r="BB1931">
        <v>102</v>
      </c>
      <c r="BC1931">
        <v>109</v>
      </c>
      <c r="BD1931" t="s">
        <v>7891</v>
      </c>
      <c r="BE1931" t="s">
        <v>9852</v>
      </c>
      <c r="BF1931" t="s">
        <v>7891</v>
      </c>
      <c r="BG1931" t="s">
        <v>7891</v>
      </c>
      <c r="BH1931" t="s">
        <v>7891</v>
      </c>
      <c r="BI1931" t="s">
        <v>7891</v>
      </c>
      <c r="BJ1931" t="s">
        <v>7891</v>
      </c>
      <c r="BK1931" t="s">
        <v>7891</v>
      </c>
      <c r="BL1931" t="s">
        <v>7891</v>
      </c>
      <c r="BM1931" t="s">
        <v>7891</v>
      </c>
      <c r="BN1931" t="s">
        <v>7891</v>
      </c>
      <c r="BO1931" t="s">
        <v>7891</v>
      </c>
      <c r="BP1931" t="s">
        <v>7891</v>
      </c>
      <c r="BQ1931" t="s">
        <v>7891</v>
      </c>
      <c r="BR1931" t="s">
        <v>9853</v>
      </c>
    </row>
    <row r="1932" spans="1:70" x14ac:dyDescent="0.35">
      <c r="A1932" t="s">
        <v>11404</v>
      </c>
      <c r="B1932" t="s">
        <v>9854</v>
      </c>
      <c r="C1932" t="s">
        <v>7891</v>
      </c>
      <c r="D1932" t="s">
        <v>5237</v>
      </c>
      <c r="E1932" t="s">
        <v>9855</v>
      </c>
      <c r="U1932" t="s">
        <v>7891</v>
      </c>
      <c r="V1932" t="s">
        <v>9856</v>
      </c>
      <c r="W1932" t="s">
        <v>7891</v>
      </c>
      <c r="X1932" t="s">
        <v>7891</v>
      </c>
      <c r="Y1932" t="s">
        <v>7891</v>
      </c>
      <c r="Z1932" t="s">
        <v>7891</v>
      </c>
      <c r="AA1932" t="s">
        <v>7891</v>
      </c>
      <c r="AB1932" t="s">
        <v>7891</v>
      </c>
      <c r="AC1932" t="s">
        <v>7891</v>
      </c>
      <c r="AD1932" t="s">
        <v>7891</v>
      </c>
      <c r="AE1932" t="s">
        <v>7891</v>
      </c>
      <c r="AF1932" t="s">
        <v>7891</v>
      </c>
      <c r="AG1932" t="s">
        <v>7891</v>
      </c>
      <c r="AH1932" t="s">
        <v>7891</v>
      </c>
      <c r="AI1932" t="s">
        <v>7891</v>
      </c>
      <c r="AJ1932" t="s">
        <v>7891</v>
      </c>
      <c r="AK1932" t="s">
        <v>7891</v>
      </c>
      <c r="AL1932" t="s">
        <v>7891</v>
      </c>
      <c r="AM1932" t="s">
        <v>7891</v>
      </c>
      <c r="AN1932" t="s">
        <v>7891</v>
      </c>
      <c r="AO1932" t="s">
        <v>9857</v>
      </c>
      <c r="AP1932" t="s">
        <v>9858</v>
      </c>
      <c r="AQ1932" t="s">
        <v>7891</v>
      </c>
      <c r="AR1932" t="s">
        <v>7891</v>
      </c>
      <c r="AS1932" t="s">
        <v>7891</v>
      </c>
      <c r="AT1932" t="s">
        <v>7967</v>
      </c>
      <c r="AU1932">
        <v>2021</v>
      </c>
      <c r="AV1932">
        <v>92</v>
      </c>
      <c r="AW1932">
        <v>5</v>
      </c>
      <c r="AX1932" t="s">
        <v>7891</v>
      </c>
      <c r="AY1932" t="s">
        <v>7891</v>
      </c>
      <c r="AZ1932" t="s">
        <v>7891</v>
      </c>
      <c r="BA1932" t="s">
        <v>7891</v>
      </c>
      <c r="BB1932">
        <v>528</v>
      </c>
      <c r="BC1932">
        <v>533</v>
      </c>
      <c r="BD1932" t="s">
        <v>7891</v>
      </c>
      <c r="BE1932" t="s">
        <v>2765</v>
      </c>
      <c r="BF1932" t="s">
        <v>7891</v>
      </c>
      <c r="BG1932" t="s">
        <v>7891</v>
      </c>
      <c r="BH1932" t="s">
        <v>7891</v>
      </c>
      <c r="BI1932" t="s">
        <v>7891</v>
      </c>
      <c r="BJ1932" t="s">
        <v>7891</v>
      </c>
      <c r="BK1932" t="s">
        <v>7891</v>
      </c>
      <c r="BL1932" t="s">
        <v>7891</v>
      </c>
      <c r="BM1932">
        <v>33563806</v>
      </c>
      <c r="BN1932" t="s">
        <v>7891</v>
      </c>
      <c r="BO1932" t="s">
        <v>7891</v>
      </c>
      <c r="BP1932" t="s">
        <v>7891</v>
      </c>
      <c r="BQ1932" t="s">
        <v>7891</v>
      </c>
      <c r="BR1932" t="s">
        <v>9859</v>
      </c>
    </row>
    <row r="1933" spans="1:70" x14ac:dyDescent="0.35">
      <c r="A1933" t="s">
        <v>11404</v>
      </c>
      <c r="B1933" t="s">
        <v>9860</v>
      </c>
      <c r="C1933" t="s">
        <v>7891</v>
      </c>
      <c r="D1933" t="s">
        <v>5913</v>
      </c>
      <c r="E1933" t="s">
        <v>7892</v>
      </c>
      <c r="U1933" t="s">
        <v>7891</v>
      </c>
      <c r="V1933" t="s">
        <v>9861</v>
      </c>
      <c r="W1933" t="s">
        <v>7891</v>
      </c>
      <c r="X1933" t="s">
        <v>7891</v>
      </c>
      <c r="Y1933" t="s">
        <v>7891</v>
      </c>
      <c r="Z1933" t="s">
        <v>7891</v>
      </c>
      <c r="AA1933" t="s">
        <v>9862</v>
      </c>
      <c r="AB1933" t="s">
        <v>9863</v>
      </c>
      <c r="AC1933" t="s">
        <v>7891</v>
      </c>
      <c r="AD1933" t="s">
        <v>7891</v>
      </c>
      <c r="AE1933" t="s">
        <v>7891</v>
      </c>
      <c r="AF1933" t="s">
        <v>7891</v>
      </c>
      <c r="AG1933" t="s">
        <v>7891</v>
      </c>
      <c r="AH1933" t="s">
        <v>7891</v>
      </c>
      <c r="AI1933" t="s">
        <v>7891</v>
      </c>
      <c r="AJ1933" t="s">
        <v>7891</v>
      </c>
      <c r="AK1933" t="s">
        <v>7891</v>
      </c>
      <c r="AL1933" t="s">
        <v>7891</v>
      </c>
      <c r="AM1933" t="s">
        <v>7891</v>
      </c>
      <c r="AN1933" t="s">
        <v>7891</v>
      </c>
      <c r="AO1933" t="s">
        <v>7891</v>
      </c>
      <c r="AP1933" t="s">
        <v>7894</v>
      </c>
      <c r="AQ1933" t="s">
        <v>7891</v>
      </c>
      <c r="AR1933" t="s">
        <v>7891</v>
      </c>
      <c r="AS1933" t="s">
        <v>7891</v>
      </c>
      <c r="AT1933" t="s">
        <v>7967</v>
      </c>
      <c r="AU1933">
        <v>2021</v>
      </c>
      <c r="AV1933">
        <v>18</v>
      </c>
      <c r="AW1933">
        <v>9</v>
      </c>
      <c r="AX1933" t="s">
        <v>7891</v>
      </c>
      <c r="AY1933" t="s">
        <v>7891</v>
      </c>
      <c r="AZ1933" t="s">
        <v>7891</v>
      </c>
      <c r="BA1933" t="s">
        <v>7891</v>
      </c>
      <c r="BB1933" t="s">
        <v>7891</v>
      </c>
      <c r="BC1933" t="s">
        <v>7891</v>
      </c>
      <c r="BD1933">
        <v>4705</v>
      </c>
      <c r="BE1933" t="s">
        <v>5918</v>
      </c>
      <c r="BF1933" t="s">
        <v>7891</v>
      </c>
      <c r="BG1933" t="s">
        <v>7891</v>
      </c>
      <c r="BH1933" t="s">
        <v>7891</v>
      </c>
      <c r="BI1933" t="s">
        <v>7891</v>
      </c>
      <c r="BJ1933" t="s">
        <v>7891</v>
      </c>
      <c r="BK1933" t="s">
        <v>7891</v>
      </c>
      <c r="BL1933" t="s">
        <v>7891</v>
      </c>
      <c r="BM1933">
        <v>33925238</v>
      </c>
      <c r="BN1933" t="s">
        <v>7891</v>
      </c>
      <c r="BO1933" t="s">
        <v>7891</v>
      </c>
      <c r="BP1933" t="s">
        <v>7891</v>
      </c>
      <c r="BQ1933" t="s">
        <v>7891</v>
      </c>
      <c r="BR1933" t="s">
        <v>9864</v>
      </c>
    </row>
    <row r="1934" spans="1:70" x14ac:dyDescent="0.35">
      <c r="A1934" t="s">
        <v>11404</v>
      </c>
      <c r="B1934" t="s">
        <v>9865</v>
      </c>
      <c r="C1934" t="s">
        <v>7891</v>
      </c>
      <c r="D1934" t="s">
        <v>5966</v>
      </c>
      <c r="E1934" t="s">
        <v>9833</v>
      </c>
      <c r="U1934" t="s">
        <v>7891</v>
      </c>
      <c r="V1934" t="s">
        <v>9866</v>
      </c>
      <c r="W1934" t="s">
        <v>7891</v>
      </c>
      <c r="X1934" t="s">
        <v>7891</v>
      </c>
      <c r="Y1934" t="s">
        <v>7891</v>
      </c>
      <c r="Z1934" t="s">
        <v>7891</v>
      </c>
      <c r="AA1934" t="s">
        <v>7891</v>
      </c>
      <c r="AB1934" t="s">
        <v>9867</v>
      </c>
      <c r="AC1934" t="s">
        <v>7891</v>
      </c>
      <c r="AD1934" t="s">
        <v>7891</v>
      </c>
      <c r="AE1934" t="s">
        <v>7891</v>
      </c>
      <c r="AF1934" t="s">
        <v>7891</v>
      </c>
      <c r="AG1934" t="s">
        <v>7891</v>
      </c>
      <c r="AH1934" t="s">
        <v>7891</v>
      </c>
      <c r="AI1934" t="s">
        <v>7891</v>
      </c>
      <c r="AJ1934" t="s">
        <v>7891</v>
      </c>
      <c r="AK1934" t="s">
        <v>7891</v>
      </c>
      <c r="AL1934" t="s">
        <v>7891</v>
      </c>
      <c r="AM1934" t="s">
        <v>7891</v>
      </c>
      <c r="AN1934" t="s">
        <v>7891</v>
      </c>
      <c r="AO1934" t="s">
        <v>9836</v>
      </c>
      <c r="AP1934" t="s">
        <v>9837</v>
      </c>
      <c r="AQ1934" t="s">
        <v>7891</v>
      </c>
      <c r="AR1934" t="s">
        <v>7891</v>
      </c>
      <c r="AS1934" t="s">
        <v>7891</v>
      </c>
      <c r="AT1934" t="s">
        <v>7967</v>
      </c>
      <c r="AU1934">
        <v>2021</v>
      </c>
      <c r="AV1934">
        <v>96</v>
      </c>
      <c r="AW1934">
        <v>5</v>
      </c>
      <c r="AX1934" t="s">
        <v>7891</v>
      </c>
      <c r="AY1934" t="s">
        <v>7891</v>
      </c>
      <c r="AZ1934" t="s">
        <v>7891</v>
      </c>
      <c r="BA1934" t="s">
        <v>7891</v>
      </c>
      <c r="BB1934">
        <v>629</v>
      </c>
      <c r="BC1934">
        <v>631</v>
      </c>
      <c r="BD1934" t="s">
        <v>7891</v>
      </c>
      <c r="BE1934" t="s">
        <v>5970</v>
      </c>
      <c r="BF1934" t="s">
        <v>7891</v>
      </c>
      <c r="BG1934" t="s">
        <v>7891</v>
      </c>
      <c r="BH1934" t="s">
        <v>7891</v>
      </c>
      <c r="BI1934" t="s">
        <v>7891</v>
      </c>
      <c r="BJ1934" t="s">
        <v>7891</v>
      </c>
      <c r="BK1934" t="s">
        <v>7891</v>
      </c>
      <c r="BL1934" t="s">
        <v>7891</v>
      </c>
      <c r="BM1934">
        <v>33570856</v>
      </c>
      <c r="BN1934" t="s">
        <v>7891</v>
      </c>
      <c r="BO1934" t="s">
        <v>7891</v>
      </c>
      <c r="BP1934" t="s">
        <v>7891</v>
      </c>
      <c r="BQ1934" t="s">
        <v>7891</v>
      </c>
      <c r="BR1934" t="s">
        <v>9868</v>
      </c>
    </row>
    <row r="1935" spans="1:70" x14ac:dyDescent="0.35">
      <c r="A1935" t="s">
        <v>11404</v>
      </c>
      <c r="B1935" t="s">
        <v>9869</v>
      </c>
      <c r="C1935" t="s">
        <v>7891</v>
      </c>
      <c r="D1935" t="s">
        <v>5036</v>
      </c>
      <c r="E1935" t="s">
        <v>9685</v>
      </c>
      <c r="U1935" t="s">
        <v>7891</v>
      </c>
      <c r="V1935" t="s">
        <v>9870</v>
      </c>
      <c r="W1935" t="s">
        <v>7891</v>
      </c>
      <c r="X1935" t="s">
        <v>7891</v>
      </c>
      <c r="Y1935" t="s">
        <v>7891</v>
      </c>
      <c r="Z1935" t="s">
        <v>7891</v>
      </c>
      <c r="AA1935" t="s">
        <v>7891</v>
      </c>
      <c r="AB1935" t="s">
        <v>7891</v>
      </c>
      <c r="AC1935" t="s">
        <v>7891</v>
      </c>
      <c r="AD1935" t="s">
        <v>7891</v>
      </c>
      <c r="AE1935" t="s">
        <v>7891</v>
      </c>
      <c r="AF1935" t="s">
        <v>7891</v>
      </c>
      <c r="AG1935" t="s">
        <v>7891</v>
      </c>
      <c r="AH1935" t="s">
        <v>7891</v>
      </c>
      <c r="AI1935" t="s">
        <v>7891</v>
      </c>
      <c r="AJ1935" t="s">
        <v>7891</v>
      </c>
      <c r="AK1935" t="s">
        <v>7891</v>
      </c>
      <c r="AL1935" t="s">
        <v>7891</v>
      </c>
      <c r="AM1935" t="s">
        <v>7891</v>
      </c>
      <c r="AN1935" t="s">
        <v>7891</v>
      </c>
      <c r="AO1935" t="s">
        <v>9689</v>
      </c>
      <c r="AP1935" t="s">
        <v>7891</v>
      </c>
      <c r="AQ1935" t="s">
        <v>7891</v>
      </c>
      <c r="AR1935" t="s">
        <v>7891</v>
      </c>
      <c r="AS1935" t="s">
        <v>7891</v>
      </c>
      <c r="AT1935" t="s">
        <v>9871</v>
      </c>
      <c r="AU1935">
        <v>2021</v>
      </c>
      <c r="AV1935">
        <v>11</v>
      </c>
      <c r="AW1935">
        <v>1</v>
      </c>
      <c r="AX1935" t="s">
        <v>7891</v>
      </c>
      <c r="AY1935" t="s">
        <v>7891</v>
      </c>
      <c r="AZ1935" t="s">
        <v>7891</v>
      </c>
      <c r="BA1935" t="s">
        <v>7891</v>
      </c>
      <c r="BB1935" t="s">
        <v>7891</v>
      </c>
      <c r="BC1935" t="s">
        <v>7891</v>
      </c>
      <c r="BD1935">
        <v>243</v>
      </c>
      <c r="BE1935" t="s">
        <v>5041</v>
      </c>
      <c r="BF1935" t="s">
        <v>7891</v>
      </c>
      <c r="BG1935" t="s">
        <v>7891</v>
      </c>
      <c r="BH1935" t="s">
        <v>7891</v>
      </c>
      <c r="BI1935" t="s">
        <v>7891</v>
      </c>
      <c r="BJ1935" t="s">
        <v>7891</v>
      </c>
      <c r="BK1935" t="s">
        <v>7891</v>
      </c>
      <c r="BL1935" t="s">
        <v>7891</v>
      </c>
      <c r="BM1935">
        <v>33895787</v>
      </c>
      <c r="BN1935" t="s">
        <v>7891</v>
      </c>
      <c r="BO1935" t="s">
        <v>7891</v>
      </c>
      <c r="BP1935" t="s">
        <v>7891</v>
      </c>
      <c r="BQ1935" t="s">
        <v>7891</v>
      </c>
      <c r="BR1935" t="s">
        <v>9872</v>
      </c>
    </row>
    <row r="1936" spans="1:70" x14ac:dyDescent="0.35">
      <c r="A1936" t="s">
        <v>11404</v>
      </c>
      <c r="B1936" t="s">
        <v>9873</v>
      </c>
      <c r="C1936" t="s">
        <v>7891</v>
      </c>
      <c r="D1936" t="s">
        <v>4818</v>
      </c>
      <c r="E1936" t="s">
        <v>9874</v>
      </c>
      <c r="U1936" t="s">
        <v>7891</v>
      </c>
      <c r="V1936" t="s">
        <v>9875</v>
      </c>
      <c r="W1936" t="s">
        <v>7891</v>
      </c>
      <c r="X1936" t="s">
        <v>7891</v>
      </c>
      <c r="Y1936" t="s">
        <v>7891</v>
      </c>
      <c r="Z1936" t="s">
        <v>7891</v>
      </c>
      <c r="AA1936" t="s">
        <v>7891</v>
      </c>
      <c r="AB1936" t="s">
        <v>9876</v>
      </c>
      <c r="AC1936" t="s">
        <v>7891</v>
      </c>
      <c r="AD1936" t="s">
        <v>7891</v>
      </c>
      <c r="AE1936" t="s">
        <v>7891</v>
      </c>
      <c r="AF1936" t="s">
        <v>7891</v>
      </c>
      <c r="AG1936" t="s">
        <v>7891</v>
      </c>
      <c r="AH1936" t="s">
        <v>7891</v>
      </c>
      <c r="AI1936" t="s">
        <v>7891</v>
      </c>
      <c r="AJ1936" t="s">
        <v>7891</v>
      </c>
      <c r="AK1936" t="s">
        <v>7891</v>
      </c>
      <c r="AL1936" t="s">
        <v>7891</v>
      </c>
      <c r="AM1936" t="s">
        <v>7891</v>
      </c>
      <c r="AN1936" t="s">
        <v>7891</v>
      </c>
      <c r="AO1936" t="s">
        <v>9877</v>
      </c>
      <c r="AP1936" t="s">
        <v>9878</v>
      </c>
      <c r="AQ1936" t="s">
        <v>7891</v>
      </c>
      <c r="AR1936" t="s">
        <v>7891</v>
      </c>
      <c r="AS1936" t="s">
        <v>7891</v>
      </c>
      <c r="AT1936" t="s">
        <v>7998</v>
      </c>
      <c r="AU1936">
        <v>2021</v>
      </c>
      <c r="AV1936">
        <v>10</v>
      </c>
      <c r="AW1936">
        <v>1</v>
      </c>
      <c r="AX1936" t="s">
        <v>7891</v>
      </c>
      <c r="AY1936" t="s">
        <v>7891</v>
      </c>
      <c r="AZ1936" t="s">
        <v>7891</v>
      </c>
      <c r="BA1936" t="s">
        <v>7891</v>
      </c>
      <c r="BB1936">
        <v>99</v>
      </c>
      <c r="BC1936">
        <v>119</v>
      </c>
      <c r="BD1936" t="s">
        <v>7891</v>
      </c>
      <c r="BE1936" t="s">
        <v>4824</v>
      </c>
      <c r="BF1936" t="s">
        <v>7891</v>
      </c>
      <c r="BG1936" t="s">
        <v>7968</v>
      </c>
      <c r="BH1936" t="s">
        <v>7891</v>
      </c>
      <c r="BI1936" t="s">
        <v>7891</v>
      </c>
      <c r="BJ1936" t="s">
        <v>7891</v>
      </c>
      <c r="BK1936" t="s">
        <v>7891</v>
      </c>
      <c r="BL1936" t="s">
        <v>7891</v>
      </c>
      <c r="BM1936">
        <v>33877584</v>
      </c>
      <c r="BN1936" t="s">
        <v>7891</v>
      </c>
      <c r="BO1936" t="s">
        <v>7891</v>
      </c>
      <c r="BP1936" t="s">
        <v>7891</v>
      </c>
      <c r="BQ1936" t="s">
        <v>7891</v>
      </c>
      <c r="BR1936" t="s">
        <v>9879</v>
      </c>
    </row>
    <row r="1937" spans="1:70" x14ac:dyDescent="0.35">
      <c r="A1937" t="s">
        <v>11404</v>
      </c>
      <c r="B1937" t="s">
        <v>9880</v>
      </c>
      <c r="C1937" t="s">
        <v>7891</v>
      </c>
      <c r="D1937" t="s">
        <v>5626</v>
      </c>
      <c r="E1937" t="s">
        <v>9881</v>
      </c>
      <c r="U1937" t="s">
        <v>7891</v>
      </c>
      <c r="V1937" t="s">
        <v>9882</v>
      </c>
      <c r="W1937" t="s">
        <v>7891</v>
      </c>
      <c r="X1937" t="s">
        <v>7891</v>
      </c>
      <c r="Y1937" t="s">
        <v>7891</v>
      </c>
      <c r="Z1937" t="s">
        <v>7891</v>
      </c>
      <c r="AA1937" t="s">
        <v>7891</v>
      </c>
      <c r="AB1937" t="s">
        <v>9883</v>
      </c>
      <c r="AC1937" t="s">
        <v>7891</v>
      </c>
      <c r="AD1937" t="s">
        <v>7891</v>
      </c>
      <c r="AE1937" t="s">
        <v>7891</v>
      </c>
      <c r="AF1937" t="s">
        <v>7891</v>
      </c>
      <c r="AG1937" t="s">
        <v>7891</v>
      </c>
      <c r="AH1937" t="s">
        <v>7891</v>
      </c>
      <c r="AI1937" t="s">
        <v>7891</v>
      </c>
      <c r="AJ1937" t="s">
        <v>7891</v>
      </c>
      <c r="AK1937" t="s">
        <v>7891</v>
      </c>
      <c r="AL1937" t="s">
        <v>7891</v>
      </c>
      <c r="AM1937" t="s">
        <v>7891</v>
      </c>
      <c r="AN1937" t="s">
        <v>7891</v>
      </c>
      <c r="AO1937" t="s">
        <v>9884</v>
      </c>
      <c r="AP1937" t="s">
        <v>7891</v>
      </c>
      <c r="AQ1937" t="s">
        <v>7891</v>
      </c>
      <c r="AR1937" t="s">
        <v>7891</v>
      </c>
      <c r="AS1937" t="s">
        <v>7891</v>
      </c>
      <c r="AT1937" t="s">
        <v>7967</v>
      </c>
      <c r="AU1937">
        <v>2021</v>
      </c>
      <c r="AV1937">
        <v>65</v>
      </c>
      <c r="AW1937" t="s">
        <v>7891</v>
      </c>
      <c r="AX1937" t="s">
        <v>7891</v>
      </c>
      <c r="AY1937" t="s">
        <v>7891</v>
      </c>
      <c r="AZ1937" t="s">
        <v>7891</v>
      </c>
      <c r="BA1937" t="s">
        <v>7891</v>
      </c>
      <c r="BB1937" t="s">
        <v>7891</v>
      </c>
      <c r="BC1937" t="s">
        <v>7891</v>
      </c>
      <c r="BD1937">
        <v>102292</v>
      </c>
      <c r="BE1937" t="s">
        <v>5632</v>
      </c>
      <c r="BF1937" t="s">
        <v>7891</v>
      </c>
      <c r="BG1937" t="s">
        <v>7968</v>
      </c>
      <c r="BH1937" t="s">
        <v>7891</v>
      </c>
      <c r="BI1937" t="s">
        <v>7891</v>
      </c>
      <c r="BJ1937" t="s">
        <v>7891</v>
      </c>
      <c r="BK1937" t="s">
        <v>7891</v>
      </c>
      <c r="BL1937" t="s">
        <v>7891</v>
      </c>
      <c r="BM1937">
        <v>33981424</v>
      </c>
      <c r="BN1937" t="s">
        <v>7891</v>
      </c>
      <c r="BO1937" t="s">
        <v>7891</v>
      </c>
      <c r="BP1937" t="s">
        <v>7891</v>
      </c>
      <c r="BQ1937" t="s">
        <v>7891</v>
      </c>
      <c r="BR1937" t="s">
        <v>9885</v>
      </c>
    </row>
    <row r="1938" spans="1:70" x14ac:dyDescent="0.35">
      <c r="A1938" t="s">
        <v>11404</v>
      </c>
      <c r="B1938" t="s">
        <v>9886</v>
      </c>
      <c r="C1938" t="s">
        <v>7891</v>
      </c>
      <c r="D1938" t="s">
        <v>4608</v>
      </c>
      <c r="E1938" t="s">
        <v>8902</v>
      </c>
      <c r="U1938" t="s">
        <v>7891</v>
      </c>
      <c r="V1938" t="s">
        <v>9887</v>
      </c>
      <c r="W1938" t="s">
        <v>7891</v>
      </c>
      <c r="X1938" t="s">
        <v>7891</v>
      </c>
      <c r="Y1938" t="s">
        <v>7891</v>
      </c>
      <c r="Z1938" t="s">
        <v>7891</v>
      </c>
      <c r="AA1938" t="s">
        <v>7891</v>
      </c>
      <c r="AB1938" t="s">
        <v>9888</v>
      </c>
      <c r="AC1938" t="s">
        <v>7891</v>
      </c>
      <c r="AD1938" t="s">
        <v>7891</v>
      </c>
      <c r="AE1938" t="s">
        <v>7891</v>
      </c>
      <c r="AF1938" t="s">
        <v>7891</v>
      </c>
      <c r="AG1938" t="s">
        <v>7891</v>
      </c>
      <c r="AH1938" t="s">
        <v>7891</v>
      </c>
      <c r="AI1938" t="s">
        <v>7891</v>
      </c>
      <c r="AJ1938" t="s">
        <v>7891</v>
      </c>
      <c r="AK1938" t="s">
        <v>7891</v>
      </c>
      <c r="AL1938" t="s">
        <v>7891</v>
      </c>
      <c r="AM1938" t="s">
        <v>7891</v>
      </c>
      <c r="AN1938" t="s">
        <v>7891</v>
      </c>
      <c r="AO1938" t="s">
        <v>8905</v>
      </c>
      <c r="AP1938" t="s">
        <v>8906</v>
      </c>
      <c r="AQ1938" t="s">
        <v>7891</v>
      </c>
      <c r="AR1938" t="s">
        <v>7891</v>
      </c>
      <c r="AS1938" t="s">
        <v>7891</v>
      </c>
      <c r="AT1938" t="s">
        <v>7998</v>
      </c>
      <c r="AU1938">
        <v>2021</v>
      </c>
      <c r="AV1938">
        <v>300</v>
      </c>
      <c r="AW1938" t="s">
        <v>7891</v>
      </c>
      <c r="AX1938" t="s">
        <v>7891</v>
      </c>
      <c r="AY1938" t="s">
        <v>7891</v>
      </c>
      <c r="AZ1938" t="s">
        <v>7891</v>
      </c>
      <c r="BA1938" t="s">
        <v>7891</v>
      </c>
      <c r="BB1938" t="s">
        <v>7891</v>
      </c>
      <c r="BC1938" t="s">
        <v>7891</v>
      </c>
      <c r="BD1938">
        <v>113926</v>
      </c>
      <c r="BE1938" t="s">
        <v>4613</v>
      </c>
      <c r="BF1938" t="s">
        <v>7891</v>
      </c>
      <c r="BG1938" t="s">
        <v>7968</v>
      </c>
      <c r="BH1938" t="s">
        <v>7891</v>
      </c>
      <c r="BI1938" t="s">
        <v>7891</v>
      </c>
      <c r="BJ1938" t="s">
        <v>7891</v>
      </c>
      <c r="BK1938" t="s">
        <v>7891</v>
      </c>
      <c r="BL1938" t="s">
        <v>7891</v>
      </c>
      <c r="BM1938">
        <v>33872854</v>
      </c>
      <c r="BN1938" t="s">
        <v>7891</v>
      </c>
      <c r="BO1938" t="s">
        <v>7891</v>
      </c>
      <c r="BP1938" t="s">
        <v>7891</v>
      </c>
      <c r="BQ1938" t="s">
        <v>7891</v>
      </c>
      <c r="BR1938" t="s">
        <v>9889</v>
      </c>
    </row>
    <row r="1939" spans="1:70" x14ac:dyDescent="0.35">
      <c r="A1939" t="s">
        <v>11404</v>
      </c>
      <c r="B1939" t="s">
        <v>9890</v>
      </c>
      <c r="C1939" t="s">
        <v>7891</v>
      </c>
      <c r="D1939" t="s">
        <v>9891</v>
      </c>
      <c r="E1939" t="s">
        <v>9892</v>
      </c>
      <c r="U1939" t="s">
        <v>7891</v>
      </c>
      <c r="V1939" t="s">
        <v>9893</v>
      </c>
      <c r="W1939" t="s">
        <v>7891</v>
      </c>
      <c r="X1939" t="s">
        <v>7891</v>
      </c>
      <c r="Y1939" t="s">
        <v>7891</v>
      </c>
      <c r="Z1939" t="s">
        <v>7891</v>
      </c>
      <c r="AA1939" t="s">
        <v>7891</v>
      </c>
      <c r="AB1939" t="s">
        <v>7891</v>
      </c>
      <c r="AC1939" t="s">
        <v>7891</v>
      </c>
      <c r="AD1939" t="s">
        <v>7891</v>
      </c>
      <c r="AE1939" t="s">
        <v>7891</v>
      </c>
      <c r="AF1939" t="s">
        <v>7891</v>
      </c>
      <c r="AG1939" t="s">
        <v>7891</v>
      </c>
      <c r="AH1939" t="s">
        <v>7891</v>
      </c>
      <c r="AI1939" t="s">
        <v>7891</v>
      </c>
      <c r="AJ1939" t="s">
        <v>7891</v>
      </c>
      <c r="AK1939" t="s">
        <v>7891</v>
      </c>
      <c r="AL1939" t="s">
        <v>7891</v>
      </c>
      <c r="AM1939" t="s">
        <v>7891</v>
      </c>
      <c r="AN1939" t="s">
        <v>7891</v>
      </c>
      <c r="AO1939" t="s">
        <v>9894</v>
      </c>
      <c r="AP1939" t="s">
        <v>7891</v>
      </c>
      <c r="AQ1939" t="s">
        <v>7891</v>
      </c>
      <c r="AR1939" t="s">
        <v>7891</v>
      </c>
      <c r="AS1939" t="s">
        <v>7891</v>
      </c>
      <c r="AT1939" t="s">
        <v>9895</v>
      </c>
      <c r="AU1939">
        <v>2021</v>
      </c>
      <c r="AV1939">
        <v>48</v>
      </c>
      <c r="AW1939">
        <v>2</v>
      </c>
      <c r="AX1939" t="s">
        <v>7891</v>
      </c>
      <c r="AY1939" t="s">
        <v>7891</v>
      </c>
      <c r="AZ1939" t="s">
        <v>7891</v>
      </c>
      <c r="BA1939" t="s">
        <v>7891</v>
      </c>
      <c r="BB1939">
        <v>292</v>
      </c>
      <c r="BC1939">
        <v>298</v>
      </c>
      <c r="BD1939" t="s">
        <v>7891</v>
      </c>
      <c r="BE1939" t="s">
        <v>9896</v>
      </c>
      <c r="BF1939" t="s">
        <v>7891</v>
      </c>
      <c r="BG1939" t="s">
        <v>7891</v>
      </c>
      <c r="BH1939" t="s">
        <v>7891</v>
      </c>
      <c r="BI1939" t="s">
        <v>7891</v>
      </c>
      <c r="BJ1939" t="s">
        <v>7891</v>
      </c>
      <c r="BK1939" t="s">
        <v>7891</v>
      </c>
      <c r="BL1939" t="s">
        <v>7891</v>
      </c>
      <c r="BM1939" t="s">
        <v>7891</v>
      </c>
      <c r="BN1939" t="s">
        <v>7891</v>
      </c>
      <c r="BO1939" t="s">
        <v>7891</v>
      </c>
      <c r="BP1939" t="s">
        <v>7891</v>
      </c>
      <c r="BQ1939" t="s">
        <v>7891</v>
      </c>
      <c r="BR1939" t="s">
        <v>9897</v>
      </c>
    </row>
    <row r="1940" spans="1:70" x14ac:dyDescent="0.35">
      <c r="A1940" t="s">
        <v>11404</v>
      </c>
      <c r="B1940" t="s">
        <v>9898</v>
      </c>
      <c r="C1940" t="s">
        <v>7891</v>
      </c>
      <c r="D1940" t="s">
        <v>5219</v>
      </c>
      <c r="E1940" t="s">
        <v>9899</v>
      </c>
      <c r="U1940" t="s">
        <v>7891</v>
      </c>
      <c r="V1940" t="s">
        <v>9900</v>
      </c>
      <c r="W1940" t="s">
        <v>7891</v>
      </c>
      <c r="X1940" t="s">
        <v>7891</v>
      </c>
      <c r="Y1940" t="s">
        <v>7891</v>
      </c>
      <c r="Z1940" t="s">
        <v>7891</v>
      </c>
      <c r="AA1940" t="s">
        <v>7891</v>
      </c>
      <c r="AB1940" t="s">
        <v>7891</v>
      </c>
      <c r="AC1940" t="s">
        <v>7891</v>
      </c>
      <c r="AD1940" t="s">
        <v>7891</v>
      </c>
      <c r="AE1940" t="s">
        <v>7891</v>
      </c>
      <c r="AF1940" t="s">
        <v>7891</v>
      </c>
      <c r="AG1940" t="s">
        <v>7891</v>
      </c>
      <c r="AH1940" t="s">
        <v>7891</v>
      </c>
      <c r="AI1940" t="s">
        <v>7891</v>
      </c>
      <c r="AJ1940" t="s">
        <v>7891</v>
      </c>
      <c r="AK1940" t="s">
        <v>7891</v>
      </c>
      <c r="AL1940" t="s">
        <v>7891</v>
      </c>
      <c r="AM1940" t="s">
        <v>7891</v>
      </c>
      <c r="AN1940" t="s">
        <v>7891</v>
      </c>
      <c r="AO1940" t="s">
        <v>9901</v>
      </c>
      <c r="AP1940" t="s">
        <v>9902</v>
      </c>
      <c r="AQ1940" t="s">
        <v>7891</v>
      </c>
      <c r="AR1940" t="s">
        <v>7891</v>
      </c>
      <c r="AS1940" t="s">
        <v>7891</v>
      </c>
      <c r="AT1940" t="s">
        <v>7967</v>
      </c>
      <c r="AU1940">
        <v>2021</v>
      </c>
      <c r="AV1940">
        <v>94</v>
      </c>
      <c r="AW1940" t="s">
        <v>7891</v>
      </c>
      <c r="AX1940" t="s">
        <v>7891</v>
      </c>
      <c r="AY1940" t="s">
        <v>7891</v>
      </c>
      <c r="AZ1940" t="s">
        <v>7891</v>
      </c>
      <c r="BA1940" t="s">
        <v>7891</v>
      </c>
      <c r="BB1940">
        <v>266</v>
      </c>
      <c r="BC1940">
        <v>273</v>
      </c>
      <c r="BD1940" t="s">
        <v>7891</v>
      </c>
      <c r="BE1940" t="s">
        <v>2389</v>
      </c>
      <c r="BF1940" t="s">
        <v>7891</v>
      </c>
      <c r="BG1940" t="s">
        <v>7968</v>
      </c>
      <c r="BH1940" t="s">
        <v>7891</v>
      </c>
      <c r="BI1940" t="s">
        <v>7891</v>
      </c>
      <c r="BJ1940" t="s">
        <v>7891</v>
      </c>
      <c r="BK1940" t="s">
        <v>7891</v>
      </c>
      <c r="BL1940" t="s">
        <v>7891</v>
      </c>
      <c r="BM1940">
        <v>33571631</v>
      </c>
      <c r="BN1940" t="s">
        <v>7891</v>
      </c>
      <c r="BO1940" t="s">
        <v>7891</v>
      </c>
      <c r="BP1940" t="s">
        <v>7891</v>
      </c>
      <c r="BQ1940" t="s">
        <v>7891</v>
      </c>
      <c r="BR1940" t="s">
        <v>9903</v>
      </c>
    </row>
    <row r="1941" spans="1:70" x14ac:dyDescent="0.35">
      <c r="A1941" t="s">
        <v>11404</v>
      </c>
      <c r="B1941" t="s">
        <v>7962</v>
      </c>
      <c r="C1941" t="s">
        <v>7891</v>
      </c>
      <c r="D1941" t="s">
        <v>31</v>
      </c>
      <c r="E1941" t="s">
        <v>7963</v>
      </c>
      <c r="U1941" t="s">
        <v>7891</v>
      </c>
      <c r="V1941" t="s">
        <v>9904</v>
      </c>
      <c r="W1941" t="s">
        <v>7891</v>
      </c>
      <c r="X1941" t="s">
        <v>7891</v>
      </c>
      <c r="Y1941" t="s">
        <v>7891</v>
      </c>
      <c r="Z1941" t="s">
        <v>7891</v>
      </c>
      <c r="AA1941" t="s">
        <v>7964</v>
      </c>
      <c r="AB1941" t="s">
        <v>7965</v>
      </c>
      <c r="AC1941" t="s">
        <v>7891</v>
      </c>
      <c r="AD1941" t="s">
        <v>7891</v>
      </c>
      <c r="AE1941" t="s">
        <v>7891</v>
      </c>
      <c r="AF1941" t="s">
        <v>7891</v>
      </c>
      <c r="AG1941" t="s">
        <v>7891</v>
      </c>
      <c r="AH1941" t="s">
        <v>7891</v>
      </c>
      <c r="AI1941" t="s">
        <v>7891</v>
      </c>
      <c r="AJ1941" t="s">
        <v>7891</v>
      </c>
      <c r="AK1941" t="s">
        <v>7891</v>
      </c>
      <c r="AL1941" t="s">
        <v>7891</v>
      </c>
      <c r="AM1941" t="s">
        <v>7891</v>
      </c>
      <c r="AN1941" t="s">
        <v>7891</v>
      </c>
      <c r="AO1941" t="s">
        <v>38</v>
      </c>
      <c r="AP1941" t="s">
        <v>7966</v>
      </c>
      <c r="AQ1941" t="s">
        <v>7891</v>
      </c>
      <c r="AR1941" t="s">
        <v>7891</v>
      </c>
      <c r="AS1941" t="s">
        <v>7891</v>
      </c>
      <c r="AT1941" t="s">
        <v>7967</v>
      </c>
      <c r="AU1941">
        <v>2021</v>
      </c>
      <c r="AV1941">
        <v>194</v>
      </c>
      <c r="AW1941" t="s">
        <v>7891</v>
      </c>
      <c r="AX1941" t="s">
        <v>7891</v>
      </c>
      <c r="AY1941" t="s">
        <v>7891</v>
      </c>
      <c r="AZ1941" t="s">
        <v>7891</v>
      </c>
      <c r="BA1941" t="s">
        <v>7891</v>
      </c>
      <c r="BB1941">
        <v>75</v>
      </c>
      <c r="BC1941">
        <v>78</v>
      </c>
      <c r="BD1941" t="s">
        <v>7891</v>
      </c>
      <c r="BE1941" t="s">
        <v>37</v>
      </c>
      <c r="BF1941" t="s">
        <v>7891</v>
      </c>
      <c r="BG1941" t="s">
        <v>7968</v>
      </c>
      <c r="BH1941" t="s">
        <v>7891</v>
      </c>
      <c r="BI1941" t="s">
        <v>7891</v>
      </c>
      <c r="BJ1941" t="s">
        <v>7891</v>
      </c>
      <c r="BK1941" t="s">
        <v>7891</v>
      </c>
      <c r="BL1941" t="s">
        <v>7891</v>
      </c>
      <c r="BM1941">
        <v>33865150</v>
      </c>
      <c r="BN1941" t="s">
        <v>7891</v>
      </c>
      <c r="BO1941" t="s">
        <v>7891</v>
      </c>
      <c r="BP1941" t="s">
        <v>7891</v>
      </c>
      <c r="BQ1941" t="s">
        <v>7891</v>
      </c>
      <c r="BR1941" t="s">
        <v>7969</v>
      </c>
    </row>
    <row r="1942" spans="1:70" x14ac:dyDescent="0.35">
      <c r="A1942" t="s">
        <v>11404</v>
      </c>
      <c r="B1942" t="s">
        <v>9905</v>
      </c>
      <c r="C1942" t="s">
        <v>7891</v>
      </c>
      <c r="D1942" t="s">
        <v>9906</v>
      </c>
      <c r="E1942" t="s">
        <v>9907</v>
      </c>
      <c r="U1942" t="s">
        <v>7891</v>
      </c>
      <c r="V1942" t="s">
        <v>9908</v>
      </c>
      <c r="W1942" t="s">
        <v>7891</v>
      </c>
      <c r="X1942" t="s">
        <v>7891</v>
      </c>
      <c r="Y1942" t="s">
        <v>7891</v>
      </c>
      <c r="Z1942" t="s">
        <v>7891</v>
      </c>
      <c r="AA1942" t="s">
        <v>7891</v>
      </c>
      <c r="AB1942" t="s">
        <v>7891</v>
      </c>
      <c r="AC1942" t="s">
        <v>7891</v>
      </c>
      <c r="AD1942" t="s">
        <v>7891</v>
      </c>
      <c r="AE1942" t="s">
        <v>7891</v>
      </c>
      <c r="AF1942" t="s">
        <v>7891</v>
      </c>
      <c r="AG1942" t="s">
        <v>7891</v>
      </c>
      <c r="AH1942" t="s">
        <v>7891</v>
      </c>
      <c r="AI1942" t="s">
        <v>7891</v>
      </c>
      <c r="AJ1942" t="s">
        <v>7891</v>
      </c>
      <c r="AK1942" t="s">
        <v>7891</v>
      </c>
      <c r="AL1942" t="s">
        <v>7891</v>
      </c>
      <c r="AM1942" t="s">
        <v>7891</v>
      </c>
      <c r="AN1942" t="s">
        <v>7891</v>
      </c>
      <c r="AO1942" t="s">
        <v>9909</v>
      </c>
      <c r="AP1942" t="s">
        <v>9910</v>
      </c>
      <c r="AQ1942" t="s">
        <v>7891</v>
      </c>
      <c r="AR1942" t="s">
        <v>7891</v>
      </c>
      <c r="AS1942" t="s">
        <v>7891</v>
      </c>
      <c r="AT1942" t="s">
        <v>9911</v>
      </c>
      <c r="AU1942">
        <v>2021</v>
      </c>
      <c r="AV1942">
        <v>10</v>
      </c>
      <c r="AW1942">
        <v>15</v>
      </c>
      <c r="AX1942" t="s">
        <v>7891</v>
      </c>
      <c r="AY1942" t="s">
        <v>7891</v>
      </c>
      <c r="AZ1942" t="s">
        <v>7891</v>
      </c>
      <c r="BA1942" t="s">
        <v>7891</v>
      </c>
      <c r="BB1942">
        <v>1060</v>
      </c>
      <c r="BC1942">
        <v>1063</v>
      </c>
      <c r="BD1942" t="s">
        <v>7891</v>
      </c>
      <c r="BE1942" t="s">
        <v>9912</v>
      </c>
      <c r="BF1942" t="s">
        <v>7891</v>
      </c>
      <c r="BG1942" t="s">
        <v>7891</v>
      </c>
      <c r="BH1942" t="s">
        <v>7891</v>
      </c>
      <c r="BI1942" t="s">
        <v>7891</v>
      </c>
      <c r="BJ1942" t="s">
        <v>7891</v>
      </c>
      <c r="BK1942" t="s">
        <v>7891</v>
      </c>
      <c r="BL1942" t="s">
        <v>7891</v>
      </c>
      <c r="BM1942" t="s">
        <v>7891</v>
      </c>
      <c r="BN1942" t="s">
        <v>7891</v>
      </c>
      <c r="BO1942" t="s">
        <v>7891</v>
      </c>
      <c r="BP1942" t="s">
        <v>7891</v>
      </c>
      <c r="BQ1942" t="s">
        <v>7891</v>
      </c>
      <c r="BR1942" t="s">
        <v>9913</v>
      </c>
    </row>
    <row r="1943" spans="1:70" x14ac:dyDescent="0.35">
      <c r="A1943" t="s">
        <v>11404</v>
      </c>
      <c r="B1943" t="s">
        <v>9914</v>
      </c>
      <c r="C1943" t="s">
        <v>7891</v>
      </c>
      <c r="D1943" t="s">
        <v>4758</v>
      </c>
      <c r="E1943" t="s">
        <v>8768</v>
      </c>
      <c r="U1943" t="s">
        <v>7891</v>
      </c>
      <c r="V1943" t="s">
        <v>9915</v>
      </c>
      <c r="W1943" t="s">
        <v>7891</v>
      </c>
      <c r="X1943" t="s">
        <v>7891</v>
      </c>
      <c r="Y1943" t="s">
        <v>7891</v>
      </c>
      <c r="Z1943" t="s">
        <v>7891</v>
      </c>
      <c r="AA1943" t="s">
        <v>7891</v>
      </c>
      <c r="AB1943" t="s">
        <v>9916</v>
      </c>
      <c r="AC1943" t="s">
        <v>7891</v>
      </c>
      <c r="AD1943" t="s">
        <v>7891</v>
      </c>
      <c r="AE1943" t="s">
        <v>7891</v>
      </c>
      <c r="AF1943" t="s">
        <v>7891</v>
      </c>
      <c r="AG1943" t="s">
        <v>7891</v>
      </c>
      <c r="AH1943" t="s">
        <v>7891</v>
      </c>
      <c r="AI1943" t="s">
        <v>7891</v>
      </c>
      <c r="AJ1943" t="s">
        <v>7891</v>
      </c>
      <c r="AK1943" t="s">
        <v>7891</v>
      </c>
      <c r="AL1943" t="s">
        <v>7891</v>
      </c>
      <c r="AM1943" t="s">
        <v>7891</v>
      </c>
      <c r="AN1943" t="s">
        <v>7891</v>
      </c>
      <c r="AO1943" t="s">
        <v>7891</v>
      </c>
      <c r="AP1943" t="s">
        <v>8772</v>
      </c>
      <c r="AQ1943" t="s">
        <v>7891</v>
      </c>
      <c r="AR1943" t="s">
        <v>7891</v>
      </c>
      <c r="AS1943" t="s">
        <v>7891</v>
      </c>
      <c r="AT1943" t="s">
        <v>9911</v>
      </c>
      <c r="AU1943">
        <v>2021</v>
      </c>
      <c r="AV1943">
        <v>6</v>
      </c>
      <c r="AW1943" t="s">
        <v>7891</v>
      </c>
      <c r="AX1943" t="s">
        <v>7891</v>
      </c>
      <c r="AY1943" t="s">
        <v>7891</v>
      </c>
      <c r="AZ1943" t="s">
        <v>7891</v>
      </c>
      <c r="BA1943" t="s">
        <v>7891</v>
      </c>
      <c r="BB1943" t="s">
        <v>7891</v>
      </c>
      <c r="BC1943" t="s">
        <v>7891</v>
      </c>
      <c r="BD1943">
        <v>635986</v>
      </c>
      <c r="BE1943" t="s">
        <v>4764</v>
      </c>
      <c r="BF1943" t="s">
        <v>7891</v>
      </c>
      <c r="BG1943" t="s">
        <v>7891</v>
      </c>
      <c r="BH1943" t="s">
        <v>7891</v>
      </c>
      <c r="BI1943" t="s">
        <v>7891</v>
      </c>
      <c r="BJ1943" t="s">
        <v>7891</v>
      </c>
      <c r="BK1943" t="s">
        <v>7891</v>
      </c>
      <c r="BL1943" t="s">
        <v>7891</v>
      </c>
      <c r="BM1943">
        <v>33912612</v>
      </c>
      <c r="BN1943" t="s">
        <v>7891</v>
      </c>
      <c r="BO1943" t="s">
        <v>7891</v>
      </c>
      <c r="BP1943" t="s">
        <v>7891</v>
      </c>
      <c r="BQ1943" t="s">
        <v>7891</v>
      </c>
      <c r="BR1943" t="s">
        <v>9917</v>
      </c>
    </row>
    <row r="1944" spans="1:70" x14ac:dyDescent="0.35">
      <c r="A1944" t="s">
        <v>11404</v>
      </c>
      <c r="B1944" t="s">
        <v>9918</v>
      </c>
      <c r="C1944" t="s">
        <v>7891</v>
      </c>
      <c r="D1944" t="s">
        <v>7613</v>
      </c>
      <c r="E1944" t="s">
        <v>9919</v>
      </c>
      <c r="U1944" t="s">
        <v>7891</v>
      </c>
      <c r="V1944" t="s">
        <v>9920</v>
      </c>
      <c r="W1944" t="s">
        <v>7891</v>
      </c>
      <c r="X1944" t="s">
        <v>7891</v>
      </c>
      <c r="Y1944" t="s">
        <v>7891</v>
      </c>
      <c r="Z1944" t="s">
        <v>7891</v>
      </c>
      <c r="AA1944" t="s">
        <v>9921</v>
      </c>
      <c r="AB1944" t="s">
        <v>9922</v>
      </c>
      <c r="AC1944" t="s">
        <v>7891</v>
      </c>
      <c r="AD1944" t="s">
        <v>7891</v>
      </c>
      <c r="AE1944" t="s">
        <v>7891</v>
      </c>
      <c r="AF1944" t="s">
        <v>7891</v>
      </c>
      <c r="AG1944" t="s">
        <v>7891</v>
      </c>
      <c r="AH1944" t="s">
        <v>7891</v>
      </c>
      <c r="AI1944" t="s">
        <v>7891</v>
      </c>
      <c r="AJ1944" t="s">
        <v>7891</v>
      </c>
      <c r="AK1944" t="s">
        <v>7891</v>
      </c>
      <c r="AL1944" t="s">
        <v>7891</v>
      </c>
      <c r="AM1944" t="s">
        <v>7891</v>
      </c>
      <c r="AN1944" t="s">
        <v>7891</v>
      </c>
      <c r="AO1944" t="s">
        <v>9923</v>
      </c>
      <c r="AP1944" t="s">
        <v>9924</v>
      </c>
      <c r="AQ1944" t="s">
        <v>7891</v>
      </c>
      <c r="AR1944" t="s">
        <v>7891</v>
      </c>
      <c r="AS1944" t="s">
        <v>7891</v>
      </c>
      <c r="AT1944" t="s">
        <v>7895</v>
      </c>
      <c r="AU1944">
        <v>2021</v>
      </c>
      <c r="AV1944">
        <v>179</v>
      </c>
      <c r="AW1944" t="s">
        <v>7891</v>
      </c>
      <c r="AX1944" t="s">
        <v>7891</v>
      </c>
      <c r="AY1944" t="s">
        <v>7891</v>
      </c>
      <c r="AZ1944" t="s">
        <v>7891</v>
      </c>
      <c r="BA1944" t="s">
        <v>7891</v>
      </c>
      <c r="BB1944" t="s">
        <v>7891</v>
      </c>
      <c r="BC1944" t="s">
        <v>7891</v>
      </c>
      <c r="BD1944">
        <v>108078</v>
      </c>
      <c r="BE1944" t="s">
        <v>7615</v>
      </c>
      <c r="BF1944" t="s">
        <v>7891</v>
      </c>
      <c r="BG1944" t="s">
        <v>7968</v>
      </c>
      <c r="BH1944" t="s">
        <v>7891</v>
      </c>
      <c r="BI1944" t="s">
        <v>7891</v>
      </c>
      <c r="BJ1944" t="s">
        <v>7891</v>
      </c>
      <c r="BK1944" t="s">
        <v>7891</v>
      </c>
      <c r="BL1944" t="s">
        <v>7891</v>
      </c>
      <c r="BM1944" t="s">
        <v>7891</v>
      </c>
      <c r="BN1944" t="s">
        <v>7891</v>
      </c>
      <c r="BO1944" t="s">
        <v>7891</v>
      </c>
      <c r="BP1944" t="s">
        <v>7891</v>
      </c>
      <c r="BQ1944" t="s">
        <v>7891</v>
      </c>
      <c r="BR1944" t="s">
        <v>9925</v>
      </c>
    </row>
    <row r="1945" spans="1:70" x14ac:dyDescent="0.35">
      <c r="A1945" t="s">
        <v>11404</v>
      </c>
      <c r="B1945" t="s">
        <v>9926</v>
      </c>
      <c r="C1945" t="s">
        <v>7891</v>
      </c>
      <c r="D1945" t="s">
        <v>9927</v>
      </c>
      <c r="E1945" t="s">
        <v>9928</v>
      </c>
      <c r="U1945" t="s">
        <v>7891</v>
      </c>
      <c r="V1945" t="s">
        <v>9929</v>
      </c>
      <c r="W1945" t="s">
        <v>7891</v>
      </c>
      <c r="X1945" t="s">
        <v>7891</v>
      </c>
      <c r="Y1945" t="s">
        <v>7891</v>
      </c>
      <c r="Z1945" t="s">
        <v>7891</v>
      </c>
      <c r="AA1945" t="s">
        <v>7891</v>
      </c>
      <c r="AB1945" t="s">
        <v>9930</v>
      </c>
      <c r="AC1945" t="s">
        <v>7891</v>
      </c>
      <c r="AD1945" t="s">
        <v>7891</v>
      </c>
      <c r="AE1945" t="s">
        <v>7891</v>
      </c>
      <c r="AF1945" t="s">
        <v>7891</v>
      </c>
      <c r="AG1945" t="s">
        <v>7891</v>
      </c>
      <c r="AH1945" t="s">
        <v>7891</v>
      </c>
      <c r="AI1945" t="s">
        <v>7891</v>
      </c>
      <c r="AJ1945" t="s">
        <v>7891</v>
      </c>
      <c r="AK1945" t="s">
        <v>7891</v>
      </c>
      <c r="AL1945" t="s">
        <v>7891</v>
      </c>
      <c r="AM1945" t="s">
        <v>7891</v>
      </c>
      <c r="AN1945" t="s">
        <v>7891</v>
      </c>
      <c r="AO1945" t="s">
        <v>9931</v>
      </c>
      <c r="AP1945" t="s">
        <v>9932</v>
      </c>
      <c r="AQ1945" t="s">
        <v>7891</v>
      </c>
      <c r="AR1945" t="s">
        <v>7891</v>
      </c>
      <c r="AS1945" t="s">
        <v>7891</v>
      </c>
      <c r="AT1945" t="s">
        <v>9933</v>
      </c>
      <c r="AU1945">
        <v>2021</v>
      </c>
      <c r="AV1945">
        <v>509</v>
      </c>
      <c r="AW1945" t="s">
        <v>7891</v>
      </c>
      <c r="AX1945" t="s">
        <v>7891</v>
      </c>
      <c r="AY1945" t="s">
        <v>7891</v>
      </c>
      <c r="AZ1945" t="s">
        <v>7891</v>
      </c>
      <c r="BA1945" t="s">
        <v>7891</v>
      </c>
      <c r="BB1945">
        <v>26</v>
      </c>
      <c r="BC1945">
        <v>38</v>
      </c>
      <c r="BD1945" t="s">
        <v>7891</v>
      </c>
      <c r="BE1945" t="s">
        <v>9934</v>
      </c>
      <c r="BF1945" t="s">
        <v>7891</v>
      </c>
      <c r="BG1945" t="s">
        <v>7968</v>
      </c>
      <c r="BH1945" t="s">
        <v>7891</v>
      </c>
      <c r="BI1945" t="s">
        <v>7891</v>
      </c>
      <c r="BJ1945" t="s">
        <v>7891</v>
      </c>
      <c r="BK1945" t="s">
        <v>7891</v>
      </c>
      <c r="BL1945" t="s">
        <v>7891</v>
      </c>
      <c r="BM1945">
        <v>33819529</v>
      </c>
      <c r="BN1945" t="s">
        <v>7891</v>
      </c>
      <c r="BO1945" t="s">
        <v>7891</v>
      </c>
      <c r="BP1945" t="s">
        <v>7891</v>
      </c>
      <c r="BQ1945" t="s">
        <v>7891</v>
      </c>
      <c r="BR1945" t="s">
        <v>9935</v>
      </c>
    </row>
    <row r="1946" spans="1:70" x14ac:dyDescent="0.35">
      <c r="A1946" t="s">
        <v>11404</v>
      </c>
      <c r="B1946" t="s">
        <v>9936</v>
      </c>
      <c r="C1946" t="s">
        <v>7891</v>
      </c>
      <c r="D1946" t="s">
        <v>9937</v>
      </c>
      <c r="E1946" t="s">
        <v>9938</v>
      </c>
      <c r="U1946" t="s">
        <v>7891</v>
      </c>
      <c r="V1946" t="s">
        <v>9939</v>
      </c>
      <c r="W1946" t="s">
        <v>7891</v>
      </c>
      <c r="X1946" t="s">
        <v>7891</v>
      </c>
      <c r="Y1946" t="s">
        <v>7891</v>
      </c>
      <c r="Z1946" t="s">
        <v>7891</v>
      </c>
      <c r="AA1946" t="s">
        <v>7891</v>
      </c>
      <c r="AB1946" t="s">
        <v>7891</v>
      </c>
      <c r="AC1946" t="s">
        <v>7891</v>
      </c>
      <c r="AD1946" t="s">
        <v>7891</v>
      </c>
      <c r="AE1946" t="s">
        <v>7891</v>
      </c>
      <c r="AF1946" t="s">
        <v>7891</v>
      </c>
      <c r="AG1946" t="s">
        <v>7891</v>
      </c>
      <c r="AH1946" t="s">
        <v>7891</v>
      </c>
      <c r="AI1946" t="s">
        <v>7891</v>
      </c>
      <c r="AJ1946" t="s">
        <v>7891</v>
      </c>
      <c r="AK1946" t="s">
        <v>7891</v>
      </c>
      <c r="AL1946" t="s">
        <v>7891</v>
      </c>
      <c r="AM1946" t="s">
        <v>7891</v>
      </c>
      <c r="AN1946" t="s">
        <v>7891</v>
      </c>
      <c r="AO1946" t="s">
        <v>9940</v>
      </c>
      <c r="AP1946" t="s">
        <v>9941</v>
      </c>
      <c r="AQ1946" t="s">
        <v>7891</v>
      </c>
      <c r="AR1946" t="s">
        <v>7891</v>
      </c>
      <c r="AS1946" t="s">
        <v>7891</v>
      </c>
      <c r="AT1946" t="s">
        <v>8125</v>
      </c>
      <c r="AU1946">
        <v>2021</v>
      </c>
      <c r="AV1946">
        <v>12</v>
      </c>
      <c r="AW1946">
        <v>2</v>
      </c>
      <c r="AX1946" t="s">
        <v>7891</v>
      </c>
      <c r="AY1946" t="s">
        <v>7891</v>
      </c>
      <c r="AZ1946" t="s">
        <v>8545</v>
      </c>
      <c r="BA1946" t="s">
        <v>7891</v>
      </c>
      <c r="BB1946">
        <v>186</v>
      </c>
      <c r="BC1946">
        <v>201</v>
      </c>
      <c r="BD1946" t="s">
        <v>7891</v>
      </c>
      <c r="BE1946" t="s">
        <v>9942</v>
      </c>
      <c r="BF1946" t="s">
        <v>7891</v>
      </c>
      <c r="BG1946" t="s">
        <v>7968</v>
      </c>
      <c r="BH1946" t="s">
        <v>7891</v>
      </c>
      <c r="BI1946" t="s">
        <v>7891</v>
      </c>
      <c r="BJ1946" t="s">
        <v>7891</v>
      </c>
      <c r="BK1946" t="s">
        <v>7891</v>
      </c>
      <c r="BL1946" t="s">
        <v>7891</v>
      </c>
      <c r="BM1946" t="s">
        <v>7891</v>
      </c>
      <c r="BN1946" t="s">
        <v>7891</v>
      </c>
      <c r="BO1946" t="s">
        <v>7891</v>
      </c>
      <c r="BP1946" t="s">
        <v>7891</v>
      </c>
      <c r="BQ1946" t="s">
        <v>7891</v>
      </c>
      <c r="BR1946" t="s">
        <v>9943</v>
      </c>
    </row>
    <row r="1947" spans="1:70" x14ac:dyDescent="0.35">
      <c r="A1947" t="s">
        <v>11404</v>
      </c>
      <c r="B1947" t="s">
        <v>9944</v>
      </c>
      <c r="C1947" t="s">
        <v>7891</v>
      </c>
      <c r="D1947" t="s">
        <v>4295</v>
      </c>
      <c r="E1947" t="s">
        <v>9945</v>
      </c>
      <c r="U1947" t="s">
        <v>7891</v>
      </c>
      <c r="V1947" t="s">
        <v>9946</v>
      </c>
      <c r="W1947" t="s">
        <v>7891</v>
      </c>
      <c r="X1947" t="s">
        <v>7891</v>
      </c>
      <c r="Y1947" t="s">
        <v>7891</v>
      </c>
      <c r="Z1947" t="s">
        <v>7891</v>
      </c>
      <c r="AA1947" t="s">
        <v>7891</v>
      </c>
      <c r="AB1947" t="s">
        <v>7891</v>
      </c>
      <c r="AC1947" t="s">
        <v>7891</v>
      </c>
      <c r="AD1947" t="s">
        <v>7891</v>
      </c>
      <c r="AE1947" t="s">
        <v>7891</v>
      </c>
      <c r="AF1947" t="s">
        <v>7891</v>
      </c>
      <c r="AG1947" t="s">
        <v>7891</v>
      </c>
      <c r="AH1947" t="s">
        <v>7891</v>
      </c>
      <c r="AI1947" t="s">
        <v>7891</v>
      </c>
      <c r="AJ1947" t="s">
        <v>7891</v>
      </c>
      <c r="AK1947" t="s">
        <v>7891</v>
      </c>
      <c r="AL1947" t="s">
        <v>7891</v>
      </c>
      <c r="AM1947" t="s">
        <v>7891</v>
      </c>
      <c r="AN1947" t="s">
        <v>7891</v>
      </c>
      <c r="AO1947" t="s">
        <v>9947</v>
      </c>
      <c r="AP1947" t="s">
        <v>9948</v>
      </c>
      <c r="AQ1947" t="s">
        <v>7891</v>
      </c>
      <c r="AR1947" t="s">
        <v>7891</v>
      </c>
      <c r="AS1947" t="s">
        <v>7891</v>
      </c>
      <c r="AT1947" t="s">
        <v>7998</v>
      </c>
      <c r="AU1947">
        <v>2021</v>
      </c>
      <c r="AV1947">
        <v>128</v>
      </c>
      <c r="AW1947" t="s">
        <v>7891</v>
      </c>
      <c r="AX1947" t="s">
        <v>7891</v>
      </c>
      <c r="AY1947" t="s">
        <v>7891</v>
      </c>
      <c r="AZ1947" t="s">
        <v>7891</v>
      </c>
      <c r="BA1947" t="s">
        <v>7891</v>
      </c>
      <c r="BB1947" t="s">
        <v>7891</v>
      </c>
      <c r="BC1947" t="s">
        <v>7891</v>
      </c>
      <c r="BD1947">
        <v>105219</v>
      </c>
      <c r="BE1947" t="s">
        <v>3707</v>
      </c>
      <c r="BF1947" t="s">
        <v>7891</v>
      </c>
      <c r="BG1947" t="s">
        <v>7968</v>
      </c>
      <c r="BH1947" t="s">
        <v>7891</v>
      </c>
      <c r="BI1947" t="s">
        <v>7891</v>
      </c>
      <c r="BJ1947" t="s">
        <v>7891</v>
      </c>
      <c r="BK1947" t="s">
        <v>7891</v>
      </c>
      <c r="BL1947" t="s">
        <v>7891</v>
      </c>
      <c r="BM1947">
        <v>33839430</v>
      </c>
      <c r="BN1947" t="s">
        <v>7891</v>
      </c>
      <c r="BO1947" t="s">
        <v>7891</v>
      </c>
      <c r="BP1947" t="s">
        <v>7891</v>
      </c>
      <c r="BQ1947" t="s">
        <v>7891</v>
      </c>
      <c r="BR1947" t="s">
        <v>9949</v>
      </c>
    </row>
    <row r="1948" spans="1:70" x14ac:dyDescent="0.35">
      <c r="A1948" t="s">
        <v>11404</v>
      </c>
      <c r="B1948" t="s">
        <v>9950</v>
      </c>
      <c r="C1948" t="s">
        <v>7891</v>
      </c>
      <c r="D1948" t="s">
        <v>9951</v>
      </c>
      <c r="E1948" t="s">
        <v>9952</v>
      </c>
      <c r="U1948" t="s">
        <v>7891</v>
      </c>
      <c r="V1948" t="s">
        <v>9953</v>
      </c>
      <c r="W1948" t="s">
        <v>7891</v>
      </c>
      <c r="X1948" t="s">
        <v>7891</v>
      </c>
      <c r="Y1948" t="s">
        <v>7891</v>
      </c>
      <c r="Z1948" t="s">
        <v>7891</v>
      </c>
      <c r="AA1948" t="s">
        <v>9954</v>
      </c>
      <c r="AB1948" t="s">
        <v>7891</v>
      </c>
      <c r="AC1948" t="s">
        <v>7891</v>
      </c>
      <c r="AD1948" t="s">
        <v>7891</v>
      </c>
      <c r="AE1948" t="s">
        <v>7891</v>
      </c>
      <c r="AF1948" t="s">
        <v>7891</v>
      </c>
      <c r="AG1948" t="s">
        <v>7891</v>
      </c>
      <c r="AH1948" t="s">
        <v>7891</v>
      </c>
      <c r="AI1948" t="s">
        <v>7891</v>
      </c>
      <c r="AJ1948" t="s">
        <v>7891</v>
      </c>
      <c r="AK1948" t="s">
        <v>7891</v>
      </c>
      <c r="AL1948" t="s">
        <v>7891</v>
      </c>
      <c r="AM1948" t="s">
        <v>7891</v>
      </c>
      <c r="AN1948" t="s">
        <v>7891</v>
      </c>
      <c r="AO1948" t="s">
        <v>9955</v>
      </c>
      <c r="AP1948" t="s">
        <v>7891</v>
      </c>
      <c r="AQ1948" t="s">
        <v>7891</v>
      </c>
      <c r="AR1948" t="s">
        <v>7891</v>
      </c>
      <c r="AS1948" t="s">
        <v>7891</v>
      </c>
      <c r="AT1948" t="s">
        <v>7916</v>
      </c>
      <c r="AU1948">
        <v>2021</v>
      </c>
      <c r="AV1948">
        <v>15</v>
      </c>
      <c r="AW1948">
        <v>4</v>
      </c>
      <c r="AX1948" t="s">
        <v>7891</v>
      </c>
      <c r="AY1948" t="s">
        <v>7891</v>
      </c>
      <c r="AZ1948" t="s">
        <v>7891</v>
      </c>
      <c r="BA1948" t="s">
        <v>7891</v>
      </c>
      <c r="BB1948">
        <v>790</v>
      </c>
      <c r="BC1948">
        <v>792</v>
      </c>
      <c r="BD1948" t="s">
        <v>7891</v>
      </c>
      <c r="BE1948" t="s">
        <v>7891</v>
      </c>
      <c r="BF1948" t="s">
        <v>7891</v>
      </c>
      <c r="BG1948" t="s">
        <v>7891</v>
      </c>
      <c r="BH1948" t="s">
        <v>7891</v>
      </c>
      <c r="BI1948" t="s">
        <v>7891</v>
      </c>
      <c r="BJ1948" t="s">
        <v>7891</v>
      </c>
      <c r="BK1948" t="s">
        <v>7891</v>
      </c>
      <c r="BL1948" t="s">
        <v>7891</v>
      </c>
      <c r="BM1948" t="s">
        <v>7891</v>
      </c>
      <c r="BN1948" t="s">
        <v>7891</v>
      </c>
      <c r="BO1948" t="s">
        <v>7891</v>
      </c>
      <c r="BP1948" t="s">
        <v>7891</v>
      </c>
      <c r="BQ1948" t="s">
        <v>7891</v>
      </c>
      <c r="BR1948" t="s">
        <v>9956</v>
      </c>
    </row>
    <row r="1949" spans="1:70" x14ac:dyDescent="0.35">
      <c r="A1949" t="s">
        <v>11404</v>
      </c>
      <c r="B1949" t="s">
        <v>9957</v>
      </c>
      <c r="C1949" t="s">
        <v>7891</v>
      </c>
      <c r="D1949" t="s">
        <v>4380</v>
      </c>
      <c r="E1949" t="s">
        <v>9958</v>
      </c>
      <c r="U1949" t="s">
        <v>7891</v>
      </c>
      <c r="V1949" t="s">
        <v>9959</v>
      </c>
      <c r="W1949" t="s">
        <v>7891</v>
      </c>
      <c r="X1949" t="s">
        <v>7891</v>
      </c>
      <c r="Y1949" t="s">
        <v>7891</v>
      </c>
      <c r="Z1949" t="s">
        <v>7891</v>
      </c>
      <c r="AA1949" t="s">
        <v>7891</v>
      </c>
      <c r="AB1949" t="s">
        <v>7891</v>
      </c>
      <c r="AC1949" t="s">
        <v>7891</v>
      </c>
      <c r="AD1949" t="s">
        <v>7891</v>
      </c>
      <c r="AE1949" t="s">
        <v>7891</v>
      </c>
      <c r="AF1949" t="s">
        <v>7891</v>
      </c>
      <c r="AG1949" t="s">
        <v>7891</v>
      </c>
      <c r="AH1949" t="s">
        <v>7891</v>
      </c>
      <c r="AI1949" t="s">
        <v>7891</v>
      </c>
      <c r="AJ1949" t="s">
        <v>7891</v>
      </c>
      <c r="AK1949" t="s">
        <v>7891</v>
      </c>
      <c r="AL1949" t="s">
        <v>7891</v>
      </c>
      <c r="AM1949" t="s">
        <v>7891</v>
      </c>
      <c r="AN1949" t="s">
        <v>7891</v>
      </c>
      <c r="AO1949" t="s">
        <v>9960</v>
      </c>
      <c r="AP1949" t="s">
        <v>9961</v>
      </c>
      <c r="AQ1949" t="s">
        <v>7891</v>
      </c>
      <c r="AR1949" t="s">
        <v>7891</v>
      </c>
      <c r="AS1949" t="s">
        <v>7891</v>
      </c>
      <c r="AT1949" t="s">
        <v>7916</v>
      </c>
      <c r="AU1949">
        <v>2021</v>
      </c>
      <c r="AV1949">
        <v>69</v>
      </c>
      <c r="AW1949">
        <v>2</v>
      </c>
      <c r="AX1949" t="s">
        <v>7891</v>
      </c>
      <c r="AY1949" t="s">
        <v>7891</v>
      </c>
      <c r="AZ1949" t="s">
        <v>7891</v>
      </c>
      <c r="BA1949" t="s">
        <v>7891</v>
      </c>
      <c r="BB1949">
        <v>291</v>
      </c>
      <c r="BC1949">
        <v>313</v>
      </c>
      <c r="BD1949" t="s">
        <v>7891</v>
      </c>
      <c r="BE1949" t="s">
        <v>3185</v>
      </c>
      <c r="BF1949" t="s">
        <v>7891</v>
      </c>
      <c r="BG1949" t="s">
        <v>7891</v>
      </c>
      <c r="BH1949" t="s">
        <v>7891</v>
      </c>
      <c r="BI1949" t="s">
        <v>7891</v>
      </c>
      <c r="BJ1949" t="s">
        <v>7891</v>
      </c>
      <c r="BK1949" t="s">
        <v>7891</v>
      </c>
      <c r="BL1949" t="s">
        <v>7891</v>
      </c>
      <c r="BM1949">
        <v>34039067</v>
      </c>
      <c r="BN1949" t="s">
        <v>7891</v>
      </c>
      <c r="BO1949" t="s">
        <v>7891</v>
      </c>
      <c r="BP1949" t="s">
        <v>7891</v>
      </c>
      <c r="BQ1949" t="s">
        <v>7891</v>
      </c>
      <c r="BR1949" t="s">
        <v>9962</v>
      </c>
    </row>
    <row r="1950" spans="1:70" x14ac:dyDescent="0.35">
      <c r="A1950" t="s">
        <v>11404</v>
      </c>
      <c r="B1950" t="s">
        <v>9963</v>
      </c>
      <c r="C1950" t="s">
        <v>7891</v>
      </c>
      <c r="D1950" t="s">
        <v>5490</v>
      </c>
      <c r="E1950" t="s">
        <v>9050</v>
      </c>
      <c r="U1950" t="s">
        <v>7891</v>
      </c>
      <c r="V1950" t="s">
        <v>9964</v>
      </c>
      <c r="W1950" t="s">
        <v>7891</v>
      </c>
      <c r="X1950" t="s">
        <v>7891</v>
      </c>
      <c r="Y1950" t="s">
        <v>7891</v>
      </c>
      <c r="Z1950" t="s">
        <v>7891</v>
      </c>
      <c r="AA1950" t="s">
        <v>7891</v>
      </c>
      <c r="AB1950" t="s">
        <v>7891</v>
      </c>
      <c r="AC1950" t="s">
        <v>7891</v>
      </c>
      <c r="AD1950" t="s">
        <v>7891</v>
      </c>
      <c r="AE1950" t="s">
        <v>7891</v>
      </c>
      <c r="AF1950" t="s">
        <v>7891</v>
      </c>
      <c r="AG1950" t="s">
        <v>7891</v>
      </c>
      <c r="AH1950" t="s">
        <v>7891</v>
      </c>
      <c r="AI1950" t="s">
        <v>7891</v>
      </c>
      <c r="AJ1950" t="s">
        <v>7891</v>
      </c>
      <c r="AK1950" t="s">
        <v>7891</v>
      </c>
      <c r="AL1950" t="s">
        <v>7891</v>
      </c>
      <c r="AM1950" t="s">
        <v>7891</v>
      </c>
      <c r="AN1950" t="s">
        <v>7891</v>
      </c>
      <c r="AO1950" t="s">
        <v>9052</v>
      </c>
      <c r="AP1950" t="s">
        <v>9053</v>
      </c>
      <c r="AQ1950" t="s">
        <v>7891</v>
      </c>
      <c r="AR1950" t="s">
        <v>7891</v>
      </c>
      <c r="AS1950" t="s">
        <v>7891</v>
      </c>
      <c r="AT1950" t="s">
        <v>7916</v>
      </c>
      <c r="AU1950">
        <v>2021</v>
      </c>
      <c r="AV1950">
        <v>51</v>
      </c>
      <c r="AW1950">
        <v>2</v>
      </c>
      <c r="AX1950" t="s">
        <v>7891</v>
      </c>
      <c r="AY1950" t="s">
        <v>7891</v>
      </c>
      <c r="AZ1950" t="s">
        <v>7891</v>
      </c>
      <c r="BA1950" t="s">
        <v>7891</v>
      </c>
      <c r="BB1950">
        <v>274</v>
      </c>
      <c r="BC1950">
        <v>288</v>
      </c>
      <c r="BD1950" t="s">
        <v>7891</v>
      </c>
      <c r="BE1950" t="s">
        <v>1479</v>
      </c>
      <c r="BF1950" t="s">
        <v>7891</v>
      </c>
      <c r="BG1950" t="s">
        <v>7891</v>
      </c>
      <c r="BH1950" t="s">
        <v>7891</v>
      </c>
      <c r="BI1950" t="s">
        <v>7891</v>
      </c>
      <c r="BJ1950" t="s">
        <v>7891</v>
      </c>
      <c r="BK1950" t="s">
        <v>7891</v>
      </c>
      <c r="BL1950" t="s">
        <v>7891</v>
      </c>
      <c r="BM1950">
        <v>33876483</v>
      </c>
      <c r="BN1950" t="s">
        <v>7891</v>
      </c>
      <c r="BO1950" t="s">
        <v>7891</v>
      </c>
      <c r="BP1950" t="s">
        <v>7891</v>
      </c>
      <c r="BQ1950" t="s">
        <v>7891</v>
      </c>
      <c r="BR1950" t="s">
        <v>9965</v>
      </c>
    </row>
    <row r="1951" spans="1:70" x14ac:dyDescent="0.35">
      <c r="A1951" t="s">
        <v>11404</v>
      </c>
      <c r="B1951" t="s">
        <v>9966</v>
      </c>
      <c r="C1951" t="s">
        <v>7891</v>
      </c>
      <c r="D1951" t="s">
        <v>9967</v>
      </c>
      <c r="E1951" t="s">
        <v>9968</v>
      </c>
      <c r="U1951" t="s">
        <v>7891</v>
      </c>
      <c r="V1951" t="s">
        <v>9969</v>
      </c>
      <c r="W1951" t="s">
        <v>7891</v>
      </c>
      <c r="X1951" t="s">
        <v>7891</v>
      </c>
      <c r="Y1951" t="s">
        <v>7891</v>
      </c>
      <c r="Z1951" t="s">
        <v>7891</v>
      </c>
      <c r="AA1951" t="s">
        <v>7891</v>
      </c>
      <c r="AB1951" t="s">
        <v>7891</v>
      </c>
      <c r="AC1951" t="s">
        <v>7891</v>
      </c>
      <c r="AD1951" t="s">
        <v>7891</v>
      </c>
      <c r="AE1951" t="s">
        <v>7891</v>
      </c>
      <c r="AF1951" t="s">
        <v>7891</v>
      </c>
      <c r="AG1951" t="s">
        <v>7891</v>
      </c>
      <c r="AH1951" t="s">
        <v>7891</v>
      </c>
      <c r="AI1951" t="s">
        <v>7891</v>
      </c>
      <c r="AJ1951" t="s">
        <v>7891</v>
      </c>
      <c r="AK1951" t="s">
        <v>7891</v>
      </c>
      <c r="AL1951" t="s">
        <v>7891</v>
      </c>
      <c r="AM1951" t="s">
        <v>7891</v>
      </c>
      <c r="AN1951" t="s">
        <v>7891</v>
      </c>
      <c r="AO1951" t="s">
        <v>9970</v>
      </c>
      <c r="AP1951" t="s">
        <v>9971</v>
      </c>
      <c r="AQ1951" t="s">
        <v>7891</v>
      </c>
      <c r="AR1951" t="s">
        <v>7891</v>
      </c>
      <c r="AS1951" t="s">
        <v>7891</v>
      </c>
      <c r="AT1951" t="s">
        <v>7916</v>
      </c>
      <c r="AU1951">
        <v>2021</v>
      </c>
      <c r="AV1951">
        <v>150</v>
      </c>
      <c r="AW1951">
        <v>1</v>
      </c>
      <c r="AX1951" t="s">
        <v>7891</v>
      </c>
      <c r="AY1951" t="s">
        <v>7891</v>
      </c>
      <c r="AZ1951" t="s">
        <v>7891</v>
      </c>
      <c r="BA1951" t="s">
        <v>7891</v>
      </c>
      <c r="BB1951">
        <v>28</v>
      </c>
      <c r="BC1951">
        <v>50</v>
      </c>
      <c r="BD1951" t="s">
        <v>7891</v>
      </c>
      <c r="BE1951" t="s">
        <v>9972</v>
      </c>
      <c r="BF1951" t="s">
        <v>7891</v>
      </c>
      <c r="BG1951" t="s">
        <v>7891</v>
      </c>
      <c r="BH1951" t="s">
        <v>7891</v>
      </c>
      <c r="BI1951" t="s">
        <v>7891</v>
      </c>
      <c r="BJ1951" t="s">
        <v>7891</v>
      </c>
      <c r="BK1951" t="s">
        <v>7891</v>
      </c>
      <c r="BL1951" t="s">
        <v>7891</v>
      </c>
      <c r="BM1951" t="s">
        <v>7891</v>
      </c>
      <c r="BN1951" t="s">
        <v>7891</v>
      </c>
      <c r="BO1951" t="s">
        <v>7891</v>
      </c>
      <c r="BP1951" t="s">
        <v>7891</v>
      </c>
      <c r="BQ1951" t="s">
        <v>7891</v>
      </c>
      <c r="BR1951" t="s">
        <v>9973</v>
      </c>
    </row>
    <row r="1952" spans="1:70" x14ac:dyDescent="0.35">
      <c r="A1952" t="s">
        <v>11404</v>
      </c>
      <c r="B1952" t="s">
        <v>9974</v>
      </c>
      <c r="C1952" t="s">
        <v>7891</v>
      </c>
      <c r="D1952" t="s">
        <v>9975</v>
      </c>
      <c r="E1952" t="s">
        <v>9976</v>
      </c>
      <c r="U1952" t="s">
        <v>7891</v>
      </c>
      <c r="V1952" t="s">
        <v>9977</v>
      </c>
      <c r="W1952" t="s">
        <v>7891</v>
      </c>
      <c r="X1952" t="s">
        <v>7891</v>
      </c>
      <c r="Y1952" t="s">
        <v>7891</v>
      </c>
      <c r="Z1952" t="s">
        <v>7891</v>
      </c>
      <c r="AA1952" t="s">
        <v>7891</v>
      </c>
      <c r="AB1952" t="s">
        <v>7891</v>
      </c>
      <c r="AC1952" t="s">
        <v>7891</v>
      </c>
      <c r="AD1952" t="s">
        <v>7891</v>
      </c>
      <c r="AE1952" t="s">
        <v>7891</v>
      </c>
      <c r="AF1952" t="s">
        <v>7891</v>
      </c>
      <c r="AG1952" t="s">
        <v>7891</v>
      </c>
      <c r="AH1952" t="s">
        <v>7891</v>
      </c>
      <c r="AI1952" t="s">
        <v>7891</v>
      </c>
      <c r="AJ1952" t="s">
        <v>7891</v>
      </c>
      <c r="AK1952" t="s">
        <v>7891</v>
      </c>
      <c r="AL1952" t="s">
        <v>7891</v>
      </c>
      <c r="AM1952" t="s">
        <v>7891</v>
      </c>
      <c r="AN1952" t="s">
        <v>7891</v>
      </c>
      <c r="AO1952" t="s">
        <v>9978</v>
      </c>
      <c r="AP1952" t="s">
        <v>9979</v>
      </c>
      <c r="AQ1952" t="s">
        <v>7891</v>
      </c>
      <c r="AR1952" t="s">
        <v>7891</v>
      </c>
      <c r="AS1952" t="s">
        <v>7891</v>
      </c>
      <c r="AT1952" t="s">
        <v>8331</v>
      </c>
      <c r="AU1952">
        <v>2022</v>
      </c>
      <c r="AV1952">
        <v>58</v>
      </c>
      <c r="AW1952">
        <v>1</v>
      </c>
      <c r="AX1952" t="s">
        <v>7891</v>
      </c>
      <c r="AY1952" t="s">
        <v>7891</v>
      </c>
      <c r="AZ1952" t="s">
        <v>7891</v>
      </c>
      <c r="BA1952" t="s">
        <v>7891</v>
      </c>
      <c r="BB1952">
        <v>113</v>
      </c>
      <c r="BC1952">
        <v>129</v>
      </c>
      <c r="BD1952">
        <v>1.4407833211001112E+16</v>
      </c>
      <c r="BE1952" t="s">
        <v>9980</v>
      </c>
      <c r="BF1952" t="s">
        <v>7891</v>
      </c>
      <c r="BG1952" t="s">
        <v>7968</v>
      </c>
      <c r="BH1952" t="s">
        <v>7891</v>
      </c>
      <c r="BI1952" t="s">
        <v>7891</v>
      </c>
      <c r="BJ1952" t="s">
        <v>7891</v>
      </c>
      <c r="BK1952" t="s">
        <v>7891</v>
      </c>
      <c r="BL1952" t="s">
        <v>7891</v>
      </c>
      <c r="BM1952" t="s">
        <v>7891</v>
      </c>
      <c r="BN1952" t="s">
        <v>7891</v>
      </c>
      <c r="BO1952" t="s">
        <v>7891</v>
      </c>
      <c r="BP1952" t="s">
        <v>7891</v>
      </c>
      <c r="BQ1952" t="s">
        <v>7891</v>
      </c>
      <c r="BR1952" t="s">
        <v>9981</v>
      </c>
    </row>
    <row r="1953" spans="1:70" x14ac:dyDescent="0.35">
      <c r="A1953" t="s">
        <v>11404</v>
      </c>
      <c r="B1953" t="s">
        <v>9982</v>
      </c>
      <c r="C1953" t="s">
        <v>7891</v>
      </c>
      <c r="D1953" t="s">
        <v>9983</v>
      </c>
      <c r="E1953" t="s">
        <v>9984</v>
      </c>
      <c r="U1953" t="s">
        <v>7891</v>
      </c>
      <c r="V1953" t="s">
        <v>9985</v>
      </c>
      <c r="W1953" t="s">
        <v>7891</v>
      </c>
      <c r="X1953" t="s">
        <v>7891</v>
      </c>
      <c r="Y1953" t="s">
        <v>7891</v>
      </c>
      <c r="Z1953" t="s">
        <v>7891</v>
      </c>
      <c r="AA1953" t="s">
        <v>9986</v>
      </c>
      <c r="AB1953" t="s">
        <v>9987</v>
      </c>
      <c r="AC1953" t="s">
        <v>7891</v>
      </c>
      <c r="AD1953" t="s">
        <v>7891</v>
      </c>
      <c r="AE1953" t="s">
        <v>7891</v>
      </c>
      <c r="AF1953" t="s">
        <v>7891</v>
      </c>
      <c r="AG1953" t="s">
        <v>7891</v>
      </c>
      <c r="AH1953" t="s">
        <v>7891</v>
      </c>
      <c r="AI1953" t="s">
        <v>7891</v>
      </c>
      <c r="AJ1953" t="s">
        <v>7891</v>
      </c>
      <c r="AK1953" t="s">
        <v>7891</v>
      </c>
      <c r="AL1953" t="s">
        <v>7891</v>
      </c>
      <c r="AM1953" t="s">
        <v>7891</v>
      </c>
      <c r="AN1953" t="s">
        <v>7891</v>
      </c>
      <c r="AO1953" t="s">
        <v>9988</v>
      </c>
      <c r="AP1953" t="s">
        <v>9989</v>
      </c>
      <c r="AQ1953" t="s">
        <v>7891</v>
      </c>
      <c r="AR1953" t="s">
        <v>7891</v>
      </c>
      <c r="AS1953" t="s">
        <v>7891</v>
      </c>
      <c r="AT1953" t="s">
        <v>7916</v>
      </c>
      <c r="AU1953">
        <v>2021</v>
      </c>
      <c r="AV1953">
        <v>45</v>
      </c>
      <c r="AW1953">
        <v>2</v>
      </c>
      <c r="AX1953" t="s">
        <v>7891</v>
      </c>
      <c r="AY1953" t="s">
        <v>7891</v>
      </c>
      <c r="AZ1953" t="s">
        <v>7891</v>
      </c>
      <c r="BA1953" t="s">
        <v>7891</v>
      </c>
      <c r="BB1953">
        <v>93</v>
      </c>
      <c r="BC1953">
        <v>97</v>
      </c>
      <c r="BD1953" t="s">
        <v>9990</v>
      </c>
      <c r="BE1953" t="s">
        <v>9991</v>
      </c>
      <c r="BF1953" t="s">
        <v>7891</v>
      </c>
      <c r="BG1953" t="s">
        <v>7891</v>
      </c>
      <c r="BH1953" t="s">
        <v>7891</v>
      </c>
      <c r="BI1953" t="s">
        <v>7891</v>
      </c>
      <c r="BJ1953" t="s">
        <v>7891</v>
      </c>
      <c r="BK1953" t="s">
        <v>7891</v>
      </c>
      <c r="BL1953" t="s">
        <v>7891</v>
      </c>
      <c r="BM1953" t="s">
        <v>7891</v>
      </c>
      <c r="BN1953" t="s">
        <v>7891</v>
      </c>
      <c r="BO1953" t="s">
        <v>7891</v>
      </c>
      <c r="BP1953" t="s">
        <v>7891</v>
      </c>
      <c r="BQ1953" t="s">
        <v>7891</v>
      </c>
      <c r="BR1953" t="s">
        <v>9992</v>
      </c>
    </row>
    <row r="1954" spans="1:70" x14ac:dyDescent="0.35">
      <c r="A1954" t="s">
        <v>11404</v>
      </c>
      <c r="B1954" t="s">
        <v>9993</v>
      </c>
      <c r="C1954" t="s">
        <v>7891</v>
      </c>
      <c r="D1954" t="s">
        <v>5267</v>
      </c>
      <c r="E1954" t="s">
        <v>9994</v>
      </c>
      <c r="U1954" t="s">
        <v>7891</v>
      </c>
      <c r="V1954" t="s">
        <v>9995</v>
      </c>
      <c r="W1954" t="s">
        <v>7891</v>
      </c>
      <c r="X1954" t="s">
        <v>7891</v>
      </c>
      <c r="Y1954" t="s">
        <v>7891</v>
      </c>
      <c r="Z1954" t="s">
        <v>7891</v>
      </c>
      <c r="AA1954" t="s">
        <v>7891</v>
      </c>
      <c r="AB1954" t="s">
        <v>9996</v>
      </c>
      <c r="AC1954" t="s">
        <v>7891</v>
      </c>
      <c r="AD1954" t="s">
        <v>7891</v>
      </c>
      <c r="AE1954" t="s">
        <v>7891</v>
      </c>
      <c r="AF1954" t="s">
        <v>7891</v>
      </c>
      <c r="AG1954" t="s">
        <v>7891</v>
      </c>
      <c r="AH1954" t="s">
        <v>7891</v>
      </c>
      <c r="AI1954" t="s">
        <v>7891</v>
      </c>
      <c r="AJ1954" t="s">
        <v>7891</v>
      </c>
      <c r="AK1954" t="s">
        <v>7891</v>
      </c>
      <c r="AL1954" t="s">
        <v>7891</v>
      </c>
      <c r="AM1954" t="s">
        <v>7891</v>
      </c>
      <c r="AN1954" t="s">
        <v>7891</v>
      </c>
      <c r="AO1954" t="s">
        <v>9997</v>
      </c>
      <c r="AP1954" t="s">
        <v>9998</v>
      </c>
      <c r="AQ1954" t="s">
        <v>7891</v>
      </c>
      <c r="AR1954" t="s">
        <v>7891</v>
      </c>
      <c r="AS1954" t="s">
        <v>7891</v>
      </c>
      <c r="AT1954" t="s">
        <v>7916</v>
      </c>
      <c r="AU1954">
        <v>2021</v>
      </c>
      <c r="AV1954">
        <v>36</v>
      </c>
      <c r="AW1954" t="s">
        <v>9999</v>
      </c>
      <c r="AX1954" t="s">
        <v>7891</v>
      </c>
      <c r="AY1954" t="s">
        <v>7891</v>
      </c>
      <c r="AZ1954" t="s">
        <v>7891</v>
      </c>
      <c r="BA1954" t="s">
        <v>7891</v>
      </c>
      <c r="BB1954">
        <v>3496</v>
      </c>
      <c r="BC1954">
        <v>3513</v>
      </c>
      <c r="BD1954" t="s">
        <v>7891</v>
      </c>
      <c r="BE1954" t="s">
        <v>683</v>
      </c>
      <c r="BF1954" t="s">
        <v>7891</v>
      </c>
      <c r="BG1954" t="s">
        <v>7891</v>
      </c>
      <c r="BH1954" t="s">
        <v>7891</v>
      </c>
      <c r="BI1954" t="s">
        <v>7891</v>
      </c>
      <c r="BJ1954" t="s">
        <v>7891</v>
      </c>
      <c r="BK1954" t="s">
        <v>7891</v>
      </c>
      <c r="BL1954" t="s">
        <v>7891</v>
      </c>
      <c r="BM1954">
        <v>29781341</v>
      </c>
      <c r="BN1954" t="s">
        <v>7891</v>
      </c>
      <c r="BO1954" t="s">
        <v>7891</v>
      </c>
      <c r="BP1954" t="s">
        <v>7891</v>
      </c>
      <c r="BQ1954" t="s">
        <v>7891</v>
      </c>
      <c r="BR1954" t="s">
        <v>10000</v>
      </c>
    </row>
    <row r="1955" spans="1:70" x14ac:dyDescent="0.35">
      <c r="A1955" t="s">
        <v>11404</v>
      </c>
      <c r="B1955" t="s">
        <v>10001</v>
      </c>
      <c r="C1955" t="s">
        <v>7891</v>
      </c>
      <c r="D1955" t="s">
        <v>10002</v>
      </c>
      <c r="E1955" t="s">
        <v>10003</v>
      </c>
      <c r="U1955" t="s">
        <v>7891</v>
      </c>
      <c r="V1955" t="s">
        <v>10004</v>
      </c>
      <c r="W1955" t="s">
        <v>7891</v>
      </c>
      <c r="X1955" t="s">
        <v>7891</v>
      </c>
      <c r="Y1955" t="s">
        <v>7891</v>
      </c>
      <c r="Z1955" t="s">
        <v>7891</v>
      </c>
      <c r="AA1955" t="s">
        <v>7891</v>
      </c>
      <c r="AB1955" t="s">
        <v>7891</v>
      </c>
      <c r="AC1955" t="s">
        <v>7891</v>
      </c>
      <c r="AD1955" t="s">
        <v>7891</v>
      </c>
      <c r="AE1955" t="s">
        <v>7891</v>
      </c>
      <c r="AF1955" t="s">
        <v>7891</v>
      </c>
      <c r="AG1955" t="s">
        <v>7891</v>
      </c>
      <c r="AH1955" t="s">
        <v>7891</v>
      </c>
      <c r="AI1955" t="s">
        <v>7891</v>
      </c>
      <c r="AJ1955" t="s">
        <v>7891</v>
      </c>
      <c r="AK1955" t="s">
        <v>7891</v>
      </c>
      <c r="AL1955" t="s">
        <v>7891</v>
      </c>
      <c r="AM1955" t="s">
        <v>7891</v>
      </c>
      <c r="AN1955" t="s">
        <v>7891</v>
      </c>
      <c r="AO1955" t="s">
        <v>10005</v>
      </c>
      <c r="AP1955" t="s">
        <v>10006</v>
      </c>
      <c r="AQ1955" t="s">
        <v>7891</v>
      </c>
      <c r="AR1955" t="s">
        <v>7891</v>
      </c>
      <c r="AS1955" t="s">
        <v>7891</v>
      </c>
      <c r="AT1955" t="s">
        <v>10007</v>
      </c>
      <c r="AU1955">
        <v>2021</v>
      </c>
      <c r="AV1955">
        <v>13</v>
      </c>
      <c r="AW1955">
        <v>2</v>
      </c>
      <c r="AX1955" t="s">
        <v>7891</v>
      </c>
      <c r="AY1955" t="s">
        <v>7891</v>
      </c>
      <c r="AZ1955" t="s">
        <v>7891</v>
      </c>
      <c r="BA1955" t="s">
        <v>7891</v>
      </c>
      <c r="BB1955">
        <v>54</v>
      </c>
      <c r="BC1955">
        <v>59</v>
      </c>
      <c r="BD1955" t="s">
        <v>7891</v>
      </c>
      <c r="BE1955" t="s">
        <v>10008</v>
      </c>
      <c r="BF1955" t="s">
        <v>7891</v>
      </c>
      <c r="BG1955" t="s">
        <v>7891</v>
      </c>
      <c r="BH1955" t="s">
        <v>7891</v>
      </c>
      <c r="BI1955" t="s">
        <v>7891</v>
      </c>
      <c r="BJ1955" t="s">
        <v>7891</v>
      </c>
      <c r="BK1955" t="s">
        <v>7891</v>
      </c>
      <c r="BL1955" t="s">
        <v>7891</v>
      </c>
      <c r="BM1955" t="s">
        <v>7891</v>
      </c>
      <c r="BN1955" t="s">
        <v>7891</v>
      </c>
      <c r="BO1955" t="s">
        <v>7891</v>
      </c>
      <c r="BP1955" t="s">
        <v>7891</v>
      </c>
      <c r="BQ1955" t="s">
        <v>7891</v>
      </c>
      <c r="BR1955" t="s">
        <v>10009</v>
      </c>
    </row>
    <row r="1956" spans="1:70" x14ac:dyDescent="0.35">
      <c r="A1956" t="s">
        <v>11404</v>
      </c>
      <c r="B1956" t="s">
        <v>10010</v>
      </c>
      <c r="C1956" t="s">
        <v>7891</v>
      </c>
      <c r="D1956" t="s">
        <v>6255</v>
      </c>
      <c r="E1956" t="s">
        <v>9050</v>
      </c>
      <c r="U1956" t="s">
        <v>7891</v>
      </c>
      <c r="V1956" t="s">
        <v>10011</v>
      </c>
      <c r="W1956" t="s">
        <v>7891</v>
      </c>
      <c r="X1956" t="s">
        <v>7891</v>
      </c>
      <c r="Y1956" t="s">
        <v>7891</v>
      </c>
      <c r="Z1956" t="s">
        <v>7891</v>
      </c>
      <c r="AA1956" t="s">
        <v>7891</v>
      </c>
      <c r="AB1956" t="s">
        <v>7891</v>
      </c>
      <c r="AC1956" t="s">
        <v>7891</v>
      </c>
      <c r="AD1956" t="s">
        <v>7891</v>
      </c>
      <c r="AE1956" t="s">
        <v>7891</v>
      </c>
      <c r="AF1956" t="s">
        <v>7891</v>
      </c>
      <c r="AG1956" t="s">
        <v>7891</v>
      </c>
      <c r="AH1956" t="s">
        <v>7891</v>
      </c>
      <c r="AI1956" t="s">
        <v>7891</v>
      </c>
      <c r="AJ1956" t="s">
        <v>7891</v>
      </c>
      <c r="AK1956" t="s">
        <v>7891</v>
      </c>
      <c r="AL1956" t="s">
        <v>7891</v>
      </c>
      <c r="AM1956" t="s">
        <v>7891</v>
      </c>
      <c r="AN1956" t="s">
        <v>7891</v>
      </c>
      <c r="AO1956" t="s">
        <v>9052</v>
      </c>
      <c r="AP1956" t="s">
        <v>9053</v>
      </c>
      <c r="AQ1956" t="s">
        <v>7891</v>
      </c>
      <c r="AR1956" t="s">
        <v>7891</v>
      </c>
      <c r="AS1956" t="s">
        <v>7891</v>
      </c>
      <c r="AT1956" t="s">
        <v>7916</v>
      </c>
      <c r="AU1956">
        <v>2021</v>
      </c>
      <c r="AV1956">
        <v>51</v>
      </c>
      <c r="AW1956">
        <v>2</v>
      </c>
      <c r="AX1956" t="s">
        <v>7891</v>
      </c>
      <c r="AY1956" t="s">
        <v>7891</v>
      </c>
      <c r="AZ1956" t="s">
        <v>7891</v>
      </c>
      <c r="BA1956" t="s">
        <v>7891</v>
      </c>
      <c r="BB1956">
        <v>255</v>
      </c>
      <c r="BC1956">
        <v>262</v>
      </c>
      <c r="BD1956" t="s">
        <v>7891</v>
      </c>
      <c r="BE1956" t="s">
        <v>990</v>
      </c>
      <c r="BF1956" t="s">
        <v>7891</v>
      </c>
      <c r="BG1956" t="s">
        <v>7891</v>
      </c>
      <c r="BH1956" t="s">
        <v>7891</v>
      </c>
      <c r="BI1956" t="s">
        <v>7891</v>
      </c>
      <c r="BJ1956" t="s">
        <v>7891</v>
      </c>
      <c r="BK1956" t="s">
        <v>7891</v>
      </c>
      <c r="BL1956" t="s">
        <v>7891</v>
      </c>
      <c r="BM1956">
        <v>33876482</v>
      </c>
      <c r="BN1956" t="s">
        <v>7891</v>
      </c>
      <c r="BO1956" t="s">
        <v>7891</v>
      </c>
      <c r="BP1956" t="s">
        <v>7891</v>
      </c>
      <c r="BQ1956" t="s">
        <v>7891</v>
      </c>
      <c r="BR1956" t="s">
        <v>10012</v>
      </c>
    </row>
    <row r="1957" spans="1:70" x14ac:dyDescent="0.35">
      <c r="A1957" t="s">
        <v>11404</v>
      </c>
      <c r="B1957" t="s">
        <v>10013</v>
      </c>
      <c r="C1957" t="s">
        <v>7891</v>
      </c>
      <c r="D1957" t="s">
        <v>5388</v>
      </c>
      <c r="E1957" t="s">
        <v>7892</v>
      </c>
      <c r="U1957" t="s">
        <v>7891</v>
      </c>
      <c r="V1957" t="s">
        <v>10014</v>
      </c>
      <c r="W1957" t="s">
        <v>7891</v>
      </c>
      <c r="X1957" t="s">
        <v>7891</v>
      </c>
      <c r="Y1957" t="s">
        <v>7891</v>
      </c>
      <c r="Z1957" t="s">
        <v>7891</v>
      </c>
      <c r="AA1957" t="s">
        <v>7891</v>
      </c>
      <c r="AB1957" t="s">
        <v>10015</v>
      </c>
      <c r="AC1957" t="s">
        <v>7891</v>
      </c>
      <c r="AD1957" t="s">
        <v>7891</v>
      </c>
      <c r="AE1957" t="s">
        <v>7891</v>
      </c>
      <c r="AF1957" t="s">
        <v>7891</v>
      </c>
      <c r="AG1957" t="s">
        <v>7891</v>
      </c>
      <c r="AH1957" t="s">
        <v>7891</v>
      </c>
      <c r="AI1957" t="s">
        <v>7891</v>
      </c>
      <c r="AJ1957" t="s">
        <v>7891</v>
      </c>
      <c r="AK1957" t="s">
        <v>7891</v>
      </c>
      <c r="AL1957" t="s">
        <v>7891</v>
      </c>
      <c r="AM1957" t="s">
        <v>7891</v>
      </c>
      <c r="AN1957" t="s">
        <v>7891</v>
      </c>
      <c r="AO1957" t="s">
        <v>7891</v>
      </c>
      <c r="AP1957" t="s">
        <v>7894</v>
      </c>
      <c r="AQ1957" t="s">
        <v>7891</v>
      </c>
      <c r="AR1957" t="s">
        <v>7891</v>
      </c>
      <c r="AS1957" t="s">
        <v>7891</v>
      </c>
      <c r="AT1957" t="s">
        <v>7916</v>
      </c>
      <c r="AU1957">
        <v>2021</v>
      </c>
      <c r="AV1957">
        <v>18</v>
      </c>
      <c r="AW1957">
        <v>7</v>
      </c>
      <c r="AX1957" t="s">
        <v>7891</v>
      </c>
      <c r="AY1957" t="s">
        <v>7891</v>
      </c>
      <c r="AZ1957" t="s">
        <v>7891</v>
      </c>
      <c r="BA1957" t="s">
        <v>7891</v>
      </c>
      <c r="BB1957" t="s">
        <v>7891</v>
      </c>
      <c r="BC1957" t="s">
        <v>7891</v>
      </c>
      <c r="BD1957">
        <v>3353</v>
      </c>
      <c r="BE1957" t="s">
        <v>5393</v>
      </c>
      <c r="BF1957" t="s">
        <v>7891</v>
      </c>
      <c r="BG1957" t="s">
        <v>7891</v>
      </c>
      <c r="BH1957" t="s">
        <v>7891</v>
      </c>
      <c r="BI1957" t="s">
        <v>7891</v>
      </c>
      <c r="BJ1957" t="s">
        <v>7891</v>
      </c>
      <c r="BK1957" t="s">
        <v>7891</v>
      </c>
      <c r="BL1957" t="s">
        <v>7891</v>
      </c>
      <c r="BM1957">
        <v>33805061</v>
      </c>
      <c r="BN1957" t="s">
        <v>7891</v>
      </c>
      <c r="BO1957" t="s">
        <v>7891</v>
      </c>
      <c r="BP1957" t="s">
        <v>7891</v>
      </c>
      <c r="BQ1957" t="s">
        <v>7891</v>
      </c>
      <c r="BR1957" t="s">
        <v>10016</v>
      </c>
    </row>
    <row r="1958" spans="1:70" x14ac:dyDescent="0.35">
      <c r="A1958" t="s">
        <v>11404</v>
      </c>
      <c r="B1958" t="s">
        <v>10017</v>
      </c>
      <c r="C1958" t="s">
        <v>7891</v>
      </c>
      <c r="D1958" t="s">
        <v>5314</v>
      </c>
      <c r="E1958" t="s">
        <v>8372</v>
      </c>
      <c r="U1958" t="s">
        <v>7891</v>
      </c>
      <c r="V1958" t="s">
        <v>10018</v>
      </c>
      <c r="W1958" t="s">
        <v>7891</v>
      </c>
      <c r="X1958" t="s">
        <v>7891</v>
      </c>
      <c r="Y1958" t="s">
        <v>7891</v>
      </c>
      <c r="Z1958" t="s">
        <v>7891</v>
      </c>
      <c r="AA1958" t="s">
        <v>7891</v>
      </c>
      <c r="AB1958" t="s">
        <v>10019</v>
      </c>
      <c r="AC1958" t="s">
        <v>7891</v>
      </c>
      <c r="AD1958" t="s">
        <v>7891</v>
      </c>
      <c r="AE1958" t="s">
        <v>7891</v>
      </c>
      <c r="AF1958" t="s">
        <v>7891</v>
      </c>
      <c r="AG1958" t="s">
        <v>7891</v>
      </c>
      <c r="AH1958" t="s">
        <v>7891</v>
      </c>
      <c r="AI1958" t="s">
        <v>7891</v>
      </c>
      <c r="AJ1958" t="s">
        <v>7891</v>
      </c>
      <c r="AK1958" t="s">
        <v>7891</v>
      </c>
      <c r="AL1958" t="s">
        <v>7891</v>
      </c>
      <c r="AM1958" t="s">
        <v>7891</v>
      </c>
      <c r="AN1958" t="s">
        <v>7891</v>
      </c>
      <c r="AO1958" t="s">
        <v>7891</v>
      </c>
      <c r="AP1958" t="s">
        <v>8375</v>
      </c>
      <c r="AQ1958" t="s">
        <v>7891</v>
      </c>
      <c r="AR1958" t="s">
        <v>7891</v>
      </c>
      <c r="AS1958" t="s">
        <v>7891</v>
      </c>
      <c r="AT1958" t="s">
        <v>7916</v>
      </c>
      <c r="AU1958">
        <v>2021</v>
      </c>
      <c r="AV1958">
        <v>10</v>
      </c>
      <c r="AW1958">
        <v>7</v>
      </c>
      <c r="AX1958" t="s">
        <v>7891</v>
      </c>
      <c r="AY1958" t="s">
        <v>7891</v>
      </c>
      <c r="AZ1958" t="s">
        <v>7891</v>
      </c>
      <c r="BA1958" t="s">
        <v>7891</v>
      </c>
      <c r="BB1958" t="s">
        <v>7891</v>
      </c>
      <c r="BC1958" t="s">
        <v>7891</v>
      </c>
      <c r="BD1958">
        <v>1535</v>
      </c>
      <c r="BE1958" t="s">
        <v>5320</v>
      </c>
      <c r="BF1958" t="s">
        <v>7891</v>
      </c>
      <c r="BG1958" t="s">
        <v>7891</v>
      </c>
      <c r="BH1958" t="s">
        <v>7891</v>
      </c>
      <c r="BI1958" t="s">
        <v>7891</v>
      </c>
      <c r="BJ1958" t="s">
        <v>7891</v>
      </c>
      <c r="BK1958" t="s">
        <v>7891</v>
      </c>
      <c r="BL1958" t="s">
        <v>7891</v>
      </c>
      <c r="BM1958">
        <v>33917527</v>
      </c>
      <c r="BN1958" t="s">
        <v>7891</v>
      </c>
      <c r="BO1958" t="s">
        <v>7891</v>
      </c>
      <c r="BP1958" t="s">
        <v>7891</v>
      </c>
      <c r="BQ1958" t="s">
        <v>7891</v>
      </c>
      <c r="BR1958" t="s">
        <v>10020</v>
      </c>
    </row>
    <row r="1959" spans="1:70" x14ac:dyDescent="0.35">
      <c r="A1959" t="s">
        <v>11404</v>
      </c>
      <c r="B1959" t="s">
        <v>10021</v>
      </c>
      <c r="C1959" t="s">
        <v>7891</v>
      </c>
      <c r="D1959" t="s">
        <v>10022</v>
      </c>
      <c r="E1959" t="s">
        <v>7913</v>
      </c>
      <c r="U1959" t="s">
        <v>7891</v>
      </c>
      <c r="V1959" t="s">
        <v>178</v>
      </c>
      <c r="W1959" t="s">
        <v>7891</v>
      </c>
      <c r="X1959" t="s">
        <v>7891</v>
      </c>
      <c r="Y1959" t="s">
        <v>7891</v>
      </c>
      <c r="Z1959" t="s">
        <v>7891</v>
      </c>
      <c r="AA1959" t="s">
        <v>7891</v>
      </c>
      <c r="AB1959" t="s">
        <v>10023</v>
      </c>
      <c r="AC1959" t="s">
        <v>7891</v>
      </c>
      <c r="AD1959" t="s">
        <v>7891</v>
      </c>
      <c r="AE1959" t="s">
        <v>7891</v>
      </c>
      <c r="AF1959" t="s">
        <v>7891</v>
      </c>
      <c r="AG1959" t="s">
        <v>7891</v>
      </c>
      <c r="AH1959" t="s">
        <v>7891</v>
      </c>
      <c r="AI1959" t="s">
        <v>7891</v>
      </c>
      <c r="AJ1959" t="s">
        <v>7891</v>
      </c>
      <c r="AK1959" t="s">
        <v>7891</v>
      </c>
      <c r="AL1959" t="s">
        <v>7891</v>
      </c>
      <c r="AM1959" t="s">
        <v>7891</v>
      </c>
      <c r="AN1959" t="s">
        <v>7891</v>
      </c>
      <c r="AO1959" t="s">
        <v>182</v>
      </c>
      <c r="AP1959" t="s">
        <v>7915</v>
      </c>
      <c r="AQ1959" t="s">
        <v>7891</v>
      </c>
      <c r="AR1959" t="s">
        <v>7891</v>
      </c>
      <c r="AS1959" t="s">
        <v>7891</v>
      </c>
      <c r="AT1959" t="s">
        <v>7916</v>
      </c>
      <c r="AU1959">
        <v>2021</v>
      </c>
      <c r="AV1959">
        <v>22</v>
      </c>
      <c r="AW1959">
        <v>2</v>
      </c>
      <c r="AX1959" t="s">
        <v>7891</v>
      </c>
      <c r="AY1959" t="s">
        <v>7891</v>
      </c>
      <c r="AZ1959" t="s">
        <v>7891</v>
      </c>
      <c r="BA1959" t="s">
        <v>7891</v>
      </c>
      <c r="BB1959">
        <v>227</v>
      </c>
      <c r="BC1959">
        <v>237</v>
      </c>
      <c r="BD1959" t="s">
        <v>7891</v>
      </c>
      <c r="BE1959" t="s">
        <v>181</v>
      </c>
      <c r="BF1959" t="s">
        <v>7891</v>
      </c>
      <c r="BG1959" t="s">
        <v>7891</v>
      </c>
      <c r="BH1959" t="s">
        <v>7891</v>
      </c>
      <c r="BI1959" t="s">
        <v>7891</v>
      </c>
      <c r="BJ1959" t="s">
        <v>7891</v>
      </c>
      <c r="BK1959" t="s">
        <v>7891</v>
      </c>
      <c r="BL1959" t="s">
        <v>7891</v>
      </c>
      <c r="BM1959" t="s">
        <v>7891</v>
      </c>
      <c r="BN1959" t="s">
        <v>7891</v>
      </c>
      <c r="BO1959" t="s">
        <v>7891</v>
      </c>
      <c r="BP1959" t="s">
        <v>7891</v>
      </c>
      <c r="BQ1959" t="s">
        <v>7891</v>
      </c>
      <c r="BR1959" t="s">
        <v>10024</v>
      </c>
    </row>
    <row r="1960" spans="1:70" x14ac:dyDescent="0.35">
      <c r="A1960" t="s">
        <v>11404</v>
      </c>
      <c r="B1960" t="s">
        <v>10025</v>
      </c>
      <c r="C1960" t="s">
        <v>7891</v>
      </c>
      <c r="D1960" t="s">
        <v>4338</v>
      </c>
      <c r="E1960" t="s">
        <v>10026</v>
      </c>
      <c r="U1960" t="s">
        <v>7891</v>
      </c>
      <c r="V1960" t="s">
        <v>10027</v>
      </c>
      <c r="W1960" t="s">
        <v>7891</v>
      </c>
      <c r="X1960" t="s">
        <v>7891</v>
      </c>
      <c r="Y1960" t="s">
        <v>7891</v>
      </c>
      <c r="Z1960" t="s">
        <v>7891</v>
      </c>
      <c r="AA1960" t="s">
        <v>7891</v>
      </c>
      <c r="AB1960" t="s">
        <v>7891</v>
      </c>
      <c r="AC1960" t="s">
        <v>7891</v>
      </c>
      <c r="AD1960" t="s">
        <v>7891</v>
      </c>
      <c r="AE1960" t="s">
        <v>7891</v>
      </c>
      <c r="AF1960" t="s">
        <v>7891</v>
      </c>
      <c r="AG1960" t="s">
        <v>7891</v>
      </c>
      <c r="AH1960" t="s">
        <v>7891</v>
      </c>
      <c r="AI1960" t="s">
        <v>7891</v>
      </c>
      <c r="AJ1960" t="s">
        <v>7891</v>
      </c>
      <c r="AK1960" t="s">
        <v>7891</v>
      </c>
      <c r="AL1960" t="s">
        <v>7891</v>
      </c>
      <c r="AM1960" t="s">
        <v>7891</v>
      </c>
      <c r="AN1960" t="s">
        <v>7891</v>
      </c>
      <c r="AO1960" t="s">
        <v>10028</v>
      </c>
      <c r="AP1960" t="s">
        <v>10029</v>
      </c>
      <c r="AQ1960" t="s">
        <v>7891</v>
      </c>
      <c r="AR1960" t="s">
        <v>7891</v>
      </c>
      <c r="AS1960" t="s">
        <v>7891</v>
      </c>
      <c r="AT1960" t="s">
        <v>7916</v>
      </c>
      <c r="AU1960">
        <v>2021</v>
      </c>
      <c r="AV1960">
        <v>147</v>
      </c>
      <c r="AW1960">
        <v>4</v>
      </c>
      <c r="AX1960" t="s">
        <v>7891</v>
      </c>
      <c r="AY1960" t="s">
        <v>7891</v>
      </c>
      <c r="AZ1960" t="s">
        <v>7891</v>
      </c>
      <c r="BA1960" t="s">
        <v>7891</v>
      </c>
      <c r="BB1960" t="s">
        <v>7891</v>
      </c>
      <c r="BC1960" t="s">
        <v>7891</v>
      </c>
      <c r="BD1960" t="s">
        <v>10030</v>
      </c>
      <c r="BE1960" t="s">
        <v>1683</v>
      </c>
      <c r="BF1960" t="s">
        <v>7891</v>
      </c>
      <c r="BG1960" t="s">
        <v>7891</v>
      </c>
      <c r="BH1960" t="s">
        <v>7891</v>
      </c>
      <c r="BI1960" t="s">
        <v>7891</v>
      </c>
      <c r="BJ1960" t="s">
        <v>7891</v>
      </c>
      <c r="BK1960" t="s">
        <v>7891</v>
      </c>
      <c r="BL1960" t="s">
        <v>7891</v>
      </c>
      <c r="BM1960">
        <v>33753543</v>
      </c>
      <c r="BN1960" t="s">
        <v>7891</v>
      </c>
      <c r="BO1960" t="s">
        <v>7891</v>
      </c>
      <c r="BP1960" t="s">
        <v>7891</v>
      </c>
      <c r="BQ1960" t="s">
        <v>7891</v>
      </c>
      <c r="BR1960" t="s">
        <v>10031</v>
      </c>
    </row>
    <row r="1961" spans="1:70" x14ac:dyDescent="0.35">
      <c r="A1961" t="s">
        <v>11404</v>
      </c>
      <c r="B1961" t="s">
        <v>10032</v>
      </c>
      <c r="C1961" t="s">
        <v>7891</v>
      </c>
      <c r="D1961" t="s">
        <v>10033</v>
      </c>
      <c r="E1961" t="s">
        <v>9426</v>
      </c>
      <c r="U1961" t="s">
        <v>7891</v>
      </c>
      <c r="V1961" t="s">
        <v>10034</v>
      </c>
      <c r="W1961" t="s">
        <v>7891</v>
      </c>
      <c r="X1961" t="s">
        <v>7891</v>
      </c>
      <c r="Y1961" t="s">
        <v>7891</v>
      </c>
      <c r="Z1961" t="s">
        <v>7891</v>
      </c>
      <c r="AA1961" t="s">
        <v>7891</v>
      </c>
      <c r="AB1961" t="s">
        <v>7891</v>
      </c>
      <c r="AC1961" t="s">
        <v>7891</v>
      </c>
      <c r="AD1961" t="s">
        <v>7891</v>
      </c>
      <c r="AE1961" t="s">
        <v>7891</v>
      </c>
      <c r="AF1961" t="s">
        <v>7891</v>
      </c>
      <c r="AG1961" t="s">
        <v>7891</v>
      </c>
      <c r="AH1961" t="s">
        <v>7891</v>
      </c>
      <c r="AI1961" t="s">
        <v>7891</v>
      </c>
      <c r="AJ1961" t="s">
        <v>7891</v>
      </c>
      <c r="AK1961" t="s">
        <v>7891</v>
      </c>
      <c r="AL1961" t="s">
        <v>7891</v>
      </c>
      <c r="AM1961" t="s">
        <v>7891</v>
      </c>
      <c r="AN1961" t="s">
        <v>7891</v>
      </c>
      <c r="AO1961" t="s">
        <v>9429</v>
      </c>
      <c r="AP1961" t="s">
        <v>9430</v>
      </c>
      <c r="AQ1961" t="s">
        <v>7891</v>
      </c>
      <c r="AR1961" t="s">
        <v>7891</v>
      </c>
      <c r="AS1961" t="s">
        <v>7891</v>
      </c>
      <c r="AT1961" t="s">
        <v>7916</v>
      </c>
      <c r="AU1961">
        <v>2021</v>
      </c>
      <c r="AV1961">
        <v>47</v>
      </c>
      <c r="AW1961">
        <v>4</v>
      </c>
      <c r="AX1961" t="s">
        <v>7891</v>
      </c>
      <c r="AY1961" t="s">
        <v>7891</v>
      </c>
      <c r="AZ1961" t="s">
        <v>7891</v>
      </c>
      <c r="BA1961" t="s">
        <v>7891</v>
      </c>
      <c r="BB1961">
        <v>274</v>
      </c>
      <c r="BC1961">
        <v>279</v>
      </c>
      <c r="BD1961" t="s">
        <v>7891</v>
      </c>
      <c r="BE1961" t="s">
        <v>10035</v>
      </c>
      <c r="BF1961" t="s">
        <v>7891</v>
      </c>
      <c r="BG1961" t="s">
        <v>7891</v>
      </c>
      <c r="BH1961" t="s">
        <v>7891</v>
      </c>
      <c r="BI1961" t="s">
        <v>7891</v>
      </c>
      <c r="BJ1961" t="s">
        <v>7891</v>
      </c>
      <c r="BK1961" t="s">
        <v>7891</v>
      </c>
      <c r="BL1961" t="s">
        <v>7891</v>
      </c>
      <c r="BM1961">
        <v>32376718</v>
      </c>
      <c r="BN1961" t="s">
        <v>7891</v>
      </c>
      <c r="BO1961" t="s">
        <v>7891</v>
      </c>
      <c r="BP1961" t="s">
        <v>7891</v>
      </c>
      <c r="BQ1961" t="s">
        <v>7891</v>
      </c>
      <c r="BR1961" t="s">
        <v>10036</v>
      </c>
    </row>
    <row r="1962" spans="1:70" x14ac:dyDescent="0.35">
      <c r="A1962" t="s">
        <v>11404</v>
      </c>
      <c r="B1962" t="s">
        <v>7911</v>
      </c>
      <c r="C1962" t="s">
        <v>7891</v>
      </c>
      <c r="D1962" t="s">
        <v>7912</v>
      </c>
      <c r="E1962" t="s">
        <v>7913</v>
      </c>
      <c r="U1962" t="s">
        <v>7891</v>
      </c>
      <c r="V1962" t="s">
        <v>10037</v>
      </c>
      <c r="W1962" t="s">
        <v>7891</v>
      </c>
      <c r="X1962" t="s">
        <v>7891</v>
      </c>
      <c r="Y1962" t="s">
        <v>7891</v>
      </c>
      <c r="Z1962" t="s">
        <v>7891</v>
      </c>
      <c r="AA1962" t="s">
        <v>7891</v>
      </c>
      <c r="AB1962" t="s">
        <v>7914</v>
      </c>
      <c r="AC1962" t="s">
        <v>7891</v>
      </c>
      <c r="AD1962" t="s">
        <v>7891</v>
      </c>
      <c r="AE1962" t="s">
        <v>7891</v>
      </c>
      <c r="AF1962" t="s">
        <v>7891</v>
      </c>
      <c r="AG1962" t="s">
        <v>7891</v>
      </c>
      <c r="AH1962" t="s">
        <v>7891</v>
      </c>
      <c r="AI1962" t="s">
        <v>7891</v>
      </c>
      <c r="AJ1962" t="s">
        <v>7891</v>
      </c>
      <c r="AK1962" t="s">
        <v>7891</v>
      </c>
      <c r="AL1962" t="s">
        <v>7891</v>
      </c>
      <c r="AM1962" t="s">
        <v>7891</v>
      </c>
      <c r="AN1962" t="s">
        <v>7891</v>
      </c>
      <c r="AO1962" t="s">
        <v>182</v>
      </c>
      <c r="AP1962" t="s">
        <v>7915</v>
      </c>
      <c r="AQ1962" t="s">
        <v>7891</v>
      </c>
      <c r="AR1962" t="s">
        <v>7891</v>
      </c>
      <c r="AS1962" t="s">
        <v>7891</v>
      </c>
      <c r="AT1962" t="s">
        <v>7916</v>
      </c>
      <c r="AU1962">
        <v>2021</v>
      </c>
      <c r="AV1962">
        <v>22</v>
      </c>
      <c r="AW1962">
        <v>2</v>
      </c>
      <c r="AX1962" t="s">
        <v>7891</v>
      </c>
      <c r="AY1962" t="s">
        <v>7891</v>
      </c>
      <c r="AZ1962" t="s">
        <v>7891</v>
      </c>
      <c r="BA1962" t="s">
        <v>7891</v>
      </c>
      <c r="BB1962">
        <v>298</v>
      </c>
      <c r="BC1962">
        <v>305</v>
      </c>
      <c r="BD1962" t="s">
        <v>7891</v>
      </c>
      <c r="BE1962" t="s">
        <v>7917</v>
      </c>
      <c r="BF1962" t="s">
        <v>7891</v>
      </c>
      <c r="BG1962" t="s">
        <v>7891</v>
      </c>
      <c r="BH1962" t="s">
        <v>7891</v>
      </c>
      <c r="BI1962" t="s">
        <v>7891</v>
      </c>
      <c r="BJ1962" t="s">
        <v>7891</v>
      </c>
      <c r="BK1962" t="s">
        <v>7891</v>
      </c>
      <c r="BL1962" t="s">
        <v>7891</v>
      </c>
      <c r="BM1962" t="s">
        <v>7891</v>
      </c>
      <c r="BN1962" t="s">
        <v>7891</v>
      </c>
      <c r="BO1962" t="s">
        <v>7891</v>
      </c>
      <c r="BP1962" t="s">
        <v>7891</v>
      </c>
      <c r="BQ1962" t="s">
        <v>7891</v>
      </c>
      <c r="BR1962" t="s">
        <v>7918</v>
      </c>
    </row>
    <row r="1963" spans="1:70" x14ac:dyDescent="0.35">
      <c r="A1963" t="s">
        <v>11404</v>
      </c>
      <c r="B1963" t="s">
        <v>10038</v>
      </c>
      <c r="C1963" t="s">
        <v>7891</v>
      </c>
      <c r="D1963" t="s">
        <v>4528</v>
      </c>
      <c r="E1963" t="s">
        <v>10039</v>
      </c>
      <c r="U1963" t="s">
        <v>7891</v>
      </c>
      <c r="V1963" t="s">
        <v>10040</v>
      </c>
      <c r="W1963" t="s">
        <v>7891</v>
      </c>
      <c r="X1963" t="s">
        <v>7891</v>
      </c>
      <c r="Y1963" t="s">
        <v>7891</v>
      </c>
      <c r="Z1963" t="s">
        <v>7891</v>
      </c>
      <c r="AA1963" t="s">
        <v>10041</v>
      </c>
      <c r="AB1963" t="s">
        <v>10042</v>
      </c>
      <c r="AC1963" t="s">
        <v>7891</v>
      </c>
      <c r="AD1963" t="s">
        <v>7891</v>
      </c>
      <c r="AE1963" t="s">
        <v>7891</v>
      </c>
      <c r="AF1963" t="s">
        <v>7891</v>
      </c>
      <c r="AG1963" t="s">
        <v>7891</v>
      </c>
      <c r="AH1963" t="s">
        <v>7891</v>
      </c>
      <c r="AI1963" t="s">
        <v>7891</v>
      </c>
      <c r="AJ1963" t="s">
        <v>7891</v>
      </c>
      <c r="AK1963" t="s">
        <v>7891</v>
      </c>
      <c r="AL1963" t="s">
        <v>7891</v>
      </c>
      <c r="AM1963" t="s">
        <v>7891</v>
      </c>
      <c r="AN1963" t="s">
        <v>7891</v>
      </c>
      <c r="AO1963" t="s">
        <v>10043</v>
      </c>
      <c r="AP1963" t="s">
        <v>10044</v>
      </c>
      <c r="AQ1963" t="s">
        <v>7891</v>
      </c>
      <c r="AR1963" t="s">
        <v>7891</v>
      </c>
      <c r="AS1963" t="s">
        <v>7891</v>
      </c>
      <c r="AT1963" t="s">
        <v>7891</v>
      </c>
      <c r="AU1963" t="s">
        <v>7891</v>
      </c>
      <c r="AV1963" t="s">
        <v>7891</v>
      </c>
      <c r="AW1963" t="s">
        <v>7891</v>
      </c>
      <c r="AX1963" t="s">
        <v>7891</v>
      </c>
      <c r="AY1963" t="s">
        <v>7891</v>
      </c>
      <c r="AZ1963" t="s">
        <v>7891</v>
      </c>
      <c r="BA1963" t="s">
        <v>7891</v>
      </c>
      <c r="BB1963" t="s">
        <v>7891</v>
      </c>
      <c r="BC1963" t="s">
        <v>7891</v>
      </c>
      <c r="BD1963" t="s">
        <v>10045</v>
      </c>
      <c r="BE1963" t="s">
        <v>4533</v>
      </c>
      <c r="BF1963" t="s">
        <v>7891</v>
      </c>
      <c r="BG1963" t="s">
        <v>10046</v>
      </c>
      <c r="BH1963" t="s">
        <v>7891</v>
      </c>
      <c r="BI1963" t="s">
        <v>7891</v>
      </c>
      <c r="BJ1963" t="s">
        <v>7891</v>
      </c>
      <c r="BK1963" t="s">
        <v>7891</v>
      </c>
      <c r="BL1963" t="s">
        <v>7891</v>
      </c>
      <c r="BM1963">
        <v>33789532</v>
      </c>
      <c r="BN1963" t="s">
        <v>7891</v>
      </c>
      <c r="BO1963" t="s">
        <v>7891</v>
      </c>
      <c r="BP1963" t="s">
        <v>7891</v>
      </c>
      <c r="BQ1963" t="s">
        <v>7891</v>
      </c>
      <c r="BR1963" t="s">
        <v>10047</v>
      </c>
    </row>
    <row r="1964" spans="1:70" x14ac:dyDescent="0.35">
      <c r="A1964" t="s">
        <v>11404</v>
      </c>
      <c r="B1964" t="s">
        <v>10048</v>
      </c>
      <c r="C1964" t="s">
        <v>7891</v>
      </c>
      <c r="D1964" t="s">
        <v>4796</v>
      </c>
      <c r="E1964" t="s">
        <v>8885</v>
      </c>
      <c r="U1964" t="s">
        <v>7891</v>
      </c>
      <c r="V1964" t="s">
        <v>10049</v>
      </c>
      <c r="W1964" t="s">
        <v>7891</v>
      </c>
      <c r="X1964" t="s">
        <v>7891</v>
      </c>
      <c r="Y1964" t="s">
        <v>7891</v>
      </c>
      <c r="Z1964" t="s">
        <v>7891</v>
      </c>
      <c r="AA1964" t="s">
        <v>10050</v>
      </c>
      <c r="AB1964" t="s">
        <v>10051</v>
      </c>
      <c r="AC1964" t="s">
        <v>7891</v>
      </c>
      <c r="AD1964" t="s">
        <v>7891</v>
      </c>
      <c r="AE1964" t="s">
        <v>7891</v>
      </c>
      <c r="AF1964" t="s">
        <v>7891</v>
      </c>
      <c r="AG1964" t="s">
        <v>7891</v>
      </c>
      <c r="AH1964" t="s">
        <v>7891</v>
      </c>
      <c r="AI1964" t="s">
        <v>7891</v>
      </c>
      <c r="AJ1964" t="s">
        <v>7891</v>
      </c>
      <c r="AK1964" t="s">
        <v>7891</v>
      </c>
      <c r="AL1964" t="s">
        <v>7891</v>
      </c>
      <c r="AM1964" t="s">
        <v>7891</v>
      </c>
      <c r="AN1964" t="s">
        <v>7891</v>
      </c>
      <c r="AO1964" t="s">
        <v>8888</v>
      </c>
      <c r="AP1964" t="s">
        <v>8889</v>
      </c>
      <c r="AQ1964" t="s">
        <v>7891</v>
      </c>
      <c r="AR1964" t="s">
        <v>7891</v>
      </c>
      <c r="AS1964" t="s">
        <v>7891</v>
      </c>
      <c r="AT1964" t="s">
        <v>7967</v>
      </c>
      <c r="AU1964">
        <v>2021</v>
      </c>
      <c r="AV1964">
        <v>137</v>
      </c>
      <c r="AW1964" t="s">
        <v>7891</v>
      </c>
      <c r="AX1964" t="s">
        <v>7891</v>
      </c>
      <c r="AY1964" t="s">
        <v>7891</v>
      </c>
      <c r="AZ1964" t="s">
        <v>7891</v>
      </c>
      <c r="BA1964" t="s">
        <v>7891</v>
      </c>
      <c r="BB1964">
        <v>437</v>
      </c>
      <c r="BC1964">
        <v>443</v>
      </c>
      <c r="BD1964" t="s">
        <v>7891</v>
      </c>
      <c r="BE1964" t="s">
        <v>3432</v>
      </c>
      <c r="BF1964" t="s">
        <v>7891</v>
      </c>
      <c r="BG1964" t="s">
        <v>10046</v>
      </c>
      <c r="BH1964" t="s">
        <v>7891</v>
      </c>
      <c r="BI1964" t="s">
        <v>7891</v>
      </c>
      <c r="BJ1964" t="s">
        <v>7891</v>
      </c>
      <c r="BK1964" t="s">
        <v>7891</v>
      </c>
      <c r="BL1964" t="s">
        <v>7891</v>
      </c>
      <c r="BM1964">
        <v>33774538</v>
      </c>
      <c r="BN1964" t="s">
        <v>7891</v>
      </c>
      <c r="BO1964" t="s">
        <v>7891</v>
      </c>
      <c r="BP1964" t="s">
        <v>7891</v>
      </c>
      <c r="BQ1964" t="s">
        <v>7891</v>
      </c>
      <c r="BR1964" t="s">
        <v>10052</v>
      </c>
    </row>
    <row r="1965" spans="1:70" x14ac:dyDescent="0.35">
      <c r="A1965" t="s">
        <v>11404</v>
      </c>
      <c r="B1965" t="s">
        <v>10053</v>
      </c>
      <c r="C1965" t="s">
        <v>7891</v>
      </c>
      <c r="D1965" t="s">
        <v>5521</v>
      </c>
      <c r="E1965" t="s">
        <v>10054</v>
      </c>
      <c r="U1965" t="s">
        <v>7891</v>
      </c>
      <c r="V1965" t="s">
        <v>10055</v>
      </c>
      <c r="W1965" t="s">
        <v>7891</v>
      </c>
      <c r="X1965" t="s">
        <v>7891</v>
      </c>
      <c r="Y1965" t="s">
        <v>7891</v>
      </c>
      <c r="Z1965" t="s">
        <v>7891</v>
      </c>
      <c r="AA1965" t="s">
        <v>10056</v>
      </c>
      <c r="AB1965" t="s">
        <v>10057</v>
      </c>
      <c r="AC1965" t="s">
        <v>7891</v>
      </c>
      <c r="AD1965" t="s">
        <v>7891</v>
      </c>
      <c r="AE1965" t="s">
        <v>7891</v>
      </c>
      <c r="AF1965" t="s">
        <v>7891</v>
      </c>
      <c r="AG1965" t="s">
        <v>7891</v>
      </c>
      <c r="AH1965" t="s">
        <v>7891</v>
      </c>
      <c r="AI1965" t="s">
        <v>7891</v>
      </c>
      <c r="AJ1965" t="s">
        <v>7891</v>
      </c>
      <c r="AK1965" t="s">
        <v>7891</v>
      </c>
      <c r="AL1965" t="s">
        <v>7891</v>
      </c>
      <c r="AM1965" t="s">
        <v>7891</v>
      </c>
      <c r="AN1965" t="s">
        <v>7891</v>
      </c>
      <c r="AO1965" t="s">
        <v>10058</v>
      </c>
      <c r="AP1965" t="s">
        <v>10059</v>
      </c>
      <c r="AQ1965" t="s">
        <v>7891</v>
      </c>
      <c r="AR1965" t="s">
        <v>7891</v>
      </c>
      <c r="AS1965" t="s">
        <v>7891</v>
      </c>
      <c r="AT1965" t="s">
        <v>7891</v>
      </c>
      <c r="AU1965" t="s">
        <v>7891</v>
      </c>
      <c r="AV1965" t="s">
        <v>7891</v>
      </c>
      <c r="AW1965" t="s">
        <v>7891</v>
      </c>
      <c r="AX1965" t="s">
        <v>7891</v>
      </c>
      <c r="AY1965" t="s">
        <v>7891</v>
      </c>
      <c r="AZ1965" t="s">
        <v>7891</v>
      </c>
      <c r="BA1965" t="s">
        <v>7891</v>
      </c>
      <c r="BB1965" t="s">
        <v>7891</v>
      </c>
      <c r="BC1965" t="s">
        <v>7891</v>
      </c>
      <c r="BD1965" t="s">
        <v>10060</v>
      </c>
      <c r="BE1965" t="s">
        <v>2213</v>
      </c>
      <c r="BF1965" t="s">
        <v>7891</v>
      </c>
      <c r="BG1965" t="s">
        <v>10046</v>
      </c>
      <c r="BH1965" t="s">
        <v>7891</v>
      </c>
      <c r="BI1965" t="s">
        <v>7891</v>
      </c>
      <c r="BJ1965" t="s">
        <v>7891</v>
      </c>
      <c r="BK1965" t="s">
        <v>7891</v>
      </c>
      <c r="BL1965" t="s">
        <v>7891</v>
      </c>
      <c r="BM1965">
        <v>33762041</v>
      </c>
      <c r="BN1965" t="s">
        <v>7891</v>
      </c>
      <c r="BO1965" t="s">
        <v>7891</v>
      </c>
      <c r="BP1965" t="s">
        <v>7891</v>
      </c>
      <c r="BQ1965" t="s">
        <v>7891</v>
      </c>
      <c r="BR1965" t="s">
        <v>10061</v>
      </c>
    </row>
    <row r="1966" spans="1:70" x14ac:dyDescent="0.35">
      <c r="A1966" t="s">
        <v>11404</v>
      </c>
      <c r="B1966" t="s">
        <v>10062</v>
      </c>
      <c r="C1966" t="s">
        <v>7891</v>
      </c>
      <c r="D1966" t="s">
        <v>10063</v>
      </c>
      <c r="E1966" t="s">
        <v>10064</v>
      </c>
      <c r="U1966" t="s">
        <v>7891</v>
      </c>
      <c r="V1966" t="s">
        <v>10065</v>
      </c>
      <c r="W1966" t="s">
        <v>7891</v>
      </c>
      <c r="X1966" t="s">
        <v>7891</v>
      </c>
      <c r="Y1966" t="s">
        <v>7891</v>
      </c>
      <c r="Z1966" t="s">
        <v>7891</v>
      </c>
      <c r="AA1966" t="s">
        <v>7891</v>
      </c>
      <c r="AB1966" t="s">
        <v>10066</v>
      </c>
      <c r="AC1966" t="s">
        <v>7891</v>
      </c>
      <c r="AD1966" t="s">
        <v>7891</v>
      </c>
      <c r="AE1966" t="s">
        <v>7891</v>
      </c>
      <c r="AF1966" t="s">
        <v>7891</v>
      </c>
      <c r="AG1966" t="s">
        <v>7891</v>
      </c>
      <c r="AH1966" t="s">
        <v>7891</v>
      </c>
      <c r="AI1966" t="s">
        <v>7891</v>
      </c>
      <c r="AJ1966" t="s">
        <v>7891</v>
      </c>
      <c r="AK1966" t="s">
        <v>7891</v>
      </c>
      <c r="AL1966" t="s">
        <v>7891</v>
      </c>
      <c r="AM1966" t="s">
        <v>7891</v>
      </c>
      <c r="AN1966" t="s">
        <v>7891</v>
      </c>
      <c r="AO1966" t="s">
        <v>10067</v>
      </c>
      <c r="AP1966" t="s">
        <v>7891</v>
      </c>
      <c r="AQ1966" t="s">
        <v>7891</v>
      </c>
      <c r="AR1966" t="s">
        <v>7891</v>
      </c>
      <c r="AS1966" t="s">
        <v>7891</v>
      </c>
      <c r="AT1966" t="s">
        <v>10068</v>
      </c>
      <c r="AU1966">
        <v>2021</v>
      </c>
      <c r="AV1966">
        <v>21</v>
      </c>
      <c r="AW1966">
        <v>1</v>
      </c>
      <c r="AX1966" t="s">
        <v>7891</v>
      </c>
      <c r="AY1966" t="s">
        <v>7891</v>
      </c>
      <c r="AZ1966" t="s">
        <v>7891</v>
      </c>
      <c r="BA1966" t="s">
        <v>7891</v>
      </c>
      <c r="BB1966" t="s">
        <v>7891</v>
      </c>
      <c r="BC1966" t="s">
        <v>7891</v>
      </c>
      <c r="BD1966">
        <v>36</v>
      </c>
      <c r="BE1966" t="s">
        <v>10069</v>
      </c>
      <c r="BF1966" t="s">
        <v>7891</v>
      </c>
      <c r="BG1966" t="s">
        <v>7891</v>
      </c>
      <c r="BH1966" t="s">
        <v>7891</v>
      </c>
      <c r="BI1966" t="s">
        <v>7891</v>
      </c>
      <c r="BJ1966" t="s">
        <v>7891</v>
      </c>
      <c r="BK1966" t="s">
        <v>7891</v>
      </c>
      <c r="BL1966" t="s">
        <v>7891</v>
      </c>
      <c r="BM1966">
        <v>33761876</v>
      </c>
      <c r="BN1966" t="s">
        <v>7891</v>
      </c>
      <c r="BO1966" t="s">
        <v>7891</v>
      </c>
      <c r="BP1966" t="s">
        <v>7891</v>
      </c>
      <c r="BQ1966" t="s">
        <v>7891</v>
      </c>
      <c r="BR1966" t="s">
        <v>10070</v>
      </c>
    </row>
    <row r="1967" spans="1:70" x14ac:dyDescent="0.35">
      <c r="A1967" t="s">
        <v>11404</v>
      </c>
      <c r="B1967" t="s">
        <v>10071</v>
      </c>
      <c r="C1967" t="s">
        <v>7891</v>
      </c>
      <c r="D1967" t="s">
        <v>4411</v>
      </c>
      <c r="E1967" t="s">
        <v>8255</v>
      </c>
      <c r="U1967" t="s">
        <v>7891</v>
      </c>
      <c r="V1967" t="s">
        <v>10072</v>
      </c>
      <c r="W1967" t="s">
        <v>7891</v>
      </c>
      <c r="X1967" t="s">
        <v>7891</v>
      </c>
      <c r="Y1967" t="s">
        <v>7891</v>
      </c>
      <c r="Z1967" t="s">
        <v>7891</v>
      </c>
      <c r="AA1967" t="s">
        <v>10073</v>
      </c>
      <c r="AB1967" t="s">
        <v>10074</v>
      </c>
      <c r="AC1967" t="s">
        <v>7891</v>
      </c>
      <c r="AD1967" t="s">
        <v>7891</v>
      </c>
      <c r="AE1967" t="s">
        <v>7891</v>
      </c>
      <c r="AF1967" t="s">
        <v>7891</v>
      </c>
      <c r="AG1967" t="s">
        <v>7891</v>
      </c>
      <c r="AH1967" t="s">
        <v>7891</v>
      </c>
      <c r="AI1967" t="s">
        <v>7891</v>
      </c>
      <c r="AJ1967" t="s">
        <v>7891</v>
      </c>
      <c r="AK1967" t="s">
        <v>7891</v>
      </c>
      <c r="AL1967" t="s">
        <v>7891</v>
      </c>
      <c r="AM1967" t="s">
        <v>7891</v>
      </c>
      <c r="AN1967" t="s">
        <v>7891</v>
      </c>
      <c r="AO1967" t="s">
        <v>8259</v>
      </c>
      <c r="AP1967" t="s">
        <v>7891</v>
      </c>
      <c r="AQ1967" t="s">
        <v>7891</v>
      </c>
      <c r="AR1967" t="s">
        <v>7891</v>
      </c>
      <c r="AS1967" t="s">
        <v>7891</v>
      </c>
      <c r="AT1967" t="s">
        <v>10075</v>
      </c>
      <c r="AU1967">
        <v>2021</v>
      </c>
      <c r="AV1967">
        <v>12</v>
      </c>
      <c r="AW1967" t="s">
        <v>7891</v>
      </c>
      <c r="AX1967" t="s">
        <v>7891</v>
      </c>
      <c r="AY1967" t="s">
        <v>7891</v>
      </c>
      <c r="AZ1967" t="s">
        <v>7891</v>
      </c>
      <c r="BA1967" t="s">
        <v>7891</v>
      </c>
      <c r="BB1967" t="s">
        <v>7891</v>
      </c>
      <c r="BC1967" t="s">
        <v>7891</v>
      </c>
      <c r="BD1967">
        <v>563417</v>
      </c>
      <c r="BE1967" t="s">
        <v>4416</v>
      </c>
      <c r="BF1967" t="s">
        <v>7891</v>
      </c>
      <c r="BG1967" t="s">
        <v>7891</v>
      </c>
      <c r="BH1967" t="s">
        <v>7891</v>
      </c>
      <c r="BI1967" t="s">
        <v>7891</v>
      </c>
      <c r="BJ1967" t="s">
        <v>7891</v>
      </c>
      <c r="BK1967" t="s">
        <v>7891</v>
      </c>
      <c r="BL1967" t="s">
        <v>7891</v>
      </c>
      <c r="BM1967">
        <v>33833695</v>
      </c>
      <c r="BN1967" t="s">
        <v>7891</v>
      </c>
      <c r="BO1967" t="s">
        <v>7891</v>
      </c>
      <c r="BP1967" t="s">
        <v>7891</v>
      </c>
      <c r="BQ1967" t="s">
        <v>7891</v>
      </c>
      <c r="BR1967" t="s">
        <v>10076</v>
      </c>
    </row>
    <row r="1968" spans="1:70" x14ac:dyDescent="0.35">
      <c r="A1968" t="s">
        <v>11404</v>
      </c>
      <c r="B1968" t="s">
        <v>10077</v>
      </c>
      <c r="C1968" t="s">
        <v>7891</v>
      </c>
      <c r="D1968" t="s">
        <v>5499</v>
      </c>
      <c r="E1968" t="s">
        <v>10078</v>
      </c>
      <c r="U1968" t="s">
        <v>7891</v>
      </c>
      <c r="V1968" t="s">
        <v>10079</v>
      </c>
      <c r="W1968" t="s">
        <v>7891</v>
      </c>
      <c r="X1968" t="s">
        <v>7891</v>
      </c>
      <c r="Y1968" t="s">
        <v>7891</v>
      </c>
      <c r="Z1968" t="s">
        <v>7891</v>
      </c>
      <c r="AA1968" t="s">
        <v>7891</v>
      </c>
      <c r="AB1968" t="s">
        <v>7891</v>
      </c>
      <c r="AC1968" t="s">
        <v>7891</v>
      </c>
      <c r="AD1968" t="s">
        <v>7891</v>
      </c>
      <c r="AE1968" t="s">
        <v>7891</v>
      </c>
      <c r="AF1968" t="s">
        <v>7891</v>
      </c>
      <c r="AG1968" t="s">
        <v>7891</v>
      </c>
      <c r="AH1968" t="s">
        <v>7891</v>
      </c>
      <c r="AI1968" t="s">
        <v>7891</v>
      </c>
      <c r="AJ1968" t="s">
        <v>7891</v>
      </c>
      <c r="AK1968" t="s">
        <v>7891</v>
      </c>
      <c r="AL1968" t="s">
        <v>7891</v>
      </c>
      <c r="AM1968" t="s">
        <v>7891</v>
      </c>
      <c r="AN1968" t="s">
        <v>7891</v>
      </c>
      <c r="AO1968" t="s">
        <v>10080</v>
      </c>
      <c r="AP1968" t="s">
        <v>10081</v>
      </c>
      <c r="AQ1968" t="s">
        <v>7891</v>
      </c>
      <c r="AR1968" t="s">
        <v>7891</v>
      </c>
      <c r="AS1968" t="s">
        <v>7891</v>
      </c>
      <c r="AT1968" t="s">
        <v>8536</v>
      </c>
      <c r="AU1968">
        <v>2021</v>
      </c>
      <c r="AV1968">
        <v>43</v>
      </c>
      <c r="AW1968">
        <v>3</v>
      </c>
      <c r="AX1968" t="s">
        <v>7891</v>
      </c>
      <c r="AY1968" t="s">
        <v>7891</v>
      </c>
      <c r="AZ1968" t="s">
        <v>7891</v>
      </c>
      <c r="BA1968" t="s">
        <v>7891</v>
      </c>
      <c r="BB1968">
        <v>309</v>
      </c>
      <c r="BC1968">
        <v>318</v>
      </c>
      <c r="BD1968" t="s">
        <v>7891</v>
      </c>
      <c r="BE1968" t="s">
        <v>5504</v>
      </c>
      <c r="BF1968" t="s">
        <v>7891</v>
      </c>
      <c r="BG1968" t="s">
        <v>10046</v>
      </c>
      <c r="BH1968" t="s">
        <v>7891</v>
      </c>
      <c r="BI1968" t="s">
        <v>7891</v>
      </c>
      <c r="BJ1968" t="s">
        <v>7891</v>
      </c>
      <c r="BK1968" t="s">
        <v>7891</v>
      </c>
      <c r="BL1968" t="s">
        <v>7891</v>
      </c>
      <c r="BM1968">
        <v>34032546</v>
      </c>
      <c r="BN1968" t="s">
        <v>7891</v>
      </c>
      <c r="BO1968" t="s">
        <v>7891</v>
      </c>
      <c r="BP1968" t="s">
        <v>7891</v>
      </c>
      <c r="BQ1968" t="s">
        <v>7891</v>
      </c>
      <c r="BR1968" t="s">
        <v>10082</v>
      </c>
    </row>
    <row r="1969" spans="1:70" x14ac:dyDescent="0.35">
      <c r="A1969" t="s">
        <v>11404</v>
      </c>
      <c r="B1969" t="s">
        <v>10083</v>
      </c>
      <c r="C1969" t="s">
        <v>7891</v>
      </c>
      <c r="D1969" t="s">
        <v>4668</v>
      </c>
      <c r="E1969" t="s">
        <v>10084</v>
      </c>
      <c r="U1969" t="s">
        <v>7891</v>
      </c>
      <c r="V1969" t="s">
        <v>10085</v>
      </c>
      <c r="W1969" t="s">
        <v>7891</v>
      </c>
      <c r="X1969" t="s">
        <v>7891</v>
      </c>
      <c r="Y1969" t="s">
        <v>7891</v>
      </c>
      <c r="Z1969" t="s">
        <v>7891</v>
      </c>
      <c r="AA1969" t="s">
        <v>7891</v>
      </c>
      <c r="AB1969" t="s">
        <v>10086</v>
      </c>
      <c r="AC1969" t="s">
        <v>7891</v>
      </c>
      <c r="AD1969" t="s">
        <v>7891</v>
      </c>
      <c r="AE1969" t="s">
        <v>7891</v>
      </c>
      <c r="AF1969" t="s">
        <v>7891</v>
      </c>
      <c r="AG1969" t="s">
        <v>7891</v>
      </c>
      <c r="AH1969" t="s">
        <v>7891</v>
      </c>
      <c r="AI1969" t="s">
        <v>7891</v>
      </c>
      <c r="AJ1969" t="s">
        <v>7891</v>
      </c>
      <c r="AK1969" t="s">
        <v>7891</v>
      </c>
      <c r="AL1969" t="s">
        <v>7891</v>
      </c>
      <c r="AM1969" t="s">
        <v>7891</v>
      </c>
      <c r="AN1969" t="s">
        <v>7891</v>
      </c>
      <c r="AO1969" t="s">
        <v>10087</v>
      </c>
      <c r="AP1969" t="s">
        <v>7891</v>
      </c>
      <c r="AQ1969" t="s">
        <v>7891</v>
      </c>
      <c r="AR1969" t="s">
        <v>7891</v>
      </c>
      <c r="AS1969" t="s">
        <v>7891</v>
      </c>
      <c r="AT1969" t="s">
        <v>10088</v>
      </c>
      <c r="AU1969">
        <v>2021</v>
      </c>
      <c r="AV1969">
        <v>23</v>
      </c>
      <c r="AW1969">
        <v>3</v>
      </c>
      <c r="AX1969" t="s">
        <v>7891</v>
      </c>
      <c r="AY1969" t="s">
        <v>7891</v>
      </c>
      <c r="AZ1969" t="s">
        <v>7891</v>
      </c>
      <c r="BA1969" t="s">
        <v>7891</v>
      </c>
      <c r="BB1969" t="s">
        <v>7891</v>
      </c>
      <c r="BC1969" t="s">
        <v>7891</v>
      </c>
      <c r="BD1969" t="s">
        <v>7674</v>
      </c>
      <c r="BE1969" t="s">
        <v>1091</v>
      </c>
      <c r="BF1969" t="s">
        <v>7891</v>
      </c>
      <c r="BG1969" t="s">
        <v>7891</v>
      </c>
      <c r="BH1969" t="s">
        <v>7891</v>
      </c>
      <c r="BI1969" t="s">
        <v>7891</v>
      </c>
      <c r="BJ1969" t="s">
        <v>7891</v>
      </c>
      <c r="BK1969" t="s">
        <v>7891</v>
      </c>
      <c r="BL1969" t="s">
        <v>7891</v>
      </c>
      <c r="BM1969">
        <v>33739289</v>
      </c>
      <c r="BN1969" t="s">
        <v>7891</v>
      </c>
      <c r="BO1969" t="s">
        <v>7891</v>
      </c>
      <c r="BP1969" t="s">
        <v>7891</v>
      </c>
      <c r="BQ1969" t="s">
        <v>7891</v>
      </c>
      <c r="BR1969" t="s">
        <v>10089</v>
      </c>
    </row>
    <row r="1970" spans="1:70" x14ac:dyDescent="0.35">
      <c r="A1970" t="s">
        <v>11404</v>
      </c>
      <c r="B1970" t="s">
        <v>10090</v>
      </c>
      <c r="C1970" t="s">
        <v>7891</v>
      </c>
      <c r="D1970" t="s">
        <v>4349</v>
      </c>
      <c r="E1970" t="s">
        <v>9349</v>
      </c>
      <c r="U1970" t="s">
        <v>7891</v>
      </c>
      <c r="V1970" t="s">
        <v>10091</v>
      </c>
      <c r="W1970" t="s">
        <v>7891</v>
      </c>
      <c r="X1970" t="s">
        <v>7891</v>
      </c>
      <c r="Y1970" t="s">
        <v>7891</v>
      </c>
      <c r="Z1970" t="s">
        <v>7891</v>
      </c>
      <c r="AA1970" t="s">
        <v>10092</v>
      </c>
      <c r="AB1970" t="s">
        <v>10093</v>
      </c>
      <c r="AC1970" t="s">
        <v>7891</v>
      </c>
      <c r="AD1970" t="s">
        <v>7891</v>
      </c>
      <c r="AE1970" t="s">
        <v>7891</v>
      </c>
      <c r="AF1970" t="s">
        <v>7891</v>
      </c>
      <c r="AG1970" t="s">
        <v>7891</v>
      </c>
      <c r="AH1970" t="s">
        <v>7891</v>
      </c>
      <c r="AI1970" t="s">
        <v>7891</v>
      </c>
      <c r="AJ1970" t="s">
        <v>7891</v>
      </c>
      <c r="AK1970" t="s">
        <v>7891</v>
      </c>
      <c r="AL1970" t="s">
        <v>7891</v>
      </c>
      <c r="AM1970" t="s">
        <v>7891</v>
      </c>
      <c r="AN1970" t="s">
        <v>7891</v>
      </c>
      <c r="AO1970" t="s">
        <v>9352</v>
      </c>
      <c r="AP1970" t="s">
        <v>9353</v>
      </c>
      <c r="AQ1970" t="s">
        <v>7891</v>
      </c>
      <c r="AR1970" t="s">
        <v>7891</v>
      </c>
      <c r="AS1970" t="s">
        <v>7891</v>
      </c>
      <c r="AT1970" t="s">
        <v>7967</v>
      </c>
      <c r="AU1970">
        <v>2021</v>
      </c>
      <c r="AV1970">
        <v>66</v>
      </c>
      <c r="AW1970">
        <v>5</v>
      </c>
      <c r="AX1970" t="s">
        <v>7891</v>
      </c>
      <c r="AY1970" t="s">
        <v>7891</v>
      </c>
      <c r="AZ1970" t="s">
        <v>7891</v>
      </c>
      <c r="BA1970" t="s">
        <v>7891</v>
      </c>
      <c r="BB1970">
        <v>433</v>
      </c>
      <c r="BC1970">
        <v>445</v>
      </c>
      <c r="BD1970" t="s">
        <v>7891</v>
      </c>
      <c r="BE1970" t="s">
        <v>1463</v>
      </c>
      <c r="BF1970" t="s">
        <v>7891</v>
      </c>
      <c r="BG1970" t="s">
        <v>10046</v>
      </c>
      <c r="BH1970" t="s">
        <v>7891</v>
      </c>
      <c r="BI1970" t="s">
        <v>7891</v>
      </c>
      <c r="BJ1970" t="s">
        <v>7891</v>
      </c>
      <c r="BK1970" t="s">
        <v>7891</v>
      </c>
      <c r="BL1970" t="s">
        <v>7891</v>
      </c>
      <c r="BM1970">
        <v>33719600</v>
      </c>
      <c r="BN1970" t="s">
        <v>7891</v>
      </c>
      <c r="BO1970" t="s">
        <v>7891</v>
      </c>
      <c r="BP1970" t="s">
        <v>7891</v>
      </c>
      <c r="BQ1970" t="s">
        <v>7891</v>
      </c>
      <c r="BR1970" t="s">
        <v>10094</v>
      </c>
    </row>
    <row r="1971" spans="1:70" x14ac:dyDescent="0.35">
      <c r="A1971" t="s">
        <v>11404</v>
      </c>
      <c r="B1971" t="s">
        <v>10095</v>
      </c>
      <c r="C1971" t="s">
        <v>7891</v>
      </c>
      <c r="D1971" t="s">
        <v>4310</v>
      </c>
      <c r="E1971" t="s">
        <v>10096</v>
      </c>
      <c r="U1971" t="s">
        <v>7891</v>
      </c>
      <c r="V1971" t="s">
        <v>10097</v>
      </c>
      <c r="W1971" t="s">
        <v>7891</v>
      </c>
      <c r="X1971" t="s">
        <v>7891</v>
      </c>
      <c r="Y1971" t="s">
        <v>7891</v>
      </c>
      <c r="Z1971" t="s">
        <v>7891</v>
      </c>
      <c r="AA1971" t="s">
        <v>10098</v>
      </c>
      <c r="AB1971" t="s">
        <v>10099</v>
      </c>
      <c r="AC1971" t="s">
        <v>7891</v>
      </c>
      <c r="AD1971" t="s">
        <v>7891</v>
      </c>
      <c r="AE1971" t="s">
        <v>7891</v>
      </c>
      <c r="AF1971" t="s">
        <v>7891</v>
      </c>
      <c r="AG1971" t="s">
        <v>7891</v>
      </c>
      <c r="AH1971" t="s">
        <v>7891</v>
      </c>
      <c r="AI1971" t="s">
        <v>7891</v>
      </c>
      <c r="AJ1971" t="s">
        <v>7891</v>
      </c>
      <c r="AK1971" t="s">
        <v>7891</v>
      </c>
      <c r="AL1971" t="s">
        <v>7891</v>
      </c>
      <c r="AM1971" t="s">
        <v>7891</v>
      </c>
      <c r="AN1971" t="s">
        <v>7891</v>
      </c>
      <c r="AO1971" t="s">
        <v>10100</v>
      </c>
      <c r="AP1971" t="s">
        <v>7891</v>
      </c>
      <c r="AQ1971" t="s">
        <v>7891</v>
      </c>
      <c r="AR1971" t="s">
        <v>7891</v>
      </c>
      <c r="AS1971" t="s">
        <v>7891</v>
      </c>
      <c r="AT1971" t="s">
        <v>10101</v>
      </c>
      <c r="AU1971">
        <v>2021</v>
      </c>
      <c r="AV1971">
        <v>14</v>
      </c>
      <c r="AW1971" t="s">
        <v>7891</v>
      </c>
      <c r="AX1971" t="s">
        <v>7891</v>
      </c>
      <c r="AY1971" t="s">
        <v>7891</v>
      </c>
      <c r="AZ1971" t="s">
        <v>7891</v>
      </c>
      <c r="BA1971" t="s">
        <v>7891</v>
      </c>
      <c r="BB1971" t="s">
        <v>7891</v>
      </c>
      <c r="BC1971" t="s">
        <v>7891</v>
      </c>
      <c r="BD1971">
        <v>621831</v>
      </c>
      <c r="BE1971" t="s">
        <v>4316</v>
      </c>
      <c r="BF1971" t="s">
        <v>7891</v>
      </c>
      <c r="BG1971" t="s">
        <v>7891</v>
      </c>
      <c r="BH1971" t="s">
        <v>7891</v>
      </c>
      <c r="BI1971" t="s">
        <v>7891</v>
      </c>
      <c r="BJ1971" t="s">
        <v>7891</v>
      </c>
      <c r="BK1971" t="s">
        <v>7891</v>
      </c>
      <c r="BL1971" t="s">
        <v>7891</v>
      </c>
      <c r="BM1971">
        <v>33790740</v>
      </c>
      <c r="BN1971" t="s">
        <v>7891</v>
      </c>
      <c r="BO1971" t="s">
        <v>7891</v>
      </c>
      <c r="BP1971" t="s">
        <v>7891</v>
      </c>
      <c r="BQ1971" t="s">
        <v>7891</v>
      </c>
      <c r="BR1971" t="s">
        <v>10102</v>
      </c>
    </row>
    <row r="1972" spans="1:70" x14ac:dyDescent="0.35">
      <c r="A1972" t="s">
        <v>11404</v>
      </c>
      <c r="B1972" t="s">
        <v>10103</v>
      </c>
      <c r="C1972" t="s">
        <v>7891</v>
      </c>
      <c r="D1972" t="s">
        <v>10104</v>
      </c>
      <c r="E1972" t="s">
        <v>10105</v>
      </c>
      <c r="U1972" t="s">
        <v>7891</v>
      </c>
      <c r="V1972" t="s">
        <v>10106</v>
      </c>
      <c r="W1972" t="s">
        <v>7891</v>
      </c>
      <c r="X1972" t="s">
        <v>7891</v>
      </c>
      <c r="Y1972" t="s">
        <v>7891</v>
      </c>
      <c r="Z1972" t="s">
        <v>7891</v>
      </c>
      <c r="AA1972" t="s">
        <v>10107</v>
      </c>
      <c r="AB1972" t="s">
        <v>10108</v>
      </c>
      <c r="AC1972" t="s">
        <v>7891</v>
      </c>
      <c r="AD1972" t="s">
        <v>7891</v>
      </c>
      <c r="AE1972" t="s">
        <v>7891</v>
      </c>
      <c r="AF1972" t="s">
        <v>7891</v>
      </c>
      <c r="AG1972" t="s">
        <v>7891</v>
      </c>
      <c r="AH1972" t="s">
        <v>7891</v>
      </c>
      <c r="AI1972" t="s">
        <v>7891</v>
      </c>
      <c r="AJ1972" t="s">
        <v>7891</v>
      </c>
      <c r="AK1972" t="s">
        <v>7891</v>
      </c>
      <c r="AL1972" t="s">
        <v>7891</v>
      </c>
      <c r="AM1972" t="s">
        <v>7891</v>
      </c>
      <c r="AN1972" t="s">
        <v>7891</v>
      </c>
      <c r="AO1972" t="s">
        <v>10109</v>
      </c>
      <c r="AP1972" t="s">
        <v>7891</v>
      </c>
      <c r="AQ1972" t="s">
        <v>7891</v>
      </c>
      <c r="AR1972" t="s">
        <v>7891</v>
      </c>
      <c r="AS1972" t="s">
        <v>7891</v>
      </c>
      <c r="AT1972" t="s">
        <v>8331</v>
      </c>
      <c r="AU1972">
        <v>2021</v>
      </c>
      <c r="AV1972">
        <v>10</v>
      </c>
      <c r="AW1972">
        <v>1</v>
      </c>
      <c r="AX1972" t="s">
        <v>7891</v>
      </c>
      <c r="AY1972" t="s">
        <v>7891</v>
      </c>
      <c r="AZ1972" t="s">
        <v>7891</v>
      </c>
      <c r="BA1972" t="s">
        <v>7891</v>
      </c>
      <c r="BB1972">
        <v>143</v>
      </c>
      <c r="BC1972">
        <v>150</v>
      </c>
      <c r="BD1972" t="s">
        <v>7891</v>
      </c>
      <c r="BE1972" t="s">
        <v>10110</v>
      </c>
      <c r="BF1972" t="s">
        <v>7891</v>
      </c>
      <c r="BG1972" t="s">
        <v>10046</v>
      </c>
      <c r="BH1972" t="s">
        <v>7891</v>
      </c>
      <c r="BI1972" t="s">
        <v>7891</v>
      </c>
      <c r="BJ1972" t="s">
        <v>7891</v>
      </c>
      <c r="BK1972" t="s">
        <v>7891</v>
      </c>
      <c r="BL1972" t="s">
        <v>7891</v>
      </c>
      <c r="BM1972">
        <v>33520636</v>
      </c>
      <c r="BN1972" t="s">
        <v>7891</v>
      </c>
      <c r="BO1972" t="s">
        <v>7891</v>
      </c>
      <c r="BP1972" t="s">
        <v>7891</v>
      </c>
      <c r="BQ1972" t="s">
        <v>7891</v>
      </c>
      <c r="BR1972" t="s">
        <v>10111</v>
      </c>
    </row>
    <row r="1973" spans="1:70" x14ac:dyDescent="0.35">
      <c r="A1973" t="s">
        <v>11404</v>
      </c>
      <c r="B1973" t="s">
        <v>10112</v>
      </c>
      <c r="C1973" t="s">
        <v>7891</v>
      </c>
      <c r="D1973" t="s">
        <v>4765</v>
      </c>
      <c r="E1973" t="s">
        <v>10113</v>
      </c>
      <c r="U1973" t="s">
        <v>7891</v>
      </c>
      <c r="V1973" t="s">
        <v>10114</v>
      </c>
      <c r="W1973" t="s">
        <v>7891</v>
      </c>
      <c r="X1973" t="s">
        <v>7891</v>
      </c>
      <c r="Y1973" t="s">
        <v>7891</v>
      </c>
      <c r="Z1973" t="s">
        <v>7891</v>
      </c>
      <c r="AA1973" t="s">
        <v>10115</v>
      </c>
      <c r="AB1973" t="s">
        <v>10116</v>
      </c>
      <c r="AC1973" t="s">
        <v>7891</v>
      </c>
      <c r="AD1973" t="s">
        <v>7891</v>
      </c>
      <c r="AE1973" t="s">
        <v>7891</v>
      </c>
      <c r="AF1973" t="s">
        <v>7891</v>
      </c>
      <c r="AG1973" t="s">
        <v>7891</v>
      </c>
      <c r="AH1973" t="s">
        <v>7891</v>
      </c>
      <c r="AI1973" t="s">
        <v>7891</v>
      </c>
      <c r="AJ1973" t="s">
        <v>7891</v>
      </c>
      <c r="AK1973" t="s">
        <v>7891</v>
      </c>
      <c r="AL1973" t="s">
        <v>7891</v>
      </c>
      <c r="AM1973" t="s">
        <v>7891</v>
      </c>
      <c r="AN1973" t="s">
        <v>7891</v>
      </c>
      <c r="AO1973" t="s">
        <v>10117</v>
      </c>
      <c r="AP1973" t="s">
        <v>10118</v>
      </c>
      <c r="AQ1973" t="s">
        <v>7891</v>
      </c>
      <c r="AR1973" t="s">
        <v>7891</v>
      </c>
      <c r="AS1973" t="s">
        <v>7891</v>
      </c>
      <c r="AT1973" t="s">
        <v>8331</v>
      </c>
      <c r="AU1973">
        <v>2021</v>
      </c>
      <c r="AV1973">
        <v>104</v>
      </c>
      <c r="AW1973">
        <v>3</v>
      </c>
      <c r="AX1973" t="s">
        <v>7891</v>
      </c>
      <c r="AY1973" t="s">
        <v>7891</v>
      </c>
      <c r="AZ1973" t="s">
        <v>7891</v>
      </c>
      <c r="BA1973" t="s">
        <v>7891</v>
      </c>
      <c r="BB1973">
        <v>671</v>
      </c>
      <c r="BC1973">
        <v>674</v>
      </c>
      <c r="BD1973" t="s">
        <v>7891</v>
      </c>
      <c r="BE1973" t="s">
        <v>754</v>
      </c>
      <c r="BF1973" t="s">
        <v>7891</v>
      </c>
      <c r="BG1973" t="s">
        <v>10046</v>
      </c>
      <c r="BH1973" t="s">
        <v>7891</v>
      </c>
      <c r="BI1973" t="s">
        <v>7891</v>
      </c>
      <c r="BJ1973" t="s">
        <v>7891</v>
      </c>
      <c r="BK1973" t="s">
        <v>7891</v>
      </c>
      <c r="BL1973" t="s">
        <v>7891</v>
      </c>
      <c r="BM1973">
        <v>32900602</v>
      </c>
      <c r="BN1973" t="s">
        <v>7891</v>
      </c>
      <c r="BO1973" t="s">
        <v>7891</v>
      </c>
      <c r="BP1973" t="s">
        <v>7891</v>
      </c>
      <c r="BQ1973" t="s">
        <v>7891</v>
      </c>
      <c r="BR1973" t="s">
        <v>10119</v>
      </c>
    </row>
    <row r="1974" spans="1:70" x14ac:dyDescent="0.35">
      <c r="A1974" t="s">
        <v>11404</v>
      </c>
      <c r="B1974" t="s">
        <v>10120</v>
      </c>
      <c r="C1974" t="s">
        <v>7891</v>
      </c>
      <c r="D1974" t="s">
        <v>5157</v>
      </c>
      <c r="E1974" t="s">
        <v>10121</v>
      </c>
      <c r="U1974" t="s">
        <v>7891</v>
      </c>
      <c r="V1974" t="s">
        <v>10122</v>
      </c>
      <c r="W1974" t="s">
        <v>7891</v>
      </c>
      <c r="X1974" t="s">
        <v>7891</v>
      </c>
      <c r="Y1974" t="s">
        <v>7891</v>
      </c>
      <c r="Z1974" t="s">
        <v>7891</v>
      </c>
      <c r="AA1974" t="s">
        <v>7891</v>
      </c>
      <c r="AB1974" t="s">
        <v>7891</v>
      </c>
      <c r="AC1974" t="s">
        <v>7891</v>
      </c>
      <c r="AD1974" t="s">
        <v>7891</v>
      </c>
      <c r="AE1974" t="s">
        <v>7891</v>
      </c>
      <c r="AF1974" t="s">
        <v>7891</v>
      </c>
      <c r="AG1974" t="s">
        <v>7891</v>
      </c>
      <c r="AH1974" t="s">
        <v>7891</v>
      </c>
      <c r="AI1974" t="s">
        <v>7891</v>
      </c>
      <c r="AJ1974" t="s">
        <v>7891</v>
      </c>
      <c r="AK1974" t="s">
        <v>7891</v>
      </c>
      <c r="AL1974" t="s">
        <v>7891</v>
      </c>
      <c r="AM1974" t="s">
        <v>7891</v>
      </c>
      <c r="AN1974" t="s">
        <v>7891</v>
      </c>
      <c r="AO1974" t="s">
        <v>10123</v>
      </c>
      <c r="AP1974" t="s">
        <v>7891</v>
      </c>
      <c r="AQ1974" t="s">
        <v>7891</v>
      </c>
      <c r="AR1974" t="s">
        <v>7891</v>
      </c>
      <c r="AS1974" t="s">
        <v>7891</v>
      </c>
      <c r="AT1974" t="s">
        <v>10124</v>
      </c>
      <c r="AU1974">
        <v>2021</v>
      </c>
      <c r="AV1974">
        <v>23</v>
      </c>
      <c r="AW1974" t="s">
        <v>7891</v>
      </c>
      <c r="AX1974" t="s">
        <v>7891</v>
      </c>
      <c r="AY1974" t="s">
        <v>7891</v>
      </c>
      <c r="AZ1974" t="s">
        <v>7891</v>
      </c>
      <c r="BA1974" t="s">
        <v>7891</v>
      </c>
      <c r="BB1974">
        <v>154</v>
      </c>
      <c r="BC1974">
        <v>168</v>
      </c>
      <c r="BD1974" t="s">
        <v>7891</v>
      </c>
      <c r="BE1974" t="s">
        <v>5163</v>
      </c>
      <c r="BF1974" t="s">
        <v>7891</v>
      </c>
      <c r="BG1974" t="s">
        <v>7891</v>
      </c>
      <c r="BH1974" t="s">
        <v>7891</v>
      </c>
      <c r="BI1974" t="s">
        <v>7891</v>
      </c>
      <c r="BJ1974" t="s">
        <v>7891</v>
      </c>
      <c r="BK1974" t="s">
        <v>7891</v>
      </c>
      <c r="BL1974" t="s">
        <v>7891</v>
      </c>
      <c r="BM1974">
        <v>33335800</v>
      </c>
      <c r="BN1974" t="s">
        <v>7891</v>
      </c>
      <c r="BO1974" t="s">
        <v>7891</v>
      </c>
      <c r="BP1974" t="s">
        <v>7891</v>
      </c>
      <c r="BQ1974" t="s">
        <v>7891</v>
      </c>
      <c r="BR1974" t="s">
        <v>10125</v>
      </c>
    </row>
    <row r="1975" spans="1:70" x14ac:dyDescent="0.35">
      <c r="A1975" t="s">
        <v>11404</v>
      </c>
      <c r="B1975" t="s">
        <v>10126</v>
      </c>
      <c r="C1975" t="s">
        <v>7891</v>
      </c>
      <c r="D1975" t="s">
        <v>5940</v>
      </c>
      <c r="E1975" t="s">
        <v>10127</v>
      </c>
      <c r="U1975" t="s">
        <v>7891</v>
      </c>
      <c r="V1975" t="s">
        <v>10128</v>
      </c>
      <c r="W1975" t="s">
        <v>7891</v>
      </c>
      <c r="X1975" t="s">
        <v>7891</v>
      </c>
      <c r="Y1975" t="s">
        <v>7891</v>
      </c>
      <c r="Z1975" t="s">
        <v>7891</v>
      </c>
      <c r="AA1975" t="s">
        <v>10129</v>
      </c>
      <c r="AB1975" t="s">
        <v>10130</v>
      </c>
      <c r="AC1975" t="s">
        <v>7891</v>
      </c>
      <c r="AD1975" t="s">
        <v>7891</v>
      </c>
      <c r="AE1975" t="s">
        <v>7891</v>
      </c>
      <c r="AF1975" t="s">
        <v>7891</v>
      </c>
      <c r="AG1975" t="s">
        <v>7891</v>
      </c>
      <c r="AH1975" t="s">
        <v>7891</v>
      </c>
      <c r="AI1975" t="s">
        <v>7891</v>
      </c>
      <c r="AJ1975" t="s">
        <v>7891</v>
      </c>
      <c r="AK1975" t="s">
        <v>7891</v>
      </c>
      <c r="AL1975" t="s">
        <v>7891</v>
      </c>
      <c r="AM1975" t="s">
        <v>7891</v>
      </c>
      <c r="AN1975" t="s">
        <v>7891</v>
      </c>
      <c r="AO1975" t="s">
        <v>10131</v>
      </c>
      <c r="AP1975" t="s">
        <v>10132</v>
      </c>
      <c r="AQ1975" t="s">
        <v>7891</v>
      </c>
      <c r="AR1975" t="s">
        <v>7891</v>
      </c>
      <c r="AS1975" t="s">
        <v>7891</v>
      </c>
      <c r="AT1975" t="s">
        <v>8331</v>
      </c>
      <c r="AU1975">
        <v>2021</v>
      </c>
      <c r="AV1975">
        <v>12</v>
      </c>
      <c r="AW1975">
        <v>1</v>
      </c>
      <c r="AX1975" t="s">
        <v>7891</v>
      </c>
      <c r="AY1975" t="s">
        <v>7891</v>
      </c>
      <c r="AZ1975" t="s">
        <v>7891</v>
      </c>
      <c r="BA1975" t="s">
        <v>7891</v>
      </c>
      <c r="BB1975">
        <v>102</v>
      </c>
      <c r="BC1975">
        <v>107</v>
      </c>
      <c r="BD1975" t="s">
        <v>7891</v>
      </c>
      <c r="BE1975" t="s">
        <v>5946</v>
      </c>
      <c r="BF1975" t="s">
        <v>7891</v>
      </c>
      <c r="BG1975" t="s">
        <v>10046</v>
      </c>
      <c r="BH1975" t="s">
        <v>7891</v>
      </c>
      <c r="BI1975" t="s">
        <v>7891</v>
      </c>
      <c r="BJ1975" t="s">
        <v>7891</v>
      </c>
      <c r="BK1975" t="s">
        <v>7891</v>
      </c>
      <c r="BL1975" t="s">
        <v>7891</v>
      </c>
      <c r="BM1975">
        <v>33732534</v>
      </c>
      <c r="BN1975" t="s">
        <v>7891</v>
      </c>
      <c r="BO1975" t="s">
        <v>7891</v>
      </c>
      <c r="BP1975" t="s">
        <v>7891</v>
      </c>
      <c r="BQ1975" t="s">
        <v>7891</v>
      </c>
      <c r="BR1975" t="s">
        <v>10133</v>
      </c>
    </row>
    <row r="1976" spans="1:70" x14ac:dyDescent="0.35">
      <c r="A1976" t="s">
        <v>11404</v>
      </c>
      <c r="B1976" t="s">
        <v>10134</v>
      </c>
      <c r="C1976" t="s">
        <v>7891</v>
      </c>
      <c r="D1976" t="s">
        <v>5376</v>
      </c>
      <c r="E1976" t="s">
        <v>10135</v>
      </c>
      <c r="U1976" t="s">
        <v>7891</v>
      </c>
      <c r="V1976" t="s">
        <v>10136</v>
      </c>
      <c r="W1976" t="s">
        <v>7891</v>
      </c>
      <c r="X1976" t="s">
        <v>7891</v>
      </c>
      <c r="Y1976" t="s">
        <v>7891</v>
      </c>
      <c r="Z1976" t="s">
        <v>7891</v>
      </c>
      <c r="AA1976" t="s">
        <v>10137</v>
      </c>
      <c r="AB1976" t="s">
        <v>10138</v>
      </c>
      <c r="AC1976" t="s">
        <v>7891</v>
      </c>
      <c r="AD1976" t="s">
        <v>7891</v>
      </c>
      <c r="AE1976" t="s">
        <v>7891</v>
      </c>
      <c r="AF1976" t="s">
        <v>7891</v>
      </c>
      <c r="AG1976" t="s">
        <v>7891</v>
      </c>
      <c r="AH1976" t="s">
        <v>7891</v>
      </c>
      <c r="AI1976" t="s">
        <v>7891</v>
      </c>
      <c r="AJ1976" t="s">
        <v>7891</v>
      </c>
      <c r="AK1976" t="s">
        <v>7891</v>
      </c>
      <c r="AL1976" t="s">
        <v>7891</v>
      </c>
      <c r="AM1976" t="s">
        <v>7891</v>
      </c>
      <c r="AN1976" t="s">
        <v>7891</v>
      </c>
      <c r="AO1976" t="s">
        <v>10139</v>
      </c>
      <c r="AP1976" t="s">
        <v>10140</v>
      </c>
      <c r="AQ1976" t="s">
        <v>7891</v>
      </c>
      <c r="AR1976" t="s">
        <v>7891</v>
      </c>
      <c r="AS1976" t="s">
        <v>7891</v>
      </c>
      <c r="AT1976" t="s">
        <v>8621</v>
      </c>
      <c r="AU1976">
        <v>2022</v>
      </c>
      <c r="AV1976">
        <v>33</v>
      </c>
      <c r="AW1976">
        <v>1</v>
      </c>
      <c r="AX1976" t="s">
        <v>7891</v>
      </c>
      <c r="AY1976" t="s">
        <v>7891</v>
      </c>
      <c r="AZ1976" t="s">
        <v>7891</v>
      </c>
      <c r="BA1976" t="s">
        <v>7891</v>
      </c>
      <c r="BB1976">
        <v>126</v>
      </c>
      <c r="BC1976">
        <v>137</v>
      </c>
      <c r="BD1976" t="s">
        <v>7891</v>
      </c>
      <c r="BE1976" t="s">
        <v>5380</v>
      </c>
      <c r="BF1976" t="s">
        <v>7891</v>
      </c>
      <c r="BG1976" t="s">
        <v>10046</v>
      </c>
      <c r="BH1976" t="s">
        <v>7891</v>
      </c>
      <c r="BI1976" t="s">
        <v>7891</v>
      </c>
      <c r="BJ1976" t="s">
        <v>7891</v>
      </c>
      <c r="BK1976" t="s">
        <v>7891</v>
      </c>
      <c r="BL1976" t="s">
        <v>7891</v>
      </c>
      <c r="BM1976">
        <v>33561896</v>
      </c>
      <c r="BN1976" t="s">
        <v>7891</v>
      </c>
      <c r="BO1976" t="s">
        <v>7891</v>
      </c>
      <c r="BP1976" t="s">
        <v>7891</v>
      </c>
      <c r="BQ1976" t="s">
        <v>7891</v>
      </c>
      <c r="BR1976" t="s">
        <v>10141</v>
      </c>
    </row>
    <row r="1977" spans="1:70" x14ac:dyDescent="0.35">
      <c r="A1977" t="s">
        <v>11404</v>
      </c>
      <c r="B1977" t="s">
        <v>10142</v>
      </c>
      <c r="C1977" t="s">
        <v>7891</v>
      </c>
      <c r="D1977" t="s">
        <v>10143</v>
      </c>
      <c r="E1977" t="s">
        <v>10144</v>
      </c>
      <c r="U1977" t="s">
        <v>7891</v>
      </c>
      <c r="V1977" t="s">
        <v>10145</v>
      </c>
      <c r="W1977" t="s">
        <v>7891</v>
      </c>
      <c r="X1977" t="s">
        <v>7891</v>
      </c>
      <c r="Y1977" t="s">
        <v>7891</v>
      </c>
      <c r="Z1977" t="s">
        <v>7891</v>
      </c>
      <c r="AA1977" t="s">
        <v>7891</v>
      </c>
      <c r="AB1977" t="s">
        <v>10146</v>
      </c>
      <c r="AC1977" t="s">
        <v>7891</v>
      </c>
      <c r="AD1977" t="s">
        <v>7891</v>
      </c>
      <c r="AE1977" t="s">
        <v>7891</v>
      </c>
      <c r="AF1977" t="s">
        <v>7891</v>
      </c>
      <c r="AG1977" t="s">
        <v>7891</v>
      </c>
      <c r="AH1977" t="s">
        <v>7891</v>
      </c>
      <c r="AI1977" t="s">
        <v>7891</v>
      </c>
      <c r="AJ1977" t="s">
        <v>7891</v>
      </c>
      <c r="AK1977" t="s">
        <v>7891</v>
      </c>
      <c r="AL1977" t="s">
        <v>7891</v>
      </c>
      <c r="AM1977" t="s">
        <v>7891</v>
      </c>
      <c r="AN1977" t="s">
        <v>7891</v>
      </c>
      <c r="AO1977" t="s">
        <v>7891</v>
      </c>
      <c r="AP1977" t="s">
        <v>10147</v>
      </c>
      <c r="AQ1977" t="s">
        <v>7891</v>
      </c>
      <c r="AR1977" t="s">
        <v>7891</v>
      </c>
      <c r="AS1977" t="s">
        <v>7891</v>
      </c>
      <c r="AT1977" t="s">
        <v>10148</v>
      </c>
      <c r="AU1977">
        <v>2021</v>
      </c>
      <c r="AV1977">
        <v>4</v>
      </c>
      <c r="AW1977">
        <v>1</v>
      </c>
      <c r="AX1977" t="s">
        <v>7891</v>
      </c>
      <c r="AY1977" t="s">
        <v>7891</v>
      </c>
      <c r="AZ1977" t="s">
        <v>7891</v>
      </c>
      <c r="BA1977" t="s">
        <v>7891</v>
      </c>
      <c r="BB1977" t="s">
        <v>7891</v>
      </c>
      <c r="BC1977" t="s">
        <v>7891</v>
      </c>
      <c r="BD1977">
        <v>10</v>
      </c>
      <c r="BE1977" t="s">
        <v>10149</v>
      </c>
      <c r="BF1977" t="s">
        <v>7891</v>
      </c>
      <c r="BG1977" t="s">
        <v>7891</v>
      </c>
      <c r="BH1977" t="s">
        <v>7891</v>
      </c>
      <c r="BI1977" t="s">
        <v>7891</v>
      </c>
      <c r="BJ1977" t="s">
        <v>7891</v>
      </c>
      <c r="BK1977" t="s">
        <v>7891</v>
      </c>
      <c r="BL1977" t="s">
        <v>7891</v>
      </c>
      <c r="BM1977" t="s">
        <v>7891</v>
      </c>
      <c r="BN1977" t="s">
        <v>7891</v>
      </c>
      <c r="BO1977" t="s">
        <v>7891</v>
      </c>
      <c r="BP1977" t="s">
        <v>7891</v>
      </c>
      <c r="BQ1977" t="s">
        <v>7891</v>
      </c>
      <c r="BR1977" t="s">
        <v>10150</v>
      </c>
    </row>
    <row r="1978" spans="1:70" x14ac:dyDescent="0.35">
      <c r="A1978" t="s">
        <v>11404</v>
      </c>
      <c r="B1978" t="s">
        <v>10151</v>
      </c>
      <c r="C1978" t="s">
        <v>7891</v>
      </c>
      <c r="D1978" t="s">
        <v>4342</v>
      </c>
      <c r="E1978" t="s">
        <v>10152</v>
      </c>
      <c r="U1978" t="s">
        <v>7891</v>
      </c>
      <c r="V1978" t="s">
        <v>10153</v>
      </c>
      <c r="W1978" t="s">
        <v>7891</v>
      </c>
      <c r="X1978" t="s">
        <v>7891</v>
      </c>
      <c r="Y1978" t="s">
        <v>7891</v>
      </c>
      <c r="Z1978" t="s">
        <v>7891</v>
      </c>
      <c r="AA1978" t="s">
        <v>7891</v>
      </c>
      <c r="AB1978" t="s">
        <v>10154</v>
      </c>
      <c r="AC1978" t="s">
        <v>7891</v>
      </c>
      <c r="AD1978" t="s">
        <v>7891</v>
      </c>
      <c r="AE1978" t="s">
        <v>7891</v>
      </c>
      <c r="AF1978" t="s">
        <v>7891</v>
      </c>
      <c r="AG1978" t="s">
        <v>7891</v>
      </c>
      <c r="AH1978" t="s">
        <v>7891</v>
      </c>
      <c r="AI1978" t="s">
        <v>7891</v>
      </c>
      <c r="AJ1978" t="s">
        <v>7891</v>
      </c>
      <c r="AK1978" t="s">
        <v>7891</v>
      </c>
      <c r="AL1978" t="s">
        <v>7891</v>
      </c>
      <c r="AM1978" t="s">
        <v>7891</v>
      </c>
      <c r="AN1978" t="s">
        <v>7891</v>
      </c>
      <c r="AO1978" t="s">
        <v>10155</v>
      </c>
      <c r="AP1978" t="s">
        <v>10156</v>
      </c>
      <c r="AQ1978" t="s">
        <v>7891</v>
      </c>
      <c r="AR1978" t="s">
        <v>7891</v>
      </c>
      <c r="AS1978" t="s">
        <v>7891</v>
      </c>
      <c r="AT1978" t="s">
        <v>8331</v>
      </c>
      <c r="AU1978">
        <v>2021</v>
      </c>
      <c r="AV1978">
        <v>57</v>
      </c>
      <c r="AW1978">
        <v>3</v>
      </c>
      <c r="AX1978" t="s">
        <v>7891</v>
      </c>
      <c r="AY1978" t="s">
        <v>7891</v>
      </c>
      <c r="AZ1978" t="s">
        <v>7891</v>
      </c>
      <c r="BA1978" t="s">
        <v>7891</v>
      </c>
      <c r="BB1978" t="s">
        <v>7891</v>
      </c>
      <c r="BC1978" t="s">
        <v>7891</v>
      </c>
      <c r="BD1978">
        <v>289</v>
      </c>
      <c r="BE1978" t="s">
        <v>4348</v>
      </c>
      <c r="BF1978" t="s">
        <v>7891</v>
      </c>
      <c r="BG1978" t="s">
        <v>7891</v>
      </c>
      <c r="BH1978" t="s">
        <v>7891</v>
      </c>
      <c r="BI1978" t="s">
        <v>7891</v>
      </c>
      <c r="BJ1978" t="s">
        <v>7891</v>
      </c>
      <c r="BK1978" t="s">
        <v>7891</v>
      </c>
      <c r="BL1978" t="s">
        <v>7891</v>
      </c>
      <c r="BM1978">
        <v>33808711</v>
      </c>
      <c r="BN1978" t="s">
        <v>7891</v>
      </c>
      <c r="BO1978" t="s">
        <v>7891</v>
      </c>
      <c r="BP1978" t="s">
        <v>7891</v>
      </c>
      <c r="BQ1978" t="s">
        <v>7891</v>
      </c>
      <c r="BR1978" t="s">
        <v>10157</v>
      </c>
    </row>
    <row r="1979" spans="1:70" x14ac:dyDescent="0.35">
      <c r="A1979" t="s">
        <v>11404</v>
      </c>
      <c r="B1979" t="s">
        <v>10158</v>
      </c>
      <c r="C1979" t="s">
        <v>7891</v>
      </c>
      <c r="D1979" t="s">
        <v>4895</v>
      </c>
      <c r="E1979" t="s">
        <v>10159</v>
      </c>
      <c r="U1979" t="s">
        <v>7891</v>
      </c>
      <c r="V1979" t="s">
        <v>10160</v>
      </c>
      <c r="W1979" t="s">
        <v>7891</v>
      </c>
      <c r="X1979" t="s">
        <v>7891</v>
      </c>
      <c r="Y1979" t="s">
        <v>7891</v>
      </c>
      <c r="Z1979" t="s">
        <v>7891</v>
      </c>
      <c r="AA1979" t="s">
        <v>7891</v>
      </c>
      <c r="AB1979" t="s">
        <v>7891</v>
      </c>
      <c r="AC1979" t="s">
        <v>7891</v>
      </c>
      <c r="AD1979" t="s">
        <v>7891</v>
      </c>
      <c r="AE1979" t="s">
        <v>7891</v>
      </c>
      <c r="AF1979" t="s">
        <v>7891</v>
      </c>
      <c r="AG1979" t="s">
        <v>7891</v>
      </c>
      <c r="AH1979" t="s">
        <v>7891</v>
      </c>
      <c r="AI1979" t="s">
        <v>7891</v>
      </c>
      <c r="AJ1979" t="s">
        <v>7891</v>
      </c>
      <c r="AK1979" t="s">
        <v>7891</v>
      </c>
      <c r="AL1979" t="s">
        <v>7891</v>
      </c>
      <c r="AM1979" t="s">
        <v>7891</v>
      </c>
      <c r="AN1979" t="s">
        <v>7891</v>
      </c>
      <c r="AO1979" t="s">
        <v>10161</v>
      </c>
      <c r="AP1979" t="s">
        <v>10162</v>
      </c>
      <c r="AQ1979" t="s">
        <v>7891</v>
      </c>
      <c r="AR1979" t="s">
        <v>7891</v>
      </c>
      <c r="AS1979" t="s">
        <v>7891</v>
      </c>
      <c r="AT1979" t="s">
        <v>8299</v>
      </c>
      <c r="AU1979">
        <v>2021</v>
      </c>
      <c r="AV1979">
        <v>82</v>
      </c>
      <c r="AW1979">
        <v>2</v>
      </c>
      <c r="AX1979" t="s">
        <v>7891</v>
      </c>
      <c r="AY1979" t="s">
        <v>7891</v>
      </c>
      <c r="AZ1979" t="s">
        <v>7891</v>
      </c>
      <c r="BA1979" t="s">
        <v>7891</v>
      </c>
      <c r="BB1979" t="s">
        <v>7891</v>
      </c>
      <c r="BC1979" t="s">
        <v>7891</v>
      </c>
      <c r="BD1979" t="s">
        <v>10163</v>
      </c>
      <c r="BE1979" t="s">
        <v>4898</v>
      </c>
      <c r="BF1979" t="s">
        <v>7891</v>
      </c>
      <c r="BG1979" t="s">
        <v>7891</v>
      </c>
      <c r="BH1979" t="s">
        <v>7891</v>
      </c>
      <c r="BI1979" t="s">
        <v>7891</v>
      </c>
      <c r="BJ1979" t="s">
        <v>7891</v>
      </c>
      <c r="BK1979" t="s">
        <v>7891</v>
      </c>
      <c r="BL1979" t="s">
        <v>7891</v>
      </c>
      <c r="BM1979">
        <v>33988925</v>
      </c>
      <c r="BN1979" t="s">
        <v>7891</v>
      </c>
      <c r="BO1979" t="s">
        <v>7891</v>
      </c>
      <c r="BP1979" t="s">
        <v>7891</v>
      </c>
      <c r="BQ1979" t="s">
        <v>7891</v>
      </c>
      <c r="BR1979" t="s">
        <v>10164</v>
      </c>
    </row>
    <row r="1980" spans="1:70" x14ac:dyDescent="0.35">
      <c r="A1980" t="s">
        <v>11404</v>
      </c>
      <c r="B1980" t="s">
        <v>10165</v>
      </c>
      <c r="C1980" t="s">
        <v>7891</v>
      </c>
      <c r="D1980" t="s">
        <v>4985</v>
      </c>
      <c r="E1980" t="s">
        <v>8365</v>
      </c>
      <c r="U1980" t="s">
        <v>7891</v>
      </c>
      <c r="V1980" t="s">
        <v>10166</v>
      </c>
      <c r="W1980" t="s">
        <v>7891</v>
      </c>
      <c r="X1980" t="s">
        <v>7891</v>
      </c>
      <c r="Y1980" t="s">
        <v>7891</v>
      </c>
      <c r="Z1980" t="s">
        <v>7891</v>
      </c>
      <c r="AA1980" t="s">
        <v>7891</v>
      </c>
      <c r="AB1980" t="s">
        <v>7891</v>
      </c>
      <c r="AC1980" t="s">
        <v>7891</v>
      </c>
      <c r="AD1980" t="s">
        <v>7891</v>
      </c>
      <c r="AE1980" t="s">
        <v>7891</v>
      </c>
      <c r="AF1980" t="s">
        <v>7891</v>
      </c>
      <c r="AG1980" t="s">
        <v>7891</v>
      </c>
      <c r="AH1980" t="s">
        <v>7891</v>
      </c>
      <c r="AI1980" t="s">
        <v>7891</v>
      </c>
      <c r="AJ1980" t="s">
        <v>7891</v>
      </c>
      <c r="AK1980" t="s">
        <v>7891</v>
      </c>
      <c r="AL1980" t="s">
        <v>7891</v>
      </c>
      <c r="AM1980" t="s">
        <v>7891</v>
      </c>
      <c r="AN1980" t="s">
        <v>7891</v>
      </c>
      <c r="AO1980" t="s">
        <v>7891</v>
      </c>
      <c r="AP1980" t="s">
        <v>8369</v>
      </c>
      <c r="AQ1980" t="s">
        <v>7891</v>
      </c>
      <c r="AR1980" t="s">
        <v>7891</v>
      </c>
      <c r="AS1980" t="s">
        <v>7891</v>
      </c>
      <c r="AT1980" t="s">
        <v>8331</v>
      </c>
      <c r="AU1980">
        <v>2021</v>
      </c>
      <c r="AV1980">
        <v>11</v>
      </c>
      <c r="AW1980">
        <v>3</v>
      </c>
      <c r="AX1980" t="s">
        <v>7891</v>
      </c>
      <c r="AY1980" t="s">
        <v>7891</v>
      </c>
      <c r="AZ1980" t="s">
        <v>7891</v>
      </c>
      <c r="BA1980" t="s">
        <v>7891</v>
      </c>
      <c r="BB1980" t="s">
        <v>7891</v>
      </c>
      <c r="BC1980" t="s">
        <v>7891</v>
      </c>
      <c r="BD1980">
        <v>174</v>
      </c>
      <c r="BE1980" t="s">
        <v>4990</v>
      </c>
      <c r="BF1980" t="s">
        <v>7891</v>
      </c>
      <c r="BG1980" t="s">
        <v>7891</v>
      </c>
      <c r="BH1980" t="s">
        <v>7891</v>
      </c>
      <c r="BI1980" t="s">
        <v>7891</v>
      </c>
      <c r="BJ1980" t="s">
        <v>7891</v>
      </c>
      <c r="BK1980" t="s">
        <v>7891</v>
      </c>
      <c r="BL1980" t="s">
        <v>7891</v>
      </c>
      <c r="BM1980">
        <v>33802354</v>
      </c>
      <c r="BN1980" t="s">
        <v>7891</v>
      </c>
      <c r="BO1980" t="s">
        <v>7891</v>
      </c>
      <c r="BP1980" t="s">
        <v>7891</v>
      </c>
      <c r="BQ1980" t="s">
        <v>7891</v>
      </c>
      <c r="BR1980" t="s">
        <v>10167</v>
      </c>
    </row>
    <row r="1981" spans="1:70" x14ac:dyDescent="0.35">
      <c r="A1981" t="s">
        <v>11404</v>
      </c>
      <c r="B1981" t="s">
        <v>10168</v>
      </c>
      <c r="C1981" t="s">
        <v>7891</v>
      </c>
      <c r="D1981" t="s">
        <v>10169</v>
      </c>
      <c r="E1981" t="s">
        <v>10170</v>
      </c>
      <c r="U1981" t="s">
        <v>7891</v>
      </c>
      <c r="V1981" t="s">
        <v>10171</v>
      </c>
      <c r="W1981" t="s">
        <v>7891</v>
      </c>
      <c r="X1981" t="s">
        <v>7891</v>
      </c>
      <c r="Y1981" t="s">
        <v>7891</v>
      </c>
      <c r="Z1981" t="s">
        <v>7891</v>
      </c>
      <c r="AA1981" t="s">
        <v>7891</v>
      </c>
      <c r="AB1981" t="s">
        <v>7891</v>
      </c>
      <c r="AC1981" t="s">
        <v>7891</v>
      </c>
      <c r="AD1981" t="s">
        <v>7891</v>
      </c>
      <c r="AE1981" t="s">
        <v>7891</v>
      </c>
      <c r="AF1981" t="s">
        <v>7891</v>
      </c>
      <c r="AG1981" t="s">
        <v>7891</v>
      </c>
      <c r="AH1981" t="s">
        <v>7891</v>
      </c>
      <c r="AI1981" t="s">
        <v>7891</v>
      </c>
      <c r="AJ1981" t="s">
        <v>7891</v>
      </c>
      <c r="AK1981" t="s">
        <v>7891</v>
      </c>
      <c r="AL1981" t="s">
        <v>7891</v>
      </c>
      <c r="AM1981" t="s">
        <v>7891</v>
      </c>
      <c r="AN1981" t="s">
        <v>7891</v>
      </c>
      <c r="AO1981" t="s">
        <v>10172</v>
      </c>
      <c r="AP1981" t="s">
        <v>10173</v>
      </c>
      <c r="AQ1981" t="s">
        <v>7891</v>
      </c>
      <c r="AR1981" t="s">
        <v>7891</v>
      </c>
      <c r="AS1981" t="s">
        <v>7891</v>
      </c>
      <c r="AT1981" t="s">
        <v>8331</v>
      </c>
      <c r="AU1981">
        <v>2021</v>
      </c>
      <c r="AV1981">
        <v>9</v>
      </c>
      <c r="AW1981" t="s">
        <v>7891</v>
      </c>
      <c r="AX1981" t="s">
        <v>7891</v>
      </c>
      <c r="AY1981" t="s">
        <v>7891</v>
      </c>
      <c r="AZ1981" t="s">
        <v>8545</v>
      </c>
      <c r="BA1981" t="s">
        <v>7891</v>
      </c>
      <c r="BB1981" t="s">
        <v>7891</v>
      </c>
      <c r="BC1981" t="s">
        <v>7891</v>
      </c>
      <c r="BD1981" t="s">
        <v>10174</v>
      </c>
      <c r="BE1981" t="s">
        <v>10175</v>
      </c>
      <c r="BF1981" t="s">
        <v>7891</v>
      </c>
      <c r="BG1981" t="s">
        <v>7891</v>
      </c>
      <c r="BH1981" t="s">
        <v>7891</v>
      </c>
      <c r="BI1981" t="s">
        <v>7891</v>
      </c>
      <c r="BJ1981" t="s">
        <v>7891</v>
      </c>
      <c r="BK1981" t="s">
        <v>7891</v>
      </c>
      <c r="BL1981" t="s">
        <v>7891</v>
      </c>
      <c r="BM1981" t="s">
        <v>7891</v>
      </c>
      <c r="BN1981" t="s">
        <v>7891</v>
      </c>
      <c r="BO1981" t="s">
        <v>7891</v>
      </c>
      <c r="BP1981" t="s">
        <v>7891</v>
      </c>
      <c r="BQ1981" t="s">
        <v>7891</v>
      </c>
      <c r="BR1981" t="s">
        <v>10176</v>
      </c>
    </row>
    <row r="1982" spans="1:70" x14ac:dyDescent="0.35">
      <c r="A1982" t="s">
        <v>11404</v>
      </c>
      <c r="B1982" t="s">
        <v>10177</v>
      </c>
      <c r="C1982" t="s">
        <v>7891</v>
      </c>
      <c r="D1982" t="s">
        <v>10178</v>
      </c>
      <c r="E1982" t="s">
        <v>10179</v>
      </c>
      <c r="U1982" t="s">
        <v>7891</v>
      </c>
      <c r="V1982" t="s">
        <v>10180</v>
      </c>
      <c r="W1982" t="s">
        <v>7891</v>
      </c>
      <c r="X1982" t="s">
        <v>7891</v>
      </c>
      <c r="Y1982" t="s">
        <v>7891</v>
      </c>
      <c r="Z1982" t="s">
        <v>7891</v>
      </c>
      <c r="AA1982" t="s">
        <v>7891</v>
      </c>
      <c r="AB1982" t="s">
        <v>7891</v>
      </c>
      <c r="AC1982" t="s">
        <v>7891</v>
      </c>
      <c r="AD1982" t="s">
        <v>7891</v>
      </c>
      <c r="AE1982" t="s">
        <v>7891</v>
      </c>
      <c r="AF1982" t="s">
        <v>7891</v>
      </c>
      <c r="AG1982" t="s">
        <v>7891</v>
      </c>
      <c r="AH1982" t="s">
        <v>7891</v>
      </c>
      <c r="AI1982" t="s">
        <v>7891</v>
      </c>
      <c r="AJ1982" t="s">
        <v>7891</v>
      </c>
      <c r="AK1982" t="s">
        <v>7891</v>
      </c>
      <c r="AL1982" t="s">
        <v>7891</v>
      </c>
      <c r="AM1982" t="s">
        <v>7891</v>
      </c>
      <c r="AN1982" t="s">
        <v>7891</v>
      </c>
      <c r="AO1982" t="s">
        <v>10181</v>
      </c>
      <c r="AP1982" t="s">
        <v>10182</v>
      </c>
      <c r="AQ1982" t="s">
        <v>7891</v>
      </c>
      <c r="AR1982" t="s">
        <v>7891</v>
      </c>
      <c r="AS1982" t="s">
        <v>7891</v>
      </c>
      <c r="AT1982" t="s">
        <v>8331</v>
      </c>
      <c r="AU1982">
        <v>2021</v>
      </c>
      <c r="AV1982">
        <v>179</v>
      </c>
      <c r="AW1982">
        <v>3</v>
      </c>
      <c r="AX1982" t="s">
        <v>7891</v>
      </c>
      <c r="AY1982" t="s">
        <v>7891</v>
      </c>
      <c r="AZ1982" t="s">
        <v>7891</v>
      </c>
      <c r="BA1982" t="s">
        <v>7891</v>
      </c>
      <c r="BB1982">
        <v>280</v>
      </c>
      <c r="BC1982">
        <v>285</v>
      </c>
      <c r="BD1982" t="s">
        <v>7891</v>
      </c>
      <c r="BE1982" t="s">
        <v>2742</v>
      </c>
      <c r="BF1982" t="s">
        <v>7891</v>
      </c>
      <c r="BG1982" t="s">
        <v>7891</v>
      </c>
      <c r="BH1982" t="s">
        <v>7891</v>
      </c>
      <c r="BI1982" t="s">
        <v>7891</v>
      </c>
      <c r="BJ1982" t="s">
        <v>7891</v>
      </c>
      <c r="BK1982" t="s">
        <v>7891</v>
      </c>
      <c r="BL1982" t="s">
        <v>7891</v>
      </c>
      <c r="BM1982" t="s">
        <v>7891</v>
      </c>
      <c r="BN1982" t="s">
        <v>7891</v>
      </c>
      <c r="BO1982" t="s">
        <v>7891</v>
      </c>
      <c r="BP1982" t="s">
        <v>7891</v>
      </c>
      <c r="BQ1982" t="s">
        <v>7891</v>
      </c>
      <c r="BR1982" t="s">
        <v>10183</v>
      </c>
    </row>
    <row r="1983" spans="1:70" x14ac:dyDescent="0.35">
      <c r="A1983" t="s">
        <v>11404</v>
      </c>
      <c r="B1983" t="s">
        <v>10184</v>
      </c>
      <c r="C1983" t="s">
        <v>7891</v>
      </c>
      <c r="D1983" t="s">
        <v>10185</v>
      </c>
      <c r="E1983" t="s">
        <v>10186</v>
      </c>
      <c r="U1983" t="s">
        <v>7891</v>
      </c>
      <c r="V1983" t="s">
        <v>10187</v>
      </c>
      <c r="W1983" t="s">
        <v>7891</v>
      </c>
      <c r="X1983" t="s">
        <v>7891</v>
      </c>
      <c r="Y1983" t="s">
        <v>7891</v>
      </c>
      <c r="Z1983" t="s">
        <v>7891</v>
      </c>
      <c r="AA1983" t="s">
        <v>7891</v>
      </c>
      <c r="AB1983" t="s">
        <v>10188</v>
      </c>
      <c r="AC1983" t="s">
        <v>7891</v>
      </c>
      <c r="AD1983" t="s">
        <v>7891</v>
      </c>
      <c r="AE1983" t="s">
        <v>7891</v>
      </c>
      <c r="AF1983" t="s">
        <v>7891</v>
      </c>
      <c r="AG1983" t="s">
        <v>7891</v>
      </c>
      <c r="AH1983" t="s">
        <v>7891</v>
      </c>
      <c r="AI1983" t="s">
        <v>7891</v>
      </c>
      <c r="AJ1983" t="s">
        <v>7891</v>
      </c>
      <c r="AK1983" t="s">
        <v>7891</v>
      </c>
      <c r="AL1983" t="s">
        <v>7891</v>
      </c>
      <c r="AM1983" t="s">
        <v>7891</v>
      </c>
      <c r="AN1983" t="s">
        <v>7891</v>
      </c>
      <c r="AO1983" t="s">
        <v>10189</v>
      </c>
      <c r="AP1983" t="s">
        <v>10190</v>
      </c>
      <c r="AQ1983" t="s">
        <v>7891</v>
      </c>
      <c r="AR1983" t="s">
        <v>7891</v>
      </c>
      <c r="AS1983" t="s">
        <v>7891</v>
      </c>
      <c r="AT1983" t="s">
        <v>8317</v>
      </c>
      <c r="AU1983">
        <v>2021</v>
      </c>
      <c r="AV1983">
        <v>3</v>
      </c>
      <c r="AW1983">
        <v>1</v>
      </c>
      <c r="AX1983" t="s">
        <v>7891</v>
      </c>
      <c r="AY1983" t="s">
        <v>7891</v>
      </c>
      <c r="AZ1983" t="s">
        <v>8545</v>
      </c>
      <c r="BA1983" t="s">
        <v>7891</v>
      </c>
      <c r="BB1983">
        <v>52</v>
      </c>
      <c r="BC1983">
        <v>60</v>
      </c>
      <c r="BD1983" t="s">
        <v>7891</v>
      </c>
      <c r="BE1983" t="s">
        <v>10191</v>
      </c>
      <c r="BF1983" t="s">
        <v>7891</v>
      </c>
      <c r="BG1983" t="s">
        <v>7891</v>
      </c>
      <c r="BH1983" t="s">
        <v>7891</v>
      </c>
      <c r="BI1983" t="s">
        <v>7891</v>
      </c>
      <c r="BJ1983" t="s">
        <v>7891</v>
      </c>
      <c r="BK1983" t="s">
        <v>7891</v>
      </c>
      <c r="BL1983" t="s">
        <v>7891</v>
      </c>
      <c r="BM1983" t="s">
        <v>7891</v>
      </c>
      <c r="BN1983" t="s">
        <v>7891</v>
      </c>
      <c r="BO1983" t="s">
        <v>7891</v>
      </c>
      <c r="BP1983" t="s">
        <v>7891</v>
      </c>
      <c r="BQ1983" t="s">
        <v>7891</v>
      </c>
      <c r="BR1983" t="s">
        <v>10192</v>
      </c>
    </row>
    <row r="1984" spans="1:70" x14ac:dyDescent="0.35">
      <c r="A1984" t="s">
        <v>11404</v>
      </c>
      <c r="B1984" t="s">
        <v>10193</v>
      </c>
      <c r="C1984" t="s">
        <v>7891</v>
      </c>
      <c r="D1984" t="s">
        <v>10194</v>
      </c>
      <c r="E1984" t="s">
        <v>10195</v>
      </c>
      <c r="U1984" t="s">
        <v>7891</v>
      </c>
      <c r="V1984" t="s">
        <v>10196</v>
      </c>
      <c r="W1984" t="s">
        <v>7891</v>
      </c>
      <c r="X1984" t="s">
        <v>7891</v>
      </c>
      <c r="Y1984" t="s">
        <v>7891</v>
      </c>
      <c r="Z1984" t="s">
        <v>7891</v>
      </c>
      <c r="AA1984" t="s">
        <v>7891</v>
      </c>
      <c r="AB1984" t="s">
        <v>7891</v>
      </c>
      <c r="AC1984" t="s">
        <v>7891</v>
      </c>
      <c r="AD1984" t="s">
        <v>7891</v>
      </c>
      <c r="AE1984" t="s">
        <v>7891</v>
      </c>
      <c r="AF1984" t="s">
        <v>7891</v>
      </c>
      <c r="AG1984" t="s">
        <v>7891</v>
      </c>
      <c r="AH1984" t="s">
        <v>7891</v>
      </c>
      <c r="AI1984" t="s">
        <v>7891</v>
      </c>
      <c r="AJ1984" t="s">
        <v>7891</v>
      </c>
      <c r="AK1984" t="s">
        <v>7891</v>
      </c>
      <c r="AL1984" t="s">
        <v>7891</v>
      </c>
      <c r="AM1984" t="s">
        <v>7891</v>
      </c>
      <c r="AN1984" t="s">
        <v>7891</v>
      </c>
      <c r="AO1984" t="s">
        <v>10197</v>
      </c>
      <c r="AP1984" t="s">
        <v>10198</v>
      </c>
      <c r="AQ1984" t="s">
        <v>7891</v>
      </c>
      <c r="AR1984" t="s">
        <v>7891</v>
      </c>
      <c r="AS1984" t="s">
        <v>7891</v>
      </c>
      <c r="AT1984" t="s">
        <v>7998</v>
      </c>
      <c r="AU1984">
        <v>2021</v>
      </c>
      <c r="AV1984">
        <v>51</v>
      </c>
      <c r="AW1984">
        <v>2</v>
      </c>
      <c r="AX1984" t="s">
        <v>7891</v>
      </c>
      <c r="AY1984" t="s">
        <v>7891</v>
      </c>
      <c r="AZ1984" t="s">
        <v>8545</v>
      </c>
      <c r="BA1984" t="s">
        <v>7891</v>
      </c>
      <c r="BB1984">
        <v>269</v>
      </c>
      <c r="BC1984">
        <v>278</v>
      </c>
      <c r="BD1984">
        <v>81246321994452</v>
      </c>
      <c r="BE1984" t="s">
        <v>10199</v>
      </c>
      <c r="BF1984" t="s">
        <v>7891</v>
      </c>
      <c r="BG1984" t="s">
        <v>10046</v>
      </c>
      <c r="BH1984" t="s">
        <v>7891</v>
      </c>
      <c r="BI1984" t="s">
        <v>7891</v>
      </c>
      <c r="BJ1984" t="s">
        <v>7891</v>
      </c>
      <c r="BK1984" t="s">
        <v>7891</v>
      </c>
      <c r="BL1984" t="s">
        <v>7891</v>
      </c>
      <c r="BM1984" t="s">
        <v>7891</v>
      </c>
      <c r="BN1984" t="s">
        <v>7891</v>
      </c>
      <c r="BO1984" t="s">
        <v>7891</v>
      </c>
      <c r="BP1984" t="s">
        <v>7891</v>
      </c>
      <c r="BQ1984" t="s">
        <v>7891</v>
      </c>
      <c r="BR1984" t="s">
        <v>10200</v>
      </c>
    </row>
    <row r="1985" spans="1:70" x14ac:dyDescent="0.35">
      <c r="A1985" t="s">
        <v>11404</v>
      </c>
      <c r="B1985" t="s">
        <v>10201</v>
      </c>
      <c r="C1985" t="s">
        <v>7891</v>
      </c>
      <c r="D1985" t="s">
        <v>10202</v>
      </c>
      <c r="E1985" t="s">
        <v>10203</v>
      </c>
      <c r="U1985" t="s">
        <v>7891</v>
      </c>
      <c r="V1985" t="s">
        <v>10204</v>
      </c>
      <c r="W1985" t="s">
        <v>7891</v>
      </c>
      <c r="X1985" t="s">
        <v>7891</v>
      </c>
      <c r="Y1985" t="s">
        <v>7891</v>
      </c>
      <c r="Z1985" t="s">
        <v>7891</v>
      </c>
      <c r="AA1985" t="s">
        <v>10205</v>
      </c>
      <c r="AB1985" t="s">
        <v>10206</v>
      </c>
      <c r="AC1985" t="s">
        <v>7891</v>
      </c>
      <c r="AD1985" t="s">
        <v>7891</v>
      </c>
      <c r="AE1985" t="s">
        <v>7891</v>
      </c>
      <c r="AF1985" t="s">
        <v>7891</v>
      </c>
      <c r="AG1985" t="s">
        <v>7891</v>
      </c>
      <c r="AH1985" t="s">
        <v>7891</v>
      </c>
      <c r="AI1985" t="s">
        <v>7891</v>
      </c>
      <c r="AJ1985" t="s">
        <v>7891</v>
      </c>
      <c r="AK1985" t="s">
        <v>7891</v>
      </c>
      <c r="AL1985" t="s">
        <v>7891</v>
      </c>
      <c r="AM1985" t="s">
        <v>7891</v>
      </c>
      <c r="AN1985" t="s">
        <v>7891</v>
      </c>
      <c r="AO1985" t="s">
        <v>10207</v>
      </c>
      <c r="AP1985" t="s">
        <v>10208</v>
      </c>
      <c r="AQ1985" t="s">
        <v>7891</v>
      </c>
      <c r="AR1985" t="s">
        <v>7891</v>
      </c>
      <c r="AS1985" t="s">
        <v>7891</v>
      </c>
      <c r="AT1985" t="s">
        <v>8331</v>
      </c>
      <c r="AU1985">
        <v>2021</v>
      </c>
      <c r="AV1985">
        <v>35</v>
      </c>
      <c r="AW1985">
        <v>2</v>
      </c>
      <c r="AX1985" t="s">
        <v>7891</v>
      </c>
      <c r="AY1985" t="s">
        <v>7891</v>
      </c>
      <c r="AZ1985" t="s">
        <v>7891</v>
      </c>
      <c r="BA1985" t="s">
        <v>7891</v>
      </c>
      <c r="BB1985">
        <v>232</v>
      </c>
      <c r="BC1985">
        <v>240</v>
      </c>
      <c r="BD1985" t="s">
        <v>7891</v>
      </c>
      <c r="BE1985" t="s">
        <v>10209</v>
      </c>
      <c r="BF1985" t="s">
        <v>7891</v>
      </c>
      <c r="BG1985" t="s">
        <v>7891</v>
      </c>
      <c r="BH1985" t="s">
        <v>7891</v>
      </c>
      <c r="BI1985" t="s">
        <v>7891</v>
      </c>
      <c r="BJ1985" t="s">
        <v>7891</v>
      </c>
      <c r="BK1985" t="s">
        <v>7891</v>
      </c>
      <c r="BL1985" t="s">
        <v>7891</v>
      </c>
      <c r="BM1985">
        <v>33764113</v>
      </c>
      <c r="BN1985" t="s">
        <v>7891</v>
      </c>
      <c r="BO1985" t="s">
        <v>7891</v>
      </c>
      <c r="BP1985" t="s">
        <v>7891</v>
      </c>
      <c r="BQ1985" t="s">
        <v>7891</v>
      </c>
      <c r="BR1985" t="s">
        <v>10210</v>
      </c>
    </row>
    <row r="1986" spans="1:70" x14ac:dyDescent="0.35">
      <c r="A1986" t="s">
        <v>11404</v>
      </c>
      <c r="B1986" t="s">
        <v>10211</v>
      </c>
      <c r="C1986" t="s">
        <v>7891</v>
      </c>
      <c r="D1986" t="s">
        <v>10212</v>
      </c>
      <c r="E1986" t="s">
        <v>10213</v>
      </c>
      <c r="U1986" t="s">
        <v>7891</v>
      </c>
      <c r="V1986" t="s">
        <v>10214</v>
      </c>
      <c r="W1986" t="s">
        <v>7891</v>
      </c>
      <c r="X1986" t="s">
        <v>7891</v>
      </c>
      <c r="Y1986" t="s">
        <v>7891</v>
      </c>
      <c r="Z1986" t="s">
        <v>7891</v>
      </c>
      <c r="AA1986" t="s">
        <v>7891</v>
      </c>
      <c r="AB1986" t="s">
        <v>10215</v>
      </c>
      <c r="AC1986" t="s">
        <v>7891</v>
      </c>
      <c r="AD1986" t="s">
        <v>7891</v>
      </c>
      <c r="AE1986" t="s">
        <v>7891</v>
      </c>
      <c r="AF1986" t="s">
        <v>7891</v>
      </c>
      <c r="AG1986" t="s">
        <v>7891</v>
      </c>
      <c r="AH1986" t="s">
        <v>7891</v>
      </c>
      <c r="AI1986" t="s">
        <v>7891</v>
      </c>
      <c r="AJ1986" t="s">
        <v>7891</v>
      </c>
      <c r="AK1986" t="s">
        <v>7891</v>
      </c>
      <c r="AL1986" t="s">
        <v>7891</v>
      </c>
      <c r="AM1986" t="s">
        <v>7891</v>
      </c>
      <c r="AN1986" t="s">
        <v>7891</v>
      </c>
      <c r="AO1986" t="s">
        <v>10216</v>
      </c>
      <c r="AP1986" t="s">
        <v>10217</v>
      </c>
      <c r="AQ1986" t="s">
        <v>7891</v>
      </c>
      <c r="AR1986" t="s">
        <v>7891</v>
      </c>
      <c r="AS1986" t="s">
        <v>7891</v>
      </c>
      <c r="AT1986" t="s">
        <v>8331</v>
      </c>
      <c r="AU1986">
        <v>2021</v>
      </c>
      <c r="AV1986">
        <v>28</v>
      </c>
      <c r="AW1986">
        <v>1</v>
      </c>
      <c r="AX1986" t="s">
        <v>7891</v>
      </c>
      <c r="AY1986" t="s">
        <v>7891</v>
      </c>
      <c r="AZ1986" t="s">
        <v>8545</v>
      </c>
      <c r="BA1986" t="s">
        <v>7891</v>
      </c>
      <c r="BB1986">
        <v>101</v>
      </c>
      <c r="BC1986">
        <v>106</v>
      </c>
      <c r="BD1986" t="s">
        <v>7891</v>
      </c>
      <c r="BE1986" t="s">
        <v>2967</v>
      </c>
      <c r="BF1986" t="s">
        <v>7891</v>
      </c>
      <c r="BG1986" t="s">
        <v>7891</v>
      </c>
      <c r="BH1986" t="s">
        <v>7891</v>
      </c>
      <c r="BI1986" t="s">
        <v>7891</v>
      </c>
      <c r="BJ1986" t="s">
        <v>7891</v>
      </c>
      <c r="BK1986" t="s">
        <v>7891</v>
      </c>
      <c r="BL1986" t="s">
        <v>7891</v>
      </c>
      <c r="BM1986" t="s">
        <v>7891</v>
      </c>
      <c r="BN1986" t="s">
        <v>7891</v>
      </c>
      <c r="BO1986" t="s">
        <v>7891</v>
      </c>
      <c r="BP1986" t="s">
        <v>7891</v>
      </c>
      <c r="BQ1986" t="s">
        <v>7891</v>
      </c>
      <c r="BR1986" t="s">
        <v>10218</v>
      </c>
    </row>
    <row r="1987" spans="1:70" x14ac:dyDescent="0.35">
      <c r="A1987" t="s">
        <v>11404</v>
      </c>
      <c r="B1987" t="s">
        <v>10219</v>
      </c>
      <c r="C1987" t="s">
        <v>7891</v>
      </c>
      <c r="D1987" t="s">
        <v>5570</v>
      </c>
      <c r="E1987" t="s">
        <v>7892</v>
      </c>
      <c r="U1987" t="s">
        <v>7891</v>
      </c>
      <c r="V1987" t="s">
        <v>10220</v>
      </c>
      <c r="W1987" t="s">
        <v>7891</v>
      </c>
      <c r="X1987" t="s">
        <v>7891</v>
      </c>
      <c r="Y1987" t="s">
        <v>7891</v>
      </c>
      <c r="Z1987" t="s">
        <v>7891</v>
      </c>
      <c r="AA1987" t="s">
        <v>7891</v>
      </c>
      <c r="AB1987" t="s">
        <v>10221</v>
      </c>
      <c r="AC1987" t="s">
        <v>7891</v>
      </c>
      <c r="AD1987" t="s">
        <v>7891</v>
      </c>
      <c r="AE1987" t="s">
        <v>7891</v>
      </c>
      <c r="AF1987" t="s">
        <v>7891</v>
      </c>
      <c r="AG1987" t="s">
        <v>7891</v>
      </c>
      <c r="AH1987" t="s">
        <v>7891</v>
      </c>
      <c r="AI1987" t="s">
        <v>7891</v>
      </c>
      <c r="AJ1987" t="s">
        <v>7891</v>
      </c>
      <c r="AK1987" t="s">
        <v>7891</v>
      </c>
      <c r="AL1987" t="s">
        <v>7891</v>
      </c>
      <c r="AM1987" t="s">
        <v>7891</v>
      </c>
      <c r="AN1987" t="s">
        <v>7891</v>
      </c>
      <c r="AO1987" t="s">
        <v>7891</v>
      </c>
      <c r="AP1987" t="s">
        <v>7894</v>
      </c>
      <c r="AQ1987" t="s">
        <v>7891</v>
      </c>
      <c r="AR1987" t="s">
        <v>7891</v>
      </c>
      <c r="AS1987" t="s">
        <v>7891</v>
      </c>
      <c r="AT1987" t="s">
        <v>8331</v>
      </c>
      <c r="AU1987">
        <v>2021</v>
      </c>
      <c r="AV1987">
        <v>18</v>
      </c>
      <c r="AW1987">
        <v>5</v>
      </c>
      <c r="AX1987" t="s">
        <v>7891</v>
      </c>
      <c r="AY1987" t="s">
        <v>7891</v>
      </c>
      <c r="AZ1987" t="s">
        <v>7891</v>
      </c>
      <c r="BA1987" t="s">
        <v>7891</v>
      </c>
      <c r="BB1987" t="s">
        <v>7891</v>
      </c>
      <c r="BC1987" t="s">
        <v>7891</v>
      </c>
      <c r="BD1987">
        <v>2597</v>
      </c>
      <c r="BE1987" t="s">
        <v>5575</v>
      </c>
      <c r="BF1987" t="s">
        <v>7891</v>
      </c>
      <c r="BG1987" t="s">
        <v>7891</v>
      </c>
      <c r="BH1987" t="s">
        <v>7891</v>
      </c>
      <c r="BI1987" t="s">
        <v>7891</v>
      </c>
      <c r="BJ1987" t="s">
        <v>7891</v>
      </c>
      <c r="BK1987" t="s">
        <v>7891</v>
      </c>
      <c r="BL1987" t="s">
        <v>7891</v>
      </c>
      <c r="BM1987">
        <v>33807667</v>
      </c>
      <c r="BN1987" t="s">
        <v>7891</v>
      </c>
      <c r="BO1987" t="s">
        <v>7891</v>
      </c>
      <c r="BP1987" t="s">
        <v>7891</v>
      </c>
      <c r="BQ1987" t="s">
        <v>7891</v>
      </c>
      <c r="BR1987" t="s">
        <v>10222</v>
      </c>
    </row>
    <row r="1988" spans="1:70" x14ac:dyDescent="0.35">
      <c r="A1988" t="s">
        <v>11404</v>
      </c>
      <c r="B1988" t="s">
        <v>10223</v>
      </c>
      <c r="C1988" t="s">
        <v>7891</v>
      </c>
      <c r="D1988" t="s">
        <v>10224</v>
      </c>
      <c r="E1988" t="s">
        <v>10225</v>
      </c>
      <c r="U1988" t="s">
        <v>7891</v>
      </c>
      <c r="V1988" t="s">
        <v>10226</v>
      </c>
      <c r="W1988" t="s">
        <v>7891</v>
      </c>
      <c r="X1988" t="s">
        <v>7891</v>
      </c>
      <c r="Y1988" t="s">
        <v>7891</v>
      </c>
      <c r="Z1988" t="s">
        <v>7891</v>
      </c>
      <c r="AA1988" t="s">
        <v>7891</v>
      </c>
      <c r="AB1988" t="s">
        <v>10227</v>
      </c>
      <c r="AC1988" t="s">
        <v>7891</v>
      </c>
      <c r="AD1988" t="s">
        <v>7891</v>
      </c>
      <c r="AE1988" t="s">
        <v>7891</v>
      </c>
      <c r="AF1988" t="s">
        <v>7891</v>
      </c>
      <c r="AG1988" t="s">
        <v>7891</v>
      </c>
      <c r="AH1988" t="s">
        <v>7891</v>
      </c>
      <c r="AI1988" t="s">
        <v>7891</v>
      </c>
      <c r="AJ1988" t="s">
        <v>7891</v>
      </c>
      <c r="AK1988" t="s">
        <v>7891</v>
      </c>
      <c r="AL1988" t="s">
        <v>7891</v>
      </c>
      <c r="AM1988" t="s">
        <v>7891</v>
      </c>
      <c r="AN1988" t="s">
        <v>7891</v>
      </c>
      <c r="AO1988" t="s">
        <v>10228</v>
      </c>
      <c r="AP1988" t="s">
        <v>10229</v>
      </c>
      <c r="AQ1988" t="s">
        <v>7891</v>
      </c>
      <c r="AR1988" t="s">
        <v>7891</v>
      </c>
      <c r="AS1988" t="s">
        <v>7891</v>
      </c>
      <c r="AT1988" t="s">
        <v>10230</v>
      </c>
      <c r="AU1988">
        <v>2022</v>
      </c>
      <c r="AV1988">
        <v>31</v>
      </c>
      <c r="AW1988">
        <v>2</v>
      </c>
      <c r="AX1988" t="s">
        <v>7891</v>
      </c>
      <c r="AY1988" t="s">
        <v>7891</v>
      </c>
      <c r="AZ1988" t="s">
        <v>7891</v>
      </c>
      <c r="BA1988" t="s">
        <v>7891</v>
      </c>
      <c r="BB1988">
        <v>193</v>
      </c>
      <c r="BC1988">
        <v>203</v>
      </c>
      <c r="BD1988" t="s">
        <v>7891</v>
      </c>
      <c r="BE1988" t="s">
        <v>2196</v>
      </c>
      <c r="BF1988" t="s">
        <v>7891</v>
      </c>
      <c r="BG1988" t="s">
        <v>10231</v>
      </c>
      <c r="BH1988" t="s">
        <v>7891</v>
      </c>
      <c r="BI1988" t="s">
        <v>7891</v>
      </c>
      <c r="BJ1988" t="s">
        <v>7891</v>
      </c>
      <c r="BK1988" t="s">
        <v>7891</v>
      </c>
      <c r="BL1988" t="s">
        <v>7891</v>
      </c>
      <c r="BM1988" t="s">
        <v>7891</v>
      </c>
      <c r="BN1988" t="s">
        <v>7891</v>
      </c>
      <c r="BO1988" t="s">
        <v>7891</v>
      </c>
      <c r="BP1988" t="s">
        <v>7891</v>
      </c>
      <c r="BQ1988" t="s">
        <v>7891</v>
      </c>
      <c r="BR1988" t="s">
        <v>10232</v>
      </c>
    </row>
    <row r="1989" spans="1:70" x14ac:dyDescent="0.35">
      <c r="A1989" t="s">
        <v>11404</v>
      </c>
      <c r="B1989" t="s">
        <v>10233</v>
      </c>
      <c r="C1989" t="s">
        <v>7891</v>
      </c>
      <c r="D1989" t="s">
        <v>5758</v>
      </c>
      <c r="E1989" t="s">
        <v>8902</v>
      </c>
      <c r="U1989" t="s">
        <v>7891</v>
      </c>
      <c r="V1989" t="s">
        <v>10234</v>
      </c>
      <c r="W1989" t="s">
        <v>7891</v>
      </c>
      <c r="X1989" t="s">
        <v>7891</v>
      </c>
      <c r="Y1989" t="s">
        <v>7891</v>
      </c>
      <c r="Z1989" t="s">
        <v>7891</v>
      </c>
      <c r="AA1989" t="s">
        <v>10235</v>
      </c>
      <c r="AB1989" t="s">
        <v>10236</v>
      </c>
      <c r="AC1989" t="s">
        <v>7891</v>
      </c>
      <c r="AD1989" t="s">
        <v>7891</v>
      </c>
      <c r="AE1989" t="s">
        <v>7891</v>
      </c>
      <c r="AF1989" t="s">
        <v>7891</v>
      </c>
      <c r="AG1989" t="s">
        <v>7891</v>
      </c>
      <c r="AH1989" t="s">
        <v>7891</v>
      </c>
      <c r="AI1989" t="s">
        <v>7891</v>
      </c>
      <c r="AJ1989" t="s">
        <v>7891</v>
      </c>
      <c r="AK1989" t="s">
        <v>7891</v>
      </c>
      <c r="AL1989" t="s">
        <v>7891</v>
      </c>
      <c r="AM1989" t="s">
        <v>7891</v>
      </c>
      <c r="AN1989" t="s">
        <v>7891</v>
      </c>
      <c r="AO1989" t="s">
        <v>8905</v>
      </c>
      <c r="AP1989" t="s">
        <v>8906</v>
      </c>
      <c r="AQ1989" t="s">
        <v>7891</v>
      </c>
      <c r="AR1989" t="s">
        <v>7891</v>
      </c>
      <c r="AS1989" t="s">
        <v>7891</v>
      </c>
      <c r="AT1989" t="s">
        <v>7916</v>
      </c>
      <c r="AU1989">
        <v>2021</v>
      </c>
      <c r="AV1989">
        <v>298</v>
      </c>
      <c r="AW1989" t="s">
        <v>7891</v>
      </c>
      <c r="AX1989" t="s">
        <v>7891</v>
      </c>
      <c r="AY1989" t="s">
        <v>7891</v>
      </c>
      <c r="AZ1989" t="s">
        <v>7891</v>
      </c>
      <c r="BA1989" t="s">
        <v>7891</v>
      </c>
      <c r="BB1989" t="s">
        <v>7891</v>
      </c>
      <c r="BC1989" t="s">
        <v>7891</v>
      </c>
      <c r="BD1989">
        <v>113818</v>
      </c>
      <c r="BE1989" t="s">
        <v>5762</v>
      </c>
      <c r="BF1989" t="s">
        <v>7891</v>
      </c>
      <c r="BG1989" t="s">
        <v>10231</v>
      </c>
      <c r="BH1989" t="s">
        <v>7891</v>
      </c>
      <c r="BI1989" t="s">
        <v>7891</v>
      </c>
      <c r="BJ1989" t="s">
        <v>7891</v>
      </c>
      <c r="BK1989" t="s">
        <v>7891</v>
      </c>
      <c r="BL1989" t="s">
        <v>7891</v>
      </c>
      <c r="BM1989">
        <v>33639407</v>
      </c>
      <c r="BN1989" t="s">
        <v>7891</v>
      </c>
      <c r="BO1989" t="s">
        <v>7891</v>
      </c>
      <c r="BP1989" t="s">
        <v>7891</v>
      </c>
      <c r="BQ1989" t="s">
        <v>7891</v>
      </c>
      <c r="BR1989" t="s">
        <v>10237</v>
      </c>
    </row>
    <row r="1990" spans="1:70" x14ac:dyDescent="0.35">
      <c r="A1990" t="s">
        <v>11404</v>
      </c>
      <c r="B1990" t="s">
        <v>10238</v>
      </c>
      <c r="C1990" t="s">
        <v>7891</v>
      </c>
      <c r="D1990" t="s">
        <v>10239</v>
      </c>
      <c r="E1990" t="s">
        <v>9164</v>
      </c>
      <c r="U1990" t="s">
        <v>7891</v>
      </c>
      <c r="V1990" t="s">
        <v>10240</v>
      </c>
      <c r="W1990" t="s">
        <v>7891</v>
      </c>
      <c r="X1990" t="s">
        <v>7891</v>
      </c>
      <c r="Y1990" t="s">
        <v>7891</v>
      </c>
      <c r="Z1990" t="s">
        <v>7891</v>
      </c>
      <c r="AA1990" t="s">
        <v>10241</v>
      </c>
      <c r="AB1990" t="s">
        <v>10242</v>
      </c>
      <c r="AC1990" t="s">
        <v>7891</v>
      </c>
      <c r="AD1990" t="s">
        <v>7891</v>
      </c>
      <c r="AE1990" t="s">
        <v>7891</v>
      </c>
      <c r="AF1990" t="s">
        <v>7891</v>
      </c>
      <c r="AG1990" t="s">
        <v>7891</v>
      </c>
      <c r="AH1990" t="s">
        <v>7891</v>
      </c>
      <c r="AI1990" t="s">
        <v>7891</v>
      </c>
      <c r="AJ1990" t="s">
        <v>7891</v>
      </c>
      <c r="AK1990" t="s">
        <v>7891</v>
      </c>
      <c r="AL1990" t="s">
        <v>7891</v>
      </c>
      <c r="AM1990" t="s">
        <v>7891</v>
      </c>
      <c r="AN1990" t="s">
        <v>7891</v>
      </c>
      <c r="AO1990" t="s">
        <v>7891</v>
      </c>
      <c r="AP1990" t="s">
        <v>9166</v>
      </c>
      <c r="AQ1990" t="s">
        <v>7891</v>
      </c>
      <c r="AR1990" t="s">
        <v>7891</v>
      </c>
      <c r="AS1990" t="s">
        <v>7891</v>
      </c>
      <c r="AT1990" t="s">
        <v>10243</v>
      </c>
      <c r="AU1990">
        <v>2021</v>
      </c>
      <c r="AV1990">
        <v>21</v>
      </c>
      <c r="AW1990">
        <v>1</v>
      </c>
      <c r="AX1990" t="s">
        <v>7891</v>
      </c>
      <c r="AY1990" t="s">
        <v>7891</v>
      </c>
      <c r="AZ1990" t="s">
        <v>7891</v>
      </c>
      <c r="BA1990" t="s">
        <v>7891</v>
      </c>
      <c r="BB1990" t="s">
        <v>7891</v>
      </c>
      <c r="BC1990" t="s">
        <v>7891</v>
      </c>
      <c r="BD1990">
        <v>75</v>
      </c>
      <c r="BE1990" t="s">
        <v>1116</v>
      </c>
      <c r="BF1990" t="s">
        <v>7891</v>
      </c>
      <c r="BG1990" t="s">
        <v>7891</v>
      </c>
      <c r="BH1990" t="s">
        <v>7891</v>
      </c>
      <c r="BI1990" t="s">
        <v>7891</v>
      </c>
      <c r="BJ1990" t="s">
        <v>7891</v>
      </c>
      <c r="BK1990" t="s">
        <v>7891</v>
      </c>
      <c r="BL1990" t="s">
        <v>7891</v>
      </c>
      <c r="BM1990">
        <v>33607973</v>
      </c>
      <c r="BN1990" t="s">
        <v>7891</v>
      </c>
      <c r="BO1990" t="s">
        <v>7891</v>
      </c>
      <c r="BP1990" t="s">
        <v>7891</v>
      </c>
      <c r="BQ1990" t="s">
        <v>7891</v>
      </c>
      <c r="BR1990" t="s">
        <v>10244</v>
      </c>
    </row>
    <row r="1991" spans="1:70" x14ac:dyDescent="0.35">
      <c r="A1991" t="s">
        <v>11404</v>
      </c>
      <c r="B1991" t="s">
        <v>10245</v>
      </c>
      <c r="C1991" t="s">
        <v>7891</v>
      </c>
      <c r="D1991" t="s">
        <v>4644</v>
      </c>
      <c r="E1991" t="s">
        <v>10246</v>
      </c>
      <c r="U1991" t="s">
        <v>7891</v>
      </c>
      <c r="V1991" t="s">
        <v>10247</v>
      </c>
      <c r="W1991" t="s">
        <v>7891</v>
      </c>
      <c r="X1991" t="s">
        <v>7891</v>
      </c>
      <c r="Y1991" t="s">
        <v>7891</v>
      </c>
      <c r="Z1991" t="s">
        <v>7891</v>
      </c>
      <c r="AA1991" t="s">
        <v>7891</v>
      </c>
      <c r="AB1991" t="s">
        <v>10248</v>
      </c>
      <c r="AC1991" t="s">
        <v>7891</v>
      </c>
      <c r="AD1991" t="s">
        <v>7891</v>
      </c>
      <c r="AE1991" t="s">
        <v>7891</v>
      </c>
      <c r="AF1991" t="s">
        <v>7891</v>
      </c>
      <c r="AG1991" t="s">
        <v>7891</v>
      </c>
      <c r="AH1991" t="s">
        <v>7891</v>
      </c>
      <c r="AI1991" t="s">
        <v>7891</v>
      </c>
      <c r="AJ1991" t="s">
        <v>7891</v>
      </c>
      <c r="AK1991" t="s">
        <v>7891</v>
      </c>
      <c r="AL1991" t="s">
        <v>7891</v>
      </c>
      <c r="AM1991" t="s">
        <v>7891</v>
      </c>
      <c r="AN1991" t="s">
        <v>7891</v>
      </c>
      <c r="AO1991" t="s">
        <v>10249</v>
      </c>
      <c r="AP1991" t="s">
        <v>10250</v>
      </c>
      <c r="AQ1991" t="s">
        <v>7891</v>
      </c>
      <c r="AR1991" t="s">
        <v>7891</v>
      </c>
      <c r="AS1991" t="s">
        <v>7891</v>
      </c>
      <c r="AT1991" t="s">
        <v>7916</v>
      </c>
      <c r="AU1991">
        <v>2021</v>
      </c>
      <c r="AV1991">
        <v>178</v>
      </c>
      <c r="AW1991">
        <v>7</v>
      </c>
      <c r="AX1991" t="s">
        <v>7891</v>
      </c>
      <c r="AY1991" t="s">
        <v>7891</v>
      </c>
      <c r="AZ1991" t="s">
        <v>7891</v>
      </c>
      <c r="BA1991" t="s">
        <v>7891</v>
      </c>
      <c r="BB1991">
        <v>1495</v>
      </c>
      <c r="BC1991">
        <v>1506</v>
      </c>
      <c r="BD1991" t="s">
        <v>7891</v>
      </c>
      <c r="BE1991" t="s">
        <v>1725</v>
      </c>
      <c r="BF1991" t="s">
        <v>7891</v>
      </c>
      <c r="BG1991" t="s">
        <v>10231</v>
      </c>
      <c r="BH1991" t="s">
        <v>7891</v>
      </c>
      <c r="BI1991" t="s">
        <v>7891</v>
      </c>
      <c r="BJ1991" t="s">
        <v>7891</v>
      </c>
      <c r="BK1991" t="s">
        <v>7891</v>
      </c>
      <c r="BL1991" t="s">
        <v>7891</v>
      </c>
      <c r="BM1991">
        <v>33450066</v>
      </c>
      <c r="BN1991" t="s">
        <v>7891</v>
      </c>
      <c r="BO1991" t="s">
        <v>7891</v>
      </c>
      <c r="BP1991" t="s">
        <v>7891</v>
      </c>
      <c r="BQ1991" t="s">
        <v>7891</v>
      </c>
      <c r="BR1991" t="s">
        <v>10251</v>
      </c>
    </row>
    <row r="1992" spans="1:70" x14ac:dyDescent="0.35">
      <c r="A1992" t="s">
        <v>11404</v>
      </c>
      <c r="B1992" t="s">
        <v>10252</v>
      </c>
      <c r="C1992" t="s">
        <v>7891</v>
      </c>
      <c r="D1992" t="s">
        <v>10253</v>
      </c>
      <c r="E1992" t="s">
        <v>10254</v>
      </c>
      <c r="U1992" t="s">
        <v>7891</v>
      </c>
      <c r="V1992" t="s">
        <v>10255</v>
      </c>
      <c r="W1992" t="s">
        <v>7891</v>
      </c>
      <c r="X1992" t="s">
        <v>7891</v>
      </c>
      <c r="Y1992" t="s">
        <v>7891</v>
      </c>
      <c r="Z1992" t="s">
        <v>7891</v>
      </c>
      <c r="AA1992" t="s">
        <v>7891</v>
      </c>
      <c r="AB1992" t="s">
        <v>10256</v>
      </c>
      <c r="AC1992" t="s">
        <v>7891</v>
      </c>
      <c r="AD1992" t="s">
        <v>7891</v>
      </c>
      <c r="AE1992" t="s">
        <v>7891</v>
      </c>
      <c r="AF1992" t="s">
        <v>7891</v>
      </c>
      <c r="AG1992" t="s">
        <v>7891</v>
      </c>
      <c r="AH1992" t="s">
        <v>7891</v>
      </c>
      <c r="AI1992" t="s">
        <v>7891</v>
      </c>
      <c r="AJ1992" t="s">
        <v>7891</v>
      </c>
      <c r="AK1992" t="s">
        <v>7891</v>
      </c>
      <c r="AL1992" t="s">
        <v>7891</v>
      </c>
      <c r="AM1992" t="s">
        <v>7891</v>
      </c>
      <c r="AN1992" t="s">
        <v>7891</v>
      </c>
      <c r="AO1992" t="s">
        <v>10257</v>
      </c>
      <c r="AP1992" t="s">
        <v>10258</v>
      </c>
      <c r="AQ1992" t="s">
        <v>7891</v>
      </c>
      <c r="AR1992" t="s">
        <v>7891</v>
      </c>
      <c r="AS1992" t="s">
        <v>7891</v>
      </c>
      <c r="AT1992" t="s">
        <v>9244</v>
      </c>
      <c r="AU1992">
        <v>2021</v>
      </c>
      <c r="AV1992">
        <v>13</v>
      </c>
      <c r="AW1992">
        <v>3</v>
      </c>
      <c r="AX1992" t="s">
        <v>7891</v>
      </c>
      <c r="AY1992" t="s">
        <v>7891</v>
      </c>
      <c r="AZ1992" t="s">
        <v>8545</v>
      </c>
      <c r="BA1992" t="s">
        <v>7891</v>
      </c>
      <c r="BB1992">
        <v>561</v>
      </c>
      <c r="BC1992">
        <v>577</v>
      </c>
      <c r="BD1992" t="s">
        <v>7891</v>
      </c>
      <c r="BE1992" t="s">
        <v>2751</v>
      </c>
      <c r="BF1992" t="s">
        <v>7891</v>
      </c>
      <c r="BG1992" t="s">
        <v>10231</v>
      </c>
      <c r="BH1992" t="s">
        <v>7891</v>
      </c>
      <c r="BI1992" t="s">
        <v>7891</v>
      </c>
      <c r="BJ1992" t="s">
        <v>7891</v>
      </c>
      <c r="BK1992" t="s">
        <v>7891</v>
      </c>
      <c r="BL1992" t="s">
        <v>7891</v>
      </c>
      <c r="BM1992" t="s">
        <v>7891</v>
      </c>
      <c r="BN1992" t="s">
        <v>7891</v>
      </c>
      <c r="BO1992" t="s">
        <v>7891</v>
      </c>
      <c r="BP1992" t="s">
        <v>7891</v>
      </c>
      <c r="BQ1992" t="s">
        <v>7891</v>
      </c>
      <c r="BR1992" t="s">
        <v>10259</v>
      </c>
    </row>
    <row r="1993" spans="1:70" x14ac:dyDescent="0.35">
      <c r="A1993" t="s">
        <v>11404</v>
      </c>
      <c r="B1993" t="s">
        <v>10260</v>
      </c>
      <c r="C1993" t="s">
        <v>7891</v>
      </c>
      <c r="D1993" t="s">
        <v>10261</v>
      </c>
      <c r="E1993" t="s">
        <v>8664</v>
      </c>
      <c r="U1993" t="s">
        <v>7891</v>
      </c>
      <c r="V1993" t="s">
        <v>10262</v>
      </c>
      <c r="W1993" t="s">
        <v>7891</v>
      </c>
      <c r="X1993" t="s">
        <v>7891</v>
      </c>
      <c r="Y1993" t="s">
        <v>7891</v>
      </c>
      <c r="Z1993" t="s">
        <v>7891</v>
      </c>
      <c r="AA1993" t="s">
        <v>7891</v>
      </c>
      <c r="AB1993" t="s">
        <v>7891</v>
      </c>
      <c r="AC1993" t="s">
        <v>7891</v>
      </c>
      <c r="AD1993" t="s">
        <v>7891</v>
      </c>
      <c r="AE1993" t="s">
        <v>7891</v>
      </c>
      <c r="AF1993" t="s">
        <v>7891</v>
      </c>
      <c r="AG1993" t="s">
        <v>7891</v>
      </c>
      <c r="AH1993" t="s">
        <v>7891</v>
      </c>
      <c r="AI1993" t="s">
        <v>7891</v>
      </c>
      <c r="AJ1993" t="s">
        <v>7891</v>
      </c>
      <c r="AK1993" t="s">
        <v>7891</v>
      </c>
      <c r="AL1993" t="s">
        <v>7891</v>
      </c>
      <c r="AM1993" t="s">
        <v>7891</v>
      </c>
      <c r="AN1993" t="s">
        <v>7891</v>
      </c>
      <c r="AO1993" t="s">
        <v>8667</v>
      </c>
      <c r="AP1993" t="s">
        <v>8668</v>
      </c>
      <c r="AQ1993" t="s">
        <v>7891</v>
      </c>
      <c r="AR1993" t="s">
        <v>7891</v>
      </c>
      <c r="AS1993" t="s">
        <v>7891</v>
      </c>
      <c r="AT1993" t="s">
        <v>8331</v>
      </c>
      <c r="AU1993">
        <v>2021</v>
      </c>
      <c r="AV1993">
        <v>272</v>
      </c>
      <c r="AW1993" t="s">
        <v>7891</v>
      </c>
      <c r="AX1993" t="s">
        <v>7891</v>
      </c>
      <c r="AY1993" t="s">
        <v>7891</v>
      </c>
      <c r="AZ1993" t="s">
        <v>7891</v>
      </c>
      <c r="BA1993" t="s">
        <v>7891</v>
      </c>
      <c r="BB1993" t="s">
        <v>7891</v>
      </c>
      <c r="BC1993" t="s">
        <v>7891</v>
      </c>
      <c r="BD1993">
        <v>113469</v>
      </c>
      <c r="BE1993" t="s">
        <v>10263</v>
      </c>
      <c r="BF1993" t="s">
        <v>7891</v>
      </c>
      <c r="BG1993" t="s">
        <v>10231</v>
      </c>
      <c r="BH1993" t="s">
        <v>7891</v>
      </c>
      <c r="BI1993" t="s">
        <v>7891</v>
      </c>
      <c r="BJ1993" t="s">
        <v>7891</v>
      </c>
      <c r="BK1993" t="s">
        <v>7891</v>
      </c>
      <c r="BL1993" t="s">
        <v>7891</v>
      </c>
      <c r="BM1993">
        <v>33601249</v>
      </c>
      <c r="BN1993" t="s">
        <v>7891</v>
      </c>
      <c r="BO1993" t="s">
        <v>7891</v>
      </c>
      <c r="BP1993" t="s">
        <v>7891</v>
      </c>
      <c r="BQ1993" t="s">
        <v>7891</v>
      </c>
      <c r="BR1993" t="s">
        <v>10264</v>
      </c>
    </row>
    <row r="1994" spans="1:70" x14ac:dyDescent="0.35">
      <c r="A1994" t="s">
        <v>11404</v>
      </c>
      <c r="B1994" t="s">
        <v>10265</v>
      </c>
      <c r="C1994" t="s">
        <v>7891</v>
      </c>
      <c r="D1994" t="s">
        <v>10266</v>
      </c>
      <c r="E1994" t="s">
        <v>9349</v>
      </c>
      <c r="U1994" t="s">
        <v>7891</v>
      </c>
      <c r="V1994" t="s">
        <v>10267</v>
      </c>
      <c r="W1994" t="s">
        <v>7891</v>
      </c>
      <c r="X1994" t="s">
        <v>7891</v>
      </c>
      <c r="Y1994" t="s">
        <v>7891</v>
      </c>
      <c r="Z1994" t="s">
        <v>7891</v>
      </c>
      <c r="AA1994" t="s">
        <v>10268</v>
      </c>
      <c r="AB1994" t="s">
        <v>10269</v>
      </c>
      <c r="AC1994" t="s">
        <v>7891</v>
      </c>
      <c r="AD1994" t="s">
        <v>7891</v>
      </c>
      <c r="AE1994" t="s">
        <v>7891</v>
      </c>
      <c r="AF1994" t="s">
        <v>7891</v>
      </c>
      <c r="AG1994" t="s">
        <v>7891</v>
      </c>
      <c r="AH1994" t="s">
        <v>7891</v>
      </c>
      <c r="AI1994" t="s">
        <v>7891</v>
      </c>
      <c r="AJ1994" t="s">
        <v>7891</v>
      </c>
      <c r="AK1994" t="s">
        <v>7891</v>
      </c>
      <c r="AL1994" t="s">
        <v>7891</v>
      </c>
      <c r="AM1994" t="s">
        <v>7891</v>
      </c>
      <c r="AN1994" t="s">
        <v>7891</v>
      </c>
      <c r="AO1994" t="s">
        <v>9352</v>
      </c>
      <c r="AP1994" t="s">
        <v>9353</v>
      </c>
      <c r="AQ1994" t="s">
        <v>7891</v>
      </c>
      <c r="AR1994" t="s">
        <v>7891</v>
      </c>
      <c r="AS1994" t="s">
        <v>7891</v>
      </c>
      <c r="AT1994" t="s">
        <v>8621</v>
      </c>
      <c r="AU1994">
        <v>2022</v>
      </c>
      <c r="AV1994">
        <v>67</v>
      </c>
      <c r="AW1994">
        <v>1</v>
      </c>
      <c r="AX1994" t="s">
        <v>7891</v>
      </c>
      <c r="AY1994" t="s">
        <v>7891</v>
      </c>
      <c r="AZ1994" t="s">
        <v>7891</v>
      </c>
      <c r="BA1994" t="s">
        <v>7891</v>
      </c>
      <c r="BB1994">
        <v>26</v>
      </c>
      <c r="BC1994">
        <v>38</v>
      </c>
      <c r="BD1994">
        <v>706743721992677</v>
      </c>
      <c r="BE1994" t="s">
        <v>10270</v>
      </c>
      <c r="BF1994" t="s">
        <v>7891</v>
      </c>
      <c r="BG1994" t="s">
        <v>10231</v>
      </c>
      <c r="BH1994" t="s">
        <v>7891</v>
      </c>
      <c r="BI1994" t="s">
        <v>7891</v>
      </c>
      <c r="BJ1994" t="s">
        <v>7891</v>
      </c>
      <c r="BK1994" t="s">
        <v>7891</v>
      </c>
      <c r="BL1994" t="s">
        <v>7891</v>
      </c>
      <c r="BM1994">
        <v>33576244</v>
      </c>
      <c r="BN1994" t="s">
        <v>7891</v>
      </c>
      <c r="BO1994" t="s">
        <v>7891</v>
      </c>
      <c r="BP1994" t="s">
        <v>7891</v>
      </c>
      <c r="BQ1994" t="s">
        <v>7891</v>
      </c>
      <c r="BR1994" t="s">
        <v>10271</v>
      </c>
    </row>
    <row r="1995" spans="1:70" x14ac:dyDescent="0.35">
      <c r="A1995" t="s">
        <v>11404</v>
      </c>
      <c r="B1995" t="s">
        <v>10272</v>
      </c>
      <c r="C1995" t="s">
        <v>7891</v>
      </c>
      <c r="D1995" t="s">
        <v>10273</v>
      </c>
      <c r="E1995" t="s">
        <v>10274</v>
      </c>
      <c r="U1995" t="s">
        <v>7891</v>
      </c>
      <c r="V1995" t="s">
        <v>10275</v>
      </c>
      <c r="W1995" t="s">
        <v>7891</v>
      </c>
      <c r="X1995" t="s">
        <v>7891</v>
      </c>
      <c r="Y1995" t="s">
        <v>7891</v>
      </c>
      <c r="Z1995" t="s">
        <v>7891</v>
      </c>
      <c r="AA1995" t="s">
        <v>7891</v>
      </c>
      <c r="AB1995" t="s">
        <v>10276</v>
      </c>
      <c r="AC1995" t="s">
        <v>7891</v>
      </c>
      <c r="AD1995" t="s">
        <v>7891</v>
      </c>
      <c r="AE1995" t="s">
        <v>7891</v>
      </c>
      <c r="AF1995" t="s">
        <v>7891</v>
      </c>
      <c r="AG1995" t="s">
        <v>7891</v>
      </c>
      <c r="AH1995" t="s">
        <v>7891</v>
      </c>
      <c r="AI1995" t="s">
        <v>7891</v>
      </c>
      <c r="AJ1995" t="s">
        <v>7891</v>
      </c>
      <c r="AK1995" t="s">
        <v>7891</v>
      </c>
      <c r="AL1995" t="s">
        <v>7891</v>
      </c>
      <c r="AM1995" t="s">
        <v>7891</v>
      </c>
      <c r="AN1995" t="s">
        <v>7891</v>
      </c>
      <c r="AO1995" t="s">
        <v>10277</v>
      </c>
      <c r="AP1995" t="s">
        <v>7891</v>
      </c>
      <c r="AQ1995" t="s">
        <v>7891</v>
      </c>
      <c r="AR1995" t="s">
        <v>7891</v>
      </c>
      <c r="AS1995" t="s">
        <v>7891</v>
      </c>
      <c r="AT1995" t="s">
        <v>8621</v>
      </c>
      <c r="AU1995">
        <v>2021</v>
      </c>
      <c r="AV1995">
        <v>69</v>
      </c>
      <c r="AW1995">
        <v>1</v>
      </c>
      <c r="AX1995" t="s">
        <v>7891</v>
      </c>
      <c r="AY1995" t="s">
        <v>7891</v>
      </c>
      <c r="AZ1995" t="s">
        <v>7891</v>
      </c>
      <c r="BA1995" t="s">
        <v>7891</v>
      </c>
      <c r="BB1995" t="s">
        <v>7891</v>
      </c>
      <c r="BC1995" t="s">
        <v>7891</v>
      </c>
      <c r="BD1995">
        <v>103268</v>
      </c>
      <c r="BE1995" t="s">
        <v>10278</v>
      </c>
      <c r="BF1995" t="s">
        <v>7891</v>
      </c>
      <c r="BG1995" t="s">
        <v>10231</v>
      </c>
      <c r="BH1995" t="s">
        <v>7891</v>
      </c>
      <c r="BI1995" t="s">
        <v>7891</v>
      </c>
      <c r="BJ1995" t="s">
        <v>7891</v>
      </c>
      <c r="BK1995" t="s">
        <v>7891</v>
      </c>
      <c r="BL1995" t="s">
        <v>7891</v>
      </c>
      <c r="BM1995">
        <v>33069641</v>
      </c>
      <c r="BN1995" t="s">
        <v>7891</v>
      </c>
      <c r="BO1995" t="s">
        <v>7891</v>
      </c>
      <c r="BP1995" t="s">
        <v>7891</v>
      </c>
      <c r="BQ1995" t="s">
        <v>7891</v>
      </c>
      <c r="BR1995" t="s">
        <v>10279</v>
      </c>
    </row>
    <row r="1996" spans="1:70" x14ac:dyDescent="0.35">
      <c r="A1996" t="s">
        <v>11404</v>
      </c>
      <c r="B1996" t="s">
        <v>10280</v>
      </c>
      <c r="C1996" t="s">
        <v>7891</v>
      </c>
      <c r="D1996" t="s">
        <v>6500</v>
      </c>
      <c r="E1996" t="s">
        <v>10281</v>
      </c>
      <c r="U1996" t="s">
        <v>7891</v>
      </c>
      <c r="V1996" t="s">
        <v>10282</v>
      </c>
      <c r="W1996" t="s">
        <v>7891</v>
      </c>
      <c r="X1996" t="s">
        <v>7891</v>
      </c>
      <c r="Y1996" t="s">
        <v>7891</v>
      </c>
      <c r="Z1996" t="s">
        <v>7891</v>
      </c>
      <c r="AA1996" t="s">
        <v>10283</v>
      </c>
      <c r="AB1996" t="s">
        <v>10284</v>
      </c>
      <c r="AC1996" t="s">
        <v>7891</v>
      </c>
      <c r="AD1996" t="s">
        <v>7891</v>
      </c>
      <c r="AE1996" t="s">
        <v>7891</v>
      </c>
      <c r="AF1996" t="s">
        <v>7891</v>
      </c>
      <c r="AG1996" t="s">
        <v>7891</v>
      </c>
      <c r="AH1996" t="s">
        <v>7891</v>
      </c>
      <c r="AI1996" t="s">
        <v>7891</v>
      </c>
      <c r="AJ1996" t="s">
        <v>7891</v>
      </c>
      <c r="AK1996" t="s">
        <v>7891</v>
      </c>
      <c r="AL1996" t="s">
        <v>7891</v>
      </c>
      <c r="AM1996" t="s">
        <v>7891</v>
      </c>
      <c r="AN1996" t="s">
        <v>7891</v>
      </c>
      <c r="AO1996" t="s">
        <v>10285</v>
      </c>
      <c r="AP1996" t="s">
        <v>10286</v>
      </c>
      <c r="AQ1996" t="s">
        <v>7891</v>
      </c>
      <c r="AR1996" t="s">
        <v>7891</v>
      </c>
      <c r="AS1996" t="s">
        <v>7891</v>
      </c>
      <c r="AT1996" t="s">
        <v>7967</v>
      </c>
      <c r="AU1996">
        <v>2022</v>
      </c>
      <c r="AV1996">
        <v>35</v>
      </c>
      <c r="AW1996">
        <v>3</v>
      </c>
      <c r="AX1996" t="s">
        <v>7891</v>
      </c>
      <c r="AY1996" t="s">
        <v>7891</v>
      </c>
      <c r="AZ1996" t="s">
        <v>7891</v>
      </c>
      <c r="BA1996" t="s">
        <v>7891</v>
      </c>
      <c r="BB1996">
        <v>293</v>
      </c>
      <c r="BC1996">
        <v>301</v>
      </c>
      <c r="BD1996">
        <v>891988721993575</v>
      </c>
      <c r="BE1996" t="s">
        <v>1443</v>
      </c>
      <c r="BF1996" t="s">
        <v>7891</v>
      </c>
      <c r="BG1996" t="s">
        <v>10231</v>
      </c>
      <c r="BH1996" t="s">
        <v>7891</v>
      </c>
      <c r="BI1996" t="s">
        <v>7891</v>
      </c>
      <c r="BJ1996" t="s">
        <v>7891</v>
      </c>
      <c r="BK1996" t="s">
        <v>7891</v>
      </c>
      <c r="BL1996" t="s">
        <v>7891</v>
      </c>
      <c r="BM1996">
        <v>33550928</v>
      </c>
      <c r="BN1996" t="s">
        <v>7891</v>
      </c>
      <c r="BO1996" t="s">
        <v>7891</v>
      </c>
      <c r="BP1996" t="s">
        <v>7891</v>
      </c>
      <c r="BQ1996" t="s">
        <v>7891</v>
      </c>
      <c r="BR1996" t="s">
        <v>10287</v>
      </c>
    </row>
    <row r="1997" spans="1:70" x14ac:dyDescent="0.35">
      <c r="A1997" t="s">
        <v>11404</v>
      </c>
      <c r="B1997" t="s">
        <v>10288</v>
      </c>
      <c r="C1997" t="s">
        <v>7891</v>
      </c>
      <c r="D1997" t="s">
        <v>5225</v>
      </c>
      <c r="E1997" t="s">
        <v>10289</v>
      </c>
      <c r="U1997" t="s">
        <v>7891</v>
      </c>
      <c r="V1997" t="s">
        <v>10290</v>
      </c>
      <c r="W1997" t="s">
        <v>7891</v>
      </c>
      <c r="X1997" t="s">
        <v>7891</v>
      </c>
      <c r="Y1997" t="s">
        <v>7891</v>
      </c>
      <c r="Z1997" t="s">
        <v>7891</v>
      </c>
      <c r="AA1997" t="s">
        <v>10291</v>
      </c>
      <c r="AB1997" t="s">
        <v>10292</v>
      </c>
      <c r="AC1997" t="s">
        <v>7891</v>
      </c>
      <c r="AD1997" t="s">
        <v>7891</v>
      </c>
      <c r="AE1997" t="s">
        <v>7891</v>
      </c>
      <c r="AF1997" t="s">
        <v>7891</v>
      </c>
      <c r="AG1997" t="s">
        <v>7891</v>
      </c>
      <c r="AH1997" t="s">
        <v>7891</v>
      </c>
      <c r="AI1997" t="s">
        <v>7891</v>
      </c>
      <c r="AJ1997" t="s">
        <v>7891</v>
      </c>
      <c r="AK1997" t="s">
        <v>7891</v>
      </c>
      <c r="AL1997" t="s">
        <v>7891</v>
      </c>
      <c r="AM1997" t="s">
        <v>7891</v>
      </c>
      <c r="AN1997" t="s">
        <v>7891</v>
      </c>
      <c r="AO1997" t="s">
        <v>10293</v>
      </c>
      <c r="AP1997" t="s">
        <v>7891</v>
      </c>
      <c r="AQ1997" t="s">
        <v>7891</v>
      </c>
      <c r="AR1997" t="s">
        <v>7891</v>
      </c>
      <c r="AS1997" t="s">
        <v>7891</v>
      </c>
      <c r="AT1997" t="s">
        <v>10294</v>
      </c>
      <c r="AU1997">
        <v>2021</v>
      </c>
      <c r="AV1997">
        <v>9</v>
      </c>
      <c r="AW1997">
        <v>1</v>
      </c>
      <c r="AX1997" t="s">
        <v>7891</v>
      </c>
      <c r="AY1997" t="s">
        <v>7891</v>
      </c>
      <c r="AZ1997" t="s">
        <v>7891</v>
      </c>
      <c r="BA1997" t="s">
        <v>7891</v>
      </c>
      <c r="BB1997" t="s">
        <v>7891</v>
      </c>
      <c r="BC1997" t="s">
        <v>7891</v>
      </c>
      <c r="BD1997">
        <v>9</v>
      </c>
      <c r="BE1997" t="s">
        <v>5231</v>
      </c>
      <c r="BF1997" t="s">
        <v>7891</v>
      </c>
      <c r="BG1997" t="s">
        <v>7891</v>
      </c>
      <c r="BH1997" t="s">
        <v>7891</v>
      </c>
      <c r="BI1997" t="s">
        <v>7891</v>
      </c>
      <c r="BJ1997" t="s">
        <v>7891</v>
      </c>
      <c r="BK1997" t="s">
        <v>7891</v>
      </c>
      <c r="BL1997" t="s">
        <v>7891</v>
      </c>
      <c r="BM1997">
        <v>33604030</v>
      </c>
      <c r="BN1997" t="s">
        <v>7891</v>
      </c>
      <c r="BO1997" t="s">
        <v>7891</v>
      </c>
      <c r="BP1997" t="s">
        <v>7891</v>
      </c>
      <c r="BQ1997" t="s">
        <v>7891</v>
      </c>
      <c r="BR1997" t="s">
        <v>10295</v>
      </c>
    </row>
    <row r="1998" spans="1:70" x14ac:dyDescent="0.35">
      <c r="A1998" t="s">
        <v>11404</v>
      </c>
      <c r="B1998" t="s">
        <v>10296</v>
      </c>
      <c r="C1998" t="s">
        <v>7891</v>
      </c>
      <c r="D1998" t="s">
        <v>4540</v>
      </c>
      <c r="E1998" t="s">
        <v>8201</v>
      </c>
      <c r="U1998" t="s">
        <v>7891</v>
      </c>
      <c r="V1998" t="s">
        <v>10297</v>
      </c>
      <c r="W1998" t="s">
        <v>7891</v>
      </c>
      <c r="X1998" t="s">
        <v>7891</v>
      </c>
      <c r="Y1998" t="s">
        <v>7891</v>
      </c>
      <c r="Z1998" t="s">
        <v>7891</v>
      </c>
      <c r="AA1998" t="s">
        <v>7891</v>
      </c>
      <c r="AB1998" t="s">
        <v>10298</v>
      </c>
      <c r="AC1998" t="s">
        <v>7891</v>
      </c>
      <c r="AD1998" t="s">
        <v>7891</v>
      </c>
      <c r="AE1998" t="s">
        <v>7891</v>
      </c>
      <c r="AF1998" t="s">
        <v>7891</v>
      </c>
      <c r="AG1998" t="s">
        <v>7891</v>
      </c>
      <c r="AH1998" t="s">
        <v>7891</v>
      </c>
      <c r="AI1998" t="s">
        <v>7891</v>
      </c>
      <c r="AJ1998" t="s">
        <v>7891</v>
      </c>
      <c r="AK1998" t="s">
        <v>7891</v>
      </c>
      <c r="AL1998" t="s">
        <v>7891</v>
      </c>
      <c r="AM1998" t="s">
        <v>7891</v>
      </c>
      <c r="AN1998" t="s">
        <v>7891</v>
      </c>
      <c r="AO1998" t="s">
        <v>8203</v>
      </c>
      <c r="AP1998" t="s">
        <v>8204</v>
      </c>
      <c r="AQ1998" t="s">
        <v>7891</v>
      </c>
      <c r="AR1998" t="s">
        <v>7891</v>
      </c>
      <c r="AS1998" t="s">
        <v>7891</v>
      </c>
      <c r="AT1998" t="s">
        <v>7891</v>
      </c>
      <c r="AU1998" t="s">
        <v>7891</v>
      </c>
      <c r="AV1998" t="s">
        <v>7891</v>
      </c>
      <c r="AW1998" t="s">
        <v>7891</v>
      </c>
      <c r="AX1998" t="s">
        <v>7891</v>
      </c>
      <c r="AY1998" t="s">
        <v>7891</v>
      </c>
      <c r="AZ1998" t="s">
        <v>7891</v>
      </c>
      <c r="BA1998" t="s">
        <v>7891</v>
      </c>
      <c r="BB1998" t="s">
        <v>7891</v>
      </c>
      <c r="BC1998" t="s">
        <v>7891</v>
      </c>
      <c r="BD1998" t="s">
        <v>7891</v>
      </c>
      <c r="BE1998" t="s">
        <v>3535</v>
      </c>
      <c r="BF1998" t="s">
        <v>7891</v>
      </c>
      <c r="BG1998" t="s">
        <v>10231</v>
      </c>
      <c r="BH1998" t="s">
        <v>7891</v>
      </c>
      <c r="BI1998" t="s">
        <v>7891</v>
      </c>
      <c r="BJ1998" t="s">
        <v>7891</v>
      </c>
      <c r="BK1998" t="s">
        <v>7891</v>
      </c>
      <c r="BL1998" t="s">
        <v>7891</v>
      </c>
      <c r="BM1998">
        <v>33759712</v>
      </c>
      <c r="BN1998" t="s">
        <v>7891</v>
      </c>
      <c r="BO1998" t="s">
        <v>7891</v>
      </c>
      <c r="BP1998" t="s">
        <v>7891</v>
      </c>
      <c r="BQ1998" t="s">
        <v>7891</v>
      </c>
      <c r="BR1998" t="s">
        <v>10299</v>
      </c>
    </row>
    <row r="1999" spans="1:70" x14ac:dyDescent="0.35">
      <c r="A1999" t="s">
        <v>11404</v>
      </c>
      <c r="B1999" t="s">
        <v>10300</v>
      </c>
      <c r="C1999" t="s">
        <v>7891</v>
      </c>
      <c r="D1999" t="s">
        <v>10301</v>
      </c>
      <c r="E1999" t="s">
        <v>8885</v>
      </c>
      <c r="U1999" t="s">
        <v>7891</v>
      </c>
      <c r="V1999" t="s">
        <v>10302</v>
      </c>
      <c r="W1999" t="s">
        <v>7891</v>
      </c>
      <c r="X1999" t="s">
        <v>7891</v>
      </c>
      <c r="Y1999" t="s">
        <v>7891</v>
      </c>
      <c r="Z1999" t="s">
        <v>7891</v>
      </c>
      <c r="AA1999" t="s">
        <v>10303</v>
      </c>
      <c r="AB1999" t="s">
        <v>10304</v>
      </c>
      <c r="AC1999" t="s">
        <v>7891</v>
      </c>
      <c r="AD1999" t="s">
        <v>7891</v>
      </c>
      <c r="AE1999" t="s">
        <v>7891</v>
      </c>
      <c r="AF1999" t="s">
        <v>7891</v>
      </c>
      <c r="AG1999" t="s">
        <v>7891</v>
      </c>
      <c r="AH1999" t="s">
        <v>7891</v>
      </c>
      <c r="AI1999" t="s">
        <v>7891</v>
      </c>
      <c r="AJ1999" t="s">
        <v>7891</v>
      </c>
      <c r="AK1999" t="s">
        <v>7891</v>
      </c>
      <c r="AL1999" t="s">
        <v>7891</v>
      </c>
      <c r="AM1999" t="s">
        <v>7891</v>
      </c>
      <c r="AN1999" t="s">
        <v>7891</v>
      </c>
      <c r="AO1999" t="s">
        <v>8888</v>
      </c>
      <c r="AP1999" t="s">
        <v>8889</v>
      </c>
      <c r="AQ1999" t="s">
        <v>7891</v>
      </c>
      <c r="AR1999" t="s">
        <v>7891</v>
      </c>
      <c r="AS1999" t="s">
        <v>7891</v>
      </c>
      <c r="AT1999" t="s">
        <v>7916</v>
      </c>
      <c r="AU1999">
        <v>2021</v>
      </c>
      <c r="AV1999">
        <v>136</v>
      </c>
      <c r="AW1999" t="s">
        <v>7891</v>
      </c>
      <c r="AX1999" t="s">
        <v>7891</v>
      </c>
      <c r="AY1999" t="s">
        <v>7891</v>
      </c>
      <c r="AZ1999" t="s">
        <v>7891</v>
      </c>
      <c r="BA1999" t="s">
        <v>7891</v>
      </c>
      <c r="BB1999">
        <v>23</v>
      </c>
      <c r="BC1999">
        <v>31</v>
      </c>
      <c r="BD1999" t="s">
        <v>7891</v>
      </c>
      <c r="BE1999" t="s">
        <v>10305</v>
      </c>
      <c r="BF1999" t="s">
        <v>7891</v>
      </c>
      <c r="BG1999" t="s">
        <v>10231</v>
      </c>
      <c r="BH1999" t="s">
        <v>7891</v>
      </c>
      <c r="BI1999" t="s">
        <v>7891</v>
      </c>
      <c r="BJ1999" t="s">
        <v>7891</v>
      </c>
      <c r="BK1999" t="s">
        <v>7891</v>
      </c>
      <c r="BL1999" t="s">
        <v>7891</v>
      </c>
      <c r="BM1999">
        <v>33548827</v>
      </c>
      <c r="BN1999" t="s">
        <v>7891</v>
      </c>
      <c r="BO1999" t="s">
        <v>7891</v>
      </c>
      <c r="BP1999" t="s">
        <v>7891</v>
      </c>
      <c r="BQ1999" t="s">
        <v>7891</v>
      </c>
      <c r="BR1999" t="s">
        <v>10306</v>
      </c>
    </row>
    <row r="2000" spans="1:70" x14ac:dyDescent="0.35">
      <c r="A2000" t="s">
        <v>11404</v>
      </c>
      <c r="B2000" t="s">
        <v>10307</v>
      </c>
      <c r="C2000" t="s">
        <v>7891</v>
      </c>
      <c r="D2000" t="s">
        <v>5477</v>
      </c>
      <c r="E2000" t="s">
        <v>10308</v>
      </c>
      <c r="U2000" t="s">
        <v>7891</v>
      </c>
      <c r="V2000" t="s">
        <v>10309</v>
      </c>
      <c r="W2000" t="s">
        <v>7891</v>
      </c>
      <c r="X2000" t="s">
        <v>7891</v>
      </c>
      <c r="Y2000" t="s">
        <v>7891</v>
      </c>
      <c r="Z2000" t="s">
        <v>7891</v>
      </c>
      <c r="AA2000" t="s">
        <v>7891</v>
      </c>
      <c r="AB2000" t="s">
        <v>7891</v>
      </c>
      <c r="AC2000" t="s">
        <v>7891</v>
      </c>
      <c r="AD2000" t="s">
        <v>7891</v>
      </c>
      <c r="AE2000" t="s">
        <v>7891</v>
      </c>
      <c r="AF2000" t="s">
        <v>7891</v>
      </c>
      <c r="AG2000" t="s">
        <v>7891</v>
      </c>
      <c r="AH2000" t="s">
        <v>7891</v>
      </c>
      <c r="AI2000" t="s">
        <v>7891</v>
      </c>
      <c r="AJ2000" t="s">
        <v>7891</v>
      </c>
      <c r="AK2000" t="s">
        <v>7891</v>
      </c>
      <c r="AL2000" t="s">
        <v>7891</v>
      </c>
      <c r="AM2000" t="s">
        <v>7891</v>
      </c>
      <c r="AN2000" t="s">
        <v>7891</v>
      </c>
      <c r="AO2000" t="s">
        <v>7891</v>
      </c>
      <c r="AP2000" t="s">
        <v>10310</v>
      </c>
      <c r="AQ2000" t="s">
        <v>7891</v>
      </c>
      <c r="AR2000" t="s">
        <v>7891</v>
      </c>
      <c r="AS2000" t="s">
        <v>7891</v>
      </c>
      <c r="AT2000" t="s">
        <v>7945</v>
      </c>
      <c r="AU2000">
        <v>2021</v>
      </c>
      <c r="AV2000">
        <v>5</v>
      </c>
      <c r="AW2000">
        <v>2</v>
      </c>
      <c r="AX2000" t="s">
        <v>7891</v>
      </c>
      <c r="AY2000" t="s">
        <v>7891</v>
      </c>
      <c r="AZ2000" t="s">
        <v>7891</v>
      </c>
      <c r="BA2000" t="s">
        <v>7891</v>
      </c>
      <c r="BB2000" t="s">
        <v>7891</v>
      </c>
      <c r="BC2000" t="s">
        <v>7891</v>
      </c>
      <c r="BD2000" t="s">
        <v>10311</v>
      </c>
      <c r="BE2000" t="s">
        <v>5483</v>
      </c>
      <c r="BF2000" t="s">
        <v>7891</v>
      </c>
      <c r="BG2000" t="s">
        <v>10231</v>
      </c>
      <c r="BH2000" t="s">
        <v>7891</v>
      </c>
      <c r="BI2000" t="s">
        <v>7891</v>
      </c>
      <c r="BJ2000" t="s">
        <v>7891</v>
      </c>
      <c r="BK2000" t="s">
        <v>7891</v>
      </c>
      <c r="BL2000" t="s">
        <v>7891</v>
      </c>
      <c r="BM2000">
        <v>33569528</v>
      </c>
      <c r="BN2000" t="s">
        <v>7891</v>
      </c>
      <c r="BO2000" t="s">
        <v>7891</v>
      </c>
      <c r="BP2000" t="s">
        <v>7891</v>
      </c>
      <c r="BQ2000" t="s">
        <v>7891</v>
      </c>
      <c r="BR2000" t="s">
        <v>10312</v>
      </c>
    </row>
    <row r="2001" spans="1:70" x14ac:dyDescent="0.35">
      <c r="A2001" t="s">
        <v>11404</v>
      </c>
      <c r="B2001" t="s">
        <v>10313</v>
      </c>
      <c r="C2001" t="s">
        <v>7891</v>
      </c>
      <c r="D2001" t="s">
        <v>10314</v>
      </c>
      <c r="E2001" t="s">
        <v>10315</v>
      </c>
      <c r="U2001" t="s">
        <v>7891</v>
      </c>
      <c r="V2001" t="s">
        <v>10316</v>
      </c>
      <c r="W2001" t="s">
        <v>7891</v>
      </c>
      <c r="X2001" t="s">
        <v>7891</v>
      </c>
      <c r="Y2001" t="s">
        <v>7891</v>
      </c>
      <c r="Z2001" t="s">
        <v>7891</v>
      </c>
      <c r="AA2001" t="s">
        <v>7891</v>
      </c>
      <c r="AB2001" t="s">
        <v>7891</v>
      </c>
      <c r="AC2001" t="s">
        <v>7891</v>
      </c>
      <c r="AD2001" t="s">
        <v>7891</v>
      </c>
      <c r="AE2001" t="s">
        <v>7891</v>
      </c>
      <c r="AF2001" t="s">
        <v>7891</v>
      </c>
      <c r="AG2001" t="s">
        <v>7891</v>
      </c>
      <c r="AH2001" t="s">
        <v>7891</v>
      </c>
      <c r="AI2001" t="s">
        <v>7891</v>
      </c>
      <c r="AJ2001" t="s">
        <v>7891</v>
      </c>
      <c r="AK2001" t="s">
        <v>7891</v>
      </c>
      <c r="AL2001" t="s">
        <v>7891</v>
      </c>
      <c r="AM2001" t="s">
        <v>7891</v>
      </c>
      <c r="AN2001" t="s">
        <v>7891</v>
      </c>
      <c r="AO2001" t="s">
        <v>10317</v>
      </c>
      <c r="AP2001" t="s">
        <v>10318</v>
      </c>
      <c r="AQ2001" t="s">
        <v>7891</v>
      </c>
      <c r="AR2001" t="s">
        <v>7891</v>
      </c>
      <c r="AS2001" t="s">
        <v>7891</v>
      </c>
      <c r="AT2001" t="s">
        <v>10319</v>
      </c>
      <c r="AU2001">
        <v>2021</v>
      </c>
      <c r="AV2001">
        <v>30</v>
      </c>
      <c r="AW2001">
        <v>5</v>
      </c>
      <c r="AX2001" t="s">
        <v>7891</v>
      </c>
      <c r="AY2001" t="s">
        <v>7891</v>
      </c>
      <c r="AZ2001" t="s">
        <v>7891</v>
      </c>
      <c r="BA2001" t="s">
        <v>7891</v>
      </c>
      <c r="BB2001">
        <v>424</v>
      </c>
      <c r="BC2001">
        <v>439</v>
      </c>
      <c r="BD2001" t="s">
        <v>7891</v>
      </c>
      <c r="BE2001" t="s">
        <v>1235</v>
      </c>
      <c r="BF2001" t="s">
        <v>7891</v>
      </c>
      <c r="BG2001" t="s">
        <v>10231</v>
      </c>
      <c r="BH2001" t="s">
        <v>7891</v>
      </c>
      <c r="BI2001" t="s">
        <v>7891</v>
      </c>
      <c r="BJ2001" t="s">
        <v>7891</v>
      </c>
      <c r="BK2001" t="s">
        <v>7891</v>
      </c>
      <c r="BL2001" t="s">
        <v>7891</v>
      </c>
      <c r="BM2001" t="s">
        <v>7891</v>
      </c>
      <c r="BN2001" t="s">
        <v>7891</v>
      </c>
      <c r="BO2001" t="s">
        <v>7891</v>
      </c>
      <c r="BP2001" t="s">
        <v>7891</v>
      </c>
      <c r="BQ2001" t="s">
        <v>7891</v>
      </c>
      <c r="BR2001" t="s">
        <v>10320</v>
      </c>
    </row>
    <row r="2002" spans="1:70" x14ac:dyDescent="0.35">
      <c r="A2002" t="s">
        <v>11404</v>
      </c>
      <c r="B2002" t="s">
        <v>10321</v>
      </c>
      <c r="C2002" t="s">
        <v>7891</v>
      </c>
      <c r="D2002" t="s">
        <v>6111</v>
      </c>
      <c r="E2002" t="s">
        <v>10322</v>
      </c>
      <c r="U2002" t="s">
        <v>7891</v>
      </c>
      <c r="V2002" t="s">
        <v>10323</v>
      </c>
      <c r="W2002" t="s">
        <v>7891</v>
      </c>
      <c r="X2002" t="s">
        <v>7891</v>
      </c>
      <c r="Y2002" t="s">
        <v>7891</v>
      </c>
      <c r="Z2002" t="s">
        <v>7891</v>
      </c>
      <c r="AA2002" t="s">
        <v>7891</v>
      </c>
      <c r="AB2002" t="s">
        <v>10324</v>
      </c>
      <c r="AC2002" t="s">
        <v>7891</v>
      </c>
      <c r="AD2002" t="s">
        <v>7891</v>
      </c>
      <c r="AE2002" t="s">
        <v>7891</v>
      </c>
      <c r="AF2002" t="s">
        <v>7891</v>
      </c>
      <c r="AG2002" t="s">
        <v>7891</v>
      </c>
      <c r="AH2002" t="s">
        <v>7891</v>
      </c>
      <c r="AI2002" t="s">
        <v>7891</v>
      </c>
      <c r="AJ2002" t="s">
        <v>7891</v>
      </c>
      <c r="AK2002" t="s">
        <v>7891</v>
      </c>
      <c r="AL2002" t="s">
        <v>7891</v>
      </c>
      <c r="AM2002" t="s">
        <v>7891</v>
      </c>
      <c r="AN2002" t="s">
        <v>7891</v>
      </c>
      <c r="AO2002" t="s">
        <v>10325</v>
      </c>
      <c r="AP2002" t="s">
        <v>10326</v>
      </c>
      <c r="AQ2002" t="s">
        <v>7891</v>
      </c>
      <c r="AR2002" t="s">
        <v>7891</v>
      </c>
      <c r="AS2002" t="s">
        <v>7891</v>
      </c>
      <c r="AT2002" t="s">
        <v>8470</v>
      </c>
      <c r="AU2002">
        <v>2021</v>
      </c>
      <c r="AV2002">
        <v>29</v>
      </c>
      <c r="AW2002">
        <v>2</v>
      </c>
      <c r="AX2002" t="s">
        <v>7891</v>
      </c>
      <c r="AY2002" t="s">
        <v>7891</v>
      </c>
      <c r="AZ2002" t="s">
        <v>7891</v>
      </c>
      <c r="BA2002" t="s">
        <v>7891</v>
      </c>
      <c r="BB2002">
        <v>702</v>
      </c>
      <c r="BC2002">
        <v>717</v>
      </c>
      <c r="BD2002" t="s">
        <v>7891</v>
      </c>
      <c r="BE2002" t="s">
        <v>6117</v>
      </c>
      <c r="BF2002" t="s">
        <v>7891</v>
      </c>
      <c r="BG2002" t="s">
        <v>7891</v>
      </c>
      <c r="BH2002" t="s">
        <v>7891</v>
      </c>
      <c r="BI2002" t="s">
        <v>7891</v>
      </c>
      <c r="BJ2002" t="s">
        <v>7891</v>
      </c>
      <c r="BK2002" t="s">
        <v>7891</v>
      </c>
      <c r="BL2002" t="s">
        <v>7891</v>
      </c>
      <c r="BM2002">
        <v>33129371</v>
      </c>
      <c r="BN2002" t="s">
        <v>7891</v>
      </c>
      <c r="BO2002" t="s">
        <v>7891</v>
      </c>
      <c r="BP2002" t="s">
        <v>7891</v>
      </c>
      <c r="BQ2002" t="s">
        <v>7891</v>
      </c>
      <c r="BR2002" t="s">
        <v>10327</v>
      </c>
    </row>
    <row r="2003" spans="1:70" x14ac:dyDescent="0.35">
      <c r="A2003" t="s">
        <v>11404</v>
      </c>
      <c r="B2003" t="s">
        <v>10328</v>
      </c>
      <c r="C2003" t="s">
        <v>7891</v>
      </c>
      <c r="D2003" t="s">
        <v>6977</v>
      </c>
      <c r="E2003" t="s">
        <v>10329</v>
      </c>
      <c r="U2003" t="s">
        <v>7891</v>
      </c>
      <c r="V2003" t="s">
        <v>10330</v>
      </c>
      <c r="W2003" t="s">
        <v>7891</v>
      </c>
      <c r="X2003" t="s">
        <v>7891</v>
      </c>
      <c r="Y2003" t="s">
        <v>7891</v>
      </c>
      <c r="Z2003" t="s">
        <v>7891</v>
      </c>
      <c r="AA2003" t="s">
        <v>10331</v>
      </c>
      <c r="AB2003" t="s">
        <v>10332</v>
      </c>
      <c r="AC2003" t="s">
        <v>7891</v>
      </c>
      <c r="AD2003" t="s">
        <v>7891</v>
      </c>
      <c r="AE2003" t="s">
        <v>7891</v>
      </c>
      <c r="AF2003" t="s">
        <v>7891</v>
      </c>
      <c r="AG2003" t="s">
        <v>7891</v>
      </c>
      <c r="AH2003" t="s">
        <v>7891</v>
      </c>
      <c r="AI2003" t="s">
        <v>7891</v>
      </c>
      <c r="AJ2003" t="s">
        <v>7891</v>
      </c>
      <c r="AK2003" t="s">
        <v>7891</v>
      </c>
      <c r="AL2003" t="s">
        <v>7891</v>
      </c>
      <c r="AM2003" t="s">
        <v>7891</v>
      </c>
      <c r="AN2003" t="s">
        <v>7891</v>
      </c>
      <c r="AO2003" t="s">
        <v>10333</v>
      </c>
      <c r="AP2003" t="s">
        <v>7891</v>
      </c>
      <c r="AQ2003" t="s">
        <v>7891</v>
      </c>
      <c r="AR2003" t="s">
        <v>7891</v>
      </c>
      <c r="AS2003" t="s">
        <v>7891</v>
      </c>
      <c r="AT2003" t="s">
        <v>10334</v>
      </c>
      <c r="AU2003">
        <v>2021</v>
      </c>
      <c r="AV2003">
        <v>16</v>
      </c>
      <c r="AW2003">
        <v>2</v>
      </c>
      <c r="AX2003" t="s">
        <v>7891</v>
      </c>
      <c r="AY2003" t="s">
        <v>7891</v>
      </c>
      <c r="AZ2003" t="s">
        <v>7891</v>
      </c>
      <c r="BA2003" t="s">
        <v>7891</v>
      </c>
      <c r="BB2003" t="s">
        <v>7891</v>
      </c>
      <c r="BC2003" t="s">
        <v>7891</v>
      </c>
      <c r="BD2003" t="s">
        <v>7682</v>
      </c>
      <c r="BE2003" t="s">
        <v>3993</v>
      </c>
      <c r="BF2003" t="s">
        <v>7891</v>
      </c>
      <c r="BG2003" t="s">
        <v>7891</v>
      </c>
      <c r="BH2003" t="s">
        <v>7891</v>
      </c>
      <c r="BI2003" t="s">
        <v>7891</v>
      </c>
      <c r="BJ2003" t="s">
        <v>7891</v>
      </c>
      <c r="BK2003" t="s">
        <v>7891</v>
      </c>
      <c r="BL2003" t="s">
        <v>7891</v>
      </c>
      <c r="BM2003">
        <v>33529227</v>
      </c>
      <c r="BN2003" t="s">
        <v>7891</v>
      </c>
      <c r="BO2003" t="s">
        <v>7891</v>
      </c>
      <c r="BP2003" t="s">
        <v>7891</v>
      </c>
      <c r="BQ2003" t="s">
        <v>7891</v>
      </c>
      <c r="BR2003" t="s">
        <v>10335</v>
      </c>
    </row>
    <row r="2004" spans="1:70" x14ac:dyDescent="0.35">
      <c r="A2004" t="s">
        <v>11404</v>
      </c>
      <c r="B2004" t="s">
        <v>10336</v>
      </c>
      <c r="C2004" t="s">
        <v>7891</v>
      </c>
      <c r="D2004" t="s">
        <v>4399</v>
      </c>
      <c r="E2004" t="s">
        <v>10337</v>
      </c>
      <c r="U2004" t="s">
        <v>7891</v>
      </c>
      <c r="V2004" t="s">
        <v>10338</v>
      </c>
      <c r="W2004" t="s">
        <v>7891</v>
      </c>
      <c r="X2004" t="s">
        <v>7891</v>
      </c>
      <c r="Y2004" t="s">
        <v>7891</v>
      </c>
      <c r="Z2004" t="s">
        <v>7891</v>
      </c>
      <c r="AA2004" t="s">
        <v>7891</v>
      </c>
      <c r="AB2004" t="s">
        <v>7891</v>
      </c>
      <c r="AC2004" t="s">
        <v>7891</v>
      </c>
      <c r="AD2004" t="s">
        <v>7891</v>
      </c>
      <c r="AE2004" t="s">
        <v>7891</v>
      </c>
      <c r="AF2004" t="s">
        <v>7891</v>
      </c>
      <c r="AG2004" t="s">
        <v>7891</v>
      </c>
      <c r="AH2004" t="s">
        <v>7891</v>
      </c>
      <c r="AI2004" t="s">
        <v>7891</v>
      </c>
      <c r="AJ2004" t="s">
        <v>7891</v>
      </c>
      <c r="AK2004" t="s">
        <v>7891</v>
      </c>
      <c r="AL2004" t="s">
        <v>7891</v>
      </c>
      <c r="AM2004" t="s">
        <v>7891</v>
      </c>
      <c r="AN2004" t="s">
        <v>7891</v>
      </c>
      <c r="AO2004" t="s">
        <v>10339</v>
      </c>
      <c r="AP2004" t="s">
        <v>7891</v>
      </c>
      <c r="AQ2004" t="s">
        <v>7891</v>
      </c>
      <c r="AR2004" t="s">
        <v>7891</v>
      </c>
      <c r="AS2004" t="s">
        <v>7891</v>
      </c>
      <c r="AT2004" t="s">
        <v>10334</v>
      </c>
      <c r="AU2004">
        <v>2021</v>
      </c>
      <c r="AV2004">
        <v>4</v>
      </c>
      <c r="AW2004">
        <v>2</v>
      </c>
      <c r="AX2004" t="s">
        <v>7891</v>
      </c>
      <c r="AY2004" t="s">
        <v>7891</v>
      </c>
      <c r="AZ2004" t="s">
        <v>7891</v>
      </c>
      <c r="BA2004" t="s">
        <v>7891</v>
      </c>
      <c r="BB2004" t="s">
        <v>7891</v>
      </c>
      <c r="BC2004" t="s">
        <v>7891</v>
      </c>
      <c r="BD2004" t="s">
        <v>632</v>
      </c>
      <c r="BE2004" t="s">
        <v>633</v>
      </c>
      <c r="BF2004" t="s">
        <v>7891</v>
      </c>
      <c r="BG2004" t="s">
        <v>7891</v>
      </c>
      <c r="BH2004" t="s">
        <v>7891</v>
      </c>
      <c r="BI2004" t="s">
        <v>7891</v>
      </c>
      <c r="BJ2004" t="s">
        <v>7891</v>
      </c>
      <c r="BK2004" t="s">
        <v>7891</v>
      </c>
      <c r="BL2004" t="s">
        <v>7891</v>
      </c>
      <c r="BM2004">
        <v>33528551</v>
      </c>
      <c r="BN2004" t="s">
        <v>7891</v>
      </c>
      <c r="BO2004" t="s">
        <v>7891</v>
      </c>
      <c r="BP2004" t="s">
        <v>7891</v>
      </c>
      <c r="BQ2004" t="s">
        <v>7891</v>
      </c>
      <c r="BR2004" t="s">
        <v>10340</v>
      </c>
    </row>
    <row r="2005" spans="1:70" x14ac:dyDescent="0.35">
      <c r="A2005" t="s">
        <v>11404</v>
      </c>
      <c r="B2005" t="s">
        <v>10341</v>
      </c>
      <c r="C2005" t="s">
        <v>7891</v>
      </c>
      <c r="D2005" t="s">
        <v>10342</v>
      </c>
      <c r="E2005" t="s">
        <v>10343</v>
      </c>
      <c r="U2005" t="s">
        <v>7891</v>
      </c>
      <c r="V2005" t="s">
        <v>10344</v>
      </c>
      <c r="W2005" t="s">
        <v>7891</v>
      </c>
      <c r="X2005" t="s">
        <v>7891</v>
      </c>
      <c r="Y2005" t="s">
        <v>7891</v>
      </c>
      <c r="Z2005" t="s">
        <v>7891</v>
      </c>
      <c r="AA2005" t="s">
        <v>10345</v>
      </c>
      <c r="AB2005" t="s">
        <v>10346</v>
      </c>
      <c r="AC2005" t="s">
        <v>7891</v>
      </c>
      <c r="AD2005" t="s">
        <v>7891</v>
      </c>
      <c r="AE2005" t="s">
        <v>7891</v>
      </c>
      <c r="AF2005" t="s">
        <v>7891</v>
      </c>
      <c r="AG2005" t="s">
        <v>7891</v>
      </c>
      <c r="AH2005" t="s">
        <v>7891</v>
      </c>
      <c r="AI2005" t="s">
        <v>7891</v>
      </c>
      <c r="AJ2005" t="s">
        <v>7891</v>
      </c>
      <c r="AK2005" t="s">
        <v>7891</v>
      </c>
      <c r="AL2005" t="s">
        <v>7891</v>
      </c>
      <c r="AM2005" t="s">
        <v>7891</v>
      </c>
      <c r="AN2005" t="s">
        <v>7891</v>
      </c>
      <c r="AO2005" t="s">
        <v>10347</v>
      </c>
      <c r="AP2005" t="s">
        <v>10348</v>
      </c>
      <c r="AQ2005" t="s">
        <v>7891</v>
      </c>
      <c r="AR2005" t="s">
        <v>7891</v>
      </c>
      <c r="AS2005" t="s">
        <v>7891</v>
      </c>
      <c r="AT2005" t="s">
        <v>7945</v>
      </c>
      <c r="AU2005">
        <v>2021</v>
      </c>
      <c r="AV2005">
        <v>38</v>
      </c>
      <c r="AW2005">
        <v>1</v>
      </c>
      <c r="AX2005" t="s">
        <v>7891</v>
      </c>
      <c r="AY2005" t="s">
        <v>7891</v>
      </c>
      <c r="AZ2005" t="s">
        <v>7891</v>
      </c>
      <c r="BA2005" t="s">
        <v>7891</v>
      </c>
      <c r="BB2005">
        <v>13</v>
      </c>
      <c r="BC2005">
        <v>26</v>
      </c>
      <c r="BD2005" t="s">
        <v>7891</v>
      </c>
      <c r="BE2005" t="s">
        <v>10349</v>
      </c>
      <c r="BF2005" t="s">
        <v>7891</v>
      </c>
      <c r="BG2005" t="s">
        <v>7891</v>
      </c>
      <c r="BH2005" t="s">
        <v>7891</v>
      </c>
      <c r="BI2005" t="s">
        <v>7891</v>
      </c>
      <c r="BJ2005" t="s">
        <v>7891</v>
      </c>
      <c r="BK2005" t="s">
        <v>7891</v>
      </c>
      <c r="BL2005" t="s">
        <v>7891</v>
      </c>
      <c r="BM2005" t="s">
        <v>7891</v>
      </c>
      <c r="BN2005" t="s">
        <v>7891</v>
      </c>
      <c r="BO2005" t="s">
        <v>7891</v>
      </c>
      <c r="BP2005" t="s">
        <v>7891</v>
      </c>
      <c r="BQ2005" t="s">
        <v>7891</v>
      </c>
      <c r="BR2005" t="s">
        <v>10350</v>
      </c>
    </row>
    <row r="2006" spans="1:70" x14ac:dyDescent="0.35">
      <c r="A2006" t="s">
        <v>11404</v>
      </c>
      <c r="B2006" t="s">
        <v>10351</v>
      </c>
      <c r="C2006" t="s">
        <v>7891</v>
      </c>
      <c r="D2006" t="s">
        <v>10352</v>
      </c>
      <c r="E2006" t="s">
        <v>8011</v>
      </c>
      <c r="U2006" t="s">
        <v>7891</v>
      </c>
      <c r="V2006" t="s">
        <v>10353</v>
      </c>
      <c r="W2006" t="s">
        <v>7891</v>
      </c>
      <c r="X2006" t="s">
        <v>7891</v>
      </c>
      <c r="Y2006" t="s">
        <v>7891</v>
      </c>
      <c r="Z2006" t="s">
        <v>7891</v>
      </c>
      <c r="AA2006" t="s">
        <v>7891</v>
      </c>
      <c r="AB2006" t="s">
        <v>7891</v>
      </c>
      <c r="AC2006" t="s">
        <v>7891</v>
      </c>
      <c r="AD2006" t="s">
        <v>7891</v>
      </c>
      <c r="AE2006" t="s">
        <v>7891</v>
      </c>
      <c r="AF2006" t="s">
        <v>7891</v>
      </c>
      <c r="AG2006" t="s">
        <v>7891</v>
      </c>
      <c r="AH2006" t="s">
        <v>7891</v>
      </c>
      <c r="AI2006" t="s">
        <v>7891</v>
      </c>
      <c r="AJ2006" t="s">
        <v>7891</v>
      </c>
      <c r="AK2006" t="s">
        <v>7891</v>
      </c>
      <c r="AL2006" t="s">
        <v>7891</v>
      </c>
      <c r="AM2006" t="s">
        <v>7891</v>
      </c>
      <c r="AN2006" t="s">
        <v>7891</v>
      </c>
      <c r="AO2006" t="s">
        <v>8013</v>
      </c>
      <c r="AP2006" t="s">
        <v>8014</v>
      </c>
      <c r="AQ2006" t="s">
        <v>7891</v>
      </c>
      <c r="AR2006" t="s">
        <v>7891</v>
      </c>
      <c r="AS2006" t="s">
        <v>7891</v>
      </c>
      <c r="AT2006" t="s">
        <v>7945</v>
      </c>
      <c r="AU2006">
        <v>2021</v>
      </c>
      <c r="AV2006">
        <v>40</v>
      </c>
      <c r="AW2006">
        <v>2</v>
      </c>
      <c r="AX2006" t="s">
        <v>7891</v>
      </c>
      <c r="AY2006" t="s">
        <v>7891</v>
      </c>
      <c r="AZ2006" t="s">
        <v>7891</v>
      </c>
      <c r="BA2006" t="s">
        <v>7891</v>
      </c>
      <c r="BB2006">
        <v>465</v>
      </c>
      <c r="BC2006">
        <v>474</v>
      </c>
      <c r="BD2006" t="s">
        <v>7891</v>
      </c>
      <c r="BE2006" t="s">
        <v>3098</v>
      </c>
      <c r="BF2006" t="s">
        <v>7891</v>
      </c>
      <c r="BG2006" t="s">
        <v>7891</v>
      </c>
      <c r="BH2006" t="s">
        <v>7891</v>
      </c>
      <c r="BI2006" t="s">
        <v>7891</v>
      </c>
      <c r="BJ2006" t="s">
        <v>7891</v>
      </c>
      <c r="BK2006" t="s">
        <v>7891</v>
      </c>
      <c r="BL2006" t="s">
        <v>7891</v>
      </c>
      <c r="BM2006" t="s">
        <v>7891</v>
      </c>
      <c r="BN2006" t="s">
        <v>7891</v>
      </c>
      <c r="BO2006" t="s">
        <v>7891</v>
      </c>
      <c r="BP2006" t="s">
        <v>7891</v>
      </c>
      <c r="BQ2006" t="s">
        <v>7891</v>
      </c>
      <c r="BR2006" t="s">
        <v>10354</v>
      </c>
    </row>
    <row r="2007" spans="1:70" x14ac:dyDescent="0.35">
      <c r="A2007" t="s">
        <v>11404</v>
      </c>
      <c r="B2007" t="s">
        <v>10355</v>
      </c>
      <c r="C2007" t="s">
        <v>7891</v>
      </c>
      <c r="D2007" t="s">
        <v>4286</v>
      </c>
      <c r="E2007" t="s">
        <v>9405</v>
      </c>
      <c r="U2007" t="s">
        <v>7891</v>
      </c>
      <c r="V2007" t="s">
        <v>1061</v>
      </c>
      <c r="W2007" t="s">
        <v>7891</v>
      </c>
      <c r="X2007" t="s">
        <v>7891</v>
      </c>
      <c r="Y2007" t="s">
        <v>7891</v>
      </c>
      <c r="Z2007" t="s">
        <v>7891</v>
      </c>
      <c r="AA2007" t="s">
        <v>7891</v>
      </c>
      <c r="AB2007" t="s">
        <v>10356</v>
      </c>
      <c r="AC2007" t="s">
        <v>7891</v>
      </c>
      <c r="AD2007" t="s">
        <v>7891</v>
      </c>
      <c r="AE2007" t="s">
        <v>7891</v>
      </c>
      <c r="AF2007" t="s">
        <v>7891</v>
      </c>
      <c r="AG2007" t="s">
        <v>7891</v>
      </c>
      <c r="AH2007" t="s">
        <v>7891</v>
      </c>
      <c r="AI2007" t="s">
        <v>7891</v>
      </c>
      <c r="AJ2007" t="s">
        <v>7891</v>
      </c>
      <c r="AK2007" t="s">
        <v>7891</v>
      </c>
      <c r="AL2007" t="s">
        <v>7891</v>
      </c>
      <c r="AM2007" t="s">
        <v>7891</v>
      </c>
      <c r="AN2007" t="s">
        <v>7891</v>
      </c>
      <c r="AO2007" t="s">
        <v>9408</v>
      </c>
      <c r="AP2007" t="s">
        <v>9409</v>
      </c>
      <c r="AQ2007" t="s">
        <v>7891</v>
      </c>
      <c r="AR2007" t="s">
        <v>7891</v>
      </c>
      <c r="AS2007" t="s">
        <v>7891</v>
      </c>
      <c r="AT2007" t="s">
        <v>7945</v>
      </c>
      <c r="AU2007">
        <v>2021</v>
      </c>
      <c r="AV2007">
        <v>36</v>
      </c>
      <c r="AW2007">
        <v>1</v>
      </c>
      <c r="AX2007" t="s">
        <v>7891</v>
      </c>
      <c r="AY2007" t="s">
        <v>7891</v>
      </c>
      <c r="AZ2007" t="s">
        <v>7891</v>
      </c>
      <c r="BA2007" t="s">
        <v>7891</v>
      </c>
      <c r="BB2007">
        <v>111</v>
      </c>
      <c r="BC2007">
        <v>114</v>
      </c>
      <c r="BD2007" t="s">
        <v>10357</v>
      </c>
      <c r="BE2007" t="s">
        <v>1059</v>
      </c>
      <c r="BF2007" t="s">
        <v>7891</v>
      </c>
      <c r="BG2007" t="s">
        <v>7891</v>
      </c>
      <c r="BH2007" t="s">
        <v>7891</v>
      </c>
      <c r="BI2007" t="s">
        <v>7891</v>
      </c>
      <c r="BJ2007" t="s">
        <v>7891</v>
      </c>
      <c r="BK2007" t="s">
        <v>7891</v>
      </c>
      <c r="BL2007" t="s">
        <v>7891</v>
      </c>
      <c r="BM2007">
        <v>33138879</v>
      </c>
      <c r="BN2007" t="s">
        <v>7891</v>
      </c>
      <c r="BO2007" t="s">
        <v>7891</v>
      </c>
      <c r="BP2007" t="s">
        <v>7891</v>
      </c>
      <c r="BQ2007" t="s">
        <v>7891</v>
      </c>
      <c r="BR2007" t="s">
        <v>10358</v>
      </c>
    </row>
    <row r="2008" spans="1:70" x14ac:dyDescent="0.35">
      <c r="A2008" t="s">
        <v>11404</v>
      </c>
      <c r="B2008" t="s">
        <v>10359</v>
      </c>
      <c r="C2008" t="s">
        <v>7891</v>
      </c>
      <c r="D2008" t="s">
        <v>4905</v>
      </c>
      <c r="E2008" t="s">
        <v>10360</v>
      </c>
      <c r="U2008" t="s">
        <v>7891</v>
      </c>
      <c r="V2008" t="s">
        <v>10361</v>
      </c>
      <c r="W2008" t="s">
        <v>7891</v>
      </c>
      <c r="X2008" t="s">
        <v>7891</v>
      </c>
      <c r="Y2008" t="s">
        <v>7891</v>
      </c>
      <c r="Z2008" t="s">
        <v>7891</v>
      </c>
      <c r="AA2008" t="s">
        <v>7891</v>
      </c>
      <c r="AB2008" t="s">
        <v>7891</v>
      </c>
      <c r="AC2008" t="s">
        <v>7891</v>
      </c>
      <c r="AD2008" t="s">
        <v>7891</v>
      </c>
      <c r="AE2008" t="s">
        <v>7891</v>
      </c>
      <c r="AF2008" t="s">
        <v>7891</v>
      </c>
      <c r="AG2008" t="s">
        <v>7891</v>
      </c>
      <c r="AH2008" t="s">
        <v>7891</v>
      </c>
      <c r="AI2008" t="s">
        <v>7891</v>
      </c>
      <c r="AJ2008" t="s">
        <v>7891</v>
      </c>
      <c r="AK2008" t="s">
        <v>7891</v>
      </c>
      <c r="AL2008" t="s">
        <v>7891</v>
      </c>
      <c r="AM2008" t="s">
        <v>7891</v>
      </c>
      <c r="AN2008" t="s">
        <v>7891</v>
      </c>
      <c r="AO2008" t="s">
        <v>10362</v>
      </c>
      <c r="AP2008" t="s">
        <v>10363</v>
      </c>
      <c r="AQ2008" t="s">
        <v>7891</v>
      </c>
      <c r="AR2008" t="s">
        <v>7891</v>
      </c>
      <c r="AS2008" t="s">
        <v>7891</v>
      </c>
      <c r="AT2008" t="s">
        <v>7967</v>
      </c>
      <c r="AU2008">
        <v>2021</v>
      </c>
      <c r="AV2008">
        <v>24</v>
      </c>
      <c r="AW2008">
        <v>5</v>
      </c>
      <c r="AX2008" t="s">
        <v>7891</v>
      </c>
      <c r="AY2008" t="s">
        <v>7891</v>
      </c>
      <c r="AZ2008" t="s">
        <v>7891</v>
      </c>
      <c r="BA2008" t="s">
        <v>7891</v>
      </c>
      <c r="BB2008">
        <v>400</v>
      </c>
      <c r="BC2008">
        <v>408</v>
      </c>
      <c r="BD2008" t="s">
        <v>7891</v>
      </c>
      <c r="BE2008" t="s">
        <v>2653</v>
      </c>
      <c r="BF2008" t="s">
        <v>7891</v>
      </c>
      <c r="BG2008" t="s">
        <v>10364</v>
      </c>
      <c r="BH2008" t="s">
        <v>7891</v>
      </c>
      <c r="BI2008" t="s">
        <v>7891</v>
      </c>
      <c r="BJ2008" t="s">
        <v>7891</v>
      </c>
      <c r="BK2008" t="s">
        <v>7891</v>
      </c>
      <c r="BL2008" t="s">
        <v>7891</v>
      </c>
      <c r="BM2008">
        <v>33515455</v>
      </c>
      <c r="BN2008" t="s">
        <v>7891</v>
      </c>
      <c r="BO2008" t="s">
        <v>7891</v>
      </c>
      <c r="BP2008" t="s">
        <v>7891</v>
      </c>
      <c r="BQ2008" t="s">
        <v>7891</v>
      </c>
      <c r="BR2008" t="s">
        <v>10365</v>
      </c>
    </row>
    <row r="2009" spans="1:70" x14ac:dyDescent="0.35">
      <c r="A2009" t="s">
        <v>11404</v>
      </c>
      <c r="B2009" t="s">
        <v>10366</v>
      </c>
      <c r="C2009" t="s">
        <v>7891</v>
      </c>
      <c r="D2009" t="s">
        <v>4854</v>
      </c>
      <c r="E2009" t="s">
        <v>8531</v>
      </c>
      <c r="U2009" t="s">
        <v>7891</v>
      </c>
      <c r="V2009" t="s">
        <v>10367</v>
      </c>
      <c r="W2009" t="s">
        <v>7891</v>
      </c>
      <c r="X2009" t="s">
        <v>7891</v>
      </c>
      <c r="Y2009" t="s">
        <v>7891</v>
      </c>
      <c r="Z2009" t="s">
        <v>7891</v>
      </c>
      <c r="AA2009" t="s">
        <v>7891</v>
      </c>
      <c r="AB2009" t="s">
        <v>7891</v>
      </c>
      <c r="AC2009" t="s">
        <v>7891</v>
      </c>
      <c r="AD2009" t="s">
        <v>7891</v>
      </c>
      <c r="AE2009" t="s">
        <v>7891</v>
      </c>
      <c r="AF2009" t="s">
        <v>7891</v>
      </c>
      <c r="AG2009" t="s">
        <v>7891</v>
      </c>
      <c r="AH2009" t="s">
        <v>7891</v>
      </c>
      <c r="AI2009" t="s">
        <v>7891</v>
      </c>
      <c r="AJ2009" t="s">
        <v>7891</v>
      </c>
      <c r="AK2009" t="s">
        <v>7891</v>
      </c>
      <c r="AL2009" t="s">
        <v>7891</v>
      </c>
      <c r="AM2009" t="s">
        <v>7891</v>
      </c>
      <c r="AN2009" t="s">
        <v>7891</v>
      </c>
      <c r="AO2009" t="s">
        <v>8534</v>
      </c>
      <c r="AP2009" t="s">
        <v>8535</v>
      </c>
      <c r="AQ2009" t="s">
        <v>7891</v>
      </c>
      <c r="AR2009" t="s">
        <v>7891</v>
      </c>
      <c r="AS2009" t="s">
        <v>7891</v>
      </c>
      <c r="AT2009" t="s">
        <v>7891</v>
      </c>
      <c r="AU2009" t="s">
        <v>7891</v>
      </c>
      <c r="AV2009" t="s">
        <v>7891</v>
      </c>
      <c r="AW2009" t="s">
        <v>7891</v>
      </c>
      <c r="AX2009" t="s">
        <v>7891</v>
      </c>
      <c r="AY2009" t="s">
        <v>7891</v>
      </c>
      <c r="AZ2009" t="s">
        <v>7891</v>
      </c>
      <c r="BA2009" t="s">
        <v>7891</v>
      </c>
      <c r="BB2009" t="s">
        <v>7891</v>
      </c>
      <c r="BC2009" t="s">
        <v>7891</v>
      </c>
      <c r="BD2009" t="s">
        <v>7891</v>
      </c>
      <c r="BE2009" t="s">
        <v>4859</v>
      </c>
      <c r="BF2009" t="s">
        <v>7891</v>
      </c>
      <c r="BG2009" t="s">
        <v>10364</v>
      </c>
      <c r="BH2009" t="s">
        <v>7891</v>
      </c>
      <c r="BI2009" t="s">
        <v>7891</v>
      </c>
      <c r="BJ2009" t="s">
        <v>7891</v>
      </c>
      <c r="BK2009" t="s">
        <v>7891</v>
      </c>
      <c r="BL2009" t="s">
        <v>7891</v>
      </c>
      <c r="BM2009">
        <v>33522335</v>
      </c>
      <c r="BN2009" t="s">
        <v>7891</v>
      </c>
      <c r="BO2009" t="s">
        <v>7891</v>
      </c>
      <c r="BP2009" t="s">
        <v>7891</v>
      </c>
      <c r="BQ2009" t="s">
        <v>7891</v>
      </c>
      <c r="BR2009" t="s">
        <v>10368</v>
      </c>
    </row>
    <row r="2010" spans="1:70" x14ac:dyDescent="0.35">
      <c r="A2010" t="s">
        <v>11404</v>
      </c>
      <c r="B2010" t="s">
        <v>10369</v>
      </c>
      <c r="C2010" t="s">
        <v>7891</v>
      </c>
      <c r="D2010" t="s">
        <v>6191</v>
      </c>
      <c r="E2010" t="s">
        <v>9482</v>
      </c>
      <c r="U2010" t="s">
        <v>7891</v>
      </c>
      <c r="V2010" t="s">
        <v>10370</v>
      </c>
      <c r="W2010" t="s">
        <v>7891</v>
      </c>
      <c r="X2010" t="s">
        <v>7891</v>
      </c>
      <c r="Y2010" t="s">
        <v>7891</v>
      </c>
      <c r="Z2010" t="s">
        <v>7891</v>
      </c>
      <c r="AA2010" t="s">
        <v>7891</v>
      </c>
      <c r="AB2010" t="s">
        <v>10371</v>
      </c>
      <c r="AC2010" t="s">
        <v>7891</v>
      </c>
      <c r="AD2010" t="s">
        <v>7891</v>
      </c>
      <c r="AE2010" t="s">
        <v>7891</v>
      </c>
      <c r="AF2010" t="s">
        <v>7891</v>
      </c>
      <c r="AG2010" t="s">
        <v>7891</v>
      </c>
      <c r="AH2010" t="s">
        <v>7891</v>
      </c>
      <c r="AI2010" t="s">
        <v>7891</v>
      </c>
      <c r="AJ2010" t="s">
        <v>7891</v>
      </c>
      <c r="AK2010" t="s">
        <v>7891</v>
      </c>
      <c r="AL2010" t="s">
        <v>7891</v>
      </c>
      <c r="AM2010" t="s">
        <v>7891</v>
      </c>
      <c r="AN2010" t="s">
        <v>7891</v>
      </c>
      <c r="AO2010" t="s">
        <v>9485</v>
      </c>
      <c r="AP2010" t="s">
        <v>9486</v>
      </c>
      <c r="AQ2010" t="s">
        <v>7891</v>
      </c>
      <c r="AR2010" t="s">
        <v>7891</v>
      </c>
      <c r="AS2010" t="s">
        <v>7891</v>
      </c>
      <c r="AT2010" t="s">
        <v>8331</v>
      </c>
      <c r="AU2010">
        <v>2022</v>
      </c>
      <c r="AV2010">
        <v>19</v>
      </c>
      <c r="AW2010">
        <v>1</v>
      </c>
      <c r="AX2010" t="s">
        <v>7891</v>
      </c>
      <c r="AY2010" t="s">
        <v>7891</v>
      </c>
      <c r="AZ2010" t="s">
        <v>7891</v>
      </c>
      <c r="BA2010" t="s">
        <v>7891</v>
      </c>
      <c r="BB2010">
        <v>220</v>
      </c>
      <c r="BC2010">
        <v>232</v>
      </c>
      <c r="BD2010" t="s">
        <v>7891</v>
      </c>
      <c r="BE2010" t="s">
        <v>2982</v>
      </c>
      <c r="BF2010" t="s">
        <v>7891</v>
      </c>
      <c r="BG2010" t="s">
        <v>10364</v>
      </c>
      <c r="BH2010" t="s">
        <v>7891</v>
      </c>
      <c r="BI2010" t="s">
        <v>7891</v>
      </c>
      <c r="BJ2010" t="s">
        <v>7891</v>
      </c>
      <c r="BK2010" t="s">
        <v>7891</v>
      </c>
      <c r="BL2010" t="s">
        <v>7891</v>
      </c>
      <c r="BM2010">
        <v>33520009</v>
      </c>
      <c r="BN2010" t="s">
        <v>7891</v>
      </c>
      <c r="BO2010" t="s">
        <v>7891</v>
      </c>
      <c r="BP2010" t="s">
        <v>7891</v>
      </c>
      <c r="BQ2010" t="s">
        <v>7891</v>
      </c>
      <c r="BR2010" t="s">
        <v>10372</v>
      </c>
    </row>
    <row r="2011" spans="1:70" x14ac:dyDescent="0.35">
      <c r="A2011" t="s">
        <v>11404</v>
      </c>
      <c r="B2011" t="s">
        <v>10373</v>
      </c>
      <c r="C2011" t="s">
        <v>7891</v>
      </c>
      <c r="D2011" t="s">
        <v>5494</v>
      </c>
      <c r="E2011" t="s">
        <v>10329</v>
      </c>
      <c r="U2011" t="s">
        <v>7891</v>
      </c>
      <c r="V2011" t="s">
        <v>10374</v>
      </c>
      <c r="W2011" t="s">
        <v>7891</v>
      </c>
      <c r="X2011" t="s">
        <v>7891</v>
      </c>
      <c r="Y2011" t="s">
        <v>7891</v>
      </c>
      <c r="Z2011" t="s">
        <v>7891</v>
      </c>
      <c r="AA2011" t="s">
        <v>10375</v>
      </c>
      <c r="AB2011" t="s">
        <v>10376</v>
      </c>
      <c r="AC2011" t="s">
        <v>7891</v>
      </c>
      <c r="AD2011" t="s">
        <v>7891</v>
      </c>
      <c r="AE2011" t="s">
        <v>7891</v>
      </c>
      <c r="AF2011" t="s">
        <v>7891</v>
      </c>
      <c r="AG2011" t="s">
        <v>7891</v>
      </c>
      <c r="AH2011" t="s">
        <v>7891</v>
      </c>
      <c r="AI2011" t="s">
        <v>7891</v>
      </c>
      <c r="AJ2011" t="s">
        <v>7891</v>
      </c>
      <c r="AK2011" t="s">
        <v>7891</v>
      </c>
      <c r="AL2011" t="s">
        <v>7891</v>
      </c>
      <c r="AM2011" t="s">
        <v>7891</v>
      </c>
      <c r="AN2011" t="s">
        <v>7891</v>
      </c>
      <c r="AO2011" t="s">
        <v>10333</v>
      </c>
      <c r="AP2011" t="s">
        <v>7891</v>
      </c>
      <c r="AQ2011" t="s">
        <v>7891</v>
      </c>
      <c r="AR2011" t="s">
        <v>7891</v>
      </c>
      <c r="AS2011" t="s">
        <v>7891</v>
      </c>
      <c r="AT2011" t="s">
        <v>10377</v>
      </c>
      <c r="AU2011">
        <v>2021</v>
      </c>
      <c r="AV2011">
        <v>16</v>
      </c>
      <c r="AW2011">
        <v>1</v>
      </c>
      <c r="AX2011" t="s">
        <v>7891</v>
      </c>
      <c r="AY2011" t="s">
        <v>7891</v>
      </c>
      <c r="AZ2011" t="s">
        <v>7891</v>
      </c>
      <c r="BA2011" t="s">
        <v>7891</v>
      </c>
      <c r="BB2011" t="s">
        <v>7891</v>
      </c>
      <c r="BC2011" t="s">
        <v>7891</v>
      </c>
      <c r="BD2011" t="s">
        <v>10378</v>
      </c>
      <c r="BE2011" t="s">
        <v>2644</v>
      </c>
      <c r="BF2011" t="s">
        <v>7891</v>
      </c>
      <c r="BG2011" t="s">
        <v>7891</v>
      </c>
      <c r="BH2011" t="s">
        <v>7891</v>
      </c>
      <c r="BI2011" t="s">
        <v>7891</v>
      </c>
      <c r="BJ2011" t="s">
        <v>7891</v>
      </c>
      <c r="BK2011" t="s">
        <v>7891</v>
      </c>
      <c r="BL2011" t="s">
        <v>7891</v>
      </c>
      <c r="BM2011">
        <v>33482664</v>
      </c>
      <c r="BN2011" t="s">
        <v>7891</v>
      </c>
      <c r="BO2011" t="s">
        <v>7891</v>
      </c>
      <c r="BP2011" t="s">
        <v>7891</v>
      </c>
      <c r="BQ2011" t="s">
        <v>7891</v>
      </c>
      <c r="BR2011" t="s">
        <v>10379</v>
      </c>
    </row>
    <row r="2012" spans="1:70" x14ac:dyDescent="0.35">
      <c r="A2012" t="s">
        <v>11404</v>
      </c>
      <c r="B2012" t="s">
        <v>10380</v>
      </c>
      <c r="C2012" t="s">
        <v>7891</v>
      </c>
      <c r="D2012" t="s">
        <v>5558</v>
      </c>
      <c r="E2012" t="s">
        <v>9208</v>
      </c>
      <c r="U2012" t="s">
        <v>7891</v>
      </c>
      <c r="V2012" t="s">
        <v>10381</v>
      </c>
      <c r="W2012" t="s">
        <v>7891</v>
      </c>
      <c r="X2012" t="s">
        <v>7891</v>
      </c>
      <c r="Y2012" t="s">
        <v>7891</v>
      </c>
      <c r="Z2012" t="s">
        <v>7891</v>
      </c>
      <c r="AA2012" t="s">
        <v>7891</v>
      </c>
      <c r="AB2012" t="s">
        <v>7891</v>
      </c>
      <c r="AC2012" t="s">
        <v>7891</v>
      </c>
      <c r="AD2012" t="s">
        <v>7891</v>
      </c>
      <c r="AE2012" t="s">
        <v>7891</v>
      </c>
      <c r="AF2012" t="s">
        <v>7891</v>
      </c>
      <c r="AG2012" t="s">
        <v>7891</v>
      </c>
      <c r="AH2012" t="s">
        <v>7891</v>
      </c>
      <c r="AI2012" t="s">
        <v>7891</v>
      </c>
      <c r="AJ2012" t="s">
        <v>7891</v>
      </c>
      <c r="AK2012" t="s">
        <v>7891</v>
      </c>
      <c r="AL2012" t="s">
        <v>7891</v>
      </c>
      <c r="AM2012" t="s">
        <v>7891</v>
      </c>
      <c r="AN2012" t="s">
        <v>7891</v>
      </c>
      <c r="AO2012" t="s">
        <v>9210</v>
      </c>
      <c r="AP2012" t="s">
        <v>7891</v>
      </c>
      <c r="AQ2012" t="s">
        <v>7891</v>
      </c>
      <c r="AR2012" t="s">
        <v>7891</v>
      </c>
      <c r="AS2012" t="s">
        <v>7891</v>
      </c>
      <c r="AT2012" t="s">
        <v>10382</v>
      </c>
      <c r="AU2012">
        <v>2021</v>
      </c>
      <c r="AV2012">
        <v>11</v>
      </c>
      <c r="AW2012" t="s">
        <v>7891</v>
      </c>
      <c r="AX2012" t="s">
        <v>7891</v>
      </c>
      <c r="AY2012" t="s">
        <v>7891</v>
      </c>
      <c r="AZ2012" t="s">
        <v>7891</v>
      </c>
      <c r="BA2012" t="s">
        <v>7891</v>
      </c>
      <c r="BB2012" t="s">
        <v>7891</v>
      </c>
      <c r="BC2012" t="s">
        <v>7891</v>
      </c>
      <c r="BD2012">
        <v>544661</v>
      </c>
      <c r="BE2012" t="s">
        <v>5563</v>
      </c>
      <c r="BF2012" t="s">
        <v>7891</v>
      </c>
      <c r="BG2012" t="s">
        <v>7891</v>
      </c>
      <c r="BH2012" t="s">
        <v>7891</v>
      </c>
      <c r="BI2012" t="s">
        <v>7891</v>
      </c>
      <c r="BJ2012" t="s">
        <v>7891</v>
      </c>
      <c r="BK2012" t="s">
        <v>7891</v>
      </c>
      <c r="BL2012" t="s">
        <v>7891</v>
      </c>
      <c r="BM2012">
        <v>33536956</v>
      </c>
      <c r="BN2012" t="s">
        <v>7891</v>
      </c>
      <c r="BO2012" t="s">
        <v>7891</v>
      </c>
      <c r="BP2012" t="s">
        <v>7891</v>
      </c>
      <c r="BQ2012" t="s">
        <v>7891</v>
      </c>
      <c r="BR2012" t="s">
        <v>10383</v>
      </c>
    </row>
    <row r="2013" spans="1:70" x14ac:dyDescent="0.35">
      <c r="A2013" t="s">
        <v>11404</v>
      </c>
      <c r="B2013" t="s">
        <v>10384</v>
      </c>
      <c r="C2013" t="s">
        <v>7891</v>
      </c>
      <c r="D2013" t="s">
        <v>5199</v>
      </c>
      <c r="E2013" t="s">
        <v>9945</v>
      </c>
      <c r="U2013" t="s">
        <v>7891</v>
      </c>
      <c r="V2013" t="s">
        <v>10385</v>
      </c>
      <c r="W2013" t="s">
        <v>7891</v>
      </c>
      <c r="X2013" t="s">
        <v>7891</v>
      </c>
      <c r="Y2013" t="s">
        <v>7891</v>
      </c>
      <c r="Z2013" t="s">
        <v>7891</v>
      </c>
      <c r="AA2013" t="s">
        <v>7891</v>
      </c>
      <c r="AB2013" t="s">
        <v>10386</v>
      </c>
      <c r="AC2013" t="s">
        <v>7891</v>
      </c>
      <c r="AD2013" t="s">
        <v>7891</v>
      </c>
      <c r="AE2013" t="s">
        <v>7891</v>
      </c>
      <c r="AF2013" t="s">
        <v>7891</v>
      </c>
      <c r="AG2013" t="s">
        <v>7891</v>
      </c>
      <c r="AH2013" t="s">
        <v>7891</v>
      </c>
      <c r="AI2013" t="s">
        <v>7891</v>
      </c>
      <c r="AJ2013" t="s">
        <v>7891</v>
      </c>
      <c r="AK2013" t="s">
        <v>7891</v>
      </c>
      <c r="AL2013" t="s">
        <v>7891</v>
      </c>
      <c r="AM2013" t="s">
        <v>7891</v>
      </c>
      <c r="AN2013" t="s">
        <v>7891</v>
      </c>
      <c r="AO2013" t="s">
        <v>9947</v>
      </c>
      <c r="AP2013" t="s">
        <v>9948</v>
      </c>
      <c r="AQ2013" t="s">
        <v>7891</v>
      </c>
      <c r="AR2013" t="s">
        <v>7891</v>
      </c>
      <c r="AS2013" t="s">
        <v>7891</v>
      </c>
      <c r="AT2013" t="s">
        <v>8331</v>
      </c>
      <c r="AU2013">
        <v>2021</v>
      </c>
      <c r="AV2013">
        <v>125</v>
      </c>
      <c r="AW2013" t="s">
        <v>7891</v>
      </c>
      <c r="AX2013" t="s">
        <v>7891</v>
      </c>
      <c r="AY2013" t="s">
        <v>7891</v>
      </c>
      <c r="AZ2013" t="s">
        <v>7891</v>
      </c>
      <c r="BA2013" t="s">
        <v>7891</v>
      </c>
      <c r="BB2013" t="s">
        <v>7891</v>
      </c>
      <c r="BC2013" t="s">
        <v>7891</v>
      </c>
      <c r="BD2013">
        <v>105123</v>
      </c>
      <c r="BE2013" t="s">
        <v>2504</v>
      </c>
      <c r="BF2013" t="s">
        <v>7891</v>
      </c>
      <c r="BG2013" t="s">
        <v>10364</v>
      </c>
      <c r="BH2013" t="s">
        <v>7891</v>
      </c>
      <c r="BI2013" t="s">
        <v>7891</v>
      </c>
      <c r="BJ2013" t="s">
        <v>7891</v>
      </c>
      <c r="BK2013" t="s">
        <v>7891</v>
      </c>
      <c r="BL2013" t="s">
        <v>7891</v>
      </c>
      <c r="BM2013">
        <v>33465581</v>
      </c>
      <c r="BN2013" t="s">
        <v>7891</v>
      </c>
      <c r="BO2013" t="s">
        <v>7891</v>
      </c>
      <c r="BP2013" t="s">
        <v>7891</v>
      </c>
      <c r="BQ2013" t="s">
        <v>7891</v>
      </c>
      <c r="BR2013" t="s">
        <v>10387</v>
      </c>
    </row>
    <row r="2014" spans="1:70" x14ac:dyDescent="0.35">
      <c r="A2014" t="s">
        <v>11404</v>
      </c>
      <c r="B2014" t="s">
        <v>10388</v>
      </c>
      <c r="C2014" t="s">
        <v>7891</v>
      </c>
      <c r="D2014" t="s">
        <v>10389</v>
      </c>
      <c r="E2014" t="s">
        <v>10390</v>
      </c>
      <c r="U2014" t="s">
        <v>7891</v>
      </c>
      <c r="V2014" t="s">
        <v>10391</v>
      </c>
      <c r="W2014" t="s">
        <v>7891</v>
      </c>
      <c r="X2014" t="s">
        <v>7891</v>
      </c>
      <c r="Y2014" t="s">
        <v>7891</v>
      </c>
      <c r="Z2014" t="s">
        <v>7891</v>
      </c>
      <c r="AA2014" t="s">
        <v>7891</v>
      </c>
      <c r="AB2014" t="s">
        <v>7891</v>
      </c>
      <c r="AC2014" t="s">
        <v>7891</v>
      </c>
      <c r="AD2014" t="s">
        <v>7891</v>
      </c>
      <c r="AE2014" t="s">
        <v>7891</v>
      </c>
      <c r="AF2014" t="s">
        <v>7891</v>
      </c>
      <c r="AG2014" t="s">
        <v>7891</v>
      </c>
      <c r="AH2014" t="s">
        <v>7891</v>
      </c>
      <c r="AI2014" t="s">
        <v>7891</v>
      </c>
      <c r="AJ2014" t="s">
        <v>7891</v>
      </c>
      <c r="AK2014" t="s">
        <v>7891</v>
      </c>
      <c r="AL2014" t="s">
        <v>7891</v>
      </c>
      <c r="AM2014" t="s">
        <v>7891</v>
      </c>
      <c r="AN2014" t="s">
        <v>7891</v>
      </c>
      <c r="AO2014" t="s">
        <v>10392</v>
      </c>
      <c r="AP2014" t="s">
        <v>10393</v>
      </c>
      <c r="AQ2014" t="s">
        <v>7891</v>
      </c>
      <c r="AR2014" t="s">
        <v>7891</v>
      </c>
      <c r="AS2014" t="s">
        <v>7891</v>
      </c>
      <c r="AT2014" t="s">
        <v>7967</v>
      </c>
      <c r="AU2014">
        <v>2021</v>
      </c>
      <c r="AV2014">
        <v>59</v>
      </c>
      <c r="AW2014">
        <v>2</v>
      </c>
      <c r="AX2014" t="s">
        <v>7891</v>
      </c>
      <c r="AY2014" t="s">
        <v>7891</v>
      </c>
      <c r="AZ2014" t="s">
        <v>7891</v>
      </c>
      <c r="BA2014" t="s">
        <v>7891</v>
      </c>
      <c r="BB2014">
        <v>254</v>
      </c>
      <c r="BC2014">
        <v>290</v>
      </c>
      <c r="BD2014" t="s">
        <v>7891</v>
      </c>
      <c r="BE2014" t="s">
        <v>3454</v>
      </c>
      <c r="BF2014" t="s">
        <v>7891</v>
      </c>
      <c r="BG2014" t="s">
        <v>10364</v>
      </c>
      <c r="BH2014" t="s">
        <v>7891</v>
      </c>
      <c r="BI2014" t="s">
        <v>7891</v>
      </c>
      <c r="BJ2014" t="s">
        <v>7891</v>
      </c>
      <c r="BK2014" t="s">
        <v>7891</v>
      </c>
      <c r="BL2014" t="s">
        <v>7891</v>
      </c>
      <c r="BM2014" t="s">
        <v>7891</v>
      </c>
      <c r="BN2014" t="s">
        <v>7891</v>
      </c>
      <c r="BO2014" t="s">
        <v>7891</v>
      </c>
      <c r="BP2014" t="s">
        <v>7891</v>
      </c>
      <c r="BQ2014" t="s">
        <v>7891</v>
      </c>
      <c r="BR2014" t="s">
        <v>10394</v>
      </c>
    </row>
    <row r="2015" spans="1:70" x14ac:dyDescent="0.35">
      <c r="A2015" t="s">
        <v>11404</v>
      </c>
      <c r="B2015" t="s">
        <v>10395</v>
      </c>
      <c r="C2015" t="s">
        <v>7891</v>
      </c>
      <c r="D2015" t="s">
        <v>10396</v>
      </c>
      <c r="E2015" t="s">
        <v>10397</v>
      </c>
      <c r="U2015" t="s">
        <v>7891</v>
      </c>
      <c r="V2015" t="s">
        <v>10398</v>
      </c>
      <c r="W2015" t="s">
        <v>7891</v>
      </c>
      <c r="X2015" t="s">
        <v>7891</v>
      </c>
      <c r="Y2015" t="s">
        <v>7891</v>
      </c>
      <c r="Z2015" t="s">
        <v>7891</v>
      </c>
      <c r="AA2015" t="s">
        <v>10399</v>
      </c>
      <c r="AB2015" t="s">
        <v>10400</v>
      </c>
      <c r="AC2015" t="s">
        <v>7891</v>
      </c>
      <c r="AD2015" t="s">
        <v>7891</v>
      </c>
      <c r="AE2015" t="s">
        <v>7891</v>
      </c>
      <c r="AF2015" t="s">
        <v>7891</v>
      </c>
      <c r="AG2015" t="s">
        <v>7891</v>
      </c>
      <c r="AH2015" t="s">
        <v>7891</v>
      </c>
      <c r="AI2015" t="s">
        <v>7891</v>
      </c>
      <c r="AJ2015" t="s">
        <v>7891</v>
      </c>
      <c r="AK2015" t="s">
        <v>7891</v>
      </c>
      <c r="AL2015" t="s">
        <v>7891</v>
      </c>
      <c r="AM2015" t="s">
        <v>7891</v>
      </c>
      <c r="AN2015" t="s">
        <v>7891</v>
      </c>
      <c r="AO2015" t="s">
        <v>10401</v>
      </c>
      <c r="AP2015" t="s">
        <v>10402</v>
      </c>
      <c r="AQ2015" t="s">
        <v>7891</v>
      </c>
      <c r="AR2015" t="s">
        <v>7891</v>
      </c>
      <c r="AS2015" t="s">
        <v>7891</v>
      </c>
      <c r="AT2015" t="s">
        <v>7891</v>
      </c>
      <c r="AU2015" t="s">
        <v>7891</v>
      </c>
      <c r="AV2015" t="s">
        <v>7891</v>
      </c>
      <c r="AW2015" t="s">
        <v>7891</v>
      </c>
      <c r="AX2015" t="s">
        <v>7891</v>
      </c>
      <c r="AY2015" t="s">
        <v>7891</v>
      </c>
      <c r="AZ2015" t="s">
        <v>7891</v>
      </c>
      <c r="BA2015" t="s">
        <v>7891</v>
      </c>
      <c r="BB2015" t="s">
        <v>7891</v>
      </c>
      <c r="BC2015" t="s">
        <v>7891</v>
      </c>
      <c r="BD2015">
        <v>1096348020987626</v>
      </c>
      <c r="BE2015" t="s">
        <v>10403</v>
      </c>
      <c r="BF2015" t="s">
        <v>7891</v>
      </c>
      <c r="BG2015" t="s">
        <v>10364</v>
      </c>
      <c r="BH2015" t="s">
        <v>7891</v>
      </c>
      <c r="BI2015" t="s">
        <v>7891</v>
      </c>
      <c r="BJ2015" t="s">
        <v>7891</v>
      </c>
      <c r="BK2015" t="s">
        <v>7891</v>
      </c>
      <c r="BL2015" t="s">
        <v>7891</v>
      </c>
      <c r="BM2015" t="s">
        <v>7891</v>
      </c>
      <c r="BN2015" t="s">
        <v>7891</v>
      </c>
      <c r="BO2015" t="s">
        <v>7891</v>
      </c>
      <c r="BP2015" t="s">
        <v>7891</v>
      </c>
      <c r="BQ2015" t="s">
        <v>7891</v>
      </c>
      <c r="BR2015" t="s">
        <v>10404</v>
      </c>
    </row>
    <row r="2016" spans="1:70" x14ac:dyDescent="0.35">
      <c r="A2016" t="s">
        <v>11404</v>
      </c>
      <c r="B2016" t="s">
        <v>10405</v>
      </c>
      <c r="C2016" t="s">
        <v>7891</v>
      </c>
      <c r="D2016" t="s">
        <v>5058</v>
      </c>
      <c r="E2016" t="s">
        <v>8704</v>
      </c>
      <c r="U2016" t="s">
        <v>7891</v>
      </c>
      <c r="V2016" t="s">
        <v>10406</v>
      </c>
      <c r="W2016" t="s">
        <v>7891</v>
      </c>
      <c r="X2016" t="s">
        <v>7891</v>
      </c>
      <c r="Y2016" t="s">
        <v>7891</v>
      </c>
      <c r="Z2016" t="s">
        <v>7891</v>
      </c>
      <c r="AA2016" t="s">
        <v>7891</v>
      </c>
      <c r="AB2016" t="s">
        <v>10407</v>
      </c>
      <c r="AC2016" t="s">
        <v>7891</v>
      </c>
      <c r="AD2016" t="s">
        <v>7891</v>
      </c>
      <c r="AE2016" t="s">
        <v>7891</v>
      </c>
      <c r="AF2016" t="s">
        <v>7891</v>
      </c>
      <c r="AG2016" t="s">
        <v>7891</v>
      </c>
      <c r="AH2016" t="s">
        <v>7891</v>
      </c>
      <c r="AI2016" t="s">
        <v>7891</v>
      </c>
      <c r="AJ2016" t="s">
        <v>7891</v>
      </c>
      <c r="AK2016" t="s">
        <v>7891</v>
      </c>
      <c r="AL2016" t="s">
        <v>7891</v>
      </c>
      <c r="AM2016" t="s">
        <v>7891</v>
      </c>
      <c r="AN2016" t="s">
        <v>7891</v>
      </c>
      <c r="AO2016" t="s">
        <v>8708</v>
      </c>
      <c r="AP2016" t="s">
        <v>8709</v>
      </c>
      <c r="AQ2016" t="s">
        <v>7891</v>
      </c>
      <c r="AR2016" t="s">
        <v>7891</v>
      </c>
      <c r="AS2016" t="s">
        <v>7891</v>
      </c>
      <c r="AT2016" t="s">
        <v>7891</v>
      </c>
      <c r="AU2016" t="s">
        <v>7891</v>
      </c>
      <c r="AV2016" t="s">
        <v>7891</v>
      </c>
      <c r="AW2016" t="s">
        <v>7891</v>
      </c>
      <c r="AX2016" t="s">
        <v>7891</v>
      </c>
      <c r="AY2016" t="s">
        <v>7891</v>
      </c>
      <c r="AZ2016" t="s">
        <v>7891</v>
      </c>
      <c r="BA2016" t="s">
        <v>7891</v>
      </c>
      <c r="BB2016" t="s">
        <v>7891</v>
      </c>
      <c r="BC2016" t="s">
        <v>7891</v>
      </c>
      <c r="BD2016" t="s">
        <v>7891</v>
      </c>
      <c r="BE2016" t="s">
        <v>5063</v>
      </c>
      <c r="BF2016" t="s">
        <v>7891</v>
      </c>
      <c r="BG2016" t="s">
        <v>10364</v>
      </c>
      <c r="BH2016" t="s">
        <v>7891</v>
      </c>
      <c r="BI2016" t="s">
        <v>7891</v>
      </c>
      <c r="BJ2016" t="s">
        <v>7891</v>
      </c>
      <c r="BK2016" t="s">
        <v>7891</v>
      </c>
      <c r="BL2016" t="s">
        <v>7891</v>
      </c>
      <c r="BM2016">
        <v>33432860</v>
      </c>
      <c r="BN2016" t="s">
        <v>7891</v>
      </c>
      <c r="BO2016" t="s">
        <v>7891</v>
      </c>
      <c r="BP2016" t="s">
        <v>7891</v>
      </c>
      <c r="BQ2016" t="s">
        <v>7891</v>
      </c>
      <c r="BR2016" t="s">
        <v>10408</v>
      </c>
    </row>
    <row r="2017" spans="1:70" x14ac:dyDescent="0.35">
      <c r="A2017" t="s">
        <v>11404</v>
      </c>
      <c r="B2017" t="s">
        <v>10409</v>
      </c>
      <c r="C2017" t="s">
        <v>7891</v>
      </c>
      <c r="D2017" t="s">
        <v>4596</v>
      </c>
      <c r="E2017" t="s">
        <v>9498</v>
      </c>
      <c r="U2017" t="s">
        <v>7891</v>
      </c>
      <c r="V2017" t="s">
        <v>10410</v>
      </c>
      <c r="W2017" t="s">
        <v>7891</v>
      </c>
      <c r="X2017" t="s">
        <v>7891</v>
      </c>
      <c r="Y2017" t="s">
        <v>7891</v>
      </c>
      <c r="Z2017" t="s">
        <v>7891</v>
      </c>
      <c r="AA2017" t="s">
        <v>7891</v>
      </c>
      <c r="AB2017" t="s">
        <v>7891</v>
      </c>
      <c r="AC2017" t="s">
        <v>7891</v>
      </c>
      <c r="AD2017" t="s">
        <v>7891</v>
      </c>
      <c r="AE2017" t="s">
        <v>7891</v>
      </c>
      <c r="AF2017" t="s">
        <v>7891</v>
      </c>
      <c r="AG2017" t="s">
        <v>7891</v>
      </c>
      <c r="AH2017" t="s">
        <v>7891</v>
      </c>
      <c r="AI2017" t="s">
        <v>7891</v>
      </c>
      <c r="AJ2017" t="s">
        <v>7891</v>
      </c>
      <c r="AK2017" t="s">
        <v>7891</v>
      </c>
      <c r="AL2017" t="s">
        <v>7891</v>
      </c>
      <c r="AM2017" t="s">
        <v>7891</v>
      </c>
      <c r="AN2017" t="s">
        <v>7891</v>
      </c>
      <c r="AO2017" t="s">
        <v>7891</v>
      </c>
      <c r="AP2017" t="s">
        <v>8438</v>
      </c>
      <c r="AQ2017" t="s">
        <v>7891</v>
      </c>
      <c r="AR2017" t="s">
        <v>7891</v>
      </c>
      <c r="AS2017" t="s">
        <v>7891</v>
      </c>
      <c r="AT2017" t="s">
        <v>10411</v>
      </c>
      <c r="AU2017">
        <v>2021</v>
      </c>
      <c r="AV2017">
        <v>13</v>
      </c>
      <c r="AW2017">
        <v>1</v>
      </c>
      <c r="AX2017" t="s">
        <v>7891</v>
      </c>
      <c r="AY2017" t="s">
        <v>7891</v>
      </c>
      <c r="AZ2017" t="s">
        <v>7891</v>
      </c>
      <c r="BA2017" t="s">
        <v>7891</v>
      </c>
      <c r="BB2017" t="s">
        <v>7891</v>
      </c>
      <c r="BC2017" t="s">
        <v>7891</v>
      </c>
      <c r="BD2017" t="s">
        <v>10412</v>
      </c>
      <c r="BE2017" t="s">
        <v>4602</v>
      </c>
      <c r="BF2017" t="s">
        <v>7891</v>
      </c>
      <c r="BG2017" t="s">
        <v>7891</v>
      </c>
      <c r="BH2017" t="s">
        <v>7891</v>
      </c>
      <c r="BI2017" t="s">
        <v>7891</v>
      </c>
      <c r="BJ2017" t="s">
        <v>7891</v>
      </c>
      <c r="BK2017" t="s">
        <v>7891</v>
      </c>
      <c r="BL2017" t="s">
        <v>7891</v>
      </c>
      <c r="BM2017">
        <v>33604219</v>
      </c>
      <c r="BN2017" t="s">
        <v>7891</v>
      </c>
      <c r="BO2017" t="s">
        <v>7891</v>
      </c>
      <c r="BP2017" t="s">
        <v>7891</v>
      </c>
      <c r="BQ2017" t="s">
        <v>7891</v>
      </c>
      <c r="BR2017" t="s">
        <v>10413</v>
      </c>
    </row>
    <row r="2018" spans="1:70" x14ac:dyDescent="0.35">
      <c r="A2018" t="s">
        <v>11404</v>
      </c>
      <c r="B2018" t="s">
        <v>10414</v>
      </c>
      <c r="C2018" t="s">
        <v>7891</v>
      </c>
      <c r="D2018" t="s">
        <v>4778</v>
      </c>
      <c r="E2018" t="s">
        <v>10415</v>
      </c>
      <c r="U2018" t="s">
        <v>7891</v>
      </c>
      <c r="V2018" t="s">
        <v>10416</v>
      </c>
      <c r="W2018" t="s">
        <v>7891</v>
      </c>
      <c r="X2018" t="s">
        <v>7891</v>
      </c>
      <c r="Y2018" t="s">
        <v>7891</v>
      </c>
      <c r="Z2018" t="s">
        <v>7891</v>
      </c>
      <c r="AA2018" t="s">
        <v>7891</v>
      </c>
      <c r="AB2018" t="s">
        <v>10417</v>
      </c>
      <c r="AC2018" t="s">
        <v>7891</v>
      </c>
      <c r="AD2018" t="s">
        <v>7891</v>
      </c>
      <c r="AE2018" t="s">
        <v>7891</v>
      </c>
      <c r="AF2018" t="s">
        <v>7891</v>
      </c>
      <c r="AG2018" t="s">
        <v>7891</v>
      </c>
      <c r="AH2018" t="s">
        <v>7891</v>
      </c>
      <c r="AI2018" t="s">
        <v>7891</v>
      </c>
      <c r="AJ2018" t="s">
        <v>7891</v>
      </c>
      <c r="AK2018" t="s">
        <v>7891</v>
      </c>
      <c r="AL2018" t="s">
        <v>7891</v>
      </c>
      <c r="AM2018" t="s">
        <v>7891</v>
      </c>
      <c r="AN2018" t="s">
        <v>7891</v>
      </c>
      <c r="AO2018" t="s">
        <v>10418</v>
      </c>
      <c r="AP2018" t="s">
        <v>7891</v>
      </c>
      <c r="AQ2018" t="s">
        <v>7891</v>
      </c>
      <c r="AR2018" t="s">
        <v>7891</v>
      </c>
      <c r="AS2018" t="s">
        <v>7891</v>
      </c>
      <c r="AT2018" t="s">
        <v>7945</v>
      </c>
      <c r="AU2018">
        <v>2021</v>
      </c>
      <c r="AV2018">
        <v>5</v>
      </c>
      <c r="AW2018">
        <v>2</v>
      </c>
      <c r="AX2018" t="s">
        <v>7891</v>
      </c>
      <c r="AY2018" t="s">
        <v>7891</v>
      </c>
      <c r="AZ2018" t="s">
        <v>7891</v>
      </c>
      <c r="BA2018" t="s">
        <v>7891</v>
      </c>
      <c r="BB2018">
        <v>301</v>
      </c>
      <c r="BC2018">
        <v>306</v>
      </c>
      <c r="BD2018" t="s">
        <v>7891</v>
      </c>
      <c r="BE2018" t="s">
        <v>4784</v>
      </c>
      <c r="BF2018" t="s">
        <v>7891</v>
      </c>
      <c r="BG2018" t="s">
        <v>10364</v>
      </c>
      <c r="BH2018" t="s">
        <v>7891</v>
      </c>
      <c r="BI2018" t="s">
        <v>7891</v>
      </c>
      <c r="BJ2018" t="s">
        <v>7891</v>
      </c>
      <c r="BK2018" t="s">
        <v>7891</v>
      </c>
      <c r="BL2018" t="s">
        <v>7891</v>
      </c>
      <c r="BM2018">
        <v>33553671</v>
      </c>
      <c r="BN2018" t="s">
        <v>7891</v>
      </c>
      <c r="BO2018" t="s">
        <v>7891</v>
      </c>
      <c r="BP2018" t="s">
        <v>7891</v>
      </c>
      <c r="BQ2018" t="s">
        <v>7891</v>
      </c>
      <c r="BR2018" t="s">
        <v>10419</v>
      </c>
    </row>
    <row r="2019" spans="1:70" x14ac:dyDescent="0.35">
      <c r="A2019" t="s">
        <v>11404</v>
      </c>
      <c r="B2019" t="s">
        <v>10420</v>
      </c>
      <c r="C2019" t="s">
        <v>7891</v>
      </c>
      <c r="D2019" t="s">
        <v>4317</v>
      </c>
      <c r="E2019" t="s">
        <v>9208</v>
      </c>
      <c r="U2019" t="s">
        <v>7891</v>
      </c>
      <c r="V2019" t="s">
        <v>10421</v>
      </c>
      <c r="W2019" t="s">
        <v>7891</v>
      </c>
      <c r="X2019" t="s">
        <v>7891</v>
      </c>
      <c r="Y2019" t="s">
        <v>7891</v>
      </c>
      <c r="Z2019" t="s">
        <v>7891</v>
      </c>
      <c r="AA2019" t="s">
        <v>7891</v>
      </c>
      <c r="AB2019" t="s">
        <v>10422</v>
      </c>
      <c r="AC2019" t="s">
        <v>7891</v>
      </c>
      <c r="AD2019" t="s">
        <v>7891</v>
      </c>
      <c r="AE2019" t="s">
        <v>7891</v>
      </c>
      <c r="AF2019" t="s">
        <v>7891</v>
      </c>
      <c r="AG2019" t="s">
        <v>7891</v>
      </c>
      <c r="AH2019" t="s">
        <v>7891</v>
      </c>
      <c r="AI2019" t="s">
        <v>7891</v>
      </c>
      <c r="AJ2019" t="s">
        <v>7891</v>
      </c>
      <c r="AK2019" t="s">
        <v>7891</v>
      </c>
      <c r="AL2019" t="s">
        <v>7891</v>
      </c>
      <c r="AM2019" t="s">
        <v>7891</v>
      </c>
      <c r="AN2019" t="s">
        <v>7891</v>
      </c>
      <c r="AO2019" t="s">
        <v>9210</v>
      </c>
      <c r="AP2019" t="s">
        <v>7891</v>
      </c>
      <c r="AQ2019" t="s">
        <v>7891</v>
      </c>
      <c r="AR2019" t="s">
        <v>7891</v>
      </c>
      <c r="AS2019" t="s">
        <v>7891</v>
      </c>
      <c r="AT2019" t="s">
        <v>10423</v>
      </c>
      <c r="AU2019">
        <v>2021</v>
      </c>
      <c r="AV2019">
        <v>11</v>
      </c>
      <c r="AW2019" t="s">
        <v>7891</v>
      </c>
      <c r="AX2019" t="s">
        <v>7891</v>
      </c>
      <c r="AY2019" t="s">
        <v>7891</v>
      </c>
      <c r="AZ2019" t="s">
        <v>7891</v>
      </c>
      <c r="BA2019" t="s">
        <v>7891</v>
      </c>
      <c r="BB2019" t="s">
        <v>7891</v>
      </c>
      <c r="BC2019" t="s">
        <v>7891</v>
      </c>
      <c r="BD2019">
        <v>582688</v>
      </c>
      <c r="BE2019" t="s">
        <v>4323</v>
      </c>
      <c r="BF2019" t="s">
        <v>7891</v>
      </c>
      <c r="BG2019" t="s">
        <v>7891</v>
      </c>
      <c r="BH2019" t="s">
        <v>7891</v>
      </c>
      <c r="BI2019" t="s">
        <v>7891</v>
      </c>
      <c r="BJ2019" t="s">
        <v>7891</v>
      </c>
      <c r="BK2019" t="s">
        <v>7891</v>
      </c>
      <c r="BL2019" t="s">
        <v>7891</v>
      </c>
      <c r="BM2019">
        <v>33510668</v>
      </c>
      <c r="BN2019" t="s">
        <v>7891</v>
      </c>
      <c r="BO2019" t="s">
        <v>7891</v>
      </c>
      <c r="BP2019" t="s">
        <v>7891</v>
      </c>
      <c r="BQ2019" t="s">
        <v>7891</v>
      </c>
      <c r="BR2019" t="s">
        <v>10424</v>
      </c>
    </row>
    <row r="2020" spans="1:70" x14ac:dyDescent="0.35">
      <c r="A2020" t="s">
        <v>11404</v>
      </c>
      <c r="B2020" t="s">
        <v>10425</v>
      </c>
      <c r="C2020" t="s">
        <v>7891</v>
      </c>
      <c r="D2020" t="s">
        <v>4953</v>
      </c>
      <c r="E2020" t="s">
        <v>10426</v>
      </c>
      <c r="U2020" t="s">
        <v>7891</v>
      </c>
      <c r="V2020" t="s">
        <v>10427</v>
      </c>
      <c r="W2020" t="s">
        <v>7891</v>
      </c>
      <c r="X2020" t="s">
        <v>7891</v>
      </c>
      <c r="Y2020" t="s">
        <v>7891</v>
      </c>
      <c r="Z2020" t="s">
        <v>7891</v>
      </c>
      <c r="AA2020" t="s">
        <v>7891</v>
      </c>
      <c r="AB2020" t="s">
        <v>10428</v>
      </c>
      <c r="AC2020" t="s">
        <v>7891</v>
      </c>
      <c r="AD2020" t="s">
        <v>7891</v>
      </c>
      <c r="AE2020" t="s">
        <v>7891</v>
      </c>
      <c r="AF2020" t="s">
        <v>7891</v>
      </c>
      <c r="AG2020" t="s">
        <v>7891</v>
      </c>
      <c r="AH2020" t="s">
        <v>7891</v>
      </c>
      <c r="AI2020" t="s">
        <v>7891</v>
      </c>
      <c r="AJ2020" t="s">
        <v>7891</v>
      </c>
      <c r="AK2020" t="s">
        <v>7891</v>
      </c>
      <c r="AL2020" t="s">
        <v>7891</v>
      </c>
      <c r="AM2020" t="s">
        <v>7891</v>
      </c>
      <c r="AN2020" t="s">
        <v>7891</v>
      </c>
      <c r="AO2020" t="s">
        <v>10429</v>
      </c>
      <c r="AP2020" t="s">
        <v>10430</v>
      </c>
      <c r="AQ2020" t="s">
        <v>7891</v>
      </c>
      <c r="AR2020" t="s">
        <v>7891</v>
      </c>
      <c r="AS2020" t="s">
        <v>7891</v>
      </c>
      <c r="AT2020" t="s">
        <v>7945</v>
      </c>
      <c r="AU2020">
        <v>2021</v>
      </c>
      <c r="AV2020">
        <v>48</v>
      </c>
      <c r="AW2020" t="s">
        <v>7891</v>
      </c>
      <c r="AX2020" t="s">
        <v>7891</v>
      </c>
      <c r="AY2020" t="s">
        <v>7891</v>
      </c>
      <c r="AZ2020" t="s">
        <v>7891</v>
      </c>
      <c r="BA2020" t="s">
        <v>7891</v>
      </c>
      <c r="BB2020" t="s">
        <v>7891</v>
      </c>
      <c r="BC2020" t="s">
        <v>7891</v>
      </c>
      <c r="BD2020">
        <v>102693</v>
      </c>
      <c r="BE2020" t="s">
        <v>4958</v>
      </c>
      <c r="BF2020" t="s">
        <v>7891</v>
      </c>
      <c r="BG2020" t="s">
        <v>10364</v>
      </c>
      <c r="BH2020" t="s">
        <v>7891</v>
      </c>
      <c r="BI2020" t="s">
        <v>7891</v>
      </c>
      <c r="BJ2020" t="s">
        <v>7891</v>
      </c>
      <c r="BK2020" t="s">
        <v>7891</v>
      </c>
      <c r="BL2020" t="s">
        <v>7891</v>
      </c>
      <c r="BM2020">
        <v>33406448</v>
      </c>
      <c r="BN2020" t="s">
        <v>7891</v>
      </c>
      <c r="BO2020" t="s">
        <v>7891</v>
      </c>
      <c r="BP2020" t="s">
        <v>7891</v>
      </c>
      <c r="BQ2020" t="s">
        <v>7891</v>
      </c>
      <c r="BR2020" t="s">
        <v>10431</v>
      </c>
    </row>
    <row r="2021" spans="1:70" x14ac:dyDescent="0.35">
      <c r="A2021" t="s">
        <v>11404</v>
      </c>
      <c r="B2021" t="s">
        <v>10432</v>
      </c>
      <c r="C2021" t="s">
        <v>7891</v>
      </c>
      <c r="D2021" t="s">
        <v>83</v>
      </c>
      <c r="E2021" t="s">
        <v>10433</v>
      </c>
      <c r="U2021" t="s">
        <v>7891</v>
      </c>
      <c r="V2021" t="s">
        <v>10434</v>
      </c>
      <c r="W2021" t="s">
        <v>7891</v>
      </c>
      <c r="X2021" t="s">
        <v>7891</v>
      </c>
      <c r="Y2021" t="s">
        <v>7891</v>
      </c>
      <c r="Z2021" t="s">
        <v>7891</v>
      </c>
      <c r="AA2021" t="s">
        <v>7891</v>
      </c>
      <c r="AB2021" t="s">
        <v>10435</v>
      </c>
      <c r="AC2021" t="s">
        <v>7891</v>
      </c>
      <c r="AD2021" t="s">
        <v>7891</v>
      </c>
      <c r="AE2021" t="s">
        <v>7891</v>
      </c>
      <c r="AF2021" t="s">
        <v>7891</v>
      </c>
      <c r="AG2021" t="s">
        <v>7891</v>
      </c>
      <c r="AH2021" t="s">
        <v>7891</v>
      </c>
      <c r="AI2021" t="s">
        <v>7891</v>
      </c>
      <c r="AJ2021" t="s">
        <v>7891</v>
      </c>
      <c r="AK2021" t="s">
        <v>7891</v>
      </c>
      <c r="AL2021" t="s">
        <v>7891</v>
      </c>
      <c r="AM2021" t="s">
        <v>7891</v>
      </c>
      <c r="AN2021" t="s">
        <v>7891</v>
      </c>
      <c r="AO2021" t="s">
        <v>88</v>
      </c>
      <c r="AP2021" t="s">
        <v>10436</v>
      </c>
      <c r="AQ2021" t="s">
        <v>7891</v>
      </c>
      <c r="AR2021" t="s">
        <v>7891</v>
      </c>
      <c r="AS2021" t="s">
        <v>7891</v>
      </c>
      <c r="AT2021" t="s">
        <v>8646</v>
      </c>
      <c r="AU2021">
        <v>2021</v>
      </c>
      <c r="AV2021">
        <v>26</v>
      </c>
      <c r="AW2021">
        <v>1</v>
      </c>
      <c r="AX2021" t="s">
        <v>7891</v>
      </c>
      <c r="AY2021" t="s">
        <v>7891</v>
      </c>
      <c r="AZ2021" t="s">
        <v>7891</v>
      </c>
      <c r="BA2021" t="s">
        <v>7891</v>
      </c>
      <c r="BB2021">
        <v>307</v>
      </c>
      <c r="BC2021">
        <v>320</v>
      </c>
      <c r="BD2021" t="s">
        <v>7891</v>
      </c>
      <c r="BE2021" t="s">
        <v>87</v>
      </c>
      <c r="BF2021" t="s">
        <v>7891</v>
      </c>
      <c r="BG2021" t="s">
        <v>7891</v>
      </c>
      <c r="BH2021" t="s">
        <v>7891</v>
      </c>
      <c r="BI2021" t="s">
        <v>7891</v>
      </c>
      <c r="BJ2021" t="s">
        <v>7891</v>
      </c>
      <c r="BK2021" t="s">
        <v>7891</v>
      </c>
      <c r="BL2021" t="s">
        <v>7891</v>
      </c>
      <c r="BM2021" t="s">
        <v>7891</v>
      </c>
      <c r="BN2021" t="s">
        <v>7891</v>
      </c>
      <c r="BO2021" t="s">
        <v>7891</v>
      </c>
      <c r="BP2021" t="s">
        <v>7891</v>
      </c>
      <c r="BQ2021" t="s">
        <v>7891</v>
      </c>
      <c r="BR2021" t="s">
        <v>10437</v>
      </c>
    </row>
    <row r="2022" spans="1:70" x14ac:dyDescent="0.35">
      <c r="A2022" t="s">
        <v>11404</v>
      </c>
      <c r="B2022" t="s">
        <v>10438</v>
      </c>
      <c r="C2022" t="s">
        <v>7891</v>
      </c>
      <c r="D2022" t="s">
        <v>10439</v>
      </c>
      <c r="E2022" t="s">
        <v>10440</v>
      </c>
      <c r="U2022" t="s">
        <v>7891</v>
      </c>
      <c r="V2022" t="s">
        <v>10441</v>
      </c>
      <c r="W2022" t="s">
        <v>7891</v>
      </c>
      <c r="X2022" t="s">
        <v>7891</v>
      </c>
      <c r="Y2022" t="s">
        <v>7891</v>
      </c>
      <c r="Z2022" t="s">
        <v>7891</v>
      </c>
      <c r="AA2022" t="s">
        <v>7891</v>
      </c>
      <c r="AB2022" t="s">
        <v>7891</v>
      </c>
      <c r="AC2022" t="s">
        <v>7891</v>
      </c>
      <c r="AD2022" t="s">
        <v>7891</v>
      </c>
      <c r="AE2022" t="s">
        <v>7891</v>
      </c>
      <c r="AF2022" t="s">
        <v>7891</v>
      </c>
      <c r="AG2022" t="s">
        <v>7891</v>
      </c>
      <c r="AH2022" t="s">
        <v>7891</v>
      </c>
      <c r="AI2022" t="s">
        <v>7891</v>
      </c>
      <c r="AJ2022" t="s">
        <v>7891</v>
      </c>
      <c r="AK2022" t="s">
        <v>7891</v>
      </c>
      <c r="AL2022" t="s">
        <v>7891</v>
      </c>
      <c r="AM2022" t="s">
        <v>7891</v>
      </c>
      <c r="AN2022" t="s">
        <v>7891</v>
      </c>
      <c r="AO2022" t="s">
        <v>10442</v>
      </c>
      <c r="AP2022" t="s">
        <v>10443</v>
      </c>
      <c r="AQ2022" t="s">
        <v>7891</v>
      </c>
      <c r="AR2022" t="s">
        <v>7891</v>
      </c>
      <c r="AS2022" t="s">
        <v>7891</v>
      </c>
      <c r="AT2022" t="s">
        <v>8685</v>
      </c>
      <c r="AU2022">
        <v>2021</v>
      </c>
      <c r="AV2022">
        <v>42</v>
      </c>
      <c r="AW2022">
        <v>1</v>
      </c>
      <c r="AX2022" t="s">
        <v>7891</v>
      </c>
      <c r="AY2022" t="s">
        <v>7891</v>
      </c>
      <c r="AZ2022" t="s">
        <v>7891</v>
      </c>
      <c r="BA2022" t="s">
        <v>7891</v>
      </c>
      <c r="BB2022">
        <v>46</v>
      </c>
      <c r="BC2022">
        <v>55</v>
      </c>
      <c r="BD2022" t="s">
        <v>7891</v>
      </c>
      <c r="BE2022" t="s">
        <v>10444</v>
      </c>
      <c r="BF2022" t="s">
        <v>7891</v>
      </c>
      <c r="BG2022" t="s">
        <v>7891</v>
      </c>
      <c r="BH2022" t="s">
        <v>7891</v>
      </c>
      <c r="BI2022" t="s">
        <v>7891</v>
      </c>
      <c r="BJ2022" t="s">
        <v>7891</v>
      </c>
      <c r="BK2022" t="s">
        <v>7891</v>
      </c>
      <c r="BL2022" t="s">
        <v>7891</v>
      </c>
      <c r="BM2022" t="s">
        <v>7891</v>
      </c>
      <c r="BN2022" t="s">
        <v>7891</v>
      </c>
      <c r="BO2022" t="s">
        <v>7891</v>
      </c>
      <c r="BP2022" t="s">
        <v>7891</v>
      </c>
      <c r="BQ2022" t="s">
        <v>7891</v>
      </c>
      <c r="BR2022" t="s">
        <v>10445</v>
      </c>
    </row>
    <row r="2023" spans="1:70" x14ac:dyDescent="0.35">
      <c r="A2023" t="s">
        <v>11404</v>
      </c>
      <c r="B2023" t="s">
        <v>10446</v>
      </c>
      <c r="C2023" t="s">
        <v>7891</v>
      </c>
      <c r="D2023" t="s">
        <v>10447</v>
      </c>
      <c r="E2023" t="s">
        <v>10448</v>
      </c>
      <c r="U2023" t="s">
        <v>7891</v>
      </c>
      <c r="V2023" t="s">
        <v>10449</v>
      </c>
      <c r="W2023" t="s">
        <v>7891</v>
      </c>
      <c r="X2023" t="s">
        <v>7891</v>
      </c>
      <c r="Y2023" t="s">
        <v>7891</v>
      </c>
      <c r="Z2023" t="s">
        <v>7891</v>
      </c>
      <c r="AA2023" t="s">
        <v>7891</v>
      </c>
      <c r="AB2023" t="s">
        <v>7891</v>
      </c>
      <c r="AC2023" t="s">
        <v>7891</v>
      </c>
      <c r="AD2023" t="s">
        <v>7891</v>
      </c>
      <c r="AE2023" t="s">
        <v>7891</v>
      </c>
      <c r="AF2023" t="s">
        <v>7891</v>
      </c>
      <c r="AG2023" t="s">
        <v>7891</v>
      </c>
      <c r="AH2023" t="s">
        <v>7891</v>
      </c>
      <c r="AI2023" t="s">
        <v>7891</v>
      </c>
      <c r="AJ2023" t="s">
        <v>7891</v>
      </c>
      <c r="AK2023" t="s">
        <v>7891</v>
      </c>
      <c r="AL2023" t="s">
        <v>7891</v>
      </c>
      <c r="AM2023" t="s">
        <v>7891</v>
      </c>
      <c r="AN2023" t="s">
        <v>7891</v>
      </c>
      <c r="AO2023" t="s">
        <v>10450</v>
      </c>
      <c r="AP2023" t="s">
        <v>10451</v>
      </c>
      <c r="AQ2023" t="s">
        <v>7891</v>
      </c>
      <c r="AR2023" t="s">
        <v>7891</v>
      </c>
      <c r="AS2023" t="s">
        <v>7891</v>
      </c>
      <c r="AT2023" t="s">
        <v>7891</v>
      </c>
      <c r="AU2023">
        <v>2021</v>
      </c>
      <c r="AV2023">
        <v>9</v>
      </c>
      <c r="AW2023">
        <v>4</v>
      </c>
      <c r="AX2023" t="s">
        <v>7891</v>
      </c>
      <c r="AY2023" t="s">
        <v>7891</v>
      </c>
      <c r="AZ2023" t="s">
        <v>7891</v>
      </c>
      <c r="BA2023" t="s">
        <v>7891</v>
      </c>
      <c r="BB2023">
        <v>308</v>
      </c>
      <c r="BC2023">
        <v>337</v>
      </c>
      <c r="BD2023" t="s">
        <v>7891</v>
      </c>
      <c r="BE2023" t="s">
        <v>10452</v>
      </c>
      <c r="BF2023" t="s">
        <v>7891</v>
      </c>
      <c r="BG2023" t="s">
        <v>7891</v>
      </c>
      <c r="BH2023" t="s">
        <v>7891</v>
      </c>
      <c r="BI2023" t="s">
        <v>7891</v>
      </c>
      <c r="BJ2023" t="s">
        <v>7891</v>
      </c>
      <c r="BK2023" t="s">
        <v>7891</v>
      </c>
      <c r="BL2023" t="s">
        <v>7891</v>
      </c>
      <c r="BM2023" t="s">
        <v>7891</v>
      </c>
      <c r="BN2023" t="s">
        <v>7891</v>
      </c>
      <c r="BO2023" t="s">
        <v>7891</v>
      </c>
      <c r="BP2023" t="s">
        <v>7891</v>
      </c>
      <c r="BQ2023" t="s">
        <v>7891</v>
      </c>
      <c r="BR2023" t="s">
        <v>10453</v>
      </c>
    </row>
    <row r="2024" spans="1:70" x14ac:dyDescent="0.35">
      <c r="A2024" t="s">
        <v>11404</v>
      </c>
      <c r="B2024" t="s">
        <v>10454</v>
      </c>
      <c r="C2024" t="s">
        <v>7891</v>
      </c>
      <c r="D2024" t="s">
        <v>10455</v>
      </c>
      <c r="E2024" t="s">
        <v>10456</v>
      </c>
      <c r="U2024" t="s">
        <v>7891</v>
      </c>
      <c r="V2024" t="s">
        <v>10457</v>
      </c>
      <c r="W2024" t="s">
        <v>7891</v>
      </c>
      <c r="X2024" t="s">
        <v>7891</v>
      </c>
      <c r="Y2024" t="s">
        <v>7891</v>
      </c>
      <c r="Z2024" t="s">
        <v>7891</v>
      </c>
      <c r="AA2024" t="s">
        <v>7891</v>
      </c>
      <c r="AB2024" t="s">
        <v>7891</v>
      </c>
      <c r="AC2024" t="s">
        <v>7891</v>
      </c>
      <c r="AD2024" t="s">
        <v>7891</v>
      </c>
      <c r="AE2024" t="s">
        <v>7891</v>
      </c>
      <c r="AF2024" t="s">
        <v>7891</v>
      </c>
      <c r="AG2024" t="s">
        <v>7891</v>
      </c>
      <c r="AH2024" t="s">
        <v>7891</v>
      </c>
      <c r="AI2024" t="s">
        <v>7891</v>
      </c>
      <c r="AJ2024" t="s">
        <v>7891</v>
      </c>
      <c r="AK2024" t="s">
        <v>7891</v>
      </c>
      <c r="AL2024" t="s">
        <v>7891</v>
      </c>
      <c r="AM2024" t="s">
        <v>7891</v>
      </c>
      <c r="AN2024" t="s">
        <v>7891</v>
      </c>
      <c r="AO2024" t="s">
        <v>10458</v>
      </c>
      <c r="AP2024" t="s">
        <v>7891</v>
      </c>
      <c r="AQ2024" t="s">
        <v>7891</v>
      </c>
      <c r="AR2024" t="s">
        <v>7891</v>
      </c>
      <c r="AS2024" t="s">
        <v>7891</v>
      </c>
      <c r="AT2024" t="s">
        <v>7891</v>
      </c>
      <c r="AU2024">
        <v>2021</v>
      </c>
      <c r="AV2024">
        <v>14</v>
      </c>
      <c r="AW2024" t="s">
        <v>7891</v>
      </c>
      <c r="AX2024" t="s">
        <v>7891</v>
      </c>
      <c r="AY2024" t="s">
        <v>7891</v>
      </c>
      <c r="AZ2024" t="s">
        <v>7891</v>
      </c>
      <c r="BA2024" t="s">
        <v>7891</v>
      </c>
      <c r="BB2024">
        <v>1213</v>
      </c>
      <c r="BC2024">
        <v>1221</v>
      </c>
      <c r="BD2024" t="s">
        <v>7891</v>
      </c>
      <c r="BE2024" t="s">
        <v>10459</v>
      </c>
      <c r="BF2024" t="s">
        <v>7891</v>
      </c>
      <c r="BG2024" t="s">
        <v>7891</v>
      </c>
      <c r="BH2024" t="s">
        <v>7891</v>
      </c>
      <c r="BI2024" t="s">
        <v>7891</v>
      </c>
      <c r="BJ2024" t="s">
        <v>7891</v>
      </c>
      <c r="BK2024" t="s">
        <v>7891</v>
      </c>
      <c r="BL2024" t="s">
        <v>7891</v>
      </c>
      <c r="BM2024">
        <v>34079280</v>
      </c>
      <c r="BN2024" t="s">
        <v>7891</v>
      </c>
      <c r="BO2024" t="s">
        <v>7891</v>
      </c>
      <c r="BP2024" t="s">
        <v>7891</v>
      </c>
      <c r="BQ2024" t="s">
        <v>7891</v>
      </c>
      <c r="BR2024" t="s">
        <v>10460</v>
      </c>
    </row>
    <row r="2025" spans="1:70" x14ac:dyDescent="0.35">
      <c r="A2025" t="s">
        <v>11404</v>
      </c>
      <c r="B2025" t="s">
        <v>10461</v>
      </c>
      <c r="C2025" t="s">
        <v>7891</v>
      </c>
      <c r="D2025" t="s">
        <v>10462</v>
      </c>
      <c r="E2025" t="s">
        <v>9264</v>
      </c>
      <c r="U2025" t="s">
        <v>7891</v>
      </c>
      <c r="V2025" t="s">
        <v>10463</v>
      </c>
      <c r="W2025" t="s">
        <v>7891</v>
      </c>
      <c r="X2025" t="s">
        <v>7891</v>
      </c>
      <c r="Y2025" t="s">
        <v>7891</v>
      </c>
      <c r="Z2025" t="s">
        <v>7891</v>
      </c>
      <c r="AA2025" t="s">
        <v>10464</v>
      </c>
      <c r="AB2025" t="s">
        <v>10465</v>
      </c>
      <c r="AC2025" t="s">
        <v>7891</v>
      </c>
      <c r="AD2025" t="s">
        <v>7891</v>
      </c>
      <c r="AE2025" t="s">
        <v>7891</v>
      </c>
      <c r="AF2025" t="s">
        <v>7891</v>
      </c>
      <c r="AG2025" t="s">
        <v>7891</v>
      </c>
      <c r="AH2025" t="s">
        <v>7891</v>
      </c>
      <c r="AI2025" t="s">
        <v>7891</v>
      </c>
      <c r="AJ2025" t="s">
        <v>7891</v>
      </c>
      <c r="AK2025" t="s">
        <v>7891</v>
      </c>
      <c r="AL2025" t="s">
        <v>7891</v>
      </c>
      <c r="AM2025" t="s">
        <v>7891</v>
      </c>
      <c r="AN2025" t="s">
        <v>7891</v>
      </c>
      <c r="AO2025" t="s">
        <v>135</v>
      </c>
      <c r="AP2025" t="s">
        <v>9268</v>
      </c>
      <c r="AQ2025" t="s">
        <v>7891</v>
      </c>
      <c r="AR2025" t="s">
        <v>7891</v>
      </c>
      <c r="AS2025" t="s">
        <v>7891</v>
      </c>
      <c r="AT2025" t="s">
        <v>8621</v>
      </c>
      <c r="AU2025">
        <v>2021</v>
      </c>
      <c r="AV2025">
        <v>51</v>
      </c>
      <c r="AW2025">
        <v>2</v>
      </c>
      <c r="AX2025" t="s">
        <v>7891</v>
      </c>
      <c r="AY2025" t="s">
        <v>7891</v>
      </c>
      <c r="AZ2025" t="s">
        <v>7891</v>
      </c>
      <c r="BA2025" t="s">
        <v>7891</v>
      </c>
      <c r="BB2025">
        <v>264</v>
      </c>
      <c r="BC2025">
        <v>277</v>
      </c>
      <c r="BD2025" t="s">
        <v>10466</v>
      </c>
      <c r="BE2025" t="s">
        <v>10467</v>
      </c>
      <c r="BF2025" t="s">
        <v>7891</v>
      </c>
      <c r="BG2025" t="s">
        <v>7891</v>
      </c>
      <c r="BH2025" t="s">
        <v>7891</v>
      </c>
      <c r="BI2025" t="s">
        <v>7891</v>
      </c>
      <c r="BJ2025" t="s">
        <v>7891</v>
      </c>
      <c r="BK2025" t="s">
        <v>7891</v>
      </c>
      <c r="BL2025" t="s">
        <v>7891</v>
      </c>
      <c r="BM2025">
        <v>31736458</v>
      </c>
      <c r="BN2025" t="s">
        <v>7891</v>
      </c>
      <c r="BO2025" t="s">
        <v>7891</v>
      </c>
      <c r="BP2025" t="s">
        <v>7891</v>
      </c>
      <c r="BQ2025" t="s">
        <v>7891</v>
      </c>
      <c r="BR2025" t="s">
        <v>10468</v>
      </c>
    </row>
    <row r="2026" spans="1:70" x14ac:dyDescent="0.35">
      <c r="A2026" t="s">
        <v>11404</v>
      </c>
      <c r="B2026" t="s">
        <v>10469</v>
      </c>
      <c r="C2026" t="s">
        <v>7891</v>
      </c>
      <c r="D2026" t="s">
        <v>4562</v>
      </c>
      <c r="E2026" t="s">
        <v>10470</v>
      </c>
      <c r="U2026" t="s">
        <v>7891</v>
      </c>
      <c r="V2026" t="s">
        <v>10471</v>
      </c>
      <c r="W2026" t="s">
        <v>7891</v>
      </c>
      <c r="X2026" t="s">
        <v>7891</v>
      </c>
      <c r="Y2026" t="s">
        <v>7891</v>
      </c>
      <c r="Z2026" t="s">
        <v>7891</v>
      </c>
      <c r="AA2026" t="s">
        <v>7891</v>
      </c>
      <c r="AB2026" t="s">
        <v>10472</v>
      </c>
      <c r="AC2026" t="s">
        <v>7891</v>
      </c>
      <c r="AD2026" t="s">
        <v>7891</v>
      </c>
      <c r="AE2026" t="s">
        <v>7891</v>
      </c>
      <c r="AF2026" t="s">
        <v>7891</v>
      </c>
      <c r="AG2026" t="s">
        <v>7891</v>
      </c>
      <c r="AH2026" t="s">
        <v>7891</v>
      </c>
      <c r="AI2026" t="s">
        <v>7891</v>
      </c>
      <c r="AJ2026" t="s">
        <v>7891</v>
      </c>
      <c r="AK2026" t="s">
        <v>7891</v>
      </c>
      <c r="AL2026" t="s">
        <v>7891</v>
      </c>
      <c r="AM2026" t="s">
        <v>7891</v>
      </c>
      <c r="AN2026" t="s">
        <v>7891</v>
      </c>
      <c r="AO2026" t="s">
        <v>10473</v>
      </c>
      <c r="AP2026" t="s">
        <v>10474</v>
      </c>
      <c r="AQ2026" t="s">
        <v>7891</v>
      </c>
      <c r="AR2026" t="s">
        <v>7891</v>
      </c>
      <c r="AS2026" t="s">
        <v>7891</v>
      </c>
      <c r="AT2026" t="s">
        <v>10475</v>
      </c>
      <c r="AU2026">
        <v>2021</v>
      </c>
      <c r="AV2026">
        <v>10</v>
      </c>
      <c r="AW2026">
        <v>1</v>
      </c>
      <c r="AX2026" t="s">
        <v>7891</v>
      </c>
      <c r="AY2026" t="s">
        <v>7891</v>
      </c>
      <c r="AZ2026" t="s">
        <v>7891</v>
      </c>
      <c r="BA2026" t="s">
        <v>7891</v>
      </c>
      <c r="BB2026" t="s">
        <v>7891</v>
      </c>
      <c r="BC2026" t="s">
        <v>7891</v>
      </c>
      <c r="BD2026">
        <v>399</v>
      </c>
      <c r="BE2026" t="s">
        <v>4568</v>
      </c>
      <c r="BF2026" t="s">
        <v>7891</v>
      </c>
      <c r="BG2026" t="s">
        <v>7891</v>
      </c>
      <c r="BH2026" t="s">
        <v>7891</v>
      </c>
      <c r="BI2026" t="s">
        <v>7891</v>
      </c>
      <c r="BJ2026" t="s">
        <v>7891</v>
      </c>
      <c r="BK2026" t="s">
        <v>7891</v>
      </c>
      <c r="BL2026" t="s">
        <v>7891</v>
      </c>
      <c r="BM2026">
        <v>34912935</v>
      </c>
      <c r="BN2026" t="s">
        <v>7891</v>
      </c>
      <c r="BO2026" t="s">
        <v>7891</v>
      </c>
      <c r="BP2026" t="s">
        <v>7891</v>
      </c>
      <c r="BQ2026" t="s">
        <v>7891</v>
      </c>
      <c r="BR2026" t="s">
        <v>10476</v>
      </c>
    </row>
    <row r="2027" spans="1:70" x14ac:dyDescent="0.35">
      <c r="A2027" t="s">
        <v>11404</v>
      </c>
      <c r="B2027" t="s">
        <v>10477</v>
      </c>
      <c r="C2027" t="s">
        <v>7891</v>
      </c>
      <c r="D2027" t="s">
        <v>10478</v>
      </c>
      <c r="E2027" t="s">
        <v>10479</v>
      </c>
      <c r="U2027" t="s">
        <v>7891</v>
      </c>
      <c r="V2027" t="s">
        <v>10480</v>
      </c>
      <c r="W2027" t="s">
        <v>7891</v>
      </c>
      <c r="X2027" t="s">
        <v>7891</v>
      </c>
      <c r="Y2027" t="s">
        <v>7891</v>
      </c>
      <c r="Z2027" t="s">
        <v>7891</v>
      </c>
      <c r="AA2027" t="s">
        <v>10481</v>
      </c>
      <c r="AB2027" t="s">
        <v>10482</v>
      </c>
      <c r="AC2027" t="s">
        <v>7891</v>
      </c>
      <c r="AD2027" t="s">
        <v>7891</v>
      </c>
      <c r="AE2027" t="s">
        <v>7891</v>
      </c>
      <c r="AF2027" t="s">
        <v>7891</v>
      </c>
      <c r="AG2027" t="s">
        <v>7891</v>
      </c>
      <c r="AH2027" t="s">
        <v>7891</v>
      </c>
      <c r="AI2027" t="s">
        <v>7891</v>
      </c>
      <c r="AJ2027" t="s">
        <v>7891</v>
      </c>
      <c r="AK2027" t="s">
        <v>7891</v>
      </c>
      <c r="AL2027" t="s">
        <v>7891</v>
      </c>
      <c r="AM2027" t="s">
        <v>7891</v>
      </c>
      <c r="AN2027" t="s">
        <v>7891</v>
      </c>
      <c r="AO2027" t="s">
        <v>10483</v>
      </c>
      <c r="AP2027" t="s">
        <v>7891</v>
      </c>
      <c r="AQ2027" t="s">
        <v>7891</v>
      </c>
      <c r="AR2027" t="s">
        <v>7891</v>
      </c>
      <c r="AS2027" t="s">
        <v>7891</v>
      </c>
      <c r="AT2027" t="s">
        <v>8621</v>
      </c>
      <c r="AU2027">
        <v>2021</v>
      </c>
      <c r="AV2027">
        <v>25</v>
      </c>
      <c r="AW2027" t="s">
        <v>7891</v>
      </c>
      <c r="AX2027" t="s">
        <v>7891</v>
      </c>
      <c r="AY2027" t="s">
        <v>7891</v>
      </c>
      <c r="AZ2027" t="s">
        <v>7891</v>
      </c>
      <c r="BA2027" t="s">
        <v>7891</v>
      </c>
      <c r="BB2027">
        <v>471</v>
      </c>
      <c r="BC2027">
        <v>483</v>
      </c>
      <c r="BD2027" t="s">
        <v>7891</v>
      </c>
      <c r="BE2027" t="s">
        <v>10484</v>
      </c>
      <c r="BF2027" t="s">
        <v>7891</v>
      </c>
      <c r="BG2027" t="s">
        <v>7891</v>
      </c>
      <c r="BH2027" t="s">
        <v>7891</v>
      </c>
      <c r="BI2027" t="s">
        <v>7891</v>
      </c>
      <c r="BJ2027" t="s">
        <v>7891</v>
      </c>
      <c r="BK2027" t="s">
        <v>7891</v>
      </c>
      <c r="BL2027" t="s">
        <v>7891</v>
      </c>
      <c r="BM2027" t="s">
        <v>7891</v>
      </c>
      <c r="BN2027" t="s">
        <v>7891</v>
      </c>
      <c r="BO2027" t="s">
        <v>7891</v>
      </c>
      <c r="BP2027" t="s">
        <v>7891</v>
      </c>
      <c r="BQ2027" t="s">
        <v>7891</v>
      </c>
      <c r="BR2027" t="s">
        <v>10485</v>
      </c>
    </row>
    <row r="2028" spans="1:70" x14ac:dyDescent="0.35">
      <c r="A2028" t="s">
        <v>11404</v>
      </c>
      <c r="B2028" t="s">
        <v>10486</v>
      </c>
      <c r="C2028" t="s">
        <v>7891</v>
      </c>
      <c r="D2028" t="s">
        <v>10487</v>
      </c>
      <c r="E2028" t="s">
        <v>10488</v>
      </c>
      <c r="U2028" t="s">
        <v>7891</v>
      </c>
      <c r="V2028" t="s">
        <v>10489</v>
      </c>
      <c r="W2028" t="s">
        <v>7891</v>
      </c>
      <c r="X2028" t="s">
        <v>7891</v>
      </c>
      <c r="Y2028" t="s">
        <v>7891</v>
      </c>
      <c r="Z2028" t="s">
        <v>7891</v>
      </c>
      <c r="AA2028" t="s">
        <v>7891</v>
      </c>
      <c r="AB2028" t="s">
        <v>7891</v>
      </c>
      <c r="AC2028" t="s">
        <v>7891</v>
      </c>
      <c r="AD2028" t="s">
        <v>7891</v>
      </c>
      <c r="AE2028" t="s">
        <v>7891</v>
      </c>
      <c r="AF2028" t="s">
        <v>7891</v>
      </c>
      <c r="AG2028" t="s">
        <v>7891</v>
      </c>
      <c r="AH2028" t="s">
        <v>7891</v>
      </c>
      <c r="AI2028" t="s">
        <v>7891</v>
      </c>
      <c r="AJ2028" t="s">
        <v>7891</v>
      </c>
      <c r="AK2028" t="s">
        <v>7891</v>
      </c>
      <c r="AL2028" t="s">
        <v>7891</v>
      </c>
      <c r="AM2028" t="s">
        <v>7891</v>
      </c>
      <c r="AN2028" t="s">
        <v>7891</v>
      </c>
      <c r="AO2028" t="s">
        <v>10490</v>
      </c>
      <c r="AP2028" t="s">
        <v>10491</v>
      </c>
      <c r="AQ2028" t="s">
        <v>7891</v>
      </c>
      <c r="AR2028" t="s">
        <v>7891</v>
      </c>
      <c r="AS2028" t="s">
        <v>7891</v>
      </c>
      <c r="AT2028" t="s">
        <v>8621</v>
      </c>
      <c r="AU2028">
        <v>2021</v>
      </c>
      <c r="AV2028">
        <v>10</v>
      </c>
      <c r="AW2028">
        <v>1</v>
      </c>
      <c r="AX2028" t="s">
        <v>7891</v>
      </c>
      <c r="AY2028" t="s">
        <v>7891</v>
      </c>
      <c r="AZ2028" t="s">
        <v>7891</v>
      </c>
      <c r="BA2028" t="s">
        <v>7891</v>
      </c>
      <c r="BB2028">
        <v>350</v>
      </c>
      <c r="BC2028">
        <v>361</v>
      </c>
      <c r="BD2028" t="s">
        <v>7891</v>
      </c>
      <c r="BE2028" t="s">
        <v>10492</v>
      </c>
      <c r="BF2028" t="s">
        <v>7891</v>
      </c>
      <c r="BG2028" t="s">
        <v>7891</v>
      </c>
      <c r="BH2028" t="s">
        <v>7891</v>
      </c>
      <c r="BI2028" t="s">
        <v>7891</v>
      </c>
      <c r="BJ2028" t="s">
        <v>7891</v>
      </c>
      <c r="BK2028" t="s">
        <v>7891</v>
      </c>
      <c r="BL2028" t="s">
        <v>7891</v>
      </c>
      <c r="BM2028">
        <v>33440965</v>
      </c>
      <c r="BN2028" t="s">
        <v>7891</v>
      </c>
      <c r="BO2028" t="s">
        <v>7891</v>
      </c>
      <c r="BP2028" t="s">
        <v>7891</v>
      </c>
      <c r="BQ2028" t="s">
        <v>7891</v>
      </c>
      <c r="BR2028" t="s">
        <v>10493</v>
      </c>
    </row>
    <row r="2029" spans="1:70" x14ac:dyDescent="0.35">
      <c r="A2029" t="s">
        <v>11404</v>
      </c>
      <c r="B2029" t="s">
        <v>10494</v>
      </c>
      <c r="C2029" t="s">
        <v>7891</v>
      </c>
      <c r="D2029" t="s">
        <v>10495</v>
      </c>
      <c r="E2029" t="s">
        <v>10496</v>
      </c>
      <c r="U2029" t="s">
        <v>7891</v>
      </c>
      <c r="V2029" t="s">
        <v>10497</v>
      </c>
      <c r="W2029" t="s">
        <v>7891</v>
      </c>
      <c r="X2029" t="s">
        <v>7891</v>
      </c>
      <c r="Y2029" t="s">
        <v>7891</v>
      </c>
      <c r="Z2029" t="s">
        <v>7891</v>
      </c>
      <c r="AA2029" t="s">
        <v>10498</v>
      </c>
      <c r="AB2029" t="s">
        <v>10499</v>
      </c>
      <c r="AC2029" t="s">
        <v>7891</v>
      </c>
      <c r="AD2029" t="s">
        <v>7891</v>
      </c>
      <c r="AE2029" t="s">
        <v>7891</v>
      </c>
      <c r="AF2029" t="s">
        <v>7891</v>
      </c>
      <c r="AG2029" t="s">
        <v>7891</v>
      </c>
      <c r="AH2029" t="s">
        <v>7891</v>
      </c>
      <c r="AI2029" t="s">
        <v>7891</v>
      </c>
      <c r="AJ2029" t="s">
        <v>7891</v>
      </c>
      <c r="AK2029" t="s">
        <v>7891</v>
      </c>
      <c r="AL2029" t="s">
        <v>7891</v>
      </c>
      <c r="AM2029" t="s">
        <v>7891</v>
      </c>
      <c r="AN2029" t="s">
        <v>7891</v>
      </c>
      <c r="AO2029" t="s">
        <v>10500</v>
      </c>
      <c r="AP2029" t="s">
        <v>7891</v>
      </c>
      <c r="AQ2029" t="s">
        <v>7891</v>
      </c>
      <c r="AR2029" t="s">
        <v>7891</v>
      </c>
      <c r="AS2029" t="s">
        <v>7891</v>
      </c>
      <c r="AT2029" t="s">
        <v>7891</v>
      </c>
      <c r="AU2029">
        <v>2021</v>
      </c>
      <c r="AV2029">
        <v>12</v>
      </c>
      <c r="AW2029">
        <v>1</v>
      </c>
      <c r="AX2029" t="s">
        <v>7891</v>
      </c>
      <c r="AY2029" t="s">
        <v>7891</v>
      </c>
      <c r="AZ2029" t="s">
        <v>7891</v>
      </c>
      <c r="BA2029" t="s">
        <v>7891</v>
      </c>
      <c r="BB2029">
        <v>109</v>
      </c>
      <c r="BC2029">
        <v>125</v>
      </c>
      <c r="BD2029" t="s">
        <v>7891</v>
      </c>
      <c r="BE2029" t="s">
        <v>10501</v>
      </c>
      <c r="BF2029" t="s">
        <v>7891</v>
      </c>
      <c r="BG2029" t="s">
        <v>7891</v>
      </c>
      <c r="BH2029" t="s">
        <v>7891</v>
      </c>
      <c r="BI2029" t="s">
        <v>7891</v>
      </c>
      <c r="BJ2029" t="s">
        <v>7891</v>
      </c>
      <c r="BK2029" t="s">
        <v>7891</v>
      </c>
      <c r="BL2029" t="s">
        <v>7891</v>
      </c>
      <c r="BM2029" t="s">
        <v>7891</v>
      </c>
      <c r="BN2029" t="s">
        <v>7891</v>
      </c>
      <c r="BO2029" t="s">
        <v>7891</v>
      </c>
      <c r="BP2029" t="s">
        <v>7891</v>
      </c>
      <c r="BQ2029" t="s">
        <v>7891</v>
      </c>
      <c r="BR2029" t="s">
        <v>10502</v>
      </c>
    </row>
    <row r="2030" spans="1:70" x14ac:dyDescent="0.35">
      <c r="A2030" t="s">
        <v>11404</v>
      </c>
      <c r="B2030" t="s">
        <v>10503</v>
      </c>
      <c r="C2030" t="s">
        <v>7891</v>
      </c>
      <c r="D2030" t="s">
        <v>5908</v>
      </c>
      <c r="E2030" t="s">
        <v>10159</v>
      </c>
      <c r="U2030" t="s">
        <v>7891</v>
      </c>
      <c r="V2030" t="s">
        <v>10504</v>
      </c>
      <c r="W2030" t="s">
        <v>7891</v>
      </c>
      <c r="X2030" t="s">
        <v>7891</v>
      </c>
      <c r="Y2030" t="s">
        <v>7891</v>
      </c>
      <c r="Z2030" t="s">
        <v>7891</v>
      </c>
      <c r="AA2030" t="s">
        <v>7891</v>
      </c>
      <c r="AB2030" t="s">
        <v>7891</v>
      </c>
      <c r="AC2030" t="s">
        <v>7891</v>
      </c>
      <c r="AD2030" t="s">
        <v>7891</v>
      </c>
      <c r="AE2030" t="s">
        <v>7891</v>
      </c>
      <c r="AF2030" t="s">
        <v>7891</v>
      </c>
      <c r="AG2030" t="s">
        <v>7891</v>
      </c>
      <c r="AH2030" t="s">
        <v>7891</v>
      </c>
      <c r="AI2030" t="s">
        <v>7891</v>
      </c>
      <c r="AJ2030" t="s">
        <v>7891</v>
      </c>
      <c r="AK2030" t="s">
        <v>7891</v>
      </c>
      <c r="AL2030" t="s">
        <v>7891</v>
      </c>
      <c r="AM2030" t="s">
        <v>7891</v>
      </c>
      <c r="AN2030" t="s">
        <v>7891</v>
      </c>
      <c r="AO2030" t="s">
        <v>10161</v>
      </c>
      <c r="AP2030" t="s">
        <v>10162</v>
      </c>
      <c r="AQ2030" t="s">
        <v>7891</v>
      </c>
      <c r="AR2030" t="s">
        <v>7891</v>
      </c>
      <c r="AS2030" t="s">
        <v>7891</v>
      </c>
      <c r="AT2030" t="s">
        <v>10505</v>
      </c>
      <c r="AU2030">
        <v>2021</v>
      </c>
      <c r="AV2030">
        <v>82</v>
      </c>
      <c r="AW2030">
        <v>1</v>
      </c>
      <c r="AX2030" t="s">
        <v>7891</v>
      </c>
      <c r="AY2030" t="s">
        <v>7891</v>
      </c>
      <c r="AZ2030" t="s">
        <v>7891</v>
      </c>
      <c r="BA2030" t="s">
        <v>7891</v>
      </c>
      <c r="BB2030" t="s">
        <v>7891</v>
      </c>
      <c r="BC2030" t="s">
        <v>7891</v>
      </c>
      <c r="BD2030" t="s">
        <v>10506</v>
      </c>
      <c r="BE2030" t="s">
        <v>5912</v>
      </c>
      <c r="BF2030" t="s">
        <v>7891</v>
      </c>
      <c r="BG2030" t="s">
        <v>7891</v>
      </c>
      <c r="BH2030" t="s">
        <v>7891</v>
      </c>
      <c r="BI2030" t="s">
        <v>7891</v>
      </c>
      <c r="BJ2030" t="s">
        <v>7891</v>
      </c>
      <c r="BK2030" t="s">
        <v>7891</v>
      </c>
      <c r="BL2030" t="s">
        <v>7891</v>
      </c>
      <c r="BM2030">
        <v>33378140</v>
      </c>
      <c r="BN2030" t="s">
        <v>7891</v>
      </c>
      <c r="BO2030" t="s">
        <v>7891</v>
      </c>
      <c r="BP2030" t="s">
        <v>7891</v>
      </c>
      <c r="BQ2030" t="s">
        <v>7891</v>
      </c>
      <c r="BR2030" t="s">
        <v>10507</v>
      </c>
    </row>
    <row r="2031" spans="1:70" x14ac:dyDescent="0.35">
      <c r="A2031" t="s">
        <v>11404</v>
      </c>
      <c r="B2031" t="s">
        <v>10508</v>
      </c>
      <c r="C2031" t="s">
        <v>7891</v>
      </c>
      <c r="D2031" t="s">
        <v>10509</v>
      </c>
      <c r="E2031" t="s">
        <v>10510</v>
      </c>
      <c r="U2031" t="s">
        <v>7891</v>
      </c>
      <c r="V2031" t="s">
        <v>10511</v>
      </c>
      <c r="W2031" t="s">
        <v>7891</v>
      </c>
      <c r="X2031" t="s">
        <v>7891</v>
      </c>
      <c r="Y2031" t="s">
        <v>7891</v>
      </c>
      <c r="Z2031" t="s">
        <v>7891</v>
      </c>
      <c r="AA2031" t="s">
        <v>10512</v>
      </c>
      <c r="AB2031" t="s">
        <v>10513</v>
      </c>
      <c r="AC2031" t="s">
        <v>7891</v>
      </c>
      <c r="AD2031" t="s">
        <v>7891</v>
      </c>
      <c r="AE2031" t="s">
        <v>7891</v>
      </c>
      <c r="AF2031" t="s">
        <v>7891</v>
      </c>
      <c r="AG2031" t="s">
        <v>7891</v>
      </c>
      <c r="AH2031" t="s">
        <v>7891</v>
      </c>
      <c r="AI2031" t="s">
        <v>7891</v>
      </c>
      <c r="AJ2031" t="s">
        <v>7891</v>
      </c>
      <c r="AK2031" t="s">
        <v>7891</v>
      </c>
      <c r="AL2031" t="s">
        <v>7891</v>
      </c>
      <c r="AM2031" t="s">
        <v>7891</v>
      </c>
      <c r="AN2031" t="s">
        <v>7891</v>
      </c>
      <c r="AO2031" t="s">
        <v>10514</v>
      </c>
      <c r="AP2031" t="s">
        <v>7891</v>
      </c>
      <c r="AQ2031" t="s">
        <v>7891</v>
      </c>
      <c r="AR2031" t="s">
        <v>7891</v>
      </c>
      <c r="AS2031" t="s">
        <v>7891</v>
      </c>
      <c r="AT2031" t="s">
        <v>7891</v>
      </c>
      <c r="AU2031">
        <v>2021</v>
      </c>
      <c r="AV2031">
        <v>33</v>
      </c>
      <c r="AW2031" t="s">
        <v>10515</v>
      </c>
      <c r="AX2031" t="s">
        <v>7891</v>
      </c>
      <c r="AY2031" t="s">
        <v>7891</v>
      </c>
      <c r="AZ2031" t="s">
        <v>7891</v>
      </c>
      <c r="BA2031" t="s">
        <v>7891</v>
      </c>
      <c r="BB2031">
        <v>58</v>
      </c>
      <c r="BC2031">
        <v>66</v>
      </c>
      <c r="BD2031" t="s">
        <v>10516</v>
      </c>
      <c r="BE2031" t="s">
        <v>10517</v>
      </c>
      <c r="BF2031" t="s">
        <v>7891</v>
      </c>
      <c r="BG2031" t="s">
        <v>7891</v>
      </c>
      <c r="BH2031" t="s">
        <v>7891</v>
      </c>
      <c r="BI2031" t="s">
        <v>7891</v>
      </c>
      <c r="BJ2031" t="s">
        <v>7891</v>
      </c>
      <c r="BK2031" t="s">
        <v>7891</v>
      </c>
      <c r="BL2031" t="s">
        <v>7891</v>
      </c>
      <c r="BM2031" t="s">
        <v>7891</v>
      </c>
      <c r="BN2031" t="s">
        <v>7891</v>
      </c>
      <c r="BO2031" t="s">
        <v>7891</v>
      </c>
      <c r="BP2031" t="s">
        <v>7891</v>
      </c>
      <c r="BQ2031" t="s">
        <v>7891</v>
      </c>
      <c r="BR2031" t="s">
        <v>10518</v>
      </c>
    </row>
    <row r="2032" spans="1:70" x14ac:dyDescent="0.35">
      <c r="A2032" t="s">
        <v>11404</v>
      </c>
      <c r="B2032" t="s">
        <v>10519</v>
      </c>
      <c r="C2032" t="s">
        <v>7891</v>
      </c>
      <c r="D2032" t="s">
        <v>5346</v>
      </c>
      <c r="E2032" t="s">
        <v>7892</v>
      </c>
      <c r="U2032" t="s">
        <v>7891</v>
      </c>
      <c r="V2032" t="s">
        <v>10520</v>
      </c>
      <c r="W2032" t="s">
        <v>7891</v>
      </c>
      <c r="X2032" t="s">
        <v>7891</v>
      </c>
      <c r="Y2032" t="s">
        <v>7891</v>
      </c>
      <c r="Z2032" t="s">
        <v>7891</v>
      </c>
      <c r="AA2032" t="s">
        <v>10521</v>
      </c>
      <c r="AB2032" t="s">
        <v>10522</v>
      </c>
      <c r="AC2032" t="s">
        <v>7891</v>
      </c>
      <c r="AD2032" t="s">
        <v>7891</v>
      </c>
      <c r="AE2032" t="s">
        <v>7891</v>
      </c>
      <c r="AF2032" t="s">
        <v>7891</v>
      </c>
      <c r="AG2032" t="s">
        <v>7891</v>
      </c>
      <c r="AH2032" t="s">
        <v>7891</v>
      </c>
      <c r="AI2032" t="s">
        <v>7891</v>
      </c>
      <c r="AJ2032" t="s">
        <v>7891</v>
      </c>
      <c r="AK2032" t="s">
        <v>7891</v>
      </c>
      <c r="AL2032" t="s">
        <v>7891</v>
      </c>
      <c r="AM2032" t="s">
        <v>7891</v>
      </c>
      <c r="AN2032" t="s">
        <v>7891</v>
      </c>
      <c r="AO2032" t="s">
        <v>7891</v>
      </c>
      <c r="AP2032" t="s">
        <v>7894</v>
      </c>
      <c r="AQ2032" t="s">
        <v>7891</v>
      </c>
      <c r="AR2032" t="s">
        <v>7891</v>
      </c>
      <c r="AS2032" t="s">
        <v>7891</v>
      </c>
      <c r="AT2032" t="s">
        <v>8621</v>
      </c>
      <c r="AU2032">
        <v>2021</v>
      </c>
      <c r="AV2032">
        <v>18</v>
      </c>
      <c r="AW2032">
        <v>2</v>
      </c>
      <c r="AX2032" t="s">
        <v>7891</v>
      </c>
      <c r="AY2032" t="s">
        <v>7891</v>
      </c>
      <c r="AZ2032" t="s">
        <v>7891</v>
      </c>
      <c r="BA2032" t="s">
        <v>7891</v>
      </c>
      <c r="BB2032" t="s">
        <v>7891</v>
      </c>
      <c r="BC2032" t="s">
        <v>7891</v>
      </c>
      <c r="BD2032">
        <v>546</v>
      </c>
      <c r="BE2032" t="s">
        <v>5351</v>
      </c>
      <c r="BF2032" t="s">
        <v>7891</v>
      </c>
      <c r="BG2032" t="s">
        <v>7891</v>
      </c>
      <c r="BH2032" t="s">
        <v>7891</v>
      </c>
      <c r="BI2032" t="s">
        <v>7891</v>
      </c>
      <c r="BJ2032" t="s">
        <v>7891</v>
      </c>
      <c r="BK2032" t="s">
        <v>7891</v>
      </c>
      <c r="BL2032" t="s">
        <v>7891</v>
      </c>
      <c r="BM2032">
        <v>33440817</v>
      </c>
      <c r="BN2032" t="s">
        <v>7891</v>
      </c>
      <c r="BO2032" t="s">
        <v>7891</v>
      </c>
      <c r="BP2032" t="s">
        <v>7891</v>
      </c>
      <c r="BQ2032" t="s">
        <v>7891</v>
      </c>
      <c r="BR2032" t="s">
        <v>10523</v>
      </c>
    </row>
    <row r="2033" spans="1:70" x14ac:dyDescent="0.35">
      <c r="A2033" t="s">
        <v>11404</v>
      </c>
      <c r="B2033" t="s">
        <v>10524</v>
      </c>
      <c r="C2033" t="s">
        <v>7891</v>
      </c>
      <c r="D2033" t="s">
        <v>10525</v>
      </c>
      <c r="E2033" t="s">
        <v>10526</v>
      </c>
      <c r="U2033" t="s">
        <v>7891</v>
      </c>
      <c r="V2033" t="s">
        <v>10527</v>
      </c>
      <c r="W2033" t="s">
        <v>7891</v>
      </c>
      <c r="X2033" t="s">
        <v>7891</v>
      </c>
      <c r="Y2033" t="s">
        <v>7891</v>
      </c>
      <c r="Z2033" t="s">
        <v>7891</v>
      </c>
      <c r="AA2033" t="s">
        <v>7891</v>
      </c>
      <c r="AB2033" t="s">
        <v>7891</v>
      </c>
      <c r="AC2033" t="s">
        <v>7891</v>
      </c>
      <c r="AD2033" t="s">
        <v>7891</v>
      </c>
      <c r="AE2033" t="s">
        <v>7891</v>
      </c>
      <c r="AF2033" t="s">
        <v>7891</v>
      </c>
      <c r="AG2033" t="s">
        <v>7891</v>
      </c>
      <c r="AH2033" t="s">
        <v>7891</v>
      </c>
      <c r="AI2033" t="s">
        <v>7891</v>
      </c>
      <c r="AJ2033" t="s">
        <v>7891</v>
      </c>
      <c r="AK2033" t="s">
        <v>7891</v>
      </c>
      <c r="AL2033" t="s">
        <v>7891</v>
      </c>
      <c r="AM2033" t="s">
        <v>7891</v>
      </c>
      <c r="AN2033" t="s">
        <v>7891</v>
      </c>
      <c r="AO2033" t="s">
        <v>10528</v>
      </c>
      <c r="AP2033" t="s">
        <v>10529</v>
      </c>
      <c r="AQ2033" t="s">
        <v>7891</v>
      </c>
      <c r="AR2033" t="s">
        <v>7891</v>
      </c>
      <c r="AS2033" t="s">
        <v>7891</v>
      </c>
      <c r="AT2033" t="s">
        <v>7891</v>
      </c>
      <c r="AU2033">
        <v>2021</v>
      </c>
      <c r="AV2033">
        <v>30</v>
      </c>
      <c r="AW2033" t="s">
        <v>10530</v>
      </c>
      <c r="AX2033" t="s">
        <v>7891</v>
      </c>
      <c r="AY2033" t="s">
        <v>7891</v>
      </c>
      <c r="AZ2033" t="s">
        <v>8545</v>
      </c>
      <c r="BA2033" t="s">
        <v>7891</v>
      </c>
      <c r="BB2033">
        <v>104</v>
      </c>
      <c r="BC2033">
        <v>121</v>
      </c>
      <c r="BD2033" t="s">
        <v>7891</v>
      </c>
      <c r="BE2033" t="s">
        <v>3715</v>
      </c>
      <c r="BF2033" t="s">
        <v>7891</v>
      </c>
      <c r="BG2033" t="s">
        <v>7891</v>
      </c>
      <c r="BH2033" t="s">
        <v>7891</v>
      </c>
      <c r="BI2033" t="s">
        <v>7891</v>
      </c>
      <c r="BJ2033" t="s">
        <v>7891</v>
      </c>
      <c r="BK2033" t="s">
        <v>7891</v>
      </c>
      <c r="BL2033" t="s">
        <v>7891</v>
      </c>
      <c r="BM2033" t="s">
        <v>7891</v>
      </c>
      <c r="BN2033" t="s">
        <v>7891</v>
      </c>
      <c r="BO2033" t="s">
        <v>7891</v>
      </c>
      <c r="BP2033" t="s">
        <v>7891</v>
      </c>
      <c r="BQ2033" t="s">
        <v>7891</v>
      </c>
      <c r="BR2033" t="s">
        <v>10531</v>
      </c>
    </row>
    <row r="2034" spans="1:70" x14ac:dyDescent="0.35">
      <c r="A2034" t="s">
        <v>11404</v>
      </c>
      <c r="B2034" t="s">
        <v>10532</v>
      </c>
      <c r="C2034" t="s">
        <v>7891</v>
      </c>
      <c r="D2034" t="s">
        <v>4444</v>
      </c>
      <c r="E2034" t="s">
        <v>10533</v>
      </c>
      <c r="U2034" t="s">
        <v>7891</v>
      </c>
      <c r="V2034" t="s">
        <v>10534</v>
      </c>
      <c r="W2034" t="s">
        <v>7891</v>
      </c>
      <c r="X2034" t="s">
        <v>7891</v>
      </c>
      <c r="Y2034" t="s">
        <v>7891</v>
      </c>
      <c r="Z2034" t="s">
        <v>7891</v>
      </c>
      <c r="AA2034" t="s">
        <v>10535</v>
      </c>
      <c r="AB2034" t="s">
        <v>10536</v>
      </c>
      <c r="AC2034" t="s">
        <v>7891</v>
      </c>
      <c r="AD2034" t="s">
        <v>7891</v>
      </c>
      <c r="AE2034" t="s">
        <v>7891</v>
      </c>
      <c r="AF2034" t="s">
        <v>7891</v>
      </c>
      <c r="AG2034" t="s">
        <v>7891</v>
      </c>
      <c r="AH2034" t="s">
        <v>7891</v>
      </c>
      <c r="AI2034" t="s">
        <v>7891</v>
      </c>
      <c r="AJ2034" t="s">
        <v>7891</v>
      </c>
      <c r="AK2034" t="s">
        <v>7891</v>
      </c>
      <c r="AL2034" t="s">
        <v>7891</v>
      </c>
      <c r="AM2034" t="s">
        <v>7891</v>
      </c>
      <c r="AN2034" t="s">
        <v>7891</v>
      </c>
      <c r="AO2034" t="s">
        <v>10537</v>
      </c>
      <c r="AP2034" t="s">
        <v>10538</v>
      </c>
      <c r="AQ2034" t="s">
        <v>7891</v>
      </c>
      <c r="AR2034" t="s">
        <v>7891</v>
      </c>
      <c r="AS2034" t="s">
        <v>7891</v>
      </c>
      <c r="AT2034" t="s">
        <v>8621</v>
      </c>
      <c r="AU2034">
        <v>2021</v>
      </c>
      <c r="AV2034">
        <v>112</v>
      </c>
      <c r="AW2034" t="s">
        <v>7891</v>
      </c>
      <c r="AX2034" t="s">
        <v>7891</v>
      </c>
      <c r="AY2034" t="s">
        <v>7891</v>
      </c>
      <c r="AZ2034" t="s">
        <v>7891</v>
      </c>
      <c r="BA2034" t="s">
        <v>7891</v>
      </c>
      <c r="BB2034" t="s">
        <v>7891</v>
      </c>
      <c r="BC2034" t="s">
        <v>7891</v>
      </c>
      <c r="BD2034">
        <v>106611</v>
      </c>
      <c r="BE2034" t="s">
        <v>1272</v>
      </c>
      <c r="BF2034" t="s">
        <v>7891</v>
      </c>
      <c r="BG2034" t="s">
        <v>7891</v>
      </c>
      <c r="BH2034" t="s">
        <v>7891</v>
      </c>
      <c r="BI2034" t="s">
        <v>7891</v>
      </c>
      <c r="BJ2034" t="s">
        <v>7891</v>
      </c>
      <c r="BK2034" t="s">
        <v>7891</v>
      </c>
      <c r="BL2034" t="s">
        <v>7891</v>
      </c>
      <c r="BM2034">
        <v>32971430</v>
      </c>
      <c r="BN2034" t="s">
        <v>7891</v>
      </c>
      <c r="BO2034" t="s">
        <v>7891</v>
      </c>
      <c r="BP2034" t="s">
        <v>7891</v>
      </c>
      <c r="BQ2034" t="s">
        <v>7891</v>
      </c>
      <c r="BR2034" t="s">
        <v>10539</v>
      </c>
    </row>
    <row r="2035" spans="1:70" x14ac:dyDescent="0.35">
      <c r="A2035" t="s">
        <v>11404</v>
      </c>
      <c r="B2035" t="s">
        <v>10540</v>
      </c>
      <c r="C2035" t="s">
        <v>7891</v>
      </c>
      <c r="D2035" t="s">
        <v>4355</v>
      </c>
      <c r="E2035" t="s">
        <v>10541</v>
      </c>
      <c r="U2035" t="s">
        <v>7891</v>
      </c>
      <c r="V2035" t="s">
        <v>10542</v>
      </c>
      <c r="W2035" t="s">
        <v>7891</v>
      </c>
      <c r="X2035" t="s">
        <v>7891</v>
      </c>
      <c r="Y2035" t="s">
        <v>7891</v>
      </c>
      <c r="Z2035" t="s">
        <v>7891</v>
      </c>
      <c r="AA2035" t="s">
        <v>7891</v>
      </c>
      <c r="AB2035" t="s">
        <v>7891</v>
      </c>
      <c r="AC2035" t="s">
        <v>7891</v>
      </c>
      <c r="AD2035" t="s">
        <v>7891</v>
      </c>
      <c r="AE2035" t="s">
        <v>7891</v>
      </c>
      <c r="AF2035" t="s">
        <v>7891</v>
      </c>
      <c r="AG2035" t="s">
        <v>7891</v>
      </c>
      <c r="AH2035" t="s">
        <v>7891</v>
      </c>
      <c r="AI2035" t="s">
        <v>7891</v>
      </c>
      <c r="AJ2035" t="s">
        <v>7891</v>
      </c>
      <c r="AK2035" t="s">
        <v>7891</v>
      </c>
      <c r="AL2035" t="s">
        <v>7891</v>
      </c>
      <c r="AM2035" t="s">
        <v>7891</v>
      </c>
      <c r="AN2035" t="s">
        <v>7891</v>
      </c>
      <c r="AO2035" t="s">
        <v>10543</v>
      </c>
      <c r="AP2035" t="s">
        <v>10544</v>
      </c>
      <c r="AQ2035" t="s">
        <v>7891</v>
      </c>
      <c r="AR2035" t="s">
        <v>7891</v>
      </c>
      <c r="AS2035" t="s">
        <v>7891</v>
      </c>
      <c r="AT2035" t="s">
        <v>8621</v>
      </c>
      <c r="AU2035">
        <v>2021</v>
      </c>
      <c r="AV2035">
        <v>128</v>
      </c>
      <c r="AW2035" t="s">
        <v>7891</v>
      </c>
      <c r="AX2035" t="s">
        <v>7891</v>
      </c>
      <c r="AY2035" t="s">
        <v>7891</v>
      </c>
      <c r="AZ2035" t="s">
        <v>7891</v>
      </c>
      <c r="BA2035" t="s">
        <v>7891</v>
      </c>
      <c r="BB2035" t="s">
        <v>7891</v>
      </c>
      <c r="BC2035" t="s">
        <v>7891</v>
      </c>
      <c r="BD2035">
        <v>104118</v>
      </c>
      <c r="BE2035" t="s">
        <v>4360</v>
      </c>
      <c r="BF2035" t="s">
        <v>7891</v>
      </c>
      <c r="BG2035" t="s">
        <v>7891</v>
      </c>
      <c r="BH2035" t="s">
        <v>7891</v>
      </c>
      <c r="BI2035" t="s">
        <v>7891</v>
      </c>
      <c r="BJ2035" t="s">
        <v>7891</v>
      </c>
      <c r="BK2035" t="s">
        <v>7891</v>
      </c>
      <c r="BL2035" t="s">
        <v>7891</v>
      </c>
      <c r="BM2035">
        <v>33221639</v>
      </c>
      <c r="BN2035" t="s">
        <v>7891</v>
      </c>
      <c r="BO2035" t="s">
        <v>7891</v>
      </c>
      <c r="BP2035" t="s">
        <v>7891</v>
      </c>
      <c r="BQ2035" t="s">
        <v>7891</v>
      </c>
      <c r="BR2035" t="s">
        <v>10545</v>
      </c>
    </row>
    <row r="2036" spans="1:70" x14ac:dyDescent="0.35">
      <c r="A2036" t="s">
        <v>11404</v>
      </c>
      <c r="B2036" t="s">
        <v>7956</v>
      </c>
      <c r="C2036" t="s">
        <v>7891</v>
      </c>
      <c r="D2036" t="s">
        <v>7957</v>
      </c>
      <c r="E2036" t="s">
        <v>7958</v>
      </c>
      <c r="U2036" t="s">
        <v>7891</v>
      </c>
      <c r="V2036" t="s">
        <v>10546</v>
      </c>
      <c r="W2036" t="s">
        <v>7891</v>
      </c>
      <c r="X2036" t="s">
        <v>7891</v>
      </c>
      <c r="Y2036" t="s">
        <v>7891</v>
      </c>
      <c r="Z2036" t="s">
        <v>7891</v>
      </c>
      <c r="AA2036" t="s">
        <v>7891</v>
      </c>
      <c r="AB2036" t="s">
        <v>7891</v>
      </c>
      <c r="AC2036" t="s">
        <v>7891</v>
      </c>
      <c r="AD2036" t="s">
        <v>7891</v>
      </c>
      <c r="AE2036" t="s">
        <v>7891</v>
      </c>
      <c r="AF2036" t="s">
        <v>7891</v>
      </c>
      <c r="AG2036" t="s">
        <v>7891</v>
      </c>
      <c r="AH2036" t="s">
        <v>7891</v>
      </c>
      <c r="AI2036" t="s">
        <v>7891</v>
      </c>
      <c r="AJ2036" t="s">
        <v>7891</v>
      </c>
      <c r="AK2036" t="s">
        <v>7891</v>
      </c>
      <c r="AL2036" t="s">
        <v>7891</v>
      </c>
      <c r="AM2036" t="s">
        <v>7891</v>
      </c>
      <c r="AN2036" t="s">
        <v>7891</v>
      </c>
      <c r="AO2036" t="s">
        <v>7959</v>
      </c>
      <c r="AP2036" t="s">
        <v>7891</v>
      </c>
      <c r="AQ2036" t="s">
        <v>7891</v>
      </c>
      <c r="AR2036" t="s">
        <v>7891</v>
      </c>
      <c r="AS2036" t="s">
        <v>7891</v>
      </c>
      <c r="AT2036" t="s">
        <v>7891</v>
      </c>
      <c r="AU2036">
        <v>2021</v>
      </c>
      <c r="AV2036">
        <v>66</v>
      </c>
      <c r="AW2036">
        <v>3</v>
      </c>
      <c r="AX2036" t="s">
        <v>7891</v>
      </c>
      <c r="AY2036" t="s">
        <v>7891</v>
      </c>
      <c r="AZ2036" t="s">
        <v>7891</v>
      </c>
      <c r="BA2036" t="s">
        <v>7891</v>
      </c>
      <c r="BB2036">
        <v>755</v>
      </c>
      <c r="BC2036">
        <v>770</v>
      </c>
      <c r="BD2036" t="s">
        <v>7891</v>
      </c>
      <c r="BE2036" t="s">
        <v>7960</v>
      </c>
      <c r="BF2036" t="s">
        <v>7891</v>
      </c>
      <c r="BG2036" t="s">
        <v>7891</v>
      </c>
      <c r="BH2036" t="s">
        <v>7891</v>
      </c>
      <c r="BI2036" t="s">
        <v>7891</v>
      </c>
      <c r="BJ2036" t="s">
        <v>7891</v>
      </c>
      <c r="BK2036" t="s">
        <v>7891</v>
      </c>
      <c r="BL2036" t="s">
        <v>7891</v>
      </c>
      <c r="BM2036" t="s">
        <v>7891</v>
      </c>
      <c r="BN2036" t="s">
        <v>7891</v>
      </c>
      <c r="BO2036" t="s">
        <v>7891</v>
      </c>
      <c r="BP2036" t="s">
        <v>7891</v>
      </c>
      <c r="BQ2036" t="s">
        <v>7891</v>
      </c>
      <c r="BR2036" t="s">
        <v>7961</v>
      </c>
    </row>
    <row r="2037" spans="1:70" x14ac:dyDescent="0.35">
      <c r="A2037" t="s">
        <v>11404</v>
      </c>
      <c r="B2037" t="s">
        <v>10547</v>
      </c>
      <c r="C2037" t="s">
        <v>7891</v>
      </c>
      <c r="D2037" t="s">
        <v>10548</v>
      </c>
      <c r="E2037" t="s">
        <v>10549</v>
      </c>
      <c r="U2037" t="s">
        <v>7891</v>
      </c>
      <c r="V2037" t="s">
        <v>10550</v>
      </c>
      <c r="W2037" t="s">
        <v>7891</v>
      </c>
      <c r="X2037" t="s">
        <v>7891</v>
      </c>
      <c r="Y2037" t="s">
        <v>7891</v>
      </c>
      <c r="Z2037" t="s">
        <v>7891</v>
      </c>
      <c r="AA2037" t="s">
        <v>7891</v>
      </c>
      <c r="AB2037" t="s">
        <v>7891</v>
      </c>
      <c r="AC2037" t="s">
        <v>7891</v>
      </c>
      <c r="AD2037" t="s">
        <v>7891</v>
      </c>
      <c r="AE2037" t="s">
        <v>7891</v>
      </c>
      <c r="AF2037" t="s">
        <v>7891</v>
      </c>
      <c r="AG2037" t="s">
        <v>7891</v>
      </c>
      <c r="AH2037" t="s">
        <v>7891</v>
      </c>
      <c r="AI2037" t="s">
        <v>7891</v>
      </c>
      <c r="AJ2037" t="s">
        <v>7891</v>
      </c>
      <c r="AK2037" t="s">
        <v>7891</v>
      </c>
      <c r="AL2037" t="s">
        <v>7891</v>
      </c>
      <c r="AM2037" t="s">
        <v>7891</v>
      </c>
      <c r="AN2037" t="s">
        <v>7891</v>
      </c>
      <c r="AO2037" t="s">
        <v>10551</v>
      </c>
      <c r="AP2037" t="s">
        <v>10552</v>
      </c>
      <c r="AQ2037" t="s">
        <v>7891</v>
      </c>
      <c r="AR2037" t="s">
        <v>7891</v>
      </c>
      <c r="AS2037" t="s">
        <v>7891</v>
      </c>
      <c r="AT2037" t="s">
        <v>7891</v>
      </c>
      <c r="AU2037">
        <v>2021</v>
      </c>
      <c r="AV2037">
        <v>8</v>
      </c>
      <c r="AW2037">
        <v>2</v>
      </c>
      <c r="AX2037" t="s">
        <v>7891</v>
      </c>
      <c r="AY2037" t="s">
        <v>7891</v>
      </c>
      <c r="AZ2037" t="s">
        <v>7891</v>
      </c>
      <c r="BA2037" t="s">
        <v>7891</v>
      </c>
      <c r="BB2037">
        <v>379</v>
      </c>
      <c r="BC2037">
        <v>401</v>
      </c>
      <c r="BD2037" t="s">
        <v>7891</v>
      </c>
      <c r="BE2037" t="s">
        <v>10553</v>
      </c>
      <c r="BF2037" t="s">
        <v>7891</v>
      </c>
      <c r="BG2037" t="s">
        <v>7891</v>
      </c>
      <c r="BH2037" t="s">
        <v>7891</v>
      </c>
      <c r="BI2037" t="s">
        <v>7891</v>
      </c>
      <c r="BJ2037" t="s">
        <v>7891</v>
      </c>
      <c r="BK2037" t="s">
        <v>7891</v>
      </c>
      <c r="BL2037" t="s">
        <v>7891</v>
      </c>
      <c r="BM2037" t="s">
        <v>7891</v>
      </c>
      <c r="BN2037" t="s">
        <v>7891</v>
      </c>
      <c r="BO2037" t="s">
        <v>7891</v>
      </c>
      <c r="BP2037" t="s">
        <v>7891</v>
      </c>
      <c r="BQ2037" t="s">
        <v>7891</v>
      </c>
      <c r="BR2037" t="s">
        <v>10554</v>
      </c>
    </row>
    <row r="2038" spans="1:70" x14ac:dyDescent="0.35">
      <c r="A2038" t="s">
        <v>11404</v>
      </c>
      <c r="B2038" t="s">
        <v>10555</v>
      </c>
      <c r="C2038" t="s">
        <v>7891</v>
      </c>
      <c r="D2038" t="s">
        <v>10556</v>
      </c>
      <c r="E2038" t="s">
        <v>10557</v>
      </c>
      <c r="U2038" t="s">
        <v>7891</v>
      </c>
      <c r="V2038" t="s">
        <v>10558</v>
      </c>
      <c r="W2038" t="s">
        <v>7891</v>
      </c>
      <c r="X2038" t="s">
        <v>7891</v>
      </c>
      <c r="Y2038" t="s">
        <v>7891</v>
      </c>
      <c r="Z2038" t="s">
        <v>7891</v>
      </c>
      <c r="AA2038" t="s">
        <v>7891</v>
      </c>
      <c r="AB2038" t="s">
        <v>7891</v>
      </c>
      <c r="AC2038" t="s">
        <v>7891</v>
      </c>
      <c r="AD2038" t="s">
        <v>7891</v>
      </c>
      <c r="AE2038" t="s">
        <v>7891</v>
      </c>
      <c r="AF2038" t="s">
        <v>7891</v>
      </c>
      <c r="AG2038" t="s">
        <v>7891</v>
      </c>
      <c r="AH2038" t="s">
        <v>7891</v>
      </c>
      <c r="AI2038" t="s">
        <v>7891</v>
      </c>
      <c r="AJ2038" t="s">
        <v>7891</v>
      </c>
      <c r="AK2038" t="s">
        <v>7891</v>
      </c>
      <c r="AL2038" t="s">
        <v>7891</v>
      </c>
      <c r="AM2038" t="s">
        <v>7891</v>
      </c>
      <c r="AN2038" t="s">
        <v>7891</v>
      </c>
      <c r="AO2038" t="s">
        <v>10559</v>
      </c>
      <c r="AP2038" t="s">
        <v>7891</v>
      </c>
      <c r="AQ2038" t="s">
        <v>7891</v>
      </c>
      <c r="AR2038" t="s">
        <v>7891</v>
      </c>
      <c r="AS2038" t="s">
        <v>7891</v>
      </c>
      <c r="AT2038" t="s">
        <v>7891</v>
      </c>
      <c r="AU2038">
        <v>2021</v>
      </c>
      <c r="AV2038">
        <v>58</v>
      </c>
      <c r="AW2038" t="s">
        <v>10530</v>
      </c>
      <c r="AX2038" t="s">
        <v>7891</v>
      </c>
      <c r="AY2038" t="s">
        <v>7891</v>
      </c>
      <c r="AZ2038" t="s">
        <v>7891</v>
      </c>
      <c r="BA2038" t="s">
        <v>7891</v>
      </c>
      <c r="BB2038">
        <v>53</v>
      </c>
      <c r="BC2038">
        <v>76</v>
      </c>
      <c r="BD2038" t="s">
        <v>7891</v>
      </c>
      <c r="BE2038" t="s">
        <v>10560</v>
      </c>
      <c r="BF2038" t="s">
        <v>7891</v>
      </c>
      <c r="BG2038" t="s">
        <v>7891</v>
      </c>
      <c r="BH2038" t="s">
        <v>7891</v>
      </c>
      <c r="BI2038" t="s">
        <v>7891</v>
      </c>
      <c r="BJ2038" t="s">
        <v>7891</v>
      </c>
      <c r="BK2038" t="s">
        <v>7891</v>
      </c>
      <c r="BL2038" t="s">
        <v>7891</v>
      </c>
      <c r="BM2038" t="s">
        <v>7891</v>
      </c>
      <c r="BN2038" t="s">
        <v>7891</v>
      </c>
      <c r="BO2038" t="s">
        <v>7891</v>
      </c>
      <c r="BP2038" t="s">
        <v>7891</v>
      </c>
      <c r="BQ2038" t="s">
        <v>7891</v>
      </c>
      <c r="BR2038" t="s">
        <v>10561</v>
      </c>
    </row>
    <row r="2039" spans="1:70" x14ac:dyDescent="0.35">
      <c r="A2039" t="s">
        <v>11404</v>
      </c>
      <c r="B2039" t="s">
        <v>10562</v>
      </c>
      <c r="C2039" t="s">
        <v>7891</v>
      </c>
      <c r="D2039" t="s">
        <v>10563</v>
      </c>
      <c r="E2039" t="s">
        <v>10564</v>
      </c>
      <c r="U2039" t="s">
        <v>7891</v>
      </c>
      <c r="V2039" t="s">
        <v>10565</v>
      </c>
      <c r="W2039" t="s">
        <v>7891</v>
      </c>
      <c r="X2039" t="s">
        <v>7891</v>
      </c>
      <c r="Y2039" t="s">
        <v>7891</v>
      </c>
      <c r="Z2039" t="s">
        <v>7891</v>
      </c>
      <c r="AA2039" t="s">
        <v>7891</v>
      </c>
      <c r="AB2039" t="s">
        <v>7891</v>
      </c>
      <c r="AC2039" t="s">
        <v>7891</v>
      </c>
      <c r="AD2039" t="s">
        <v>7891</v>
      </c>
      <c r="AE2039" t="s">
        <v>7891</v>
      </c>
      <c r="AF2039" t="s">
        <v>7891</v>
      </c>
      <c r="AG2039" t="s">
        <v>7891</v>
      </c>
      <c r="AH2039" t="s">
        <v>7891</v>
      </c>
      <c r="AI2039" t="s">
        <v>7891</v>
      </c>
      <c r="AJ2039" t="s">
        <v>7891</v>
      </c>
      <c r="AK2039" t="s">
        <v>7891</v>
      </c>
      <c r="AL2039" t="s">
        <v>7891</v>
      </c>
      <c r="AM2039" t="s">
        <v>7891</v>
      </c>
      <c r="AN2039" t="s">
        <v>7891</v>
      </c>
      <c r="AO2039" t="s">
        <v>10566</v>
      </c>
      <c r="AP2039" t="s">
        <v>7891</v>
      </c>
      <c r="AQ2039" t="s">
        <v>7891</v>
      </c>
      <c r="AR2039" t="s">
        <v>7891</v>
      </c>
      <c r="AS2039" t="s">
        <v>7891</v>
      </c>
      <c r="AT2039" t="s">
        <v>7891</v>
      </c>
      <c r="AU2039">
        <v>2021</v>
      </c>
      <c r="AV2039">
        <v>35</v>
      </c>
      <c r="AW2039">
        <v>3</v>
      </c>
      <c r="AX2039" t="s">
        <v>7891</v>
      </c>
      <c r="AY2039" t="s">
        <v>7891</v>
      </c>
      <c r="AZ2039" t="s">
        <v>7891</v>
      </c>
      <c r="BA2039" t="s">
        <v>7891</v>
      </c>
      <c r="BB2039" t="s">
        <v>7891</v>
      </c>
      <c r="BC2039" t="s">
        <v>7891</v>
      </c>
      <c r="BD2039" t="s">
        <v>7891</v>
      </c>
      <c r="BE2039" t="s">
        <v>7891</v>
      </c>
      <c r="BF2039" t="s">
        <v>7891</v>
      </c>
      <c r="BG2039" t="s">
        <v>7891</v>
      </c>
      <c r="BH2039" t="s">
        <v>7891</v>
      </c>
      <c r="BI2039" t="s">
        <v>7891</v>
      </c>
      <c r="BJ2039" t="s">
        <v>7891</v>
      </c>
      <c r="BK2039" t="s">
        <v>7891</v>
      </c>
      <c r="BL2039" t="s">
        <v>7891</v>
      </c>
      <c r="BM2039" t="s">
        <v>7891</v>
      </c>
      <c r="BN2039" t="s">
        <v>7891</v>
      </c>
      <c r="BO2039" t="s">
        <v>7891</v>
      </c>
      <c r="BP2039" t="s">
        <v>7891</v>
      </c>
      <c r="BQ2039" t="s">
        <v>7891</v>
      </c>
      <c r="BR2039" t="s">
        <v>10567</v>
      </c>
    </row>
    <row r="2040" spans="1:70" x14ac:dyDescent="0.35">
      <c r="A2040" t="s">
        <v>11404</v>
      </c>
      <c r="B2040" t="s">
        <v>10568</v>
      </c>
      <c r="C2040" t="s">
        <v>7891</v>
      </c>
      <c r="D2040" t="s">
        <v>233</v>
      </c>
      <c r="E2040" t="s">
        <v>10569</v>
      </c>
      <c r="U2040" t="s">
        <v>7891</v>
      </c>
      <c r="V2040" t="s">
        <v>10570</v>
      </c>
      <c r="W2040" t="s">
        <v>7891</v>
      </c>
      <c r="X2040" t="s">
        <v>7891</v>
      </c>
      <c r="Y2040" t="s">
        <v>7891</v>
      </c>
      <c r="Z2040" t="s">
        <v>7891</v>
      </c>
      <c r="AA2040" t="s">
        <v>10571</v>
      </c>
      <c r="AB2040" t="s">
        <v>10572</v>
      </c>
      <c r="AC2040" t="s">
        <v>7891</v>
      </c>
      <c r="AD2040" t="s">
        <v>7891</v>
      </c>
      <c r="AE2040" t="s">
        <v>7891</v>
      </c>
      <c r="AF2040" t="s">
        <v>7891</v>
      </c>
      <c r="AG2040" t="s">
        <v>7891</v>
      </c>
      <c r="AH2040" t="s">
        <v>7891</v>
      </c>
      <c r="AI2040" t="s">
        <v>7891</v>
      </c>
      <c r="AJ2040" t="s">
        <v>7891</v>
      </c>
      <c r="AK2040" t="s">
        <v>7891</v>
      </c>
      <c r="AL2040" t="s">
        <v>7891</v>
      </c>
      <c r="AM2040" t="s">
        <v>7891</v>
      </c>
      <c r="AN2040" t="s">
        <v>7891</v>
      </c>
      <c r="AO2040" t="s">
        <v>239</v>
      </c>
      <c r="AP2040" t="s">
        <v>10573</v>
      </c>
      <c r="AQ2040" t="s">
        <v>7891</v>
      </c>
      <c r="AR2040" t="s">
        <v>7891</v>
      </c>
      <c r="AS2040" t="s">
        <v>7891</v>
      </c>
      <c r="AT2040" t="s">
        <v>8621</v>
      </c>
      <c r="AU2040">
        <v>2021</v>
      </c>
      <c r="AV2040">
        <v>113</v>
      </c>
      <c r="AW2040" t="s">
        <v>7891</v>
      </c>
      <c r="AX2040" t="s">
        <v>7891</v>
      </c>
      <c r="AY2040" t="s">
        <v>7891</v>
      </c>
      <c r="AZ2040" t="s">
        <v>7891</v>
      </c>
      <c r="BA2040" t="s">
        <v>7891</v>
      </c>
      <c r="BB2040" t="s">
        <v>7891</v>
      </c>
      <c r="BC2040" t="s">
        <v>7891</v>
      </c>
      <c r="BD2040">
        <v>103793</v>
      </c>
      <c r="BE2040" t="s">
        <v>237</v>
      </c>
      <c r="BF2040" t="s">
        <v>7891</v>
      </c>
      <c r="BG2040" t="s">
        <v>7891</v>
      </c>
      <c r="BH2040" t="s">
        <v>7891</v>
      </c>
      <c r="BI2040" t="s">
        <v>7891</v>
      </c>
      <c r="BJ2040" t="s">
        <v>7891</v>
      </c>
      <c r="BK2040" t="s">
        <v>7891</v>
      </c>
      <c r="BL2040" t="s">
        <v>7891</v>
      </c>
      <c r="BM2040">
        <v>33161331</v>
      </c>
      <c r="BN2040" t="s">
        <v>7891</v>
      </c>
      <c r="BO2040" t="s">
        <v>7891</v>
      </c>
      <c r="BP2040" t="s">
        <v>7891</v>
      </c>
      <c r="BQ2040" t="s">
        <v>7891</v>
      </c>
      <c r="BR2040" t="s">
        <v>10574</v>
      </c>
    </row>
    <row r="2041" spans="1:70" x14ac:dyDescent="0.35">
      <c r="A2041" t="s">
        <v>11404</v>
      </c>
      <c r="B2041" t="s">
        <v>10575</v>
      </c>
      <c r="C2041" t="s">
        <v>7891</v>
      </c>
      <c r="D2041" t="s">
        <v>10576</v>
      </c>
      <c r="E2041" t="s">
        <v>10577</v>
      </c>
      <c r="U2041" t="s">
        <v>7891</v>
      </c>
      <c r="V2041" t="s">
        <v>10578</v>
      </c>
      <c r="W2041" t="s">
        <v>7891</v>
      </c>
      <c r="X2041" t="s">
        <v>7891</v>
      </c>
      <c r="Y2041" t="s">
        <v>7891</v>
      </c>
      <c r="Z2041" t="s">
        <v>7891</v>
      </c>
      <c r="AA2041" t="s">
        <v>7891</v>
      </c>
      <c r="AB2041" t="s">
        <v>7891</v>
      </c>
      <c r="AC2041" t="s">
        <v>7891</v>
      </c>
      <c r="AD2041" t="s">
        <v>7891</v>
      </c>
      <c r="AE2041" t="s">
        <v>7891</v>
      </c>
      <c r="AF2041" t="s">
        <v>7891</v>
      </c>
      <c r="AG2041" t="s">
        <v>7891</v>
      </c>
      <c r="AH2041" t="s">
        <v>7891</v>
      </c>
      <c r="AI2041" t="s">
        <v>7891</v>
      </c>
      <c r="AJ2041" t="s">
        <v>7891</v>
      </c>
      <c r="AK2041" t="s">
        <v>7891</v>
      </c>
      <c r="AL2041" t="s">
        <v>7891</v>
      </c>
      <c r="AM2041" t="s">
        <v>7891</v>
      </c>
      <c r="AN2041" t="s">
        <v>7891</v>
      </c>
      <c r="AO2041" t="s">
        <v>10579</v>
      </c>
      <c r="AP2041" t="s">
        <v>10580</v>
      </c>
      <c r="AQ2041" t="s">
        <v>7891</v>
      </c>
      <c r="AR2041" t="s">
        <v>7891</v>
      </c>
      <c r="AS2041" t="s">
        <v>7891</v>
      </c>
      <c r="AT2041" t="s">
        <v>7891</v>
      </c>
      <c r="AU2041">
        <v>2021</v>
      </c>
      <c r="AV2041">
        <v>33</v>
      </c>
      <c r="AW2041" t="s">
        <v>7891</v>
      </c>
      <c r="AX2041" t="s">
        <v>7891</v>
      </c>
      <c r="AY2041">
        <v>4</v>
      </c>
      <c r="AZ2041" t="s">
        <v>7891</v>
      </c>
      <c r="BA2041" t="s">
        <v>7891</v>
      </c>
      <c r="BB2041" t="s">
        <v>10581</v>
      </c>
      <c r="BC2041" t="s">
        <v>10582</v>
      </c>
      <c r="BD2041" t="s">
        <v>7891</v>
      </c>
      <c r="BE2041" t="s">
        <v>7891</v>
      </c>
      <c r="BF2041" t="s">
        <v>7891</v>
      </c>
      <c r="BG2041" t="s">
        <v>7891</v>
      </c>
      <c r="BH2041" t="s">
        <v>7891</v>
      </c>
      <c r="BI2041" t="s">
        <v>7891</v>
      </c>
      <c r="BJ2041" t="s">
        <v>7891</v>
      </c>
      <c r="BK2041" t="s">
        <v>7891</v>
      </c>
      <c r="BL2041" t="s">
        <v>7891</v>
      </c>
      <c r="BM2041" t="s">
        <v>7891</v>
      </c>
      <c r="BN2041" t="s">
        <v>7891</v>
      </c>
      <c r="BO2041" t="s">
        <v>7891</v>
      </c>
      <c r="BP2041" t="s">
        <v>7891</v>
      </c>
      <c r="BQ2041" t="s">
        <v>7891</v>
      </c>
      <c r="BR2041" t="s">
        <v>10583</v>
      </c>
    </row>
    <row r="2042" spans="1:70" x14ac:dyDescent="0.35">
      <c r="A2042" t="s">
        <v>11404</v>
      </c>
      <c r="B2042" t="s">
        <v>10584</v>
      </c>
      <c r="C2042" t="s">
        <v>7891</v>
      </c>
      <c r="D2042" t="s">
        <v>4712</v>
      </c>
      <c r="E2042" t="s">
        <v>10329</v>
      </c>
      <c r="U2042" t="s">
        <v>7891</v>
      </c>
      <c r="V2042" t="s">
        <v>10585</v>
      </c>
      <c r="W2042" t="s">
        <v>7891</v>
      </c>
      <c r="X2042" t="s">
        <v>7891</v>
      </c>
      <c r="Y2042" t="s">
        <v>7891</v>
      </c>
      <c r="Z2042" t="s">
        <v>7891</v>
      </c>
      <c r="AA2042" t="s">
        <v>7891</v>
      </c>
      <c r="AB2042" t="s">
        <v>7891</v>
      </c>
      <c r="AC2042" t="s">
        <v>7891</v>
      </c>
      <c r="AD2042" t="s">
        <v>7891</v>
      </c>
      <c r="AE2042" t="s">
        <v>7891</v>
      </c>
      <c r="AF2042" t="s">
        <v>7891</v>
      </c>
      <c r="AG2042" t="s">
        <v>7891</v>
      </c>
      <c r="AH2042" t="s">
        <v>7891</v>
      </c>
      <c r="AI2042" t="s">
        <v>7891</v>
      </c>
      <c r="AJ2042" t="s">
        <v>7891</v>
      </c>
      <c r="AK2042" t="s">
        <v>7891</v>
      </c>
      <c r="AL2042" t="s">
        <v>7891</v>
      </c>
      <c r="AM2042" t="s">
        <v>7891</v>
      </c>
      <c r="AN2042" t="s">
        <v>7891</v>
      </c>
      <c r="AO2042" t="s">
        <v>10333</v>
      </c>
      <c r="AP2042" t="s">
        <v>7891</v>
      </c>
      <c r="AQ2042" t="s">
        <v>7891</v>
      </c>
      <c r="AR2042" t="s">
        <v>7891</v>
      </c>
      <c r="AS2042" t="s">
        <v>7891</v>
      </c>
      <c r="AT2042" t="s">
        <v>7891</v>
      </c>
      <c r="AU2042">
        <v>2021</v>
      </c>
      <c r="AV2042">
        <v>16</v>
      </c>
      <c r="AW2042">
        <v>7</v>
      </c>
      <c r="AX2042" t="s">
        <v>7891</v>
      </c>
      <c r="AY2042" t="s">
        <v>7891</v>
      </c>
      <c r="AZ2042" t="s">
        <v>7891</v>
      </c>
      <c r="BA2042" t="s">
        <v>7891</v>
      </c>
      <c r="BB2042" t="s">
        <v>7891</v>
      </c>
      <c r="BC2042" t="s">
        <v>7891</v>
      </c>
      <c r="BD2042" t="s">
        <v>10586</v>
      </c>
      <c r="BE2042" t="s">
        <v>3626</v>
      </c>
      <c r="BF2042" t="s">
        <v>7891</v>
      </c>
      <c r="BG2042" t="s">
        <v>7891</v>
      </c>
      <c r="BH2042" t="s">
        <v>7891</v>
      </c>
      <c r="BI2042" t="s">
        <v>7891</v>
      </c>
      <c r="BJ2042" t="s">
        <v>7891</v>
      </c>
      <c r="BK2042" t="s">
        <v>7891</v>
      </c>
      <c r="BL2042" t="s">
        <v>7891</v>
      </c>
      <c r="BM2042">
        <v>34197545</v>
      </c>
      <c r="BN2042" t="s">
        <v>7891</v>
      </c>
      <c r="BO2042" t="s">
        <v>7891</v>
      </c>
      <c r="BP2042" t="s">
        <v>7891</v>
      </c>
      <c r="BQ2042" t="s">
        <v>7891</v>
      </c>
      <c r="BR2042" t="s">
        <v>10587</v>
      </c>
    </row>
    <row r="2043" spans="1:70" x14ac:dyDescent="0.35">
      <c r="A2043" t="s">
        <v>11404</v>
      </c>
      <c r="B2043" t="s">
        <v>10588</v>
      </c>
      <c r="C2043" t="s">
        <v>7891</v>
      </c>
      <c r="D2043" t="s">
        <v>10589</v>
      </c>
      <c r="E2043" t="s">
        <v>10590</v>
      </c>
      <c r="U2043" t="s">
        <v>7891</v>
      </c>
      <c r="V2043" t="s">
        <v>10591</v>
      </c>
      <c r="W2043" t="s">
        <v>7891</v>
      </c>
      <c r="X2043" t="s">
        <v>7891</v>
      </c>
      <c r="Y2043" t="s">
        <v>7891</v>
      </c>
      <c r="Z2043" t="s">
        <v>7891</v>
      </c>
      <c r="AA2043" t="s">
        <v>10592</v>
      </c>
      <c r="AB2043" t="s">
        <v>10593</v>
      </c>
      <c r="AC2043" t="s">
        <v>7891</v>
      </c>
      <c r="AD2043" t="s">
        <v>7891</v>
      </c>
      <c r="AE2043" t="s">
        <v>7891</v>
      </c>
      <c r="AF2043" t="s">
        <v>7891</v>
      </c>
      <c r="AG2043" t="s">
        <v>7891</v>
      </c>
      <c r="AH2043" t="s">
        <v>7891</v>
      </c>
      <c r="AI2043" t="s">
        <v>7891</v>
      </c>
      <c r="AJ2043" t="s">
        <v>7891</v>
      </c>
      <c r="AK2043" t="s">
        <v>7891</v>
      </c>
      <c r="AL2043" t="s">
        <v>7891</v>
      </c>
      <c r="AM2043" t="s">
        <v>7891</v>
      </c>
      <c r="AN2043" t="s">
        <v>7891</v>
      </c>
      <c r="AO2043" t="s">
        <v>10594</v>
      </c>
      <c r="AP2043" t="s">
        <v>10595</v>
      </c>
      <c r="AQ2043" t="s">
        <v>7891</v>
      </c>
      <c r="AR2043" t="s">
        <v>7891</v>
      </c>
      <c r="AS2043" t="s">
        <v>7891</v>
      </c>
      <c r="AT2043" t="s">
        <v>7891</v>
      </c>
      <c r="AU2043">
        <v>2021</v>
      </c>
      <c r="AV2043">
        <v>14</v>
      </c>
      <c r="AW2043">
        <v>3</v>
      </c>
      <c r="AX2043" t="s">
        <v>7891</v>
      </c>
      <c r="AY2043" t="s">
        <v>7891</v>
      </c>
      <c r="AZ2043" t="s">
        <v>7891</v>
      </c>
      <c r="BA2043" t="s">
        <v>7891</v>
      </c>
      <c r="BB2043">
        <v>183</v>
      </c>
      <c r="BC2043">
        <v>201</v>
      </c>
      <c r="BD2043" t="s">
        <v>7891</v>
      </c>
      <c r="BE2043" t="s">
        <v>10596</v>
      </c>
      <c r="BF2043" t="s">
        <v>7891</v>
      </c>
      <c r="BG2043" t="s">
        <v>7891</v>
      </c>
      <c r="BH2043" t="s">
        <v>7891</v>
      </c>
      <c r="BI2043" t="s">
        <v>7891</v>
      </c>
      <c r="BJ2043" t="s">
        <v>7891</v>
      </c>
      <c r="BK2043" t="s">
        <v>7891</v>
      </c>
      <c r="BL2043" t="s">
        <v>7891</v>
      </c>
      <c r="BM2043" t="s">
        <v>7891</v>
      </c>
      <c r="BN2043" t="s">
        <v>7891</v>
      </c>
      <c r="BO2043" t="s">
        <v>7891</v>
      </c>
      <c r="BP2043" t="s">
        <v>7891</v>
      </c>
      <c r="BQ2043" t="s">
        <v>7891</v>
      </c>
      <c r="BR2043" t="s">
        <v>10597</v>
      </c>
    </row>
    <row r="2044" spans="1:70" x14ac:dyDescent="0.35">
      <c r="A2044" t="s">
        <v>11404</v>
      </c>
      <c r="B2044" t="s">
        <v>10598</v>
      </c>
      <c r="C2044" t="s">
        <v>7891</v>
      </c>
      <c r="D2044" t="s">
        <v>10599</v>
      </c>
      <c r="E2044" t="s">
        <v>10600</v>
      </c>
      <c r="U2044" t="s">
        <v>7891</v>
      </c>
      <c r="V2044" t="s">
        <v>10601</v>
      </c>
      <c r="W2044" t="s">
        <v>7891</v>
      </c>
      <c r="X2044" t="s">
        <v>7891</v>
      </c>
      <c r="Y2044" t="s">
        <v>7891</v>
      </c>
      <c r="Z2044" t="s">
        <v>7891</v>
      </c>
      <c r="AA2044" t="s">
        <v>7891</v>
      </c>
      <c r="AB2044" t="s">
        <v>7891</v>
      </c>
      <c r="AC2044" t="s">
        <v>7891</v>
      </c>
      <c r="AD2044" t="s">
        <v>7891</v>
      </c>
      <c r="AE2044" t="s">
        <v>7891</v>
      </c>
      <c r="AF2044" t="s">
        <v>7891</v>
      </c>
      <c r="AG2044" t="s">
        <v>7891</v>
      </c>
      <c r="AH2044" t="s">
        <v>7891</v>
      </c>
      <c r="AI2044" t="s">
        <v>7891</v>
      </c>
      <c r="AJ2044" t="s">
        <v>7891</v>
      </c>
      <c r="AK2044" t="s">
        <v>7891</v>
      </c>
      <c r="AL2044" t="s">
        <v>7891</v>
      </c>
      <c r="AM2044" t="s">
        <v>7891</v>
      </c>
      <c r="AN2044" t="s">
        <v>7891</v>
      </c>
      <c r="AO2044" t="s">
        <v>10602</v>
      </c>
      <c r="AP2044" t="s">
        <v>10603</v>
      </c>
      <c r="AQ2044" t="s">
        <v>7891</v>
      </c>
      <c r="AR2044" t="s">
        <v>7891</v>
      </c>
      <c r="AS2044" t="s">
        <v>7891</v>
      </c>
      <c r="AT2044" t="s">
        <v>7891</v>
      </c>
      <c r="AU2044">
        <v>2021</v>
      </c>
      <c r="AV2044">
        <v>39</v>
      </c>
      <c r="AW2044">
        <v>3</v>
      </c>
      <c r="AX2044" t="s">
        <v>7891</v>
      </c>
      <c r="AY2044" t="s">
        <v>7891</v>
      </c>
      <c r="AZ2044" t="s">
        <v>7891</v>
      </c>
      <c r="BA2044" t="s">
        <v>7891</v>
      </c>
      <c r="BB2044" t="s">
        <v>7891</v>
      </c>
      <c r="BC2044" t="s">
        <v>7891</v>
      </c>
      <c r="BD2044" t="s">
        <v>7891</v>
      </c>
      <c r="BE2044" t="s">
        <v>10604</v>
      </c>
      <c r="BF2044" t="s">
        <v>7891</v>
      </c>
      <c r="BG2044" t="s">
        <v>7891</v>
      </c>
      <c r="BH2044" t="s">
        <v>7891</v>
      </c>
      <c r="BI2044" t="s">
        <v>7891</v>
      </c>
      <c r="BJ2044" t="s">
        <v>7891</v>
      </c>
      <c r="BK2044" t="s">
        <v>7891</v>
      </c>
      <c r="BL2044" t="s">
        <v>7891</v>
      </c>
      <c r="BM2044" t="s">
        <v>7891</v>
      </c>
      <c r="BN2044" t="s">
        <v>7891</v>
      </c>
      <c r="BO2044" t="s">
        <v>7891</v>
      </c>
      <c r="BP2044" t="s">
        <v>7891</v>
      </c>
      <c r="BQ2044" t="s">
        <v>7891</v>
      </c>
      <c r="BR2044" t="s">
        <v>10605</v>
      </c>
    </row>
    <row r="2045" spans="1:70" x14ac:dyDescent="0.35">
      <c r="A2045" t="s">
        <v>11404</v>
      </c>
      <c r="B2045" t="s">
        <v>10606</v>
      </c>
      <c r="C2045" t="s">
        <v>7891</v>
      </c>
      <c r="D2045" t="s">
        <v>10607</v>
      </c>
      <c r="E2045" t="s">
        <v>10608</v>
      </c>
      <c r="U2045" t="s">
        <v>7891</v>
      </c>
      <c r="V2045" t="s">
        <v>10609</v>
      </c>
      <c r="W2045" t="s">
        <v>7891</v>
      </c>
      <c r="X2045" t="s">
        <v>7891</v>
      </c>
      <c r="Y2045" t="s">
        <v>7891</v>
      </c>
      <c r="Z2045" t="s">
        <v>7891</v>
      </c>
      <c r="AA2045" t="s">
        <v>10610</v>
      </c>
      <c r="AB2045" t="s">
        <v>10611</v>
      </c>
      <c r="AC2045" t="s">
        <v>7891</v>
      </c>
      <c r="AD2045" t="s">
        <v>7891</v>
      </c>
      <c r="AE2045" t="s">
        <v>7891</v>
      </c>
      <c r="AF2045" t="s">
        <v>7891</v>
      </c>
      <c r="AG2045" t="s">
        <v>7891</v>
      </c>
      <c r="AH2045" t="s">
        <v>7891</v>
      </c>
      <c r="AI2045" t="s">
        <v>7891</v>
      </c>
      <c r="AJ2045" t="s">
        <v>7891</v>
      </c>
      <c r="AK2045" t="s">
        <v>7891</v>
      </c>
      <c r="AL2045" t="s">
        <v>7891</v>
      </c>
      <c r="AM2045" t="s">
        <v>7891</v>
      </c>
      <c r="AN2045" t="s">
        <v>7891</v>
      </c>
      <c r="AO2045" t="s">
        <v>10612</v>
      </c>
      <c r="AP2045" t="s">
        <v>10613</v>
      </c>
      <c r="AQ2045" t="s">
        <v>7891</v>
      </c>
      <c r="AR2045" t="s">
        <v>7891</v>
      </c>
      <c r="AS2045" t="s">
        <v>7891</v>
      </c>
      <c r="AT2045" t="s">
        <v>7891</v>
      </c>
      <c r="AU2045">
        <v>2021</v>
      </c>
      <c r="AV2045">
        <v>21</v>
      </c>
      <c r="AW2045">
        <v>12</v>
      </c>
      <c r="AX2045" t="s">
        <v>7891</v>
      </c>
      <c r="AY2045" t="s">
        <v>7891</v>
      </c>
      <c r="AZ2045" t="s">
        <v>7891</v>
      </c>
      <c r="BA2045" t="s">
        <v>7891</v>
      </c>
      <c r="BB2045">
        <v>2213</v>
      </c>
      <c r="BC2045">
        <v>2219</v>
      </c>
      <c r="BD2045" t="s">
        <v>7891</v>
      </c>
      <c r="BE2045" t="s">
        <v>10614</v>
      </c>
      <c r="BF2045" t="s">
        <v>7891</v>
      </c>
      <c r="BG2045" t="s">
        <v>7891</v>
      </c>
      <c r="BH2045" t="s">
        <v>7891</v>
      </c>
      <c r="BI2045" t="s">
        <v>7891</v>
      </c>
      <c r="BJ2045" t="s">
        <v>7891</v>
      </c>
      <c r="BK2045" t="s">
        <v>7891</v>
      </c>
      <c r="BL2045" t="s">
        <v>7891</v>
      </c>
      <c r="BM2045">
        <v>33906597</v>
      </c>
      <c r="BN2045" t="s">
        <v>7891</v>
      </c>
      <c r="BO2045" t="s">
        <v>7891</v>
      </c>
      <c r="BP2045" t="s">
        <v>7891</v>
      </c>
      <c r="BQ2045" t="s">
        <v>7891</v>
      </c>
      <c r="BR2045" t="s">
        <v>10615</v>
      </c>
    </row>
    <row r="2046" spans="1:70" x14ac:dyDescent="0.35">
      <c r="A2046" t="s">
        <v>11404</v>
      </c>
      <c r="B2046" t="s">
        <v>10616</v>
      </c>
      <c r="C2046" t="s">
        <v>7891</v>
      </c>
      <c r="D2046" t="s">
        <v>10617</v>
      </c>
      <c r="E2046" t="s">
        <v>10618</v>
      </c>
      <c r="U2046" t="s">
        <v>7891</v>
      </c>
      <c r="V2046" t="s">
        <v>10619</v>
      </c>
      <c r="W2046" t="s">
        <v>7891</v>
      </c>
      <c r="X2046" t="s">
        <v>7891</v>
      </c>
      <c r="Y2046" t="s">
        <v>7891</v>
      </c>
      <c r="Z2046" t="s">
        <v>7891</v>
      </c>
      <c r="AA2046" t="s">
        <v>7891</v>
      </c>
      <c r="AB2046" t="s">
        <v>7891</v>
      </c>
      <c r="AC2046" t="s">
        <v>7891</v>
      </c>
      <c r="AD2046" t="s">
        <v>7891</v>
      </c>
      <c r="AE2046" t="s">
        <v>7891</v>
      </c>
      <c r="AF2046" t="s">
        <v>7891</v>
      </c>
      <c r="AG2046" t="s">
        <v>7891</v>
      </c>
      <c r="AH2046" t="s">
        <v>7891</v>
      </c>
      <c r="AI2046" t="s">
        <v>7891</v>
      </c>
      <c r="AJ2046" t="s">
        <v>7891</v>
      </c>
      <c r="AK2046" t="s">
        <v>7891</v>
      </c>
      <c r="AL2046" t="s">
        <v>7891</v>
      </c>
      <c r="AM2046" t="s">
        <v>7891</v>
      </c>
      <c r="AN2046" t="s">
        <v>7891</v>
      </c>
      <c r="AO2046" t="s">
        <v>7891</v>
      </c>
      <c r="AP2046" t="s">
        <v>10620</v>
      </c>
      <c r="AQ2046" t="s">
        <v>7891</v>
      </c>
      <c r="AR2046" t="s">
        <v>7891</v>
      </c>
      <c r="AS2046" t="s">
        <v>7891</v>
      </c>
      <c r="AT2046" t="s">
        <v>7891</v>
      </c>
      <c r="AU2046">
        <v>2021</v>
      </c>
      <c r="AV2046">
        <v>17</v>
      </c>
      <c r="AW2046" t="s">
        <v>7891</v>
      </c>
      <c r="AX2046" t="s">
        <v>7891</v>
      </c>
      <c r="AY2046" t="s">
        <v>7891</v>
      </c>
      <c r="AZ2046" t="s">
        <v>7891</v>
      </c>
      <c r="BA2046" t="s">
        <v>7891</v>
      </c>
      <c r="BB2046">
        <v>423</v>
      </c>
      <c r="BC2046">
        <v>431</v>
      </c>
      <c r="BD2046" t="s">
        <v>7891</v>
      </c>
      <c r="BE2046" t="s">
        <v>7891</v>
      </c>
      <c r="BF2046" t="s">
        <v>7891</v>
      </c>
      <c r="BG2046" t="s">
        <v>7891</v>
      </c>
      <c r="BH2046" t="s">
        <v>7891</v>
      </c>
      <c r="BI2046" t="s">
        <v>7891</v>
      </c>
      <c r="BJ2046" t="s">
        <v>7891</v>
      </c>
      <c r="BK2046" t="s">
        <v>7891</v>
      </c>
      <c r="BL2046" t="s">
        <v>7891</v>
      </c>
      <c r="BM2046">
        <v>34040380</v>
      </c>
      <c r="BN2046" t="s">
        <v>7891</v>
      </c>
      <c r="BO2046" t="s">
        <v>7891</v>
      </c>
      <c r="BP2046" t="s">
        <v>7891</v>
      </c>
      <c r="BQ2046" t="s">
        <v>7891</v>
      </c>
      <c r="BR2046" t="s">
        <v>10621</v>
      </c>
    </row>
    <row r="2047" spans="1:70" x14ac:dyDescent="0.35">
      <c r="A2047" t="s">
        <v>11404</v>
      </c>
      <c r="B2047" t="s">
        <v>10622</v>
      </c>
      <c r="C2047" t="s">
        <v>7891</v>
      </c>
      <c r="D2047" t="s">
        <v>5249</v>
      </c>
      <c r="E2047" t="s">
        <v>10623</v>
      </c>
      <c r="U2047" t="s">
        <v>7891</v>
      </c>
      <c r="V2047" t="s">
        <v>10624</v>
      </c>
      <c r="W2047" t="s">
        <v>7891</v>
      </c>
      <c r="X2047" t="s">
        <v>7891</v>
      </c>
      <c r="Y2047" t="s">
        <v>7891</v>
      </c>
      <c r="Z2047" t="s">
        <v>7891</v>
      </c>
      <c r="AA2047" t="s">
        <v>7891</v>
      </c>
      <c r="AB2047" t="s">
        <v>10625</v>
      </c>
      <c r="AC2047" t="s">
        <v>7891</v>
      </c>
      <c r="AD2047" t="s">
        <v>7891</v>
      </c>
      <c r="AE2047" t="s">
        <v>7891</v>
      </c>
      <c r="AF2047" t="s">
        <v>7891</v>
      </c>
      <c r="AG2047" t="s">
        <v>7891</v>
      </c>
      <c r="AH2047" t="s">
        <v>7891</v>
      </c>
      <c r="AI2047" t="s">
        <v>7891</v>
      </c>
      <c r="AJ2047" t="s">
        <v>7891</v>
      </c>
      <c r="AK2047" t="s">
        <v>7891</v>
      </c>
      <c r="AL2047" t="s">
        <v>7891</v>
      </c>
      <c r="AM2047" t="s">
        <v>7891</v>
      </c>
      <c r="AN2047" t="s">
        <v>7891</v>
      </c>
      <c r="AO2047" t="s">
        <v>10626</v>
      </c>
      <c r="AP2047" t="s">
        <v>10627</v>
      </c>
      <c r="AQ2047" t="s">
        <v>7891</v>
      </c>
      <c r="AR2047" t="s">
        <v>7891</v>
      </c>
      <c r="AS2047" t="s">
        <v>7891</v>
      </c>
      <c r="AT2047" t="s">
        <v>7891</v>
      </c>
      <c r="AU2047">
        <v>2021</v>
      </c>
      <c r="AV2047">
        <v>34</v>
      </c>
      <c r="AW2047">
        <v>1</v>
      </c>
      <c r="AX2047" t="s">
        <v>7891</v>
      </c>
      <c r="AY2047" t="s">
        <v>7891</v>
      </c>
      <c r="AZ2047" t="s">
        <v>7891</v>
      </c>
      <c r="BA2047" t="s">
        <v>7891</v>
      </c>
      <c r="BB2047" t="s">
        <v>7891</v>
      </c>
      <c r="BC2047" t="s">
        <v>7891</v>
      </c>
      <c r="BD2047" t="s">
        <v>10628</v>
      </c>
      <c r="BE2047" t="s">
        <v>3270</v>
      </c>
      <c r="BF2047" t="s">
        <v>7891</v>
      </c>
      <c r="BG2047" t="s">
        <v>7891</v>
      </c>
      <c r="BH2047" t="s">
        <v>7891</v>
      </c>
      <c r="BI2047" t="s">
        <v>7891</v>
      </c>
      <c r="BJ2047" t="s">
        <v>7891</v>
      </c>
      <c r="BK2047" t="s">
        <v>7891</v>
      </c>
      <c r="BL2047" t="s">
        <v>7891</v>
      </c>
      <c r="BM2047">
        <v>33644687</v>
      </c>
      <c r="BN2047" t="s">
        <v>7891</v>
      </c>
      <c r="BO2047" t="s">
        <v>7891</v>
      </c>
      <c r="BP2047" t="s">
        <v>7891</v>
      </c>
      <c r="BQ2047" t="s">
        <v>7891</v>
      </c>
      <c r="BR2047" t="s">
        <v>10629</v>
      </c>
    </row>
    <row r="2048" spans="1:70" x14ac:dyDescent="0.35">
      <c r="A2048" t="s">
        <v>11404</v>
      </c>
      <c r="B2048" t="s">
        <v>10630</v>
      </c>
      <c r="C2048" t="s">
        <v>7891</v>
      </c>
      <c r="D2048" t="s">
        <v>5290</v>
      </c>
      <c r="E2048" t="s">
        <v>10631</v>
      </c>
      <c r="U2048" t="s">
        <v>7891</v>
      </c>
      <c r="V2048" t="s">
        <v>10632</v>
      </c>
      <c r="W2048" t="s">
        <v>7891</v>
      </c>
      <c r="X2048" t="s">
        <v>7891</v>
      </c>
      <c r="Y2048" t="s">
        <v>7891</v>
      </c>
      <c r="Z2048" t="s">
        <v>7891</v>
      </c>
      <c r="AA2048" t="s">
        <v>10633</v>
      </c>
      <c r="AB2048" t="s">
        <v>10634</v>
      </c>
      <c r="AC2048" t="s">
        <v>7891</v>
      </c>
      <c r="AD2048" t="s">
        <v>7891</v>
      </c>
      <c r="AE2048" t="s">
        <v>7891</v>
      </c>
      <c r="AF2048" t="s">
        <v>7891</v>
      </c>
      <c r="AG2048" t="s">
        <v>7891</v>
      </c>
      <c r="AH2048" t="s">
        <v>7891</v>
      </c>
      <c r="AI2048" t="s">
        <v>7891</v>
      </c>
      <c r="AJ2048" t="s">
        <v>7891</v>
      </c>
      <c r="AK2048" t="s">
        <v>7891</v>
      </c>
      <c r="AL2048" t="s">
        <v>7891</v>
      </c>
      <c r="AM2048" t="s">
        <v>7891</v>
      </c>
      <c r="AN2048" t="s">
        <v>7891</v>
      </c>
      <c r="AO2048" t="s">
        <v>10635</v>
      </c>
      <c r="AP2048" t="s">
        <v>7891</v>
      </c>
      <c r="AQ2048" t="s">
        <v>7891</v>
      </c>
      <c r="AR2048" t="s">
        <v>7891</v>
      </c>
      <c r="AS2048" t="s">
        <v>7891</v>
      </c>
      <c r="AT2048" t="s">
        <v>7891</v>
      </c>
      <c r="AU2048">
        <v>2021</v>
      </c>
      <c r="AV2048">
        <v>11</v>
      </c>
      <c r="AW2048">
        <v>5</v>
      </c>
      <c r="AX2048" t="s">
        <v>7891</v>
      </c>
      <c r="AY2048" t="s">
        <v>7891</v>
      </c>
      <c r="AZ2048" t="s">
        <v>7891</v>
      </c>
      <c r="BA2048" t="s">
        <v>7891</v>
      </c>
      <c r="BB2048" t="s">
        <v>7891</v>
      </c>
      <c r="BC2048" t="s">
        <v>7891</v>
      </c>
      <c r="BD2048" t="s">
        <v>7638</v>
      </c>
      <c r="BE2048" t="s">
        <v>5295</v>
      </c>
      <c r="BF2048" t="s">
        <v>7891</v>
      </c>
      <c r="BG2048" t="s">
        <v>7891</v>
      </c>
      <c r="BH2048" t="s">
        <v>7891</v>
      </c>
      <c r="BI2048" t="s">
        <v>7891</v>
      </c>
      <c r="BJ2048" t="s">
        <v>7891</v>
      </c>
      <c r="BK2048" t="s">
        <v>7891</v>
      </c>
      <c r="BL2048" t="s">
        <v>7891</v>
      </c>
      <c r="BM2048">
        <v>34049904</v>
      </c>
      <c r="BN2048" t="s">
        <v>7891</v>
      </c>
      <c r="BO2048" t="s">
        <v>7891</v>
      </c>
      <c r="BP2048" t="s">
        <v>7891</v>
      </c>
      <c r="BQ2048" t="s">
        <v>7891</v>
      </c>
      <c r="BR2048" t="s">
        <v>10636</v>
      </c>
    </row>
    <row r="2049" spans="1:70" x14ac:dyDescent="0.35">
      <c r="A2049" t="s">
        <v>11404</v>
      </c>
      <c r="B2049" t="s">
        <v>10637</v>
      </c>
      <c r="C2049" t="s">
        <v>7891</v>
      </c>
      <c r="D2049" t="s">
        <v>10638</v>
      </c>
      <c r="E2049" t="s">
        <v>10639</v>
      </c>
      <c r="U2049" t="s">
        <v>7891</v>
      </c>
      <c r="V2049" t="s">
        <v>10640</v>
      </c>
      <c r="W2049" t="s">
        <v>7891</v>
      </c>
      <c r="X2049" t="s">
        <v>7891</v>
      </c>
      <c r="Y2049" t="s">
        <v>7891</v>
      </c>
      <c r="Z2049" t="s">
        <v>7891</v>
      </c>
      <c r="AA2049" t="s">
        <v>10641</v>
      </c>
      <c r="AB2049" t="s">
        <v>10642</v>
      </c>
      <c r="AC2049" t="s">
        <v>7891</v>
      </c>
      <c r="AD2049" t="s">
        <v>7891</v>
      </c>
      <c r="AE2049" t="s">
        <v>7891</v>
      </c>
      <c r="AF2049" t="s">
        <v>7891</v>
      </c>
      <c r="AG2049" t="s">
        <v>7891</v>
      </c>
      <c r="AH2049" t="s">
        <v>7891</v>
      </c>
      <c r="AI2049" t="s">
        <v>7891</v>
      </c>
      <c r="AJ2049" t="s">
        <v>7891</v>
      </c>
      <c r="AK2049" t="s">
        <v>7891</v>
      </c>
      <c r="AL2049" t="s">
        <v>7891</v>
      </c>
      <c r="AM2049" t="s">
        <v>7891</v>
      </c>
      <c r="AN2049" t="s">
        <v>7891</v>
      </c>
      <c r="AO2049" t="s">
        <v>10643</v>
      </c>
      <c r="AP2049" t="s">
        <v>10644</v>
      </c>
      <c r="AQ2049" t="s">
        <v>7891</v>
      </c>
      <c r="AR2049" t="s">
        <v>7891</v>
      </c>
      <c r="AS2049" t="s">
        <v>7891</v>
      </c>
      <c r="AT2049" t="s">
        <v>7891</v>
      </c>
      <c r="AU2049">
        <v>2021</v>
      </c>
      <c r="AV2049">
        <v>37</v>
      </c>
      <c r="AW2049">
        <v>11</v>
      </c>
      <c r="AX2049" t="s">
        <v>7891</v>
      </c>
      <c r="AY2049" t="s">
        <v>7891</v>
      </c>
      <c r="AZ2049" t="s">
        <v>7891</v>
      </c>
      <c r="BA2049" t="s">
        <v>7891</v>
      </c>
      <c r="BB2049" t="s">
        <v>7891</v>
      </c>
      <c r="BC2049" t="s">
        <v>7891</v>
      </c>
      <c r="BD2049" t="s">
        <v>10645</v>
      </c>
      <c r="BE2049" t="s">
        <v>10646</v>
      </c>
      <c r="BF2049" t="s">
        <v>7891</v>
      </c>
      <c r="BG2049" t="s">
        <v>7891</v>
      </c>
      <c r="BH2049" t="s">
        <v>7891</v>
      </c>
      <c r="BI2049" t="s">
        <v>7891</v>
      </c>
      <c r="BJ2049" t="s">
        <v>7891</v>
      </c>
      <c r="BK2049" t="s">
        <v>7891</v>
      </c>
      <c r="BL2049" t="s">
        <v>7891</v>
      </c>
      <c r="BM2049">
        <v>34816963</v>
      </c>
      <c r="BN2049" t="s">
        <v>7891</v>
      </c>
      <c r="BO2049" t="s">
        <v>7891</v>
      </c>
      <c r="BP2049" t="s">
        <v>7891</v>
      </c>
      <c r="BQ2049" t="s">
        <v>7891</v>
      </c>
      <c r="BR2049" t="s">
        <v>10647</v>
      </c>
    </row>
    <row r="2050" spans="1:70" x14ac:dyDescent="0.35">
      <c r="A2050" t="s">
        <v>11404</v>
      </c>
      <c r="B2050" t="s">
        <v>10648</v>
      </c>
      <c r="C2050" t="s">
        <v>7891</v>
      </c>
      <c r="D2050" t="s">
        <v>4576</v>
      </c>
      <c r="E2050" t="s">
        <v>10649</v>
      </c>
      <c r="U2050" t="s">
        <v>7891</v>
      </c>
      <c r="V2050" t="s">
        <v>10650</v>
      </c>
      <c r="W2050" t="s">
        <v>7891</v>
      </c>
      <c r="X2050" t="s">
        <v>7891</v>
      </c>
      <c r="Y2050" t="s">
        <v>7891</v>
      </c>
      <c r="Z2050" t="s">
        <v>7891</v>
      </c>
      <c r="AA2050" t="s">
        <v>7891</v>
      </c>
      <c r="AB2050" t="s">
        <v>10651</v>
      </c>
      <c r="AC2050" t="s">
        <v>7891</v>
      </c>
      <c r="AD2050" t="s">
        <v>7891</v>
      </c>
      <c r="AE2050" t="s">
        <v>7891</v>
      </c>
      <c r="AF2050" t="s">
        <v>7891</v>
      </c>
      <c r="AG2050" t="s">
        <v>7891</v>
      </c>
      <c r="AH2050" t="s">
        <v>7891</v>
      </c>
      <c r="AI2050" t="s">
        <v>7891</v>
      </c>
      <c r="AJ2050" t="s">
        <v>7891</v>
      </c>
      <c r="AK2050" t="s">
        <v>7891</v>
      </c>
      <c r="AL2050" t="s">
        <v>7891</v>
      </c>
      <c r="AM2050" t="s">
        <v>7891</v>
      </c>
      <c r="AN2050" t="s">
        <v>7891</v>
      </c>
      <c r="AO2050" t="s">
        <v>10652</v>
      </c>
      <c r="AP2050" t="s">
        <v>10653</v>
      </c>
      <c r="AQ2050" t="s">
        <v>7891</v>
      </c>
      <c r="AR2050" t="s">
        <v>7891</v>
      </c>
      <c r="AS2050" t="s">
        <v>7891</v>
      </c>
      <c r="AT2050" t="s">
        <v>7891</v>
      </c>
      <c r="AU2050">
        <v>2021</v>
      </c>
      <c r="AV2050">
        <v>7</v>
      </c>
      <c r="AW2050">
        <v>1</v>
      </c>
      <c r="AX2050" t="s">
        <v>7891</v>
      </c>
      <c r="AY2050" t="s">
        <v>7891</v>
      </c>
      <c r="AZ2050" t="s">
        <v>7891</v>
      </c>
      <c r="BA2050" t="s">
        <v>7891</v>
      </c>
      <c r="BB2050" t="s">
        <v>7891</v>
      </c>
      <c r="BC2050" t="s">
        <v>7891</v>
      </c>
      <c r="BD2050" t="s">
        <v>10654</v>
      </c>
      <c r="BE2050" t="s">
        <v>4582</v>
      </c>
      <c r="BF2050" t="s">
        <v>7891</v>
      </c>
      <c r="BG2050" t="s">
        <v>7891</v>
      </c>
      <c r="BH2050" t="s">
        <v>7891</v>
      </c>
      <c r="BI2050" t="s">
        <v>7891</v>
      </c>
      <c r="BJ2050" t="s">
        <v>7891</v>
      </c>
      <c r="BK2050" t="s">
        <v>7891</v>
      </c>
      <c r="BL2050" t="s">
        <v>7891</v>
      </c>
      <c r="BM2050">
        <v>33537152</v>
      </c>
      <c r="BN2050" t="s">
        <v>7891</v>
      </c>
      <c r="BO2050" t="s">
        <v>7891</v>
      </c>
      <c r="BP2050" t="s">
        <v>7891</v>
      </c>
      <c r="BQ2050" t="s">
        <v>7891</v>
      </c>
      <c r="BR2050" t="s">
        <v>10655</v>
      </c>
    </row>
    <row r="2051" spans="1:70" x14ac:dyDescent="0.35">
      <c r="A2051" t="s">
        <v>11404</v>
      </c>
      <c r="B2051" t="s">
        <v>10656</v>
      </c>
      <c r="C2051" t="s">
        <v>7891</v>
      </c>
      <c r="D2051" t="s">
        <v>10657</v>
      </c>
      <c r="E2051" t="s">
        <v>10496</v>
      </c>
      <c r="U2051" t="s">
        <v>7891</v>
      </c>
      <c r="V2051" t="s">
        <v>10658</v>
      </c>
      <c r="W2051" t="s">
        <v>7891</v>
      </c>
      <c r="X2051" t="s">
        <v>7891</v>
      </c>
      <c r="Y2051" t="s">
        <v>7891</v>
      </c>
      <c r="Z2051" t="s">
        <v>7891</v>
      </c>
      <c r="AA2051" t="s">
        <v>7891</v>
      </c>
      <c r="AB2051" t="s">
        <v>7891</v>
      </c>
      <c r="AC2051" t="s">
        <v>7891</v>
      </c>
      <c r="AD2051" t="s">
        <v>7891</v>
      </c>
      <c r="AE2051" t="s">
        <v>7891</v>
      </c>
      <c r="AF2051" t="s">
        <v>7891</v>
      </c>
      <c r="AG2051" t="s">
        <v>7891</v>
      </c>
      <c r="AH2051" t="s">
        <v>7891</v>
      </c>
      <c r="AI2051" t="s">
        <v>7891</v>
      </c>
      <c r="AJ2051" t="s">
        <v>7891</v>
      </c>
      <c r="AK2051" t="s">
        <v>7891</v>
      </c>
      <c r="AL2051" t="s">
        <v>7891</v>
      </c>
      <c r="AM2051" t="s">
        <v>7891</v>
      </c>
      <c r="AN2051" t="s">
        <v>7891</v>
      </c>
      <c r="AO2051" t="s">
        <v>10500</v>
      </c>
      <c r="AP2051" t="s">
        <v>7891</v>
      </c>
      <c r="AQ2051" t="s">
        <v>7891</v>
      </c>
      <c r="AR2051" t="s">
        <v>7891</v>
      </c>
      <c r="AS2051" t="s">
        <v>7891</v>
      </c>
      <c r="AT2051" t="s">
        <v>7891</v>
      </c>
      <c r="AU2051">
        <v>2021</v>
      </c>
      <c r="AV2051">
        <v>12</v>
      </c>
      <c r="AW2051">
        <v>3</v>
      </c>
      <c r="AX2051" t="s">
        <v>7891</v>
      </c>
      <c r="AY2051" t="s">
        <v>7891</v>
      </c>
      <c r="AZ2051" t="s">
        <v>7891</v>
      </c>
      <c r="BA2051" t="s">
        <v>7891</v>
      </c>
      <c r="BB2051">
        <v>88</v>
      </c>
      <c r="BC2051">
        <v>113</v>
      </c>
      <c r="BD2051" t="s">
        <v>7891</v>
      </c>
      <c r="BE2051" t="s">
        <v>10659</v>
      </c>
      <c r="BF2051" t="s">
        <v>7891</v>
      </c>
      <c r="BG2051" t="s">
        <v>7891</v>
      </c>
      <c r="BH2051" t="s">
        <v>7891</v>
      </c>
      <c r="BI2051" t="s">
        <v>7891</v>
      </c>
      <c r="BJ2051" t="s">
        <v>7891</v>
      </c>
      <c r="BK2051" t="s">
        <v>7891</v>
      </c>
      <c r="BL2051" t="s">
        <v>7891</v>
      </c>
      <c r="BM2051" t="s">
        <v>7891</v>
      </c>
      <c r="BN2051" t="s">
        <v>7891</v>
      </c>
      <c r="BO2051" t="s">
        <v>7891</v>
      </c>
      <c r="BP2051" t="s">
        <v>7891</v>
      </c>
      <c r="BQ2051" t="s">
        <v>7891</v>
      </c>
      <c r="BR2051" t="s">
        <v>10660</v>
      </c>
    </row>
    <row r="2052" spans="1:70" x14ac:dyDescent="0.35">
      <c r="A2052" t="s">
        <v>11404</v>
      </c>
      <c r="B2052" t="s">
        <v>10661</v>
      </c>
      <c r="C2052" t="s">
        <v>7891</v>
      </c>
      <c r="D2052" t="s">
        <v>10662</v>
      </c>
      <c r="E2052" t="s">
        <v>10663</v>
      </c>
      <c r="U2052" t="s">
        <v>7891</v>
      </c>
      <c r="V2052" t="s">
        <v>10664</v>
      </c>
      <c r="W2052" t="s">
        <v>7891</v>
      </c>
      <c r="X2052" t="s">
        <v>7891</v>
      </c>
      <c r="Y2052" t="s">
        <v>7891</v>
      </c>
      <c r="Z2052" t="s">
        <v>7891</v>
      </c>
      <c r="AA2052" t="s">
        <v>7891</v>
      </c>
      <c r="AB2052" t="s">
        <v>7891</v>
      </c>
      <c r="AC2052" t="s">
        <v>7891</v>
      </c>
      <c r="AD2052" t="s">
        <v>7891</v>
      </c>
      <c r="AE2052" t="s">
        <v>7891</v>
      </c>
      <c r="AF2052" t="s">
        <v>7891</v>
      </c>
      <c r="AG2052" t="s">
        <v>7891</v>
      </c>
      <c r="AH2052" t="s">
        <v>7891</v>
      </c>
      <c r="AI2052" t="s">
        <v>7891</v>
      </c>
      <c r="AJ2052" t="s">
        <v>7891</v>
      </c>
      <c r="AK2052" t="s">
        <v>7891</v>
      </c>
      <c r="AL2052" t="s">
        <v>7891</v>
      </c>
      <c r="AM2052" t="s">
        <v>7891</v>
      </c>
      <c r="AN2052" t="s">
        <v>7891</v>
      </c>
      <c r="AO2052" t="s">
        <v>10665</v>
      </c>
      <c r="AP2052" t="s">
        <v>7891</v>
      </c>
      <c r="AQ2052" t="s">
        <v>10666</v>
      </c>
      <c r="AR2052" t="s">
        <v>7891</v>
      </c>
      <c r="AS2052" t="s">
        <v>7891</v>
      </c>
      <c r="AT2052" t="s">
        <v>7891</v>
      </c>
      <c r="AU2052">
        <v>2021</v>
      </c>
      <c r="AV2052">
        <v>46</v>
      </c>
      <c r="AW2052" t="s">
        <v>7891</v>
      </c>
      <c r="AX2052" t="s">
        <v>7891</v>
      </c>
      <c r="AY2052" t="s">
        <v>7891</v>
      </c>
      <c r="AZ2052" t="s">
        <v>7891</v>
      </c>
      <c r="BA2052" t="s">
        <v>7891</v>
      </c>
      <c r="BB2052">
        <v>35</v>
      </c>
      <c r="BC2052">
        <v>58</v>
      </c>
      <c r="BD2052" t="s">
        <v>7891</v>
      </c>
      <c r="BE2052" t="s">
        <v>10667</v>
      </c>
      <c r="BF2052" t="s">
        <v>7891</v>
      </c>
      <c r="BG2052" t="s">
        <v>7891</v>
      </c>
      <c r="BH2052" t="s">
        <v>7891</v>
      </c>
      <c r="BI2052" t="s">
        <v>7891</v>
      </c>
      <c r="BJ2052" t="s">
        <v>7891</v>
      </c>
      <c r="BK2052" t="s">
        <v>7891</v>
      </c>
      <c r="BL2052" t="s">
        <v>7891</v>
      </c>
      <c r="BM2052" t="s">
        <v>7891</v>
      </c>
      <c r="BN2052" t="s">
        <v>7891</v>
      </c>
      <c r="BO2052" t="s">
        <v>7891</v>
      </c>
      <c r="BP2052" t="s">
        <v>7891</v>
      </c>
      <c r="BQ2052" t="s">
        <v>7891</v>
      </c>
      <c r="BR2052" t="s">
        <v>10668</v>
      </c>
    </row>
    <row r="2053" spans="1:70" x14ac:dyDescent="0.35">
      <c r="A2053" t="s">
        <v>11404</v>
      </c>
      <c r="B2053" t="s">
        <v>10669</v>
      </c>
      <c r="C2053" t="s">
        <v>7891</v>
      </c>
      <c r="D2053" t="s">
        <v>10670</v>
      </c>
      <c r="E2053" t="s">
        <v>10671</v>
      </c>
      <c r="U2053" t="s">
        <v>7891</v>
      </c>
      <c r="V2053" t="s">
        <v>10672</v>
      </c>
      <c r="W2053" t="s">
        <v>7891</v>
      </c>
      <c r="X2053" t="s">
        <v>7891</v>
      </c>
      <c r="Y2053" t="s">
        <v>7891</v>
      </c>
      <c r="Z2053" t="s">
        <v>7891</v>
      </c>
      <c r="AA2053" t="s">
        <v>7891</v>
      </c>
      <c r="AB2053" t="s">
        <v>7891</v>
      </c>
      <c r="AC2053" t="s">
        <v>7891</v>
      </c>
      <c r="AD2053" t="s">
        <v>7891</v>
      </c>
      <c r="AE2053" t="s">
        <v>7891</v>
      </c>
      <c r="AF2053" t="s">
        <v>7891</v>
      </c>
      <c r="AG2053" t="s">
        <v>7891</v>
      </c>
      <c r="AH2053" t="s">
        <v>7891</v>
      </c>
      <c r="AI2053" t="s">
        <v>7891</v>
      </c>
      <c r="AJ2053" t="s">
        <v>7891</v>
      </c>
      <c r="AK2053" t="s">
        <v>7891</v>
      </c>
      <c r="AL2053" t="s">
        <v>7891</v>
      </c>
      <c r="AM2053" t="s">
        <v>7891</v>
      </c>
      <c r="AN2053" t="s">
        <v>7891</v>
      </c>
      <c r="AO2053" t="s">
        <v>10673</v>
      </c>
      <c r="AP2053" t="s">
        <v>10674</v>
      </c>
      <c r="AQ2053" t="s">
        <v>7891</v>
      </c>
      <c r="AR2053" t="s">
        <v>7891</v>
      </c>
      <c r="AS2053" t="s">
        <v>7891</v>
      </c>
      <c r="AT2053" t="s">
        <v>7891</v>
      </c>
      <c r="AU2053">
        <v>2021</v>
      </c>
      <c r="AV2053">
        <v>53</v>
      </c>
      <c r="AW2053">
        <v>1</v>
      </c>
      <c r="AX2053" t="s">
        <v>7891</v>
      </c>
      <c r="AY2053" t="s">
        <v>7891</v>
      </c>
      <c r="AZ2053" t="s">
        <v>7891</v>
      </c>
      <c r="BA2053" t="s">
        <v>7891</v>
      </c>
      <c r="BB2053">
        <v>55</v>
      </c>
      <c r="BC2053">
        <v>70</v>
      </c>
      <c r="BD2053" t="s">
        <v>7891</v>
      </c>
      <c r="BE2053" t="s">
        <v>7891</v>
      </c>
      <c r="BF2053" t="s">
        <v>7891</v>
      </c>
      <c r="BG2053" t="s">
        <v>7891</v>
      </c>
      <c r="BH2053" t="s">
        <v>7891</v>
      </c>
      <c r="BI2053" t="s">
        <v>7891</v>
      </c>
      <c r="BJ2053" t="s">
        <v>7891</v>
      </c>
      <c r="BK2053" t="s">
        <v>7891</v>
      </c>
      <c r="BL2053" t="s">
        <v>7891</v>
      </c>
      <c r="BM2053" t="s">
        <v>7891</v>
      </c>
      <c r="BN2053" t="s">
        <v>7891</v>
      </c>
      <c r="BO2053" t="s">
        <v>7891</v>
      </c>
      <c r="BP2053" t="s">
        <v>7891</v>
      </c>
      <c r="BQ2053" t="s">
        <v>7891</v>
      </c>
      <c r="BR2053" t="s">
        <v>10675</v>
      </c>
    </row>
    <row r="2054" spans="1:70" x14ac:dyDescent="0.35">
      <c r="A2054" t="s">
        <v>11404</v>
      </c>
      <c r="B2054" t="s">
        <v>10676</v>
      </c>
      <c r="C2054" t="s">
        <v>7891</v>
      </c>
      <c r="D2054" t="s">
        <v>10677</v>
      </c>
      <c r="E2054" t="s">
        <v>10678</v>
      </c>
      <c r="U2054" t="s">
        <v>7891</v>
      </c>
      <c r="V2054" t="s">
        <v>10679</v>
      </c>
      <c r="W2054" t="s">
        <v>7891</v>
      </c>
      <c r="X2054" t="s">
        <v>7891</v>
      </c>
      <c r="Y2054" t="s">
        <v>7891</v>
      </c>
      <c r="Z2054" t="s">
        <v>7891</v>
      </c>
      <c r="AA2054" t="s">
        <v>7891</v>
      </c>
      <c r="AB2054" t="s">
        <v>7891</v>
      </c>
      <c r="AC2054" t="s">
        <v>7891</v>
      </c>
      <c r="AD2054" t="s">
        <v>7891</v>
      </c>
      <c r="AE2054" t="s">
        <v>7891</v>
      </c>
      <c r="AF2054" t="s">
        <v>7891</v>
      </c>
      <c r="AG2054" t="s">
        <v>7891</v>
      </c>
      <c r="AH2054" t="s">
        <v>7891</v>
      </c>
      <c r="AI2054" t="s">
        <v>7891</v>
      </c>
      <c r="AJ2054" t="s">
        <v>7891</v>
      </c>
      <c r="AK2054" t="s">
        <v>7891</v>
      </c>
      <c r="AL2054" t="s">
        <v>7891</v>
      </c>
      <c r="AM2054" t="s">
        <v>7891</v>
      </c>
      <c r="AN2054" t="s">
        <v>7891</v>
      </c>
      <c r="AO2054" t="s">
        <v>10680</v>
      </c>
      <c r="AP2054" t="s">
        <v>10681</v>
      </c>
      <c r="AQ2054" t="s">
        <v>7891</v>
      </c>
      <c r="AR2054" t="s">
        <v>7891</v>
      </c>
      <c r="AS2054" t="s">
        <v>7891</v>
      </c>
      <c r="AT2054" t="s">
        <v>8621</v>
      </c>
      <c r="AU2054">
        <v>2021</v>
      </c>
      <c r="AV2054">
        <v>60</v>
      </c>
      <c r="AW2054" t="s">
        <v>7891</v>
      </c>
      <c r="AX2054" t="s">
        <v>7891</v>
      </c>
      <c r="AY2054" t="s">
        <v>7891</v>
      </c>
      <c r="AZ2054" t="s">
        <v>7891</v>
      </c>
      <c r="BA2054" t="s">
        <v>7891</v>
      </c>
      <c r="BB2054" t="s">
        <v>7891</v>
      </c>
      <c r="BC2054" t="s">
        <v>7891</v>
      </c>
      <c r="BD2054">
        <v>100836</v>
      </c>
      <c r="BE2054" t="s">
        <v>2482</v>
      </c>
      <c r="BF2054" t="s">
        <v>7891</v>
      </c>
      <c r="BG2054" t="s">
        <v>7891</v>
      </c>
      <c r="BH2054" t="s">
        <v>7891</v>
      </c>
      <c r="BI2054" t="s">
        <v>7891</v>
      </c>
      <c r="BJ2054" t="s">
        <v>7891</v>
      </c>
      <c r="BK2054" t="s">
        <v>7891</v>
      </c>
      <c r="BL2054" t="s">
        <v>7891</v>
      </c>
      <c r="BM2054" t="s">
        <v>7891</v>
      </c>
      <c r="BN2054" t="s">
        <v>7891</v>
      </c>
      <c r="BO2054" t="s">
        <v>7891</v>
      </c>
      <c r="BP2054" t="s">
        <v>7891</v>
      </c>
      <c r="BQ2054" t="s">
        <v>7891</v>
      </c>
      <c r="BR2054" t="s">
        <v>10682</v>
      </c>
    </row>
    <row r="2055" spans="1:70" x14ac:dyDescent="0.35">
      <c r="A2055" t="s">
        <v>11404</v>
      </c>
      <c r="B2055" t="s">
        <v>10683</v>
      </c>
      <c r="C2055" t="s">
        <v>7891</v>
      </c>
      <c r="D2055" t="s">
        <v>5064</v>
      </c>
      <c r="E2055" t="s">
        <v>10631</v>
      </c>
      <c r="U2055" t="s">
        <v>7891</v>
      </c>
      <c r="V2055" t="s">
        <v>10684</v>
      </c>
      <c r="W2055" t="s">
        <v>7891</v>
      </c>
      <c r="X2055" t="s">
        <v>7891</v>
      </c>
      <c r="Y2055" t="s">
        <v>7891</v>
      </c>
      <c r="Z2055" t="s">
        <v>7891</v>
      </c>
      <c r="AA2055" t="s">
        <v>10685</v>
      </c>
      <c r="AB2055" t="s">
        <v>10686</v>
      </c>
      <c r="AC2055" t="s">
        <v>7891</v>
      </c>
      <c r="AD2055" t="s">
        <v>7891</v>
      </c>
      <c r="AE2055" t="s">
        <v>7891</v>
      </c>
      <c r="AF2055" t="s">
        <v>7891</v>
      </c>
      <c r="AG2055" t="s">
        <v>7891</v>
      </c>
      <c r="AH2055" t="s">
        <v>7891</v>
      </c>
      <c r="AI2055" t="s">
        <v>7891</v>
      </c>
      <c r="AJ2055" t="s">
        <v>7891</v>
      </c>
      <c r="AK2055" t="s">
        <v>7891</v>
      </c>
      <c r="AL2055" t="s">
        <v>7891</v>
      </c>
      <c r="AM2055" t="s">
        <v>7891</v>
      </c>
      <c r="AN2055" t="s">
        <v>7891</v>
      </c>
      <c r="AO2055" t="s">
        <v>10635</v>
      </c>
      <c r="AP2055" t="s">
        <v>7891</v>
      </c>
      <c r="AQ2055" t="s">
        <v>7891</v>
      </c>
      <c r="AR2055" t="s">
        <v>7891</v>
      </c>
      <c r="AS2055" t="s">
        <v>7891</v>
      </c>
      <c r="AT2055" t="s">
        <v>7891</v>
      </c>
      <c r="AU2055">
        <v>2021</v>
      </c>
      <c r="AV2055">
        <v>11</v>
      </c>
      <c r="AW2055">
        <v>6</v>
      </c>
      <c r="AX2055" t="s">
        <v>7891</v>
      </c>
      <c r="AY2055" t="s">
        <v>7891</v>
      </c>
      <c r="AZ2055" t="s">
        <v>7891</v>
      </c>
      <c r="BA2055" t="s">
        <v>7891</v>
      </c>
      <c r="BB2055" t="s">
        <v>7891</v>
      </c>
      <c r="BC2055" t="s">
        <v>7891</v>
      </c>
      <c r="BD2055" t="s">
        <v>7620</v>
      </c>
      <c r="BE2055" t="s">
        <v>5069</v>
      </c>
      <c r="BF2055" t="s">
        <v>7891</v>
      </c>
      <c r="BG2055" t="s">
        <v>7891</v>
      </c>
      <c r="BH2055" t="s">
        <v>7891</v>
      </c>
      <c r="BI2055" t="s">
        <v>7891</v>
      </c>
      <c r="BJ2055" t="s">
        <v>7891</v>
      </c>
      <c r="BK2055" t="s">
        <v>7891</v>
      </c>
      <c r="BL2055" t="s">
        <v>7891</v>
      </c>
      <c r="BM2055">
        <v>34162643</v>
      </c>
      <c r="BN2055" t="s">
        <v>7891</v>
      </c>
      <c r="BO2055" t="s">
        <v>7891</v>
      </c>
      <c r="BP2055" t="s">
        <v>7891</v>
      </c>
      <c r="BQ2055" t="s">
        <v>7891</v>
      </c>
      <c r="BR2055" t="s">
        <v>10687</v>
      </c>
    </row>
    <row r="2056" spans="1:70" x14ac:dyDescent="0.35">
      <c r="A2056" t="s">
        <v>11404</v>
      </c>
      <c r="B2056" t="s">
        <v>10688</v>
      </c>
      <c r="C2056" t="s">
        <v>7891</v>
      </c>
      <c r="D2056" t="s">
        <v>10689</v>
      </c>
      <c r="E2056" t="s">
        <v>10690</v>
      </c>
      <c r="U2056" t="s">
        <v>7891</v>
      </c>
      <c r="V2056" t="s">
        <v>10691</v>
      </c>
      <c r="W2056" t="s">
        <v>7891</v>
      </c>
      <c r="X2056" t="s">
        <v>7891</v>
      </c>
      <c r="Y2056" t="s">
        <v>7891</v>
      </c>
      <c r="Z2056" t="s">
        <v>7891</v>
      </c>
      <c r="AA2056" t="s">
        <v>7891</v>
      </c>
      <c r="AB2056" t="s">
        <v>7891</v>
      </c>
      <c r="AC2056" t="s">
        <v>7891</v>
      </c>
      <c r="AD2056" t="s">
        <v>7891</v>
      </c>
      <c r="AE2056" t="s">
        <v>7891</v>
      </c>
      <c r="AF2056" t="s">
        <v>7891</v>
      </c>
      <c r="AG2056" t="s">
        <v>7891</v>
      </c>
      <c r="AH2056" t="s">
        <v>7891</v>
      </c>
      <c r="AI2056" t="s">
        <v>7891</v>
      </c>
      <c r="AJ2056" t="s">
        <v>7891</v>
      </c>
      <c r="AK2056" t="s">
        <v>7891</v>
      </c>
      <c r="AL2056" t="s">
        <v>7891</v>
      </c>
      <c r="AM2056" t="s">
        <v>7891</v>
      </c>
      <c r="AN2056" t="s">
        <v>7891</v>
      </c>
      <c r="AO2056" t="s">
        <v>10692</v>
      </c>
      <c r="AP2056" t="s">
        <v>10693</v>
      </c>
      <c r="AQ2056" t="s">
        <v>7891</v>
      </c>
      <c r="AR2056" t="s">
        <v>7891</v>
      </c>
      <c r="AS2056" t="s">
        <v>7891</v>
      </c>
      <c r="AT2056" t="s">
        <v>10694</v>
      </c>
      <c r="AU2056">
        <v>2021</v>
      </c>
      <c r="AV2056">
        <v>27</v>
      </c>
      <c r="AW2056">
        <v>1</v>
      </c>
      <c r="AX2056" t="s">
        <v>7891</v>
      </c>
      <c r="AY2056" t="s">
        <v>7891</v>
      </c>
      <c r="AZ2056" t="s">
        <v>7891</v>
      </c>
      <c r="BA2056" t="s">
        <v>7891</v>
      </c>
      <c r="BB2056">
        <v>15</v>
      </c>
      <c r="BC2056">
        <v>23</v>
      </c>
      <c r="BD2056" t="s">
        <v>7891</v>
      </c>
      <c r="BE2056" t="s">
        <v>7891</v>
      </c>
      <c r="BF2056" t="s">
        <v>7891</v>
      </c>
      <c r="BG2056" t="s">
        <v>7891</v>
      </c>
      <c r="BH2056" t="s">
        <v>7891</v>
      </c>
      <c r="BI2056" t="s">
        <v>7891</v>
      </c>
      <c r="BJ2056" t="s">
        <v>7891</v>
      </c>
      <c r="BK2056" t="s">
        <v>7891</v>
      </c>
      <c r="BL2056" t="s">
        <v>7891</v>
      </c>
      <c r="BM2056" t="s">
        <v>7891</v>
      </c>
      <c r="BN2056" t="s">
        <v>7891</v>
      </c>
      <c r="BO2056" t="s">
        <v>7891</v>
      </c>
      <c r="BP2056" t="s">
        <v>7891</v>
      </c>
      <c r="BQ2056" t="s">
        <v>7891</v>
      </c>
      <c r="BR2056" t="s">
        <v>10695</v>
      </c>
    </row>
    <row r="2057" spans="1:70" x14ac:dyDescent="0.35">
      <c r="A2057" t="s">
        <v>11404</v>
      </c>
      <c r="B2057" t="s">
        <v>10696</v>
      </c>
      <c r="C2057" t="s">
        <v>7891</v>
      </c>
      <c r="D2057" t="s">
        <v>5723</v>
      </c>
      <c r="E2057" t="s">
        <v>10697</v>
      </c>
      <c r="U2057" t="s">
        <v>7891</v>
      </c>
      <c r="V2057" t="s">
        <v>10698</v>
      </c>
      <c r="W2057" t="s">
        <v>7891</v>
      </c>
      <c r="X2057" t="s">
        <v>7891</v>
      </c>
      <c r="Y2057" t="s">
        <v>7891</v>
      </c>
      <c r="Z2057" t="s">
        <v>7891</v>
      </c>
      <c r="AA2057" t="s">
        <v>7891</v>
      </c>
      <c r="AB2057" t="s">
        <v>7891</v>
      </c>
      <c r="AC2057" t="s">
        <v>7891</v>
      </c>
      <c r="AD2057" t="s">
        <v>7891</v>
      </c>
      <c r="AE2057" t="s">
        <v>7891</v>
      </c>
      <c r="AF2057" t="s">
        <v>7891</v>
      </c>
      <c r="AG2057" t="s">
        <v>7891</v>
      </c>
      <c r="AH2057" t="s">
        <v>7891</v>
      </c>
      <c r="AI2057" t="s">
        <v>7891</v>
      </c>
      <c r="AJ2057" t="s">
        <v>7891</v>
      </c>
      <c r="AK2057" t="s">
        <v>7891</v>
      </c>
      <c r="AL2057" t="s">
        <v>7891</v>
      </c>
      <c r="AM2057" t="s">
        <v>7891</v>
      </c>
      <c r="AN2057" t="s">
        <v>7891</v>
      </c>
      <c r="AO2057" t="s">
        <v>7891</v>
      </c>
      <c r="AP2057" t="s">
        <v>10699</v>
      </c>
      <c r="AQ2057" t="s">
        <v>7891</v>
      </c>
      <c r="AR2057" t="s">
        <v>7891</v>
      </c>
      <c r="AS2057" t="s">
        <v>7891</v>
      </c>
      <c r="AT2057" t="s">
        <v>7891</v>
      </c>
      <c r="AU2057">
        <v>2021</v>
      </c>
      <c r="AV2057">
        <v>14</v>
      </c>
      <c r="AW2057" t="s">
        <v>7891</v>
      </c>
      <c r="AX2057" t="s">
        <v>7891</v>
      </c>
      <c r="AY2057" t="s">
        <v>7891</v>
      </c>
      <c r="AZ2057" t="s">
        <v>7891</v>
      </c>
      <c r="BA2057" t="s">
        <v>7891</v>
      </c>
      <c r="BB2057">
        <v>1785</v>
      </c>
      <c r="BC2057">
        <v>1795</v>
      </c>
      <c r="BD2057" t="s">
        <v>7891</v>
      </c>
      <c r="BE2057" t="s">
        <v>5729</v>
      </c>
      <c r="BF2057" t="s">
        <v>7891</v>
      </c>
      <c r="BG2057" t="s">
        <v>7891</v>
      </c>
      <c r="BH2057" t="s">
        <v>7891</v>
      </c>
      <c r="BI2057" t="s">
        <v>7891</v>
      </c>
      <c r="BJ2057" t="s">
        <v>7891</v>
      </c>
      <c r="BK2057" t="s">
        <v>7891</v>
      </c>
      <c r="BL2057" t="s">
        <v>7891</v>
      </c>
      <c r="BM2057">
        <v>34007205</v>
      </c>
      <c r="BN2057" t="s">
        <v>7891</v>
      </c>
      <c r="BO2057" t="s">
        <v>7891</v>
      </c>
      <c r="BP2057" t="s">
        <v>7891</v>
      </c>
      <c r="BQ2057" t="s">
        <v>7891</v>
      </c>
      <c r="BR2057" t="s">
        <v>10700</v>
      </c>
    </row>
    <row r="2058" spans="1:70" x14ac:dyDescent="0.35">
      <c r="A2058" t="s">
        <v>11404</v>
      </c>
      <c r="B2058" t="s">
        <v>10701</v>
      </c>
      <c r="C2058" t="s">
        <v>7891</v>
      </c>
      <c r="D2058" t="s">
        <v>10702</v>
      </c>
      <c r="E2058" t="s">
        <v>10703</v>
      </c>
      <c r="U2058" t="s">
        <v>7891</v>
      </c>
      <c r="V2058" t="s">
        <v>10704</v>
      </c>
      <c r="W2058" t="s">
        <v>7891</v>
      </c>
      <c r="X2058" t="s">
        <v>7891</v>
      </c>
      <c r="Y2058" t="s">
        <v>7891</v>
      </c>
      <c r="Z2058" t="s">
        <v>7891</v>
      </c>
      <c r="AA2058" t="s">
        <v>10705</v>
      </c>
      <c r="AB2058" t="s">
        <v>10706</v>
      </c>
      <c r="AC2058" t="s">
        <v>7891</v>
      </c>
      <c r="AD2058" t="s">
        <v>7891</v>
      </c>
      <c r="AE2058" t="s">
        <v>7891</v>
      </c>
      <c r="AF2058" t="s">
        <v>7891</v>
      </c>
      <c r="AG2058" t="s">
        <v>7891</v>
      </c>
      <c r="AH2058" t="s">
        <v>7891</v>
      </c>
      <c r="AI2058" t="s">
        <v>7891</v>
      </c>
      <c r="AJ2058" t="s">
        <v>7891</v>
      </c>
      <c r="AK2058" t="s">
        <v>7891</v>
      </c>
      <c r="AL2058" t="s">
        <v>7891</v>
      </c>
      <c r="AM2058" t="s">
        <v>7891</v>
      </c>
      <c r="AN2058" t="s">
        <v>7891</v>
      </c>
      <c r="AO2058" t="s">
        <v>10707</v>
      </c>
      <c r="AP2058" t="s">
        <v>7891</v>
      </c>
      <c r="AQ2058" t="s">
        <v>7891</v>
      </c>
      <c r="AR2058" t="s">
        <v>7891</v>
      </c>
      <c r="AS2058" t="s">
        <v>7891</v>
      </c>
      <c r="AT2058" t="s">
        <v>10475</v>
      </c>
      <c r="AU2058">
        <v>2021</v>
      </c>
      <c r="AV2058">
        <v>10</v>
      </c>
      <c r="AW2058">
        <v>1</v>
      </c>
      <c r="AX2058" t="s">
        <v>7891</v>
      </c>
      <c r="AY2058" t="s">
        <v>7891</v>
      </c>
      <c r="AZ2058" t="s">
        <v>7891</v>
      </c>
      <c r="BA2058" t="s">
        <v>7891</v>
      </c>
      <c r="BB2058" t="s">
        <v>7891</v>
      </c>
      <c r="BC2058" t="s">
        <v>7891</v>
      </c>
      <c r="BD2058" t="s">
        <v>7891</v>
      </c>
      <c r="BE2058" t="s">
        <v>4555</v>
      </c>
      <c r="BF2058" t="s">
        <v>7891</v>
      </c>
      <c r="BG2058" t="s">
        <v>7891</v>
      </c>
      <c r="BH2058" t="s">
        <v>7891</v>
      </c>
      <c r="BI2058" t="s">
        <v>7891</v>
      </c>
      <c r="BJ2058" t="s">
        <v>7891</v>
      </c>
      <c r="BK2058" t="s">
        <v>7891</v>
      </c>
      <c r="BL2058" t="s">
        <v>7891</v>
      </c>
      <c r="BM2058">
        <v>33959562</v>
      </c>
      <c r="BN2058" t="s">
        <v>7891</v>
      </c>
      <c r="BO2058" t="s">
        <v>7891</v>
      </c>
      <c r="BP2058" t="s">
        <v>7891</v>
      </c>
      <c r="BQ2058" t="s">
        <v>7891</v>
      </c>
      <c r="BR2058" t="s">
        <v>10708</v>
      </c>
    </row>
    <row r="2059" spans="1:70" x14ac:dyDescent="0.35">
      <c r="A2059" t="s">
        <v>11404</v>
      </c>
      <c r="B2059" t="s">
        <v>10709</v>
      </c>
      <c r="C2059" t="s">
        <v>7891</v>
      </c>
      <c r="D2059" t="s">
        <v>10710</v>
      </c>
      <c r="E2059" t="s">
        <v>10711</v>
      </c>
      <c r="U2059" t="s">
        <v>7891</v>
      </c>
      <c r="V2059" t="s">
        <v>10712</v>
      </c>
      <c r="W2059" t="s">
        <v>7891</v>
      </c>
      <c r="X2059" t="s">
        <v>7891</v>
      </c>
      <c r="Y2059" t="s">
        <v>7891</v>
      </c>
      <c r="Z2059" t="s">
        <v>7891</v>
      </c>
      <c r="AA2059" t="s">
        <v>7891</v>
      </c>
      <c r="AB2059" t="s">
        <v>7891</v>
      </c>
      <c r="AC2059" t="s">
        <v>7891</v>
      </c>
      <c r="AD2059" t="s">
        <v>7891</v>
      </c>
      <c r="AE2059" t="s">
        <v>7891</v>
      </c>
      <c r="AF2059" t="s">
        <v>7891</v>
      </c>
      <c r="AG2059" t="s">
        <v>7891</v>
      </c>
      <c r="AH2059" t="s">
        <v>7891</v>
      </c>
      <c r="AI2059" t="s">
        <v>7891</v>
      </c>
      <c r="AJ2059" t="s">
        <v>7891</v>
      </c>
      <c r="AK2059" t="s">
        <v>7891</v>
      </c>
      <c r="AL2059" t="s">
        <v>7891</v>
      </c>
      <c r="AM2059" t="s">
        <v>7891</v>
      </c>
      <c r="AN2059" t="s">
        <v>7891</v>
      </c>
      <c r="AO2059" t="s">
        <v>10713</v>
      </c>
      <c r="AP2059" t="s">
        <v>10714</v>
      </c>
      <c r="AQ2059" t="s">
        <v>7891</v>
      </c>
      <c r="AR2059" t="s">
        <v>7891</v>
      </c>
      <c r="AS2059" t="s">
        <v>7891</v>
      </c>
      <c r="AT2059" t="s">
        <v>7891</v>
      </c>
      <c r="AU2059">
        <v>2021</v>
      </c>
      <c r="AV2059">
        <v>65</v>
      </c>
      <c r="AW2059">
        <v>2</v>
      </c>
      <c r="AX2059" t="s">
        <v>7891</v>
      </c>
      <c r="AY2059" t="s">
        <v>7891</v>
      </c>
      <c r="AZ2059" t="s">
        <v>7891</v>
      </c>
      <c r="BA2059" t="s">
        <v>7891</v>
      </c>
      <c r="BB2059">
        <v>178</v>
      </c>
      <c r="BC2059">
        <v>200</v>
      </c>
      <c r="BD2059" t="s">
        <v>7891</v>
      </c>
      <c r="BE2059" t="s">
        <v>3811</v>
      </c>
      <c r="BF2059" t="s">
        <v>7891</v>
      </c>
      <c r="BG2059" t="s">
        <v>7891</v>
      </c>
      <c r="BH2059" t="s">
        <v>7891</v>
      </c>
      <c r="BI2059" t="s">
        <v>7891</v>
      </c>
      <c r="BJ2059" t="s">
        <v>7891</v>
      </c>
      <c r="BK2059" t="s">
        <v>7891</v>
      </c>
      <c r="BL2059" t="s">
        <v>7891</v>
      </c>
      <c r="BM2059" t="s">
        <v>7891</v>
      </c>
      <c r="BN2059" t="s">
        <v>7891</v>
      </c>
      <c r="BO2059" t="s">
        <v>7891</v>
      </c>
      <c r="BP2059" t="s">
        <v>7891</v>
      </c>
      <c r="BQ2059" t="s">
        <v>7891</v>
      </c>
      <c r="BR2059" t="s">
        <v>10715</v>
      </c>
    </row>
    <row r="2060" spans="1:70" x14ac:dyDescent="0.35">
      <c r="A2060" t="s">
        <v>11404</v>
      </c>
      <c r="B2060" t="s">
        <v>10716</v>
      </c>
      <c r="C2060" t="s">
        <v>7891</v>
      </c>
      <c r="D2060" t="s">
        <v>10717</v>
      </c>
      <c r="E2060" t="s">
        <v>10718</v>
      </c>
      <c r="U2060" t="s">
        <v>7891</v>
      </c>
      <c r="V2060" t="s">
        <v>10719</v>
      </c>
      <c r="W2060" t="s">
        <v>7891</v>
      </c>
      <c r="X2060" t="s">
        <v>7891</v>
      </c>
      <c r="Y2060" t="s">
        <v>7891</v>
      </c>
      <c r="Z2060" t="s">
        <v>7891</v>
      </c>
      <c r="AA2060" t="s">
        <v>10720</v>
      </c>
      <c r="AB2060" t="s">
        <v>10721</v>
      </c>
      <c r="AC2060" t="s">
        <v>7891</v>
      </c>
      <c r="AD2060" t="s">
        <v>7891</v>
      </c>
      <c r="AE2060" t="s">
        <v>7891</v>
      </c>
      <c r="AF2060" t="s">
        <v>7891</v>
      </c>
      <c r="AG2060" t="s">
        <v>7891</v>
      </c>
      <c r="AH2060" t="s">
        <v>7891</v>
      </c>
      <c r="AI2060" t="s">
        <v>7891</v>
      </c>
      <c r="AJ2060" t="s">
        <v>7891</v>
      </c>
      <c r="AK2060" t="s">
        <v>7891</v>
      </c>
      <c r="AL2060" t="s">
        <v>7891</v>
      </c>
      <c r="AM2060" t="s">
        <v>7891</v>
      </c>
      <c r="AN2060" t="s">
        <v>7891</v>
      </c>
      <c r="AO2060" t="s">
        <v>10722</v>
      </c>
      <c r="AP2060" t="s">
        <v>10723</v>
      </c>
      <c r="AQ2060" t="s">
        <v>7891</v>
      </c>
      <c r="AR2060" t="s">
        <v>7891</v>
      </c>
      <c r="AS2060" t="s">
        <v>7891</v>
      </c>
      <c r="AT2060" t="s">
        <v>7891</v>
      </c>
      <c r="AU2060">
        <v>2021</v>
      </c>
      <c r="AV2060">
        <v>70</v>
      </c>
      <c r="AW2060" t="s">
        <v>7891</v>
      </c>
      <c r="AX2060" t="s">
        <v>7891</v>
      </c>
      <c r="AY2060" t="s">
        <v>7891</v>
      </c>
      <c r="AZ2060" t="s">
        <v>7891</v>
      </c>
      <c r="BA2060" t="s">
        <v>7891</v>
      </c>
      <c r="BB2060" t="s">
        <v>7891</v>
      </c>
      <c r="BC2060" t="s">
        <v>7891</v>
      </c>
      <c r="BD2060">
        <v>2505413</v>
      </c>
      <c r="BE2060" t="s">
        <v>10724</v>
      </c>
      <c r="BF2060" t="s">
        <v>7891</v>
      </c>
      <c r="BG2060" t="s">
        <v>7891</v>
      </c>
      <c r="BH2060" t="s">
        <v>7891</v>
      </c>
      <c r="BI2060" t="s">
        <v>7891</v>
      </c>
      <c r="BJ2060" t="s">
        <v>7891</v>
      </c>
      <c r="BK2060" t="s">
        <v>7891</v>
      </c>
      <c r="BL2060" t="s">
        <v>7891</v>
      </c>
      <c r="BM2060" t="s">
        <v>7891</v>
      </c>
      <c r="BN2060" t="s">
        <v>7891</v>
      </c>
      <c r="BO2060" t="s">
        <v>7891</v>
      </c>
      <c r="BP2060" t="s">
        <v>7891</v>
      </c>
      <c r="BQ2060" t="s">
        <v>7891</v>
      </c>
      <c r="BR2060" t="s">
        <v>10725</v>
      </c>
    </row>
    <row r="2061" spans="1:70" x14ac:dyDescent="0.35">
      <c r="A2061" t="s">
        <v>11404</v>
      </c>
      <c r="B2061" t="s">
        <v>10726</v>
      </c>
      <c r="C2061" t="s">
        <v>7891</v>
      </c>
      <c r="D2061" t="s">
        <v>10727</v>
      </c>
      <c r="E2061" t="s">
        <v>10728</v>
      </c>
      <c r="U2061" t="s">
        <v>7891</v>
      </c>
      <c r="V2061" t="s">
        <v>10729</v>
      </c>
      <c r="W2061" t="s">
        <v>7891</v>
      </c>
      <c r="X2061" t="s">
        <v>7891</v>
      </c>
      <c r="Y2061" t="s">
        <v>7891</v>
      </c>
      <c r="Z2061" t="s">
        <v>7891</v>
      </c>
      <c r="AA2061" t="s">
        <v>7891</v>
      </c>
      <c r="AB2061" t="s">
        <v>7891</v>
      </c>
      <c r="AC2061" t="s">
        <v>7891</v>
      </c>
      <c r="AD2061" t="s">
        <v>7891</v>
      </c>
      <c r="AE2061" t="s">
        <v>7891</v>
      </c>
      <c r="AF2061" t="s">
        <v>7891</v>
      </c>
      <c r="AG2061" t="s">
        <v>7891</v>
      </c>
      <c r="AH2061" t="s">
        <v>7891</v>
      </c>
      <c r="AI2061" t="s">
        <v>7891</v>
      </c>
      <c r="AJ2061" t="s">
        <v>7891</v>
      </c>
      <c r="AK2061" t="s">
        <v>7891</v>
      </c>
      <c r="AL2061" t="s">
        <v>7891</v>
      </c>
      <c r="AM2061" t="s">
        <v>7891</v>
      </c>
      <c r="AN2061" t="s">
        <v>7891</v>
      </c>
      <c r="AO2061" t="s">
        <v>10730</v>
      </c>
      <c r="AP2061" t="s">
        <v>10731</v>
      </c>
      <c r="AQ2061" t="s">
        <v>7891</v>
      </c>
      <c r="AR2061" t="s">
        <v>7891</v>
      </c>
      <c r="AS2061" t="s">
        <v>7891</v>
      </c>
      <c r="AT2061" t="s">
        <v>7891</v>
      </c>
      <c r="AU2061">
        <v>2021</v>
      </c>
      <c r="AV2061">
        <v>15</v>
      </c>
      <c r="AW2061">
        <v>6</v>
      </c>
      <c r="AX2061" t="s">
        <v>7891</v>
      </c>
      <c r="AY2061" t="s">
        <v>7891</v>
      </c>
      <c r="AZ2061" t="s">
        <v>7891</v>
      </c>
      <c r="BA2061" t="s">
        <v>7891</v>
      </c>
      <c r="BB2061">
        <v>692</v>
      </c>
      <c r="BC2061">
        <v>701</v>
      </c>
      <c r="BD2061" t="s">
        <v>7891</v>
      </c>
      <c r="BE2061" t="s">
        <v>10732</v>
      </c>
      <c r="BF2061" t="s">
        <v>7891</v>
      </c>
      <c r="BG2061" t="s">
        <v>7891</v>
      </c>
      <c r="BH2061" t="s">
        <v>7891</v>
      </c>
      <c r="BI2061" t="s">
        <v>7891</v>
      </c>
      <c r="BJ2061" t="s">
        <v>7891</v>
      </c>
      <c r="BK2061" t="s">
        <v>7891</v>
      </c>
      <c r="BL2061" t="s">
        <v>7891</v>
      </c>
      <c r="BM2061" t="s">
        <v>7891</v>
      </c>
      <c r="BN2061" t="s">
        <v>7891</v>
      </c>
      <c r="BO2061" t="s">
        <v>7891</v>
      </c>
      <c r="BP2061" t="s">
        <v>7891</v>
      </c>
      <c r="BQ2061" t="s">
        <v>7891</v>
      </c>
      <c r="BR2061" t="s">
        <v>10733</v>
      </c>
    </row>
    <row r="2062" spans="1:70" x14ac:dyDescent="0.35">
      <c r="A2062" t="s">
        <v>11404</v>
      </c>
      <c r="B2062" t="s">
        <v>10734</v>
      </c>
      <c r="C2062" t="s">
        <v>7891</v>
      </c>
      <c r="D2062" t="s">
        <v>10735</v>
      </c>
      <c r="E2062" t="s">
        <v>10736</v>
      </c>
      <c r="U2062" t="s">
        <v>7891</v>
      </c>
      <c r="V2062" t="s">
        <v>10737</v>
      </c>
      <c r="W2062" t="s">
        <v>7891</v>
      </c>
      <c r="X2062" t="s">
        <v>7891</v>
      </c>
      <c r="Y2062" t="s">
        <v>7891</v>
      </c>
      <c r="Z2062" t="s">
        <v>7891</v>
      </c>
      <c r="AA2062" t="s">
        <v>7891</v>
      </c>
      <c r="AB2062" t="s">
        <v>7891</v>
      </c>
      <c r="AC2062" t="s">
        <v>7891</v>
      </c>
      <c r="AD2062" t="s">
        <v>7891</v>
      </c>
      <c r="AE2062" t="s">
        <v>7891</v>
      </c>
      <c r="AF2062" t="s">
        <v>7891</v>
      </c>
      <c r="AG2062" t="s">
        <v>7891</v>
      </c>
      <c r="AH2062" t="s">
        <v>7891</v>
      </c>
      <c r="AI2062" t="s">
        <v>7891</v>
      </c>
      <c r="AJ2062" t="s">
        <v>7891</v>
      </c>
      <c r="AK2062" t="s">
        <v>7891</v>
      </c>
      <c r="AL2062" t="s">
        <v>7891</v>
      </c>
      <c r="AM2062" t="s">
        <v>7891</v>
      </c>
      <c r="AN2062" t="s">
        <v>7891</v>
      </c>
      <c r="AO2062" t="s">
        <v>10738</v>
      </c>
      <c r="AP2062" t="s">
        <v>10739</v>
      </c>
      <c r="AQ2062" t="s">
        <v>7891</v>
      </c>
      <c r="AR2062" t="s">
        <v>7891</v>
      </c>
      <c r="AS2062" t="s">
        <v>7891</v>
      </c>
      <c r="AT2062" t="s">
        <v>7891</v>
      </c>
      <c r="AU2062">
        <v>2021</v>
      </c>
      <c r="AV2062">
        <v>75</v>
      </c>
      <c r="AW2062">
        <v>3</v>
      </c>
      <c r="AX2062" t="s">
        <v>7891</v>
      </c>
      <c r="AY2062" t="s">
        <v>7891</v>
      </c>
      <c r="AZ2062" t="s">
        <v>7891</v>
      </c>
      <c r="BA2062" t="s">
        <v>7891</v>
      </c>
      <c r="BB2062">
        <v>769</v>
      </c>
      <c r="BC2062">
        <v>802</v>
      </c>
      <c r="BD2062" t="s">
        <v>10740</v>
      </c>
      <c r="BE2062" t="s">
        <v>10741</v>
      </c>
      <c r="BF2062" t="s">
        <v>7891</v>
      </c>
      <c r="BG2062" t="s">
        <v>7891</v>
      </c>
      <c r="BH2062" t="s">
        <v>7891</v>
      </c>
      <c r="BI2062" t="s">
        <v>7891</v>
      </c>
      <c r="BJ2062" t="s">
        <v>7891</v>
      </c>
      <c r="BK2062" t="s">
        <v>7891</v>
      </c>
      <c r="BL2062" t="s">
        <v>7891</v>
      </c>
      <c r="BM2062" t="s">
        <v>7891</v>
      </c>
      <c r="BN2062" t="s">
        <v>7891</v>
      </c>
      <c r="BO2062" t="s">
        <v>7891</v>
      </c>
      <c r="BP2062" t="s">
        <v>7891</v>
      </c>
      <c r="BQ2062" t="s">
        <v>7891</v>
      </c>
      <c r="BR2062" t="s">
        <v>10742</v>
      </c>
    </row>
    <row r="2063" spans="1:70" x14ac:dyDescent="0.35">
      <c r="A2063" t="s">
        <v>11404</v>
      </c>
      <c r="B2063" t="s">
        <v>10743</v>
      </c>
      <c r="C2063" t="s">
        <v>7891</v>
      </c>
      <c r="D2063" t="s">
        <v>4832</v>
      </c>
      <c r="E2063" t="s">
        <v>10744</v>
      </c>
      <c r="U2063" t="s">
        <v>7891</v>
      </c>
      <c r="V2063" t="s">
        <v>10745</v>
      </c>
      <c r="W2063" t="s">
        <v>7891</v>
      </c>
      <c r="X2063" t="s">
        <v>7891</v>
      </c>
      <c r="Y2063" t="s">
        <v>7891</v>
      </c>
      <c r="Z2063" t="s">
        <v>7891</v>
      </c>
      <c r="AA2063" t="s">
        <v>10746</v>
      </c>
      <c r="AB2063" t="s">
        <v>10747</v>
      </c>
      <c r="AC2063" t="s">
        <v>7891</v>
      </c>
      <c r="AD2063" t="s">
        <v>7891</v>
      </c>
      <c r="AE2063" t="s">
        <v>7891</v>
      </c>
      <c r="AF2063" t="s">
        <v>7891</v>
      </c>
      <c r="AG2063" t="s">
        <v>7891</v>
      </c>
      <c r="AH2063" t="s">
        <v>7891</v>
      </c>
      <c r="AI2063" t="s">
        <v>7891</v>
      </c>
      <c r="AJ2063" t="s">
        <v>7891</v>
      </c>
      <c r="AK2063" t="s">
        <v>7891</v>
      </c>
      <c r="AL2063" t="s">
        <v>7891</v>
      </c>
      <c r="AM2063" t="s">
        <v>7891</v>
      </c>
      <c r="AN2063" t="s">
        <v>7891</v>
      </c>
      <c r="AO2063" t="s">
        <v>10748</v>
      </c>
      <c r="AP2063" t="s">
        <v>7891</v>
      </c>
      <c r="AQ2063" t="s">
        <v>7891</v>
      </c>
      <c r="AR2063" t="s">
        <v>7891</v>
      </c>
      <c r="AS2063" t="s">
        <v>7891</v>
      </c>
      <c r="AT2063" t="s">
        <v>8621</v>
      </c>
      <c r="AU2063">
        <v>2021</v>
      </c>
      <c r="AV2063">
        <v>6</v>
      </c>
      <c r="AW2063">
        <v>1</v>
      </c>
      <c r="AX2063" t="s">
        <v>7891</v>
      </c>
      <c r="AY2063" t="s">
        <v>7891</v>
      </c>
      <c r="AZ2063" t="s">
        <v>7891</v>
      </c>
      <c r="BA2063" t="s">
        <v>7891</v>
      </c>
      <c r="BB2063" t="s">
        <v>10749</v>
      </c>
      <c r="BC2063" t="s">
        <v>10750</v>
      </c>
      <c r="BD2063" t="s">
        <v>7891</v>
      </c>
      <c r="BE2063" t="s">
        <v>7891</v>
      </c>
      <c r="BF2063" t="s">
        <v>7891</v>
      </c>
      <c r="BG2063" t="s">
        <v>7891</v>
      </c>
      <c r="BH2063" t="s">
        <v>7891</v>
      </c>
      <c r="BI2063" t="s">
        <v>7891</v>
      </c>
      <c r="BJ2063" t="s">
        <v>7891</v>
      </c>
      <c r="BK2063" t="s">
        <v>7891</v>
      </c>
      <c r="BL2063" t="s">
        <v>7891</v>
      </c>
      <c r="BM2063">
        <v>33417845</v>
      </c>
      <c r="BN2063" t="s">
        <v>7891</v>
      </c>
      <c r="BO2063" t="s">
        <v>7891</v>
      </c>
      <c r="BP2063" t="s">
        <v>7891</v>
      </c>
      <c r="BQ2063" t="s">
        <v>7891</v>
      </c>
      <c r="BR2063" t="s">
        <v>10751</v>
      </c>
    </row>
    <row r="2064" spans="1:70" x14ac:dyDescent="0.35">
      <c r="A2064" t="s">
        <v>11404</v>
      </c>
      <c r="B2064" t="s">
        <v>10752</v>
      </c>
      <c r="C2064" t="s">
        <v>7891</v>
      </c>
      <c r="D2064" t="s">
        <v>5902</v>
      </c>
      <c r="E2064" t="s">
        <v>10753</v>
      </c>
      <c r="U2064" t="s">
        <v>7891</v>
      </c>
      <c r="V2064" t="s">
        <v>10754</v>
      </c>
      <c r="W2064" t="s">
        <v>7891</v>
      </c>
      <c r="X2064" t="s">
        <v>7891</v>
      </c>
      <c r="Y2064" t="s">
        <v>7891</v>
      </c>
      <c r="Z2064" t="s">
        <v>7891</v>
      </c>
      <c r="AA2064" t="s">
        <v>7891</v>
      </c>
      <c r="AB2064" t="s">
        <v>7891</v>
      </c>
      <c r="AC2064" t="s">
        <v>7891</v>
      </c>
      <c r="AD2064" t="s">
        <v>7891</v>
      </c>
      <c r="AE2064" t="s">
        <v>7891</v>
      </c>
      <c r="AF2064" t="s">
        <v>7891</v>
      </c>
      <c r="AG2064" t="s">
        <v>7891</v>
      </c>
      <c r="AH2064" t="s">
        <v>7891</v>
      </c>
      <c r="AI2064" t="s">
        <v>7891</v>
      </c>
      <c r="AJ2064" t="s">
        <v>7891</v>
      </c>
      <c r="AK2064" t="s">
        <v>7891</v>
      </c>
      <c r="AL2064" t="s">
        <v>7891</v>
      </c>
      <c r="AM2064" t="s">
        <v>7891</v>
      </c>
      <c r="AN2064" t="s">
        <v>7891</v>
      </c>
      <c r="AO2064" t="s">
        <v>10755</v>
      </c>
      <c r="AP2064" t="s">
        <v>7891</v>
      </c>
      <c r="AQ2064" t="s">
        <v>7891</v>
      </c>
      <c r="AR2064" t="s">
        <v>7891</v>
      </c>
      <c r="AS2064" t="s">
        <v>7891</v>
      </c>
      <c r="AT2064" t="s">
        <v>7891</v>
      </c>
      <c r="AU2064">
        <v>2021</v>
      </c>
      <c r="AV2064">
        <v>11</v>
      </c>
      <c r="AW2064">
        <v>4</v>
      </c>
      <c r="AX2064" t="s">
        <v>7891</v>
      </c>
      <c r="AY2064" t="s">
        <v>7891</v>
      </c>
      <c r="AZ2064" t="s">
        <v>7891</v>
      </c>
      <c r="BA2064" t="s">
        <v>7891</v>
      </c>
      <c r="BB2064">
        <v>1672</v>
      </c>
      <c r="BC2064" t="s">
        <v>10756</v>
      </c>
      <c r="BD2064" t="s">
        <v>7891</v>
      </c>
      <c r="BE2064" t="s">
        <v>7891</v>
      </c>
      <c r="BF2064" t="s">
        <v>7891</v>
      </c>
      <c r="BG2064" t="s">
        <v>7891</v>
      </c>
      <c r="BH2064" t="s">
        <v>7891</v>
      </c>
      <c r="BI2064" t="s">
        <v>7891</v>
      </c>
      <c r="BJ2064" t="s">
        <v>7891</v>
      </c>
      <c r="BK2064" t="s">
        <v>7891</v>
      </c>
      <c r="BL2064" t="s">
        <v>7891</v>
      </c>
      <c r="BM2064">
        <v>33948381</v>
      </c>
      <c r="BN2064" t="s">
        <v>7891</v>
      </c>
      <c r="BO2064" t="s">
        <v>7891</v>
      </c>
      <c r="BP2064" t="s">
        <v>7891</v>
      </c>
      <c r="BQ2064" t="s">
        <v>7891</v>
      </c>
      <c r="BR2064" t="s">
        <v>10757</v>
      </c>
    </row>
    <row r="2065" spans="1:70" x14ac:dyDescent="0.35">
      <c r="A2065" t="s">
        <v>11404</v>
      </c>
      <c r="B2065" t="s">
        <v>10758</v>
      </c>
      <c r="C2065" t="s">
        <v>7891</v>
      </c>
      <c r="D2065" t="s">
        <v>10759</v>
      </c>
      <c r="E2065" t="s">
        <v>10760</v>
      </c>
      <c r="U2065" t="s">
        <v>7891</v>
      </c>
      <c r="V2065" t="s">
        <v>10761</v>
      </c>
      <c r="W2065" t="s">
        <v>7891</v>
      </c>
      <c r="X2065" t="s">
        <v>7891</v>
      </c>
      <c r="Y2065" t="s">
        <v>7891</v>
      </c>
      <c r="Z2065" t="s">
        <v>7891</v>
      </c>
      <c r="AA2065" t="s">
        <v>7891</v>
      </c>
      <c r="AB2065" t="s">
        <v>7891</v>
      </c>
      <c r="AC2065" t="s">
        <v>7891</v>
      </c>
      <c r="AD2065" t="s">
        <v>7891</v>
      </c>
      <c r="AE2065" t="s">
        <v>7891</v>
      </c>
      <c r="AF2065" t="s">
        <v>7891</v>
      </c>
      <c r="AG2065" t="s">
        <v>7891</v>
      </c>
      <c r="AH2065" t="s">
        <v>7891</v>
      </c>
      <c r="AI2065" t="s">
        <v>7891</v>
      </c>
      <c r="AJ2065" t="s">
        <v>7891</v>
      </c>
      <c r="AK2065" t="s">
        <v>7891</v>
      </c>
      <c r="AL2065" t="s">
        <v>7891</v>
      </c>
      <c r="AM2065" t="s">
        <v>7891</v>
      </c>
      <c r="AN2065" t="s">
        <v>7891</v>
      </c>
      <c r="AO2065" t="s">
        <v>10762</v>
      </c>
      <c r="AP2065" t="s">
        <v>10763</v>
      </c>
      <c r="AQ2065" t="s">
        <v>7891</v>
      </c>
      <c r="AR2065" t="s">
        <v>7891</v>
      </c>
      <c r="AS2065" t="s">
        <v>7891</v>
      </c>
      <c r="AT2065" t="s">
        <v>7891</v>
      </c>
      <c r="AU2065">
        <v>2021</v>
      </c>
      <c r="AV2065">
        <v>122</v>
      </c>
      <c r="AW2065">
        <v>3</v>
      </c>
      <c r="AX2065" t="s">
        <v>7891</v>
      </c>
      <c r="AY2065" t="s">
        <v>7891</v>
      </c>
      <c r="AZ2065" t="s">
        <v>7891</v>
      </c>
      <c r="BA2065" t="s">
        <v>7891</v>
      </c>
      <c r="BB2065">
        <v>224</v>
      </c>
      <c r="BC2065">
        <v>229</v>
      </c>
      <c r="BD2065" t="s">
        <v>7891</v>
      </c>
      <c r="BE2065" t="s">
        <v>4235</v>
      </c>
      <c r="BF2065" t="s">
        <v>7891</v>
      </c>
      <c r="BG2065" t="s">
        <v>7891</v>
      </c>
      <c r="BH2065" t="s">
        <v>7891</v>
      </c>
      <c r="BI2065" t="s">
        <v>7891</v>
      </c>
      <c r="BJ2065" t="s">
        <v>7891</v>
      </c>
      <c r="BK2065" t="s">
        <v>7891</v>
      </c>
      <c r="BL2065" t="s">
        <v>7891</v>
      </c>
      <c r="BM2065">
        <v>33618533</v>
      </c>
      <c r="BN2065" t="s">
        <v>7891</v>
      </c>
      <c r="BO2065" t="s">
        <v>7891</v>
      </c>
      <c r="BP2065" t="s">
        <v>7891</v>
      </c>
      <c r="BQ2065" t="s">
        <v>7891</v>
      </c>
      <c r="BR2065" t="s">
        <v>10764</v>
      </c>
    </row>
    <row r="2066" spans="1:70" x14ac:dyDescent="0.35">
      <c r="A2066" t="s">
        <v>11404</v>
      </c>
      <c r="B2066" t="s">
        <v>10765</v>
      </c>
      <c r="C2066" t="s">
        <v>7891</v>
      </c>
      <c r="D2066" t="s">
        <v>5659</v>
      </c>
      <c r="E2066" t="s">
        <v>10766</v>
      </c>
      <c r="U2066" t="s">
        <v>7891</v>
      </c>
      <c r="V2066" t="s">
        <v>10767</v>
      </c>
      <c r="W2066" t="s">
        <v>7891</v>
      </c>
      <c r="X2066" t="s">
        <v>7891</v>
      </c>
      <c r="Y2066" t="s">
        <v>7891</v>
      </c>
      <c r="Z2066" t="s">
        <v>7891</v>
      </c>
      <c r="AA2066" t="s">
        <v>7891</v>
      </c>
      <c r="AB2066" t="s">
        <v>7891</v>
      </c>
      <c r="AC2066" t="s">
        <v>7891</v>
      </c>
      <c r="AD2066" t="s">
        <v>7891</v>
      </c>
      <c r="AE2066" t="s">
        <v>7891</v>
      </c>
      <c r="AF2066" t="s">
        <v>7891</v>
      </c>
      <c r="AG2066" t="s">
        <v>7891</v>
      </c>
      <c r="AH2066" t="s">
        <v>7891</v>
      </c>
      <c r="AI2066" t="s">
        <v>7891</v>
      </c>
      <c r="AJ2066" t="s">
        <v>7891</v>
      </c>
      <c r="AK2066" t="s">
        <v>7891</v>
      </c>
      <c r="AL2066" t="s">
        <v>7891</v>
      </c>
      <c r="AM2066" t="s">
        <v>7891</v>
      </c>
      <c r="AN2066" t="s">
        <v>7891</v>
      </c>
      <c r="AO2066" t="s">
        <v>10768</v>
      </c>
      <c r="AP2066" t="s">
        <v>10769</v>
      </c>
      <c r="AQ2066" t="s">
        <v>7891</v>
      </c>
      <c r="AR2066" t="s">
        <v>7891</v>
      </c>
      <c r="AS2066" t="s">
        <v>7891</v>
      </c>
      <c r="AT2066" t="s">
        <v>8621</v>
      </c>
      <c r="AU2066">
        <v>2021</v>
      </c>
      <c r="AV2066">
        <v>82</v>
      </c>
      <c r="AW2066" t="s">
        <v>7891</v>
      </c>
      <c r="AX2066" t="s">
        <v>7891</v>
      </c>
      <c r="AY2066" t="s">
        <v>7891</v>
      </c>
      <c r="AZ2066" t="s">
        <v>7891</v>
      </c>
      <c r="BA2066" t="s">
        <v>7891</v>
      </c>
      <c r="BB2066">
        <v>26</v>
      </c>
      <c r="BC2066">
        <v>34</v>
      </c>
      <c r="BD2066" t="s">
        <v>7891</v>
      </c>
      <c r="BE2066" t="s">
        <v>5664</v>
      </c>
      <c r="BF2066" t="s">
        <v>7891</v>
      </c>
      <c r="BG2066" t="s">
        <v>7891</v>
      </c>
      <c r="BH2066" t="s">
        <v>7891</v>
      </c>
      <c r="BI2066" t="s">
        <v>7891</v>
      </c>
      <c r="BJ2066" t="s">
        <v>7891</v>
      </c>
      <c r="BK2066" t="s">
        <v>7891</v>
      </c>
      <c r="BL2066" t="s">
        <v>7891</v>
      </c>
      <c r="BM2066">
        <v>33171150</v>
      </c>
      <c r="BN2066" t="s">
        <v>7891</v>
      </c>
      <c r="BO2066" t="s">
        <v>7891</v>
      </c>
      <c r="BP2066" t="s">
        <v>7891</v>
      </c>
      <c r="BQ2066" t="s">
        <v>7891</v>
      </c>
      <c r="BR2066" t="s">
        <v>10770</v>
      </c>
    </row>
    <row r="2067" spans="1:70" x14ac:dyDescent="0.35">
      <c r="A2067" t="s">
        <v>11404</v>
      </c>
      <c r="B2067" t="s">
        <v>10771</v>
      </c>
      <c r="C2067" t="s">
        <v>7891</v>
      </c>
      <c r="D2067" t="s">
        <v>10772</v>
      </c>
      <c r="E2067" t="s">
        <v>10773</v>
      </c>
      <c r="U2067" t="s">
        <v>7891</v>
      </c>
      <c r="V2067" t="s">
        <v>10774</v>
      </c>
      <c r="W2067" t="s">
        <v>7891</v>
      </c>
      <c r="X2067" t="s">
        <v>7891</v>
      </c>
      <c r="Y2067" t="s">
        <v>7891</v>
      </c>
      <c r="Z2067" t="s">
        <v>7891</v>
      </c>
      <c r="AA2067" t="s">
        <v>7891</v>
      </c>
      <c r="AB2067" t="s">
        <v>7891</v>
      </c>
      <c r="AC2067" t="s">
        <v>7891</v>
      </c>
      <c r="AD2067" t="s">
        <v>7891</v>
      </c>
      <c r="AE2067" t="s">
        <v>7891</v>
      </c>
      <c r="AF2067" t="s">
        <v>7891</v>
      </c>
      <c r="AG2067" t="s">
        <v>7891</v>
      </c>
      <c r="AH2067" t="s">
        <v>7891</v>
      </c>
      <c r="AI2067" t="s">
        <v>7891</v>
      </c>
      <c r="AJ2067" t="s">
        <v>7891</v>
      </c>
      <c r="AK2067" t="s">
        <v>7891</v>
      </c>
      <c r="AL2067" t="s">
        <v>7891</v>
      </c>
      <c r="AM2067" t="s">
        <v>7891</v>
      </c>
      <c r="AN2067" t="s">
        <v>7891</v>
      </c>
      <c r="AO2067" t="s">
        <v>10775</v>
      </c>
      <c r="AP2067" t="s">
        <v>10776</v>
      </c>
      <c r="AQ2067" t="s">
        <v>7891</v>
      </c>
      <c r="AR2067" t="s">
        <v>7891</v>
      </c>
      <c r="AS2067" t="s">
        <v>7891</v>
      </c>
      <c r="AT2067" t="s">
        <v>7891</v>
      </c>
      <c r="AU2067">
        <v>2021</v>
      </c>
      <c r="AV2067">
        <v>67</v>
      </c>
      <c r="AW2067">
        <v>4</v>
      </c>
      <c r="AX2067" t="s">
        <v>7891</v>
      </c>
      <c r="AY2067" t="s">
        <v>7891</v>
      </c>
      <c r="AZ2067" t="s">
        <v>7891</v>
      </c>
      <c r="BA2067" t="s">
        <v>7891</v>
      </c>
      <c r="BB2067">
        <v>232</v>
      </c>
      <c r="BC2067">
        <v>238</v>
      </c>
      <c r="BD2067" t="s">
        <v>7891</v>
      </c>
      <c r="BE2067" t="s">
        <v>10777</v>
      </c>
      <c r="BF2067" t="s">
        <v>7891</v>
      </c>
      <c r="BG2067" t="s">
        <v>7891</v>
      </c>
      <c r="BH2067" t="s">
        <v>7891</v>
      </c>
      <c r="BI2067" t="s">
        <v>7891</v>
      </c>
      <c r="BJ2067" t="s">
        <v>7891</v>
      </c>
      <c r="BK2067" t="s">
        <v>7891</v>
      </c>
      <c r="BL2067" t="s">
        <v>7891</v>
      </c>
      <c r="BM2067" t="s">
        <v>7891</v>
      </c>
      <c r="BN2067" t="s">
        <v>7891</v>
      </c>
      <c r="BO2067" t="s">
        <v>7891</v>
      </c>
      <c r="BP2067" t="s">
        <v>7891</v>
      </c>
      <c r="BQ2067" t="s">
        <v>7891</v>
      </c>
      <c r="BR2067" t="s">
        <v>10778</v>
      </c>
    </row>
    <row r="2068" spans="1:70" x14ac:dyDescent="0.35">
      <c r="A2068" t="s">
        <v>11404</v>
      </c>
      <c r="B2068" t="s">
        <v>10779</v>
      </c>
      <c r="C2068" t="s">
        <v>7891</v>
      </c>
      <c r="D2068" t="s">
        <v>10780</v>
      </c>
      <c r="E2068" t="s">
        <v>10781</v>
      </c>
      <c r="U2068" t="s">
        <v>7891</v>
      </c>
      <c r="V2068" t="s">
        <v>10782</v>
      </c>
      <c r="W2068" t="s">
        <v>7891</v>
      </c>
      <c r="X2068" t="s">
        <v>7891</v>
      </c>
      <c r="Y2068" t="s">
        <v>7891</v>
      </c>
      <c r="Z2068" t="s">
        <v>7891</v>
      </c>
      <c r="AA2068" t="s">
        <v>7891</v>
      </c>
      <c r="AB2068" t="s">
        <v>7891</v>
      </c>
      <c r="AC2068" t="s">
        <v>7891</v>
      </c>
      <c r="AD2068" t="s">
        <v>7891</v>
      </c>
      <c r="AE2068" t="s">
        <v>7891</v>
      </c>
      <c r="AF2068" t="s">
        <v>7891</v>
      </c>
      <c r="AG2068" t="s">
        <v>7891</v>
      </c>
      <c r="AH2068" t="s">
        <v>7891</v>
      </c>
      <c r="AI2068" t="s">
        <v>7891</v>
      </c>
      <c r="AJ2068" t="s">
        <v>7891</v>
      </c>
      <c r="AK2068" t="s">
        <v>7891</v>
      </c>
      <c r="AL2068" t="s">
        <v>7891</v>
      </c>
      <c r="AM2068" t="s">
        <v>7891</v>
      </c>
      <c r="AN2068" t="s">
        <v>7891</v>
      </c>
      <c r="AO2068" t="s">
        <v>10783</v>
      </c>
      <c r="AP2068" t="s">
        <v>10784</v>
      </c>
      <c r="AQ2068" t="s">
        <v>10785</v>
      </c>
      <c r="AR2068" t="s">
        <v>7891</v>
      </c>
      <c r="AS2068" t="s">
        <v>7891</v>
      </c>
      <c r="AT2068" t="s">
        <v>7891</v>
      </c>
      <c r="AU2068">
        <v>2021</v>
      </c>
      <c r="AV2068">
        <v>12278</v>
      </c>
      <c r="AW2068" t="s">
        <v>7891</v>
      </c>
      <c r="AX2068" t="s">
        <v>7891</v>
      </c>
      <c r="AY2068" t="s">
        <v>7891</v>
      </c>
      <c r="AZ2068" t="s">
        <v>7891</v>
      </c>
      <c r="BA2068" t="s">
        <v>7891</v>
      </c>
      <c r="BB2068">
        <v>408</v>
      </c>
      <c r="BC2068">
        <v>420</v>
      </c>
      <c r="BD2068" t="s">
        <v>7891</v>
      </c>
      <c r="BE2068" t="s">
        <v>10786</v>
      </c>
      <c r="BF2068" t="s">
        <v>7891</v>
      </c>
      <c r="BG2068" t="s">
        <v>7891</v>
      </c>
      <c r="BH2068" t="s">
        <v>7891</v>
      </c>
      <c r="BI2068" t="s">
        <v>7891</v>
      </c>
      <c r="BJ2068" t="s">
        <v>7891</v>
      </c>
      <c r="BK2068" t="s">
        <v>7891</v>
      </c>
      <c r="BL2068" t="s">
        <v>7891</v>
      </c>
      <c r="BM2068" t="s">
        <v>7891</v>
      </c>
      <c r="BN2068" t="s">
        <v>7891</v>
      </c>
      <c r="BO2068" t="s">
        <v>7891</v>
      </c>
      <c r="BP2068" t="s">
        <v>7891</v>
      </c>
      <c r="BQ2068" t="s">
        <v>7891</v>
      </c>
      <c r="BR2068" t="s">
        <v>10787</v>
      </c>
    </row>
    <row r="2069" spans="1:70" x14ac:dyDescent="0.35">
      <c r="A2069" t="s">
        <v>11404</v>
      </c>
      <c r="B2069" t="s">
        <v>10788</v>
      </c>
      <c r="C2069" t="s">
        <v>7891</v>
      </c>
      <c r="D2069" t="s">
        <v>4405</v>
      </c>
      <c r="E2069" t="s">
        <v>10789</v>
      </c>
      <c r="U2069" t="s">
        <v>7891</v>
      </c>
      <c r="V2069" t="s">
        <v>10790</v>
      </c>
      <c r="W2069" t="s">
        <v>7891</v>
      </c>
      <c r="X2069" t="s">
        <v>7891</v>
      </c>
      <c r="Y2069" t="s">
        <v>7891</v>
      </c>
      <c r="Z2069" t="s">
        <v>7891</v>
      </c>
      <c r="AA2069" t="s">
        <v>10791</v>
      </c>
      <c r="AB2069" t="s">
        <v>10792</v>
      </c>
      <c r="AC2069" t="s">
        <v>7891</v>
      </c>
      <c r="AD2069" t="s">
        <v>7891</v>
      </c>
      <c r="AE2069" t="s">
        <v>7891</v>
      </c>
      <c r="AF2069" t="s">
        <v>7891</v>
      </c>
      <c r="AG2069" t="s">
        <v>7891</v>
      </c>
      <c r="AH2069" t="s">
        <v>7891</v>
      </c>
      <c r="AI2069" t="s">
        <v>7891</v>
      </c>
      <c r="AJ2069" t="s">
        <v>7891</v>
      </c>
      <c r="AK2069" t="s">
        <v>7891</v>
      </c>
      <c r="AL2069" t="s">
        <v>7891</v>
      </c>
      <c r="AM2069" t="s">
        <v>7891</v>
      </c>
      <c r="AN2069" t="s">
        <v>7891</v>
      </c>
      <c r="AO2069" t="s">
        <v>10793</v>
      </c>
      <c r="AP2069" t="s">
        <v>10794</v>
      </c>
      <c r="AQ2069" t="s">
        <v>7891</v>
      </c>
      <c r="AR2069" t="s">
        <v>7891</v>
      </c>
      <c r="AS2069" t="s">
        <v>7891</v>
      </c>
      <c r="AT2069" t="s">
        <v>8870</v>
      </c>
      <c r="AU2069">
        <v>2021</v>
      </c>
      <c r="AV2069">
        <v>54</v>
      </c>
      <c r="AW2069">
        <v>1</v>
      </c>
      <c r="AX2069" t="s">
        <v>7891</v>
      </c>
      <c r="AY2069" t="s">
        <v>7891</v>
      </c>
      <c r="AZ2069" t="s">
        <v>7891</v>
      </c>
      <c r="BA2069" t="s">
        <v>7891</v>
      </c>
      <c r="BB2069">
        <v>215</v>
      </c>
      <c r="BC2069">
        <v>224</v>
      </c>
      <c r="BD2069" t="s">
        <v>7891</v>
      </c>
      <c r="BE2069" t="s">
        <v>4410</v>
      </c>
      <c r="BF2069" t="s">
        <v>7891</v>
      </c>
      <c r="BG2069" t="s">
        <v>10795</v>
      </c>
      <c r="BH2069" t="s">
        <v>7891</v>
      </c>
      <c r="BI2069" t="s">
        <v>7891</v>
      </c>
      <c r="BJ2069" t="s">
        <v>7891</v>
      </c>
      <c r="BK2069" t="s">
        <v>7891</v>
      </c>
      <c r="BL2069" t="s">
        <v>7891</v>
      </c>
      <c r="BM2069">
        <v>33382162</v>
      </c>
      <c r="BN2069" t="s">
        <v>7891</v>
      </c>
      <c r="BO2069" t="s">
        <v>7891</v>
      </c>
      <c r="BP2069" t="s">
        <v>7891</v>
      </c>
      <c r="BQ2069" t="s">
        <v>7891</v>
      </c>
      <c r="BR2069" t="s">
        <v>10796</v>
      </c>
    </row>
    <row r="2070" spans="1:70" x14ac:dyDescent="0.35">
      <c r="A2070" t="s">
        <v>11404</v>
      </c>
      <c r="B2070" t="s">
        <v>10797</v>
      </c>
      <c r="C2070" t="s">
        <v>7891</v>
      </c>
      <c r="D2070" t="s">
        <v>6202</v>
      </c>
      <c r="E2070" t="s">
        <v>10798</v>
      </c>
      <c r="U2070" t="s">
        <v>7891</v>
      </c>
      <c r="V2070" t="s">
        <v>10799</v>
      </c>
      <c r="W2070" t="s">
        <v>7891</v>
      </c>
      <c r="X2070" t="s">
        <v>7891</v>
      </c>
      <c r="Y2070" t="s">
        <v>7891</v>
      </c>
      <c r="Z2070" t="s">
        <v>7891</v>
      </c>
      <c r="AA2070" t="s">
        <v>7891</v>
      </c>
      <c r="AB2070" t="s">
        <v>7891</v>
      </c>
      <c r="AC2070" t="s">
        <v>7891</v>
      </c>
      <c r="AD2070" t="s">
        <v>7891</v>
      </c>
      <c r="AE2070" t="s">
        <v>7891</v>
      </c>
      <c r="AF2070" t="s">
        <v>7891</v>
      </c>
      <c r="AG2070" t="s">
        <v>7891</v>
      </c>
      <c r="AH2070" t="s">
        <v>7891</v>
      </c>
      <c r="AI2070" t="s">
        <v>7891</v>
      </c>
      <c r="AJ2070" t="s">
        <v>7891</v>
      </c>
      <c r="AK2070" t="s">
        <v>7891</v>
      </c>
      <c r="AL2070" t="s">
        <v>7891</v>
      </c>
      <c r="AM2070" t="s">
        <v>7891</v>
      </c>
      <c r="AN2070" t="s">
        <v>7891</v>
      </c>
      <c r="AO2070" t="s">
        <v>10800</v>
      </c>
      <c r="AP2070" t="s">
        <v>10801</v>
      </c>
      <c r="AQ2070" t="s">
        <v>7891</v>
      </c>
      <c r="AR2070" t="s">
        <v>7891</v>
      </c>
      <c r="AS2070" t="s">
        <v>7891</v>
      </c>
      <c r="AT2070" t="s">
        <v>10802</v>
      </c>
      <c r="AU2070">
        <v>2021</v>
      </c>
      <c r="AV2070">
        <v>22</v>
      </c>
      <c r="AW2070">
        <v>1</v>
      </c>
      <c r="AX2070" t="s">
        <v>7891</v>
      </c>
      <c r="AY2070" t="s">
        <v>7891</v>
      </c>
      <c r="AZ2070" t="s">
        <v>7891</v>
      </c>
      <c r="BA2070" t="s">
        <v>7891</v>
      </c>
      <c r="BB2070">
        <v>79</v>
      </c>
      <c r="BC2070">
        <v>87</v>
      </c>
      <c r="BD2070" t="s">
        <v>7891</v>
      </c>
      <c r="BE2070" t="s">
        <v>6208</v>
      </c>
      <c r="BF2070" t="s">
        <v>7891</v>
      </c>
      <c r="BG2070" t="s">
        <v>10795</v>
      </c>
      <c r="BH2070" t="s">
        <v>7891</v>
      </c>
      <c r="BI2070" t="s">
        <v>7891</v>
      </c>
      <c r="BJ2070" t="s">
        <v>7891</v>
      </c>
      <c r="BK2070" t="s">
        <v>7891</v>
      </c>
      <c r="BL2070" t="s">
        <v>7891</v>
      </c>
      <c r="BM2070">
        <v>33377426</v>
      </c>
      <c r="BN2070" t="s">
        <v>7891</v>
      </c>
      <c r="BO2070" t="s">
        <v>7891</v>
      </c>
      <c r="BP2070" t="s">
        <v>7891</v>
      </c>
      <c r="BQ2070" t="s">
        <v>7891</v>
      </c>
      <c r="BR2070" t="s">
        <v>10803</v>
      </c>
    </row>
    <row r="2071" spans="1:70" x14ac:dyDescent="0.35">
      <c r="A2071" t="s">
        <v>11404</v>
      </c>
      <c r="B2071" t="s">
        <v>10804</v>
      </c>
      <c r="C2071" t="s">
        <v>7891</v>
      </c>
      <c r="D2071" t="s">
        <v>4305</v>
      </c>
      <c r="E2071" t="s">
        <v>10805</v>
      </c>
      <c r="U2071" t="s">
        <v>7891</v>
      </c>
      <c r="V2071" t="s">
        <v>862</v>
      </c>
      <c r="W2071" t="s">
        <v>7891</v>
      </c>
      <c r="X2071" t="s">
        <v>7891</v>
      </c>
      <c r="Y2071" t="s">
        <v>7891</v>
      </c>
      <c r="Z2071" t="s">
        <v>7891</v>
      </c>
      <c r="AA2071" t="s">
        <v>10806</v>
      </c>
      <c r="AB2071" t="s">
        <v>7891</v>
      </c>
      <c r="AC2071" t="s">
        <v>7891</v>
      </c>
      <c r="AD2071" t="s">
        <v>7891</v>
      </c>
      <c r="AE2071" t="s">
        <v>7891</v>
      </c>
      <c r="AF2071" t="s">
        <v>7891</v>
      </c>
      <c r="AG2071" t="s">
        <v>7891</v>
      </c>
      <c r="AH2071" t="s">
        <v>7891</v>
      </c>
      <c r="AI2071" t="s">
        <v>7891</v>
      </c>
      <c r="AJ2071" t="s">
        <v>7891</v>
      </c>
      <c r="AK2071" t="s">
        <v>7891</v>
      </c>
      <c r="AL2071" t="s">
        <v>7891</v>
      </c>
      <c r="AM2071" t="s">
        <v>7891</v>
      </c>
      <c r="AN2071" t="s">
        <v>7891</v>
      </c>
      <c r="AO2071" t="s">
        <v>10807</v>
      </c>
      <c r="AP2071" t="s">
        <v>10808</v>
      </c>
      <c r="AQ2071" t="s">
        <v>7891</v>
      </c>
      <c r="AR2071" t="s">
        <v>7891</v>
      </c>
      <c r="AS2071" t="s">
        <v>7891</v>
      </c>
      <c r="AT2071" t="s">
        <v>8331</v>
      </c>
      <c r="AU2071">
        <v>2021</v>
      </c>
      <c r="AV2071">
        <v>31</v>
      </c>
      <c r="AW2071">
        <v>1</v>
      </c>
      <c r="AX2071" t="s">
        <v>7891</v>
      </c>
      <c r="AY2071" t="s">
        <v>7891</v>
      </c>
      <c r="AZ2071" t="s">
        <v>7891</v>
      </c>
      <c r="BA2071" t="s">
        <v>7891</v>
      </c>
      <c r="BB2071">
        <v>88</v>
      </c>
      <c r="BC2071">
        <v>90</v>
      </c>
      <c r="BD2071">
        <v>1526924820978602</v>
      </c>
      <c r="BE2071" t="s">
        <v>860</v>
      </c>
      <c r="BF2071" t="s">
        <v>7891</v>
      </c>
      <c r="BG2071" t="s">
        <v>10795</v>
      </c>
      <c r="BH2071" t="s">
        <v>7891</v>
      </c>
      <c r="BI2071" t="s">
        <v>7891</v>
      </c>
      <c r="BJ2071" t="s">
        <v>7891</v>
      </c>
      <c r="BK2071" t="s">
        <v>7891</v>
      </c>
      <c r="BL2071" t="s">
        <v>7891</v>
      </c>
      <c r="BM2071">
        <v>33349167</v>
      </c>
      <c r="BN2071" t="s">
        <v>7891</v>
      </c>
      <c r="BO2071" t="s">
        <v>7891</v>
      </c>
      <c r="BP2071" t="s">
        <v>7891</v>
      </c>
      <c r="BQ2071" t="s">
        <v>7891</v>
      </c>
      <c r="BR2071" t="s">
        <v>10809</v>
      </c>
    </row>
    <row r="2072" spans="1:70" x14ac:dyDescent="0.35">
      <c r="A2072" t="s">
        <v>11404</v>
      </c>
      <c r="B2072" t="s">
        <v>10810</v>
      </c>
      <c r="C2072" t="s">
        <v>7891</v>
      </c>
      <c r="D2072" t="s">
        <v>4733</v>
      </c>
      <c r="E2072" t="s">
        <v>10811</v>
      </c>
      <c r="U2072" t="s">
        <v>7891</v>
      </c>
      <c r="V2072" t="s">
        <v>10812</v>
      </c>
      <c r="W2072" t="s">
        <v>7891</v>
      </c>
      <c r="X2072" t="s">
        <v>7891</v>
      </c>
      <c r="Y2072" t="s">
        <v>7891</v>
      </c>
      <c r="Z2072" t="s">
        <v>7891</v>
      </c>
      <c r="AA2072" t="s">
        <v>7891</v>
      </c>
      <c r="AB2072" t="s">
        <v>7891</v>
      </c>
      <c r="AC2072" t="s">
        <v>7891</v>
      </c>
      <c r="AD2072" t="s">
        <v>7891</v>
      </c>
      <c r="AE2072" t="s">
        <v>7891</v>
      </c>
      <c r="AF2072" t="s">
        <v>7891</v>
      </c>
      <c r="AG2072" t="s">
        <v>7891</v>
      </c>
      <c r="AH2072" t="s">
        <v>7891</v>
      </c>
      <c r="AI2072" t="s">
        <v>7891</v>
      </c>
      <c r="AJ2072" t="s">
        <v>7891</v>
      </c>
      <c r="AK2072" t="s">
        <v>7891</v>
      </c>
      <c r="AL2072" t="s">
        <v>7891</v>
      </c>
      <c r="AM2072" t="s">
        <v>7891</v>
      </c>
      <c r="AN2072" t="s">
        <v>7891</v>
      </c>
      <c r="AO2072" t="s">
        <v>10813</v>
      </c>
      <c r="AP2072" t="s">
        <v>7891</v>
      </c>
      <c r="AQ2072" t="s">
        <v>7891</v>
      </c>
      <c r="AR2072" t="s">
        <v>7891</v>
      </c>
      <c r="AS2072" t="s">
        <v>7891</v>
      </c>
      <c r="AT2072" t="s">
        <v>10814</v>
      </c>
      <c r="AU2072">
        <v>2020</v>
      </c>
      <c r="AV2072">
        <v>10</v>
      </c>
      <c r="AW2072" t="s">
        <v>7891</v>
      </c>
      <c r="AX2072" t="s">
        <v>7891</v>
      </c>
      <c r="AY2072" t="s">
        <v>7891</v>
      </c>
      <c r="AZ2072" t="s">
        <v>7891</v>
      </c>
      <c r="BA2072" t="s">
        <v>7891</v>
      </c>
      <c r="BB2072" t="s">
        <v>7891</v>
      </c>
      <c r="BC2072" t="s">
        <v>7891</v>
      </c>
      <c r="BD2072">
        <v>605380</v>
      </c>
      <c r="BE2072" t="s">
        <v>4739</v>
      </c>
      <c r="BF2072" t="s">
        <v>7891</v>
      </c>
      <c r="BG2072" t="s">
        <v>7891</v>
      </c>
      <c r="BH2072" t="s">
        <v>7891</v>
      </c>
      <c r="BI2072" t="s">
        <v>7891</v>
      </c>
      <c r="BJ2072" t="s">
        <v>7891</v>
      </c>
      <c r="BK2072" t="s">
        <v>7891</v>
      </c>
      <c r="BL2072" t="s">
        <v>7891</v>
      </c>
      <c r="BM2072">
        <v>33381459</v>
      </c>
      <c r="BN2072" t="s">
        <v>7891</v>
      </c>
      <c r="BO2072" t="s">
        <v>7891</v>
      </c>
      <c r="BP2072" t="s">
        <v>7891</v>
      </c>
      <c r="BQ2072" t="s">
        <v>7891</v>
      </c>
      <c r="BR2072" t="s">
        <v>10815</v>
      </c>
    </row>
    <row r="2073" spans="1:70" x14ac:dyDescent="0.35">
      <c r="A2073" t="s">
        <v>11404</v>
      </c>
      <c r="B2073" t="s">
        <v>10816</v>
      </c>
      <c r="C2073" t="s">
        <v>7891</v>
      </c>
      <c r="D2073" t="s">
        <v>218</v>
      </c>
      <c r="E2073" t="s">
        <v>10817</v>
      </c>
      <c r="U2073" t="s">
        <v>7891</v>
      </c>
      <c r="V2073" t="s">
        <v>10818</v>
      </c>
      <c r="W2073" t="s">
        <v>7891</v>
      </c>
      <c r="X2073" t="s">
        <v>7891</v>
      </c>
      <c r="Y2073" t="s">
        <v>7891</v>
      </c>
      <c r="Z2073" t="s">
        <v>7891</v>
      </c>
      <c r="AA2073" t="s">
        <v>7891</v>
      </c>
      <c r="AB2073" t="s">
        <v>7891</v>
      </c>
      <c r="AC2073" t="s">
        <v>7891</v>
      </c>
      <c r="AD2073" t="s">
        <v>7891</v>
      </c>
      <c r="AE2073" t="s">
        <v>7891</v>
      </c>
      <c r="AF2073" t="s">
        <v>7891</v>
      </c>
      <c r="AG2073" t="s">
        <v>7891</v>
      </c>
      <c r="AH2073" t="s">
        <v>7891</v>
      </c>
      <c r="AI2073" t="s">
        <v>7891</v>
      </c>
      <c r="AJ2073" t="s">
        <v>7891</v>
      </c>
      <c r="AK2073" t="s">
        <v>7891</v>
      </c>
      <c r="AL2073" t="s">
        <v>7891</v>
      </c>
      <c r="AM2073" t="s">
        <v>7891</v>
      </c>
      <c r="AN2073" t="s">
        <v>7891</v>
      </c>
      <c r="AO2073" t="s">
        <v>224</v>
      </c>
      <c r="AP2073" t="s">
        <v>10819</v>
      </c>
      <c r="AQ2073" t="s">
        <v>7891</v>
      </c>
      <c r="AR2073" t="s">
        <v>7891</v>
      </c>
      <c r="AS2073" t="s">
        <v>7891</v>
      </c>
      <c r="AT2073" t="s">
        <v>7945</v>
      </c>
      <c r="AU2073">
        <v>2021</v>
      </c>
      <c r="AV2073">
        <v>44</v>
      </c>
      <c r="AW2073">
        <v>1</v>
      </c>
      <c r="AX2073" t="s">
        <v>7891</v>
      </c>
      <c r="AY2073" t="s">
        <v>7891</v>
      </c>
      <c r="AZ2073" t="s">
        <v>7891</v>
      </c>
      <c r="BA2073" t="s">
        <v>7891</v>
      </c>
      <c r="BB2073">
        <v>129</v>
      </c>
      <c r="BC2073">
        <v>137</v>
      </c>
      <c r="BD2073" t="s">
        <v>7891</v>
      </c>
      <c r="BE2073" t="s">
        <v>222</v>
      </c>
      <c r="BF2073" t="s">
        <v>7891</v>
      </c>
      <c r="BG2073" t="s">
        <v>10795</v>
      </c>
      <c r="BH2073" t="s">
        <v>7891</v>
      </c>
      <c r="BI2073" t="s">
        <v>7891</v>
      </c>
      <c r="BJ2073" t="s">
        <v>7891</v>
      </c>
      <c r="BK2073" t="s">
        <v>7891</v>
      </c>
      <c r="BL2073" t="s">
        <v>7891</v>
      </c>
      <c r="BM2073">
        <v>33305830</v>
      </c>
      <c r="BN2073" t="s">
        <v>7891</v>
      </c>
      <c r="BO2073" t="s">
        <v>7891</v>
      </c>
      <c r="BP2073" t="s">
        <v>7891</v>
      </c>
      <c r="BQ2073" t="s">
        <v>7891</v>
      </c>
      <c r="BR2073" t="s">
        <v>10820</v>
      </c>
    </row>
    <row r="2074" spans="1:70" x14ac:dyDescent="0.35">
      <c r="A2074" t="s">
        <v>11404</v>
      </c>
      <c r="B2074" t="s">
        <v>10821</v>
      </c>
      <c r="C2074" t="s">
        <v>7891</v>
      </c>
      <c r="D2074" t="s">
        <v>4206</v>
      </c>
      <c r="E2074" t="s">
        <v>9787</v>
      </c>
      <c r="U2074" t="s">
        <v>7891</v>
      </c>
      <c r="V2074" t="s">
        <v>10822</v>
      </c>
      <c r="W2074" t="s">
        <v>7891</v>
      </c>
      <c r="X2074" t="s">
        <v>7891</v>
      </c>
      <c r="Y2074" t="s">
        <v>7891</v>
      </c>
      <c r="Z2074" t="s">
        <v>7891</v>
      </c>
      <c r="AA2074" t="s">
        <v>7891</v>
      </c>
      <c r="AB2074" t="s">
        <v>10823</v>
      </c>
      <c r="AC2074" t="s">
        <v>7891</v>
      </c>
      <c r="AD2074" t="s">
        <v>7891</v>
      </c>
      <c r="AE2074" t="s">
        <v>7891</v>
      </c>
      <c r="AF2074" t="s">
        <v>7891</v>
      </c>
      <c r="AG2074" t="s">
        <v>7891</v>
      </c>
      <c r="AH2074" t="s">
        <v>7891</v>
      </c>
      <c r="AI2074" t="s">
        <v>7891</v>
      </c>
      <c r="AJ2074" t="s">
        <v>7891</v>
      </c>
      <c r="AK2074" t="s">
        <v>7891</v>
      </c>
      <c r="AL2074" t="s">
        <v>7891</v>
      </c>
      <c r="AM2074" t="s">
        <v>7891</v>
      </c>
      <c r="AN2074" t="s">
        <v>7891</v>
      </c>
      <c r="AO2074" t="s">
        <v>9790</v>
      </c>
      <c r="AP2074" t="s">
        <v>9791</v>
      </c>
      <c r="AQ2074" t="s">
        <v>7891</v>
      </c>
      <c r="AR2074" t="s">
        <v>7891</v>
      </c>
      <c r="AS2074" t="s">
        <v>7891</v>
      </c>
      <c r="AT2074" t="s">
        <v>7916</v>
      </c>
      <c r="AU2074">
        <v>2021</v>
      </c>
      <c r="AV2074">
        <v>77</v>
      </c>
      <c r="AW2074">
        <v>4</v>
      </c>
      <c r="AX2074" t="s">
        <v>7891</v>
      </c>
      <c r="AY2074" t="s">
        <v>7891</v>
      </c>
      <c r="AZ2074" t="s">
        <v>7891</v>
      </c>
      <c r="BA2074" t="s">
        <v>7891</v>
      </c>
      <c r="BB2074">
        <v>884</v>
      </c>
      <c r="BC2074">
        <v>895</v>
      </c>
      <c r="BD2074" t="s">
        <v>7891</v>
      </c>
      <c r="BE2074" t="s">
        <v>3439</v>
      </c>
      <c r="BF2074" t="s">
        <v>7891</v>
      </c>
      <c r="BG2074" t="s">
        <v>10795</v>
      </c>
      <c r="BH2074" t="s">
        <v>7891</v>
      </c>
      <c r="BI2074" t="s">
        <v>7891</v>
      </c>
      <c r="BJ2074" t="s">
        <v>7891</v>
      </c>
      <c r="BK2074" t="s">
        <v>7891</v>
      </c>
      <c r="BL2074" t="s">
        <v>7891</v>
      </c>
      <c r="BM2074">
        <v>33296508</v>
      </c>
      <c r="BN2074" t="s">
        <v>7891</v>
      </c>
      <c r="BO2074" t="s">
        <v>7891</v>
      </c>
      <c r="BP2074" t="s">
        <v>7891</v>
      </c>
      <c r="BQ2074" t="s">
        <v>7891</v>
      </c>
      <c r="BR2074" t="s">
        <v>10824</v>
      </c>
    </row>
    <row r="2075" spans="1:70" x14ac:dyDescent="0.35">
      <c r="A2075" t="s">
        <v>11404</v>
      </c>
      <c r="B2075" t="s">
        <v>10825</v>
      </c>
      <c r="C2075" t="s">
        <v>7891</v>
      </c>
      <c r="D2075" t="s">
        <v>5979</v>
      </c>
      <c r="E2075" t="s">
        <v>10826</v>
      </c>
      <c r="U2075" t="s">
        <v>7891</v>
      </c>
      <c r="V2075" t="s">
        <v>10827</v>
      </c>
      <c r="W2075" t="s">
        <v>7891</v>
      </c>
      <c r="X2075" t="s">
        <v>7891</v>
      </c>
      <c r="Y2075" t="s">
        <v>7891</v>
      </c>
      <c r="Z2075" t="s">
        <v>7891</v>
      </c>
      <c r="AA2075" t="s">
        <v>10828</v>
      </c>
      <c r="AB2075" t="s">
        <v>10829</v>
      </c>
      <c r="AC2075" t="s">
        <v>7891</v>
      </c>
      <c r="AD2075" t="s">
        <v>7891</v>
      </c>
      <c r="AE2075" t="s">
        <v>7891</v>
      </c>
      <c r="AF2075" t="s">
        <v>7891</v>
      </c>
      <c r="AG2075" t="s">
        <v>7891</v>
      </c>
      <c r="AH2075" t="s">
        <v>7891</v>
      </c>
      <c r="AI2075" t="s">
        <v>7891</v>
      </c>
      <c r="AJ2075" t="s">
        <v>7891</v>
      </c>
      <c r="AK2075" t="s">
        <v>7891</v>
      </c>
      <c r="AL2075" t="s">
        <v>7891</v>
      </c>
      <c r="AM2075" t="s">
        <v>7891</v>
      </c>
      <c r="AN2075" t="s">
        <v>7891</v>
      </c>
      <c r="AO2075" t="s">
        <v>7891</v>
      </c>
      <c r="AP2075" t="s">
        <v>10830</v>
      </c>
      <c r="AQ2075" t="s">
        <v>7891</v>
      </c>
      <c r="AR2075" t="s">
        <v>7891</v>
      </c>
      <c r="AS2075" t="s">
        <v>7891</v>
      </c>
      <c r="AT2075" t="s">
        <v>10831</v>
      </c>
      <c r="AU2075">
        <v>2020</v>
      </c>
      <c r="AV2075">
        <v>20</v>
      </c>
      <c r="AW2075">
        <v>1</v>
      </c>
      <c r="AX2075" t="s">
        <v>7891</v>
      </c>
      <c r="AY2075" t="s">
        <v>7891</v>
      </c>
      <c r="AZ2075" t="s">
        <v>7891</v>
      </c>
      <c r="BA2075" t="s">
        <v>7891</v>
      </c>
      <c r="BB2075" t="s">
        <v>7891</v>
      </c>
      <c r="BC2075" t="s">
        <v>7891</v>
      </c>
      <c r="BD2075">
        <v>528</v>
      </c>
      <c r="BE2075" t="s">
        <v>1078</v>
      </c>
      <c r="BF2075" t="s">
        <v>7891</v>
      </c>
      <c r="BG2075" t="s">
        <v>7891</v>
      </c>
      <c r="BH2075" t="s">
        <v>7891</v>
      </c>
      <c r="BI2075" t="s">
        <v>7891</v>
      </c>
      <c r="BJ2075" t="s">
        <v>7891</v>
      </c>
      <c r="BK2075" t="s">
        <v>7891</v>
      </c>
      <c r="BL2075" t="s">
        <v>7891</v>
      </c>
      <c r="BM2075">
        <v>33287708</v>
      </c>
      <c r="BN2075" t="s">
        <v>7891</v>
      </c>
      <c r="BO2075" t="s">
        <v>7891</v>
      </c>
      <c r="BP2075" t="s">
        <v>7891</v>
      </c>
      <c r="BQ2075" t="s">
        <v>7891</v>
      </c>
      <c r="BR2075" t="s">
        <v>10832</v>
      </c>
    </row>
    <row r="2076" spans="1:70" x14ac:dyDescent="0.35">
      <c r="A2076" t="s">
        <v>11404</v>
      </c>
      <c r="B2076" t="s">
        <v>10833</v>
      </c>
      <c r="C2076" t="s">
        <v>7891</v>
      </c>
      <c r="D2076" t="s">
        <v>191</v>
      </c>
      <c r="E2076" t="s">
        <v>10834</v>
      </c>
      <c r="U2076" t="s">
        <v>7891</v>
      </c>
      <c r="V2076" t="s">
        <v>10835</v>
      </c>
      <c r="W2076" t="s">
        <v>7891</v>
      </c>
      <c r="X2076" t="s">
        <v>7891</v>
      </c>
      <c r="Y2076" t="s">
        <v>7891</v>
      </c>
      <c r="Z2076" t="s">
        <v>7891</v>
      </c>
      <c r="AA2076" t="s">
        <v>7891</v>
      </c>
      <c r="AB2076" t="s">
        <v>10836</v>
      </c>
      <c r="AC2076" t="s">
        <v>7891</v>
      </c>
      <c r="AD2076" t="s">
        <v>7891</v>
      </c>
      <c r="AE2076" t="s">
        <v>7891</v>
      </c>
      <c r="AF2076" t="s">
        <v>7891</v>
      </c>
      <c r="AG2076" t="s">
        <v>7891</v>
      </c>
      <c r="AH2076" t="s">
        <v>7891</v>
      </c>
      <c r="AI2076" t="s">
        <v>7891</v>
      </c>
      <c r="AJ2076" t="s">
        <v>7891</v>
      </c>
      <c r="AK2076" t="s">
        <v>7891</v>
      </c>
      <c r="AL2076" t="s">
        <v>7891</v>
      </c>
      <c r="AM2076" t="s">
        <v>7891</v>
      </c>
      <c r="AN2076" t="s">
        <v>7891</v>
      </c>
      <c r="AO2076" t="s">
        <v>195</v>
      </c>
      <c r="AP2076" t="s">
        <v>10837</v>
      </c>
      <c r="AQ2076" t="s">
        <v>7891</v>
      </c>
      <c r="AR2076" t="s">
        <v>7891</v>
      </c>
      <c r="AS2076" t="s">
        <v>7891</v>
      </c>
      <c r="AT2076" t="s">
        <v>7916</v>
      </c>
      <c r="AU2076">
        <v>2021</v>
      </c>
      <c r="AV2076">
        <v>26</v>
      </c>
      <c r="AW2076">
        <v>2</v>
      </c>
      <c r="AX2076" t="s">
        <v>7891</v>
      </c>
      <c r="AY2076" t="s">
        <v>7891</v>
      </c>
      <c r="AZ2076" t="s">
        <v>7891</v>
      </c>
      <c r="BA2076" t="s">
        <v>7891</v>
      </c>
      <c r="BB2076">
        <v>342</v>
      </c>
      <c r="BC2076">
        <v>354</v>
      </c>
      <c r="BD2076">
        <v>1359104520978462</v>
      </c>
      <c r="BE2076" t="s">
        <v>194</v>
      </c>
      <c r="BF2076" t="s">
        <v>7891</v>
      </c>
      <c r="BG2076" t="s">
        <v>10795</v>
      </c>
      <c r="BH2076" t="s">
        <v>7891</v>
      </c>
      <c r="BI2076" t="s">
        <v>7891</v>
      </c>
      <c r="BJ2076" t="s">
        <v>7891</v>
      </c>
      <c r="BK2076" t="s">
        <v>7891</v>
      </c>
      <c r="BL2076" t="s">
        <v>7891</v>
      </c>
      <c r="BM2076">
        <v>33287565</v>
      </c>
      <c r="BN2076" t="s">
        <v>7891</v>
      </c>
      <c r="BO2076" t="s">
        <v>7891</v>
      </c>
      <c r="BP2076" t="s">
        <v>7891</v>
      </c>
      <c r="BQ2076" t="s">
        <v>7891</v>
      </c>
      <c r="BR2076" t="s">
        <v>10838</v>
      </c>
    </row>
    <row r="2077" spans="1:70" x14ac:dyDescent="0.35">
      <c r="A2077" t="s">
        <v>11404</v>
      </c>
      <c r="B2077" t="s">
        <v>10839</v>
      </c>
      <c r="C2077" t="s">
        <v>7891</v>
      </c>
      <c r="D2077" t="s">
        <v>5599</v>
      </c>
      <c r="E2077" t="s">
        <v>10840</v>
      </c>
      <c r="U2077" t="s">
        <v>7891</v>
      </c>
      <c r="V2077" t="s">
        <v>10841</v>
      </c>
      <c r="W2077" t="s">
        <v>7891</v>
      </c>
      <c r="X2077" t="s">
        <v>7891</v>
      </c>
      <c r="Y2077" t="s">
        <v>7891</v>
      </c>
      <c r="Z2077" t="s">
        <v>7891</v>
      </c>
      <c r="AA2077" t="s">
        <v>10842</v>
      </c>
      <c r="AB2077" t="s">
        <v>10843</v>
      </c>
      <c r="AC2077" t="s">
        <v>7891</v>
      </c>
      <c r="AD2077" t="s">
        <v>7891</v>
      </c>
      <c r="AE2077" t="s">
        <v>7891</v>
      </c>
      <c r="AF2077" t="s">
        <v>7891</v>
      </c>
      <c r="AG2077" t="s">
        <v>7891</v>
      </c>
      <c r="AH2077" t="s">
        <v>7891</v>
      </c>
      <c r="AI2077" t="s">
        <v>7891</v>
      </c>
      <c r="AJ2077" t="s">
        <v>7891</v>
      </c>
      <c r="AK2077" t="s">
        <v>7891</v>
      </c>
      <c r="AL2077" t="s">
        <v>7891</v>
      </c>
      <c r="AM2077" t="s">
        <v>7891</v>
      </c>
      <c r="AN2077" t="s">
        <v>7891</v>
      </c>
      <c r="AO2077" t="s">
        <v>208</v>
      </c>
      <c r="AP2077" t="s">
        <v>10844</v>
      </c>
      <c r="AQ2077" t="s">
        <v>7891</v>
      </c>
      <c r="AR2077" t="s">
        <v>7891</v>
      </c>
      <c r="AS2077" t="s">
        <v>7891</v>
      </c>
      <c r="AT2077" t="s">
        <v>10845</v>
      </c>
      <c r="AU2077">
        <v>2021</v>
      </c>
      <c r="AV2077">
        <v>44</v>
      </c>
      <c r="AW2077">
        <v>2</v>
      </c>
      <c r="AX2077" t="s">
        <v>7891</v>
      </c>
      <c r="AY2077" t="s">
        <v>7891</v>
      </c>
      <c r="AZ2077" t="s">
        <v>7891</v>
      </c>
      <c r="BA2077" t="s">
        <v>7891</v>
      </c>
      <c r="BB2077">
        <v>154</v>
      </c>
      <c r="BC2077">
        <v>159</v>
      </c>
      <c r="BD2077" t="s">
        <v>7891</v>
      </c>
      <c r="BE2077" t="s">
        <v>207</v>
      </c>
      <c r="BF2077" t="s">
        <v>7891</v>
      </c>
      <c r="BG2077" t="s">
        <v>10795</v>
      </c>
      <c r="BH2077" t="s">
        <v>7891</v>
      </c>
      <c r="BI2077" t="s">
        <v>7891</v>
      </c>
      <c r="BJ2077" t="s">
        <v>7891</v>
      </c>
      <c r="BK2077" t="s">
        <v>7891</v>
      </c>
      <c r="BL2077" t="s">
        <v>7891</v>
      </c>
      <c r="BM2077">
        <v>33275085</v>
      </c>
      <c r="BN2077" t="s">
        <v>7891</v>
      </c>
      <c r="BO2077" t="s">
        <v>7891</v>
      </c>
      <c r="BP2077" t="s">
        <v>7891</v>
      </c>
      <c r="BQ2077" t="s">
        <v>7891</v>
      </c>
      <c r="BR2077" t="s">
        <v>10846</v>
      </c>
    </row>
    <row r="2078" spans="1:70" x14ac:dyDescent="0.35">
      <c r="A2078" t="s">
        <v>11404</v>
      </c>
      <c r="B2078" t="s">
        <v>10847</v>
      </c>
      <c r="C2078" t="s">
        <v>7891</v>
      </c>
      <c r="D2078" t="s">
        <v>5974</v>
      </c>
      <c r="E2078" t="s">
        <v>10848</v>
      </c>
      <c r="U2078" t="s">
        <v>7891</v>
      </c>
      <c r="V2078" t="s">
        <v>10849</v>
      </c>
      <c r="W2078" t="s">
        <v>7891</v>
      </c>
      <c r="X2078" t="s">
        <v>7891</v>
      </c>
      <c r="Y2078" t="s">
        <v>7891</v>
      </c>
      <c r="Z2078" t="s">
        <v>7891</v>
      </c>
      <c r="AA2078" t="s">
        <v>10850</v>
      </c>
      <c r="AB2078" t="s">
        <v>10851</v>
      </c>
      <c r="AC2078" t="s">
        <v>7891</v>
      </c>
      <c r="AD2078" t="s">
        <v>7891</v>
      </c>
      <c r="AE2078" t="s">
        <v>7891</v>
      </c>
      <c r="AF2078" t="s">
        <v>7891</v>
      </c>
      <c r="AG2078" t="s">
        <v>7891</v>
      </c>
      <c r="AH2078" t="s">
        <v>7891</v>
      </c>
      <c r="AI2078" t="s">
        <v>7891</v>
      </c>
      <c r="AJ2078" t="s">
        <v>7891</v>
      </c>
      <c r="AK2078" t="s">
        <v>7891</v>
      </c>
      <c r="AL2078" t="s">
        <v>7891</v>
      </c>
      <c r="AM2078" t="s">
        <v>7891</v>
      </c>
      <c r="AN2078" t="s">
        <v>7891</v>
      </c>
      <c r="AO2078" t="s">
        <v>10852</v>
      </c>
      <c r="AP2078" t="s">
        <v>10853</v>
      </c>
      <c r="AQ2078" t="s">
        <v>7891</v>
      </c>
      <c r="AR2078" t="s">
        <v>7891</v>
      </c>
      <c r="AS2078" t="s">
        <v>7891</v>
      </c>
      <c r="AT2078" t="s">
        <v>7924</v>
      </c>
      <c r="AU2078">
        <v>2020</v>
      </c>
      <c r="AV2078">
        <v>34</v>
      </c>
      <c r="AW2078">
        <v>6</v>
      </c>
      <c r="AX2078" t="s">
        <v>7891</v>
      </c>
      <c r="AY2078" t="s">
        <v>7891</v>
      </c>
      <c r="AZ2078" t="s">
        <v>7891</v>
      </c>
      <c r="BA2078" t="s">
        <v>7891</v>
      </c>
      <c r="BB2078">
        <v>545</v>
      </c>
      <c r="BC2078">
        <v>556</v>
      </c>
      <c r="BD2078" t="s">
        <v>7891</v>
      </c>
      <c r="BE2078" t="s">
        <v>543</v>
      </c>
      <c r="BF2078" t="s">
        <v>7891</v>
      </c>
      <c r="BG2078" t="s">
        <v>7891</v>
      </c>
      <c r="BH2078" t="s">
        <v>7891</v>
      </c>
      <c r="BI2078" t="s">
        <v>7891</v>
      </c>
      <c r="BJ2078" t="s">
        <v>7891</v>
      </c>
      <c r="BK2078" t="s">
        <v>7891</v>
      </c>
      <c r="BL2078" t="s">
        <v>7891</v>
      </c>
      <c r="BM2078">
        <v>33280679</v>
      </c>
      <c r="BN2078" t="s">
        <v>7891</v>
      </c>
      <c r="BO2078" t="s">
        <v>7891</v>
      </c>
      <c r="BP2078" t="s">
        <v>7891</v>
      </c>
      <c r="BQ2078" t="s">
        <v>7891</v>
      </c>
      <c r="BR2078" t="s">
        <v>10854</v>
      </c>
    </row>
    <row r="2079" spans="1:70" x14ac:dyDescent="0.35">
      <c r="A2079" t="s">
        <v>11404</v>
      </c>
      <c r="B2079" t="s">
        <v>10855</v>
      </c>
      <c r="C2079" t="s">
        <v>7891</v>
      </c>
      <c r="D2079" t="s">
        <v>10856</v>
      </c>
      <c r="E2079" t="s">
        <v>10857</v>
      </c>
      <c r="U2079" t="s">
        <v>7891</v>
      </c>
      <c r="V2079" t="s">
        <v>10858</v>
      </c>
      <c r="W2079" t="s">
        <v>7891</v>
      </c>
      <c r="X2079" t="s">
        <v>7891</v>
      </c>
      <c r="Y2079" t="s">
        <v>7891</v>
      </c>
      <c r="Z2079" t="s">
        <v>7891</v>
      </c>
      <c r="AA2079" t="s">
        <v>7891</v>
      </c>
      <c r="AB2079" t="s">
        <v>7891</v>
      </c>
      <c r="AC2079" t="s">
        <v>7891</v>
      </c>
      <c r="AD2079" t="s">
        <v>7891</v>
      </c>
      <c r="AE2079" t="s">
        <v>7891</v>
      </c>
      <c r="AF2079" t="s">
        <v>7891</v>
      </c>
      <c r="AG2079" t="s">
        <v>7891</v>
      </c>
      <c r="AH2079" t="s">
        <v>7891</v>
      </c>
      <c r="AI2079" t="s">
        <v>7891</v>
      </c>
      <c r="AJ2079" t="s">
        <v>7891</v>
      </c>
      <c r="AK2079" t="s">
        <v>7891</v>
      </c>
      <c r="AL2079" t="s">
        <v>7891</v>
      </c>
      <c r="AM2079" t="s">
        <v>7891</v>
      </c>
      <c r="AN2079" t="s">
        <v>7891</v>
      </c>
      <c r="AO2079" t="s">
        <v>10859</v>
      </c>
      <c r="AP2079" t="s">
        <v>10860</v>
      </c>
      <c r="AQ2079" t="s">
        <v>7891</v>
      </c>
      <c r="AR2079" t="s">
        <v>7891</v>
      </c>
      <c r="AS2079" t="s">
        <v>7891</v>
      </c>
      <c r="AT2079" t="s">
        <v>7924</v>
      </c>
      <c r="AU2079">
        <v>2020</v>
      </c>
      <c r="AV2079">
        <v>24</v>
      </c>
      <c r="AW2079">
        <v>2</v>
      </c>
      <c r="AX2079" t="s">
        <v>7891</v>
      </c>
      <c r="AY2079" t="s">
        <v>7891</v>
      </c>
      <c r="AZ2079" t="s">
        <v>7891</v>
      </c>
      <c r="BA2079" t="s">
        <v>7891</v>
      </c>
      <c r="BB2079">
        <v>109</v>
      </c>
      <c r="BC2079">
        <v>117</v>
      </c>
      <c r="BD2079" t="s">
        <v>7891</v>
      </c>
      <c r="BE2079" t="s">
        <v>10861</v>
      </c>
      <c r="BF2079" t="s">
        <v>7891</v>
      </c>
      <c r="BG2079" t="s">
        <v>7891</v>
      </c>
      <c r="BH2079" t="s">
        <v>7891</v>
      </c>
      <c r="BI2079" t="s">
        <v>7891</v>
      </c>
      <c r="BJ2079" t="s">
        <v>7891</v>
      </c>
      <c r="BK2079" t="s">
        <v>7891</v>
      </c>
      <c r="BL2079" t="s">
        <v>7891</v>
      </c>
      <c r="BM2079" t="s">
        <v>7891</v>
      </c>
      <c r="BN2079" t="s">
        <v>7891</v>
      </c>
      <c r="BO2079" t="s">
        <v>7891</v>
      </c>
      <c r="BP2079" t="s">
        <v>7891</v>
      </c>
      <c r="BQ2079" t="s">
        <v>7891</v>
      </c>
      <c r="BR2079" t="s">
        <v>10862</v>
      </c>
    </row>
    <row r="2080" spans="1:70" x14ac:dyDescent="0.35">
      <c r="A2080" t="s">
        <v>11404</v>
      </c>
      <c r="B2080" t="s">
        <v>10863</v>
      </c>
      <c r="C2080" t="s">
        <v>7891</v>
      </c>
      <c r="D2080" t="s">
        <v>4866</v>
      </c>
      <c r="E2080" t="s">
        <v>10864</v>
      </c>
      <c r="U2080" t="s">
        <v>7891</v>
      </c>
      <c r="V2080" t="s">
        <v>10865</v>
      </c>
      <c r="W2080" t="s">
        <v>7891</v>
      </c>
      <c r="X2080" t="s">
        <v>7891</v>
      </c>
      <c r="Y2080" t="s">
        <v>7891</v>
      </c>
      <c r="Z2080" t="s">
        <v>7891</v>
      </c>
      <c r="AA2080" t="s">
        <v>10866</v>
      </c>
      <c r="AB2080" t="s">
        <v>10867</v>
      </c>
      <c r="AC2080" t="s">
        <v>7891</v>
      </c>
      <c r="AD2080" t="s">
        <v>7891</v>
      </c>
      <c r="AE2080" t="s">
        <v>7891</v>
      </c>
      <c r="AF2080" t="s">
        <v>7891</v>
      </c>
      <c r="AG2080" t="s">
        <v>7891</v>
      </c>
      <c r="AH2080" t="s">
        <v>7891</v>
      </c>
      <c r="AI2080" t="s">
        <v>7891</v>
      </c>
      <c r="AJ2080" t="s">
        <v>7891</v>
      </c>
      <c r="AK2080" t="s">
        <v>7891</v>
      </c>
      <c r="AL2080" t="s">
        <v>7891</v>
      </c>
      <c r="AM2080" t="s">
        <v>7891</v>
      </c>
      <c r="AN2080" t="s">
        <v>7891</v>
      </c>
      <c r="AO2080" t="s">
        <v>10868</v>
      </c>
      <c r="AP2080" t="s">
        <v>7891</v>
      </c>
      <c r="AQ2080" t="s">
        <v>7891</v>
      </c>
      <c r="AR2080" t="s">
        <v>7891</v>
      </c>
      <c r="AS2080" t="s">
        <v>7891</v>
      </c>
      <c r="AT2080" t="s">
        <v>7924</v>
      </c>
      <c r="AU2080">
        <v>2020</v>
      </c>
      <c r="AV2080">
        <v>13</v>
      </c>
      <c r="AW2080" t="s">
        <v>7891</v>
      </c>
      <c r="AX2080" t="s">
        <v>7891</v>
      </c>
      <c r="AY2080" t="s">
        <v>7891</v>
      </c>
      <c r="AZ2080" t="s">
        <v>7891</v>
      </c>
      <c r="BA2080" t="s">
        <v>7891</v>
      </c>
      <c r="BB2080" t="s">
        <v>7891</v>
      </c>
      <c r="BC2080" t="s">
        <v>7891</v>
      </c>
      <c r="BD2080">
        <v>1178646920978243</v>
      </c>
      <c r="BE2080" t="s">
        <v>4872</v>
      </c>
      <c r="BF2080" t="s">
        <v>7891</v>
      </c>
      <c r="BG2080" t="s">
        <v>7891</v>
      </c>
      <c r="BH2080" t="s">
        <v>7891</v>
      </c>
      <c r="BI2080" t="s">
        <v>7891</v>
      </c>
      <c r="BJ2080" t="s">
        <v>7891</v>
      </c>
      <c r="BK2080" t="s">
        <v>7891</v>
      </c>
      <c r="BL2080" t="s">
        <v>7891</v>
      </c>
      <c r="BM2080">
        <v>35185341</v>
      </c>
      <c r="BN2080" t="s">
        <v>7891</v>
      </c>
      <c r="BO2080" t="s">
        <v>7891</v>
      </c>
      <c r="BP2080" t="s">
        <v>7891</v>
      </c>
      <c r="BQ2080" t="s">
        <v>7891</v>
      </c>
      <c r="BR2080" t="s">
        <v>10869</v>
      </c>
    </row>
    <row r="2081" spans="1:70" x14ac:dyDescent="0.35">
      <c r="A2081" t="s">
        <v>11404</v>
      </c>
      <c r="B2081" t="s">
        <v>10870</v>
      </c>
      <c r="C2081" t="s">
        <v>7891</v>
      </c>
      <c r="D2081" t="s">
        <v>4474</v>
      </c>
      <c r="E2081" t="s">
        <v>10871</v>
      </c>
      <c r="U2081" t="s">
        <v>7891</v>
      </c>
      <c r="V2081" t="s">
        <v>10872</v>
      </c>
      <c r="W2081" t="s">
        <v>7891</v>
      </c>
      <c r="X2081" t="s">
        <v>7891</v>
      </c>
      <c r="Y2081" t="s">
        <v>7891</v>
      </c>
      <c r="Z2081" t="s">
        <v>7891</v>
      </c>
      <c r="AA2081" t="s">
        <v>7891</v>
      </c>
      <c r="AB2081" t="s">
        <v>10873</v>
      </c>
      <c r="AC2081" t="s">
        <v>7891</v>
      </c>
      <c r="AD2081" t="s">
        <v>7891</v>
      </c>
      <c r="AE2081" t="s">
        <v>7891</v>
      </c>
      <c r="AF2081" t="s">
        <v>7891</v>
      </c>
      <c r="AG2081" t="s">
        <v>7891</v>
      </c>
      <c r="AH2081" t="s">
        <v>7891</v>
      </c>
      <c r="AI2081" t="s">
        <v>7891</v>
      </c>
      <c r="AJ2081" t="s">
        <v>7891</v>
      </c>
      <c r="AK2081" t="s">
        <v>7891</v>
      </c>
      <c r="AL2081" t="s">
        <v>7891</v>
      </c>
      <c r="AM2081" t="s">
        <v>7891</v>
      </c>
      <c r="AN2081" t="s">
        <v>7891</v>
      </c>
      <c r="AO2081" t="s">
        <v>10874</v>
      </c>
      <c r="AP2081" t="s">
        <v>10875</v>
      </c>
      <c r="AQ2081" t="s">
        <v>7891</v>
      </c>
      <c r="AR2081" t="s">
        <v>7891</v>
      </c>
      <c r="AS2081" t="s">
        <v>7891</v>
      </c>
      <c r="AT2081" t="s">
        <v>7924</v>
      </c>
      <c r="AU2081">
        <v>2020</v>
      </c>
      <c r="AV2081">
        <v>317</v>
      </c>
      <c r="AW2081" t="s">
        <v>7891</v>
      </c>
      <c r="AX2081" t="s">
        <v>7891</v>
      </c>
      <c r="AY2081" t="s">
        <v>7891</v>
      </c>
      <c r="AZ2081" t="s">
        <v>7891</v>
      </c>
      <c r="BA2081" t="s">
        <v>7891</v>
      </c>
      <c r="BB2081" t="s">
        <v>7891</v>
      </c>
      <c r="BC2081" t="s">
        <v>7891</v>
      </c>
      <c r="BD2081">
        <v>110548</v>
      </c>
      <c r="BE2081" t="s">
        <v>830</v>
      </c>
      <c r="BF2081" t="s">
        <v>7891</v>
      </c>
      <c r="BG2081" t="s">
        <v>7891</v>
      </c>
      <c r="BH2081" t="s">
        <v>7891</v>
      </c>
      <c r="BI2081" t="s">
        <v>7891</v>
      </c>
      <c r="BJ2081" t="s">
        <v>7891</v>
      </c>
      <c r="BK2081" t="s">
        <v>7891</v>
      </c>
      <c r="BL2081" t="s">
        <v>7891</v>
      </c>
      <c r="BM2081">
        <v>33129047</v>
      </c>
      <c r="BN2081" t="s">
        <v>7891</v>
      </c>
      <c r="BO2081" t="s">
        <v>7891</v>
      </c>
      <c r="BP2081" t="s">
        <v>7891</v>
      </c>
      <c r="BQ2081" t="s">
        <v>7891</v>
      </c>
      <c r="BR2081" t="s">
        <v>10876</v>
      </c>
    </row>
    <row r="2082" spans="1:70" x14ac:dyDescent="0.35">
      <c r="A2082" t="s">
        <v>11404</v>
      </c>
      <c r="B2082" t="s">
        <v>10877</v>
      </c>
      <c r="C2082" t="s">
        <v>7891</v>
      </c>
      <c r="D2082" t="s">
        <v>10878</v>
      </c>
      <c r="E2082" t="s">
        <v>10879</v>
      </c>
      <c r="U2082" t="s">
        <v>7891</v>
      </c>
      <c r="V2082" t="s">
        <v>10880</v>
      </c>
      <c r="W2082" t="s">
        <v>7891</v>
      </c>
      <c r="X2082" t="s">
        <v>7891</v>
      </c>
      <c r="Y2082" t="s">
        <v>7891</v>
      </c>
      <c r="Z2082" t="s">
        <v>7891</v>
      </c>
      <c r="AA2082" t="s">
        <v>10881</v>
      </c>
      <c r="AB2082" t="s">
        <v>10882</v>
      </c>
      <c r="AC2082" t="s">
        <v>7891</v>
      </c>
      <c r="AD2082" t="s">
        <v>7891</v>
      </c>
      <c r="AE2082" t="s">
        <v>7891</v>
      </c>
      <c r="AF2082" t="s">
        <v>7891</v>
      </c>
      <c r="AG2082" t="s">
        <v>7891</v>
      </c>
      <c r="AH2082" t="s">
        <v>7891</v>
      </c>
      <c r="AI2082" t="s">
        <v>7891</v>
      </c>
      <c r="AJ2082" t="s">
        <v>7891</v>
      </c>
      <c r="AK2082" t="s">
        <v>7891</v>
      </c>
      <c r="AL2082" t="s">
        <v>7891</v>
      </c>
      <c r="AM2082" t="s">
        <v>7891</v>
      </c>
      <c r="AN2082" t="s">
        <v>7891</v>
      </c>
      <c r="AO2082" t="s">
        <v>10883</v>
      </c>
      <c r="AP2082" t="s">
        <v>7891</v>
      </c>
      <c r="AQ2082" t="s">
        <v>7891</v>
      </c>
      <c r="AR2082" t="s">
        <v>7891</v>
      </c>
      <c r="AS2082" t="s">
        <v>7891</v>
      </c>
      <c r="AT2082" t="s">
        <v>7924</v>
      </c>
      <c r="AU2082">
        <v>2020</v>
      </c>
      <c r="AV2082">
        <v>11</v>
      </c>
      <c r="AW2082">
        <v>3</v>
      </c>
      <c r="AX2082" t="s">
        <v>7891</v>
      </c>
      <c r="AY2082">
        <v>1</v>
      </c>
      <c r="AZ2082" t="s">
        <v>7891</v>
      </c>
      <c r="BA2082" t="s">
        <v>7891</v>
      </c>
      <c r="BB2082">
        <v>31</v>
      </c>
      <c r="BC2082">
        <v>40</v>
      </c>
      <c r="BD2082" t="s">
        <v>7891</v>
      </c>
      <c r="BE2082" t="s">
        <v>10884</v>
      </c>
      <c r="BF2082" t="s">
        <v>7891</v>
      </c>
      <c r="BG2082" t="s">
        <v>7891</v>
      </c>
      <c r="BH2082" t="s">
        <v>7891</v>
      </c>
      <c r="BI2082" t="s">
        <v>7891</v>
      </c>
      <c r="BJ2082" t="s">
        <v>7891</v>
      </c>
      <c r="BK2082" t="s">
        <v>7891</v>
      </c>
      <c r="BL2082" t="s">
        <v>7891</v>
      </c>
      <c r="BM2082" t="s">
        <v>7891</v>
      </c>
      <c r="BN2082" t="s">
        <v>7891</v>
      </c>
      <c r="BO2082" t="s">
        <v>7891</v>
      </c>
      <c r="BP2082" t="s">
        <v>7891</v>
      </c>
      <c r="BQ2082" t="s">
        <v>7891</v>
      </c>
      <c r="BR2082" t="s">
        <v>10885</v>
      </c>
    </row>
    <row r="2083" spans="1:70" x14ac:dyDescent="0.35">
      <c r="A2083" t="s">
        <v>11404</v>
      </c>
      <c r="B2083" t="s">
        <v>10886</v>
      </c>
      <c r="C2083" t="s">
        <v>7891</v>
      </c>
      <c r="D2083" t="s">
        <v>10887</v>
      </c>
      <c r="E2083" t="s">
        <v>10888</v>
      </c>
      <c r="U2083" t="s">
        <v>7891</v>
      </c>
      <c r="V2083" t="s">
        <v>10889</v>
      </c>
      <c r="W2083" t="s">
        <v>7891</v>
      </c>
      <c r="X2083" t="s">
        <v>7891</v>
      </c>
      <c r="Y2083" t="s">
        <v>7891</v>
      </c>
      <c r="Z2083" t="s">
        <v>7891</v>
      </c>
      <c r="AA2083" t="s">
        <v>7891</v>
      </c>
      <c r="AB2083" t="s">
        <v>10890</v>
      </c>
      <c r="AC2083" t="s">
        <v>7891</v>
      </c>
      <c r="AD2083" t="s">
        <v>7891</v>
      </c>
      <c r="AE2083" t="s">
        <v>7891</v>
      </c>
      <c r="AF2083" t="s">
        <v>7891</v>
      </c>
      <c r="AG2083" t="s">
        <v>7891</v>
      </c>
      <c r="AH2083" t="s">
        <v>7891</v>
      </c>
      <c r="AI2083" t="s">
        <v>7891</v>
      </c>
      <c r="AJ2083" t="s">
        <v>7891</v>
      </c>
      <c r="AK2083" t="s">
        <v>7891</v>
      </c>
      <c r="AL2083" t="s">
        <v>7891</v>
      </c>
      <c r="AM2083" t="s">
        <v>7891</v>
      </c>
      <c r="AN2083" t="s">
        <v>7891</v>
      </c>
      <c r="AO2083" t="s">
        <v>10891</v>
      </c>
      <c r="AP2083" t="s">
        <v>7891</v>
      </c>
      <c r="AQ2083" t="s">
        <v>7891</v>
      </c>
      <c r="AR2083" t="s">
        <v>7891</v>
      </c>
      <c r="AS2083" t="s">
        <v>7891</v>
      </c>
      <c r="AT2083" t="s">
        <v>7924</v>
      </c>
      <c r="AU2083">
        <v>2020</v>
      </c>
      <c r="AV2083">
        <v>4</v>
      </c>
      <c r="AW2083">
        <v>12</v>
      </c>
      <c r="AX2083" t="s">
        <v>7891</v>
      </c>
      <c r="AY2083" t="s">
        <v>7891</v>
      </c>
      <c r="AZ2083" t="s">
        <v>7891</v>
      </c>
      <c r="BA2083" t="s">
        <v>7891</v>
      </c>
      <c r="BB2083">
        <v>889</v>
      </c>
      <c r="BC2083">
        <v>898</v>
      </c>
      <c r="BD2083" t="s">
        <v>7891</v>
      </c>
      <c r="BE2083" t="s">
        <v>7891</v>
      </c>
      <c r="BF2083" t="s">
        <v>7891</v>
      </c>
      <c r="BG2083" t="s">
        <v>7891</v>
      </c>
      <c r="BH2083" t="s">
        <v>7891</v>
      </c>
      <c r="BI2083" t="s">
        <v>7891</v>
      </c>
      <c r="BJ2083" t="s">
        <v>7891</v>
      </c>
      <c r="BK2083" t="s">
        <v>7891</v>
      </c>
      <c r="BL2083" t="s">
        <v>7891</v>
      </c>
      <c r="BM2083">
        <v>33217358</v>
      </c>
      <c r="BN2083" t="s">
        <v>7891</v>
      </c>
      <c r="BO2083" t="s">
        <v>7891</v>
      </c>
      <c r="BP2083" t="s">
        <v>7891</v>
      </c>
      <c r="BQ2083" t="s">
        <v>7891</v>
      </c>
      <c r="BR2083" t="s">
        <v>10892</v>
      </c>
    </row>
    <row r="2084" spans="1:70" x14ac:dyDescent="0.35">
      <c r="A2084" t="s">
        <v>11404</v>
      </c>
      <c r="B2084" t="s">
        <v>10893</v>
      </c>
      <c r="C2084" t="s">
        <v>7891</v>
      </c>
      <c r="D2084" t="s">
        <v>10894</v>
      </c>
      <c r="E2084" t="s">
        <v>10895</v>
      </c>
      <c r="U2084" t="s">
        <v>7891</v>
      </c>
      <c r="V2084" t="s">
        <v>10896</v>
      </c>
      <c r="W2084" t="s">
        <v>7891</v>
      </c>
      <c r="X2084" t="s">
        <v>7891</v>
      </c>
      <c r="Y2084" t="s">
        <v>7891</v>
      </c>
      <c r="Z2084" t="s">
        <v>7891</v>
      </c>
      <c r="AA2084" t="s">
        <v>7891</v>
      </c>
      <c r="AB2084" t="s">
        <v>7891</v>
      </c>
      <c r="AC2084" t="s">
        <v>7891</v>
      </c>
      <c r="AD2084" t="s">
        <v>7891</v>
      </c>
      <c r="AE2084" t="s">
        <v>7891</v>
      </c>
      <c r="AF2084" t="s">
        <v>7891</v>
      </c>
      <c r="AG2084" t="s">
        <v>7891</v>
      </c>
      <c r="AH2084" t="s">
        <v>7891</v>
      </c>
      <c r="AI2084" t="s">
        <v>7891</v>
      </c>
      <c r="AJ2084" t="s">
        <v>7891</v>
      </c>
      <c r="AK2084" t="s">
        <v>7891</v>
      </c>
      <c r="AL2084" t="s">
        <v>7891</v>
      </c>
      <c r="AM2084" t="s">
        <v>7891</v>
      </c>
      <c r="AN2084" t="s">
        <v>7891</v>
      </c>
      <c r="AO2084" t="s">
        <v>10897</v>
      </c>
      <c r="AP2084" t="s">
        <v>10898</v>
      </c>
      <c r="AQ2084" t="s">
        <v>7891</v>
      </c>
      <c r="AR2084" t="s">
        <v>7891</v>
      </c>
      <c r="AS2084" t="s">
        <v>7891</v>
      </c>
      <c r="AT2084" t="s">
        <v>7924</v>
      </c>
      <c r="AU2084">
        <v>2020</v>
      </c>
      <c r="AV2084">
        <v>85</v>
      </c>
      <c r="AW2084" t="s">
        <v>7891</v>
      </c>
      <c r="AX2084" t="s">
        <v>7891</v>
      </c>
      <c r="AY2084" t="s">
        <v>7891</v>
      </c>
      <c r="AZ2084" t="s">
        <v>7891</v>
      </c>
      <c r="BA2084" t="s">
        <v>7891</v>
      </c>
      <c r="BB2084">
        <v>126</v>
      </c>
      <c r="BC2084">
        <v>134</v>
      </c>
      <c r="BD2084" t="s">
        <v>7891</v>
      </c>
      <c r="BE2084" t="s">
        <v>10899</v>
      </c>
      <c r="BF2084" t="s">
        <v>7891</v>
      </c>
      <c r="BG2084" t="s">
        <v>7891</v>
      </c>
      <c r="BH2084" t="s">
        <v>7891</v>
      </c>
      <c r="BI2084" t="s">
        <v>7891</v>
      </c>
      <c r="BJ2084" t="s">
        <v>7891</v>
      </c>
      <c r="BK2084" t="s">
        <v>7891</v>
      </c>
      <c r="BL2084" t="s">
        <v>7891</v>
      </c>
      <c r="BM2084">
        <v>33227598</v>
      </c>
      <c r="BN2084" t="s">
        <v>7891</v>
      </c>
      <c r="BO2084" t="s">
        <v>7891</v>
      </c>
      <c r="BP2084" t="s">
        <v>7891</v>
      </c>
      <c r="BQ2084" t="s">
        <v>7891</v>
      </c>
      <c r="BR2084" t="s">
        <v>10900</v>
      </c>
    </row>
    <row r="2085" spans="1:70" x14ac:dyDescent="0.35">
      <c r="A2085" t="s">
        <v>11404</v>
      </c>
      <c r="B2085" t="s">
        <v>10901</v>
      </c>
      <c r="C2085" t="s">
        <v>7891</v>
      </c>
      <c r="D2085" t="s">
        <v>10902</v>
      </c>
      <c r="E2085" t="s">
        <v>10179</v>
      </c>
      <c r="U2085" t="s">
        <v>7891</v>
      </c>
      <c r="V2085" t="s">
        <v>10903</v>
      </c>
      <c r="W2085" t="s">
        <v>7891</v>
      </c>
      <c r="X2085" t="s">
        <v>7891</v>
      </c>
      <c r="Y2085" t="s">
        <v>7891</v>
      </c>
      <c r="Z2085" t="s">
        <v>7891</v>
      </c>
      <c r="AA2085" t="s">
        <v>7891</v>
      </c>
      <c r="AB2085" t="s">
        <v>7891</v>
      </c>
      <c r="AC2085" t="s">
        <v>7891</v>
      </c>
      <c r="AD2085" t="s">
        <v>7891</v>
      </c>
      <c r="AE2085" t="s">
        <v>7891</v>
      </c>
      <c r="AF2085" t="s">
        <v>7891</v>
      </c>
      <c r="AG2085" t="s">
        <v>7891</v>
      </c>
      <c r="AH2085" t="s">
        <v>7891</v>
      </c>
      <c r="AI2085" t="s">
        <v>7891</v>
      </c>
      <c r="AJ2085" t="s">
        <v>7891</v>
      </c>
      <c r="AK2085" t="s">
        <v>7891</v>
      </c>
      <c r="AL2085" t="s">
        <v>7891</v>
      </c>
      <c r="AM2085" t="s">
        <v>7891</v>
      </c>
      <c r="AN2085" t="s">
        <v>7891</v>
      </c>
      <c r="AO2085" t="s">
        <v>10181</v>
      </c>
      <c r="AP2085" t="s">
        <v>10182</v>
      </c>
      <c r="AQ2085" t="s">
        <v>7891</v>
      </c>
      <c r="AR2085" t="s">
        <v>7891</v>
      </c>
      <c r="AS2085" t="s">
        <v>7891</v>
      </c>
      <c r="AT2085" t="s">
        <v>7924</v>
      </c>
      <c r="AU2085">
        <v>2020</v>
      </c>
      <c r="AV2085">
        <v>179</v>
      </c>
      <c r="AW2085">
        <v>10</v>
      </c>
      <c r="AX2085" t="s">
        <v>7891</v>
      </c>
      <c r="AY2085" t="s">
        <v>7891</v>
      </c>
      <c r="AZ2085" t="s">
        <v>7891</v>
      </c>
      <c r="BA2085" t="s">
        <v>7891</v>
      </c>
      <c r="BB2085">
        <v>924</v>
      </c>
      <c r="BC2085">
        <v>939</v>
      </c>
      <c r="BD2085" t="s">
        <v>7891</v>
      </c>
      <c r="BE2085" t="s">
        <v>3553</v>
      </c>
      <c r="BF2085" t="s">
        <v>7891</v>
      </c>
      <c r="BG2085" t="s">
        <v>7891</v>
      </c>
      <c r="BH2085" t="s">
        <v>7891</v>
      </c>
      <c r="BI2085" t="s">
        <v>7891</v>
      </c>
      <c r="BJ2085" t="s">
        <v>7891</v>
      </c>
      <c r="BK2085" t="s">
        <v>7891</v>
      </c>
      <c r="BL2085" t="s">
        <v>7891</v>
      </c>
      <c r="BM2085" t="s">
        <v>7891</v>
      </c>
      <c r="BN2085" t="s">
        <v>7891</v>
      </c>
      <c r="BO2085" t="s">
        <v>7891</v>
      </c>
      <c r="BP2085" t="s">
        <v>7891</v>
      </c>
      <c r="BQ2085" t="s">
        <v>7891</v>
      </c>
      <c r="BR2085" t="s">
        <v>10904</v>
      </c>
    </row>
    <row r="2086" spans="1:70" x14ac:dyDescent="0.35">
      <c r="A2086" t="s">
        <v>11404</v>
      </c>
      <c r="B2086" t="s">
        <v>10905</v>
      </c>
      <c r="C2086" t="s">
        <v>7891</v>
      </c>
      <c r="D2086" t="s">
        <v>5849</v>
      </c>
      <c r="E2086" t="s">
        <v>7892</v>
      </c>
      <c r="U2086" t="s">
        <v>7891</v>
      </c>
      <c r="V2086" t="s">
        <v>10906</v>
      </c>
      <c r="W2086" t="s">
        <v>7891</v>
      </c>
      <c r="X2086" t="s">
        <v>7891</v>
      </c>
      <c r="Y2086" t="s">
        <v>7891</v>
      </c>
      <c r="Z2086" t="s">
        <v>7891</v>
      </c>
      <c r="AA2086" t="s">
        <v>10907</v>
      </c>
      <c r="AB2086" t="s">
        <v>10908</v>
      </c>
      <c r="AC2086" t="s">
        <v>7891</v>
      </c>
      <c r="AD2086" t="s">
        <v>7891</v>
      </c>
      <c r="AE2086" t="s">
        <v>7891</v>
      </c>
      <c r="AF2086" t="s">
        <v>7891</v>
      </c>
      <c r="AG2086" t="s">
        <v>7891</v>
      </c>
      <c r="AH2086" t="s">
        <v>7891</v>
      </c>
      <c r="AI2086" t="s">
        <v>7891</v>
      </c>
      <c r="AJ2086" t="s">
        <v>7891</v>
      </c>
      <c r="AK2086" t="s">
        <v>7891</v>
      </c>
      <c r="AL2086" t="s">
        <v>7891</v>
      </c>
      <c r="AM2086" t="s">
        <v>7891</v>
      </c>
      <c r="AN2086" t="s">
        <v>7891</v>
      </c>
      <c r="AO2086" t="s">
        <v>7891</v>
      </c>
      <c r="AP2086" t="s">
        <v>7894</v>
      </c>
      <c r="AQ2086" t="s">
        <v>7891</v>
      </c>
      <c r="AR2086" t="s">
        <v>7891</v>
      </c>
      <c r="AS2086" t="s">
        <v>7891</v>
      </c>
      <c r="AT2086" t="s">
        <v>7924</v>
      </c>
      <c r="AU2086">
        <v>2020</v>
      </c>
      <c r="AV2086">
        <v>17</v>
      </c>
      <c r="AW2086">
        <v>24</v>
      </c>
      <c r="AX2086" t="s">
        <v>7891</v>
      </c>
      <c r="AY2086" t="s">
        <v>7891</v>
      </c>
      <c r="AZ2086" t="s">
        <v>7891</v>
      </c>
      <c r="BA2086" t="s">
        <v>7891</v>
      </c>
      <c r="BB2086" t="s">
        <v>7891</v>
      </c>
      <c r="BC2086" t="s">
        <v>7891</v>
      </c>
      <c r="BD2086">
        <v>9445</v>
      </c>
      <c r="BE2086" t="s">
        <v>5854</v>
      </c>
      <c r="BF2086" t="s">
        <v>7891</v>
      </c>
      <c r="BG2086" t="s">
        <v>7891</v>
      </c>
      <c r="BH2086" t="s">
        <v>7891</v>
      </c>
      <c r="BI2086" t="s">
        <v>7891</v>
      </c>
      <c r="BJ2086" t="s">
        <v>7891</v>
      </c>
      <c r="BK2086" t="s">
        <v>7891</v>
      </c>
      <c r="BL2086" t="s">
        <v>7891</v>
      </c>
      <c r="BM2086">
        <v>33339317</v>
      </c>
      <c r="BN2086" t="s">
        <v>7891</v>
      </c>
      <c r="BO2086" t="s">
        <v>7891</v>
      </c>
      <c r="BP2086" t="s">
        <v>7891</v>
      </c>
      <c r="BQ2086" t="s">
        <v>7891</v>
      </c>
      <c r="BR2086" t="s">
        <v>10909</v>
      </c>
    </row>
    <row r="2087" spans="1:70" x14ac:dyDescent="0.35">
      <c r="A2087" t="s">
        <v>11404</v>
      </c>
      <c r="B2087" t="s">
        <v>10910</v>
      </c>
      <c r="C2087" t="s">
        <v>7891</v>
      </c>
      <c r="D2087" t="s">
        <v>5773</v>
      </c>
      <c r="E2087" t="s">
        <v>10911</v>
      </c>
      <c r="U2087" t="s">
        <v>7891</v>
      </c>
      <c r="V2087" t="s">
        <v>10912</v>
      </c>
      <c r="W2087" t="s">
        <v>7891</v>
      </c>
      <c r="X2087" t="s">
        <v>7891</v>
      </c>
      <c r="Y2087" t="s">
        <v>7891</v>
      </c>
      <c r="Z2087" t="s">
        <v>7891</v>
      </c>
      <c r="AA2087" t="s">
        <v>7891</v>
      </c>
      <c r="AB2087" t="s">
        <v>7891</v>
      </c>
      <c r="AC2087" t="s">
        <v>7891</v>
      </c>
      <c r="AD2087" t="s">
        <v>7891</v>
      </c>
      <c r="AE2087" t="s">
        <v>7891</v>
      </c>
      <c r="AF2087" t="s">
        <v>7891</v>
      </c>
      <c r="AG2087" t="s">
        <v>7891</v>
      </c>
      <c r="AH2087" t="s">
        <v>7891</v>
      </c>
      <c r="AI2087" t="s">
        <v>7891</v>
      </c>
      <c r="AJ2087" t="s">
        <v>7891</v>
      </c>
      <c r="AK2087" t="s">
        <v>7891</v>
      </c>
      <c r="AL2087" t="s">
        <v>7891</v>
      </c>
      <c r="AM2087" t="s">
        <v>7891</v>
      </c>
      <c r="AN2087" t="s">
        <v>7891</v>
      </c>
      <c r="AO2087" t="s">
        <v>10913</v>
      </c>
      <c r="AP2087" t="s">
        <v>10914</v>
      </c>
      <c r="AQ2087" t="s">
        <v>7891</v>
      </c>
      <c r="AR2087" t="s">
        <v>7891</v>
      </c>
      <c r="AS2087" t="s">
        <v>7891</v>
      </c>
      <c r="AT2087" t="s">
        <v>7924</v>
      </c>
      <c r="AU2087">
        <v>2020</v>
      </c>
      <c r="AV2087">
        <v>96</v>
      </c>
      <c r="AW2087">
        <v>1142</v>
      </c>
      <c r="AX2087" t="s">
        <v>7891</v>
      </c>
      <c r="AY2087" t="s">
        <v>7891</v>
      </c>
      <c r="AZ2087" t="s">
        <v>7891</v>
      </c>
      <c r="BA2087" t="s">
        <v>7891</v>
      </c>
      <c r="BB2087">
        <v>747</v>
      </c>
      <c r="BC2087">
        <v>752</v>
      </c>
      <c r="BD2087" t="s">
        <v>7891</v>
      </c>
      <c r="BE2087" t="s">
        <v>5779</v>
      </c>
      <c r="BF2087" t="s">
        <v>7891</v>
      </c>
      <c r="BG2087" t="s">
        <v>7891</v>
      </c>
      <c r="BH2087" t="s">
        <v>7891</v>
      </c>
      <c r="BI2087" t="s">
        <v>7891</v>
      </c>
      <c r="BJ2087" t="s">
        <v>7891</v>
      </c>
      <c r="BK2087" t="s">
        <v>7891</v>
      </c>
      <c r="BL2087" t="s">
        <v>7891</v>
      </c>
      <c r="BM2087">
        <v>32015186</v>
      </c>
      <c r="BN2087" t="s">
        <v>7891</v>
      </c>
      <c r="BO2087" t="s">
        <v>7891</v>
      </c>
      <c r="BP2087" t="s">
        <v>7891</v>
      </c>
      <c r="BQ2087" t="s">
        <v>7891</v>
      </c>
      <c r="BR2087" t="s">
        <v>10915</v>
      </c>
    </row>
    <row r="2088" spans="1:70" x14ac:dyDescent="0.35">
      <c r="A2088" t="s">
        <v>11404</v>
      </c>
      <c r="B2088" t="s">
        <v>10916</v>
      </c>
      <c r="C2088" t="s">
        <v>7891</v>
      </c>
      <c r="D2088" t="s">
        <v>10917</v>
      </c>
      <c r="E2088" t="s">
        <v>10918</v>
      </c>
      <c r="U2088" t="s">
        <v>7891</v>
      </c>
      <c r="V2088" t="s">
        <v>10919</v>
      </c>
      <c r="W2088" t="s">
        <v>7891</v>
      </c>
      <c r="X2088" t="s">
        <v>7891</v>
      </c>
      <c r="Y2088" t="s">
        <v>7891</v>
      </c>
      <c r="Z2088" t="s">
        <v>7891</v>
      </c>
      <c r="AA2088" t="s">
        <v>10920</v>
      </c>
      <c r="AB2088" t="s">
        <v>7891</v>
      </c>
      <c r="AC2088" t="s">
        <v>7891</v>
      </c>
      <c r="AD2088" t="s">
        <v>7891</v>
      </c>
      <c r="AE2088" t="s">
        <v>7891</v>
      </c>
      <c r="AF2088" t="s">
        <v>7891</v>
      </c>
      <c r="AG2088" t="s">
        <v>7891</v>
      </c>
      <c r="AH2088" t="s">
        <v>7891</v>
      </c>
      <c r="AI2088" t="s">
        <v>7891</v>
      </c>
      <c r="AJ2088" t="s">
        <v>7891</v>
      </c>
      <c r="AK2088" t="s">
        <v>7891</v>
      </c>
      <c r="AL2088" t="s">
        <v>7891</v>
      </c>
      <c r="AM2088" t="s">
        <v>7891</v>
      </c>
      <c r="AN2088" t="s">
        <v>7891</v>
      </c>
      <c r="AO2088" t="s">
        <v>10921</v>
      </c>
      <c r="AP2088" t="s">
        <v>10922</v>
      </c>
      <c r="AQ2088" t="s">
        <v>7891</v>
      </c>
      <c r="AR2088" t="s">
        <v>7891</v>
      </c>
      <c r="AS2088" t="s">
        <v>7891</v>
      </c>
      <c r="AT2088" t="s">
        <v>7924</v>
      </c>
      <c r="AU2088">
        <v>2020</v>
      </c>
      <c r="AV2088">
        <v>11</v>
      </c>
      <c r="AW2088">
        <v>4</v>
      </c>
      <c r="AX2088" t="s">
        <v>7891</v>
      </c>
      <c r="AY2088" t="s">
        <v>7891</v>
      </c>
      <c r="AZ2088" t="s">
        <v>7891</v>
      </c>
      <c r="BA2088" t="s">
        <v>7891</v>
      </c>
      <c r="BB2088">
        <v>533</v>
      </c>
      <c r="BC2088">
        <v>535</v>
      </c>
      <c r="BD2088" t="s">
        <v>7891</v>
      </c>
      <c r="BE2088" t="s">
        <v>10923</v>
      </c>
      <c r="BF2088" t="s">
        <v>7891</v>
      </c>
      <c r="BG2088" t="s">
        <v>7891</v>
      </c>
      <c r="BH2088" t="s">
        <v>7891</v>
      </c>
      <c r="BI2088" t="s">
        <v>7891</v>
      </c>
      <c r="BJ2088" t="s">
        <v>7891</v>
      </c>
      <c r="BK2088" t="s">
        <v>7891</v>
      </c>
      <c r="BL2088" t="s">
        <v>7891</v>
      </c>
      <c r="BM2088" t="s">
        <v>7891</v>
      </c>
      <c r="BN2088" t="s">
        <v>7891</v>
      </c>
      <c r="BO2088" t="s">
        <v>7891</v>
      </c>
      <c r="BP2088" t="s">
        <v>7891</v>
      </c>
      <c r="BQ2088" t="s">
        <v>7891</v>
      </c>
      <c r="BR2088" t="s">
        <v>10924</v>
      </c>
    </row>
    <row r="2089" spans="1:70" x14ac:dyDescent="0.35">
      <c r="A2089" t="s">
        <v>11404</v>
      </c>
      <c r="B2089" t="s">
        <v>10925</v>
      </c>
      <c r="C2089" t="s">
        <v>7891</v>
      </c>
      <c r="D2089" t="s">
        <v>10926</v>
      </c>
      <c r="E2089" t="s">
        <v>10879</v>
      </c>
      <c r="U2089" t="s">
        <v>7891</v>
      </c>
      <c r="V2089" t="s">
        <v>10927</v>
      </c>
      <c r="W2089" t="s">
        <v>7891</v>
      </c>
      <c r="X2089" t="s">
        <v>7891</v>
      </c>
      <c r="Y2089" t="s">
        <v>7891</v>
      </c>
      <c r="Z2089" t="s">
        <v>7891</v>
      </c>
      <c r="AA2089" t="s">
        <v>10928</v>
      </c>
      <c r="AB2089" t="s">
        <v>7891</v>
      </c>
      <c r="AC2089" t="s">
        <v>7891</v>
      </c>
      <c r="AD2089" t="s">
        <v>7891</v>
      </c>
      <c r="AE2089" t="s">
        <v>7891</v>
      </c>
      <c r="AF2089" t="s">
        <v>7891</v>
      </c>
      <c r="AG2089" t="s">
        <v>7891</v>
      </c>
      <c r="AH2089" t="s">
        <v>7891</v>
      </c>
      <c r="AI2089" t="s">
        <v>7891</v>
      </c>
      <c r="AJ2089" t="s">
        <v>7891</v>
      </c>
      <c r="AK2089" t="s">
        <v>7891</v>
      </c>
      <c r="AL2089" t="s">
        <v>7891</v>
      </c>
      <c r="AM2089" t="s">
        <v>7891</v>
      </c>
      <c r="AN2089" t="s">
        <v>7891</v>
      </c>
      <c r="AO2089" t="s">
        <v>10883</v>
      </c>
      <c r="AP2089" t="s">
        <v>7891</v>
      </c>
      <c r="AQ2089" t="s">
        <v>7891</v>
      </c>
      <c r="AR2089" t="s">
        <v>7891</v>
      </c>
      <c r="AS2089" t="s">
        <v>7891</v>
      </c>
      <c r="AT2089" t="s">
        <v>7924</v>
      </c>
      <c r="AU2089">
        <v>2020</v>
      </c>
      <c r="AV2089">
        <v>11</v>
      </c>
      <c r="AW2089">
        <v>3</v>
      </c>
      <c r="AX2089" t="s">
        <v>7891</v>
      </c>
      <c r="AY2089">
        <v>1</v>
      </c>
      <c r="AZ2089" t="s">
        <v>7891</v>
      </c>
      <c r="BA2089" t="s">
        <v>7891</v>
      </c>
      <c r="BB2089">
        <v>163</v>
      </c>
      <c r="BC2089">
        <v>174</v>
      </c>
      <c r="BD2089" t="s">
        <v>7891</v>
      </c>
      <c r="BE2089" t="s">
        <v>10929</v>
      </c>
      <c r="BF2089" t="s">
        <v>7891</v>
      </c>
      <c r="BG2089" t="s">
        <v>7891</v>
      </c>
      <c r="BH2089" t="s">
        <v>7891</v>
      </c>
      <c r="BI2089" t="s">
        <v>7891</v>
      </c>
      <c r="BJ2089" t="s">
        <v>7891</v>
      </c>
      <c r="BK2089" t="s">
        <v>7891</v>
      </c>
      <c r="BL2089" t="s">
        <v>7891</v>
      </c>
      <c r="BM2089" t="s">
        <v>7891</v>
      </c>
      <c r="BN2089" t="s">
        <v>7891</v>
      </c>
      <c r="BO2089" t="s">
        <v>7891</v>
      </c>
      <c r="BP2089" t="s">
        <v>7891</v>
      </c>
      <c r="BQ2089" t="s">
        <v>7891</v>
      </c>
      <c r="BR2089" t="s">
        <v>10930</v>
      </c>
    </row>
    <row r="2090" spans="1:70" x14ac:dyDescent="0.35">
      <c r="A2090" t="s">
        <v>11404</v>
      </c>
      <c r="B2090" t="s">
        <v>10931</v>
      </c>
      <c r="C2090" t="s">
        <v>7891</v>
      </c>
      <c r="D2090" t="s">
        <v>5689</v>
      </c>
      <c r="E2090" t="s">
        <v>9498</v>
      </c>
      <c r="U2090" t="s">
        <v>7891</v>
      </c>
      <c r="V2090" t="s">
        <v>10932</v>
      </c>
      <c r="W2090" t="s">
        <v>7891</v>
      </c>
      <c r="X2090" t="s">
        <v>7891</v>
      </c>
      <c r="Y2090" t="s">
        <v>7891</v>
      </c>
      <c r="Z2090" t="s">
        <v>7891</v>
      </c>
      <c r="AA2090" t="s">
        <v>7891</v>
      </c>
      <c r="AB2090" t="s">
        <v>7891</v>
      </c>
      <c r="AC2090" t="s">
        <v>7891</v>
      </c>
      <c r="AD2090" t="s">
        <v>7891</v>
      </c>
      <c r="AE2090" t="s">
        <v>7891</v>
      </c>
      <c r="AF2090" t="s">
        <v>7891</v>
      </c>
      <c r="AG2090" t="s">
        <v>7891</v>
      </c>
      <c r="AH2090" t="s">
        <v>7891</v>
      </c>
      <c r="AI2090" t="s">
        <v>7891</v>
      </c>
      <c r="AJ2090" t="s">
        <v>7891</v>
      </c>
      <c r="AK2090" t="s">
        <v>7891</v>
      </c>
      <c r="AL2090" t="s">
        <v>7891</v>
      </c>
      <c r="AM2090" t="s">
        <v>7891</v>
      </c>
      <c r="AN2090" t="s">
        <v>7891</v>
      </c>
      <c r="AO2090" t="s">
        <v>7891</v>
      </c>
      <c r="AP2090" t="s">
        <v>8438</v>
      </c>
      <c r="AQ2090" t="s">
        <v>7891</v>
      </c>
      <c r="AR2090" t="s">
        <v>7891</v>
      </c>
      <c r="AS2090" t="s">
        <v>7891</v>
      </c>
      <c r="AT2090" t="s">
        <v>10933</v>
      </c>
      <c r="AU2090">
        <v>2020</v>
      </c>
      <c r="AV2090">
        <v>12</v>
      </c>
      <c r="AW2090">
        <v>11</v>
      </c>
      <c r="AX2090" t="s">
        <v>7891</v>
      </c>
      <c r="AY2090" t="s">
        <v>7891</v>
      </c>
      <c r="AZ2090" t="s">
        <v>7891</v>
      </c>
      <c r="BA2090" t="s">
        <v>7891</v>
      </c>
      <c r="BB2090" t="s">
        <v>7891</v>
      </c>
      <c r="BC2090" t="s">
        <v>7891</v>
      </c>
      <c r="BD2090" t="s">
        <v>10934</v>
      </c>
      <c r="BE2090" t="s">
        <v>5694</v>
      </c>
      <c r="BF2090" t="s">
        <v>7891</v>
      </c>
      <c r="BG2090" t="s">
        <v>7891</v>
      </c>
      <c r="BH2090" t="s">
        <v>7891</v>
      </c>
      <c r="BI2090" t="s">
        <v>7891</v>
      </c>
      <c r="BJ2090" t="s">
        <v>7891</v>
      </c>
      <c r="BK2090" t="s">
        <v>7891</v>
      </c>
      <c r="BL2090" t="s">
        <v>7891</v>
      </c>
      <c r="BM2090">
        <v>33403170</v>
      </c>
      <c r="BN2090" t="s">
        <v>7891</v>
      </c>
      <c r="BO2090" t="s">
        <v>7891</v>
      </c>
      <c r="BP2090" t="s">
        <v>7891</v>
      </c>
      <c r="BQ2090" t="s">
        <v>7891</v>
      </c>
      <c r="BR2090" t="s">
        <v>10935</v>
      </c>
    </row>
    <row r="2091" spans="1:70" x14ac:dyDescent="0.35">
      <c r="A2091" t="s">
        <v>11404</v>
      </c>
      <c r="B2091" t="s">
        <v>10936</v>
      </c>
      <c r="C2091" t="s">
        <v>7891</v>
      </c>
      <c r="D2091" t="s">
        <v>295</v>
      </c>
      <c r="E2091" t="s">
        <v>10084</v>
      </c>
      <c r="U2091" t="s">
        <v>7891</v>
      </c>
      <c r="V2091" t="s">
        <v>10937</v>
      </c>
      <c r="W2091" t="s">
        <v>7891</v>
      </c>
      <c r="X2091" t="s">
        <v>7891</v>
      </c>
      <c r="Y2091" t="s">
        <v>7891</v>
      </c>
      <c r="Z2091" t="s">
        <v>7891</v>
      </c>
      <c r="AA2091" t="s">
        <v>7891</v>
      </c>
      <c r="AB2091" t="s">
        <v>10938</v>
      </c>
      <c r="AC2091" t="s">
        <v>7891</v>
      </c>
      <c r="AD2091" t="s">
        <v>7891</v>
      </c>
      <c r="AE2091" t="s">
        <v>7891</v>
      </c>
      <c r="AF2091" t="s">
        <v>7891</v>
      </c>
      <c r="AG2091" t="s">
        <v>7891</v>
      </c>
      <c r="AH2091" t="s">
        <v>7891</v>
      </c>
      <c r="AI2091" t="s">
        <v>7891</v>
      </c>
      <c r="AJ2091" t="s">
        <v>7891</v>
      </c>
      <c r="AK2091" t="s">
        <v>7891</v>
      </c>
      <c r="AL2091" t="s">
        <v>7891</v>
      </c>
      <c r="AM2091" t="s">
        <v>7891</v>
      </c>
      <c r="AN2091" t="s">
        <v>7891</v>
      </c>
      <c r="AO2091" t="s">
        <v>10087</v>
      </c>
      <c r="AP2091" t="s">
        <v>7891</v>
      </c>
      <c r="AQ2091" t="s">
        <v>7891</v>
      </c>
      <c r="AR2091" t="s">
        <v>7891</v>
      </c>
      <c r="AS2091" t="s">
        <v>7891</v>
      </c>
      <c r="AT2091" t="s">
        <v>8830</v>
      </c>
      <c r="AU2091">
        <v>2020</v>
      </c>
      <c r="AV2091">
        <v>22</v>
      </c>
      <c r="AW2091">
        <v>11</v>
      </c>
      <c r="AX2091" t="s">
        <v>7891</v>
      </c>
      <c r="AY2091" t="s">
        <v>7891</v>
      </c>
      <c r="AZ2091" t="s">
        <v>7891</v>
      </c>
      <c r="BA2091" t="s">
        <v>7891</v>
      </c>
      <c r="BB2091" t="s">
        <v>7891</v>
      </c>
      <c r="BC2091" t="s">
        <v>7891</v>
      </c>
      <c r="BD2091" t="s">
        <v>10939</v>
      </c>
      <c r="BE2091" t="s">
        <v>299</v>
      </c>
      <c r="BF2091" t="s">
        <v>7891</v>
      </c>
      <c r="BG2091" t="s">
        <v>7891</v>
      </c>
      <c r="BH2091" t="s">
        <v>7891</v>
      </c>
      <c r="BI2091" t="s">
        <v>7891</v>
      </c>
      <c r="BJ2091" t="s">
        <v>7891</v>
      </c>
      <c r="BK2091" t="s">
        <v>7891</v>
      </c>
      <c r="BL2091" t="s">
        <v>7891</v>
      </c>
      <c r="BM2091">
        <v>33156805</v>
      </c>
      <c r="BN2091" t="s">
        <v>7891</v>
      </c>
      <c r="BO2091" t="s">
        <v>7891</v>
      </c>
      <c r="BP2091" t="s">
        <v>7891</v>
      </c>
      <c r="BQ2091" t="s">
        <v>7891</v>
      </c>
      <c r="BR2091" t="s">
        <v>10940</v>
      </c>
    </row>
    <row r="2092" spans="1:70" x14ac:dyDescent="0.35">
      <c r="A2092" t="s">
        <v>11404</v>
      </c>
      <c r="B2092" t="s">
        <v>10941</v>
      </c>
      <c r="C2092" t="s">
        <v>7891</v>
      </c>
      <c r="D2092" t="s">
        <v>10942</v>
      </c>
      <c r="E2092" t="s">
        <v>10943</v>
      </c>
      <c r="U2092" t="s">
        <v>7891</v>
      </c>
      <c r="V2092" t="s">
        <v>10944</v>
      </c>
      <c r="W2092" t="s">
        <v>7891</v>
      </c>
      <c r="X2092" t="s">
        <v>7891</v>
      </c>
      <c r="Y2092" t="s">
        <v>7891</v>
      </c>
      <c r="Z2092" t="s">
        <v>7891</v>
      </c>
      <c r="AA2092" t="s">
        <v>7891</v>
      </c>
      <c r="AB2092" t="s">
        <v>10945</v>
      </c>
      <c r="AC2092" t="s">
        <v>7891</v>
      </c>
      <c r="AD2092" t="s">
        <v>7891</v>
      </c>
      <c r="AE2092" t="s">
        <v>7891</v>
      </c>
      <c r="AF2092" t="s">
        <v>7891</v>
      </c>
      <c r="AG2092" t="s">
        <v>7891</v>
      </c>
      <c r="AH2092" t="s">
        <v>7891</v>
      </c>
      <c r="AI2092" t="s">
        <v>7891</v>
      </c>
      <c r="AJ2092" t="s">
        <v>7891</v>
      </c>
      <c r="AK2092" t="s">
        <v>7891</v>
      </c>
      <c r="AL2092" t="s">
        <v>7891</v>
      </c>
      <c r="AM2092" t="s">
        <v>7891</v>
      </c>
      <c r="AN2092" t="s">
        <v>7891</v>
      </c>
      <c r="AO2092" t="s">
        <v>10946</v>
      </c>
      <c r="AP2092" t="s">
        <v>10947</v>
      </c>
      <c r="AQ2092" t="s">
        <v>7891</v>
      </c>
      <c r="AR2092" t="s">
        <v>7891</v>
      </c>
      <c r="AS2092" t="s">
        <v>7891</v>
      </c>
      <c r="AT2092" t="s">
        <v>8536</v>
      </c>
      <c r="AU2092">
        <v>2021</v>
      </c>
      <c r="AV2092">
        <v>10</v>
      </c>
      <c r="AW2092">
        <v>2</v>
      </c>
      <c r="AX2092" t="s">
        <v>7891</v>
      </c>
      <c r="AY2092" t="s">
        <v>7891</v>
      </c>
      <c r="AZ2092" t="s">
        <v>7891</v>
      </c>
      <c r="BA2092" t="s">
        <v>7891</v>
      </c>
      <c r="BB2092">
        <v>153</v>
      </c>
      <c r="BC2092">
        <v>176</v>
      </c>
      <c r="BD2092" t="s">
        <v>7891</v>
      </c>
      <c r="BE2092" t="s">
        <v>10948</v>
      </c>
      <c r="BF2092" t="s">
        <v>7891</v>
      </c>
      <c r="BG2092" t="s">
        <v>10949</v>
      </c>
      <c r="BH2092" t="s">
        <v>7891</v>
      </c>
      <c r="BI2092" t="s">
        <v>7891</v>
      </c>
      <c r="BJ2092" t="s">
        <v>7891</v>
      </c>
      <c r="BK2092" t="s">
        <v>7891</v>
      </c>
      <c r="BL2092" t="s">
        <v>7891</v>
      </c>
      <c r="BM2092" t="s">
        <v>7891</v>
      </c>
      <c r="BN2092" t="s">
        <v>7891</v>
      </c>
      <c r="BO2092" t="s">
        <v>7891</v>
      </c>
      <c r="BP2092" t="s">
        <v>7891</v>
      </c>
      <c r="BQ2092" t="s">
        <v>7891</v>
      </c>
      <c r="BR2092" t="s">
        <v>10950</v>
      </c>
    </row>
    <row r="2093" spans="1:70" x14ac:dyDescent="0.35">
      <c r="A2093" t="s">
        <v>11404</v>
      </c>
      <c r="B2093" t="s">
        <v>10951</v>
      </c>
      <c r="C2093" t="s">
        <v>7891</v>
      </c>
      <c r="D2093" t="s">
        <v>5780</v>
      </c>
      <c r="E2093" t="s">
        <v>10952</v>
      </c>
      <c r="U2093" t="s">
        <v>7891</v>
      </c>
      <c r="V2093" t="s">
        <v>10953</v>
      </c>
      <c r="W2093" t="s">
        <v>7891</v>
      </c>
      <c r="X2093" t="s">
        <v>7891</v>
      </c>
      <c r="Y2093" t="s">
        <v>7891</v>
      </c>
      <c r="Z2093" t="s">
        <v>7891</v>
      </c>
      <c r="AA2093" t="s">
        <v>7891</v>
      </c>
      <c r="AB2093" t="s">
        <v>10954</v>
      </c>
      <c r="AC2093" t="s">
        <v>7891</v>
      </c>
      <c r="AD2093" t="s">
        <v>7891</v>
      </c>
      <c r="AE2093" t="s">
        <v>7891</v>
      </c>
      <c r="AF2093" t="s">
        <v>7891</v>
      </c>
      <c r="AG2093" t="s">
        <v>7891</v>
      </c>
      <c r="AH2093" t="s">
        <v>7891</v>
      </c>
      <c r="AI2093" t="s">
        <v>7891</v>
      </c>
      <c r="AJ2093" t="s">
        <v>7891</v>
      </c>
      <c r="AK2093" t="s">
        <v>7891</v>
      </c>
      <c r="AL2093" t="s">
        <v>7891</v>
      </c>
      <c r="AM2093" t="s">
        <v>7891</v>
      </c>
      <c r="AN2093" t="s">
        <v>7891</v>
      </c>
      <c r="AO2093" t="s">
        <v>10955</v>
      </c>
      <c r="AP2093" t="s">
        <v>10956</v>
      </c>
      <c r="AQ2093" t="s">
        <v>7891</v>
      </c>
      <c r="AR2093" t="s">
        <v>7891</v>
      </c>
      <c r="AS2093" t="s">
        <v>7891</v>
      </c>
      <c r="AT2093" t="s">
        <v>7967</v>
      </c>
      <c r="AU2093">
        <v>2021</v>
      </c>
      <c r="AV2093">
        <v>28</v>
      </c>
      <c r="AW2093">
        <v>3</v>
      </c>
      <c r="AX2093" t="s">
        <v>7891</v>
      </c>
      <c r="AY2093" t="s">
        <v>7891</v>
      </c>
      <c r="AZ2093" t="s">
        <v>8545</v>
      </c>
      <c r="BA2093" t="s">
        <v>7891</v>
      </c>
      <c r="BB2093">
        <v>682</v>
      </c>
      <c r="BC2093">
        <v>693</v>
      </c>
      <c r="BD2093" t="s">
        <v>7891</v>
      </c>
      <c r="BE2093" t="s">
        <v>747</v>
      </c>
      <c r="BF2093" t="s">
        <v>7891</v>
      </c>
      <c r="BG2093" t="s">
        <v>10949</v>
      </c>
      <c r="BH2093" t="s">
        <v>7891</v>
      </c>
      <c r="BI2093" t="s">
        <v>7891</v>
      </c>
      <c r="BJ2093" t="s">
        <v>7891</v>
      </c>
      <c r="BK2093" t="s">
        <v>7891</v>
      </c>
      <c r="BL2093" t="s">
        <v>7891</v>
      </c>
      <c r="BM2093">
        <v>33169471</v>
      </c>
      <c r="BN2093" t="s">
        <v>7891</v>
      </c>
      <c r="BO2093" t="s">
        <v>7891</v>
      </c>
      <c r="BP2093" t="s">
        <v>7891</v>
      </c>
      <c r="BQ2093" t="s">
        <v>7891</v>
      </c>
      <c r="BR2093" t="s">
        <v>10957</v>
      </c>
    </row>
    <row r="2094" spans="1:70" x14ac:dyDescent="0.35">
      <c r="A2094" t="s">
        <v>11404</v>
      </c>
      <c r="B2094" t="s">
        <v>10958</v>
      </c>
      <c r="C2094" t="s">
        <v>7891</v>
      </c>
      <c r="D2094" t="s">
        <v>5576</v>
      </c>
      <c r="E2094" t="s">
        <v>10959</v>
      </c>
      <c r="U2094" t="s">
        <v>7891</v>
      </c>
      <c r="V2094" t="s">
        <v>10960</v>
      </c>
      <c r="W2094" t="s">
        <v>7891</v>
      </c>
      <c r="X2094" t="s">
        <v>7891</v>
      </c>
      <c r="Y2094" t="s">
        <v>7891</v>
      </c>
      <c r="Z2094" t="s">
        <v>7891</v>
      </c>
      <c r="AA2094" t="s">
        <v>7891</v>
      </c>
      <c r="AB2094" t="s">
        <v>10961</v>
      </c>
      <c r="AC2094" t="s">
        <v>7891</v>
      </c>
      <c r="AD2094" t="s">
        <v>7891</v>
      </c>
      <c r="AE2094" t="s">
        <v>7891</v>
      </c>
      <c r="AF2094" t="s">
        <v>7891</v>
      </c>
      <c r="AG2094" t="s">
        <v>7891</v>
      </c>
      <c r="AH2094" t="s">
        <v>7891</v>
      </c>
      <c r="AI2094" t="s">
        <v>7891</v>
      </c>
      <c r="AJ2094" t="s">
        <v>7891</v>
      </c>
      <c r="AK2094" t="s">
        <v>7891</v>
      </c>
      <c r="AL2094" t="s">
        <v>7891</v>
      </c>
      <c r="AM2094" t="s">
        <v>7891</v>
      </c>
      <c r="AN2094" t="s">
        <v>7891</v>
      </c>
      <c r="AO2094" t="s">
        <v>10962</v>
      </c>
      <c r="AP2094" t="s">
        <v>7891</v>
      </c>
      <c r="AQ2094" t="s">
        <v>7891</v>
      </c>
      <c r="AR2094" t="s">
        <v>7891</v>
      </c>
      <c r="AS2094" t="s">
        <v>7891</v>
      </c>
      <c r="AT2094" t="s">
        <v>10963</v>
      </c>
      <c r="AU2094">
        <v>2020</v>
      </c>
      <c r="AV2094">
        <v>11</v>
      </c>
      <c r="AW2094">
        <v>1</v>
      </c>
      <c r="AX2094" t="s">
        <v>7891</v>
      </c>
      <c r="AY2094" t="s">
        <v>7891</v>
      </c>
      <c r="AZ2094" t="s">
        <v>7891</v>
      </c>
      <c r="BA2094" t="s">
        <v>7891</v>
      </c>
      <c r="BB2094" t="s">
        <v>7891</v>
      </c>
      <c r="BC2094" t="s">
        <v>7891</v>
      </c>
      <c r="BD2094">
        <v>5726</v>
      </c>
      <c r="BE2094" t="s">
        <v>5581</v>
      </c>
      <c r="BF2094" t="s">
        <v>7891</v>
      </c>
      <c r="BG2094" t="s">
        <v>7891</v>
      </c>
      <c r="BH2094" t="s">
        <v>7891</v>
      </c>
      <c r="BI2094" t="s">
        <v>7891</v>
      </c>
      <c r="BJ2094" t="s">
        <v>7891</v>
      </c>
      <c r="BK2094" t="s">
        <v>7891</v>
      </c>
      <c r="BL2094" t="s">
        <v>7891</v>
      </c>
      <c r="BM2094">
        <v>33184261</v>
      </c>
      <c r="BN2094" t="s">
        <v>7891</v>
      </c>
      <c r="BO2094" t="s">
        <v>7891</v>
      </c>
      <c r="BP2094" t="s">
        <v>7891</v>
      </c>
      <c r="BQ2094" t="s">
        <v>7891</v>
      </c>
      <c r="BR2094" t="s">
        <v>10964</v>
      </c>
    </row>
    <row r="2095" spans="1:70" x14ac:dyDescent="0.35">
      <c r="A2095" t="s">
        <v>11404</v>
      </c>
      <c r="B2095" t="s">
        <v>10965</v>
      </c>
      <c r="C2095" t="s">
        <v>7891</v>
      </c>
      <c r="D2095" t="s">
        <v>4662</v>
      </c>
      <c r="E2095" t="s">
        <v>10966</v>
      </c>
      <c r="U2095" t="s">
        <v>7891</v>
      </c>
      <c r="V2095" t="s">
        <v>10967</v>
      </c>
      <c r="W2095" t="s">
        <v>7891</v>
      </c>
      <c r="X2095" t="s">
        <v>7891</v>
      </c>
      <c r="Y2095" t="s">
        <v>7891</v>
      </c>
      <c r="Z2095" t="s">
        <v>7891</v>
      </c>
      <c r="AA2095" t="s">
        <v>7891</v>
      </c>
      <c r="AB2095" t="s">
        <v>10968</v>
      </c>
      <c r="AC2095" t="s">
        <v>7891</v>
      </c>
      <c r="AD2095" t="s">
        <v>7891</v>
      </c>
      <c r="AE2095" t="s">
        <v>7891</v>
      </c>
      <c r="AF2095" t="s">
        <v>7891</v>
      </c>
      <c r="AG2095" t="s">
        <v>7891</v>
      </c>
      <c r="AH2095" t="s">
        <v>7891</v>
      </c>
      <c r="AI2095" t="s">
        <v>7891</v>
      </c>
      <c r="AJ2095" t="s">
        <v>7891</v>
      </c>
      <c r="AK2095" t="s">
        <v>7891</v>
      </c>
      <c r="AL2095" t="s">
        <v>7891</v>
      </c>
      <c r="AM2095" t="s">
        <v>7891</v>
      </c>
      <c r="AN2095" t="s">
        <v>7891</v>
      </c>
      <c r="AO2095" t="s">
        <v>10969</v>
      </c>
      <c r="AP2095" t="s">
        <v>10970</v>
      </c>
      <c r="AQ2095" t="s">
        <v>7891</v>
      </c>
      <c r="AR2095" t="s">
        <v>7891</v>
      </c>
      <c r="AS2095" t="s">
        <v>7891</v>
      </c>
      <c r="AT2095" t="s">
        <v>7916</v>
      </c>
      <c r="AU2095">
        <v>2021</v>
      </c>
      <c r="AV2095">
        <v>128</v>
      </c>
      <c r="AW2095">
        <v>4</v>
      </c>
      <c r="AX2095" t="s">
        <v>7891</v>
      </c>
      <c r="AY2095" t="s">
        <v>7891</v>
      </c>
      <c r="AZ2095" t="s">
        <v>7891</v>
      </c>
      <c r="BA2095" t="s">
        <v>7891</v>
      </c>
      <c r="BB2095">
        <v>628</v>
      </c>
      <c r="BC2095">
        <v>631</v>
      </c>
      <c r="BD2095" t="s">
        <v>7891</v>
      </c>
      <c r="BE2095" t="s">
        <v>4667</v>
      </c>
      <c r="BF2095" t="s">
        <v>7891</v>
      </c>
      <c r="BG2095" t="s">
        <v>10949</v>
      </c>
      <c r="BH2095" t="s">
        <v>7891</v>
      </c>
      <c r="BI2095" t="s">
        <v>7891</v>
      </c>
      <c r="BJ2095" t="s">
        <v>7891</v>
      </c>
      <c r="BK2095" t="s">
        <v>7891</v>
      </c>
      <c r="BL2095" t="s">
        <v>7891</v>
      </c>
      <c r="BM2095">
        <v>33128344</v>
      </c>
      <c r="BN2095" t="s">
        <v>7891</v>
      </c>
      <c r="BO2095" t="s">
        <v>7891</v>
      </c>
      <c r="BP2095" t="s">
        <v>7891</v>
      </c>
      <c r="BQ2095" t="s">
        <v>7891</v>
      </c>
      <c r="BR2095" t="s">
        <v>10971</v>
      </c>
    </row>
    <row r="2096" spans="1:70" x14ac:dyDescent="0.35">
      <c r="A2096" t="s">
        <v>11404</v>
      </c>
      <c r="B2096" t="s">
        <v>10972</v>
      </c>
      <c r="C2096" t="s">
        <v>7891</v>
      </c>
      <c r="D2096" t="s">
        <v>5594</v>
      </c>
      <c r="E2096" t="s">
        <v>8695</v>
      </c>
      <c r="U2096" t="s">
        <v>7891</v>
      </c>
      <c r="V2096" t="s">
        <v>10973</v>
      </c>
      <c r="W2096" t="s">
        <v>7891</v>
      </c>
      <c r="X2096" t="s">
        <v>7891</v>
      </c>
      <c r="Y2096" t="s">
        <v>7891</v>
      </c>
      <c r="Z2096" t="s">
        <v>7891</v>
      </c>
      <c r="AA2096" t="s">
        <v>10092</v>
      </c>
      <c r="AB2096" t="s">
        <v>10974</v>
      </c>
      <c r="AC2096" t="s">
        <v>7891</v>
      </c>
      <c r="AD2096" t="s">
        <v>7891</v>
      </c>
      <c r="AE2096" t="s">
        <v>7891</v>
      </c>
      <c r="AF2096" t="s">
        <v>7891</v>
      </c>
      <c r="AG2096" t="s">
        <v>7891</v>
      </c>
      <c r="AH2096" t="s">
        <v>7891</v>
      </c>
      <c r="AI2096" t="s">
        <v>7891</v>
      </c>
      <c r="AJ2096" t="s">
        <v>7891</v>
      </c>
      <c r="AK2096" t="s">
        <v>7891</v>
      </c>
      <c r="AL2096" t="s">
        <v>7891</v>
      </c>
      <c r="AM2096" t="s">
        <v>7891</v>
      </c>
      <c r="AN2096" t="s">
        <v>7891</v>
      </c>
      <c r="AO2096" t="s">
        <v>8699</v>
      </c>
      <c r="AP2096" t="s">
        <v>8700</v>
      </c>
      <c r="AQ2096" t="s">
        <v>7891</v>
      </c>
      <c r="AR2096" t="s">
        <v>7891</v>
      </c>
      <c r="AS2096" t="s">
        <v>7891</v>
      </c>
      <c r="AT2096" t="s">
        <v>8621</v>
      </c>
      <c r="AU2096">
        <v>2021</v>
      </c>
      <c r="AV2096">
        <v>43</v>
      </c>
      <c r="AW2096">
        <v>1</v>
      </c>
      <c r="AX2096" t="s">
        <v>7891</v>
      </c>
      <c r="AY2096" t="s">
        <v>7891</v>
      </c>
      <c r="AZ2096" t="s">
        <v>7891</v>
      </c>
      <c r="BA2096" t="s">
        <v>7891</v>
      </c>
      <c r="BB2096">
        <v>238</v>
      </c>
      <c r="BC2096">
        <v>252</v>
      </c>
      <c r="BD2096" t="s">
        <v>7891</v>
      </c>
      <c r="BE2096" t="s">
        <v>1046</v>
      </c>
      <c r="BF2096" t="s">
        <v>7891</v>
      </c>
      <c r="BG2096" t="s">
        <v>10949</v>
      </c>
      <c r="BH2096" t="s">
        <v>7891</v>
      </c>
      <c r="BI2096" t="s">
        <v>7891</v>
      </c>
      <c r="BJ2096" t="s">
        <v>7891</v>
      </c>
      <c r="BK2096" t="s">
        <v>7891</v>
      </c>
      <c r="BL2096" t="s">
        <v>7891</v>
      </c>
      <c r="BM2096">
        <v>33151571</v>
      </c>
      <c r="BN2096" t="s">
        <v>7891</v>
      </c>
      <c r="BO2096" t="s">
        <v>7891</v>
      </c>
      <c r="BP2096" t="s">
        <v>7891</v>
      </c>
      <c r="BQ2096" t="s">
        <v>7891</v>
      </c>
      <c r="BR2096" t="s">
        <v>10975</v>
      </c>
    </row>
    <row r="2097" spans="1:70" x14ac:dyDescent="0.35">
      <c r="A2097" t="s">
        <v>11404</v>
      </c>
      <c r="B2097" t="s">
        <v>10976</v>
      </c>
      <c r="C2097" t="s">
        <v>7891</v>
      </c>
      <c r="D2097" t="s">
        <v>4695</v>
      </c>
      <c r="E2097" t="s">
        <v>10977</v>
      </c>
      <c r="U2097" t="s">
        <v>7891</v>
      </c>
      <c r="V2097" t="s">
        <v>10978</v>
      </c>
      <c r="W2097" t="s">
        <v>7891</v>
      </c>
      <c r="X2097" t="s">
        <v>7891</v>
      </c>
      <c r="Y2097" t="s">
        <v>7891</v>
      </c>
      <c r="Z2097" t="s">
        <v>7891</v>
      </c>
      <c r="AA2097" t="s">
        <v>7891</v>
      </c>
      <c r="AB2097" t="s">
        <v>10979</v>
      </c>
      <c r="AC2097" t="s">
        <v>7891</v>
      </c>
      <c r="AD2097" t="s">
        <v>7891</v>
      </c>
      <c r="AE2097" t="s">
        <v>7891</v>
      </c>
      <c r="AF2097" t="s">
        <v>7891</v>
      </c>
      <c r="AG2097" t="s">
        <v>7891</v>
      </c>
      <c r="AH2097" t="s">
        <v>7891</v>
      </c>
      <c r="AI2097" t="s">
        <v>7891</v>
      </c>
      <c r="AJ2097" t="s">
        <v>7891</v>
      </c>
      <c r="AK2097" t="s">
        <v>7891</v>
      </c>
      <c r="AL2097" t="s">
        <v>7891</v>
      </c>
      <c r="AM2097" t="s">
        <v>7891</v>
      </c>
      <c r="AN2097" t="s">
        <v>7891</v>
      </c>
      <c r="AO2097" t="s">
        <v>10980</v>
      </c>
      <c r="AP2097" t="s">
        <v>10981</v>
      </c>
      <c r="AQ2097" t="s">
        <v>7891</v>
      </c>
      <c r="AR2097" t="s">
        <v>7891</v>
      </c>
      <c r="AS2097" t="s">
        <v>7891</v>
      </c>
      <c r="AT2097" t="s">
        <v>8907</v>
      </c>
      <c r="AU2097">
        <v>2020</v>
      </c>
      <c r="AV2097">
        <v>138</v>
      </c>
      <c r="AW2097" t="s">
        <v>7891</v>
      </c>
      <c r="AX2097" t="s">
        <v>7891</v>
      </c>
      <c r="AY2097" t="s">
        <v>7891</v>
      </c>
      <c r="AZ2097" t="s">
        <v>7891</v>
      </c>
      <c r="BA2097" t="s">
        <v>7891</v>
      </c>
      <c r="BB2097" t="s">
        <v>7891</v>
      </c>
      <c r="BC2097" t="s">
        <v>7891</v>
      </c>
      <c r="BD2097">
        <v>110246</v>
      </c>
      <c r="BE2097" t="s">
        <v>853</v>
      </c>
      <c r="BF2097" t="s">
        <v>7891</v>
      </c>
      <c r="BG2097" t="s">
        <v>7891</v>
      </c>
      <c r="BH2097" t="s">
        <v>7891</v>
      </c>
      <c r="BI2097" t="s">
        <v>7891</v>
      </c>
      <c r="BJ2097" t="s">
        <v>7891</v>
      </c>
      <c r="BK2097" t="s">
        <v>7891</v>
      </c>
      <c r="BL2097" t="s">
        <v>7891</v>
      </c>
      <c r="BM2097">
        <v>33010680</v>
      </c>
      <c r="BN2097" t="s">
        <v>7891</v>
      </c>
      <c r="BO2097" t="s">
        <v>7891</v>
      </c>
      <c r="BP2097" t="s">
        <v>7891</v>
      </c>
      <c r="BQ2097" t="s">
        <v>7891</v>
      </c>
      <c r="BR2097" t="s">
        <v>10982</v>
      </c>
    </row>
    <row r="2098" spans="1:70" x14ac:dyDescent="0.35">
      <c r="A2098" t="s">
        <v>11404</v>
      </c>
      <c r="B2098" t="s">
        <v>10983</v>
      </c>
      <c r="C2098" t="s">
        <v>7891</v>
      </c>
      <c r="D2098" t="s">
        <v>10984</v>
      </c>
      <c r="E2098" t="s">
        <v>10985</v>
      </c>
      <c r="U2098" t="s">
        <v>7891</v>
      </c>
      <c r="V2098" t="s">
        <v>10986</v>
      </c>
      <c r="W2098" t="s">
        <v>7891</v>
      </c>
      <c r="X2098" t="s">
        <v>7891</v>
      </c>
      <c r="Y2098" t="s">
        <v>7891</v>
      </c>
      <c r="Z2098" t="s">
        <v>7891</v>
      </c>
      <c r="AA2098" t="s">
        <v>7891</v>
      </c>
      <c r="AB2098" t="s">
        <v>10987</v>
      </c>
      <c r="AC2098" t="s">
        <v>7891</v>
      </c>
      <c r="AD2098" t="s">
        <v>7891</v>
      </c>
      <c r="AE2098" t="s">
        <v>7891</v>
      </c>
      <c r="AF2098" t="s">
        <v>7891</v>
      </c>
      <c r="AG2098" t="s">
        <v>7891</v>
      </c>
      <c r="AH2098" t="s">
        <v>7891</v>
      </c>
      <c r="AI2098" t="s">
        <v>7891</v>
      </c>
      <c r="AJ2098" t="s">
        <v>7891</v>
      </c>
      <c r="AK2098" t="s">
        <v>7891</v>
      </c>
      <c r="AL2098" t="s">
        <v>7891</v>
      </c>
      <c r="AM2098" t="s">
        <v>7891</v>
      </c>
      <c r="AN2098" t="s">
        <v>7891</v>
      </c>
      <c r="AO2098" t="s">
        <v>10988</v>
      </c>
      <c r="AP2098" t="s">
        <v>10989</v>
      </c>
      <c r="AQ2098" t="s">
        <v>7891</v>
      </c>
      <c r="AR2098" t="s">
        <v>7891</v>
      </c>
      <c r="AS2098" t="s">
        <v>7891</v>
      </c>
      <c r="AT2098" t="s">
        <v>8907</v>
      </c>
      <c r="AU2098">
        <v>2020</v>
      </c>
      <c r="AV2098">
        <v>83</v>
      </c>
      <c r="AW2098" t="s">
        <v>7891</v>
      </c>
      <c r="AX2098" t="s">
        <v>7891</v>
      </c>
      <c r="AY2098" t="s">
        <v>7891</v>
      </c>
      <c r="AZ2098" t="s">
        <v>7891</v>
      </c>
      <c r="BA2098" t="s">
        <v>7891</v>
      </c>
      <c r="BB2098" t="s">
        <v>7891</v>
      </c>
      <c r="BC2098" t="s">
        <v>7891</v>
      </c>
      <c r="BD2098">
        <v>102273</v>
      </c>
      <c r="BE2098" t="s">
        <v>10990</v>
      </c>
      <c r="BF2098" t="s">
        <v>7891</v>
      </c>
      <c r="BG2098" t="s">
        <v>7891</v>
      </c>
      <c r="BH2098" t="s">
        <v>7891</v>
      </c>
      <c r="BI2098" t="s">
        <v>7891</v>
      </c>
      <c r="BJ2098" t="s">
        <v>7891</v>
      </c>
      <c r="BK2098" t="s">
        <v>7891</v>
      </c>
      <c r="BL2098" t="s">
        <v>7891</v>
      </c>
      <c r="BM2098" t="s">
        <v>7891</v>
      </c>
      <c r="BN2098" t="s">
        <v>7891</v>
      </c>
      <c r="BO2098" t="s">
        <v>7891</v>
      </c>
      <c r="BP2098" t="s">
        <v>7891</v>
      </c>
      <c r="BQ2098" t="s">
        <v>7891</v>
      </c>
      <c r="BR2098" t="s">
        <v>10991</v>
      </c>
    </row>
    <row r="2099" spans="1:70" x14ac:dyDescent="0.35">
      <c r="A2099" t="s">
        <v>11404</v>
      </c>
      <c r="B2099" t="s">
        <v>10992</v>
      </c>
      <c r="C2099" t="s">
        <v>7891</v>
      </c>
      <c r="D2099" t="s">
        <v>6301</v>
      </c>
      <c r="E2099" t="s">
        <v>10993</v>
      </c>
      <c r="U2099" t="s">
        <v>7891</v>
      </c>
      <c r="V2099" t="s">
        <v>10994</v>
      </c>
      <c r="W2099" t="s">
        <v>7891</v>
      </c>
      <c r="X2099" t="s">
        <v>7891</v>
      </c>
      <c r="Y2099" t="s">
        <v>7891</v>
      </c>
      <c r="Z2099" t="s">
        <v>7891</v>
      </c>
      <c r="AA2099" t="s">
        <v>7891</v>
      </c>
      <c r="AB2099" t="s">
        <v>7891</v>
      </c>
      <c r="AC2099" t="s">
        <v>7891</v>
      </c>
      <c r="AD2099" t="s">
        <v>7891</v>
      </c>
      <c r="AE2099" t="s">
        <v>7891</v>
      </c>
      <c r="AF2099" t="s">
        <v>7891</v>
      </c>
      <c r="AG2099" t="s">
        <v>7891</v>
      </c>
      <c r="AH2099" t="s">
        <v>7891</v>
      </c>
      <c r="AI2099" t="s">
        <v>7891</v>
      </c>
      <c r="AJ2099" t="s">
        <v>7891</v>
      </c>
      <c r="AK2099" t="s">
        <v>7891</v>
      </c>
      <c r="AL2099" t="s">
        <v>7891</v>
      </c>
      <c r="AM2099" t="s">
        <v>7891</v>
      </c>
      <c r="AN2099" t="s">
        <v>7891</v>
      </c>
      <c r="AO2099" t="s">
        <v>10995</v>
      </c>
      <c r="AP2099" t="s">
        <v>10996</v>
      </c>
      <c r="AQ2099" t="s">
        <v>7891</v>
      </c>
      <c r="AR2099" t="s">
        <v>7891</v>
      </c>
      <c r="AS2099" t="s">
        <v>7891</v>
      </c>
      <c r="AT2099" t="s">
        <v>8946</v>
      </c>
      <c r="AU2099">
        <v>2020</v>
      </c>
      <c r="AV2099">
        <v>52</v>
      </c>
      <c r="AW2099">
        <v>6</v>
      </c>
      <c r="AX2099" t="s">
        <v>7891</v>
      </c>
      <c r="AY2099" t="s">
        <v>7891</v>
      </c>
      <c r="AZ2099" t="s">
        <v>7891</v>
      </c>
      <c r="BA2099" t="s">
        <v>7891</v>
      </c>
      <c r="BB2099">
        <v>520</v>
      </c>
      <c r="BC2099">
        <v>523</v>
      </c>
      <c r="BD2099" t="s">
        <v>7891</v>
      </c>
      <c r="BE2099" t="s">
        <v>6307</v>
      </c>
      <c r="BF2099" t="s">
        <v>7891</v>
      </c>
      <c r="BG2099" t="s">
        <v>7891</v>
      </c>
      <c r="BH2099" t="s">
        <v>7891</v>
      </c>
      <c r="BI2099" t="s">
        <v>7891</v>
      </c>
      <c r="BJ2099" t="s">
        <v>7891</v>
      </c>
      <c r="BK2099" t="s">
        <v>7891</v>
      </c>
      <c r="BL2099" t="s">
        <v>7891</v>
      </c>
      <c r="BM2099">
        <v>33666194</v>
      </c>
      <c r="BN2099" t="s">
        <v>7891</v>
      </c>
      <c r="BO2099" t="s">
        <v>7891</v>
      </c>
      <c r="BP2099" t="s">
        <v>7891</v>
      </c>
      <c r="BQ2099" t="s">
        <v>7891</v>
      </c>
      <c r="BR2099" t="s">
        <v>10997</v>
      </c>
    </row>
    <row r="2100" spans="1:70" x14ac:dyDescent="0.35">
      <c r="A2100" t="s">
        <v>11404</v>
      </c>
      <c r="B2100" t="s">
        <v>10998</v>
      </c>
      <c r="C2100" t="s">
        <v>7891</v>
      </c>
      <c r="D2100" t="s">
        <v>10999</v>
      </c>
      <c r="E2100" t="s">
        <v>11000</v>
      </c>
      <c r="U2100" t="s">
        <v>7891</v>
      </c>
      <c r="V2100" t="s">
        <v>11001</v>
      </c>
      <c r="W2100" t="s">
        <v>7891</v>
      </c>
      <c r="X2100" t="s">
        <v>7891</v>
      </c>
      <c r="Y2100" t="s">
        <v>7891</v>
      </c>
      <c r="Z2100" t="s">
        <v>7891</v>
      </c>
      <c r="AA2100" t="s">
        <v>11002</v>
      </c>
      <c r="AB2100" t="s">
        <v>11003</v>
      </c>
      <c r="AC2100" t="s">
        <v>7891</v>
      </c>
      <c r="AD2100" t="s">
        <v>7891</v>
      </c>
      <c r="AE2100" t="s">
        <v>7891</v>
      </c>
      <c r="AF2100" t="s">
        <v>7891</v>
      </c>
      <c r="AG2100" t="s">
        <v>7891</v>
      </c>
      <c r="AH2100" t="s">
        <v>7891</v>
      </c>
      <c r="AI2100" t="s">
        <v>7891</v>
      </c>
      <c r="AJ2100" t="s">
        <v>7891</v>
      </c>
      <c r="AK2100" t="s">
        <v>7891</v>
      </c>
      <c r="AL2100" t="s">
        <v>7891</v>
      </c>
      <c r="AM2100" t="s">
        <v>7891</v>
      </c>
      <c r="AN2100" t="s">
        <v>7891</v>
      </c>
      <c r="AO2100" t="s">
        <v>11004</v>
      </c>
      <c r="AP2100" t="s">
        <v>11005</v>
      </c>
      <c r="AQ2100" t="s">
        <v>7891</v>
      </c>
      <c r="AR2100" t="s">
        <v>7891</v>
      </c>
      <c r="AS2100" t="s">
        <v>7891</v>
      </c>
      <c r="AT2100" t="s">
        <v>8907</v>
      </c>
      <c r="AU2100">
        <v>2020</v>
      </c>
      <c r="AV2100">
        <v>144</v>
      </c>
      <c r="AW2100" t="s">
        <v>7891</v>
      </c>
      <c r="AX2100" t="s">
        <v>7891</v>
      </c>
      <c r="AY2100" t="s">
        <v>7891</v>
      </c>
      <c r="AZ2100" t="s">
        <v>7891</v>
      </c>
      <c r="BA2100" t="s">
        <v>7891</v>
      </c>
      <c r="BB2100" t="s">
        <v>7891</v>
      </c>
      <c r="BC2100" t="s">
        <v>7891</v>
      </c>
      <c r="BD2100">
        <v>110047</v>
      </c>
      <c r="BE2100" t="s">
        <v>704</v>
      </c>
      <c r="BF2100" t="s">
        <v>7891</v>
      </c>
      <c r="BG2100" t="s">
        <v>7891</v>
      </c>
      <c r="BH2100" t="s">
        <v>7891</v>
      </c>
      <c r="BI2100" t="s">
        <v>7891</v>
      </c>
      <c r="BJ2100" t="s">
        <v>7891</v>
      </c>
      <c r="BK2100" t="s">
        <v>7891</v>
      </c>
      <c r="BL2100" t="s">
        <v>7891</v>
      </c>
      <c r="BM2100">
        <v>32758885</v>
      </c>
      <c r="BN2100" t="s">
        <v>7891</v>
      </c>
      <c r="BO2100" t="s">
        <v>7891</v>
      </c>
      <c r="BP2100" t="s">
        <v>7891</v>
      </c>
      <c r="BQ2100" t="s">
        <v>7891</v>
      </c>
      <c r="BR2100" t="s">
        <v>11006</v>
      </c>
    </row>
    <row r="2101" spans="1:70" x14ac:dyDescent="0.35">
      <c r="A2101" t="s">
        <v>11404</v>
      </c>
      <c r="B2101" t="s">
        <v>11007</v>
      </c>
      <c r="C2101" t="s">
        <v>7891</v>
      </c>
      <c r="D2101" t="s">
        <v>5855</v>
      </c>
      <c r="E2101" t="s">
        <v>8902</v>
      </c>
      <c r="U2101" t="s">
        <v>7891</v>
      </c>
      <c r="V2101" t="s">
        <v>11008</v>
      </c>
      <c r="W2101" t="s">
        <v>7891</v>
      </c>
      <c r="X2101" t="s">
        <v>7891</v>
      </c>
      <c r="Y2101" t="s">
        <v>7891</v>
      </c>
      <c r="Z2101" t="s">
        <v>7891</v>
      </c>
      <c r="AA2101" t="s">
        <v>7891</v>
      </c>
      <c r="AB2101" t="s">
        <v>7891</v>
      </c>
      <c r="AC2101" t="s">
        <v>7891</v>
      </c>
      <c r="AD2101" t="s">
        <v>7891</v>
      </c>
      <c r="AE2101" t="s">
        <v>7891</v>
      </c>
      <c r="AF2101" t="s">
        <v>7891</v>
      </c>
      <c r="AG2101" t="s">
        <v>7891</v>
      </c>
      <c r="AH2101" t="s">
        <v>7891</v>
      </c>
      <c r="AI2101" t="s">
        <v>7891</v>
      </c>
      <c r="AJ2101" t="s">
        <v>7891</v>
      </c>
      <c r="AK2101" t="s">
        <v>7891</v>
      </c>
      <c r="AL2101" t="s">
        <v>7891</v>
      </c>
      <c r="AM2101" t="s">
        <v>7891</v>
      </c>
      <c r="AN2101" t="s">
        <v>7891</v>
      </c>
      <c r="AO2101" t="s">
        <v>8905</v>
      </c>
      <c r="AP2101" t="s">
        <v>7891</v>
      </c>
      <c r="AQ2101" t="s">
        <v>7891</v>
      </c>
      <c r="AR2101" t="s">
        <v>7891</v>
      </c>
      <c r="AS2101" t="s">
        <v>7891</v>
      </c>
      <c r="AT2101" t="s">
        <v>8907</v>
      </c>
      <c r="AU2101">
        <v>2020</v>
      </c>
      <c r="AV2101">
        <v>293</v>
      </c>
      <c r="AW2101" t="s">
        <v>7891</v>
      </c>
      <c r="AX2101" t="s">
        <v>7891</v>
      </c>
      <c r="AY2101" t="s">
        <v>7891</v>
      </c>
      <c r="AZ2101" t="s">
        <v>7891</v>
      </c>
      <c r="BA2101" t="s">
        <v>7891</v>
      </c>
      <c r="BB2101" t="s">
        <v>7891</v>
      </c>
      <c r="BC2101" t="s">
        <v>7891</v>
      </c>
      <c r="BD2101">
        <v>113390</v>
      </c>
      <c r="BE2101" t="s">
        <v>3743</v>
      </c>
      <c r="BF2101" t="s">
        <v>7891</v>
      </c>
      <c r="BG2101" t="s">
        <v>7891</v>
      </c>
      <c r="BH2101" t="s">
        <v>7891</v>
      </c>
      <c r="BI2101" t="s">
        <v>7891</v>
      </c>
      <c r="BJ2101" t="s">
        <v>7891</v>
      </c>
      <c r="BK2101" t="s">
        <v>7891</v>
      </c>
      <c r="BL2101" t="s">
        <v>7891</v>
      </c>
      <c r="BM2101">
        <v>32835926</v>
      </c>
      <c r="BN2101" t="s">
        <v>7891</v>
      </c>
      <c r="BO2101" t="s">
        <v>7891</v>
      </c>
      <c r="BP2101" t="s">
        <v>7891</v>
      </c>
      <c r="BQ2101" t="s">
        <v>7891</v>
      </c>
      <c r="BR2101" t="s">
        <v>11009</v>
      </c>
    </row>
    <row r="2102" spans="1:70" x14ac:dyDescent="0.35">
      <c r="A2102" t="s">
        <v>11404</v>
      </c>
      <c r="B2102" t="s">
        <v>11010</v>
      </c>
      <c r="C2102" t="s">
        <v>7891</v>
      </c>
      <c r="D2102" t="s">
        <v>11011</v>
      </c>
      <c r="E2102" t="s">
        <v>11012</v>
      </c>
      <c r="U2102" t="s">
        <v>7891</v>
      </c>
      <c r="V2102" t="s">
        <v>11013</v>
      </c>
      <c r="W2102" t="s">
        <v>7891</v>
      </c>
      <c r="X2102" t="s">
        <v>7891</v>
      </c>
      <c r="Y2102" t="s">
        <v>7891</v>
      </c>
      <c r="Z2102" t="s">
        <v>7891</v>
      </c>
      <c r="AA2102" t="s">
        <v>7891</v>
      </c>
      <c r="AB2102" t="s">
        <v>7891</v>
      </c>
      <c r="AC2102" t="s">
        <v>7891</v>
      </c>
      <c r="AD2102" t="s">
        <v>7891</v>
      </c>
      <c r="AE2102" t="s">
        <v>7891</v>
      </c>
      <c r="AF2102" t="s">
        <v>7891</v>
      </c>
      <c r="AG2102" t="s">
        <v>7891</v>
      </c>
      <c r="AH2102" t="s">
        <v>7891</v>
      </c>
      <c r="AI2102" t="s">
        <v>7891</v>
      </c>
      <c r="AJ2102" t="s">
        <v>7891</v>
      </c>
      <c r="AK2102" t="s">
        <v>7891</v>
      </c>
      <c r="AL2102" t="s">
        <v>7891</v>
      </c>
      <c r="AM2102" t="s">
        <v>7891</v>
      </c>
      <c r="AN2102" t="s">
        <v>7891</v>
      </c>
      <c r="AO2102" t="s">
        <v>11014</v>
      </c>
      <c r="AP2102" t="s">
        <v>11015</v>
      </c>
      <c r="AQ2102" t="s">
        <v>7891</v>
      </c>
      <c r="AR2102" t="s">
        <v>7891</v>
      </c>
      <c r="AS2102" t="s">
        <v>7891</v>
      </c>
      <c r="AT2102" t="s">
        <v>8907</v>
      </c>
      <c r="AU2102">
        <v>2020</v>
      </c>
      <c r="AV2102">
        <v>47</v>
      </c>
      <c r="AW2102">
        <v>8</v>
      </c>
      <c r="AX2102" t="s">
        <v>7891</v>
      </c>
      <c r="AY2102" t="s">
        <v>7891</v>
      </c>
      <c r="AZ2102" t="s">
        <v>7891</v>
      </c>
      <c r="BA2102" t="s">
        <v>7891</v>
      </c>
      <c r="BB2102">
        <v>433</v>
      </c>
      <c r="BC2102">
        <v>439</v>
      </c>
      <c r="BD2102" t="s">
        <v>7891</v>
      </c>
      <c r="BE2102" t="s">
        <v>5951</v>
      </c>
      <c r="BF2102" t="s">
        <v>7891</v>
      </c>
      <c r="BG2102" t="s">
        <v>7891</v>
      </c>
      <c r="BH2102" t="s">
        <v>7891</v>
      </c>
      <c r="BI2102" t="s">
        <v>7891</v>
      </c>
      <c r="BJ2102" t="s">
        <v>7891</v>
      </c>
      <c r="BK2102" t="s">
        <v>7891</v>
      </c>
      <c r="BL2102" t="s">
        <v>7891</v>
      </c>
      <c r="BM2102">
        <v>32588402</v>
      </c>
      <c r="BN2102" t="s">
        <v>7891</v>
      </c>
      <c r="BO2102" t="s">
        <v>7891</v>
      </c>
      <c r="BP2102" t="s">
        <v>7891</v>
      </c>
      <c r="BQ2102" t="s">
        <v>7891</v>
      </c>
      <c r="BR2102" t="s">
        <v>11016</v>
      </c>
    </row>
    <row r="2103" spans="1:70" x14ac:dyDescent="0.35">
      <c r="A2103" t="s">
        <v>11404</v>
      </c>
      <c r="B2103" t="s">
        <v>11017</v>
      </c>
      <c r="C2103" t="s">
        <v>7891</v>
      </c>
      <c r="D2103" t="s">
        <v>4523</v>
      </c>
      <c r="E2103" t="s">
        <v>11018</v>
      </c>
      <c r="U2103" t="s">
        <v>7891</v>
      </c>
      <c r="V2103" t="s">
        <v>11019</v>
      </c>
      <c r="W2103" t="s">
        <v>7891</v>
      </c>
      <c r="X2103" t="s">
        <v>7891</v>
      </c>
      <c r="Y2103" t="s">
        <v>7891</v>
      </c>
      <c r="Z2103" t="s">
        <v>7891</v>
      </c>
      <c r="AA2103" t="s">
        <v>7891</v>
      </c>
      <c r="AB2103" t="s">
        <v>11020</v>
      </c>
      <c r="AC2103" t="s">
        <v>7891</v>
      </c>
      <c r="AD2103" t="s">
        <v>7891</v>
      </c>
      <c r="AE2103" t="s">
        <v>7891</v>
      </c>
      <c r="AF2103" t="s">
        <v>7891</v>
      </c>
      <c r="AG2103" t="s">
        <v>7891</v>
      </c>
      <c r="AH2103" t="s">
        <v>7891</v>
      </c>
      <c r="AI2103" t="s">
        <v>7891</v>
      </c>
      <c r="AJ2103" t="s">
        <v>7891</v>
      </c>
      <c r="AK2103" t="s">
        <v>7891</v>
      </c>
      <c r="AL2103" t="s">
        <v>7891</v>
      </c>
      <c r="AM2103" t="s">
        <v>7891</v>
      </c>
      <c r="AN2103" t="s">
        <v>7891</v>
      </c>
      <c r="AO2103" t="s">
        <v>11021</v>
      </c>
      <c r="AP2103" t="s">
        <v>11022</v>
      </c>
      <c r="AQ2103" t="s">
        <v>7891</v>
      </c>
      <c r="AR2103" t="s">
        <v>7891</v>
      </c>
      <c r="AS2103" t="s">
        <v>7891</v>
      </c>
      <c r="AT2103" t="s">
        <v>8907</v>
      </c>
      <c r="AU2103">
        <v>2020</v>
      </c>
      <c r="AV2103">
        <v>112</v>
      </c>
      <c r="AW2103" t="s">
        <v>7891</v>
      </c>
      <c r="AX2103" t="s">
        <v>7891</v>
      </c>
      <c r="AY2103" t="s">
        <v>7891</v>
      </c>
      <c r="AZ2103" t="s">
        <v>7891</v>
      </c>
      <c r="BA2103" t="s">
        <v>7891</v>
      </c>
      <c r="BB2103" t="s">
        <v>7891</v>
      </c>
      <c r="BC2103" t="s">
        <v>7891</v>
      </c>
      <c r="BD2103">
        <v>107297</v>
      </c>
      <c r="BE2103" t="s">
        <v>2366</v>
      </c>
      <c r="BF2103" t="s">
        <v>7891</v>
      </c>
      <c r="BG2103" t="s">
        <v>7891</v>
      </c>
      <c r="BH2103" t="s">
        <v>7891</v>
      </c>
      <c r="BI2103" t="s">
        <v>7891</v>
      </c>
      <c r="BJ2103" t="s">
        <v>7891</v>
      </c>
      <c r="BK2103" t="s">
        <v>7891</v>
      </c>
      <c r="BL2103" t="s">
        <v>7891</v>
      </c>
      <c r="BM2103">
        <v>32745959</v>
      </c>
      <c r="BN2103" t="s">
        <v>7891</v>
      </c>
      <c r="BO2103" t="s">
        <v>7891</v>
      </c>
      <c r="BP2103" t="s">
        <v>7891</v>
      </c>
      <c r="BQ2103" t="s">
        <v>7891</v>
      </c>
      <c r="BR2103" t="s">
        <v>11023</v>
      </c>
    </row>
    <row r="2104" spans="1:70" x14ac:dyDescent="0.35">
      <c r="A2104" t="s">
        <v>11404</v>
      </c>
      <c r="B2104" t="s">
        <v>11024</v>
      </c>
      <c r="C2104" t="s">
        <v>7891</v>
      </c>
      <c r="D2104" t="s">
        <v>11025</v>
      </c>
      <c r="E2104" t="s">
        <v>8885</v>
      </c>
      <c r="U2104" t="s">
        <v>7891</v>
      </c>
      <c r="V2104" t="s">
        <v>11026</v>
      </c>
      <c r="W2104" t="s">
        <v>7891</v>
      </c>
      <c r="X2104" t="s">
        <v>7891</v>
      </c>
      <c r="Y2104" t="s">
        <v>7891</v>
      </c>
      <c r="Z2104" t="s">
        <v>7891</v>
      </c>
      <c r="AA2104" t="s">
        <v>7891</v>
      </c>
      <c r="AB2104" t="s">
        <v>7891</v>
      </c>
      <c r="AC2104" t="s">
        <v>7891</v>
      </c>
      <c r="AD2104" t="s">
        <v>7891</v>
      </c>
      <c r="AE2104" t="s">
        <v>7891</v>
      </c>
      <c r="AF2104" t="s">
        <v>7891</v>
      </c>
      <c r="AG2104" t="s">
        <v>7891</v>
      </c>
      <c r="AH2104" t="s">
        <v>7891</v>
      </c>
      <c r="AI2104" t="s">
        <v>7891</v>
      </c>
      <c r="AJ2104" t="s">
        <v>7891</v>
      </c>
      <c r="AK2104" t="s">
        <v>7891</v>
      </c>
      <c r="AL2104" t="s">
        <v>7891</v>
      </c>
      <c r="AM2104" t="s">
        <v>7891</v>
      </c>
      <c r="AN2104" t="s">
        <v>7891</v>
      </c>
      <c r="AO2104" t="s">
        <v>8888</v>
      </c>
      <c r="AP2104" t="s">
        <v>8889</v>
      </c>
      <c r="AQ2104" t="s">
        <v>7891</v>
      </c>
      <c r="AR2104" t="s">
        <v>7891</v>
      </c>
      <c r="AS2104" t="s">
        <v>7891</v>
      </c>
      <c r="AT2104" t="s">
        <v>8907</v>
      </c>
      <c r="AU2104">
        <v>2020</v>
      </c>
      <c r="AV2104">
        <v>130</v>
      </c>
      <c r="AW2104" t="s">
        <v>7891</v>
      </c>
      <c r="AX2104" t="s">
        <v>7891</v>
      </c>
      <c r="AY2104" t="s">
        <v>7891</v>
      </c>
      <c r="AZ2104" t="s">
        <v>7891</v>
      </c>
      <c r="BA2104" t="s">
        <v>7891</v>
      </c>
      <c r="BB2104">
        <v>362</v>
      </c>
      <c r="BC2104">
        <v>371</v>
      </c>
      <c r="BD2104" t="s">
        <v>7891</v>
      </c>
      <c r="BE2104" t="s">
        <v>11027</v>
      </c>
      <c r="BF2104" t="s">
        <v>7891</v>
      </c>
      <c r="BG2104" t="s">
        <v>7891</v>
      </c>
      <c r="BH2104" t="s">
        <v>7891</v>
      </c>
      <c r="BI2104" t="s">
        <v>7891</v>
      </c>
      <c r="BJ2104" t="s">
        <v>7891</v>
      </c>
      <c r="BK2104" t="s">
        <v>7891</v>
      </c>
      <c r="BL2104" t="s">
        <v>7891</v>
      </c>
      <c r="BM2104">
        <v>32882578</v>
      </c>
      <c r="BN2104" t="s">
        <v>7891</v>
      </c>
      <c r="BO2104" t="s">
        <v>7891</v>
      </c>
      <c r="BP2104" t="s">
        <v>7891</v>
      </c>
      <c r="BQ2104" t="s">
        <v>7891</v>
      </c>
      <c r="BR2104" t="s">
        <v>11028</v>
      </c>
    </row>
    <row r="2105" spans="1:70" x14ac:dyDescent="0.35">
      <c r="A2105" t="s">
        <v>11404</v>
      </c>
      <c r="B2105" t="s">
        <v>11029</v>
      </c>
      <c r="C2105" t="s">
        <v>7891</v>
      </c>
      <c r="D2105" t="s">
        <v>5550</v>
      </c>
      <c r="E2105" t="s">
        <v>11030</v>
      </c>
      <c r="U2105" t="s">
        <v>7891</v>
      </c>
      <c r="V2105" t="s">
        <v>11031</v>
      </c>
      <c r="W2105" t="s">
        <v>7891</v>
      </c>
      <c r="X2105" t="s">
        <v>7891</v>
      </c>
      <c r="Y2105" t="s">
        <v>7891</v>
      </c>
      <c r="Z2105" t="s">
        <v>7891</v>
      </c>
      <c r="AA2105" t="s">
        <v>7891</v>
      </c>
      <c r="AB2105" t="s">
        <v>11032</v>
      </c>
      <c r="AC2105" t="s">
        <v>7891</v>
      </c>
      <c r="AD2105" t="s">
        <v>7891</v>
      </c>
      <c r="AE2105" t="s">
        <v>7891</v>
      </c>
      <c r="AF2105" t="s">
        <v>7891</v>
      </c>
      <c r="AG2105" t="s">
        <v>7891</v>
      </c>
      <c r="AH2105" t="s">
        <v>7891</v>
      </c>
      <c r="AI2105" t="s">
        <v>7891</v>
      </c>
      <c r="AJ2105" t="s">
        <v>7891</v>
      </c>
      <c r="AK2105" t="s">
        <v>7891</v>
      </c>
      <c r="AL2105" t="s">
        <v>7891</v>
      </c>
      <c r="AM2105" t="s">
        <v>7891</v>
      </c>
      <c r="AN2105" t="s">
        <v>7891</v>
      </c>
      <c r="AO2105" t="s">
        <v>11033</v>
      </c>
      <c r="AP2105" t="s">
        <v>11034</v>
      </c>
      <c r="AQ2105" t="s">
        <v>7891</v>
      </c>
      <c r="AR2105" t="s">
        <v>7891</v>
      </c>
      <c r="AS2105" t="s">
        <v>7891</v>
      </c>
      <c r="AT2105" t="s">
        <v>8907</v>
      </c>
      <c r="AU2105">
        <v>2020</v>
      </c>
      <c r="AV2105">
        <v>190</v>
      </c>
      <c r="AW2105" t="s">
        <v>7891</v>
      </c>
      <c r="AX2105" t="s">
        <v>7891</v>
      </c>
      <c r="AY2105" t="s">
        <v>7891</v>
      </c>
      <c r="AZ2105" t="s">
        <v>7891</v>
      </c>
      <c r="BA2105" t="s">
        <v>7891</v>
      </c>
      <c r="BB2105" t="s">
        <v>7891</v>
      </c>
      <c r="BC2105" t="s">
        <v>7891</v>
      </c>
      <c r="BD2105">
        <v>109969</v>
      </c>
      <c r="BE2105" t="s">
        <v>5557</v>
      </c>
      <c r="BF2105" t="s">
        <v>7891</v>
      </c>
      <c r="BG2105" t="s">
        <v>7891</v>
      </c>
      <c r="BH2105" t="s">
        <v>7891</v>
      </c>
      <c r="BI2105" t="s">
        <v>7891</v>
      </c>
      <c r="BJ2105" t="s">
        <v>7891</v>
      </c>
      <c r="BK2105" t="s">
        <v>7891</v>
      </c>
      <c r="BL2105" t="s">
        <v>7891</v>
      </c>
      <c r="BM2105">
        <v>32739270</v>
      </c>
      <c r="BN2105" t="s">
        <v>7891</v>
      </c>
      <c r="BO2105" t="s">
        <v>7891</v>
      </c>
      <c r="BP2105" t="s">
        <v>7891</v>
      </c>
      <c r="BQ2105" t="s">
        <v>7891</v>
      </c>
      <c r="BR2105" t="s">
        <v>11035</v>
      </c>
    </row>
    <row r="2106" spans="1:70" x14ac:dyDescent="0.35">
      <c r="A2106" t="s">
        <v>11404</v>
      </c>
      <c r="B2106" t="s">
        <v>11036</v>
      </c>
      <c r="C2106" t="s">
        <v>7891</v>
      </c>
      <c r="D2106" t="s">
        <v>11037</v>
      </c>
      <c r="E2106" t="s">
        <v>11038</v>
      </c>
      <c r="U2106" t="s">
        <v>7891</v>
      </c>
      <c r="V2106" t="s">
        <v>11039</v>
      </c>
      <c r="W2106" t="s">
        <v>7891</v>
      </c>
      <c r="X2106" t="s">
        <v>7891</v>
      </c>
      <c r="Y2106" t="s">
        <v>7891</v>
      </c>
      <c r="Z2106" t="s">
        <v>7891</v>
      </c>
      <c r="AA2106" t="s">
        <v>11040</v>
      </c>
      <c r="AB2106" t="s">
        <v>11041</v>
      </c>
      <c r="AC2106" t="s">
        <v>7891</v>
      </c>
      <c r="AD2106" t="s">
        <v>7891</v>
      </c>
      <c r="AE2106" t="s">
        <v>7891</v>
      </c>
      <c r="AF2106" t="s">
        <v>7891</v>
      </c>
      <c r="AG2106" t="s">
        <v>7891</v>
      </c>
      <c r="AH2106" t="s">
        <v>7891</v>
      </c>
      <c r="AI2106" t="s">
        <v>7891</v>
      </c>
      <c r="AJ2106" t="s">
        <v>7891</v>
      </c>
      <c r="AK2106" t="s">
        <v>7891</v>
      </c>
      <c r="AL2106" t="s">
        <v>7891</v>
      </c>
      <c r="AM2106" t="s">
        <v>7891</v>
      </c>
      <c r="AN2106" t="s">
        <v>7891</v>
      </c>
      <c r="AO2106" t="s">
        <v>11042</v>
      </c>
      <c r="AP2106" t="s">
        <v>11043</v>
      </c>
      <c r="AQ2106" t="s">
        <v>7891</v>
      </c>
      <c r="AR2106" t="s">
        <v>7891</v>
      </c>
      <c r="AS2106" t="s">
        <v>7891</v>
      </c>
      <c r="AT2106" t="s">
        <v>8907</v>
      </c>
      <c r="AU2106">
        <v>2020</v>
      </c>
      <c r="AV2106">
        <v>29</v>
      </c>
      <c r="AW2106">
        <v>11</v>
      </c>
      <c r="AX2106" t="s">
        <v>7891</v>
      </c>
      <c r="AY2106" t="s">
        <v>7891</v>
      </c>
      <c r="AZ2106" t="s">
        <v>7891</v>
      </c>
      <c r="BA2106" t="s">
        <v>7891</v>
      </c>
      <c r="BB2106">
        <v>2230</v>
      </c>
      <c r="BC2106">
        <v>2234</v>
      </c>
      <c r="BD2106" t="s">
        <v>7891</v>
      </c>
      <c r="BE2106" t="s">
        <v>11044</v>
      </c>
      <c r="BF2106" t="s">
        <v>7891</v>
      </c>
      <c r="BG2106" t="s">
        <v>7891</v>
      </c>
      <c r="BH2106" t="s">
        <v>7891</v>
      </c>
      <c r="BI2106" t="s">
        <v>7891</v>
      </c>
      <c r="BJ2106" t="s">
        <v>7891</v>
      </c>
      <c r="BK2106" t="s">
        <v>7891</v>
      </c>
      <c r="BL2106" t="s">
        <v>7891</v>
      </c>
      <c r="BM2106">
        <v>33087343</v>
      </c>
      <c r="BN2106" t="s">
        <v>7891</v>
      </c>
      <c r="BO2106" t="s">
        <v>7891</v>
      </c>
      <c r="BP2106" t="s">
        <v>7891</v>
      </c>
      <c r="BQ2106" t="s">
        <v>7891</v>
      </c>
      <c r="BR2106" t="s">
        <v>11045</v>
      </c>
    </row>
    <row r="2107" spans="1:70" x14ac:dyDescent="0.35">
      <c r="A2107" t="s">
        <v>11404</v>
      </c>
      <c r="B2107" t="s">
        <v>11046</v>
      </c>
      <c r="C2107" t="s">
        <v>7891</v>
      </c>
      <c r="D2107" t="s">
        <v>5919</v>
      </c>
      <c r="E2107" t="s">
        <v>11047</v>
      </c>
      <c r="U2107" t="s">
        <v>7891</v>
      </c>
      <c r="V2107" t="s">
        <v>11048</v>
      </c>
      <c r="W2107" t="s">
        <v>7891</v>
      </c>
      <c r="X2107" t="s">
        <v>7891</v>
      </c>
      <c r="Y2107" t="s">
        <v>7891</v>
      </c>
      <c r="Z2107" t="s">
        <v>7891</v>
      </c>
      <c r="AA2107" t="s">
        <v>11049</v>
      </c>
      <c r="AB2107" t="s">
        <v>7891</v>
      </c>
      <c r="AC2107" t="s">
        <v>7891</v>
      </c>
      <c r="AD2107" t="s">
        <v>7891</v>
      </c>
      <c r="AE2107" t="s">
        <v>7891</v>
      </c>
      <c r="AF2107" t="s">
        <v>7891</v>
      </c>
      <c r="AG2107" t="s">
        <v>7891</v>
      </c>
      <c r="AH2107" t="s">
        <v>7891</v>
      </c>
      <c r="AI2107" t="s">
        <v>7891</v>
      </c>
      <c r="AJ2107" t="s">
        <v>7891</v>
      </c>
      <c r="AK2107" t="s">
        <v>7891</v>
      </c>
      <c r="AL2107" t="s">
        <v>7891</v>
      </c>
      <c r="AM2107" t="s">
        <v>7891</v>
      </c>
      <c r="AN2107" t="s">
        <v>7891</v>
      </c>
      <c r="AO2107" t="s">
        <v>11050</v>
      </c>
      <c r="AP2107" t="s">
        <v>11051</v>
      </c>
      <c r="AQ2107" t="s">
        <v>7891</v>
      </c>
      <c r="AR2107" t="s">
        <v>7891</v>
      </c>
      <c r="AS2107" t="s">
        <v>7891</v>
      </c>
      <c r="AT2107" t="s">
        <v>8907</v>
      </c>
      <c r="AU2107">
        <v>2020</v>
      </c>
      <c r="AV2107">
        <v>161</v>
      </c>
      <c r="AW2107" t="s">
        <v>7891</v>
      </c>
      <c r="AX2107" t="s">
        <v>7891</v>
      </c>
      <c r="AY2107" t="s">
        <v>7891</v>
      </c>
      <c r="AZ2107" t="s">
        <v>7891</v>
      </c>
      <c r="BA2107" t="s">
        <v>7891</v>
      </c>
      <c r="BB2107" t="s">
        <v>7891</v>
      </c>
      <c r="BC2107" t="s">
        <v>7891</v>
      </c>
      <c r="BD2107">
        <v>105129</v>
      </c>
      <c r="BE2107" t="s">
        <v>5924</v>
      </c>
      <c r="BF2107" t="s">
        <v>7891</v>
      </c>
      <c r="BG2107" t="s">
        <v>7891</v>
      </c>
      <c r="BH2107" t="s">
        <v>7891</v>
      </c>
      <c r="BI2107" t="s">
        <v>7891</v>
      </c>
      <c r="BJ2107" t="s">
        <v>7891</v>
      </c>
      <c r="BK2107" t="s">
        <v>7891</v>
      </c>
      <c r="BL2107" t="s">
        <v>7891</v>
      </c>
      <c r="BM2107">
        <v>32783976</v>
      </c>
      <c r="BN2107" t="s">
        <v>7891</v>
      </c>
      <c r="BO2107" t="s">
        <v>7891</v>
      </c>
      <c r="BP2107" t="s">
        <v>7891</v>
      </c>
      <c r="BQ2107" t="s">
        <v>7891</v>
      </c>
      <c r="BR2107" t="s">
        <v>11052</v>
      </c>
    </row>
    <row r="2108" spans="1:70" x14ac:dyDescent="0.35">
      <c r="A2108" t="s">
        <v>11404</v>
      </c>
      <c r="B2108" t="s">
        <v>11053</v>
      </c>
      <c r="C2108" t="s">
        <v>7891</v>
      </c>
      <c r="D2108" t="s">
        <v>11054</v>
      </c>
      <c r="E2108" t="s">
        <v>8247</v>
      </c>
      <c r="U2108" t="s">
        <v>7891</v>
      </c>
      <c r="V2108" t="s">
        <v>11055</v>
      </c>
      <c r="W2108" t="s">
        <v>7891</v>
      </c>
      <c r="X2108" t="s">
        <v>7891</v>
      </c>
      <c r="Y2108" t="s">
        <v>7891</v>
      </c>
      <c r="Z2108" t="s">
        <v>7891</v>
      </c>
      <c r="AA2108" t="s">
        <v>11056</v>
      </c>
      <c r="AB2108" t="s">
        <v>11057</v>
      </c>
      <c r="AC2108" t="s">
        <v>7891</v>
      </c>
      <c r="AD2108" t="s">
        <v>7891</v>
      </c>
      <c r="AE2108" t="s">
        <v>7891</v>
      </c>
      <c r="AF2108" t="s">
        <v>7891</v>
      </c>
      <c r="AG2108" t="s">
        <v>7891</v>
      </c>
      <c r="AH2108" t="s">
        <v>7891</v>
      </c>
      <c r="AI2108" t="s">
        <v>7891</v>
      </c>
      <c r="AJ2108" t="s">
        <v>7891</v>
      </c>
      <c r="AK2108" t="s">
        <v>7891</v>
      </c>
      <c r="AL2108" t="s">
        <v>7891</v>
      </c>
      <c r="AM2108" t="s">
        <v>7891</v>
      </c>
      <c r="AN2108" t="s">
        <v>7891</v>
      </c>
      <c r="AO2108" t="s">
        <v>8250</v>
      </c>
      <c r="AP2108" t="s">
        <v>7891</v>
      </c>
      <c r="AQ2108" t="s">
        <v>7891</v>
      </c>
      <c r="AR2108" t="s">
        <v>7891</v>
      </c>
      <c r="AS2108" t="s">
        <v>7891</v>
      </c>
      <c r="AT2108" t="s">
        <v>11058</v>
      </c>
      <c r="AU2108">
        <v>2020</v>
      </c>
      <c r="AV2108">
        <v>7</v>
      </c>
      <c r="AW2108">
        <v>10</v>
      </c>
      <c r="AX2108" t="s">
        <v>7891</v>
      </c>
      <c r="AY2108" t="s">
        <v>7891</v>
      </c>
      <c r="AZ2108" t="s">
        <v>7891</v>
      </c>
      <c r="BA2108" t="s">
        <v>7891</v>
      </c>
      <c r="BB2108" t="s">
        <v>7891</v>
      </c>
      <c r="BC2108" t="s">
        <v>7891</v>
      </c>
      <c r="BD2108" t="s">
        <v>11059</v>
      </c>
      <c r="BE2108" t="s">
        <v>11060</v>
      </c>
      <c r="BF2108" t="s">
        <v>7891</v>
      </c>
      <c r="BG2108" t="s">
        <v>7891</v>
      </c>
      <c r="BH2108" t="s">
        <v>7891</v>
      </c>
      <c r="BI2108" t="s">
        <v>7891</v>
      </c>
      <c r="BJ2108" t="s">
        <v>7891</v>
      </c>
      <c r="BK2108" t="s">
        <v>7891</v>
      </c>
      <c r="BL2108" t="s">
        <v>7891</v>
      </c>
      <c r="BM2108">
        <v>33118950</v>
      </c>
      <c r="BN2108" t="s">
        <v>7891</v>
      </c>
      <c r="BO2108" t="s">
        <v>7891</v>
      </c>
      <c r="BP2108" t="s">
        <v>7891</v>
      </c>
      <c r="BQ2108" t="s">
        <v>7891</v>
      </c>
      <c r="BR2108" t="s">
        <v>11061</v>
      </c>
    </row>
    <row r="2109" spans="1:70" x14ac:dyDescent="0.35">
      <c r="A2109" t="s">
        <v>11404</v>
      </c>
      <c r="B2109" t="s">
        <v>11062</v>
      </c>
      <c r="C2109" t="s">
        <v>7891</v>
      </c>
      <c r="D2109" t="s">
        <v>5148</v>
      </c>
      <c r="E2109" t="s">
        <v>11063</v>
      </c>
      <c r="U2109" t="s">
        <v>7891</v>
      </c>
      <c r="V2109" t="s">
        <v>1734</v>
      </c>
      <c r="W2109" t="s">
        <v>7891</v>
      </c>
      <c r="X2109" t="s">
        <v>7891</v>
      </c>
      <c r="Y2109" t="s">
        <v>7891</v>
      </c>
      <c r="Z2109" t="s">
        <v>7891</v>
      </c>
      <c r="AA2109" t="s">
        <v>7891</v>
      </c>
      <c r="AB2109" t="s">
        <v>11064</v>
      </c>
      <c r="AC2109" t="s">
        <v>7891</v>
      </c>
      <c r="AD2109" t="s">
        <v>7891</v>
      </c>
      <c r="AE2109" t="s">
        <v>7891</v>
      </c>
      <c r="AF2109" t="s">
        <v>7891</v>
      </c>
      <c r="AG2109" t="s">
        <v>7891</v>
      </c>
      <c r="AH2109" t="s">
        <v>7891</v>
      </c>
      <c r="AI2109" t="s">
        <v>7891</v>
      </c>
      <c r="AJ2109" t="s">
        <v>7891</v>
      </c>
      <c r="AK2109" t="s">
        <v>7891</v>
      </c>
      <c r="AL2109" t="s">
        <v>7891</v>
      </c>
      <c r="AM2109" t="s">
        <v>7891</v>
      </c>
      <c r="AN2109" t="s">
        <v>7891</v>
      </c>
      <c r="AO2109" t="s">
        <v>11065</v>
      </c>
      <c r="AP2109" t="s">
        <v>11066</v>
      </c>
      <c r="AQ2109" t="s">
        <v>7891</v>
      </c>
      <c r="AR2109" t="s">
        <v>7891</v>
      </c>
      <c r="AS2109" t="s">
        <v>7891</v>
      </c>
      <c r="AT2109" t="s">
        <v>7895</v>
      </c>
      <c r="AU2109">
        <v>2021</v>
      </c>
      <c r="AV2109">
        <v>57</v>
      </c>
      <c r="AW2109">
        <v>6</v>
      </c>
      <c r="AX2109" t="s">
        <v>7891</v>
      </c>
      <c r="AY2109" t="s">
        <v>7891</v>
      </c>
      <c r="AZ2109" t="s">
        <v>7891</v>
      </c>
      <c r="BA2109" t="s">
        <v>7891</v>
      </c>
      <c r="BB2109">
        <v>1045</v>
      </c>
      <c r="BC2109">
        <v>1051</v>
      </c>
      <c r="BD2109" t="s">
        <v>7891</v>
      </c>
      <c r="BE2109" t="s">
        <v>1732</v>
      </c>
      <c r="BF2109" t="s">
        <v>7891</v>
      </c>
      <c r="BG2109" t="s">
        <v>11067</v>
      </c>
      <c r="BH2109" t="s">
        <v>7891</v>
      </c>
      <c r="BI2109" t="s">
        <v>7891</v>
      </c>
      <c r="BJ2109" t="s">
        <v>7891</v>
      </c>
      <c r="BK2109" t="s">
        <v>7891</v>
      </c>
      <c r="BL2109" t="s">
        <v>7891</v>
      </c>
      <c r="BM2109">
        <v>33095330</v>
      </c>
      <c r="BN2109" t="s">
        <v>7891</v>
      </c>
      <c r="BO2109" t="s">
        <v>7891</v>
      </c>
      <c r="BP2109" t="s">
        <v>7891</v>
      </c>
      <c r="BQ2109" t="s">
        <v>7891</v>
      </c>
      <c r="BR2109" t="s">
        <v>11068</v>
      </c>
    </row>
    <row r="2110" spans="1:70" x14ac:dyDescent="0.35">
      <c r="A2110" t="s">
        <v>11404</v>
      </c>
      <c r="B2110" t="s">
        <v>11069</v>
      </c>
      <c r="C2110" t="s">
        <v>7891</v>
      </c>
      <c r="D2110" t="s">
        <v>6358</v>
      </c>
      <c r="E2110" t="s">
        <v>11070</v>
      </c>
      <c r="U2110" t="s">
        <v>7891</v>
      </c>
      <c r="V2110" t="s">
        <v>11071</v>
      </c>
      <c r="W2110" t="s">
        <v>7891</v>
      </c>
      <c r="X2110" t="s">
        <v>7891</v>
      </c>
      <c r="Y2110" t="s">
        <v>7891</v>
      </c>
      <c r="Z2110" t="s">
        <v>7891</v>
      </c>
      <c r="AA2110" t="s">
        <v>7891</v>
      </c>
      <c r="AB2110" t="s">
        <v>11072</v>
      </c>
      <c r="AC2110" t="s">
        <v>7891</v>
      </c>
      <c r="AD2110" t="s">
        <v>7891</v>
      </c>
      <c r="AE2110" t="s">
        <v>7891</v>
      </c>
      <c r="AF2110" t="s">
        <v>7891</v>
      </c>
      <c r="AG2110" t="s">
        <v>7891</v>
      </c>
      <c r="AH2110" t="s">
        <v>7891</v>
      </c>
      <c r="AI2110" t="s">
        <v>7891</v>
      </c>
      <c r="AJ2110" t="s">
        <v>7891</v>
      </c>
      <c r="AK2110" t="s">
        <v>7891</v>
      </c>
      <c r="AL2110" t="s">
        <v>7891</v>
      </c>
      <c r="AM2110" t="s">
        <v>7891</v>
      </c>
      <c r="AN2110" t="s">
        <v>7891</v>
      </c>
      <c r="AO2110" t="s">
        <v>11073</v>
      </c>
      <c r="AP2110" t="s">
        <v>11074</v>
      </c>
      <c r="AQ2110" t="s">
        <v>7891</v>
      </c>
      <c r="AR2110" t="s">
        <v>7891</v>
      </c>
      <c r="AS2110" t="s">
        <v>7891</v>
      </c>
      <c r="AT2110" t="s">
        <v>8621</v>
      </c>
      <c r="AU2110">
        <v>2022</v>
      </c>
      <c r="AV2110">
        <v>41</v>
      </c>
      <c r="AW2110">
        <v>1</v>
      </c>
      <c r="AX2110" t="s">
        <v>7891</v>
      </c>
      <c r="AY2110" t="s">
        <v>7891</v>
      </c>
      <c r="AZ2110" t="s">
        <v>7891</v>
      </c>
      <c r="BA2110" t="s">
        <v>7891</v>
      </c>
      <c r="BB2110">
        <v>181</v>
      </c>
      <c r="BC2110">
        <v>186</v>
      </c>
      <c r="BD2110">
        <v>733464820966512</v>
      </c>
      <c r="BE2110" t="s">
        <v>1695</v>
      </c>
      <c r="BF2110" t="s">
        <v>7891</v>
      </c>
      <c r="BG2110" t="s">
        <v>11067</v>
      </c>
      <c r="BH2110" t="s">
        <v>7891</v>
      </c>
      <c r="BI2110" t="s">
        <v>7891</v>
      </c>
      <c r="BJ2110" t="s">
        <v>7891</v>
      </c>
      <c r="BK2110" t="s">
        <v>7891</v>
      </c>
      <c r="BL2110" t="s">
        <v>7891</v>
      </c>
      <c r="BM2110">
        <v>33090056</v>
      </c>
      <c r="BN2110" t="s">
        <v>7891</v>
      </c>
      <c r="BO2110" t="s">
        <v>7891</v>
      </c>
      <c r="BP2110" t="s">
        <v>7891</v>
      </c>
      <c r="BQ2110" t="s">
        <v>7891</v>
      </c>
      <c r="BR2110" t="s">
        <v>11075</v>
      </c>
    </row>
    <row r="2111" spans="1:70" x14ac:dyDescent="0.35">
      <c r="A2111" t="s">
        <v>11404</v>
      </c>
      <c r="B2111" t="s">
        <v>11076</v>
      </c>
      <c r="C2111" t="s">
        <v>7891</v>
      </c>
      <c r="D2111" t="s">
        <v>11077</v>
      </c>
      <c r="E2111" t="s">
        <v>10337</v>
      </c>
      <c r="U2111" t="s">
        <v>7891</v>
      </c>
      <c r="V2111" t="s">
        <v>11078</v>
      </c>
      <c r="W2111" t="s">
        <v>7891</v>
      </c>
      <c r="X2111" t="s">
        <v>7891</v>
      </c>
      <c r="Y2111" t="s">
        <v>7891</v>
      </c>
      <c r="Z2111" t="s">
        <v>7891</v>
      </c>
      <c r="AA2111" t="s">
        <v>7891</v>
      </c>
      <c r="AB2111" t="s">
        <v>7891</v>
      </c>
      <c r="AC2111" t="s">
        <v>7891</v>
      </c>
      <c r="AD2111" t="s">
        <v>7891</v>
      </c>
      <c r="AE2111" t="s">
        <v>7891</v>
      </c>
      <c r="AF2111" t="s">
        <v>7891</v>
      </c>
      <c r="AG2111" t="s">
        <v>7891</v>
      </c>
      <c r="AH2111" t="s">
        <v>7891</v>
      </c>
      <c r="AI2111" t="s">
        <v>7891</v>
      </c>
      <c r="AJ2111" t="s">
        <v>7891</v>
      </c>
      <c r="AK2111" t="s">
        <v>7891</v>
      </c>
      <c r="AL2111" t="s">
        <v>7891</v>
      </c>
      <c r="AM2111" t="s">
        <v>7891</v>
      </c>
      <c r="AN2111" t="s">
        <v>7891</v>
      </c>
      <c r="AO2111" t="s">
        <v>10339</v>
      </c>
      <c r="AP2111" t="s">
        <v>7891</v>
      </c>
      <c r="AQ2111" t="s">
        <v>7891</v>
      </c>
      <c r="AR2111" t="s">
        <v>7891</v>
      </c>
      <c r="AS2111" t="s">
        <v>7891</v>
      </c>
      <c r="AT2111" t="s">
        <v>8998</v>
      </c>
      <c r="AU2111">
        <v>2020</v>
      </c>
      <c r="AV2111">
        <v>3</v>
      </c>
      <c r="AW2111">
        <v>10</v>
      </c>
      <c r="AX2111" t="s">
        <v>7891</v>
      </c>
      <c r="AY2111" t="s">
        <v>7891</v>
      </c>
      <c r="AZ2111" t="s">
        <v>7891</v>
      </c>
      <c r="BA2111" t="s">
        <v>7891</v>
      </c>
      <c r="BB2111" t="s">
        <v>7891</v>
      </c>
      <c r="BC2111" t="s">
        <v>7891</v>
      </c>
      <c r="BD2111" t="s">
        <v>11079</v>
      </c>
      <c r="BE2111" t="s">
        <v>11080</v>
      </c>
      <c r="BF2111" t="s">
        <v>7891</v>
      </c>
      <c r="BG2111" t="s">
        <v>7891</v>
      </c>
      <c r="BH2111" t="s">
        <v>7891</v>
      </c>
      <c r="BI2111" t="s">
        <v>7891</v>
      </c>
      <c r="BJ2111" t="s">
        <v>7891</v>
      </c>
      <c r="BK2111" t="s">
        <v>7891</v>
      </c>
      <c r="BL2111" t="s">
        <v>7891</v>
      </c>
      <c r="BM2111">
        <v>33084901</v>
      </c>
      <c r="BN2111" t="s">
        <v>7891</v>
      </c>
      <c r="BO2111" t="s">
        <v>7891</v>
      </c>
      <c r="BP2111" t="s">
        <v>7891</v>
      </c>
      <c r="BQ2111" t="s">
        <v>7891</v>
      </c>
      <c r="BR2111" t="s">
        <v>11081</v>
      </c>
    </row>
    <row r="2112" spans="1:70" x14ac:dyDescent="0.35">
      <c r="A2112" t="s">
        <v>11404</v>
      </c>
      <c r="B2112" t="s">
        <v>11082</v>
      </c>
      <c r="C2112" t="s">
        <v>7891</v>
      </c>
      <c r="D2112" t="s">
        <v>11083</v>
      </c>
      <c r="E2112" t="s">
        <v>11084</v>
      </c>
      <c r="U2112" t="s">
        <v>7891</v>
      </c>
      <c r="V2112" t="s">
        <v>11085</v>
      </c>
      <c r="W2112" t="s">
        <v>7891</v>
      </c>
      <c r="X2112" t="s">
        <v>7891</v>
      </c>
      <c r="Y2112" t="s">
        <v>7891</v>
      </c>
      <c r="Z2112" t="s">
        <v>7891</v>
      </c>
      <c r="AA2112" t="s">
        <v>7891</v>
      </c>
      <c r="AB2112" t="s">
        <v>11086</v>
      </c>
      <c r="AC2112" t="s">
        <v>7891</v>
      </c>
      <c r="AD2112" t="s">
        <v>7891</v>
      </c>
      <c r="AE2112" t="s">
        <v>7891</v>
      </c>
      <c r="AF2112" t="s">
        <v>7891</v>
      </c>
      <c r="AG2112" t="s">
        <v>7891</v>
      </c>
      <c r="AH2112" t="s">
        <v>7891</v>
      </c>
      <c r="AI2112" t="s">
        <v>7891</v>
      </c>
      <c r="AJ2112" t="s">
        <v>7891</v>
      </c>
      <c r="AK2112" t="s">
        <v>7891</v>
      </c>
      <c r="AL2112" t="s">
        <v>7891</v>
      </c>
      <c r="AM2112" t="s">
        <v>7891</v>
      </c>
      <c r="AN2112" t="s">
        <v>7891</v>
      </c>
      <c r="AO2112" t="s">
        <v>11087</v>
      </c>
      <c r="AP2112" t="s">
        <v>11088</v>
      </c>
      <c r="AQ2112" t="s">
        <v>7891</v>
      </c>
      <c r="AR2112" t="s">
        <v>7891</v>
      </c>
      <c r="AS2112" t="s">
        <v>7891</v>
      </c>
      <c r="AT2112" t="s">
        <v>8907</v>
      </c>
      <c r="AU2112">
        <v>2020</v>
      </c>
      <c r="AV2112">
        <v>32</v>
      </c>
      <c r="AW2112">
        <v>8</v>
      </c>
      <c r="AX2112" t="s">
        <v>7891</v>
      </c>
      <c r="AY2112" t="s">
        <v>7891</v>
      </c>
      <c r="AZ2112" t="s">
        <v>7891</v>
      </c>
      <c r="BA2112" t="s">
        <v>7891</v>
      </c>
      <c r="BB2112">
        <v>463</v>
      </c>
      <c r="BC2112">
        <v>466</v>
      </c>
      <c r="BD2112">
        <v>1010539520965449</v>
      </c>
      <c r="BE2112" t="s">
        <v>11089</v>
      </c>
      <c r="BF2112" t="s">
        <v>7891</v>
      </c>
      <c r="BG2112" t="s">
        <v>11067</v>
      </c>
      <c r="BH2112" t="s">
        <v>7891</v>
      </c>
      <c r="BI2112" t="s">
        <v>7891</v>
      </c>
      <c r="BJ2112" t="s">
        <v>7891</v>
      </c>
      <c r="BK2112" t="s">
        <v>7891</v>
      </c>
      <c r="BL2112" t="s">
        <v>7891</v>
      </c>
      <c r="BM2112">
        <v>33070620</v>
      </c>
      <c r="BN2112" t="s">
        <v>7891</v>
      </c>
      <c r="BO2112" t="s">
        <v>7891</v>
      </c>
      <c r="BP2112" t="s">
        <v>7891</v>
      </c>
      <c r="BQ2112" t="s">
        <v>7891</v>
      </c>
      <c r="BR2112" t="s">
        <v>11090</v>
      </c>
    </row>
    <row r="2113" spans="1:70" x14ac:dyDescent="0.35">
      <c r="A2113" t="s">
        <v>11404</v>
      </c>
      <c r="B2113" t="s">
        <v>7948</v>
      </c>
      <c r="C2113" t="s">
        <v>7891</v>
      </c>
      <c r="D2113" t="s">
        <v>7949</v>
      </c>
      <c r="E2113" t="s">
        <v>7950</v>
      </c>
      <c r="U2113" t="s">
        <v>7891</v>
      </c>
      <c r="V2113" t="s">
        <v>11091</v>
      </c>
      <c r="W2113" t="s">
        <v>7891</v>
      </c>
      <c r="X2113" t="s">
        <v>7891</v>
      </c>
      <c r="Y2113" t="s">
        <v>7891</v>
      </c>
      <c r="Z2113" t="s">
        <v>7891</v>
      </c>
      <c r="AA2113" t="s">
        <v>7891</v>
      </c>
      <c r="AB2113" t="s">
        <v>7951</v>
      </c>
      <c r="AC2113" t="s">
        <v>7891</v>
      </c>
      <c r="AD2113" t="s">
        <v>7891</v>
      </c>
      <c r="AE2113" t="s">
        <v>7891</v>
      </c>
      <c r="AF2113" t="s">
        <v>7891</v>
      </c>
      <c r="AG2113" t="s">
        <v>7891</v>
      </c>
      <c r="AH2113" t="s">
        <v>7891</v>
      </c>
      <c r="AI2113" t="s">
        <v>7891</v>
      </c>
      <c r="AJ2113" t="s">
        <v>7891</v>
      </c>
      <c r="AK2113" t="s">
        <v>7891</v>
      </c>
      <c r="AL2113" t="s">
        <v>7891</v>
      </c>
      <c r="AM2113" t="s">
        <v>7891</v>
      </c>
      <c r="AN2113" t="s">
        <v>7891</v>
      </c>
      <c r="AO2113" t="s">
        <v>7891</v>
      </c>
      <c r="AP2113" t="s">
        <v>7952</v>
      </c>
      <c r="AQ2113" t="s">
        <v>7891</v>
      </c>
      <c r="AR2113" t="s">
        <v>7891</v>
      </c>
      <c r="AS2113" t="s">
        <v>7891</v>
      </c>
      <c r="AT2113" t="s">
        <v>7953</v>
      </c>
      <c r="AU2113">
        <v>2020</v>
      </c>
      <c r="AV2113">
        <v>20</v>
      </c>
      <c r="AW2113">
        <v>1</v>
      </c>
      <c r="AX2113" t="s">
        <v>7891</v>
      </c>
      <c r="AY2113" t="s">
        <v>7891</v>
      </c>
      <c r="AZ2113" t="s">
        <v>7891</v>
      </c>
      <c r="BA2113" t="s">
        <v>7891</v>
      </c>
      <c r="BB2113" t="s">
        <v>7891</v>
      </c>
      <c r="BC2113" t="s">
        <v>7891</v>
      </c>
      <c r="BD2113">
        <v>620</v>
      </c>
      <c r="BE2113" t="s">
        <v>7954</v>
      </c>
      <c r="BF2113" t="s">
        <v>7891</v>
      </c>
      <c r="BG2113" t="s">
        <v>7891</v>
      </c>
      <c r="BH2113" t="s">
        <v>7891</v>
      </c>
      <c r="BI2113" t="s">
        <v>7891</v>
      </c>
      <c r="BJ2113" t="s">
        <v>7891</v>
      </c>
      <c r="BK2113" t="s">
        <v>7891</v>
      </c>
      <c r="BL2113" t="s">
        <v>7891</v>
      </c>
      <c r="BM2113">
        <v>33054778</v>
      </c>
      <c r="BN2113" t="s">
        <v>7891</v>
      </c>
      <c r="BO2113" t="s">
        <v>7891</v>
      </c>
      <c r="BP2113" t="s">
        <v>7891</v>
      </c>
      <c r="BQ2113" t="s">
        <v>7891</v>
      </c>
      <c r="BR2113" t="s">
        <v>7955</v>
      </c>
    </row>
    <row r="2114" spans="1:70" x14ac:dyDescent="0.35">
      <c r="A2114" t="s">
        <v>11404</v>
      </c>
      <c r="B2114" t="s">
        <v>11092</v>
      </c>
      <c r="C2114" t="s">
        <v>7891</v>
      </c>
      <c r="D2114" t="s">
        <v>11093</v>
      </c>
      <c r="E2114" t="s">
        <v>10152</v>
      </c>
      <c r="U2114" t="s">
        <v>7891</v>
      </c>
      <c r="V2114" t="s">
        <v>11094</v>
      </c>
      <c r="W2114" t="s">
        <v>7891</v>
      </c>
      <c r="X2114" t="s">
        <v>7891</v>
      </c>
      <c r="Y2114" t="s">
        <v>7891</v>
      </c>
      <c r="Z2114" t="s">
        <v>7891</v>
      </c>
      <c r="AA2114" t="s">
        <v>11095</v>
      </c>
      <c r="AB2114" t="s">
        <v>11096</v>
      </c>
      <c r="AC2114" t="s">
        <v>7891</v>
      </c>
      <c r="AD2114" t="s">
        <v>7891</v>
      </c>
      <c r="AE2114" t="s">
        <v>7891</v>
      </c>
      <c r="AF2114" t="s">
        <v>7891</v>
      </c>
      <c r="AG2114" t="s">
        <v>7891</v>
      </c>
      <c r="AH2114" t="s">
        <v>7891</v>
      </c>
      <c r="AI2114" t="s">
        <v>7891</v>
      </c>
      <c r="AJ2114" t="s">
        <v>7891</v>
      </c>
      <c r="AK2114" t="s">
        <v>7891</v>
      </c>
      <c r="AL2114" t="s">
        <v>7891</v>
      </c>
      <c r="AM2114" t="s">
        <v>7891</v>
      </c>
      <c r="AN2114" t="s">
        <v>7891</v>
      </c>
      <c r="AO2114" t="s">
        <v>10155</v>
      </c>
      <c r="AP2114" t="s">
        <v>10156</v>
      </c>
      <c r="AQ2114" t="s">
        <v>7891</v>
      </c>
      <c r="AR2114" t="s">
        <v>7891</v>
      </c>
      <c r="AS2114" t="s">
        <v>7891</v>
      </c>
      <c r="AT2114" t="s">
        <v>9082</v>
      </c>
      <c r="AU2114">
        <v>2020</v>
      </c>
      <c r="AV2114">
        <v>56</v>
      </c>
      <c r="AW2114">
        <v>10</v>
      </c>
      <c r="AX2114" t="s">
        <v>7891</v>
      </c>
      <c r="AY2114" t="s">
        <v>7891</v>
      </c>
      <c r="AZ2114" t="s">
        <v>7891</v>
      </c>
      <c r="BA2114" t="s">
        <v>7891</v>
      </c>
      <c r="BB2114" t="s">
        <v>7891</v>
      </c>
      <c r="BC2114" t="s">
        <v>7891</v>
      </c>
      <c r="BD2114">
        <v>511</v>
      </c>
      <c r="BE2114" t="s">
        <v>11097</v>
      </c>
      <c r="BF2114" t="s">
        <v>7891</v>
      </c>
      <c r="BG2114" t="s">
        <v>7891</v>
      </c>
      <c r="BH2114" t="s">
        <v>7891</v>
      </c>
      <c r="BI2114" t="s">
        <v>7891</v>
      </c>
      <c r="BJ2114" t="s">
        <v>7891</v>
      </c>
      <c r="BK2114" t="s">
        <v>7891</v>
      </c>
      <c r="BL2114" t="s">
        <v>7891</v>
      </c>
      <c r="BM2114">
        <v>33008063</v>
      </c>
      <c r="BN2114" t="s">
        <v>7891</v>
      </c>
      <c r="BO2114" t="s">
        <v>7891</v>
      </c>
      <c r="BP2114" t="s">
        <v>7891</v>
      </c>
      <c r="BQ2114" t="s">
        <v>7891</v>
      </c>
      <c r="BR2114" t="s">
        <v>11098</v>
      </c>
    </row>
    <row r="2115" spans="1:70" x14ac:dyDescent="0.35">
      <c r="A2115" t="s">
        <v>11404</v>
      </c>
      <c r="B2115" t="s">
        <v>11099</v>
      </c>
      <c r="C2115" t="s">
        <v>7891</v>
      </c>
      <c r="D2115" t="s">
        <v>11100</v>
      </c>
      <c r="E2115" t="s">
        <v>9133</v>
      </c>
      <c r="U2115" t="s">
        <v>7891</v>
      </c>
      <c r="V2115" t="s">
        <v>11101</v>
      </c>
      <c r="W2115" t="s">
        <v>7891</v>
      </c>
      <c r="X2115" t="s">
        <v>7891</v>
      </c>
      <c r="Y2115" t="s">
        <v>7891</v>
      </c>
      <c r="Z2115" t="s">
        <v>7891</v>
      </c>
      <c r="AA2115" t="s">
        <v>7891</v>
      </c>
      <c r="AB2115" t="s">
        <v>11102</v>
      </c>
      <c r="AC2115" t="s">
        <v>7891</v>
      </c>
      <c r="AD2115" t="s">
        <v>7891</v>
      </c>
      <c r="AE2115" t="s">
        <v>7891</v>
      </c>
      <c r="AF2115" t="s">
        <v>7891</v>
      </c>
      <c r="AG2115" t="s">
        <v>7891</v>
      </c>
      <c r="AH2115" t="s">
        <v>7891</v>
      </c>
      <c r="AI2115" t="s">
        <v>7891</v>
      </c>
      <c r="AJ2115" t="s">
        <v>7891</v>
      </c>
      <c r="AK2115" t="s">
        <v>7891</v>
      </c>
      <c r="AL2115" t="s">
        <v>7891</v>
      </c>
      <c r="AM2115" t="s">
        <v>7891</v>
      </c>
      <c r="AN2115" t="s">
        <v>7891</v>
      </c>
      <c r="AO2115" t="s">
        <v>9136</v>
      </c>
      <c r="AP2115" t="s">
        <v>9137</v>
      </c>
      <c r="AQ2115" t="s">
        <v>7891</v>
      </c>
      <c r="AR2115" t="s">
        <v>7891</v>
      </c>
      <c r="AS2115" t="s">
        <v>7891</v>
      </c>
      <c r="AT2115" t="s">
        <v>9082</v>
      </c>
      <c r="AU2115">
        <v>2020</v>
      </c>
      <c r="AV2115">
        <v>31</v>
      </c>
      <c r="AW2115">
        <v>4</v>
      </c>
      <c r="AX2115" t="s">
        <v>7891</v>
      </c>
      <c r="AY2115" t="s">
        <v>7891</v>
      </c>
      <c r="AZ2115" t="s">
        <v>7891</v>
      </c>
      <c r="BA2115" t="s">
        <v>7891</v>
      </c>
      <c r="BB2115">
        <v>193</v>
      </c>
      <c r="BC2115" t="s">
        <v>10756</v>
      </c>
      <c r="BD2115" t="s">
        <v>7891</v>
      </c>
      <c r="BE2115" t="s">
        <v>11103</v>
      </c>
      <c r="BF2115" t="s">
        <v>7891</v>
      </c>
      <c r="BG2115" t="s">
        <v>7891</v>
      </c>
      <c r="BH2115" t="s">
        <v>7891</v>
      </c>
      <c r="BI2115" t="s">
        <v>7891</v>
      </c>
      <c r="BJ2115" t="s">
        <v>7891</v>
      </c>
      <c r="BK2115" t="s">
        <v>7891</v>
      </c>
      <c r="BL2115" t="s">
        <v>7891</v>
      </c>
      <c r="BM2115">
        <v>33110356</v>
      </c>
      <c r="BN2115" t="s">
        <v>7891</v>
      </c>
      <c r="BO2115" t="s">
        <v>7891</v>
      </c>
      <c r="BP2115" t="s">
        <v>7891</v>
      </c>
      <c r="BQ2115" t="s">
        <v>7891</v>
      </c>
      <c r="BR2115" t="s">
        <v>11104</v>
      </c>
    </row>
    <row r="2116" spans="1:70" x14ac:dyDescent="0.35">
      <c r="A2116" t="s">
        <v>11404</v>
      </c>
      <c r="B2116" t="s">
        <v>11105</v>
      </c>
      <c r="C2116" t="s">
        <v>7891</v>
      </c>
      <c r="D2116" t="s">
        <v>11106</v>
      </c>
      <c r="E2116" t="s">
        <v>11107</v>
      </c>
      <c r="U2116" t="s">
        <v>7891</v>
      </c>
      <c r="V2116" t="s">
        <v>11108</v>
      </c>
      <c r="W2116" t="s">
        <v>7891</v>
      </c>
      <c r="X2116" t="s">
        <v>7891</v>
      </c>
      <c r="Y2116" t="s">
        <v>7891</v>
      </c>
      <c r="Z2116" t="s">
        <v>7891</v>
      </c>
      <c r="AA2116" t="s">
        <v>7891</v>
      </c>
      <c r="AB2116" t="s">
        <v>7891</v>
      </c>
      <c r="AC2116" t="s">
        <v>7891</v>
      </c>
      <c r="AD2116" t="s">
        <v>7891</v>
      </c>
      <c r="AE2116" t="s">
        <v>7891</v>
      </c>
      <c r="AF2116" t="s">
        <v>7891</v>
      </c>
      <c r="AG2116" t="s">
        <v>7891</v>
      </c>
      <c r="AH2116" t="s">
        <v>7891</v>
      </c>
      <c r="AI2116" t="s">
        <v>7891</v>
      </c>
      <c r="AJ2116" t="s">
        <v>7891</v>
      </c>
      <c r="AK2116" t="s">
        <v>7891</v>
      </c>
      <c r="AL2116" t="s">
        <v>7891</v>
      </c>
      <c r="AM2116" t="s">
        <v>7891</v>
      </c>
      <c r="AN2116" t="s">
        <v>7891</v>
      </c>
      <c r="AO2116" t="s">
        <v>11109</v>
      </c>
      <c r="AP2116" t="s">
        <v>11110</v>
      </c>
      <c r="AQ2116" t="s">
        <v>7891</v>
      </c>
      <c r="AR2116" t="s">
        <v>7891</v>
      </c>
      <c r="AS2116" t="s">
        <v>7891</v>
      </c>
      <c r="AT2116" t="s">
        <v>9218</v>
      </c>
      <c r="AU2116">
        <v>2020</v>
      </c>
      <c r="AV2116">
        <v>15</v>
      </c>
      <c r="AW2116">
        <v>4</v>
      </c>
      <c r="AX2116" t="s">
        <v>7891</v>
      </c>
      <c r="AY2116" t="s">
        <v>7891</v>
      </c>
      <c r="AZ2116" t="s">
        <v>8545</v>
      </c>
      <c r="BA2116" t="s">
        <v>7891</v>
      </c>
      <c r="BB2116">
        <v>397</v>
      </c>
      <c r="BC2116">
        <v>403</v>
      </c>
      <c r="BD2116" t="s">
        <v>7891</v>
      </c>
      <c r="BE2116" t="s">
        <v>11111</v>
      </c>
      <c r="BF2116" t="s">
        <v>7891</v>
      </c>
      <c r="BG2116" t="s">
        <v>7891</v>
      </c>
      <c r="BH2116" t="s">
        <v>7891</v>
      </c>
      <c r="BI2116" t="s">
        <v>7891</v>
      </c>
      <c r="BJ2116" t="s">
        <v>7891</v>
      </c>
      <c r="BK2116" t="s">
        <v>7891</v>
      </c>
      <c r="BL2116" t="s">
        <v>7891</v>
      </c>
      <c r="BM2116" t="s">
        <v>7891</v>
      </c>
      <c r="BN2116" t="s">
        <v>7891</v>
      </c>
      <c r="BO2116" t="s">
        <v>7891</v>
      </c>
      <c r="BP2116" t="s">
        <v>7891</v>
      </c>
      <c r="BQ2116" t="s">
        <v>7891</v>
      </c>
      <c r="BR2116" t="s">
        <v>11112</v>
      </c>
    </row>
    <row r="2117" spans="1:70" x14ac:dyDescent="0.35">
      <c r="A2117" t="s">
        <v>11404</v>
      </c>
      <c r="B2117" t="s">
        <v>11113</v>
      </c>
      <c r="C2117" t="s">
        <v>7891</v>
      </c>
      <c r="D2117" t="s">
        <v>11114</v>
      </c>
      <c r="E2117" t="s">
        <v>11115</v>
      </c>
      <c r="U2117" t="s">
        <v>7891</v>
      </c>
      <c r="V2117" t="s">
        <v>11116</v>
      </c>
      <c r="W2117" t="s">
        <v>7891</v>
      </c>
      <c r="X2117" t="s">
        <v>7891</v>
      </c>
      <c r="Y2117" t="s">
        <v>7891</v>
      </c>
      <c r="Z2117" t="s">
        <v>7891</v>
      </c>
      <c r="AA2117" t="s">
        <v>11117</v>
      </c>
      <c r="AB2117" t="s">
        <v>11118</v>
      </c>
      <c r="AC2117" t="s">
        <v>7891</v>
      </c>
      <c r="AD2117" t="s">
        <v>7891</v>
      </c>
      <c r="AE2117" t="s">
        <v>7891</v>
      </c>
      <c r="AF2117" t="s">
        <v>7891</v>
      </c>
      <c r="AG2117" t="s">
        <v>7891</v>
      </c>
      <c r="AH2117" t="s">
        <v>7891</v>
      </c>
      <c r="AI2117" t="s">
        <v>7891</v>
      </c>
      <c r="AJ2117" t="s">
        <v>7891</v>
      </c>
      <c r="AK2117" t="s">
        <v>7891</v>
      </c>
      <c r="AL2117" t="s">
        <v>7891</v>
      </c>
      <c r="AM2117" t="s">
        <v>7891</v>
      </c>
      <c r="AN2117" t="s">
        <v>7891</v>
      </c>
      <c r="AO2117" t="s">
        <v>11119</v>
      </c>
      <c r="AP2117" t="s">
        <v>7891</v>
      </c>
      <c r="AQ2117" t="s">
        <v>7891</v>
      </c>
      <c r="AR2117" t="s">
        <v>7891</v>
      </c>
      <c r="AS2117" t="s">
        <v>7891</v>
      </c>
      <c r="AT2117" t="s">
        <v>9082</v>
      </c>
      <c r="AU2117">
        <v>2020</v>
      </c>
      <c r="AV2117">
        <v>46</v>
      </c>
      <c r="AW2117">
        <v>5</v>
      </c>
      <c r="AX2117" t="s">
        <v>7891</v>
      </c>
      <c r="AY2117" t="s">
        <v>7891</v>
      </c>
      <c r="AZ2117" t="s">
        <v>7891</v>
      </c>
      <c r="BA2117" t="s">
        <v>7891</v>
      </c>
      <c r="BB2117">
        <v>390</v>
      </c>
      <c r="BC2117">
        <v>398</v>
      </c>
      <c r="BD2117" t="s">
        <v>7891</v>
      </c>
      <c r="BE2117" t="s">
        <v>11120</v>
      </c>
      <c r="BF2117" t="s">
        <v>7891</v>
      </c>
      <c r="BG2117" t="s">
        <v>7891</v>
      </c>
      <c r="BH2117" t="s">
        <v>7891</v>
      </c>
      <c r="BI2117" t="s">
        <v>7891</v>
      </c>
      <c r="BJ2117" t="s">
        <v>7891</v>
      </c>
      <c r="BK2117" t="s">
        <v>7891</v>
      </c>
      <c r="BL2117" t="s">
        <v>7891</v>
      </c>
      <c r="BM2117">
        <v>32571543</v>
      </c>
      <c r="BN2117" t="s">
        <v>7891</v>
      </c>
      <c r="BO2117" t="s">
        <v>7891</v>
      </c>
      <c r="BP2117" t="s">
        <v>7891</v>
      </c>
      <c r="BQ2117" t="s">
        <v>7891</v>
      </c>
      <c r="BR2117" t="s">
        <v>11121</v>
      </c>
    </row>
    <row r="2118" spans="1:70" x14ac:dyDescent="0.35">
      <c r="A2118" t="s">
        <v>11404</v>
      </c>
      <c r="B2118" t="s">
        <v>11122</v>
      </c>
      <c r="C2118" t="s">
        <v>7891</v>
      </c>
      <c r="D2118" t="s">
        <v>11123</v>
      </c>
      <c r="E2118" t="s">
        <v>11124</v>
      </c>
      <c r="U2118" t="s">
        <v>7891</v>
      </c>
      <c r="V2118" t="s">
        <v>11125</v>
      </c>
      <c r="W2118" t="s">
        <v>7891</v>
      </c>
      <c r="X2118" t="s">
        <v>7891</v>
      </c>
      <c r="Y2118" t="s">
        <v>7891</v>
      </c>
      <c r="Z2118" t="s">
        <v>7891</v>
      </c>
      <c r="AA2118" t="s">
        <v>7891</v>
      </c>
      <c r="AB2118" t="s">
        <v>11126</v>
      </c>
      <c r="AC2118" t="s">
        <v>7891</v>
      </c>
      <c r="AD2118" t="s">
        <v>7891</v>
      </c>
      <c r="AE2118" t="s">
        <v>7891</v>
      </c>
      <c r="AF2118" t="s">
        <v>7891</v>
      </c>
      <c r="AG2118" t="s">
        <v>7891</v>
      </c>
      <c r="AH2118" t="s">
        <v>7891</v>
      </c>
      <c r="AI2118" t="s">
        <v>7891</v>
      </c>
      <c r="AJ2118" t="s">
        <v>7891</v>
      </c>
      <c r="AK2118" t="s">
        <v>7891</v>
      </c>
      <c r="AL2118" t="s">
        <v>7891</v>
      </c>
      <c r="AM2118" t="s">
        <v>7891</v>
      </c>
      <c r="AN2118" t="s">
        <v>7891</v>
      </c>
      <c r="AO2118" t="s">
        <v>11127</v>
      </c>
      <c r="AP2118" t="s">
        <v>11128</v>
      </c>
      <c r="AQ2118" t="s">
        <v>7891</v>
      </c>
      <c r="AR2118" t="s">
        <v>7891</v>
      </c>
      <c r="AS2118" t="s">
        <v>7891</v>
      </c>
      <c r="AT2118" t="s">
        <v>9082</v>
      </c>
      <c r="AU2118">
        <v>2020</v>
      </c>
      <c r="AV2118">
        <v>143</v>
      </c>
      <c r="AW2118" t="s">
        <v>7891</v>
      </c>
      <c r="AX2118" t="s">
        <v>7891</v>
      </c>
      <c r="AY2118" t="s">
        <v>7891</v>
      </c>
      <c r="AZ2118" t="s">
        <v>7891</v>
      </c>
      <c r="BA2118" t="s">
        <v>7891</v>
      </c>
      <c r="BB2118" t="s">
        <v>7891</v>
      </c>
      <c r="BC2118" t="s">
        <v>7891</v>
      </c>
      <c r="BD2118">
        <v>105982</v>
      </c>
      <c r="BE2118" t="s">
        <v>11129</v>
      </c>
      <c r="BF2118" t="s">
        <v>7891</v>
      </c>
      <c r="BG2118" t="s">
        <v>7891</v>
      </c>
      <c r="BH2118" t="s">
        <v>7891</v>
      </c>
      <c r="BI2118" t="s">
        <v>7891</v>
      </c>
      <c r="BJ2118" t="s">
        <v>7891</v>
      </c>
      <c r="BK2118" t="s">
        <v>7891</v>
      </c>
      <c r="BL2118" t="s">
        <v>7891</v>
      </c>
      <c r="BM2118">
        <v>32712421</v>
      </c>
      <c r="BN2118" t="s">
        <v>7891</v>
      </c>
      <c r="BO2118" t="s">
        <v>7891</v>
      </c>
      <c r="BP2118" t="s">
        <v>7891</v>
      </c>
      <c r="BQ2118" t="s">
        <v>7891</v>
      </c>
      <c r="BR2118" t="s">
        <v>11130</v>
      </c>
    </row>
    <row r="2119" spans="1:70" x14ac:dyDescent="0.35">
      <c r="A2119" t="s">
        <v>11404</v>
      </c>
      <c r="B2119" t="s">
        <v>11131</v>
      </c>
      <c r="C2119" t="s">
        <v>7891</v>
      </c>
      <c r="D2119" t="s">
        <v>11132</v>
      </c>
      <c r="E2119" t="s">
        <v>9002</v>
      </c>
      <c r="U2119" t="s">
        <v>7891</v>
      </c>
      <c r="V2119" t="s">
        <v>11133</v>
      </c>
      <c r="W2119" t="s">
        <v>7891</v>
      </c>
      <c r="X2119" t="s">
        <v>7891</v>
      </c>
      <c r="Y2119" t="s">
        <v>7891</v>
      </c>
      <c r="Z2119" t="s">
        <v>7891</v>
      </c>
      <c r="AA2119" t="s">
        <v>7891</v>
      </c>
      <c r="AB2119" t="s">
        <v>7891</v>
      </c>
      <c r="AC2119" t="s">
        <v>7891</v>
      </c>
      <c r="AD2119" t="s">
        <v>7891</v>
      </c>
      <c r="AE2119" t="s">
        <v>7891</v>
      </c>
      <c r="AF2119" t="s">
        <v>7891</v>
      </c>
      <c r="AG2119" t="s">
        <v>7891</v>
      </c>
      <c r="AH2119" t="s">
        <v>7891</v>
      </c>
      <c r="AI2119" t="s">
        <v>7891</v>
      </c>
      <c r="AJ2119" t="s">
        <v>7891</v>
      </c>
      <c r="AK2119" t="s">
        <v>7891</v>
      </c>
      <c r="AL2119" t="s">
        <v>7891</v>
      </c>
      <c r="AM2119" t="s">
        <v>7891</v>
      </c>
      <c r="AN2119" t="s">
        <v>7891</v>
      </c>
      <c r="AO2119" t="s">
        <v>9005</v>
      </c>
      <c r="AP2119" t="s">
        <v>9006</v>
      </c>
      <c r="AQ2119" t="s">
        <v>7891</v>
      </c>
      <c r="AR2119" t="s">
        <v>7891</v>
      </c>
      <c r="AS2119" t="s">
        <v>7891</v>
      </c>
      <c r="AT2119" t="s">
        <v>9082</v>
      </c>
      <c r="AU2119">
        <v>2020</v>
      </c>
      <c r="AV2119">
        <v>57</v>
      </c>
      <c r="AW2119">
        <v>5</v>
      </c>
      <c r="AX2119" t="s">
        <v>7891</v>
      </c>
      <c r="AY2119" t="s">
        <v>7891</v>
      </c>
      <c r="AZ2119" t="s">
        <v>8545</v>
      </c>
      <c r="BA2119" t="s">
        <v>7891</v>
      </c>
      <c r="BB2119">
        <v>698</v>
      </c>
      <c r="BC2119">
        <v>709</v>
      </c>
      <c r="BD2119" t="s">
        <v>7891</v>
      </c>
      <c r="BE2119" t="s">
        <v>11134</v>
      </c>
      <c r="BF2119" t="s">
        <v>7891</v>
      </c>
      <c r="BG2119" t="s">
        <v>7891</v>
      </c>
      <c r="BH2119" t="s">
        <v>7891</v>
      </c>
      <c r="BI2119" t="s">
        <v>7891</v>
      </c>
      <c r="BJ2119" t="s">
        <v>7891</v>
      </c>
      <c r="BK2119" t="s">
        <v>7891</v>
      </c>
      <c r="BL2119" t="s">
        <v>7891</v>
      </c>
      <c r="BM2119">
        <v>33076790</v>
      </c>
      <c r="BN2119" t="s">
        <v>7891</v>
      </c>
      <c r="BO2119" t="s">
        <v>7891</v>
      </c>
      <c r="BP2119" t="s">
        <v>7891</v>
      </c>
      <c r="BQ2119" t="s">
        <v>7891</v>
      </c>
      <c r="BR2119" t="s">
        <v>11135</v>
      </c>
    </row>
    <row r="2120" spans="1:70" x14ac:dyDescent="0.35">
      <c r="A2120" t="s">
        <v>11404</v>
      </c>
      <c r="B2120" t="s">
        <v>11136</v>
      </c>
      <c r="C2120" t="s">
        <v>7891</v>
      </c>
      <c r="D2120" t="s">
        <v>11137</v>
      </c>
      <c r="E2120" t="s">
        <v>11138</v>
      </c>
      <c r="U2120" t="s">
        <v>7891</v>
      </c>
      <c r="V2120" t="s">
        <v>11139</v>
      </c>
      <c r="W2120" t="s">
        <v>7891</v>
      </c>
      <c r="X2120" t="s">
        <v>7891</v>
      </c>
      <c r="Y2120" t="s">
        <v>7891</v>
      </c>
      <c r="Z2120" t="s">
        <v>7891</v>
      </c>
      <c r="AA2120" t="s">
        <v>11140</v>
      </c>
      <c r="AB2120" t="s">
        <v>11141</v>
      </c>
      <c r="AC2120" t="s">
        <v>7891</v>
      </c>
      <c r="AD2120" t="s">
        <v>7891</v>
      </c>
      <c r="AE2120" t="s">
        <v>7891</v>
      </c>
      <c r="AF2120" t="s">
        <v>7891</v>
      </c>
      <c r="AG2120" t="s">
        <v>7891</v>
      </c>
      <c r="AH2120" t="s">
        <v>7891</v>
      </c>
      <c r="AI2120" t="s">
        <v>7891</v>
      </c>
      <c r="AJ2120" t="s">
        <v>7891</v>
      </c>
      <c r="AK2120" t="s">
        <v>7891</v>
      </c>
      <c r="AL2120" t="s">
        <v>7891</v>
      </c>
      <c r="AM2120" t="s">
        <v>7891</v>
      </c>
      <c r="AN2120" t="s">
        <v>7891</v>
      </c>
      <c r="AO2120" t="s">
        <v>11142</v>
      </c>
      <c r="AP2120" t="s">
        <v>7891</v>
      </c>
      <c r="AQ2120" t="s">
        <v>7891</v>
      </c>
      <c r="AR2120" t="s">
        <v>7891</v>
      </c>
      <c r="AS2120" t="s">
        <v>7891</v>
      </c>
      <c r="AT2120" t="s">
        <v>9082</v>
      </c>
      <c r="AU2120">
        <v>2020</v>
      </c>
      <c r="AV2120">
        <v>7</v>
      </c>
      <c r="AW2120" t="s">
        <v>7891</v>
      </c>
      <c r="AX2120" t="s">
        <v>7891</v>
      </c>
      <c r="AY2120" t="s">
        <v>7891</v>
      </c>
      <c r="AZ2120" t="s">
        <v>7891</v>
      </c>
      <c r="BA2120" t="s">
        <v>7891</v>
      </c>
      <c r="BB2120" t="s">
        <v>7891</v>
      </c>
      <c r="BC2120" t="s">
        <v>7891</v>
      </c>
      <c r="BD2120">
        <v>2382120520968072</v>
      </c>
      <c r="BE2120" t="s">
        <v>11143</v>
      </c>
      <c r="BF2120" t="s">
        <v>7891</v>
      </c>
      <c r="BG2120" t="s">
        <v>7891</v>
      </c>
      <c r="BH2120" t="s">
        <v>7891</v>
      </c>
      <c r="BI2120" t="s">
        <v>7891</v>
      </c>
      <c r="BJ2120" t="s">
        <v>7891</v>
      </c>
      <c r="BK2120" t="s">
        <v>7891</v>
      </c>
      <c r="BL2120" t="s">
        <v>7891</v>
      </c>
      <c r="BM2120">
        <v>33195803</v>
      </c>
      <c r="BN2120" t="s">
        <v>7891</v>
      </c>
      <c r="BO2120" t="s">
        <v>7891</v>
      </c>
      <c r="BP2120" t="s">
        <v>7891</v>
      </c>
      <c r="BQ2120" t="s">
        <v>7891</v>
      </c>
      <c r="BR2120" t="s">
        <v>11144</v>
      </c>
    </row>
    <row r="2121" spans="1:70" x14ac:dyDescent="0.35">
      <c r="A2121" t="s">
        <v>11404</v>
      </c>
      <c r="B2121" t="s">
        <v>11145</v>
      </c>
      <c r="C2121" t="s">
        <v>7891</v>
      </c>
      <c r="D2121" t="s">
        <v>11146</v>
      </c>
      <c r="E2121" t="s">
        <v>11147</v>
      </c>
      <c r="U2121" t="s">
        <v>7891</v>
      </c>
      <c r="V2121" t="s">
        <v>11148</v>
      </c>
      <c r="W2121" t="s">
        <v>7891</v>
      </c>
      <c r="X2121" t="s">
        <v>7891</v>
      </c>
      <c r="Y2121" t="s">
        <v>7891</v>
      </c>
      <c r="Z2121" t="s">
        <v>7891</v>
      </c>
      <c r="AA2121" t="s">
        <v>7891</v>
      </c>
      <c r="AB2121" t="s">
        <v>7891</v>
      </c>
      <c r="AC2121" t="s">
        <v>7891</v>
      </c>
      <c r="AD2121" t="s">
        <v>7891</v>
      </c>
      <c r="AE2121" t="s">
        <v>7891</v>
      </c>
      <c r="AF2121" t="s">
        <v>7891</v>
      </c>
      <c r="AG2121" t="s">
        <v>7891</v>
      </c>
      <c r="AH2121" t="s">
        <v>7891</v>
      </c>
      <c r="AI2121" t="s">
        <v>7891</v>
      </c>
      <c r="AJ2121" t="s">
        <v>7891</v>
      </c>
      <c r="AK2121" t="s">
        <v>7891</v>
      </c>
      <c r="AL2121" t="s">
        <v>7891</v>
      </c>
      <c r="AM2121" t="s">
        <v>7891</v>
      </c>
      <c r="AN2121" t="s">
        <v>7891</v>
      </c>
      <c r="AO2121" t="s">
        <v>11149</v>
      </c>
      <c r="AP2121" t="s">
        <v>11150</v>
      </c>
      <c r="AQ2121" t="s">
        <v>7891</v>
      </c>
      <c r="AR2121" t="s">
        <v>7891</v>
      </c>
      <c r="AS2121" t="s">
        <v>7891</v>
      </c>
      <c r="AT2121" t="s">
        <v>9082</v>
      </c>
      <c r="AU2121">
        <v>2020</v>
      </c>
      <c r="AV2121">
        <v>95</v>
      </c>
      <c r="AW2121">
        <v>10</v>
      </c>
      <c r="AX2121" t="s">
        <v>7891</v>
      </c>
      <c r="AY2121" t="s">
        <v>7891</v>
      </c>
      <c r="AZ2121" t="s">
        <v>7891</v>
      </c>
      <c r="BA2121" t="s">
        <v>7891</v>
      </c>
      <c r="BB2121">
        <v>2235</v>
      </c>
      <c r="BC2121">
        <v>2243</v>
      </c>
      <c r="BD2121" t="s">
        <v>7891</v>
      </c>
      <c r="BE2121" t="s">
        <v>11151</v>
      </c>
      <c r="BF2121" t="s">
        <v>7891</v>
      </c>
      <c r="BG2121" t="s">
        <v>7891</v>
      </c>
      <c r="BH2121" t="s">
        <v>7891</v>
      </c>
      <c r="BI2121" t="s">
        <v>7891</v>
      </c>
      <c r="BJ2121" t="s">
        <v>7891</v>
      </c>
      <c r="BK2121" t="s">
        <v>7891</v>
      </c>
      <c r="BL2121" t="s">
        <v>7891</v>
      </c>
      <c r="BM2121">
        <v>32448588</v>
      </c>
      <c r="BN2121" t="s">
        <v>7891</v>
      </c>
      <c r="BO2121" t="s">
        <v>7891</v>
      </c>
      <c r="BP2121" t="s">
        <v>7891</v>
      </c>
      <c r="BQ2121" t="s">
        <v>7891</v>
      </c>
      <c r="BR2121" t="s">
        <v>11152</v>
      </c>
    </row>
    <row r="2122" spans="1:70" x14ac:dyDescent="0.35">
      <c r="A2122" t="s">
        <v>11404</v>
      </c>
      <c r="B2122" t="s">
        <v>11153</v>
      </c>
      <c r="C2122" t="s">
        <v>7891</v>
      </c>
      <c r="D2122" t="s">
        <v>11154</v>
      </c>
      <c r="E2122" t="s">
        <v>8664</v>
      </c>
      <c r="U2122" t="s">
        <v>7891</v>
      </c>
      <c r="V2122" t="s">
        <v>11155</v>
      </c>
      <c r="W2122" t="s">
        <v>7891</v>
      </c>
      <c r="X2122" t="s">
        <v>7891</v>
      </c>
      <c r="Y2122" t="s">
        <v>7891</v>
      </c>
      <c r="Z2122" t="s">
        <v>7891</v>
      </c>
      <c r="AA2122" t="s">
        <v>7891</v>
      </c>
      <c r="AB2122" t="s">
        <v>11156</v>
      </c>
      <c r="AC2122" t="s">
        <v>7891</v>
      </c>
      <c r="AD2122" t="s">
        <v>7891</v>
      </c>
      <c r="AE2122" t="s">
        <v>7891</v>
      </c>
      <c r="AF2122" t="s">
        <v>7891</v>
      </c>
      <c r="AG2122" t="s">
        <v>7891</v>
      </c>
      <c r="AH2122" t="s">
        <v>7891</v>
      </c>
      <c r="AI2122" t="s">
        <v>7891</v>
      </c>
      <c r="AJ2122" t="s">
        <v>7891</v>
      </c>
      <c r="AK2122" t="s">
        <v>7891</v>
      </c>
      <c r="AL2122" t="s">
        <v>7891</v>
      </c>
      <c r="AM2122" t="s">
        <v>7891</v>
      </c>
      <c r="AN2122" t="s">
        <v>7891</v>
      </c>
      <c r="AO2122" t="s">
        <v>8667</v>
      </c>
      <c r="AP2122" t="s">
        <v>7891</v>
      </c>
      <c r="AQ2122" t="s">
        <v>7891</v>
      </c>
      <c r="AR2122" t="s">
        <v>7891</v>
      </c>
      <c r="AS2122" t="s">
        <v>7891</v>
      </c>
      <c r="AT2122" t="s">
        <v>9082</v>
      </c>
      <c r="AU2122">
        <v>2020</v>
      </c>
      <c r="AV2122">
        <v>262</v>
      </c>
      <c r="AW2122" t="s">
        <v>7891</v>
      </c>
      <c r="AX2122" t="s">
        <v>7891</v>
      </c>
      <c r="AY2122" t="s">
        <v>7891</v>
      </c>
      <c r="AZ2122" t="s">
        <v>7891</v>
      </c>
      <c r="BA2122" t="s">
        <v>7891</v>
      </c>
      <c r="BB2122" t="s">
        <v>7891</v>
      </c>
      <c r="BC2122" t="s">
        <v>7891</v>
      </c>
      <c r="BD2122">
        <v>113106</v>
      </c>
      <c r="BE2122" t="s">
        <v>11157</v>
      </c>
      <c r="BF2122" t="s">
        <v>7891</v>
      </c>
      <c r="BG2122" t="s">
        <v>7891</v>
      </c>
      <c r="BH2122" t="s">
        <v>7891</v>
      </c>
      <c r="BI2122" t="s">
        <v>7891</v>
      </c>
      <c r="BJ2122" t="s">
        <v>7891</v>
      </c>
      <c r="BK2122" t="s">
        <v>7891</v>
      </c>
      <c r="BL2122" t="s">
        <v>7891</v>
      </c>
      <c r="BM2122">
        <v>32800393</v>
      </c>
      <c r="BN2122" t="s">
        <v>7891</v>
      </c>
      <c r="BO2122" t="s">
        <v>7891</v>
      </c>
      <c r="BP2122" t="s">
        <v>7891</v>
      </c>
      <c r="BQ2122" t="s">
        <v>7891</v>
      </c>
      <c r="BR2122" t="s">
        <v>11158</v>
      </c>
    </row>
    <row r="2123" spans="1:70" x14ac:dyDescent="0.35">
      <c r="A2123" t="s">
        <v>11404</v>
      </c>
      <c r="B2123" t="s">
        <v>11159</v>
      </c>
      <c r="C2123" t="s">
        <v>7891</v>
      </c>
      <c r="D2123" t="s">
        <v>11160</v>
      </c>
      <c r="E2123" t="s">
        <v>11161</v>
      </c>
      <c r="U2123" t="s">
        <v>7891</v>
      </c>
      <c r="V2123" t="s">
        <v>11162</v>
      </c>
      <c r="W2123" t="s">
        <v>7891</v>
      </c>
      <c r="X2123" t="s">
        <v>7891</v>
      </c>
      <c r="Y2123" t="s">
        <v>7891</v>
      </c>
      <c r="Z2123" t="s">
        <v>7891</v>
      </c>
      <c r="AA2123" t="s">
        <v>7891</v>
      </c>
      <c r="AB2123" t="s">
        <v>11163</v>
      </c>
      <c r="AC2123" t="s">
        <v>7891</v>
      </c>
      <c r="AD2123" t="s">
        <v>7891</v>
      </c>
      <c r="AE2123" t="s">
        <v>7891</v>
      </c>
      <c r="AF2123" t="s">
        <v>7891</v>
      </c>
      <c r="AG2123" t="s">
        <v>7891</v>
      </c>
      <c r="AH2123" t="s">
        <v>7891</v>
      </c>
      <c r="AI2123" t="s">
        <v>7891</v>
      </c>
      <c r="AJ2123" t="s">
        <v>7891</v>
      </c>
      <c r="AK2123" t="s">
        <v>7891</v>
      </c>
      <c r="AL2123" t="s">
        <v>7891</v>
      </c>
      <c r="AM2123" t="s">
        <v>7891</v>
      </c>
      <c r="AN2123" t="s">
        <v>7891</v>
      </c>
      <c r="AO2123" t="s">
        <v>11164</v>
      </c>
      <c r="AP2123" t="s">
        <v>7891</v>
      </c>
      <c r="AQ2123" t="s">
        <v>7891</v>
      </c>
      <c r="AR2123" t="s">
        <v>7891</v>
      </c>
      <c r="AS2123" t="s">
        <v>7891</v>
      </c>
      <c r="AT2123" t="s">
        <v>9094</v>
      </c>
      <c r="AU2123">
        <v>2020</v>
      </c>
      <c r="AV2123">
        <v>26</v>
      </c>
      <c r="AW2123">
        <v>4</v>
      </c>
      <c r="AX2123" t="s">
        <v>7891</v>
      </c>
      <c r="AY2123" t="s">
        <v>7891</v>
      </c>
      <c r="AZ2123" t="s">
        <v>7891</v>
      </c>
      <c r="BA2123" t="s">
        <v>7891</v>
      </c>
      <c r="BB2123">
        <v>3443</v>
      </c>
      <c r="BC2123">
        <v>3448</v>
      </c>
      <c r="BD2123" t="s">
        <v>7891</v>
      </c>
      <c r="BE2123" t="s">
        <v>11165</v>
      </c>
      <c r="BF2123" t="s">
        <v>7891</v>
      </c>
      <c r="BG2123" t="s">
        <v>7891</v>
      </c>
      <c r="BH2123" t="s">
        <v>7891</v>
      </c>
      <c r="BI2123" t="s">
        <v>7891</v>
      </c>
      <c r="BJ2123" t="s">
        <v>7891</v>
      </c>
      <c r="BK2123" t="s">
        <v>7891</v>
      </c>
      <c r="BL2123" t="s">
        <v>7891</v>
      </c>
      <c r="BM2123" t="s">
        <v>7891</v>
      </c>
      <c r="BN2123" t="s">
        <v>7891</v>
      </c>
      <c r="BO2123" t="s">
        <v>7891</v>
      </c>
      <c r="BP2123" t="s">
        <v>7891</v>
      </c>
      <c r="BQ2123" t="s">
        <v>7891</v>
      </c>
      <c r="BR2123" t="s">
        <v>11166</v>
      </c>
    </row>
    <row r="2124" spans="1:70" x14ac:dyDescent="0.35">
      <c r="A2124" t="s">
        <v>11404</v>
      </c>
      <c r="B2124" t="s">
        <v>11167</v>
      </c>
      <c r="C2124" t="s">
        <v>7891</v>
      </c>
      <c r="D2124" t="s">
        <v>11168</v>
      </c>
      <c r="E2124" t="s">
        <v>11169</v>
      </c>
      <c r="U2124" t="s">
        <v>7891</v>
      </c>
      <c r="V2124" t="s">
        <v>11170</v>
      </c>
      <c r="W2124" t="s">
        <v>7891</v>
      </c>
      <c r="X2124" t="s">
        <v>7891</v>
      </c>
      <c r="Y2124" t="s">
        <v>7891</v>
      </c>
      <c r="Z2124" t="s">
        <v>7891</v>
      </c>
      <c r="AA2124" t="s">
        <v>11171</v>
      </c>
      <c r="AB2124" t="s">
        <v>11172</v>
      </c>
      <c r="AC2124" t="s">
        <v>7891</v>
      </c>
      <c r="AD2124" t="s">
        <v>7891</v>
      </c>
      <c r="AE2124" t="s">
        <v>7891</v>
      </c>
      <c r="AF2124" t="s">
        <v>7891</v>
      </c>
      <c r="AG2124" t="s">
        <v>7891</v>
      </c>
      <c r="AH2124" t="s">
        <v>7891</v>
      </c>
      <c r="AI2124" t="s">
        <v>7891</v>
      </c>
      <c r="AJ2124" t="s">
        <v>7891</v>
      </c>
      <c r="AK2124" t="s">
        <v>7891</v>
      </c>
      <c r="AL2124" t="s">
        <v>7891</v>
      </c>
      <c r="AM2124" t="s">
        <v>7891</v>
      </c>
      <c r="AN2124" t="s">
        <v>7891</v>
      </c>
      <c r="AO2124" t="s">
        <v>11173</v>
      </c>
      <c r="AP2124" t="s">
        <v>7891</v>
      </c>
      <c r="AQ2124" t="s">
        <v>7891</v>
      </c>
      <c r="AR2124" t="s">
        <v>7891</v>
      </c>
      <c r="AS2124" t="s">
        <v>7891</v>
      </c>
      <c r="AT2124" t="s">
        <v>9244</v>
      </c>
      <c r="AU2124">
        <v>2020</v>
      </c>
      <c r="AV2124">
        <v>6</v>
      </c>
      <c r="AW2124">
        <v>40</v>
      </c>
      <c r="AX2124" t="s">
        <v>7891</v>
      </c>
      <c r="AY2124" t="s">
        <v>7891</v>
      </c>
      <c r="AZ2124" t="s">
        <v>7891</v>
      </c>
      <c r="BA2124" t="s">
        <v>7891</v>
      </c>
      <c r="BB2124" t="s">
        <v>7891</v>
      </c>
      <c r="BC2124" t="s">
        <v>7891</v>
      </c>
      <c r="BD2124" t="s">
        <v>11174</v>
      </c>
      <c r="BE2124" t="s">
        <v>11175</v>
      </c>
      <c r="BF2124" t="s">
        <v>7891</v>
      </c>
      <c r="BG2124" t="s">
        <v>7891</v>
      </c>
      <c r="BH2124" t="s">
        <v>7891</v>
      </c>
      <c r="BI2124" t="s">
        <v>7891</v>
      </c>
      <c r="BJ2124" t="s">
        <v>7891</v>
      </c>
      <c r="BK2124" t="s">
        <v>7891</v>
      </c>
      <c r="BL2124" t="s">
        <v>7891</v>
      </c>
      <c r="BM2124">
        <v>32998893</v>
      </c>
      <c r="BN2124" t="s">
        <v>7891</v>
      </c>
      <c r="BO2124" t="s">
        <v>7891</v>
      </c>
      <c r="BP2124" t="s">
        <v>7891</v>
      </c>
      <c r="BQ2124" t="s">
        <v>7891</v>
      </c>
      <c r="BR2124" t="s">
        <v>11176</v>
      </c>
    </row>
    <row r="2125" spans="1:70" x14ac:dyDescent="0.35">
      <c r="A2125" t="s">
        <v>11404</v>
      </c>
      <c r="B2125" t="s">
        <v>11177</v>
      </c>
      <c r="C2125" t="s">
        <v>7891</v>
      </c>
      <c r="D2125" t="s">
        <v>11178</v>
      </c>
      <c r="E2125" t="s">
        <v>8982</v>
      </c>
      <c r="U2125" t="s">
        <v>7891</v>
      </c>
      <c r="V2125" t="s">
        <v>11179</v>
      </c>
      <c r="W2125" t="s">
        <v>7891</v>
      </c>
      <c r="X2125" t="s">
        <v>7891</v>
      </c>
      <c r="Y2125" t="s">
        <v>7891</v>
      </c>
      <c r="Z2125" t="s">
        <v>7891</v>
      </c>
      <c r="AA2125" t="s">
        <v>7891</v>
      </c>
      <c r="AB2125" t="s">
        <v>7891</v>
      </c>
      <c r="AC2125" t="s">
        <v>7891</v>
      </c>
      <c r="AD2125" t="s">
        <v>7891</v>
      </c>
      <c r="AE2125" t="s">
        <v>7891</v>
      </c>
      <c r="AF2125" t="s">
        <v>7891</v>
      </c>
      <c r="AG2125" t="s">
        <v>7891</v>
      </c>
      <c r="AH2125" t="s">
        <v>7891</v>
      </c>
      <c r="AI2125" t="s">
        <v>7891</v>
      </c>
      <c r="AJ2125" t="s">
        <v>7891</v>
      </c>
      <c r="AK2125" t="s">
        <v>7891</v>
      </c>
      <c r="AL2125" t="s">
        <v>7891</v>
      </c>
      <c r="AM2125" t="s">
        <v>7891</v>
      </c>
      <c r="AN2125" t="s">
        <v>7891</v>
      </c>
      <c r="AO2125" t="s">
        <v>8986</v>
      </c>
      <c r="AP2125" t="s">
        <v>8987</v>
      </c>
      <c r="AQ2125" t="s">
        <v>7891</v>
      </c>
      <c r="AR2125" t="s">
        <v>7891</v>
      </c>
      <c r="AS2125" t="s">
        <v>7891</v>
      </c>
      <c r="AT2125" t="s">
        <v>9277</v>
      </c>
      <c r="AU2125">
        <v>2020</v>
      </c>
      <c r="AV2125">
        <v>47</v>
      </c>
      <c r="AW2125">
        <v>5</v>
      </c>
      <c r="AX2125" t="s">
        <v>7891</v>
      </c>
      <c r="AY2125" t="s">
        <v>7891</v>
      </c>
      <c r="AZ2125" t="s">
        <v>7891</v>
      </c>
      <c r="BA2125" t="s">
        <v>7891</v>
      </c>
      <c r="BB2125">
        <v>130</v>
      </c>
      <c r="BC2125">
        <v>134</v>
      </c>
      <c r="BD2125" t="s">
        <v>7891</v>
      </c>
      <c r="BE2125" t="s">
        <v>11180</v>
      </c>
      <c r="BF2125" t="s">
        <v>7891</v>
      </c>
      <c r="BG2125" t="s">
        <v>7891</v>
      </c>
      <c r="BH2125" t="s">
        <v>7891</v>
      </c>
      <c r="BI2125" t="s">
        <v>7891</v>
      </c>
      <c r="BJ2125" t="s">
        <v>7891</v>
      </c>
      <c r="BK2125" t="s">
        <v>7891</v>
      </c>
      <c r="BL2125" t="s">
        <v>7891</v>
      </c>
      <c r="BM2125" t="s">
        <v>7891</v>
      </c>
      <c r="BN2125" t="s">
        <v>7891</v>
      </c>
      <c r="BO2125" t="s">
        <v>7891</v>
      </c>
      <c r="BP2125" t="s">
        <v>7891</v>
      </c>
      <c r="BQ2125" t="s">
        <v>7891</v>
      </c>
      <c r="BR2125" t="s">
        <v>11181</v>
      </c>
    </row>
    <row r="2126" spans="1:70" x14ac:dyDescent="0.35">
      <c r="A2126" t="s">
        <v>11404</v>
      </c>
      <c r="B2126" t="s">
        <v>11182</v>
      </c>
      <c r="C2126" t="s">
        <v>7891</v>
      </c>
      <c r="D2126" t="s">
        <v>11183</v>
      </c>
      <c r="E2126" t="s">
        <v>11184</v>
      </c>
      <c r="U2126" t="s">
        <v>7891</v>
      </c>
      <c r="V2126" t="s">
        <v>11185</v>
      </c>
      <c r="W2126" t="s">
        <v>7891</v>
      </c>
      <c r="X2126" t="s">
        <v>7891</v>
      </c>
      <c r="Y2126" t="s">
        <v>7891</v>
      </c>
      <c r="Z2126" t="s">
        <v>7891</v>
      </c>
      <c r="AA2126" t="s">
        <v>11186</v>
      </c>
      <c r="AB2126" t="s">
        <v>11187</v>
      </c>
      <c r="AC2126" t="s">
        <v>7891</v>
      </c>
      <c r="AD2126" t="s">
        <v>7891</v>
      </c>
      <c r="AE2126" t="s">
        <v>7891</v>
      </c>
      <c r="AF2126" t="s">
        <v>7891</v>
      </c>
      <c r="AG2126" t="s">
        <v>7891</v>
      </c>
      <c r="AH2126" t="s">
        <v>7891</v>
      </c>
      <c r="AI2126" t="s">
        <v>7891</v>
      </c>
      <c r="AJ2126" t="s">
        <v>7891</v>
      </c>
      <c r="AK2126" t="s">
        <v>7891</v>
      </c>
      <c r="AL2126" t="s">
        <v>7891</v>
      </c>
      <c r="AM2126" t="s">
        <v>7891</v>
      </c>
      <c r="AN2126" t="s">
        <v>7891</v>
      </c>
      <c r="AO2126" t="s">
        <v>7891</v>
      </c>
      <c r="AP2126" t="s">
        <v>11188</v>
      </c>
      <c r="AQ2126" t="s">
        <v>7891</v>
      </c>
      <c r="AR2126" t="s">
        <v>7891</v>
      </c>
      <c r="AS2126" t="s">
        <v>7891</v>
      </c>
      <c r="AT2126" t="s">
        <v>9244</v>
      </c>
      <c r="AU2126">
        <v>2020</v>
      </c>
      <c r="AV2126">
        <v>13</v>
      </c>
      <c r="AW2126">
        <v>9</v>
      </c>
      <c r="AX2126" t="s">
        <v>7891</v>
      </c>
      <c r="AY2126" t="s">
        <v>7891</v>
      </c>
      <c r="AZ2126" t="s">
        <v>7891</v>
      </c>
      <c r="BA2126" t="s">
        <v>7891</v>
      </c>
      <c r="BB2126" t="s">
        <v>7891</v>
      </c>
      <c r="BC2126" t="s">
        <v>7891</v>
      </c>
      <c r="BD2126" t="s">
        <v>11189</v>
      </c>
      <c r="BE2126" t="s">
        <v>11190</v>
      </c>
      <c r="BF2126" t="s">
        <v>7891</v>
      </c>
      <c r="BG2126" t="s">
        <v>7891</v>
      </c>
      <c r="BH2126" t="s">
        <v>7891</v>
      </c>
      <c r="BI2126" t="s">
        <v>7891</v>
      </c>
      <c r="BJ2126" t="s">
        <v>7891</v>
      </c>
      <c r="BK2126" t="s">
        <v>7891</v>
      </c>
      <c r="BL2126" t="s">
        <v>7891</v>
      </c>
      <c r="BM2126">
        <v>32878828</v>
      </c>
      <c r="BN2126" t="s">
        <v>7891</v>
      </c>
      <c r="BO2126" t="s">
        <v>7891</v>
      </c>
      <c r="BP2126" t="s">
        <v>7891</v>
      </c>
      <c r="BQ2126" t="s">
        <v>7891</v>
      </c>
      <c r="BR2126" t="s">
        <v>11191</v>
      </c>
    </row>
    <row r="2127" spans="1:70" x14ac:dyDescent="0.35">
      <c r="A2127" t="s">
        <v>11404</v>
      </c>
      <c r="B2127" t="s">
        <v>11192</v>
      </c>
      <c r="C2127" t="s">
        <v>7891</v>
      </c>
      <c r="D2127" t="s">
        <v>11193</v>
      </c>
      <c r="E2127" t="s">
        <v>11194</v>
      </c>
      <c r="U2127" t="s">
        <v>7891</v>
      </c>
      <c r="V2127" t="s">
        <v>11195</v>
      </c>
      <c r="W2127" t="s">
        <v>7891</v>
      </c>
      <c r="X2127" t="s">
        <v>7891</v>
      </c>
      <c r="Y2127" t="s">
        <v>7891</v>
      </c>
      <c r="Z2127" t="s">
        <v>7891</v>
      </c>
      <c r="AA2127" t="s">
        <v>7891</v>
      </c>
      <c r="AB2127" t="s">
        <v>7891</v>
      </c>
      <c r="AC2127" t="s">
        <v>7891</v>
      </c>
      <c r="AD2127" t="s">
        <v>7891</v>
      </c>
      <c r="AE2127" t="s">
        <v>7891</v>
      </c>
      <c r="AF2127" t="s">
        <v>7891</v>
      </c>
      <c r="AG2127" t="s">
        <v>7891</v>
      </c>
      <c r="AH2127" t="s">
        <v>7891</v>
      </c>
      <c r="AI2127" t="s">
        <v>7891</v>
      </c>
      <c r="AJ2127" t="s">
        <v>7891</v>
      </c>
      <c r="AK2127" t="s">
        <v>7891</v>
      </c>
      <c r="AL2127" t="s">
        <v>7891</v>
      </c>
      <c r="AM2127" t="s">
        <v>7891</v>
      </c>
      <c r="AN2127" t="s">
        <v>7891</v>
      </c>
      <c r="AO2127" t="s">
        <v>11196</v>
      </c>
      <c r="AP2127" t="s">
        <v>11197</v>
      </c>
      <c r="AQ2127" t="s">
        <v>7891</v>
      </c>
      <c r="AR2127" t="s">
        <v>7891</v>
      </c>
      <c r="AS2127" t="s">
        <v>7891</v>
      </c>
      <c r="AT2127" t="s">
        <v>9244</v>
      </c>
      <c r="AU2127">
        <v>2020</v>
      </c>
      <c r="AV2127">
        <v>26</v>
      </c>
      <c r="AW2127">
        <v>5</v>
      </c>
      <c r="AX2127" t="s">
        <v>7891</v>
      </c>
      <c r="AY2127" t="s">
        <v>7891</v>
      </c>
      <c r="AZ2127" t="s">
        <v>7891</v>
      </c>
      <c r="BA2127" t="s">
        <v>7891</v>
      </c>
      <c r="BB2127">
        <v>417</v>
      </c>
      <c r="BC2127">
        <v>422</v>
      </c>
      <c r="BD2127" t="s">
        <v>7891</v>
      </c>
      <c r="BE2127" t="s">
        <v>11198</v>
      </c>
      <c r="BF2127" t="s">
        <v>7891</v>
      </c>
      <c r="BG2127" t="s">
        <v>7891</v>
      </c>
      <c r="BH2127" t="s">
        <v>7891</v>
      </c>
      <c r="BI2127" t="s">
        <v>7891</v>
      </c>
      <c r="BJ2127" t="s">
        <v>7891</v>
      </c>
      <c r="BK2127" t="s">
        <v>7891</v>
      </c>
      <c r="BL2127" t="s">
        <v>7891</v>
      </c>
      <c r="BM2127">
        <v>32936589</v>
      </c>
      <c r="BN2127" t="s">
        <v>7891</v>
      </c>
      <c r="BO2127" t="s">
        <v>7891</v>
      </c>
      <c r="BP2127" t="s">
        <v>7891</v>
      </c>
      <c r="BQ2127" t="s">
        <v>7891</v>
      </c>
      <c r="BR2127" t="s">
        <v>11199</v>
      </c>
    </row>
    <row r="2128" spans="1:70" x14ac:dyDescent="0.35">
      <c r="A2128" t="s">
        <v>11404</v>
      </c>
      <c r="B2128" t="s">
        <v>11200</v>
      </c>
      <c r="C2128" t="s">
        <v>7891</v>
      </c>
      <c r="D2128" t="s">
        <v>11201</v>
      </c>
      <c r="E2128" t="s">
        <v>11202</v>
      </c>
      <c r="U2128" t="s">
        <v>7891</v>
      </c>
      <c r="V2128" t="s">
        <v>11203</v>
      </c>
      <c r="W2128" t="s">
        <v>7891</v>
      </c>
      <c r="X2128" t="s">
        <v>7891</v>
      </c>
      <c r="Y2128" t="s">
        <v>7891</v>
      </c>
      <c r="Z2128" t="s">
        <v>7891</v>
      </c>
      <c r="AA2128" t="s">
        <v>7891</v>
      </c>
      <c r="AB2128" t="s">
        <v>11204</v>
      </c>
      <c r="AC2128" t="s">
        <v>7891</v>
      </c>
      <c r="AD2128" t="s">
        <v>7891</v>
      </c>
      <c r="AE2128" t="s">
        <v>7891</v>
      </c>
      <c r="AF2128" t="s">
        <v>7891</v>
      </c>
      <c r="AG2128" t="s">
        <v>7891</v>
      </c>
      <c r="AH2128" t="s">
        <v>7891</v>
      </c>
      <c r="AI2128" t="s">
        <v>7891</v>
      </c>
      <c r="AJ2128" t="s">
        <v>7891</v>
      </c>
      <c r="AK2128" t="s">
        <v>7891</v>
      </c>
      <c r="AL2128" t="s">
        <v>7891</v>
      </c>
      <c r="AM2128" t="s">
        <v>7891</v>
      </c>
      <c r="AN2128" t="s">
        <v>7891</v>
      </c>
      <c r="AO2128" t="s">
        <v>11205</v>
      </c>
      <c r="AP2128" t="s">
        <v>11206</v>
      </c>
      <c r="AQ2128" t="s">
        <v>7891</v>
      </c>
      <c r="AR2128" t="s">
        <v>7891</v>
      </c>
      <c r="AS2128" t="s">
        <v>7891</v>
      </c>
      <c r="AT2128" t="s">
        <v>9244</v>
      </c>
      <c r="AU2128">
        <v>2020</v>
      </c>
      <c r="AV2128">
        <v>14</v>
      </c>
      <c r="AW2128">
        <v>5</v>
      </c>
      <c r="AX2128" t="s">
        <v>7891</v>
      </c>
      <c r="AY2128" t="s">
        <v>7891</v>
      </c>
      <c r="AZ2128" t="s">
        <v>7891</v>
      </c>
      <c r="BA2128" t="s">
        <v>7891</v>
      </c>
      <c r="BB2128" t="s">
        <v>7891</v>
      </c>
      <c r="BC2128" t="s">
        <v>7891</v>
      </c>
      <c r="BD2128">
        <v>1557988320966540</v>
      </c>
      <c r="BE2128" t="s">
        <v>11207</v>
      </c>
      <c r="BF2128" t="s">
        <v>7891</v>
      </c>
      <c r="BG2128" t="s">
        <v>7891</v>
      </c>
      <c r="BH2128" t="s">
        <v>7891</v>
      </c>
      <c r="BI2128" t="s">
        <v>7891</v>
      </c>
      <c r="BJ2128" t="s">
        <v>7891</v>
      </c>
      <c r="BK2128" t="s">
        <v>7891</v>
      </c>
      <c r="BL2128" t="s">
        <v>7891</v>
      </c>
      <c r="BM2128">
        <v>33118444</v>
      </c>
      <c r="BN2128" t="s">
        <v>7891</v>
      </c>
      <c r="BO2128" t="s">
        <v>7891</v>
      </c>
      <c r="BP2128" t="s">
        <v>7891</v>
      </c>
      <c r="BQ2128" t="s">
        <v>7891</v>
      </c>
      <c r="BR2128" t="s">
        <v>11208</v>
      </c>
    </row>
    <row r="2129" spans="1:70" x14ac:dyDescent="0.35">
      <c r="A2129" t="s">
        <v>11404</v>
      </c>
      <c r="B2129" t="s">
        <v>11209</v>
      </c>
      <c r="C2129" t="s">
        <v>7891</v>
      </c>
      <c r="D2129" t="s">
        <v>11210</v>
      </c>
      <c r="E2129" t="s">
        <v>11211</v>
      </c>
      <c r="U2129" t="s">
        <v>7891</v>
      </c>
      <c r="V2129" t="s">
        <v>7891</v>
      </c>
      <c r="W2129" t="s">
        <v>7891</v>
      </c>
      <c r="X2129" t="s">
        <v>7891</v>
      </c>
      <c r="Y2129" t="s">
        <v>7891</v>
      </c>
      <c r="Z2129" t="s">
        <v>7891</v>
      </c>
      <c r="AA2129" t="s">
        <v>11212</v>
      </c>
      <c r="AB2129" t="s">
        <v>11213</v>
      </c>
      <c r="AC2129" t="s">
        <v>7891</v>
      </c>
      <c r="AD2129" t="s">
        <v>7891</v>
      </c>
      <c r="AE2129" t="s">
        <v>7891</v>
      </c>
      <c r="AF2129" t="s">
        <v>7891</v>
      </c>
      <c r="AG2129" t="s">
        <v>7891</v>
      </c>
      <c r="AH2129" t="s">
        <v>7891</v>
      </c>
      <c r="AI2129" t="s">
        <v>7891</v>
      </c>
      <c r="AJ2129" t="s">
        <v>7891</v>
      </c>
      <c r="AK2129" t="s">
        <v>7891</v>
      </c>
      <c r="AL2129" t="s">
        <v>7891</v>
      </c>
      <c r="AM2129" t="s">
        <v>7891</v>
      </c>
      <c r="AN2129" t="s">
        <v>7891</v>
      </c>
      <c r="AO2129" t="s">
        <v>11214</v>
      </c>
      <c r="AP2129" t="s">
        <v>11215</v>
      </c>
      <c r="AQ2129" t="s">
        <v>7891</v>
      </c>
      <c r="AR2129" t="s">
        <v>7891</v>
      </c>
      <c r="AS2129" t="s">
        <v>7891</v>
      </c>
      <c r="AT2129" t="s">
        <v>9244</v>
      </c>
      <c r="AU2129">
        <v>2020</v>
      </c>
      <c r="AV2129">
        <v>104</v>
      </c>
      <c r="AW2129">
        <v>5</v>
      </c>
      <c r="AX2129" t="s">
        <v>7891</v>
      </c>
      <c r="AY2129" t="s">
        <v>7891</v>
      </c>
      <c r="AZ2129" t="s">
        <v>7891</v>
      </c>
      <c r="BA2129" t="s">
        <v>7891</v>
      </c>
      <c r="BB2129">
        <v>843</v>
      </c>
      <c r="BC2129">
        <v>854</v>
      </c>
      <c r="BD2129" t="s">
        <v>7891</v>
      </c>
      <c r="BE2129" t="s">
        <v>11216</v>
      </c>
      <c r="BF2129" t="s">
        <v>7891</v>
      </c>
      <c r="BG2129" t="s">
        <v>7891</v>
      </c>
      <c r="BH2129" t="s">
        <v>7891</v>
      </c>
      <c r="BI2129" t="s">
        <v>7891</v>
      </c>
      <c r="BJ2129" t="s">
        <v>7891</v>
      </c>
      <c r="BK2129" t="s">
        <v>7891</v>
      </c>
      <c r="BL2129" t="s">
        <v>7891</v>
      </c>
      <c r="BM2129">
        <v>32773049</v>
      </c>
      <c r="BN2129" t="s">
        <v>7891</v>
      </c>
      <c r="BO2129" t="s">
        <v>7891</v>
      </c>
      <c r="BP2129" t="s">
        <v>7891</v>
      </c>
      <c r="BQ2129" t="s">
        <v>7891</v>
      </c>
      <c r="BR2129" t="s">
        <v>11217</v>
      </c>
    </row>
    <row r="2130" spans="1:70" x14ac:dyDescent="0.35">
      <c r="A2130" t="s">
        <v>11404</v>
      </c>
      <c r="B2130" t="s">
        <v>11218</v>
      </c>
      <c r="C2130" t="s">
        <v>7891</v>
      </c>
      <c r="D2130" t="s">
        <v>11219</v>
      </c>
      <c r="E2130" t="s">
        <v>11220</v>
      </c>
      <c r="U2130" t="s">
        <v>7891</v>
      </c>
      <c r="V2130" t="s">
        <v>11221</v>
      </c>
      <c r="W2130" t="s">
        <v>7891</v>
      </c>
      <c r="X2130" t="s">
        <v>7891</v>
      </c>
      <c r="Y2130" t="s">
        <v>7891</v>
      </c>
      <c r="Z2130" t="s">
        <v>7891</v>
      </c>
      <c r="AA2130" t="s">
        <v>7891</v>
      </c>
      <c r="AB2130" t="s">
        <v>7891</v>
      </c>
      <c r="AC2130" t="s">
        <v>7891</v>
      </c>
      <c r="AD2130" t="s">
        <v>7891</v>
      </c>
      <c r="AE2130" t="s">
        <v>7891</v>
      </c>
      <c r="AF2130" t="s">
        <v>7891</v>
      </c>
      <c r="AG2130" t="s">
        <v>7891</v>
      </c>
      <c r="AH2130" t="s">
        <v>7891</v>
      </c>
      <c r="AI2130" t="s">
        <v>7891</v>
      </c>
      <c r="AJ2130" t="s">
        <v>7891</v>
      </c>
      <c r="AK2130" t="s">
        <v>7891</v>
      </c>
      <c r="AL2130" t="s">
        <v>7891</v>
      </c>
      <c r="AM2130" t="s">
        <v>7891</v>
      </c>
      <c r="AN2130" t="s">
        <v>7891</v>
      </c>
      <c r="AO2130" t="s">
        <v>11222</v>
      </c>
      <c r="AP2130" t="s">
        <v>7891</v>
      </c>
      <c r="AQ2130" t="s">
        <v>7891</v>
      </c>
      <c r="AR2130" t="s">
        <v>7891</v>
      </c>
      <c r="AS2130" t="s">
        <v>7891</v>
      </c>
      <c r="AT2130" t="s">
        <v>11223</v>
      </c>
      <c r="AU2130">
        <v>2020</v>
      </c>
      <c r="AV2130">
        <v>35</v>
      </c>
      <c r="AW2130">
        <v>2</v>
      </c>
      <c r="AX2130" t="s">
        <v>7891</v>
      </c>
      <c r="AY2130" t="s">
        <v>7891</v>
      </c>
      <c r="AZ2130" t="s">
        <v>7891</v>
      </c>
      <c r="BA2130" t="s">
        <v>7891</v>
      </c>
      <c r="BB2130">
        <v>131</v>
      </c>
      <c r="BC2130">
        <v>171</v>
      </c>
      <c r="BD2130" t="s">
        <v>7891</v>
      </c>
      <c r="BE2130" t="s">
        <v>7891</v>
      </c>
      <c r="BF2130" t="s">
        <v>7891</v>
      </c>
      <c r="BG2130" t="s">
        <v>7891</v>
      </c>
      <c r="BH2130" t="s">
        <v>7891</v>
      </c>
      <c r="BI2130" t="s">
        <v>7891</v>
      </c>
      <c r="BJ2130" t="s">
        <v>7891</v>
      </c>
      <c r="BK2130" t="s">
        <v>7891</v>
      </c>
      <c r="BL2130" t="s">
        <v>7891</v>
      </c>
      <c r="BM2130">
        <v>33950599</v>
      </c>
      <c r="BN2130" t="s">
        <v>7891</v>
      </c>
      <c r="BO2130" t="s">
        <v>7891</v>
      </c>
      <c r="BP2130" t="s">
        <v>7891</v>
      </c>
      <c r="BQ2130" t="s">
        <v>7891</v>
      </c>
      <c r="BR2130" t="s">
        <v>11224</v>
      </c>
    </row>
    <row r="2131" spans="1:70" x14ac:dyDescent="0.35">
      <c r="A2131" t="s">
        <v>11404</v>
      </c>
      <c r="B2131" t="s">
        <v>11225</v>
      </c>
      <c r="C2131" t="s">
        <v>7891</v>
      </c>
      <c r="D2131" t="s">
        <v>11226</v>
      </c>
      <c r="E2131" t="s">
        <v>11227</v>
      </c>
      <c r="U2131" t="s">
        <v>7891</v>
      </c>
      <c r="V2131" t="s">
        <v>11228</v>
      </c>
      <c r="W2131" t="s">
        <v>7891</v>
      </c>
      <c r="X2131" t="s">
        <v>7891</v>
      </c>
      <c r="Y2131" t="s">
        <v>7891</v>
      </c>
      <c r="Z2131" t="s">
        <v>7891</v>
      </c>
      <c r="AA2131" t="s">
        <v>11229</v>
      </c>
      <c r="AB2131" t="s">
        <v>11230</v>
      </c>
      <c r="AC2131" t="s">
        <v>7891</v>
      </c>
      <c r="AD2131" t="s">
        <v>7891</v>
      </c>
      <c r="AE2131" t="s">
        <v>7891</v>
      </c>
      <c r="AF2131" t="s">
        <v>7891</v>
      </c>
      <c r="AG2131" t="s">
        <v>7891</v>
      </c>
      <c r="AH2131" t="s">
        <v>7891</v>
      </c>
      <c r="AI2131" t="s">
        <v>7891</v>
      </c>
      <c r="AJ2131" t="s">
        <v>7891</v>
      </c>
      <c r="AK2131" t="s">
        <v>7891</v>
      </c>
      <c r="AL2131" t="s">
        <v>7891</v>
      </c>
      <c r="AM2131" t="s">
        <v>7891</v>
      </c>
      <c r="AN2131" t="s">
        <v>7891</v>
      </c>
      <c r="AO2131" t="s">
        <v>11231</v>
      </c>
      <c r="AP2131" t="s">
        <v>7891</v>
      </c>
      <c r="AQ2131" t="s">
        <v>7891</v>
      </c>
      <c r="AR2131" t="s">
        <v>7891</v>
      </c>
      <c r="AS2131" t="s">
        <v>7891</v>
      </c>
      <c r="AT2131" t="s">
        <v>9244</v>
      </c>
      <c r="AU2131">
        <v>2020</v>
      </c>
      <c r="AV2131">
        <v>9</v>
      </c>
      <c r="AW2131">
        <v>9</v>
      </c>
      <c r="AX2131" t="s">
        <v>7891</v>
      </c>
      <c r="AY2131" t="s">
        <v>7891</v>
      </c>
      <c r="AZ2131" t="s">
        <v>7891</v>
      </c>
      <c r="BA2131" t="s">
        <v>7891</v>
      </c>
      <c r="BB2131" t="s">
        <v>7891</v>
      </c>
      <c r="BC2131" t="s">
        <v>7891</v>
      </c>
      <c r="BD2131" t="s">
        <v>11232</v>
      </c>
      <c r="BE2131" t="s">
        <v>11233</v>
      </c>
      <c r="BF2131" t="s">
        <v>7891</v>
      </c>
      <c r="BG2131" t="s">
        <v>7891</v>
      </c>
      <c r="BH2131" t="s">
        <v>7891</v>
      </c>
      <c r="BI2131" t="s">
        <v>7891</v>
      </c>
      <c r="BJ2131" t="s">
        <v>7891</v>
      </c>
      <c r="BK2131" t="s">
        <v>7891</v>
      </c>
      <c r="BL2131" t="s">
        <v>7891</v>
      </c>
      <c r="BM2131">
        <v>32897238</v>
      </c>
      <c r="BN2131" t="s">
        <v>7891</v>
      </c>
      <c r="BO2131" t="s">
        <v>7891</v>
      </c>
      <c r="BP2131" t="s">
        <v>7891</v>
      </c>
      <c r="BQ2131" t="s">
        <v>7891</v>
      </c>
      <c r="BR2131" t="s">
        <v>11234</v>
      </c>
    </row>
    <row r="2132" spans="1:70" x14ac:dyDescent="0.35">
      <c r="A2132" t="s">
        <v>11404</v>
      </c>
      <c r="B2132" t="s">
        <v>11235</v>
      </c>
      <c r="C2132" t="s">
        <v>7891</v>
      </c>
      <c r="D2132" t="s">
        <v>11236</v>
      </c>
      <c r="E2132" t="s">
        <v>11237</v>
      </c>
      <c r="U2132" t="s">
        <v>7891</v>
      </c>
      <c r="V2132" t="s">
        <v>11238</v>
      </c>
      <c r="W2132" t="s">
        <v>7891</v>
      </c>
      <c r="X2132" t="s">
        <v>7891</v>
      </c>
      <c r="Y2132" t="s">
        <v>7891</v>
      </c>
      <c r="Z2132" t="s">
        <v>7891</v>
      </c>
      <c r="AA2132" t="s">
        <v>7891</v>
      </c>
      <c r="AB2132" t="s">
        <v>7891</v>
      </c>
      <c r="AC2132" t="s">
        <v>7891</v>
      </c>
      <c r="AD2132" t="s">
        <v>7891</v>
      </c>
      <c r="AE2132" t="s">
        <v>7891</v>
      </c>
      <c r="AF2132" t="s">
        <v>7891</v>
      </c>
      <c r="AG2132" t="s">
        <v>7891</v>
      </c>
      <c r="AH2132" t="s">
        <v>7891</v>
      </c>
      <c r="AI2132" t="s">
        <v>7891</v>
      </c>
      <c r="AJ2132" t="s">
        <v>7891</v>
      </c>
      <c r="AK2132" t="s">
        <v>7891</v>
      </c>
      <c r="AL2132" t="s">
        <v>7891</v>
      </c>
      <c r="AM2132" t="s">
        <v>7891</v>
      </c>
      <c r="AN2132" t="s">
        <v>7891</v>
      </c>
      <c r="AO2132" t="s">
        <v>11239</v>
      </c>
      <c r="AP2132" t="s">
        <v>11240</v>
      </c>
      <c r="AQ2132" t="s">
        <v>7891</v>
      </c>
      <c r="AR2132" t="s">
        <v>7891</v>
      </c>
      <c r="AS2132" t="s">
        <v>7891</v>
      </c>
      <c r="AT2132" t="s">
        <v>9244</v>
      </c>
      <c r="AU2132">
        <v>2020</v>
      </c>
      <c r="AV2132">
        <v>39</v>
      </c>
      <c r="AW2132">
        <v>3</v>
      </c>
      <c r="AX2132" t="s">
        <v>7891</v>
      </c>
      <c r="AY2132" t="s">
        <v>7891</v>
      </c>
      <c r="AZ2132" t="s">
        <v>7891</v>
      </c>
      <c r="BA2132" t="s">
        <v>7891</v>
      </c>
      <c r="BB2132">
        <v>521</v>
      </c>
      <c r="BC2132">
        <v>531</v>
      </c>
      <c r="BD2132" t="s">
        <v>7891</v>
      </c>
      <c r="BE2132" t="s">
        <v>7891</v>
      </c>
      <c r="BF2132" t="s">
        <v>7891</v>
      </c>
      <c r="BG2132" t="s">
        <v>7891</v>
      </c>
      <c r="BH2132" t="s">
        <v>7891</v>
      </c>
      <c r="BI2132" t="s">
        <v>7891</v>
      </c>
      <c r="BJ2132" t="s">
        <v>7891</v>
      </c>
      <c r="BK2132" t="s">
        <v>7891</v>
      </c>
      <c r="BL2132" t="s">
        <v>7891</v>
      </c>
      <c r="BM2132" t="s">
        <v>7891</v>
      </c>
      <c r="BN2132" t="s">
        <v>7891</v>
      </c>
      <c r="BO2132" t="s">
        <v>7891</v>
      </c>
      <c r="BP2132" t="s">
        <v>7891</v>
      </c>
      <c r="BQ2132" t="s">
        <v>7891</v>
      </c>
      <c r="BR2132" t="s">
        <v>11241</v>
      </c>
    </row>
    <row r="2133" spans="1:70" x14ac:dyDescent="0.35">
      <c r="A2133" t="s">
        <v>11404</v>
      </c>
      <c r="B2133" t="s">
        <v>11242</v>
      </c>
      <c r="C2133" t="s">
        <v>7891</v>
      </c>
      <c r="D2133" t="s">
        <v>11243</v>
      </c>
      <c r="E2133" t="s">
        <v>9586</v>
      </c>
      <c r="U2133" t="s">
        <v>7891</v>
      </c>
      <c r="V2133" t="s">
        <v>11244</v>
      </c>
      <c r="W2133" t="s">
        <v>7891</v>
      </c>
      <c r="X2133" t="s">
        <v>7891</v>
      </c>
      <c r="Y2133" t="s">
        <v>7891</v>
      </c>
      <c r="Z2133" t="s">
        <v>7891</v>
      </c>
      <c r="AA2133" t="s">
        <v>7891</v>
      </c>
      <c r="AB2133" t="s">
        <v>7891</v>
      </c>
      <c r="AC2133" t="s">
        <v>7891</v>
      </c>
      <c r="AD2133" t="s">
        <v>7891</v>
      </c>
      <c r="AE2133" t="s">
        <v>7891</v>
      </c>
      <c r="AF2133" t="s">
        <v>7891</v>
      </c>
      <c r="AG2133" t="s">
        <v>7891</v>
      </c>
      <c r="AH2133" t="s">
        <v>7891</v>
      </c>
      <c r="AI2133" t="s">
        <v>7891</v>
      </c>
      <c r="AJ2133" t="s">
        <v>7891</v>
      </c>
      <c r="AK2133" t="s">
        <v>7891</v>
      </c>
      <c r="AL2133" t="s">
        <v>7891</v>
      </c>
      <c r="AM2133" t="s">
        <v>7891</v>
      </c>
      <c r="AN2133" t="s">
        <v>7891</v>
      </c>
      <c r="AO2133" t="s">
        <v>9588</v>
      </c>
      <c r="AP2133" t="s">
        <v>9589</v>
      </c>
      <c r="AQ2133" t="s">
        <v>7891</v>
      </c>
      <c r="AR2133" t="s">
        <v>7891</v>
      </c>
      <c r="AS2133" t="s">
        <v>7891</v>
      </c>
      <c r="AT2133" t="s">
        <v>11245</v>
      </c>
      <c r="AU2133">
        <v>2020</v>
      </c>
      <c r="AV2133">
        <v>99</v>
      </c>
      <c r="AW2133">
        <v>35</v>
      </c>
      <c r="AX2133" t="s">
        <v>7891</v>
      </c>
      <c r="AY2133" t="s">
        <v>7891</v>
      </c>
      <c r="AZ2133" t="s">
        <v>7891</v>
      </c>
      <c r="BA2133" t="s">
        <v>7891</v>
      </c>
      <c r="BB2133" t="s">
        <v>7891</v>
      </c>
      <c r="BC2133" t="s">
        <v>7891</v>
      </c>
      <c r="BD2133" t="s">
        <v>11246</v>
      </c>
      <c r="BE2133" t="s">
        <v>11247</v>
      </c>
      <c r="BF2133" t="s">
        <v>7891</v>
      </c>
      <c r="BG2133" t="s">
        <v>7891</v>
      </c>
      <c r="BH2133" t="s">
        <v>7891</v>
      </c>
      <c r="BI2133" t="s">
        <v>7891</v>
      </c>
      <c r="BJ2133" t="s">
        <v>7891</v>
      </c>
      <c r="BK2133" t="s">
        <v>7891</v>
      </c>
      <c r="BL2133" t="s">
        <v>7891</v>
      </c>
      <c r="BM2133">
        <v>32871893</v>
      </c>
      <c r="BN2133" t="s">
        <v>7891</v>
      </c>
      <c r="BO2133" t="s">
        <v>7891</v>
      </c>
      <c r="BP2133" t="s">
        <v>7891</v>
      </c>
      <c r="BQ2133" t="s">
        <v>7891</v>
      </c>
      <c r="BR2133" t="s">
        <v>11248</v>
      </c>
    </row>
    <row r="2134" spans="1:70" x14ac:dyDescent="0.35">
      <c r="A2134" t="s">
        <v>11404</v>
      </c>
      <c r="B2134" t="s">
        <v>11249</v>
      </c>
      <c r="C2134" t="s">
        <v>7891</v>
      </c>
      <c r="D2134" t="s">
        <v>11250</v>
      </c>
      <c r="E2134" t="s">
        <v>11251</v>
      </c>
      <c r="U2134" t="s">
        <v>7891</v>
      </c>
      <c r="V2134" t="s">
        <v>11252</v>
      </c>
      <c r="W2134" t="s">
        <v>7891</v>
      </c>
      <c r="X2134" t="s">
        <v>7891</v>
      </c>
      <c r="Y2134" t="s">
        <v>7891</v>
      </c>
      <c r="Z2134" t="s">
        <v>7891</v>
      </c>
      <c r="AA2134" t="s">
        <v>7891</v>
      </c>
      <c r="AB2134" t="s">
        <v>7891</v>
      </c>
      <c r="AC2134" t="s">
        <v>7891</v>
      </c>
      <c r="AD2134" t="s">
        <v>7891</v>
      </c>
      <c r="AE2134" t="s">
        <v>7891</v>
      </c>
      <c r="AF2134" t="s">
        <v>7891</v>
      </c>
      <c r="AG2134" t="s">
        <v>7891</v>
      </c>
      <c r="AH2134" t="s">
        <v>7891</v>
      </c>
      <c r="AI2134" t="s">
        <v>7891</v>
      </c>
      <c r="AJ2134" t="s">
        <v>7891</v>
      </c>
      <c r="AK2134" t="s">
        <v>7891</v>
      </c>
      <c r="AL2134" t="s">
        <v>7891</v>
      </c>
      <c r="AM2134" t="s">
        <v>7891</v>
      </c>
      <c r="AN2134" t="s">
        <v>7891</v>
      </c>
      <c r="AO2134" t="s">
        <v>11253</v>
      </c>
      <c r="AP2134" t="s">
        <v>7891</v>
      </c>
      <c r="AQ2134" t="s">
        <v>7891</v>
      </c>
      <c r="AR2134" t="s">
        <v>7891</v>
      </c>
      <c r="AS2134" t="s">
        <v>7891</v>
      </c>
      <c r="AT2134" t="s">
        <v>9512</v>
      </c>
      <c r="AU2134">
        <v>2020</v>
      </c>
      <c r="AV2134">
        <v>37</v>
      </c>
      <c r="AW2134">
        <v>2</v>
      </c>
      <c r="AX2134" t="s">
        <v>7891</v>
      </c>
      <c r="AY2134" t="s">
        <v>7891</v>
      </c>
      <c r="AZ2134" t="s">
        <v>7891</v>
      </c>
      <c r="BA2134" t="s">
        <v>7891</v>
      </c>
      <c r="BB2134">
        <v>7</v>
      </c>
      <c r="BC2134">
        <v>22</v>
      </c>
      <c r="BD2134" t="s">
        <v>7891</v>
      </c>
      <c r="BE2134" t="s">
        <v>11254</v>
      </c>
      <c r="BF2134" t="s">
        <v>7891</v>
      </c>
      <c r="BG2134" t="s">
        <v>7891</v>
      </c>
      <c r="BH2134" t="s">
        <v>7891</v>
      </c>
      <c r="BI2134" t="s">
        <v>7891</v>
      </c>
      <c r="BJ2134" t="s">
        <v>7891</v>
      </c>
      <c r="BK2134" t="s">
        <v>7891</v>
      </c>
      <c r="BL2134" t="s">
        <v>7891</v>
      </c>
      <c r="BM2134" t="s">
        <v>7891</v>
      </c>
      <c r="BN2134" t="s">
        <v>7891</v>
      </c>
      <c r="BO2134" t="s">
        <v>7891</v>
      </c>
      <c r="BP2134" t="s">
        <v>7891</v>
      </c>
      <c r="BQ2134" t="s">
        <v>7891</v>
      </c>
      <c r="BR2134" t="s">
        <v>11255</v>
      </c>
    </row>
    <row r="2135" spans="1:70" x14ac:dyDescent="0.35">
      <c r="A2135" t="s">
        <v>11404</v>
      </c>
      <c r="B2135" t="s">
        <v>11256</v>
      </c>
      <c r="C2135" t="s">
        <v>7891</v>
      </c>
      <c r="D2135" t="s">
        <v>11257</v>
      </c>
      <c r="E2135" t="s">
        <v>10308</v>
      </c>
      <c r="U2135" t="s">
        <v>7891</v>
      </c>
      <c r="V2135" t="s">
        <v>11258</v>
      </c>
      <c r="W2135" t="s">
        <v>7891</v>
      </c>
      <c r="X2135" t="s">
        <v>7891</v>
      </c>
      <c r="Y2135" t="s">
        <v>7891</v>
      </c>
      <c r="Z2135" t="s">
        <v>7891</v>
      </c>
      <c r="AA2135" t="s">
        <v>11259</v>
      </c>
      <c r="AB2135" t="s">
        <v>11260</v>
      </c>
      <c r="AC2135" t="s">
        <v>7891</v>
      </c>
      <c r="AD2135" t="s">
        <v>7891</v>
      </c>
      <c r="AE2135" t="s">
        <v>7891</v>
      </c>
      <c r="AF2135" t="s">
        <v>7891</v>
      </c>
      <c r="AG2135" t="s">
        <v>7891</v>
      </c>
      <c r="AH2135" t="s">
        <v>7891</v>
      </c>
      <c r="AI2135" t="s">
        <v>7891</v>
      </c>
      <c r="AJ2135" t="s">
        <v>7891</v>
      </c>
      <c r="AK2135" t="s">
        <v>7891</v>
      </c>
      <c r="AL2135" t="s">
        <v>7891</v>
      </c>
      <c r="AM2135" t="s">
        <v>7891</v>
      </c>
      <c r="AN2135" t="s">
        <v>7891</v>
      </c>
      <c r="AO2135" t="s">
        <v>7891</v>
      </c>
      <c r="AP2135" t="s">
        <v>10310</v>
      </c>
      <c r="AQ2135" t="s">
        <v>7891</v>
      </c>
      <c r="AR2135" t="s">
        <v>7891</v>
      </c>
      <c r="AS2135" t="s">
        <v>7891</v>
      </c>
      <c r="AT2135" t="s">
        <v>7998</v>
      </c>
      <c r="AU2135">
        <v>2020</v>
      </c>
      <c r="AV2135">
        <v>4</v>
      </c>
      <c r="AW2135">
        <v>2</v>
      </c>
      <c r="AX2135" t="s">
        <v>7891</v>
      </c>
      <c r="AY2135" t="s">
        <v>7891</v>
      </c>
      <c r="AZ2135" t="s">
        <v>7891</v>
      </c>
      <c r="BA2135" t="s">
        <v>7891</v>
      </c>
      <c r="BB2135" t="s">
        <v>7891</v>
      </c>
      <c r="BC2135" t="s">
        <v>7891</v>
      </c>
      <c r="BD2135" t="s">
        <v>7891</v>
      </c>
      <c r="BE2135" t="s">
        <v>11261</v>
      </c>
      <c r="BF2135" t="s">
        <v>7891</v>
      </c>
      <c r="BG2135" t="s">
        <v>7891</v>
      </c>
      <c r="BH2135" t="s">
        <v>7891</v>
      </c>
      <c r="BI2135" t="s">
        <v>7891</v>
      </c>
      <c r="BJ2135" t="s">
        <v>7891</v>
      </c>
      <c r="BK2135" t="s">
        <v>7891</v>
      </c>
      <c r="BL2135" t="s">
        <v>7891</v>
      </c>
      <c r="BM2135">
        <v>32864562</v>
      </c>
      <c r="BN2135" t="s">
        <v>7891</v>
      </c>
      <c r="BO2135" t="s">
        <v>7891</v>
      </c>
      <c r="BP2135" t="s">
        <v>7891</v>
      </c>
      <c r="BQ2135" t="s">
        <v>7891</v>
      </c>
      <c r="BR2135" t="s">
        <v>11262</v>
      </c>
    </row>
    <row r="2136" spans="1:70" x14ac:dyDescent="0.35">
      <c r="A2136" t="s">
        <v>11404</v>
      </c>
      <c r="B2136" t="s">
        <v>11263</v>
      </c>
      <c r="C2136" t="s">
        <v>7891</v>
      </c>
      <c r="D2136" t="s">
        <v>11264</v>
      </c>
      <c r="E2136" t="s">
        <v>11265</v>
      </c>
      <c r="U2136" t="s">
        <v>7891</v>
      </c>
      <c r="V2136" t="s">
        <v>11266</v>
      </c>
      <c r="W2136" t="s">
        <v>7891</v>
      </c>
      <c r="X2136" t="s">
        <v>7891</v>
      </c>
      <c r="Y2136" t="s">
        <v>7891</v>
      </c>
      <c r="Z2136" t="s">
        <v>7891</v>
      </c>
      <c r="AA2136" t="s">
        <v>7891</v>
      </c>
      <c r="AB2136" t="s">
        <v>7891</v>
      </c>
      <c r="AC2136" t="s">
        <v>7891</v>
      </c>
      <c r="AD2136" t="s">
        <v>7891</v>
      </c>
      <c r="AE2136" t="s">
        <v>7891</v>
      </c>
      <c r="AF2136" t="s">
        <v>7891</v>
      </c>
      <c r="AG2136" t="s">
        <v>7891</v>
      </c>
      <c r="AH2136" t="s">
        <v>7891</v>
      </c>
      <c r="AI2136" t="s">
        <v>7891</v>
      </c>
      <c r="AJ2136" t="s">
        <v>7891</v>
      </c>
      <c r="AK2136" t="s">
        <v>7891</v>
      </c>
      <c r="AL2136" t="s">
        <v>7891</v>
      </c>
      <c r="AM2136" t="s">
        <v>7891</v>
      </c>
      <c r="AN2136" t="s">
        <v>7891</v>
      </c>
      <c r="AO2136" t="s">
        <v>11267</v>
      </c>
      <c r="AP2136" t="s">
        <v>7891</v>
      </c>
      <c r="AQ2136" t="s">
        <v>7891</v>
      </c>
      <c r="AR2136" t="s">
        <v>7891</v>
      </c>
      <c r="AS2136" t="s">
        <v>7891</v>
      </c>
      <c r="AT2136" t="s">
        <v>11268</v>
      </c>
      <c r="AU2136">
        <v>2020</v>
      </c>
      <c r="AV2136">
        <v>11</v>
      </c>
      <c r="AW2136">
        <v>2</v>
      </c>
      <c r="AX2136" t="s">
        <v>7891</v>
      </c>
      <c r="AY2136" t="s">
        <v>7891</v>
      </c>
      <c r="AZ2136" t="s">
        <v>7891</v>
      </c>
      <c r="BA2136" t="s">
        <v>7891</v>
      </c>
      <c r="BB2136">
        <v>88</v>
      </c>
      <c r="BC2136">
        <v>107</v>
      </c>
      <c r="BD2136" t="s">
        <v>7891</v>
      </c>
      <c r="BE2136" t="s">
        <v>11269</v>
      </c>
      <c r="BF2136" t="s">
        <v>7891</v>
      </c>
      <c r="BG2136" t="s">
        <v>7891</v>
      </c>
      <c r="BH2136" t="s">
        <v>7891</v>
      </c>
      <c r="BI2136" t="s">
        <v>7891</v>
      </c>
      <c r="BJ2136" t="s">
        <v>7891</v>
      </c>
      <c r="BK2136" t="s">
        <v>7891</v>
      </c>
      <c r="BL2136" t="s">
        <v>7891</v>
      </c>
      <c r="BM2136" t="s">
        <v>7891</v>
      </c>
      <c r="BN2136" t="s">
        <v>7891</v>
      </c>
      <c r="BO2136" t="s">
        <v>7891</v>
      </c>
      <c r="BP2136" t="s">
        <v>7891</v>
      </c>
      <c r="BQ2136" t="s">
        <v>7891</v>
      </c>
      <c r="BR2136" t="s">
        <v>11270</v>
      </c>
    </row>
    <row r="2137" spans="1:70" x14ac:dyDescent="0.35">
      <c r="A2137" t="s">
        <v>11404</v>
      </c>
      <c r="B2137" t="s">
        <v>11271</v>
      </c>
      <c r="C2137" t="s">
        <v>7891</v>
      </c>
      <c r="D2137" t="s">
        <v>11272</v>
      </c>
      <c r="E2137" t="s">
        <v>11273</v>
      </c>
      <c r="U2137" t="s">
        <v>7891</v>
      </c>
      <c r="V2137" t="s">
        <v>11274</v>
      </c>
      <c r="W2137" t="s">
        <v>7891</v>
      </c>
      <c r="X2137" t="s">
        <v>7891</v>
      </c>
      <c r="Y2137" t="s">
        <v>7891</v>
      </c>
      <c r="Z2137" t="s">
        <v>7891</v>
      </c>
      <c r="AA2137" t="s">
        <v>11275</v>
      </c>
      <c r="AB2137" t="s">
        <v>11276</v>
      </c>
      <c r="AC2137" t="s">
        <v>7891</v>
      </c>
      <c r="AD2137" t="s">
        <v>7891</v>
      </c>
      <c r="AE2137" t="s">
        <v>7891</v>
      </c>
      <c r="AF2137" t="s">
        <v>7891</v>
      </c>
      <c r="AG2137" t="s">
        <v>7891</v>
      </c>
      <c r="AH2137" t="s">
        <v>7891</v>
      </c>
      <c r="AI2137" t="s">
        <v>7891</v>
      </c>
      <c r="AJ2137" t="s">
        <v>7891</v>
      </c>
      <c r="AK2137" t="s">
        <v>7891</v>
      </c>
      <c r="AL2137" t="s">
        <v>7891</v>
      </c>
      <c r="AM2137" t="s">
        <v>7891</v>
      </c>
      <c r="AN2137" t="s">
        <v>7891</v>
      </c>
      <c r="AO2137" t="s">
        <v>11277</v>
      </c>
      <c r="AP2137" t="s">
        <v>11278</v>
      </c>
      <c r="AQ2137" t="s">
        <v>7891</v>
      </c>
      <c r="AR2137" t="s">
        <v>7891</v>
      </c>
      <c r="AS2137" t="s">
        <v>7891</v>
      </c>
      <c r="AT2137" t="s">
        <v>10802</v>
      </c>
      <c r="AU2137">
        <v>2020</v>
      </c>
      <c r="AV2137">
        <v>25</v>
      </c>
      <c r="AW2137">
        <v>1</v>
      </c>
      <c r="AX2137" t="s">
        <v>7891</v>
      </c>
      <c r="AY2137" t="s">
        <v>7891</v>
      </c>
      <c r="AZ2137" t="s">
        <v>7891</v>
      </c>
      <c r="BA2137" t="s">
        <v>7891</v>
      </c>
      <c r="BB2137">
        <v>34</v>
      </c>
      <c r="BC2137">
        <v>46</v>
      </c>
      <c r="BD2137" t="s">
        <v>7891</v>
      </c>
      <c r="BE2137" t="s">
        <v>11279</v>
      </c>
      <c r="BF2137" t="s">
        <v>7891</v>
      </c>
      <c r="BG2137" t="s">
        <v>7891</v>
      </c>
      <c r="BH2137" t="s">
        <v>7891</v>
      </c>
      <c r="BI2137" t="s">
        <v>7891</v>
      </c>
      <c r="BJ2137" t="s">
        <v>7891</v>
      </c>
      <c r="BK2137" t="s">
        <v>7891</v>
      </c>
      <c r="BL2137" t="s">
        <v>7891</v>
      </c>
      <c r="BM2137">
        <v>29096523</v>
      </c>
      <c r="BN2137" t="s">
        <v>7891</v>
      </c>
      <c r="BO2137" t="s">
        <v>7891</v>
      </c>
      <c r="BP2137" t="s">
        <v>7891</v>
      </c>
      <c r="BQ2137" t="s">
        <v>7891</v>
      </c>
      <c r="BR2137" t="s">
        <v>11280</v>
      </c>
    </row>
    <row r="2138" spans="1:70" x14ac:dyDescent="0.35">
      <c r="A2138" t="s">
        <v>11404</v>
      </c>
      <c r="B2138" t="s">
        <v>11281</v>
      </c>
      <c r="C2138" t="s">
        <v>7891</v>
      </c>
      <c r="D2138" t="s">
        <v>11282</v>
      </c>
      <c r="E2138" t="s">
        <v>11283</v>
      </c>
      <c r="U2138" t="s">
        <v>7891</v>
      </c>
      <c r="V2138" t="s">
        <v>11284</v>
      </c>
      <c r="W2138" t="s">
        <v>7891</v>
      </c>
      <c r="X2138" t="s">
        <v>7891</v>
      </c>
      <c r="Y2138" t="s">
        <v>7891</v>
      </c>
      <c r="Z2138" t="s">
        <v>7891</v>
      </c>
      <c r="AA2138" t="s">
        <v>7891</v>
      </c>
      <c r="AB2138" t="s">
        <v>7891</v>
      </c>
      <c r="AC2138" t="s">
        <v>7891</v>
      </c>
      <c r="AD2138" t="s">
        <v>7891</v>
      </c>
      <c r="AE2138" t="s">
        <v>7891</v>
      </c>
      <c r="AF2138" t="s">
        <v>7891</v>
      </c>
      <c r="AG2138" t="s">
        <v>7891</v>
      </c>
      <c r="AH2138" t="s">
        <v>7891</v>
      </c>
      <c r="AI2138" t="s">
        <v>7891</v>
      </c>
      <c r="AJ2138" t="s">
        <v>7891</v>
      </c>
      <c r="AK2138" t="s">
        <v>7891</v>
      </c>
      <c r="AL2138" t="s">
        <v>7891</v>
      </c>
      <c r="AM2138" t="s">
        <v>7891</v>
      </c>
      <c r="AN2138" t="s">
        <v>7891</v>
      </c>
      <c r="AO2138" t="s">
        <v>11285</v>
      </c>
      <c r="AP2138" t="s">
        <v>7891</v>
      </c>
      <c r="AQ2138" t="s">
        <v>7891</v>
      </c>
      <c r="AR2138" t="s">
        <v>7891</v>
      </c>
      <c r="AS2138" t="s">
        <v>7891</v>
      </c>
      <c r="AT2138" t="s">
        <v>7891</v>
      </c>
      <c r="AU2138">
        <v>2020</v>
      </c>
      <c r="AV2138" t="s">
        <v>7891</v>
      </c>
      <c r="AW2138">
        <v>37</v>
      </c>
      <c r="AX2138" t="s">
        <v>7891</v>
      </c>
      <c r="AY2138" t="s">
        <v>7891</v>
      </c>
      <c r="AZ2138" t="s">
        <v>7891</v>
      </c>
      <c r="BA2138" t="s">
        <v>7891</v>
      </c>
      <c r="BB2138" t="s">
        <v>7891</v>
      </c>
      <c r="BC2138" t="s">
        <v>7891</v>
      </c>
      <c r="BD2138">
        <v>6936</v>
      </c>
      <c r="BE2138" t="s">
        <v>11286</v>
      </c>
      <c r="BF2138" t="s">
        <v>7891</v>
      </c>
      <c r="BG2138" t="s">
        <v>7891</v>
      </c>
      <c r="BH2138" t="s">
        <v>7891</v>
      </c>
      <c r="BI2138" t="s">
        <v>7891</v>
      </c>
      <c r="BJ2138" t="s">
        <v>7891</v>
      </c>
      <c r="BK2138" t="s">
        <v>7891</v>
      </c>
      <c r="BL2138" t="s">
        <v>7891</v>
      </c>
      <c r="BM2138" t="s">
        <v>7891</v>
      </c>
      <c r="BN2138" t="s">
        <v>7891</v>
      </c>
      <c r="BO2138" t="s">
        <v>7891</v>
      </c>
      <c r="BP2138" t="s">
        <v>7891</v>
      </c>
      <c r="BQ2138" t="s">
        <v>7891</v>
      </c>
      <c r="BR2138" t="s">
        <v>11287</v>
      </c>
    </row>
    <row r="2139" spans="1:70" x14ac:dyDescent="0.35">
      <c r="A2139" t="s">
        <v>11404</v>
      </c>
      <c r="B2139" t="s">
        <v>11288</v>
      </c>
      <c r="C2139" t="s">
        <v>7891</v>
      </c>
      <c r="D2139" t="s">
        <v>11289</v>
      </c>
      <c r="E2139" t="s">
        <v>11290</v>
      </c>
      <c r="U2139" t="s">
        <v>7891</v>
      </c>
      <c r="V2139" t="s">
        <v>11291</v>
      </c>
      <c r="W2139" t="s">
        <v>7891</v>
      </c>
      <c r="X2139" t="s">
        <v>7891</v>
      </c>
      <c r="Y2139" t="s">
        <v>7891</v>
      </c>
      <c r="Z2139" t="s">
        <v>7891</v>
      </c>
      <c r="AA2139" t="s">
        <v>11292</v>
      </c>
      <c r="AB2139" t="s">
        <v>11293</v>
      </c>
      <c r="AC2139" t="s">
        <v>7891</v>
      </c>
      <c r="AD2139" t="s">
        <v>7891</v>
      </c>
      <c r="AE2139" t="s">
        <v>7891</v>
      </c>
      <c r="AF2139" t="s">
        <v>7891</v>
      </c>
      <c r="AG2139" t="s">
        <v>7891</v>
      </c>
      <c r="AH2139" t="s">
        <v>7891</v>
      </c>
      <c r="AI2139" t="s">
        <v>7891</v>
      </c>
      <c r="AJ2139" t="s">
        <v>7891</v>
      </c>
      <c r="AK2139" t="s">
        <v>7891</v>
      </c>
      <c r="AL2139" t="s">
        <v>7891</v>
      </c>
      <c r="AM2139" t="s">
        <v>7891</v>
      </c>
      <c r="AN2139" t="s">
        <v>7891</v>
      </c>
      <c r="AO2139" t="s">
        <v>11294</v>
      </c>
      <c r="AP2139" t="s">
        <v>11295</v>
      </c>
      <c r="AQ2139" t="s">
        <v>7891</v>
      </c>
      <c r="AR2139" t="s">
        <v>7891</v>
      </c>
      <c r="AS2139" t="s">
        <v>7891</v>
      </c>
      <c r="AT2139" t="s">
        <v>7891</v>
      </c>
      <c r="AU2139">
        <v>2020</v>
      </c>
      <c r="AV2139">
        <v>19</v>
      </c>
      <c r="AW2139">
        <v>4</v>
      </c>
      <c r="AX2139" t="s">
        <v>7891</v>
      </c>
      <c r="AY2139" t="s">
        <v>7891</v>
      </c>
      <c r="AZ2139" t="s">
        <v>7891</v>
      </c>
      <c r="BA2139" t="s">
        <v>7891</v>
      </c>
      <c r="BB2139">
        <v>257</v>
      </c>
      <c r="BC2139">
        <v>263</v>
      </c>
      <c r="BD2139" t="s">
        <v>7891</v>
      </c>
      <c r="BE2139" t="s">
        <v>11296</v>
      </c>
      <c r="BF2139" t="s">
        <v>7891</v>
      </c>
      <c r="BG2139" t="s">
        <v>7891</v>
      </c>
      <c r="BH2139" t="s">
        <v>7891</v>
      </c>
      <c r="BI2139" t="s">
        <v>7891</v>
      </c>
      <c r="BJ2139" t="s">
        <v>7891</v>
      </c>
      <c r="BK2139" t="s">
        <v>7891</v>
      </c>
      <c r="BL2139" t="s">
        <v>7891</v>
      </c>
      <c r="BM2139">
        <v>32525785</v>
      </c>
      <c r="BN2139" t="s">
        <v>7891</v>
      </c>
      <c r="BO2139" t="s">
        <v>7891</v>
      </c>
      <c r="BP2139" t="s">
        <v>7891</v>
      </c>
      <c r="BQ2139" t="s">
        <v>7891</v>
      </c>
      <c r="BR2139" t="s">
        <v>11297</v>
      </c>
    </row>
    <row r="2140" spans="1:70" x14ac:dyDescent="0.35">
      <c r="A2140" t="s">
        <v>11404</v>
      </c>
      <c r="B2140" t="s">
        <v>11298</v>
      </c>
      <c r="C2140" t="s">
        <v>7891</v>
      </c>
      <c r="D2140" t="s">
        <v>11299</v>
      </c>
      <c r="E2140" t="s">
        <v>11300</v>
      </c>
      <c r="U2140" t="s">
        <v>7891</v>
      </c>
      <c r="V2140" t="s">
        <v>7891</v>
      </c>
      <c r="W2140" t="s">
        <v>7891</v>
      </c>
      <c r="X2140" t="s">
        <v>7891</v>
      </c>
      <c r="Y2140" t="s">
        <v>7891</v>
      </c>
      <c r="Z2140" t="s">
        <v>7891</v>
      </c>
      <c r="AA2140" t="s">
        <v>7891</v>
      </c>
      <c r="AB2140" t="s">
        <v>7891</v>
      </c>
      <c r="AC2140" t="s">
        <v>7891</v>
      </c>
      <c r="AD2140" t="s">
        <v>7891</v>
      </c>
      <c r="AE2140" t="s">
        <v>7891</v>
      </c>
      <c r="AF2140" t="s">
        <v>7891</v>
      </c>
      <c r="AG2140" t="s">
        <v>7891</v>
      </c>
      <c r="AH2140" t="s">
        <v>7891</v>
      </c>
      <c r="AI2140" t="s">
        <v>7891</v>
      </c>
      <c r="AJ2140" t="s">
        <v>7891</v>
      </c>
      <c r="AK2140" t="s">
        <v>7891</v>
      </c>
      <c r="AL2140" t="s">
        <v>7891</v>
      </c>
      <c r="AM2140" t="s">
        <v>7891</v>
      </c>
      <c r="AN2140" t="s">
        <v>7891</v>
      </c>
      <c r="AO2140" t="s">
        <v>11301</v>
      </c>
      <c r="AP2140" t="s">
        <v>7891</v>
      </c>
      <c r="AQ2140" t="s">
        <v>7891</v>
      </c>
      <c r="AR2140" t="s">
        <v>7891</v>
      </c>
      <c r="AS2140" t="s">
        <v>7891</v>
      </c>
      <c r="AT2140" t="s">
        <v>7891</v>
      </c>
      <c r="AU2140">
        <v>2020</v>
      </c>
      <c r="AV2140" t="s">
        <v>7891</v>
      </c>
      <c r="AW2140">
        <v>1</v>
      </c>
      <c r="AX2140" t="s">
        <v>7891</v>
      </c>
      <c r="AY2140" t="s">
        <v>7891</v>
      </c>
      <c r="AZ2140" t="s">
        <v>7891</v>
      </c>
      <c r="BA2140" t="s">
        <v>7891</v>
      </c>
      <c r="BB2140">
        <v>161</v>
      </c>
      <c r="BC2140">
        <v>163</v>
      </c>
      <c r="BD2140" t="s">
        <v>7891</v>
      </c>
      <c r="BE2140" t="s">
        <v>7891</v>
      </c>
      <c r="BF2140" t="s">
        <v>7891</v>
      </c>
      <c r="BG2140" t="s">
        <v>7891</v>
      </c>
      <c r="BH2140" t="s">
        <v>7891</v>
      </c>
      <c r="BI2140" t="s">
        <v>7891</v>
      </c>
      <c r="BJ2140" t="s">
        <v>7891</v>
      </c>
      <c r="BK2140" t="s">
        <v>7891</v>
      </c>
      <c r="BL2140" t="s">
        <v>7891</v>
      </c>
      <c r="BM2140" t="s">
        <v>7891</v>
      </c>
      <c r="BN2140" t="s">
        <v>7891</v>
      </c>
      <c r="BO2140" t="s">
        <v>7891</v>
      </c>
      <c r="BP2140" t="s">
        <v>7891</v>
      </c>
      <c r="BQ2140" t="s">
        <v>7891</v>
      </c>
      <c r="BR2140" t="s">
        <v>11302</v>
      </c>
    </row>
    <row r="2141" spans="1:70" x14ac:dyDescent="0.35">
      <c r="A2141" t="s">
        <v>11404</v>
      </c>
      <c r="B2141" t="s">
        <v>11303</v>
      </c>
      <c r="C2141" t="s">
        <v>7891</v>
      </c>
      <c r="D2141" t="s">
        <v>11304</v>
      </c>
      <c r="E2141" t="s">
        <v>11305</v>
      </c>
      <c r="U2141" t="s">
        <v>7891</v>
      </c>
      <c r="V2141" t="s">
        <v>11306</v>
      </c>
      <c r="W2141" t="s">
        <v>7891</v>
      </c>
      <c r="X2141" t="s">
        <v>7891</v>
      </c>
      <c r="Y2141" t="s">
        <v>7891</v>
      </c>
      <c r="Z2141" t="s">
        <v>7891</v>
      </c>
      <c r="AA2141" t="s">
        <v>11307</v>
      </c>
      <c r="AB2141" t="s">
        <v>11308</v>
      </c>
      <c r="AC2141" t="s">
        <v>7891</v>
      </c>
      <c r="AD2141" t="s">
        <v>7891</v>
      </c>
      <c r="AE2141" t="s">
        <v>7891</v>
      </c>
      <c r="AF2141" t="s">
        <v>7891</v>
      </c>
      <c r="AG2141" t="s">
        <v>7891</v>
      </c>
      <c r="AH2141" t="s">
        <v>7891</v>
      </c>
      <c r="AI2141" t="s">
        <v>7891</v>
      </c>
      <c r="AJ2141" t="s">
        <v>7891</v>
      </c>
      <c r="AK2141" t="s">
        <v>7891</v>
      </c>
      <c r="AL2141" t="s">
        <v>7891</v>
      </c>
      <c r="AM2141" t="s">
        <v>7891</v>
      </c>
      <c r="AN2141" t="s">
        <v>7891</v>
      </c>
      <c r="AO2141" t="s">
        <v>11309</v>
      </c>
      <c r="AP2141" t="s">
        <v>11310</v>
      </c>
      <c r="AQ2141" t="s">
        <v>11311</v>
      </c>
      <c r="AR2141" t="s">
        <v>7891</v>
      </c>
      <c r="AS2141" t="s">
        <v>7891</v>
      </c>
      <c r="AT2141" t="s">
        <v>7891</v>
      </c>
      <c r="AU2141">
        <v>2020</v>
      </c>
      <c r="AV2141">
        <v>605</v>
      </c>
      <c r="AW2141" t="s">
        <v>7891</v>
      </c>
      <c r="AX2141" t="s">
        <v>7891</v>
      </c>
      <c r="AY2141" t="s">
        <v>7891</v>
      </c>
      <c r="AZ2141" t="s">
        <v>7891</v>
      </c>
      <c r="BA2141" t="s">
        <v>7891</v>
      </c>
      <c r="BB2141">
        <v>472</v>
      </c>
      <c r="BC2141">
        <v>481</v>
      </c>
      <c r="BD2141" t="s">
        <v>7891</v>
      </c>
      <c r="BE2141" t="s">
        <v>11312</v>
      </c>
      <c r="BF2141" t="s">
        <v>7891</v>
      </c>
      <c r="BG2141" t="s">
        <v>7891</v>
      </c>
      <c r="BH2141" t="s">
        <v>7891</v>
      </c>
      <c r="BI2141" t="s">
        <v>7891</v>
      </c>
      <c r="BJ2141" t="s">
        <v>7891</v>
      </c>
      <c r="BK2141" t="s">
        <v>7891</v>
      </c>
      <c r="BL2141" t="s">
        <v>7891</v>
      </c>
      <c r="BM2141" t="s">
        <v>7891</v>
      </c>
      <c r="BN2141" t="s">
        <v>7891</v>
      </c>
      <c r="BO2141" t="s">
        <v>7891</v>
      </c>
      <c r="BP2141" t="s">
        <v>7891</v>
      </c>
      <c r="BQ2141" t="s">
        <v>7891</v>
      </c>
      <c r="BR2141" t="s">
        <v>11313</v>
      </c>
    </row>
    <row r="2142" spans="1:70" x14ac:dyDescent="0.35">
      <c r="A2142" t="s">
        <v>11404</v>
      </c>
      <c r="B2142" t="s">
        <v>11314</v>
      </c>
      <c r="C2142" t="s">
        <v>7891</v>
      </c>
      <c r="D2142" t="s">
        <v>11315</v>
      </c>
      <c r="E2142" t="s">
        <v>9598</v>
      </c>
      <c r="U2142" t="s">
        <v>7891</v>
      </c>
      <c r="V2142" t="s">
        <v>11316</v>
      </c>
      <c r="W2142" t="s">
        <v>7891</v>
      </c>
      <c r="X2142" t="s">
        <v>7891</v>
      </c>
      <c r="Y2142" t="s">
        <v>7891</v>
      </c>
      <c r="Z2142" t="s">
        <v>7891</v>
      </c>
      <c r="AA2142" t="s">
        <v>11317</v>
      </c>
      <c r="AB2142" t="s">
        <v>11318</v>
      </c>
      <c r="AC2142" t="s">
        <v>7891</v>
      </c>
      <c r="AD2142" t="s">
        <v>7891</v>
      </c>
      <c r="AE2142" t="s">
        <v>7891</v>
      </c>
      <c r="AF2142" t="s">
        <v>7891</v>
      </c>
      <c r="AG2142" t="s">
        <v>7891</v>
      </c>
      <c r="AH2142" t="s">
        <v>7891</v>
      </c>
      <c r="AI2142" t="s">
        <v>7891</v>
      </c>
      <c r="AJ2142" t="s">
        <v>7891</v>
      </c>
      <c r="AK2142" t="s">
        <v>7891</v>
      </c>
      <c r="AL2142" t="s">
        <v>7891</v>
      </c>
      <c r="AM2142" t="s">
        <v>7891</v>
      </c>
      <c r="AN2142" t="s">
        <v>7891</v>
      </c>
      <c r="AO2142" t="s">
        <v>9601</v>
      </c>
      <c r="AP2142" t="s">
        <v>9602</v>
      </c>
      <c r="AQ2142" t="s">
        <v>7891</v>
      </c>
      <c r="AR2142" t="s">
        <v>7891</v>
      </c>
      <c r="AS2142" t="s">
        <v>7891</v>
      </c>
      <c r="AT2142" t="s">
        <v>7891</v>
      </c>
      <c r="AU2142">
        <v>2020</v>
      </c>
      <c r="AV2142">
        <v>29</v>
      </c>
      <c r="AW2142" t="s">
        <v>7891</v>
      </c>
      <c r="AX2142" t="s">
        <v>7891</v>
      </c>
      <c r="AY2142" t="s">
        <v>7891</v>
      </c>
      <c r="AZ2142" t="s">
        <v>7891</v>
      </c>
      <c r="BA2142" t="s">
        <v>7891</v>
      </c>
      <c r="BB2142" t="s">
        <v>7891</v>
      </c>
      <c r="BC2142" t="s">
        <v>7891</v>
      </c>
      <c r="BD2142" t="s">
        <v>11319</v>
      </c>
      <c r="BE2142" t="s">
        <v>11320</v>
      </c>
      <c r="BF2142" t="s">
        <v>7891</v>
      </c>
      <c r="BG2142" t="s">
        <v>7891</v>
      </c>
      <c r="BH2142" t="s">
        <v>7891</v>
      </c>
      <c r="BI2142" t="s">
        <v>7891</v>
      </c>
      <c r="BJ2142" t="s">
        <v>7891</v>
      </c>
      <c r="BK2142" t="s">
        <v>7891</v>
      </c>
      <c r="BL2142" t="s">
        <v>7891</v>
      </c>
      <c r="BM2142">
        <v>30929647</v>
      </c>
      <c r="BN2142" t="s">
        <v>7891</v>
      </c>
      <c r="BO2142" t="s">
        <v>7891</v>
      </c>
      <c r="BP2142" t="s">
        <v>7891</v>
      </c>
      <c r="BQ2142" t="s">
        <v>7891</v>
      </c>
      <c r="BR2142" t="s">
        <v>11321</v>
      </c>
    </row>
    <row r="2143" spans="1:70" x14ac:dyDescent="0.35">
      <c r="A2143" t="s">
        <v>11404</v>
      </c>
      <c r="B2143" t="s">
        <v>11322</v>
      </c>
      <c r="C2143" t="s">
        <v>7891</v>
      </c>
      <c r="D2143" t="s">
        <v>11323</v>
      </c>
      <c r="E2143" t="s">
        <v>11324</v>
      </c>
      <c r="U2143" t="s">
        <v>7891</v>
      </c>
      <c r="V2143" t="s">
        <v>11325</v>
      </c>
      <c r="W2143" t="s">
        <v>7891</v>
      </c>
      <c r="X2143" t="s">
        <v>7891</v>
      </c>
      <c r="Y2143" t="s">
        <v>7891</v>
      </c>
      <c r="Z2143" t="s">
        <v>7891</v>
      </c>
      <c r="AA2143" t="s">
        <v>7891</v>
      </c>
      <c r="AB2143" t="s">
        <v>7891</v>
      </c>
      <c r="AC2143" t="s">
        <v>7891</v>
      </c>
      <c r="AD2143" t="s">
        <v>7891</v>
      </c>
      <c r="AE2143" t="s">
        <v>7891</v>
      </c>
      <c r="AF2143" t="s">
        <v>7891</v>
      </c>
      <c r="AG2143" t="s">
        <v>7891</v>
      </c>
      <c r="AH2143" t="s">
        <v>7891</v>
      </c>
      <c r="AI2143" t="s">
        <v>7891</v>
      </c>
      <c r="AJ2143" t="s">
        <v>7891</v>
      </c>
      <c r="AK2143" t="s">
        <v>7891</v>
      </c>
      <c r="AL2143" t="s">
        <v>7891</v>
      </c>
      <c r="AM2143" t="s">
        <v>7891</v>
      </c>
      <c r="AN2143" t="s">
        <v>7891</v>
      </c>
      <c r="AO2143" t="s">
        <v>11326</v>
      </c>
      <c r="AP2143" t="s">
        <v>7891</v>
      </c>
      <c r="AQ2143" t="s">
        <v>7891</v>
      </c>
      <c r="AR2143" t="s">
        <v>7891</v>
      </c>
      <c r="AS2143" t="s">
        <v>7891</v>
      </c>
      <c r="AT2143" t="s">
        <v>7891</v>
      </c>
      <c r="AU2143">
        <v>2020</v>
      </c>
      <c r="AV2143">
        <v>9</v>
      </c>
      <c r="AW2143">
        <v>1</v>
      </c>
      <c r="AX2143" t="s">
        <v>7891</v>
      </c>
      <c r="AY2143" t="s">
        <v>7891</v>
      </c>
      <c r="AZ2143" t="s">
        <v>7891</v>
      </c>
      <c r="BA2143" t="s">
        <v>7891</v>
      </c>
      <c r="BB2143" t="s">
        <v>7891</v>
      </c>
      <c r="BC2143" t="s">
        <v>7891</v>
      </c>
      <c r="BD2143" t="s">
        <v>7891</v>
      </c>
      <c r="BE2143" t="s">
        <v>11327</v>
      </c>
      <c r="BF2143" t="s">
        <v>7891</v>
      </c>
      <c r="BG2143" t="s">
        <v>7891</v>
      </c>
      <c r="BH2143" t="s">
        <v>7891</v>
      </c>
      <c r="BI2143" t="s">
        <v>7891</v>
      </c>
      <c r="BJ2143" t="s">
        <v>7891</v>
      </c>
      <c r="BK2143" t="s">
        <v>7891</v>
      </c>
      <c r="BL2143" t="s">
        <v>7891</v>
      </c>
      <c r="BM2143" t="s">
        <v>7891</v>
      </c>
      <c r="BN2143" t="s">
        <v>7891</v>
      </c>
      <c r="BO2143" t="s">
        <v>7891</v>
      </c>
      <c r="BP2143" t="s">
        <v>7891</v>
      </c>
      <c r="BQ2143" t="s">
        <v>7891</v>
      </c>
      <c r="BR2143" t="s">
        <v>11328</v>
      </c>
    </row>
    <row r="2144" spans="1:70" x14ac:dyDescent="0.35">
      <c r="A2144" t="s">
        <v>11404</v>
      </c>
      <c r="B2144" t="s">
        <v>11329</v>
      </c>
      <c r="C2144" t="s">
        <v>7891</v>
      </c>
      <c r="D2144" t="s">
        <v>11330</v>
      </c>
      <c r="E2144" t="s">
        <v>11331</v>
      </c>
      <c r="U2144" t="s">
        <v>7891</v>
      </c>
      <c r="V2144" t="s">
        <v>11332</v>
      </c>
      <c r="W2144" t="s">
        <v>7891</v>
      </c>
      <c r="X2144" t="s">
        <v>7891</v>
      </c>
      <c r="Y2144" t="s">
        <v>7891</v>
      </c>
      <c r="Z2144" t="s">
        <v>7891</v>
      </c>
      <c r="AA2144" t="s">
        <v>7891</v>
      </c>
      <c r="AB2144" t="s">
        <v>7891</v>
      </c>
      <c r="AC2144" t="s">
        <v>7891</v>
      </c>
      <c r="AD2144" t="s">
        <v>7891</v>
      </c>
      <c r="AE2144" t="s">
        <v>7891</v>
      </c>
      <c r="AF2144" t="s">
        <v>7891</v>
      </c>
      <c r="AG2144" t="s">
        <v>7891</v>
      </c>
      <c r="AH2144" t="s">
        <v>7891</v>
      </c>
      <c r="AI2144" t="s">
        <v>7891</v>
      </c>
      <c r="AJ2144" t="s">
        <v>7891</v>
      </c>
      <c r="AK2144" t="s">
        <v>7891</v>
      </c>
      <c r="AL2144" t="s">
        <v>7891</v>
      </c>
      <c r="AM2144" t="s">
        <v>7891</v>
      </c>
      <c r="AN2144" t="s">
        <v>7891</v>
      </c>
      <c r="AO2144" t="s">
        <v>7891</v>
      </c>
      <c r="AP2144" t="s">
        <v>7891</v>
      </c>
      <c r="AQ2144" t="s">
        <v>11333</v>
      </c>
      <c r="AR2144" t="s">
        <v>7891</v>
      </c>
      <c r="AS2144" t="s">
        <v>7891</v>
      </c>
      <c r="AT2144" t="s">
        <v>7891</v>
      </c>
      <c r="AU2144">
        <v>2020</v>
      </c>
      <c r="AV2144" t="s">
        <v>7891</v>
      </c>
      <c r="AW2144" t="s">
        <v>7891</v>
      </c>
      <c r="AX2144" t="s">
        <v>7891</v>
      </c>
      <c r="AY2144" t="s">
        <v>7891</v>
      </c>
      <c r="AZ2144" t="s">
        <v>7891</v>
      </c>
      <c r="BA2144" t="s">
        <v>7891</v>
      </c>
      <c r="BB2144">
        <v>72</v>
      </c>
      <c r="BC2144">
        <v>87</v>
      </c>
      <c r="BD2144" t="s">
        <v>7891</v>
      </c>
      <c r="BE2144" t="s">
        <v>7891</v>
      </c>
      <c r="BF2144" t="s">
        <v>7891</v>
      </c>
      <c r="BG2144" t="s">
        <v>7891</v>
      </c>
      <c r="BH2144" t="s">
        <v>7891</v>
      </c>
      <c r="BI2144" t="s">
        <v>7891</v>
      </c>
      <c r="BJ2144" t="s">
        <v>7891</v>
      </c>
      <c r="BK2144" t="s">
        <v>7891</v>
      </c>
      <c r="BL2144" t="s">
        <v>7891</v>
      </c>
      <c r="BM2144" t="s">
        <v>7891</v>
      </c>
      <c r="BN2144" t="s">
        <v>7891</v>
      </c>
      <c r="BO2144" t="s">
        <v>7891</v>
      </c>
      <c r="BP2144" t="s">
        <v>7891</v>
      </c>
      <c r="BQ2144" t="s">
        <v>7891</v>
      </c>
      <c r="BR2144" t="s">
        <v>11334</v>
      </c>
    </row>
    <row r="2145" spans="1:70" x14ac:dyDescent="0.35">
      <c r="A2145" t="s">
        <v>11404</v>
      </c>
      <c r="B2145" t="s">
        <v>11335</v>
      </c>
      <c r="C2145" t="s">
        <v>7891</v>
      </c>
      <c r="D2145" t="s">
        <v>11336</v>
      </c>
      <c r="E2145" t="s">
        <v>11337</v>
      </c>
      <c r="U2145" t="s">
        <v>7891</v>
      </c>
      <c r="V2145" t="s">
        <v>11338</v>
      </c>
      <c r="W2145" t="s">
        <v>7891</v>
      </c>
      <c r="X2145" t="s">
        <v>7891</v>
      </c>
      <c r="Y2145" t="s">
        <v>7891</v>
      </c>
      <c r="Z2145" t="s">
        <v>7891</v>
      </c>
      <c r="AA2145" t="s">
        <v>7891</v>
      </c>
      <c r="AB2145" t="s">
        <v>7891</v>
      </c>
      <c r="AC2145" t="s">
        <v>7891</v>
      </c>
      <c r="AD2145" t="s">
        <v>7891</v>
      </c>
      <c r="AE2145" t="s">
        <v>7891</v>
      </c>
      <c r="AF2145" t="s">
        <v>7891</v>
      </c>
      <c r="AG2145" t="s">
        <v>7891</v>
      </c>
      <c r="AH2145" t="s">
        <v>7891</v>
      </c>
      <c r="AI2145" t="s">
        <v>7891</v>
      </c>
      <c r="AJ2145" t="s">
        <v>7891</v>
      </c>
      <c r="AK2145" t="s">
        <v>7891</v>
      </c>
      <c r="AL2145" t="s">
        <v>7891</v>
      </c>
      <c r="AM2145" t="s">
        <v>7891</v>
      </c>
      <c r="AN2145" t="s">
        <v>7891</v>
      </c>
      <c r="AO2145" t="s">
        <v>11339</v>
      </c>
      <c r="AP2145" t="s">
        <v>11340</v>
      </c>
      <c r="AQ2145" t="s">
        <v>7891</v>
      </c>
      <c r="AR2145" t="s">
        <v>7891</v>
      </c>
      <c r="AS2145" t="s">
        <v>7891</v>
      </c>
      <c r="AT2145" t="s">
        <v>7891</v>
      </c>
      <c r="AU2145">
        <v>2020</v>
      </c>
      <c r="AV2145">
        <v>16</v>
      </c>
      <c r="AW2145">
        <v>4</v>
      </c>
      <c r="AX2145" t="s">
        <v>7891</v>
      </c>
      <c r="AY2145" t="s">
        <v>7891</v>
      </c>
      <c r="AZ2145" t="s">
        <v>7891</v>
      </c>
      <c r="BA2145" t="s">
        <v>7891</v>
      </c>
      <c r="BB2145" t="s">
        <v>11341</v>
      </c>
      <c r="BC2145" t="s">
        <v>7528</v>
      </c>
      <c r="BD2145" t="s">
        <v>7891</v>
      </c>
      <c r="BE2145" t="s">
        <v>11342</v>
      </c>
      <c r="BF2145" t="s">
        <v>7891</v>
      </c>
      <c r="BG2145" t="s">
        <v>7891</v>
      </c>
      <c r="BH2145" t="s">
        <v>7891</v>
      </c>
      <c r="BI2145" t="s">
        <v>7891</v>
      </c>
      <c r="BJ2145" t="s">
        <v>7891</v>
      </c>
      <c r="BK2145" t="s">
        <v>7891</v>
      </c>
      <c r="BL2145" t="s">
        <v>7891</v>
      </c>
      <c r="BM2145" t="s">
        <v>7891</v>
      </c>
      <c r="BN2145" t="s">
        <v>7891</v>
      </c>
      <c r="BO2145" t="s">
        <v>7891</v>
      </c>
      <c r="BP2145" t="s">
        <v>7891</v>
      </c>
      <c r="BQ2145" t="s">
        <v>7891</v>
      </c>
      <c r="BR2145" t="s">
        <v>11343</v>
      </c>
    </row>
    <row r="2146" spans="1:70" x14ac:dyDescent="0.35">
      <c r="A2146" t="s">
        <v>11404</v>
      </c>
      <c r="B2146" t="s">
        <v>11344</v>
      </c>
      <c r="C2146" t="s">
        <v>7891</v>
      </c>
      <c r="D2146" t="s">
        <v>11345</v>
      </c>
      <c r="E2146" t="s">
        <v>10728</v>
      </c>
      <c r="U2146" t="s">
        <v>7891</v>
      </c>
      <c r="V2146" t="s">
        <v>11346</v>
      </c>
      <c r="W2146" t="s">
        <v>7891</v>
      </c>
      <c r="X2146" t="s">
        <v>7891</v>
      </c>
      <c r="Y2146" t="s">
        <v>7891</v>
      </c>
      <c r="Z2146" t="s">
        <v>7891</v>
      </c>
      <c r="AA2146" t="s">
        <v>7891</v>
      </c>
      <c r="AB2146" t="s">
        <v>7891</v>
      </c>
      <c r="AC2146" t="s">
        <v>7891</v>
      </c>
      <c r="AD2146" t="s">
        <v>7891</v>
      </c>
      <c r="AE2146" t="s">
        <v>7891</v>
      </c>
      <c r="AF2146" t="s">
        <v>7891</v>
      </c>
      <c r="AG2146" t="s">
        <v>7891</v>
      </c>
      <c r="AH2146" t="s">
        <v>7891</v>
      </c>
      <c r="AI2146" t="s">
        <v>7891</v>
      </c>
      <c r="AJ2146" t="s">
        <v>7891</v>
      </c>
      <c r="AK2146" t="s">
        <v>7891</v>
      </c>
      <c r="AL2146" t="s">
        <v>7891</v>
      </c>
      <c r="AM2146" t="s">
        <v>7891</v>
      </c>
      <c r="AN2146" t="s">
        <v>7891</v>
      </c>
      <c r="AO2146" t="s">
        <v>10730</v>
      </c>
      <c r="AP2146" t="s">
        <v>10731</v>
      </c>
      <c r="AQ2146" t="s">
        <v>7891</v>
      </c>
      <c r="AR2146" t="s">
        <v>7891</v>
      </c>
      <c r="AS2146" t="s">
        <v>7891</v>
      </c>
      <c r="AT2146" t="s">
        <v>7891</v>
      </c>
      <c r="AU2146">
        <v>2020</v>
      </c>
      <c r="AV2146">
        <v>14</v>
      </c>
      <c r="AW2146">
        <v>5</v>
      </c>
      <c r="AX2146" t="s">
        <v>7891</v>
      </c>
      <c r="AY2146" t="s">
        <v>7891</v>
      </c>
      <c r="AZ2146" t="s">
        <v>7891</v>
      </c>
      <c r="BA2146" t="s">
        <v>7891</v>
      </c>
      <c r="BB2146">
        <v>745</v>
      </c>
      <c r="BC2146">
        <v>757</v>
      </c>
      <c r="BD2146" t="s">
        <v>7891</v>
      </c>
      <c r="BE2146" t="s">
        <v>11347</v>
      </c>
      <c r="BF2146" t="s">
        <v>7891</v>
      </c>
      <c r="BG2146" t="s">
        <v>7891</v>
      </c>
      <c r="BH2146" t="s">
        <v>7891</v>
      </c>
      <c r="BI2146" t="s">
        <v>7891</v>
      </c>
      <c r="BJ2146" t="s">
        <v>7891</v>
      </c>
      <c r="BK2146" t="s">
        <v>7891</v>
      </c>
      <c r="BL2146" t="s">
        <v>7891</v>
      </c>
      <c r="BM2146" t="s">
        <v>7891</v>
      </c>
      <c r="BN2146" t="s">
        <v>7891</v>
      </c>
      <c r="BO2146" t="s">
        <v>7891</v>
      </c>
      <c r="BP2146" t="s">
        <v>7891</v>
      </c>
      <c r="BQ2146" t="s">
        <v>7891</v>
      </c>
      <c r="BR2146" t="s">
        <v>11348</v>
      </c>
    </row>
    <row r="2147" spans="1:70" x14ac:dyDescent="0.35">
      <c r="A2147" t="s">
        <v>11404</v>
      </c>
      <c r="B2147" t="s">
        <v>11349</v>
      </c>
      <c r="C2147" t="s">
        <v>7891</v>
      </c>
      <c r="D2147" t="s">
        <v>11350</v>
      </c>
      <c r="E2147" t="s">
        <v>10631</v>
      </c>
      <c r="U2147" t="s">
        <v>7891</v>
      </c>
      <c r="V2147" t="s">
        <v>11351</v>
      </c>
      <c r="W2147" t="s">
        <v>7891</v>
      </c>
      <c r="X2147" t="s">
        <v>7891</v>
      </c>
      <c r="Y2147" t="s">
        <v>7891</v>
      </c>
      <c r="Z2147" t="s">
        <v>7891</v>
      </c>
      <c r="AA2147" t="s">
        <v>7891</v>
      </c>
      <c r="AB2147" t="s">
        <v>11352</v>
      </c>
      <c r="AC2147" t="s">
        <v>7891</v>
      </c>
      <c r="AD2147" t="s">
        <v>7891</v>
      </c>
      <c r="AE2147" t="s">
        <v>7891</v>
      </c>
      <c r="AF2147" t="s">
        <v>7891</v>
      </c>
      <c r="AG2147" t="s">
        <v>7891</v>
      </c>
      <c r="AH2147" t="s">
        <v>7891</v>
      </c>
      <c r="AI2147" t="s">
        <v>7891</v>
      </c>
      <c r="AJ2147" t="s">
        <v>7891</v>
      </c>
      <c r="AK2147" t="s">
        <v>7891</v>
      </c>
      <c r="AL2147" t="s">
        <v>7891</v>
      </c>
      <c r="AM2147" t="s">
        <v>7891</v>
      </c>
      <c r="AN2147" t="s">
        <v>7891</v>
      </c>
      <c r="AO2147" t="s">
        <v>10635</v>
      </c>
      <c r="AP2147" t="s">
        <v>7891</v>
      </c>
      <c r="AQ2147" t="s">
        <v>7891</v>
      </c>
      <c r="AR2147" t="s">
        <v>7891</v>
      </c>
      <c r="AS2147" t="s">
        <v>7891</v>
      </c>
      <c r="AT2147" t="s">
        <v>7891</v>
      </c>
      <c r="AU2147">
        <v>2020</v>
      </c>
      <c r="AV2147">
        <v>10</v>
      </c>
      <c r="AW2147">
        <v>12</v>
      </c>
      <c r="AX2147" t="s">
        <v>7891</v>
      </c>
      <c r="AY2147" t="s">
        <v>7891</v>
      </c>
      <c r="AZ2147" t="s">
        <v>7891</v>
      </c>
      <c r="BA2147" t="s">
        <v>7891</v>
      </c>
      <c r="BB2147" t="s">
        <v>7891</v>
      </c>
      <c r="BC2147" t="s">
        <v>7891</v>
      </c>
      <c r="BD2147" t="s">
        <v>11353</v>
      </c>
      <c r="BE2147" t="s">
        <v>11354</v>
      </c>
      <c r="BF2147" t="s">
        <v>7891</v>
      </c>
      <c r="BG2147" t="s">
        <v>7891</v>
      </c>
      <c r="BH2147" t="s">
        <v>7891</v>
      </c>
      <c r="BI2147" t="s">
        <v>7891</v>
      </c>
      <c r="BJ2147" t="s">
        <v>7891</v>
      </c>
      <c r="BK2147" t="s">
        <v>7891</v>
      </c>
      <c r="BL2147" t="s">
        <v>7891</v>
      </c>
      <c r="BM2147">
        <v>33303448</v>
      </c>
      <c r="BN2147" t="s">
        <v>7891</v>
      </c>
      <c r="BO2147" t="s">
        <v>7891</v>
      </c>
      <c r="BP2147" t="s">
        <v>7891</v>
      </c>
      <c r="BQ2147" t="s">
        <v>7891</v>
      </c>
      <c r="BR2147" t="s">
        <v>11355</v>
      </c>
    </row>
    <row r="2148" spans="1:70" x14ac:dyDescent="0.35">
      <c r="A2148" t="s">
        <v>11404</v>
      </c>
      <c r="B2148" t="s">
        <v>11356</v>
      </c>
      <c r="C2148" t="s">
        <v>7891</v>
      </c>
      <c r="D2148" t="s">
        <v>11357</v>
      </c>
      <c r="E2148" t="s">
        <v>11358</v>
      </c>
      <c r="U2148" t="s">
        <v>7891</v>
      </c>
      <c r="V2148" t="s">
        <v>11359</v>
      </c>
      <c r="W2148" t="s">
        <v>7891</v>
      </c>
      <c r="X2148" t="s">
        <v>7891</v>
      </c>
      <c r="Y2148" t="s">
        <v>7891</v>
      </c>
      <c r="Z2148" t="s">
        <v>7891</v>
      </c>
      <c r="AA2148" t="s">
        <v>7891</v>
      </c>
      <c r="AB2148" t="s">
        <v>7891</v>
      </c>
      <c r="AC2148" t="s">
        <v>7891</v>
      </c>
      <c r="AD2148" t="s">
        <v>7891</v>
      </c>
      <c r="AE2148" t="s">
        <v>7891</v>
      </c>
      <c r="AF2148" t="s">
        <v>7891</v>
      </c>
      <c r="AG2148" t="s">
        <v>7891</v>
      </c>
      <c r="AH2148" t="s">
        <v>7891</v>
      </c>
      <c r="AI2148" t="s">
        <v>7891</v>
      </c>
      <c r="AJ2148" t="s">
        <v>7891</v>
      </c>
      <c r="AK2148" t="s">
        <v>7891</v>
      </c>
      <c r="AL2148" t="s">
        <v>7891</v>
      </c>
      <c r="AM2148" t="s">
        <v>7891</v>
      </c>
      <c r="AN2148" t="s">
        <v>7891</v>
      </c>
      <c r="AO2148" t="s">
        <v>11360</v>
      </c>
      <c r="AP2148" t="s">
        <v>7891</v>
      </c>
      <c r="AQ2148" t="s">
        <v>11361</v>
      </c>
      <c r="AR2148" t="s">
        <v>7891</v>
      </c>
      <c r="AS2148" t="s">
        <v>7891</v>
      </c>
      <c r="AT2148" t="s">
        <v>7891</v>
      </c>
      <c r="AU2148">
        <v>2020</v>
      </c>
      <c r="AV2148" t="s">
        <v>7891</v>
      </c>
      <c r="AW2148" t="s">
        <v>7891</v>
      </c>
      <c r="AX2148" t="s">
        <v>7891</v>
      </c>
      <c r="AY2148" t="s">
        <v>7891</v>
      </c>
      <c r="AZ2148" t="s">
        <v>7891</v>
      </c>
      <c r="BA2148" t="s">
        <v>7891</v>
      </c>
      <c r="BB2148">
        <v>123</v>
      </c>
      <c r="BC2148">
        <v>127</v>
      </c>
      <c r="BD2148" t="s">
        <v>7891</v>
      </c>
      <c r="BE2148" t="s">
        <v>7891</v>
      </c>
      <c r="BF2148" t="s">
        <v>7891</v>
      </c>
      <c r="BG2148" t="s">
        <v>7891</v>
      </c>
      <c r="BH2148" t="s">
        <v>7891</v>
      </c>
      <c r="BI2148" t="s">
        <v>7891</v>
      </c>
      <c r="BJ2148" t="s">
        <v>7891</v>
      </c>
      <c r="BK2148" t="s">
        <v>7891</v>
      </c>
      <c r="BL2148" t="s">
        <v>7891</v>
      </c>
      <c r="BM2148" t="s">
        <v>7891</v>
      </c>
      <c r="BN2148" t="s">
        <v>7891</v>
      </c>
      <c r="BO2148" t="s">
        <v>7891</v>
      </c>
      <c r="BP2148" t="s">
        <v>7891</v>
      </c>
      <c r="BQ2148" t="s">
        <v>7891</v>
      </c>
      <c r="BR2148" t="s">
        <v>11362</v>
      </c>
    </row>
    <row r="2149" spans="1:70" x14ac:dyDescent="0.35">
      <c r="A2149" t="s">
        <v>11404</v>
      </c>
      <c r="B2149" t="s">
        <v>11363</v>
      </c>
      <c r="C2149" t="s">
        <v>7891</v>
      </c>
      <c r="D2149" t="s">
        <v>11364</v>
      </c>
      <c r="E2149" t="s">
        <v>11365</v>
      </c>
      <c r="U2149" t="s">
        <v>7891</v>
      </c>
      <c r="V2149" t="s">
        <v>11366</v>
      </c>
      <c r="W2149" t="s">
        <v>7891</v>
      </c>
      <c r="X2149" t="s">
        <v>7891</v>
      </c>
      <c r="Y2149" t="s">
        <v>7891</v>
      </c>
      <c r="Z2149" t="s">
        <v>7891</v>
      </c>
      <c r="AA2149" t="s">
        <v>7891</v>
      </c>
      <c r="AB2149" t="s">
        <v>7891</v>
      </c>
      <c r="AC2149" t="s">
        <v>7891</v>
      </c>
      <c r="AD2149" t="s">
        <v>7891</v>
      </c>
      <c r="AE2149" t="s">
        <v>7891</v>
      </c>
      <c r="AF2149" t="s">
        <v>7891</v>
      </c>
      <c r="AG2149" t="s">
        <v>7891</v>
      </c>
      <c r="AH2149" t="s">
        <v>7891</v>
      </c>
      <c r="AI2149" t="s">
        <v>7891</v>
      </c>
      <c r="AJ2149" t="s">
        <v>7891</v>
      </c>
      <c r="AK2149" t="s">
        <v>7891</v>
      </c>
      <c r="AL2149" t="s">
        <v>7891</v>
      </c>
      <c r="AM2149" t="s">
        <v>7891</v>
      </c>
      <c r="AN2149" t="s">
        <v>7891</v>
      </c>
      <c r="AO2149" t="s">
        <v>11367</v>
      </c>
      <c r="AP2149" t="s">
        <v>7891</v>
      </c>
      <c r="AQ2149" t="s">
        <v>11368</v>
      </c>
      <c r="AR2149" t="s">
        <v>7891</v>
      </c>
      <c r="AS2149" t="s">
        <v>7891</v>
      </c>
      <c r="AT2149" t="s">
        <v>7891</v>
      </c>
      <c r="AU2149">
        <v>2020</v>
      </c>
      <c r="AV2149" t="s">
        <v>7891</v>
      </c>
      <c r="AW2149" t="s">
        <v>7891</v>
      </c>
      <c r="AX2149" t="s">
        <v>7891</v>
      </c>
      <c r="AY2149" t="s">
        <v>7891</v>
      </c>
      <c r="AZ2149" t="s">
        <v>7891</v>
      </c>
      <c r="BA2149" t="s">
        <v>7891</v>
      </c>
      <c r="BB2149">
        <v>1511</v>
      </c>
      <c r="BC2149">
        <v>1518</v>
      </c>
      <c r="BD2149" t="s">
        <v>7891</v>
      </c>
      <c r="BE2149" t="s">
        <v>11369</v>
      </c>
      <c r="BF2149" t="s">
        <v>7891</v>
      </c>
      <c r="BG2149" t="s">
        <v>7891</v>
      </c>
      <c r="BH2149" t="s">
        <v>7891</v>
      </c>
      <c r="BI2149" t="s">
        <v>7891</v>
      </c>
      <c r="BJ2149" t="s">
        <v>7891</v>
      </c>
      <c r="BK2149" t="s">
        <v>7891</v>
      </c>
      <c r="BL2149" t="s">
        <v>7891</v>
      </c>
      <c r="BM2149" t="s">
        <v>7891</v>
      </c>
      <c r="BN2149" t="s">
        <v>7891</v>
      </c>
      <c r="BO2149" t="s">
        <v>7891</v>
      </c>
      <c r="BP2149" t="s">
        <v>7891</v>
      </c>
      <c r="BQ2149" t="s">
        <v>7891</v>
      </c>
      <c r="BR2149" t="s">
        <v>11370</v>
      </c>
    </row>
    <row r="2150" spans="1:70" x14ac:dyDescent="0.35">
      <c r="A2150" t="s">
        <v>11404</v>
      </c>
      <c r="B2150" t="s">
        <v>11371</v>
      </c>
      <c r="C2150" t="s">
        <v>7891</v>
      </c>
      <c r="D2150" t="s">
        <v>11372</v>
      </c>
      <c r="E2150" t="s">
        <v>11373</v>
      </c>
      <c r="U2150" t="s">
        <v>7891</v>
      </c>
      <c r="V2150" t="s">
        <v>11374</v>
      </c>
      <c r="W2150" t="s">
        <v>7891</v>
      </c>
      <c r="X2150" t="s">
        <v>7891</v>
      </c>
      <c r="Y2150" t="s">
        <v>7891</v>
      </c>
      <c r="Z2150" t="s">
        <v>7891</v>
      </c>
      <c r="AA2150" t="s">
        <v>7891</v>
      </c>
      <c r="AB2150" t="s">
        <v>11375</v>
      </c>
      <c r="AC2150" t="s">
        <v>7891</v>
      </c>
      <c r="AD2150" t="s">
        <v>7891</v>
      </c>
      <c r="AE2150" t="s">
        <v>7891</v>
      </c>
      <c r="AF2150" t="s">
        <v>7891</v>
      </c>
      <c r="AG2150" t="s">
        <v>7891</v>
      </c>
      <c r="AH2150" t="s">
        <v>7891</v>
      </c>
      <c r="AI2150" t="s">
        <v>7891</v>
      </c>
      <c r="AJ2150" t="s">
        <v>7891</v>
      </c>
      <c r="AK2150" t="s">
        <v>7891</v>
      </c>
      <c r="AL2150" t="s">
        <v>7891</v>
      </c>
      <c r="AM2150" t="s">
        <v>7891</v>
      </c>
      <c r="AN2150" t="s">
        <v>7891</v>
      </c>
      <c r="AO2150" t="s">
        <v>11376</v>
      </c>
      <c r="AP2150" t="s">
        <v>7891</v>
      </c>
      <c r="AQ2150" t="s">
        <v>7891</v>
      </c>
      <c r="AR2150" t="s">
        <v>7891</v>
      </c>
      <c r="AS2150" t="s">
        <v>7891</v>
      </c>
      <c r="AT2150" t="s">
        <v>7891</v>
      </c>
      <c r="AU2150">
        <v>2020</v>
      </c>
      <c r="AV2150">
        <v>8</v>
      </c>
      <c r="AW2150">
        <v>3</v>
      </c>
      <c r="AX2150" t="s">
        <v>7891</v>
      </c>
      <c r="AY2150" t="s">
        <v>7891</v>
      </c>
      <c r="AZ2150" t="s">
        <v>7891</v>
      </c>
      <c r="BA2150" t="s">
        <v>7891</v>
      </c>
      <c r="BB2150" t="s">
        <v>7891</v>
      </c>
      <c r="BC2150" t="s">
        <v>7891</v>
      </c>
      <c r="BD2150" t="s">
        <v>7891</v>
      </c>
      <c r="BE2150" t="s">
        <v>11377</v>
      </c>
      <c r="BF2150" t="s">
        <v>7891</v>
      </c>
      <c r="BG2150" t="s">
        <v>7891</v>
      </c>
      <c r="BH2150" t="s">
        <v>7891</v>
      </c>
      <c r="BI2150" t="s">
        <v>7891</v>
      </c>
      <c r="BJ2150" t="s">
        <v>7891</v>
      </c>
      <c r="BK2150" t="s">
        <v>7891</v>
      </c>
      <c r="BL2150" t="s">
        <v>7891</v>
      </c>
      <c r="BM2150" t="s">
        <v>7891</v>
      </c>
      <c r="BN2150" t="s">
        <v>7891</v>
      </c>
      <c r="BO2150" t="s">
        <v>7891</v>
      </c>
      <c r="BP2150" t="s">
        <v>7891</v>
      </c>
      <c r="BQ2150" t="s">
        <v>7891</v>
      </c>
      <c r="BR2150" t="s">
        <v>11378</v>
      </c>
    </row>
    <row r="2151" spans="1:70" x14ac:dyDescent="0.35">
      <c r="A2151" t="s">
        <v>11404</v>
      </c>
      <c r="B2151" t="s">
        <v>11379</v>
      </c>
      <c r="C2151" t="s">
        <v>7891</v>
      </c>
      <c r="D2151" t="s">
        <v>11380</v>
      </c>
      <c r="E2151" t="s">
        <v>11381</v>
      </c>
      <c r="U2151" t="s">
        <v>7891</v>
      </c>
      <c r="V2151" t="s">
        <v>11382</v>
      </c>
      <c r="W2151" t="s">
        <v>7891</v>
      </c>
      <c r="X2151" t="s">
        <v>7891</v>
      </c>
      <c r="Y2151" t="s">
        <v>7891</v>
      </c>
      <c r="Z2151" t="s">
        <v>7891</v>
      </c>
      <c r="AA2151" t="s">
        <v>11383</v>
      </c>
      <c r="AB2151" t="s">
        <v>11384</v>
      </c>
      <c r="AC2151" t="s">
        <v>7891</v>
      </c>
      <c r="AD2151" t="s">
        <v>7891</v>
      </c>
      <c r="AE2151" t="s">
        <v>7891</v>
      </c>
      <c r="AF2151" t="s">
        <v>7891</v>
      </c>
      <c r="AG2151" t="s">
        <v>7891</v>
      </c>
      <c r="AH2151" t="s">
        <v>7891</v>
      </c>
      <c r="AI2151" t="s">
        <v>7891</v>
      </c>
      <c r="AJ2151" t="s">
        <v>7891</v>
      </c>
      <c r="AK2151" t="s">
        <v>7891</v>
      </c>
      <c r="AL2151" t="s">
        <v>7891</v>
      </c>
      <c r="AM2151" t="s">
        <v>7891</v>
      </c>
      <c r="AN2151" t="s">
        <v>7891</v>
      </c>
      <c r="AO2151" t="s">
        <v>7891</v>
      </c>
      <c r="AP2151" t="s">
        <v>7891</v>
      </c>
      <c r="AQ2151" t="s">
        <v>11385</v>
      </c>
      <c r="AR2151" t="s">
        <v>7891</v>
      </c>
      <c r="AS2151" t="s">
        <v>7891</v>
      </c>
      <c r="AT2151" t="s">
        <v>7891</v>
      </c>
      <c r="AU2151">
        <v>2020</v>
      </c>
      <c r="AV2151" t="s">
        <v>7891</v>
      </c>
      <c r="AW2151" t="s">
        <v>7891</v>
      </c>
      <c r="AX2151" t="s">
        <v>7891</v>
      </c>
      <c r="AY2151" t="s">
        <v>7891</v>
      </c>
      <c r="AZ2151" t="s">
        <v>7891</v>
      </c>
      <c r="BA2151" t="s">
        <v>7891</v>
      </c>
      <c r="BB2151">
        <v>590</v>
      </c>
      <c r="BC2151">
        <v>595</v>
      </c>
      <c r="BD2151" t="s">
        <v>7891</v>
      </c>
      <c r="BE2151" t="s">
        <v>7891</v>
      </c>
      <c r="BF2151" t="s">
        <v>7891</v>
      </c>
      <c r="BG2151" t="s">
        <v>7891</v>
      </c>
      <c r="BH2151" t="s">
        <v>7891</v>
      </c>
      <c r="BI2151" t="s">
        <v>7891</v>
      </c>
      <c r="BJ2151" t="s">
        <v>7891</v>
      </c>
      <c r="BK2151" t="s">
        <v>7891</v>
      </c>
      <c r="BL2151" t="s">
        <v>7891</v>
      </c>
      <c r="BM2151" t="s">
        <v>7891</v>
      </c>
      <c r="BN2151" t="s">
        <v>7891</v>
      </c>
      <c r="BO2151" t="s">
        <v>7891</v>
      </c>
      <c r="BP2151" t="s">
        <v>7891</v>
      </c>
      <c r="BQ2151" t="s">
        <v>7891</v>
      </c>
      <c r="BR2151" t="s">
        <v>11386</v>
      </c>
    </row>
    <row r="2152" spans="1:70" x14ac:dyDescent="0.35">
      <c r="A2152" t="s">
        <v>11404</v>
      </c>
      <c r="B2152" t="s">
        <v>7933</v>
      </c>
      <c r="C2152" t="s">
        <v>7891</v>
      </c>
      <c r="D2152" t="s">
        <v>7934</v>
      </c>
      <c r="E2152" t="s">
        <v>7935</v>
      </c>
      <c r="U2152" t="s">
        <v>7891</v>
      </c>
      <c r="V2152" t="s">
        <v>11387</v>
      </c>
      <c r="W2152" t="s">
        <v>7891</v>
      </c>
      <c r="X2152" t="s">
        <v>7891</v>
      </c>
      <c r="Y2152" t="s">
        <v>7891</v>
      </c>
      <c r="Z2152" t="s">
        <v>7891</v>
      </c>
      <c r="AA2152" t="s">
        <v>7936</v>
      </c>
      <c r="AB2152" t="s">
        <v>7937</v>
      </c>
      <c r="AC2152" t="s">
        <v>7891</v>
      </c>
      <c r="AD2152" t="s">
        <v>7891</v>
      </c>
      <c r="AE2152" t="s">
        <v>7891</v>
      </c>
      <c r="AF2152" t="s">
        <v>7891</v>
      </c>
      <c r="AG2152" t="s">
        <v>7891</v>
      </c>
      <c r="AH2152" t="s">
        <v>7891</v>
      </c>
      <c r="AI2152" t="s">
        <v>7891</v>
      </c>
      <c r="AJ2152" t="s">
        <v>7891</v>
      </c>
      <c r="AK2152" t="s">
        <v>7891</v>
      </c>
      <c r="AL2152" t="s">
        <v>7891</v>
      </c>
      <c r="AM2152" t="s">
        <v>7891</v>
      </c>
      <c r="AN2152" t="s">
        <v>7891</v>
      </c>
      <c r="AO2152" t="s">
        <v>7938</v>
      </c>
      <c r="AP2152" t="s">
        <v>7891</v>
      </c>
      <c r="AQ2152" t="s">
        <v>7891</v>
      </c>
      <c r="AR2152" t="s">
        <v>7891</v>
      </c>
      <c r="AS2152" t="s">
        <v>7891</v>
      </c>
      <c r="AT2152" t="s">
        <v>7891</v>
      </c>
      <c r="AU2152">
        <v>2020</v>
      </c>
      <c r="AV2152">
        <v>50</v>
      </c>
      <c r="AW2152">
        <v>3</v>
      </c>
      <c r="AX2152" t="s">
        <v>7891</v>
      </c>
      <c r="AY2152" t="s">
        <v>7891</v>
      </c>
      <c r="AZ2152" t="s">
        <v>7891</v>
      </c>
      <c r="BA2152" t="s">
        <v>7891</v>
      </c>
      <c r="BB2152">
        <v>163</v>
      </c>
      <c r="BC2152">
        <v>174</v>
      </c>
      <c r="BD2152" t="s">
        <v>7891</v>
      </c>
      <c r="BE2152" t="s">
        <v>7939</v>
      </c>
      <c r="BF2152" t="s">
        <v>7891</v>
      </c>
      <c r="BG2152" t="s">
        <v>7891</v>
      </c>
      <c r="BH2152" t="s">
        <v>7891</v>
      </c>
      <c r="BI2152" t="s">
        <v>7891</v>
      </c>
      <c r="BJ2152" t="s">
        <v>7891</v>
      </c>
      <c r="BK2152" t="s">
        <v>7891</v>
      </c>
      <c r="BL2152" t="s">
        <v>7891</v>
      </c>
      <c r="BM2152" t="s">
        <v>7891</v>
      </c>
      <c r="BN2152" t="s">
        <v>7891</v>
      </c>
      <c r="BO2152" t="s">
        <v>7891</v>
      </c>
      <c r="BP2152" t="s">
        <v>7891</v>
      </c>
      <c r="BQ2152" t="s">
        <v>7891</v>
      </c>
      <c r="BR2152" t="s">
        <v>7940</v>
      </c>
    </row>
    <row r="2153" spans="1:70" x14ac:dyDescent="0.35">
      <c r="A2153" t="s">
        <v>11404</v>
      </c>
      <c r="B2153" t="s">
        <v>7903</v>
      </c>
      <c r="C2153" t="s">
        <v>7891</v>
      </c>
      <c r="D2153" t="s">
        <v>7904</v>
      </c>
      <c r="E2153" t="s">
        <v>7905</v>
      </c>
      <c r="U2153" t="s">
        <v>7891</v>
      </c>
      <c r="V2153" t="s">
        <v>11388</v>
      </c>
      <c r="W2153" t="s">
        <v>7891</v>
      </c>
      <c r="X2153" t="s">
        <v>7891</v>
      </c>
      <c r="Y2153" t="s">
        <v>7891</v>
      </c>
      <c r="Z2153" t="s">
        <v>7891</v>
      </c>
      <c r="AA2153" t="s">
        <v>7906</v>
      </c>
      <c r="AB2153" t="s">
        <v>7907</v>
      </c>
      <c r="AC2153" t="s">
        <v>7891</v>
      </c>
      <c r="AD2153" t="s">
        <v>7891</v>
      </c>
      <c r="AE2153" t="s">
        <v>7891</v>
      </c>
      <c r="AF2153" t="s">
        <v>7891</v>
      </c>
      <c r="AG2153" t="s">
        <v>7891</v>
      </c>
      <c r="AH2153" t="s">
        <v>7891</v>
      </c>
      <c r="AI2153" t="s">
        <v>7891</v>
      </c>
      <c r="AJ2153" t="s">
        <v>7891</v>
      </c>
      <c r="AK2153" t="s">
        <v>7891</v>
      </c>
      <c r="AL2153" t="s">
        <v>7891</v>
      </c>
      <c r="AM2153" t="s">
        <v>7891</v>
      </c>
      <c r="AN2153" t="s">
        <v>7891</v>
      </c>
      <c r="AO2153" t="s">
        <v>7908</v>
      </c>
      <c r="AP2153" t="s">
        <v>7891</v>
      </c>
      <c r="AQ2153" t="s">
        <v>7909</v>
      </c>
      <c r="AR2153" t="s">
        <v>7891</v>
      </c>
      <c r="AS2153" t="s">
        <v>7891</v>
      </c>
      <c r="AT2153" t="s">
        <v>7891</v>
      </c>
      <c r="AU2153">
        <v>2020</v>
      </c>
      <c r="AV2153">
        <v>399</v>
      </c>
      <c r="AW2153" t="s">
        <v>7891</v>
      </c>
      <c r="AX2153" t="s">
        <v>7891</v>
      </c>
      <c r="AY2153" t="s">
        <v>7891</v>
      </c>
      <c r="AZ2153" t="s">
        <v>7891</v>
      </c>
      <c r="BA2153" t="s">
        <v>7891</v>
      </c>
      <c r="BB2153">
        <v>43</v>
      </c>
      <c r="BC2153">
        <v>46</v>
      </c>
      <c r="BD2153" t="s">
        <v>7891</v>
      </c>
      <c r="BE2153" t="s">
        <v>7891</v>
      </c>
      <c r="BF2153" t="s">
        <v>7891</v>
      </c>
      <c r="BG2153" t="s">
        <v>7891</v>
      </c>
      <c r="BH2153" t="s">
        <v>7891</v>
      </c>
      <c r="BI2153" t="s">
        <v>7891</v>
      </c>
      <c r="BJ2153" t="s">
        <v>7891</v>
      </c>
      <c r="BK2153" t="s">
        <v>7891</v>
      </c>
      <c r="BL2153" t="s">
        <v>7891</v>
      </c>
      <c r="BM2153" t="s">
        <v>7891</v>
      </c>
      <c r="BN2153" t="s">
        <v>7891</v>
      </c>
      <c r="BO2153" t="s">
        <v>7891</v>
      </c>
      <c r="BP2153" t="s">
        <v>7891</v>
      </c>
      <c r="BQ2153" t="s">
        <v>7891</v>
      </c>
      <c r="BR2153" t="s">
        <v>7910</v>
      </c>
    </row>
    <row r="2154" spans="1:70" x14ac:dyDescent="0.35">
      <c r="A2154" t="s">
        <v>11404</v>
      </c>
      <c r="B2154" t="s">
        <v>11389</v>
      </c>
      <c r="C2154" t="s">
        <v>7891</v>
      </c>
      <c r="D2154" t="s">
        <v>11390</v>
      </c>
      <c r="E2154" t="s">
        <v>11391</v>
      </c>
      <c r="U2154" t="s">
        <v>7891</v>
      </c>
      <c r="V2154" t="s">
        <v>11392</v>
      </c>
      <c r="W2154" t="s">
        <v>7891</v>
      </c>
      <c r="X2154" t="s">
        <v>7891</v>
      </c>
      <c r="Y2154" t="s">
        <v>7891</v>
      </c>
      <c r="Z2154" t="s">
        <v>7891</v>
      </c>
      <c r="AA2154" t="s">
        <v>7891</v>
      </c>
      <c r="AB2154" t="s">
        <v>11393</v>
      </c>
      <c r="AC2154" t="s">
        <v>7891</v>
      </c>
      <c r="AD2154" t="s">
        <v>7891</v>
      </c>
      <c r="AE2154" t="s">
        <v>7891</v>
      </c>
      <c r="AF2154" t="s">
        <v>7891</v>
      </c>
      <c r="AG2154" t="s">
        <v>7891</v>
      </c>
      <c r="AH2154" t="s">
        <v>7891</v>
      </c>
      <c r="AI2154" t="s">
        <v>7891</v>
      </c>
      <c r="AJ2154" t="s">
        <v>7891</v>
      </c>
      <c r="AK2154" t="s">
        <v>7891</v>
      </c>
      <c r="AL2154" t="s">
        <v>7891</v>
      </c>
      <c r="AM2154" t="s">
        <v>7891</v>
      </c>
      <c r="AN2154" t="s">
        <v>7891</v>
      </c>
      <c r="AO2154" t="s">
        <v>11394</v>
      </c>
      <c r="AP2154" t="s">
        <v>7891</v>
      </c>
      <c r="AQ2154" t="s">
        <v>7891</v>
      </c>
      <c r="AR2154" t="s">
        <v>7891</v>
      </c>
      <c r="AS2154" t="s">
        <v>7891</v>
      </c>
      <c r="AT2154" t="s">
        <v>7891</v>
      </c>
      <c r="AU2154">
        <v>2020</v>
      </c>
      <c r="AV2154">
        <v>4</v>
      </c>
      <c r="AW2154">
        <v>1</v>
      </c>
      <c r="AX2154" t="s">
        <v>7891</v>
      </c>
      <c r="AY2154" t="s">
        <v>7891</v>
      </c>
      <c r="AZ2154" t="s">
        <v>7891</v>
      </c>
      <c r="BA2154" t="s">
        <v>7891</v>
      </c>
      <c r="BB2154">
        <v>199</v>
      </c>
      <c r="BC2154">
        <v>203</v>
      </c>
      <c r="BD2154" t="s">
        <v>7891</v>
      </c>
      <c r="BE2154" t="s">
        <v>11395</v>
      </c>
      <c r="BF2154" t="s">
        <v>7891</v>
      </c>
      <c r="BG2154" t="s">
        <v>7891</v>
      </c>
      <c r="BH2154" t="s">
        <v>7891</v>
      </c>
      <c r="BI2154" t="s">
        <v>7891</v>
      </c>
      <c r="BJ2154" t="s">
        <v>7891</v>
      </c>
      <c r="BK2154" t="s">
        <v>7891</v>
      </c>
      <c r="BL2154" t="s">
        <v>7891</v>
      </c>
      <c r="BM2154">
        <v>33987498</v>
      </c>
      <c r="BN2154" t="s">
        <v>7891</v>
      </c>
      <c r="BO2154" t="s">
        <v>7891</v>
      </c>
      <c r="BP2154" t="s">
        <v>7891</v>
      </c>
      <c r="BQ2154" t="s">
        <v>7891</v>
      </c>
      <c r="BR2154" t="s">
        <v>11396</v>
      </c>
    </row>
    <row r="2155" spans="1:70" x14ac:dyDescent="0.35">
      <c r="A2155" t="s">
        <v>11404</v>
      </c>
      <c r="B2155" t="s">
        <v>11397</v>
      </c>
      <c r="C2155" t="s">
        <v>7891</v>
      </c>
      <c r="D2155" t="s">
        <v>11398</v>
      </c>
      <c r="E2155" t="s">
        <v>11399</v>
      </c>
      <c r="U2155" t="s">
        <v>7891</v>
      </c>
      <c r="V2155" t="s">
        <v>11400</v>
      </c>
      <c r="W2155" t="s">
        <v>7891</v>
      </c>
      <c r="X2155" t="s">
        <v>7891</v>
      </c>
      <c r="Y2155" t="s">
        <v>7891</v>
      </c>
      <c r="Z2155" t="s">
        <v>7891</v>
      </c>
      <c r="AA2155" t="s">
        <v>7891</v>
      </c>
      <c r="AB2155" t="s">
        <v>7891</v>
      </c>
      <c r="AC2155" t="s">
        <v>7891</v>
      </c>
      <c r="AD2155" t="s">
        <v>7891</v>
      </c>
      <c r="AE2155" t="s">
        <v>7891</v>
      </c>
      <c r="AF2155" t="s">
        <v>7891</v>
      </c>
      <c r="AG2155" t="s">
        <v>7891</v>
      </c>
      <c r="AH2155" t="s">
        <v>7891</v>
      </c>
      <c r="AI2155" t="s">
        <v>7891</v>
      </c>
      <c r="AJ2155" t="s">
        <v>7891</v>
      </c>
      <c r="AK2155" t="s">
        <v>7891</v>
      </c>
      <c r="AL2155" t="s">
        <v>7891</v>
      </c>
      <c r="AM2155" t="s">
        <v>7891</v>
      </c>
      <c r="AN2155" t="s">
        <v>7891</v>
      </c>
      <c r="AO2155" t="s">
        <v>10783</v>
      </c>
      <c r="AP2155" t="s">
        <v>10784</v>
      </c>
      <c r="AQ2155" t="s">
        <v>11401</v>
      </c>
      <c r="AR2155" t="s">
        <v>7891</v>
      </c>
      <c r="AS2155" t="s">
        <v>7891</v>
      </c>
      <c r="AT2155" t="s">
        <v>7891</v>
      </c>
      <c r="AU2155">
        <v>2020</v>
      </c>
      <c r="AV2155">
        <v>12447</v>
      </c>
      <c r="AW2155" t="s">
        <v>7891</v>
      </c>
      <c r="AX2155" t="s">
        <v>7891</v>
      </c>
      <c r="AY2155" t="s">
        <v>7891</v>
      </c>
      <c r="AZ2155" t="s">
        <v>7891</v>
      </c>
      <c r="BA2155" t="s">
        <v>7891</v>
      </c>
      <c r="BB2155">
        <v>595</v>
      </c>
      <c r="BC2155">
        <v>609</v>
      </c>
      <c r="BD2155" t="s">
        <v>7891</v>
      </c>
      <c r="BE2155" t="s">
        <v>11402</v>
      </c>
      <c r="BF2155" t="s">
        <v>7891</v>
      </c>
      <c r="BG2155" t="s">
        <v>7891</v>
      </c>
      <c r="BH2155" t="s">
        <v>7891</v>
      </c>
      <c r="BI2155" t="s">
        <v>7891</v>
      </c>
      <c r="BJ2155" t="s">
        <v>7891</v>
      </c>
      <c r="BK2155" t="s">
        <v>7891</v>
      </c>
      <c r="BL2155" t="s">
        <v>7891</v>
      </c>
      <c r="BM2155" t="s">
        <v>7891</v>
      </c>
      <c r="BN2155" t="s">
        <v>7891</v>
      </c>
      <c r="BO2155" t="s">
        <v>7891</v>
      </c>
      <c r="BP2155" t="s">
        <v>7891</v>
      </c>
      <c r="BQ2155" t="s">
        <v>7891</v>
      </c>
      <c r="BR2155" t="s">
        <v>11403</v>
      </c>
    </row>
    <row r="2156" spans="1:70" x14ac:dyDescent="0.35">
      <c r="A2156" t="s">
        <v>11405</v>
      </c>
      <c r="B2156" t="s">
        <v>9340</v>
      </c>
      <c r="C2156" t="s">
        <v>7891</v>
      </c>
      <c r="D2156" t="s">
        <v>4264</v>
      </c>
      <c r="E2156" t="s">
        <v>9341</v>
      </c>
      <c r="U2156" t="s">
        <v>7891</v>
      </c>
      <c r="V2156" t="s">
        <v>9342</v>
      </c>
      <c r="W2156" t="s">
        <v>7891</v>
      </c>
      <c r="X2156" t="s">
        <v>7891</v>
      </c>
      <c r="Y2156" t="s">
        <v>7891</v>
      </c>
      <c r="Z2156" t="s">
        <v>7891</v>
      </c>
      <c r="AA2156" t="s">
        <v>7891</v>
      </c>
      <c r="AB2156" t="s">
        <v>9343</v>
      </c>
      <c r="AC2156" t="s">
        <v>7891</v>
      </c>
      <c r="AD2156" t="s">
        <v>7891</v>
      </c>
      <c r="AE2156" t="s">
        <v>7891</v>
      </c>
      <c r="AF2156" t="s">
        <v>7891</v>
      </c>
      <c r="AG2156" t="s">
        <v>7891</v>
      </c>
      <c r="AH2156" t="s">
        <v>7891</v>
      </c>
      <c r="AI2156" t="s">
        <v>7891</v>
      </c>
      <c r="AJ2156" t="s">
        <v>7891</v>
      </c>
      <c r="AK2156" t="s">
        <v>7891</v>
      </c>
      <c r="AL2156" t="s">
        <v>7891</v>
      </c>
      <c r="AM2156" t="s">
        <v>7891</v>
      </c>
      <c r="AN2156" t="s">
        <v>7891</v>
      </c>
      <c r="AO2156" t="s">
        <v>9344</v>
      </c>
      <c r="AP2156" t="s">
        <v>9345</v>
      </c>
      <c r="AQ2156" t="s">
        <v>7891</v>
      </c>
      <c r="AR2156" t="s">
        <v>7891</v>
      </c>
      <c r="AS2156" t="s">
        <v>7891</v>
      </c>
      <c r="AT2156" t="s">
        <v>9046</v>
      </c>
      <c r="AU2156">
        <v>2021</v>
      </c>
      <c r="AV2156">
        <v>26</v>
      </c>
      <c r="AW2156">
        <v>7</v>
      </c>
      <c r="AX2156" t="s">
        <v>7891</v>
      </c>
      <c r="AY2156" t="s">
        <v>7891</v>
      </c>
      <c r="AZ2156" t="s">
        <v>7891</v>
      </c>
      <c r="BA2156" t="s">
        <v>7891</v>
      </c>
      <c r="BB2156">
        <v>480</v>
      </c>
      <c r="BC2156">
        <v>490</v>
      </c>
      <c r="BD2156" t="s">
        <v>7891</v>
      </c>
      <c r="BE2156" t="s">
        <v>2446</v>
      </c>
      <c r="BF2156" t="s">
        <v>7891</v>
      </c>
      <c r="BG2156" t="s">
        <v>9297</v>
      </c>
      <c r="BH2156" t="s">
        <v>7891</v>
      </c>
      <c r="BI2156" t="s">
        <v>7891</v>
      </c>
      <c r="BJ2156" t="s">
        <v>7891</v>
      </c>
      <c r="BK2156" t="s">
        <v>7891</v>
      </c>
      <c r="BL2156" t="s">
        <v>7891</v>
      </c>
      <c r="BM2156">
        <v>34402395</v>
      </c>
      <c r="BN2156" t="s">
        <v>7891</v>
      </c>
      <c r="BO2156" t="s">
        <v>7891</v>
      </c>
      <c r="BP2156" t="s">
        <v>7891</v>
      </c>
      <c r="BQ2156" t="s">
        <v>7891</v>
      </c>
      <c r="BR2156" t="s">
        <v>9346</v>
      </c>
    </row>
    <row r="2157" spans="1:70" x14ac:dyDescent="0.35">
      <c r="A2157" t="s">
        <v>11405</v>
      </c>
      <c r="B2157" t="s">
        <v>9592</v>
      </c>
      <c r="C2157" t="s">
        <v>7891</v>
      </c>
      <c r="D2157" t="s">
        <v>9593</v>
      </c>
      <c r="E2157" t="s">
        <v>8902</v>
      </c>
      <c r="U2157" t="s">
        <v>7891</v>
      </c>
      <c r="V2157" t="s">
        <v>9594</v>
      </c>
      <c r="W2157" t="s">
        <v>7891</v>
      </c>
      <c r="X2157" t="s">
        <v>7891</v>
      </c>
      <c r="Y2157" t="s">
        <v>7891</v>
      </c>
      <c r="Z2157" t="s">
        <v>7891</v>
      </c>
      <c r="AA2157" t="s">
        <v>7891</v>
      </c>
      <c r="AB2157" t="s">
        <v>9595</v>
      </c>
      <c r="AC2157" t="s">
        <v>7891</v>
      </c>
      <c r="AD2157" t="s">
        <v>7891</v>
      </c>
      <c r="AE2157" t="s">
        <v>7891</v>
      </c>
      <c r="AF2157" t="s">
        <v>7891</v>
      </c>
      <c r="AG2157" t="s">
        <v>7891</v>
      </c>
      <c r="AH2157" t="s">
        <v>7891</v>
      </c>
      <c r="AI2157" t="s">
        <v>7891</v>
      </c>
      <c r="AJ2157" t="s">
        <v>7891</v>
      </c>
      <c r="AK2157" t="s">
        <v>7891</v>
      </c>
      <c r="AL2157" t="s">
        <v>7891</v>
      </c>
      <c r="AM2157" t="s">
        <v>7891</v>
      </c>
      <c r="AN2157" t="s">
        <v>7891</v>
      </c>
      <c r="AO2157" t="s">
        <v>8905</v>
      </c>
      <c r="AP2157" t="s">
        <v>8906</v>
      </c>
      <c r="AQ2157" t="s">
        <v>7891</v>
      </c>
      <c r="AR2157" t="s">
        <v>7891</v>
      </c>
      <c r="AS2157" t="s">
        <v>7891</v>
      </c>
      <c r="AT2157" t="s">
        <v>9244</v>
      </c>
      <c r="AU2157">
        <v>2021</v>
      </c>
      <c r="AV2157">
        <v>303</v>
      </c>
      <c r="AW2157" t="s">
        <v>7891</v>
      </c>
      <c r="AX2157" t="s">
        <v>7891</v>
      </c>
      <c r="AY2157" t="s">
        <v>7891</v>
      </c>
      <c r="AZ2157" t="s">
        <v>7891</v>
      </c>
      <c r="BA2157" t="s">
        <v>7891</v>
      </c>
      <c r="BB2157" t="s">
        <v>7891</v>
      </c>
      <c r="BC2157" t="s">
        <v>7891</v>
      </c>
      <c r="BD2157">
        <v>114069</v>
      </c>
      <c r="BE2157" t="s">
        <v>2883</v>
      </c>
      <c r="BF2157" t="s">
        <v>7891</v>
      </c>
      <c r="BG2157" t="s">
        <v>9570</v>
      </c>
      <c r="BH2157" t="s">
        <v>7891</v>
      </c>
      <c r="BI2157" t="s">
        <v>7891</v>
      </c>
      <c r="BJ2157" t="s">
        <v>7891</v>
      </c>
      <c r="BK2157" t="s">
        <v>7891</v>
      </c>
      <c r="BL2157" t="s">
        <v>7891</v>
      </c>
      <c r="BM2157">
        <v>34182270</v>
      </c>
      <c r="BN2157" t="s">
        <v>7891</v>
      </c>
      <c r="BO2157" t="s">
        <v>7891</v>
      </c>
      <c r="BP2157" t="s">
        <v>7891</v>
      </c>
      <c r="BQ2157" t="s">
        <v>7891</v>
      </c>
      <c r="BR2157" t="s">
        <v>9596</v>
      </c>
    </row>
    <row r="2158" spans="1:70" x14ac:dyDescent="0.35">
      <c r="A2158" t="s">
        <v>11406</v>
      </c>
      <c r="B2158" t="s">
        <v>9340</v>
      </c>
      <c r="C2158" t="s">
        <v>7891</v>
      </c>
      <c r="D2158" t="s">
        <v>4264</v>
      </c>
      <c r="E2158" t="s">
        <v>9341</v>
      </c>
      <c r="U2158" t="s">
        <v>7891</v>
      </c>
      <c r="V2158" t="s">
        <v>9342</v>
      </c>
      <c r="W2158" t="s">
        <v>7891</v>
      </c>
      <c r="X2158" t="s">
        <v>7891</v>
      </c>
      <c r="Y2158" t="s">
        <v>7891</v>
      </c>
      <c r="Z2158" t="s">
        <v>7891</v>
      </c>
      <c r="AA2158" t="s">
        <v>7891</v>
      </c>
      <c r="AB2158" t="s">
        <v>9343</v>
      </c>
      <c r="AC2158" t="s">
        <v>7891</v>
      </c>
      <c r="AD2158" t="s">
        <v>7891</v>
      </c>
      <c r="AE2158" t="s">
        <v>7891</v>
      </c>
      <c r="AF2158" t="s">
        <v>7891</v>
      </c>
      <c r="AG2158" t="s">
        <v>7891</v>
      </c>
      <c r="AH2158" t="s">
        <v>7891</v>
      </c>
      <c r="AI2158" t="s">
        <v>7891</v>
      </c>
      <c r="AJ2158" t="s">
        <v>7891</v>
      </c>
      <c r="AK2158" t="s">
        <v>7891</v>
      </c>
      <c r="AL2158" t="s">
        <v>7891</v>
      </c>
      <c r="AM2158" t="s">
        <v>7891</v>
      </c>
      <c r="AN2158" t="s">
        <v>7891</v>
      </c>
      <c r="AO2158" t="s">
        <v>9344</v>
      </c>
      <c r="AP2158" t="s">
        <v>9345</v>
      </c>
      <c r="AQ2158" t="s">
        <v>7891</v>
      </c>
      <c r="AR2158" t="s">
        <v>7891</v>
      </c>
      <c r="AS2158" t="s">
        <v>7891</v>
      </c>
      <c r="AT2158" t="s">
        <v>9046</v>
      </c>
      <c r="AU2158">
        <v>2021</v>
      </c>
      <c r="AV2158">
        <v>26</v>
      </c>
      <c r="AW2158">
        <v>7</v>
      </c>
      <c r="AX2158" t="s">
        <v>7891</v>
      </c>
      <c r="AY2158" t="s">
        <v>7891</v>
      </c>
      <c r="AZ2158" t="s">
        <v>7891</v>
      </c>
      <c r="BA2158" t="s">
        <v>7891</v>
      </c>
      <c r="BB2158">
        <v>480</v>
      </c>
      <c r="BC2158">
        <v>490</v>
      </c>
      <c r="BD2158" t="s">
        <v>7891</v>
      </c>
      <c r="BE2158" t="s">
        <v>2446</v>
      </c>
      <c r="BF2158" t="s">
        <v>7891</v>
      </c>
      <c r="BG2158" t="s">
        <v>9297</v>
      </c>
      <c r="BH2158" t="s">
        <v>7891</v>
      </c>
      <c r="BI2158" t="s">
        <v>7891</v>
      </c>
      <c r="BJ2158" t="s">
        <v>7891</v>
      </c>
      <c r="BK2158" t="s">
        <v>7891</v>
      </c>
      <c r="BL2158" t="s">
        <v>7891</v>
      </c>
      <c r="BM2158">
        <v>34402395</v>
      </c>
      <c r="BN2158" t="s">
        <v>7891</v>
      </c>
      <c r="BO2158" t="s">
        <v>7891</v>
      </c>
      <c r="BP2158" t="s">
        <v>7891</v>
      </c>
      <c r="BQ2158" t="s">
        <v>7891</v>
      </c>
      <c r="BR2158" t="s">
        <v>9346</v>
      </c>
    </row>
    <row r="2159" spans="1:70" x14ac:dyDescent="0.35">
      <c r="A2159" t="s">
        <v>11407</v>
      </c>
      <c r="B2159" t="s">
        <v>11415</v>
      </c>
      <c r="C2159" t="s">
        <v>7891</v>
      </c>
      <c r="D2159" t="s">
        <v>7365</v>
      </c>
      <c r="E2159" t="s">
        <v>11416</v>
      </c>
      <c r="U2159" t="s">
        <v>7891</v>
      </c>
      <c r="V2159" t="s">
        <v>11417</v>
      </c>
      <c r="W2159" t="s">
        <v>7891</v>
      </c>
      <c r="X2159" t="s">
        <v>7891</v>
      </c>
      <c r="Y2159" t="s">
        <v>7891</v>
      </c>
      <c r="Z2159" t="s">
        <v>7891</v>
      </c>
      <c r="AA2159" t="s">
        <v>7891</v>
      </c>
      <c r="AB2159" t="s">
        <v>7891</v>
      </c>
      <c r="AC2159" t="s">
        <v>7891</v>
      </c>
      <c r="AD2159" t="s">
        <v>7891</v>
      </c>
      <c r="AE2159" t="s">
        <v>7891</v>
      </c>
      <c r="AF2159" t="s">
        <v>7891</v>
      </c>
      <c r="AG2159" t="s">
        <v>7891</v>
      </c>
      <c r="AH2159" t="s">
        <v>7891</v>
      </c>
      <c r="AI2159" t="s">
        <v>7891</v>
      </c>
      <c r="AJ2159" t="s">
        <v>7891</v>
      </c>
      <c r="AK2159" t="s">
        <v>7891</v>
      </c>
      <c r="AL2159" t="s">
        <v>7891</v>
      </c>
      <c r="AM2159" t="s">
        <v>7891</v>
      </c>
      <c r="AN2159" t="s">
        <v>7891</v>
      </c>
      <c r="AO2159" t="s">
        <v>11418</v>
      </c>
      <c r="AP2159" t="s">
        <v>11419</v>
      </c>
      <c r="AQ2159" t="s">
        <v>7891</v>
      </c>
      <c r="AR2159" t="s">
        <v>7891</v>
      </c>
      <c r="AS2159" t="s">
        <v>7891</v>
      </c>
      <c r="AT2159" t="s">
        <v>7891</v>
      </c>
      <c r="AU2159" t="s">
        <v>7891</v>
      </c>
      <c r="AV2159" t="s">
        <v>7891</v>
      </c>
      <c r="AW2159" t="s">
        <v>7891</v>
      </c>
      <c r="AX2159" t="s">
        <v>7891</v>
      </c>
      <c r="AY2159" t="s">
        <v>7891</v>
      </c>
      <c r="AZ2159" t="s">
        <v>7891</v>
      </c>
      <c r="BA2159" t="s">
        <v>7891</v>
      </c>
      <c r="BB2159" t="s">
        <v>7891</v>
      </c>
      <c r="BC2159" t="s">
        <v>7891</v>
      </c>
      <c r="BD2159">
        <v>110000221089643</v>
      </c>
      <c r="BE2159" t="s">
        <v>7367</v>
      </c>
      <c r="BF2159" t="s">
        <v>7891</v>
      </c>
      <c r="BG2159" t="s">
        <v>7901</v>
      </c>
      <c r="BH2159" t="s">
        <v>7891</v>
      </c>
      <c r="BI2159" t="s">
        <v>7891</v>
      </c>
      <c r="BJ2159" t="s">
        <v>7891</v>
      </c>
      <c r="BK2159" t="s">
        <v>7891</v>
      </c>
      <c r="BL2159" t="s">
        <v>7891</v>
      </c>
      <c r="BM2159" t="s">
        <v>7891</v>
      </c>
      <c r="BN2159" t="s">
        <v>7891</v>
      </c>
      <c r="BO2159" t="s">
        <v>7891</v>
      </c>
      <c r="BP2159" t="s">
        <v>7891</v>
      </c>
      <c r="BQ2159" t="s">
        <v>7891</v>
      </c>
      <c r="BR2159" t="s">
        <v>11420</v>
      </c>
    </row>
    <row r="2160" spans="1:70" x14ac:dyDescent="0.35">
      <c r="A2160" t="s">
        <v>11407</v>
      </c>
      <c r="B2160" t="s">
        <v>11421</v>
      </c>
      <c r="C2160" t="s">
        <v>7891</v>
      </c>
      <c r="D2160" t="s">
        <v>6939</v>
      </c>
      <c r="E2160" t="s">
        <v>9041</v>
      </c>
      <c r="U2160" t="s">
        <v>7891</v>
      </c>
      <c r="V2160" t="s">
        <v>11422</v>
      </c>
      <c r="W2160" t="s">
        <v>7891</v>
      </c>
      <c r="X2160" t="s">
        <v>7891</v>
      </c>
      <c r="Y2160" t="s">
        <v>7891</v>
      </c>
      <c r="Z2160" t="s">
        <v>7891</v>
      </c>
      <c r="AA2160" t="s">
        <v>7891</v>
      </c>
      <c r="AB2160" t="s">
        <v>11423</v>
      </c>
      <c r="AC2160" t="s">
        <v>7891</v>
      </c>
      <c r="AD2160" t="s">
        <v>7891</v>
      </c>
      <c r="AE2160" t="s">
        <v>7891</v>
      </c>
      <c r="AF2160" t="s">
        <v>7891</v>
      </c>
      <c r="AG2160" t="s">
        <v>7891</v>
      </c>
      <c r="AH2160" t="s">
        <v>7891</v>
      </c>
      <c r="AI2160" t="s">
        <v>7891</v>
      </c>
      <c r="AJ2160" t="s">
        <v>7891</v>
      </c>
      <c r="AK2160" t="s">
        <v>7891</v>
      </c>
      <c r="AL2160" t="s">
        <v>7891</v>
      </c>
      <c r="AM2160" t="s">
        <v>7891</v>
      </c>
      <c r="AN2160" t="s">
        <v>7891</v>
      </c>
      <c r="AO2160" t="s">
        <v>9044</v>
      </c>
      <c r="AP2160" t="s">
        <v>9045</v>
      </c>
      <c r="AQ2160" t="s">
        <v>7891</v>
      </c>
      <c r="AR2160" t="s">
        <v>7891</v>
      </c>
      <c r="AS2160" t="s">
        <v>7891</v>
      </c>
      <c r="AT2160" t="s">
        <v>7891</v>
      </c>
      <c r="AU2160" t="s">
        <v>7891</v>
      </c>
      <c r="AV2160" t="s">
        <v>7891</v>
      </c>
      <c r="AW2160" t="s">
        <v>7891</v>
      </c>
      <c r="AX2160" t="s">
        <v>7891</v>
      </c>
      <c r="AY2160" t="s">
        <v>7891</v>
      </c>
      <c r="AZ2160" t="s">
        <v>7891</v>
      </c>
      <c r="BA2160" t="s">
        <v>7891</v>
      </c>
      <c r="BB2160" t="s">
        <v>7891</v>
      </c>
      <c r="BC2160" t="s">
        <v>7891</v>
      </c>
      <c r="BD2160" t="s">
        <v>7891</v>
      </c>
      <c r="BE2160" t="s">
        <v>3917</v>
      </c>
      <c r="BF2160" t="s">
        <v>7891</v>
      </c>
      <c r="BG2160" t="s">
        <v>8197</v>
      </c>
      <c r="BH2160" t="s">
        <v>7891</v>
      </c>
      <c r="BI2160" t="s">
        <v>7891</v>
      </c>
      <c r="BJ2160" t="s">
        <v>7891</v>
      </c>
      <c r="BK2160" t="s">
        <v>7891</v>
      </c>
      <c r="BL2160" t="s">
        <v>7891</v>
      </c>
      <c r="BM2160">
        <v>35332850</v>
      </c>
      <c r="BN2160" t="s">
        <v>7891</v>
      </c>
      <c r="BO2160" t="s">
        <v>7891</v>
      </c>
      <c r="BP2160" t="s">
        <v>7891</v>
      </c>
      <c r="BQ2160" t="s">
        <v>7891</v>
      </c>
      <c r="BR2160" t="s">
        <v>11424</v>
      </c>
    </row>
    <row r="2161" spans="1:70" x14ac:dyDescent="0.35">
      <c r="A2161" t="s">
        <v>11407</v>
      </c>
      <c r="B2161" t="s">
        <v>11425</v>
      </c>
      <c r="C2161" t="s">
        <v>7891</v>
      </c>
      <c r="D2161" t="s">
        <v>6936</v>
      </c>
      <c r="E2161" t="s">
        <v>9516</v>
      </c>
      <c r="U2161" t="s">
        <v>7891</v>
      </c>
      <c r="V2161" t="s">
        <v>1843</v>
      </c>
      <c r="W2161" t="s">
        <v>7891</v>
      </c>
      <c r="X2161" t="s">
        <v>7891</v>
      </c>
      <c r="Y2161" t="s">
        <v>7891</v>
      </c>
      <c r="Z2161" t="s">
        <v>7891</v>
      </c>
      <c r="AA2161" t="s">
        <v>7891</v>
      </c>
      <c r="AB2161" t="s">
        <v>7891</v>
      </c>
      <c r="AC2161" t="s">
        <v>7891</v>
      </c>
      <c r="AD2161" t="s">
        <v>7891</v>
      </c>
      <c r="AE2161" t="s">
        <v>7891</v>
      </c>
      <c r="AF2161" t="s">
        <v>7891</v>
      </c>
      <c r="AG2161" t="s">
        <v>7891</v>
      </c>
      <c r="AH2161" t="s">
        <v>7891</v>
      </c>
      <c r="AI2161" t="s">
        <v>7891</v>
      </c>
      <c r="AJ2161" t="s">
        <v>7891</v>
      </c>
      <c r="AK2161" t="s">
        <v>7891</v>
      </c>
      <c r="AL2161" t="s">
        <v>7891</v>
      </c>
      <c r="AM2161" t="s">
        <v>7891</v>
      </c>
      <c r="AN2161" t="s">
        <v>7891</v>
      </c>
      <c r="AO2161" t="s">
        <v>9518</v>
      </c>
      <c r="AP2161" t="s">
        <v>9519</v>
      </c>
      <c r="AQ2161" t="s">
        <v>7891</v>
      </c>
      <c r="AR2161" t="s">
        <v>7891</v>
      </c>
      <c r="AS2161" t="s">
        <v>7891</v>
      </c>
      <c r="AT2161" t="s">
        <v>8331</v>
      </c>
      <c r="AU2161">
        <v>2022</v>
      </c>
      <c r="AV2161">
        <v>43</v>
      </c>
      <c r="AW2161">
        <v>2</v>
      </c>
      <c r="AX2161" t="s">
        <v>7891</v>
      </c>
      <c r="AY2161" t="s">
        <v>7891</v>
      </c>
      <c r="AZ2161" t="s">
        <v>7891</v>
      </c>
      <c r="BA2161" t="s">
        <v>7891</v>
      </c>
      <c r="BB2161">
        <v>83</v>
      </c>
      <c r="BC2161">
        <v>89</v>
      </c>
      <c r="BD2161" t="s">
        <v>7891</v>
      </c>
      <c r="BE2161" t="s">
        <v>1842</v>
      </c>
      <c r="BF2161" t="s">
        <v>7891</v>
      </c>
      <c r="BG2161" t="s">
        <v>7891</v>
      </c>
      <c r="BH2161" t="s">
        <v>7891</v>
      </c>
      <c r="BI2161" t="s">
        <v>7891</v>
      </c>
      <c r="BJ2161" t="s">
        <v>7891</v>
      </c>
      <c r="BK2161" t="s">
        <v>7891</v>
      </c>
      <c r="BL2161" t="s">
        <v>7891</v>
      </c>
      <c r="BM2161">
        <v>33275053</v>
      </c>
      <c r="BN2161" t="s">
        <v>7891</v>
      </c>
      <c r="BO2161" t="s">
        <v>7891</v>
      </c>
      <c r="BP2161" t="s">
        <v>7891</v>
      </c>
      <c r="BQ2161" t="s">
        <v>7891</v>
      </c>
      <c r="BR2161" t="s">
        <v>11426</v>
      </c>
    </row>
    <row r="2162" spans="1:70" x14ac:dyDescent="0.35">
      <c r="A2162" t="s">
        <v>11407</v>
      </c>
      <c r="B2162" t="s">
        <v>8464</v>
      </c>
      <c r="C2162" t="s">
        <v>7891</v>
      </c>
      <c r="D2162" t="s">
        <v>8465</v>
      </c>
      <c r="E2162" t="s">
        <v>8466</v>
      </c>
      <c r="U2162" t="s">
        <v>7891</v>
      </c>
      <c r="V2162" t="s">
        <v>8467</v>
      </c>
      <c r="W2162" t="s">
        <v>7891</v>
      </c>
      <c r="X2162" t="s">
        <v>7891</v>
      </c>
      <c r="Y2162" t="s">
        <v>7891</v>
      </c>
      <c r="Z2162" t="s">
        <v>7891</v>
      </c>
      <c r="AA2162" t="s">
        <v>7891</v>
      </c>
      <c r="AB2162" t="s">
        <v>8468</v>
      </c>
      <c r="AC2162" t="s">
        <v>7891</v>
      </c>
      <c r="AD2162" t="s">
        <v>7891</v>
      </c>
      <c r="AE2162" t="s">
        <v>7891</v>
      </c>
      <c r="AF2162" t="s">
        <v>7891</v>
      </c>
      <c r="AG2162" t="s">
        <v>7891</v>
      </c>
      <c r="AH2162" t="s">
        <v>7891</v>
      </c>
      <c r="AI2162" t="s">
        <v>7891</v>
      </c>
      <c r="AJ2162" t="s">
        <v>7891</v>
      </c>
      <c r="AK2162" t="s">
        <v>7891</v>
      </c>
      <c r="AL2162" t="s">
        <v>7891</v>
      </c>
      <c r="AM2162" t="s">
        <v>7891</v>
      </c>
      <c r="AN2162" t="s">
        <v>7891</v>
      </c>
      <c r="AO2162" t="s">
        <v>7891</v>
      </c>
      <c r="AP2162" t="s">
        <v>8469</v>
      </c>
      <c r="AQ2162" t="s">
        <v>7891</v>
      </c>
      <c r="AR2162" t="s">
        <v>7891</v>
      </c>
      <c r="AS2162" t="s">
        <v>7891</v>
      </c>
      <c r="AT2162" t="s">
        <v>8470</v>
      </c>
      <c r="AU2162">
        <v>2022</v>
      </c>
      <c r="AV2162">
        <v>23</v>
      </c>
      <c r="AW2162">
        <v>1</v>
      </c>
      <c r="AX2162" t="s">
        <v>7891</v>
      </c>
      <c r="AY2162" t="s">
        <v>7891</v>
      </c>
      <c r="AZ2162" t="s">
        <v>7891</v>
      </c>
      <c r="BA2162" t="s">
        <v>7891</v>
      </c>
      <c r="BB2162" t="s">
        <v>7891</v>
      </c>
      <c r="BC2162" t="s">
        <v>7891</v>
      </c>
      <c r="BD2162">
        <v>110</v>
      </c>
      <c r="BE2162" t="s">
        <v>8471</v>
      </c>
      <c r="BF2162" t="s">
        <v>7891</v>
      </c>
      <c r="BG2162" t="s">
        <v>7891</v>
      </c>
      <c r="BH2162" t="s">
        <v>7891</v>
      </c>
      <c r="BI2162" t="s">
        <v>7891</v>
      </c>
      <c r="BJ2162" t="s">
        <v>7891</v>
      </c>
      <c r="BK2162" t="s">
        <v>7891</v>
      </c>
      <c r="BL2162" t="s">
        <v>7891</v>
      </c>
      <c r="BM2162">
        <v>35115023</v>
      </c>
      <c r="BN2162" t="s">
        <v>7891</v>
      </c>
      <c r="BO2162" t="s">
        <v>7891</v>
      </c>
      <c r="BP2162" t="s">
        <v>7891</v>
      </c>
      <c r="BQ2162" t="s">
        <v>7891</v>
      </c>
      <c r="BR2162" t="s">
        <v>8472</v>
      </c>
    </row>
    <row r="2163" spans="1:70" x14ac:dyDescent="0.35">
      <c r="A2163" t="s">
        <v>11407</v>
      </c>
      <c r="B2163" t="s">
        <v>11427</v>
      </c>
      <c r="C2163" t="s">
        <v>7891</v>
      </c>
      <c r="D2163" t="s">
        <v>7388</v>
      </c>
      <c r="E2163" t="s">
        <v>11337</v>
      </c>
      <c r="U2163" t="s">
        <v>7891</v>
      </c>
      <c r="V2163" t="s">
        <v>11428</v>
      </c>
      <c r="W2163" t="s">
        <v>7891</v>
      </c>
      <c r="X2163" t="s">
        <v>7891</v>
      </c>
      <c r="Y2163" t="s">
        <v>7891</v>
      </c>
      <c r="Z2163" t="s">
        <v>7891</v>
      </c>
      <c r="AA2163" t="s">
        <v>7891</v>
      </c>
      <c r="AB2163" t="s">
        <v>7891</v>
      </c>
      <c r="AC2163" t="s">
        <v>7891</v>
      </c>
      <c r="AD2163" t="s">
        <v>7891</v>
      </c>
      <c r="AE2163" t="s">
        <v>7891</v>
      </c>
      <c r="AF2163" t="s">
        <v>7891</v>
      </c>
      <c r="AG2163" t="s">
        <v>7891</v>
      </c>
      <c r="AH2163" t="s">
        <v>7891</v>
      </c>
      <c r="AI2163" t="s">
        <v>7891</v>
      </c>
      <c r="AJ2163" t="s">
        <v>7891</v>
      </c>
      <c r="AK2163" t="s">
        <v>7891</v>
      </c>
      <c r="AL2163" t="s">
        <v>7891</v>
      </c>
      <c r="AM2163" t="s">
        <v>7891</v>
      </c>
      <c r="AN2163" t="s">
        <v>7891</v>
      </c>
      <c r="AO2163" t="s">
        <v>11339</v>
      </c>
      <c r="AP2163" t="s">
        <v>11340</v>
      </c>
      <c r="AQ2163" t="s">
        <v>7891</v>
      </c>
      <c r="AR2163" t="s">
        <v>7891</v>
      </c>
      <c r="AS2163" t="s">
        <v>7891</v>
      </c>
      <c r="AT2163" t="s">
        <v>7945</v>
      </c>
      <c r="AU2163">
        <v>2022</v>
      </c>
      <c r="AV2163">
        <v>18</v>
      </c>
      <c r="AW2163">
        <v>2</v>
      </c>
      <c r="AX2163" t="s">
        <v>7891</v>
      </c>
      <c r="AY2163" t="s">
        <v>7891</v>
      </c>
      <c r="AZ2163" t="s">
        <v>7891</v>
      </c>
      <c r="BA2163" t="s">
        <v>7891</v>
      </c>
      <c r="BB2163" t="s">
        <v>7891</v>
      </c>
      <c r="BC2163" t="s">
        <v>7891</v>
      </c>
      <c r="BD2163">
        <v>39</v>
      </c>
      <c r="BE2163" t="s">
        <v>11429</v>
      </c>
      <c r="BF2163" t="s">
        <v>7891</v>
      </c>
      <c r="BG2163" t="s">
        <v>7891</v>
      </c>
      <c r="BH2163" t="s">
        <v>7891</v>
      </c>
      <c r="BI2163" t="s">
        <v>7891</v>
      </c>
      <c r="BJ2163" t="s">
        <v>7891</v>
      </c>
      <c r="BK2163" t="s">
        <v>7891</v>
      </c>
      <c r="BL2163" t="s">
        <v>7891</v>
      </c>
      <c r="BM2163" t="s">
        <v>7891</v>
      </c>
      <c r="BN2163" t="s">
        <v>7891</v>
      </c>
      <c r="BO2163" t="s">
        <v>7891</v>
      </c>
      <c r="BP2163" t="s">
        <v>7891</v>
      </c>
      <c r="BQ2163" t="s">
        <v>7891</v>
      </c>
      <c r="BR2163" t="s">
        <v>11430</v>
      </c>
    </row>
    <row r="2164" spans="1:70" x14ac:dyDescent="0.35">
      <c r="A2164" t="s">
        <v>11407</v>
      </c>
      <c r="B2164" t="s">
        <v>8677</v>
      </c>
      <c r="C2164" t="s">
        <v>7891</v>
      </c>
      <c r="D2164" t="s">
        <v>8678</v>
      </c>
      <c r="E2164" t="s">
        <v>8679</v>
      </c>
      <c r="U2164" t="s">
        <v>7891</v>
      </c>
      <c r="V2164" t="s">
        <v>8680</v>
      </c>
      <c r="W2164" t="s">
        <v>7891</v>
      </c>
      <c r="X2164" t="s">
        <v>7891</v>
      </c>
      <c r="Y2164" t="s">
        <v>7891</v>
      </c>
      <c r="Z2164" t="s">
        <v>7891</v>
      </c>
      <c r="AA2164" t="s">
        <v>8681</v>
      </c>
      <c r="AB2164" t="s">
        <v>8682</v>
      </c>
      <c r="AC2164" t="s">
        <v>7891</v>
      </c>
      <c r="AD2164" t="s">
        <v>7891</v>
      </c>
      <c r="AE2164" t="s">
        <v>7891</v>
      </c>
      <c r="AF2164" t="s">
        <v>7891</v>
      </c>
      <c r="AG2164" t="s">
        <v>7891</v>
      </c>
      <c r="AH2164" t="s">
        <v>7891</v>
      </c>
      <c r="AI2164" t="s">
        <v>7891</v>
      </c>
      <c r="AJ2164" t="s">
        <v>7891</v>
      </c>
      <c r="AK2164" t="s">
        <v>7891</v>
      </c>
      <c r="AL2164" t="s">
        <v>7891</v>
      </c>
      <c r="AM2164" t="s">
        <v>7891</v>
      </c>
      <c r="AN2164" t="s">
        <v>7891</v>
      </c>
      <c r="AO2164" t="s">
        <v>8683</v>
      </c>
      <c r="AP2164" t="s">
        <v>8684</v>
      </c>
      <c r="AQ2164" t="s">
        <v>7891</v>
      </c>
      <c r="AR2164" t="s">
        <v>7891</v>
      </c>
      <c r="AS2164" t="s">
        <v>7891</v>
      </c>
      <c r="AT2164" t="s">
        <v>8685</v>
      </c>
      <c r="AU2164">
        <v>2022</v>
      </c>
      <c r="AV2164">
        <v>38</v>
      </c>
      <c r="AW2164">
        <v>1</v>
      </c>
      <c r="AX2164" t="s">
        <v>7891</v>
      </c>
      <c r="AY2164" t="s">
        <v>7891</v>
      </c>
      <c r="AZ2164" t="s">
        <v>7891</v>
      </c>
      <c r="BA2164" t="s">
        <v>7891</v>
      </c>
      <c r="BB2164">
        <v>7</v>
      </c>
      <c r="BC2164">
        <v>16</v>
      </c>
      <c r="BD2164" t="s">
        <v>7891</v>
      </c>
      <c r="BE2164" t="s">
        <v>8686</v>
      </c>
      <c r="BF2164" t="s">
        <v>7891</v>
      </c>
      <c r="BG2164" t="s">
        <v>7891</v>
      </c>
      <c r="BH2164" t="s">
        <v>7891</v>
      </c>
      <c r="BI2164" t="s">
        <v>7891</v>
      </c>
      <c r="BJ2164" t="s">
        <v>7891</v>
      </c>
      <c r="BK2164" t="s">
        <v>7891</v>
      </c>
      <c r="BL2164" t="s">
        <v>7891</v>
      </c>
      <c r="BM2164" t="s">
        <v>7891</v>
      </c>
      <c r="BN2164" t="s">
        <v>7891</v>
      </c>
      <c r="BO2164" t="s">
        <v>7891</v>
      </c>
      <c r="BP2164" t="s">
        <v>7891</v>
      </c>
      <c r="BQ2164" t="s">
        <v>7891</v>
      </c>
      <c r="BR2164" t="s">
        <v>8687</v>
      </c>
    </row>
    <row r="2165" spans="1:70" x14ac:dyDescent="0.35">
      <c r="A2165" t="s">
        <v>11407</v>
      </c>
      <c r="B2165" t="s">
        <v>11431</v>
      </c>
      <c r="C2165" t="s">
        <v>7891</v>
      </c>
      <c r="D2165" t="s">
        <v>6857</v>
      </c>
      <c r="E2165" t="s">
        <v>10744</v>
      </c>
      <c r="U2165" t="s">
        <v>7891</v>
      </c>
      <c r="V2165" t="s">
        <v>11432</v>
      </c>
      <c r="W2165" t="s">
        <v>7891</v>
      </c>
      <c r="X2165" t="s">
        <v>7891</v>
      </c>
      <c r="Y2165" t="s">
        <v>7891</v>
      </c>
      <c r="Z2165" t="s">
        <v>7891</v>
      </c>
      <c r="AA2165" t="s">
        <v>11433</v>
      </c>
      <c r="AB2165" t="s">
        <v>11434</v>
      </c>
      <c r="AC2165" t="s">
        <v>7891</v>
      </c>
      <c r="AD2165" t="s">
        <v>7891</v>
      </c>
      <c r="AE2165" t="s">
        <v>7891</v>
      </c>
      <c r="AF2165" t="s">
        <v>7891</v>
      </c>
      <c r="AG2165" t="s">
        <v>7891</v>
      </c>
      <c r="AH2165" t="s">
        <v>7891</v>
      </c>
      <c r="AI2165" t="s">
        <v>7891</v>
      </c>
      <c r="AJ2165" t="s">
        <v>7891</v>
      </c>
      <c r="AK2165" t="s">
        <v>7891</v>
      </c>
      <c r="AL2165" t="s">
        <v>7891</v>
      </c>
      <c r="AM2165" t="s">
        <v>7891</v>
      </c>
      <c r="AN2165" t="s">
        <v>7891</v>
      </c>
      <c r="AO2165" t="s">
        <v>10748</v>
      </c>
      <c r="AP2165" t="s">
        <v>7891</v>
      </c>
      <c r="AQ2165" t="s">
        <v>7891</v>
      </c>
      <c r="AR2165" t="s">
        <v>7891</v>
      </c>
      <c r="AS2165" t="s">
        <v>7891</v>
      </c>
      <c r="AT2165" t="s">
        <v>7924</v>
      </c>
      <c r="AU2165">
        <v>2021</v>
      </c>
      <c r="AV2165">
        <v>6</v>
      </c>
      <c r="AW2165">
        <v>12</v>
      </c>
      <c r="AX2165" t="s">
        <v>7891</v>
      </c>
      <c r="AY2165" t="s">
        <v>7891</v>
      </c>
      <c r="AZ2165" t="s">
        <v>7891</v>
      </c>
      <c r="BA2165" t="s">
        <v>7891</v>
      </c>
      <c r="BB2165" t="s">
        <v>11435</v>
      </c>
      <c r="BC2165" t="s">
        <v>11436</v>
      </c>
      <c r="BD2165" t="s">
        <v>7891</v>
      </c>
      <c r="BE2165" t="s">
        <v>7891</v>
      </c>
      <c r="BF2165" t="s">
        <v>7891</v>
      </c>
      <c r="BG2165" t="s">
        <v>7891</v>
      </c>
      <c r="BH2165" t="s">
        <v>7891</v>
      </c>
      <c r="BI2165" t="s">
        <v>7891</v>
      </c>
      <c r="BJ2165" t="s">
        <v>7891</v>
      </c>
      <c r="BK2165" t="s">
        <v>7891</v>
      </c>
      <c r="BL2165" t="s">
        <v>7891</v>
      </c>
      <c r="BM2165">
        <v>34838199</v>
      </c>
      <c r="BN2165" t="s">
        <v>7891</v>
      </c>
      <c r="BO2165" t="s">
        <v>7891</v>
      </c>
      <c r="BP2165" t="s">
        <v>7891</v>
      </c>
      <c r="BQ2165" t="s">
        <v>7891</v>
      </c>
      <c r="BR2165" t="s">
        <v>11437</v>
      </c>
    </row>
    <row r="2166" spans="1:70" x14ac:dyDescent="0.35">
      <c r="A2166" t="s">
        <v>11407</v>
      </c>
      <c r="B2166" t="s">
        <v>11438</v>
      </c>
      <c r="C2166" t="s">
        <v>7891</v>
      </c>
      <c r="D2166" t="s">
        <v>11439</v>
      </c>
      <c r="E2166" t="s">
        <v>11440</v>
      </c>
      <c r="U2166" t="s">
        <v>7891</v>
      </c>
      <c r="V2166" t="s">
        <v>11441</v>
      </c>
      <c r="W2166" t="s">
        <v>7891</v>
      </c>
      <c r="X2166" t="s">
        <v>7891</v>
      </c>
      <c r="Y2166" t="s">
        <v>7891</v>
      </c>
      <c r="Z2166" t="s">
        <v>7891</v>
      </c>
      <c r="AA2166" t="s">
        <v>11442</v>
      </c>
      <c r="AB2166" t="s">
        <v>11443</v>
      </c>
      <c r="AC2166" t="s">
        <v>7891</v>
      </c>
      <c r="AD2166" t="s">
        <v>7891</v>
      </c>
      <c r="AE2166" t="s">
        <v>7891</v>
      </c>
      <c r="AF2166" t="s">
        <v>7891</v>
      </c>
      <c r="AG2166" t="s">
        <v>7891</v>
      </c>
      <c r="AH2166" t="s">
        <v>7891</v>
      </c>
      <c r="AI2166" t="s">
        <v>7891</v>
      </c>
      <c r="AJ2166" t="s">
        <v>7891</v>
      </c>
      <c r="AK2166" t="s">
        <v>7891</v>
      </c>
      <c r="AL2166" t="s">
        <v>7891</v>
      </c>
      <c r="AM2166" t="s">
        <v>7891</v>
      </c>
      <c r="AN2166" t="s">
        <v>7891</v>
      </c>
      <c r="AO2166" t="s">
        <v>11444</v>
      </c>
      <c r="AP2166" t="s">
        <v>11445</v>
      </c>
      <c r="AQ2166" t="s">
        <v>7891</v>
      </c>
      <c r="AR2166" t="s">
        <v>7891</v>
      </c>
      <c r="AS2166" t="s">
        <v>7891</v>
      </c>
      <c r="AT2166" t="s">
        <v>7945</v>
      </c>
      <c r="AU2166">
        <v>2022</v>
      </c>
      <c r="AV2166">
        <v>289</v>
      </c>
      <c r="AW2166">
        <v>4</v>
      </c>
      <c r="AX2166" t="s">
        <v>7891</v>
      </c>
      <c r="AY2166" t="s">
        <v>7891</v>
      </c>
      <c r="AZ2166" t="s">
        <v>7891</v>
      </c>
      <c r="BA2166" t="s">
        <v>7891</v>
      </c>
      <c r="BB2166">
        <v>1105</v>
      </c>
      <c r="BC2166">
        <v>1117</v>
      </c>
      <c r="BD2166" t="s">
        <v>7891</v>
      </c>
      <c r="BE2166" t="s">
        <v>11446</v>
      </c>
      <c r="BF2166" t="s">
        <v>7891</v>
      </c>
      <c r="BG2166" t="s">
        <v>7925</v>
      </c>
      <c r="BH2166" t="s">
        <v>7891</v>
      </c>
      <c r="BI2166" t="s">
        <v>7891</v>
      </c>
      <c r="BJ2166" t="s">
        <v>7891</v>
      </c>
      <c r="BK2166" t="s">
        <v>7891</v>
      </c>
      <c r="BL2166" t="s">
        <v>7891</v>
      </c>
      <c r="BM2166">
        <v>34679218</v>
      </c>
      <c r="BN2166" t="s">
        <v>7891</v>
      </c>
      <c r="BO2166" t="s">
        <v>7891</v>
      </c>
      <c r="BP2166" t="s">
        <v>7891</v>
      </c>
      <c r="BQ2166" t="s">
        <v>7891</v>
      </c>
      <c r="BR2166" t="s">
        <v>11447</v>
      </c>
    </row>
    <row r="2167" spans="1:70" x14ac:dyDescent="0.35">
      <c r="A2167" t="s">
        <v>11407</v>
      </c>
      <c r="B2167" t="s">
        <v>11448</v>
      </c>
      <c r="C2167" t="s">
        <v>7891</v>
      </c>
      <c r="D2167" t="s">
        <v>11449</v>
      </c>
      <c r="E2167" t="s">
        <v>11450</v>
      </c>
      <c r="U2167" t="s">
        <v>7891</v>
      </c>
      <c r="V2167" t="s">
        <v>11451</v>
      </c>
      <c r="W2167" t="s">
        <v>7891</v>
      </c>
      <c r="X2167" t="s">
        <v>7891</v>
      </c>
      <c r="Y2167" t="s">
        <v>7891</v>
      </c>
      <c r="Z2167" t="s">
        <v>7891</v>
      </c>
      <c r="AA2167" t="s">
        <v>7891</v>
      </c>
      <c r="AB2167" t="s">
        <v>7891</v>
      </c>
      <c r="AC2167" t="s">
        <v>7891</v>
      </c>
      <c r="AD2167" t="s">
        <v>7891</v>
      </c>
      <c r="AE2167" t="s">
        <v>7891</v>
      </c>
      <c r="AF2167" t="s">
        <v>7891</v>
      </c>
      <c r="AG2167" t="s">
        <v>7891</v>
      </c>
      <c r="AH2167" t="s">
        <v>7891</v>
      </c>
      <c r="AI2167" t="s">
        <v>7891</v>
      </c>
      <c r="AJ2167" t="s">
        <v>7891</v>
      </c>
      <c r="AK2167" t="s">
        <v>7891</v>
      </c>
      <c r="AL2167" t="s">
        <v>7891</v>
      </c>
      <c r="AM2167" t="s">
        <v>7891</v>
      </c>
      <c r="AN2167" t="s">
        <v>7891</v>
      </c>
      <c r="AO2167" t="s">
        <v>7891</v>
      </c>
      <c r="AP2167" t="s">
        <v>11452</v>
      </c>
      <c r="AQ2167" t="s">
        <v>7891</v>
      </c>
      <c r="AR2167" t="s">
        <v>7891</v>
      </c>
      <c r="AS2167" t="s">
        <v>7891</v>
      </c>
      <c r="AT2167" t="s">
        <v>8907</v>
      </c>
      <c r="AU2167">
        <v>2021</v>
      </c>
      <c r="AV2167">
        <v>12</v>
      </c>
      <c r="AW2167">
        <v>11</v>
      </c>
      <c r="AX2167" t="s">
        <v>7891</v>
      </c>
      <c r="AY2167" t="s">
        <v>7891</v>
      </c>
      <c r="AZ2167" t="s">
        <v>7891</v>
      </c>
      <c r="BA2167" t="s">
        <v>7891</v>
      </c>
      <c r="BB2167" t="s">
        <v>7891</v>
      </c>
      <c r="BC2167" t="s">
        <v>7891</v>
      </c>
      <c r="BD2167">
        <v>908</v>
      </c>
      <c r="BE2167" t="s">
        <v>7417</v>
      </c>
      <c r="BF2167" t="s">
        <v>7891</v>
      </c>
      <c r="BG2167" t="s">
        <v>7891</v>
      </c>
      <c r="BH2167" t="s">
        <v>7891</v>
      </c>
      <c r="BI2167" t="s">
        <v>7891</v>
      </c>
      <c r="BJ2167" t="s">
        <v>7891</v>
      </c>
      <c r="BK2167" t="s">
        <v>7891</v>
      </c>
      <c r="BL2167" t="s">
        <v>7891</v>
      </c>
      <c r="BM2167" t="s">
        <v>7891</v>
      </c>
      <c r="BN2167" t="s">
        <v>7891</v>
      </c>
      <c r="BO2167" t="s">
        <v>7891</v>
      </c>
      <c r="BP2167" t="s">
        <v>7891</v>
      </c>
      <c r="BQ2167" t="s">
        <v>7891</v>
      </c>
      <c r="BR2167" t="s">
        <v>11453</v>
      </c>
    </row>
    <row r="2168" spans="1:70" x14ac:dyDescent="0.35">
      <c r="A2168" t="s">
        <v>11407</v>
      </c>
      <c r="B2168" t="s">
        <v>11454</v>
      </c>
      <c r="C2168" t="s">
        <v>7891</v>
      </c>
      <c r="D2168" t="s">
        <v>6835</v>
      </c>
      <c r="E2168" t="s">
        <v>11455</v>
      </c>
      <c r="U2168" t="s">
        <v>7891</v>
      </c>
      <c r="V2168" t="s">
        <v>11456</v>
      </c>
      <c r="W2168" t="s">
        <v>7891</v>
      </c>
      <c r="X2168" t="s">
        <v>7891</v>
      </c>
      <c r="Y2168" t="s">
        <v>7891</v>
      </c>
      <c r="Z2168" t="s">
        <v>7891</v>
      </c>
      <c r="AA2168" t="s">
        <v>7891</v>
      </c>
      <c r="AB2168" t="s">
        <v>11457</v>
      </c>
      <c r="AC2168" t="s">
        <v>7891</v>
      </c>
      <c r="AD2168" t="s">
        <v>7891</v>
      </c>
      <c r="AE2168" t="s">
        <v>7891</v>
      </c>
      <c r="AF2168" t="s">
        <v>7891</v>
      </c>
      <c r="AG2168" t="s">
        <v>7891</v>
      </c>
      <c r="AH2168" t="s">
        <v>7891</v>
      </c>
      <c r="AI2168" t="s">
        <v>7891</v>
      </c>
      <c r="AJ2168" t="s">
        <v>7891</v>
      </c>
      <c r="AK2168" t="s">
        <v>7891</v>
      </c>
      <c r="AL2168" t="s">
        <v>7891</v>
      </c>
      <c r="AM2168" t="s">
        <v>7891</v>
      </c>
      <c r="AN2168" t="s">
        <v>7891</v>
      </c>
      <c r="AO2168" t="s">
        <v>11458</v>
      </c>
      <c r="AP2168" t="s">
        <v>11459</v>
      </c>
      <c r="AQ2168" t="s">
        <v>7891</v>
      </c>
      <c r="AR2168" t="s">
        <v>7891</v>
      </c>
      <c r="AS2168" t="s">
        <v>7891</v>
      </c>
      <c r="AT2168" t="s">
        <v>7924</v>
      </c>
      <c r="AU2168">
        <v>2021</v>
      </c>
      <c r="AV2168">
        <v>153</v>
      </c>
      <c r="AW2168" t="s">
        <v>7891</v>
      </c>
      <c r="AX2168" t="s">
        <v>7891</v>
      </c>
      <c r="AY2168" t="s">
        <v>7891</v>
      </c>
      <c r="AZ2168" t="s">
        <v>7891</v>
      </c>
      <c r="BA2168" t="s">
        <v>7891</v>
      </c>
      <c r="BB2168" t="s">
        <v>7891</v>
      </c>
      <c r="BC2168" t="s">
        <v>7891</v>
      </c>
      <c r="BD2168">
        <v>106852</v>
      </c>
      <c r="BE2168" t="s">
        <v>1848</v>
      </c>
      <c r="BF2168" t="s">
        <v>7891</v>
      </c>
      <c r="BG2168" t="s">
        <v>9007</v>
      </c>
      <c r="BH2168" t="s">
        <v>7891</v>
      </c>
      <c r="BI2168" t="s">
        <v>7891</v>
      </c>
      <c r="BJ2168" t="s">
        <v>7891</v>
      </c>
      <c r="BK2168" t="s">
        <v>7891</v>
      </c>
      <c r="BL2168" t="s">
        <v>7891</v>
      </c>
      <c r="BM2168">
        <v>34673081</v>
      </c>
      <c r="BN2168" t="s">
        <v>7891</v>
      </c>
      <c r="BO2168" t="s">
        <v>7891</v>
      </c>
      <c r="BP2168" t="s">
        <v>7891</v>
      </c>
      <c r="BQ2168" t="s">
        <v>7891</v>
      </c>
      <c r="BR2168" t="s">
        <v>11460</v>
      </c>
    </row>
    <row r="2169" spans="1:70" x14ac:dyDescent="0.35">
      <c r="A2169" t="s">
        <v>11407</v>
      </c>
      <c r="B2169" t="s">
        <v>11461</v>
      </c>
      <c r="C2169" t="s">
        <v>7891</v>
      </c>
      <c r="D2169" t="s">
        <v>11462</v>
      </c>
      <c r="E2169" t="s">
        <v>11463</v>
      </c>
      <c r="U2169" t="s">
        <v>7891</v>
      </c>
      <c r="V2169" t="s">
        <v>11464</v>
      </c>
      <c r="W2169" t="s">
        <v>7891</v>
      </c>
      <c r="X2169" t="s">
        <v>7891</v>
      </c>
      <c r="Y2169" t="s">
        <v>7891</v>
      </c>
      <c r="Z2169" t="s">
        <v>7891</v>
      </c>
      <c r="AA2169" t="s">
        <v>7891</v>
      </c>
      <c r="AB2169" t="s">
        <v>11465</v>
      </c>
      <c r="AC2169" t="s">
        <v>7891</v>
      </c>
      <c r="AD2169" t="s">
        <v>7891</v>
      </c>
      <c r="AE2169" t="s">
        <v>7891</v>
      </c>
      <c r="AF2169" t="s">
        <v>7891</v>
      </c>
      <c r="AG2169" t="s">
        <v>7891</v>
      </c>
      <c r="AH2169" t="s">
        <v>7891</v>
      </c>
      <c r="AI2169" t="s">
        <v>7891</v>
      </c>
      <c r="AJ2169" t="s">
        <v>7891</v>
      </c>
      <c r="AK2169" t="s">
        <v>7891</v>
      </c>
      <c r="AL2169" t="s">
        <v>7891</v>
      </c>
      <c r="AM2169" t="s">
        <v>7891</v>
      </c>
      <c r="AN2169" t="s">
        <v>7891</v>
      </c>
      <c r="AO2169" t="s">
        <v>11466</v>
      </c>
      <c r="AP2169" t="s">
        <v>11467</v>
      </c>
      <c r="AQ2169" t="s">
        <v>7891</v>
      </c>
      <c r="AR2169" t="s">
        <v>7891</v>
      </c>
      <c r="AS2169" t="s">
        <v>7891</v>
      </c>
      <c r="AT2169" t="s">
        <v>7891</v>
      </c>
      <c r="AU2169" t="s">
        <v>7891</v>
      </c>
      <c r="AV2169" t="s">
        <v>7891</v>
      </c>
      <c r="AW2169" t="s">
        <v>7891</v>
      </c>
      <c r="AX2169" t="s">
        <v>7891</v>
      </c>
      <c r="AY2169" t="s">
        <v>7891</v>
      </c>
      <c r="AZ2169" t="s">
        <v>7891</v>
      </c>
      <c r="BA2169" t="s">
        <v>7891</v>
      </c>
      <c r="BB2169" t="s">
        <v>7891</v>
      </c>
      <c r="BC2169" t="s">
        <v>7891</v>
      </c>
      <c r="BD2169" t="s">
        <v>7891</v>
      </c>
      <c r="BE2169" t="s">
        <v>11468</v>
      </c>
      <c r="BF2169" t="s">
        <v>7891</v>
      </c>
      <c r="BG2169" t="s">
        <v>9007</v>
      </c>
      <c r="BH2169" t="s">
        <v>7891</v>
      </c>
      <c r="BI2169" t="s">
        <v>7891</v>
      </c>
      <c r="BJ2169" t="s">
        <v>7891</v>
      </c>
      <c r="BK2169" t="s">
        <v>7891</v>
      </c>
      <c r="BL2169" t="s">
        <v>7891</v>
      </c>
      <c r="BM2169" t="s">
        <v>7891</v>
      </c>
      <c r="BN2169" t="s">
        <v>7891</v>
      </c>
      <c r="BO2169" t="s">
        <v>7891</v>
      </c>
      <c r="BP2169" t="s">
        <v>7891</v>
      </c>
      <c r="BQ2169" t="s">
        <v>7891</v>
      </c>
      <c r="BR2169" t="s">
        <v>11469</v>
      </c>
    </row>
    <row r="2170" spans="1:70" x14ac:dyDescent="0.35">
      <c r="A2170" t="s">
        <v>11407</v>
      </c>
      <c r="B2170" t="s">
        <v>9120</v>
      </c>
      <c r="C2170" t="s">
        <v>7891</v>
      </c>
      <c r="D2170" t="s">
        <v>7473</v>
      </c>
      <c r="E2170" t="s">
        <v>9121</v>
      </c>
      <c r="U2170" t="s">
        <v>7891</v>
      </c>
      <c r="V2170" t="s">
        <v>9122</v>
      </c>
      <c r="W2170" t="s">
        <v>7891</v>
      </c>
      <c r="X2170" t="s">
        <v>7891</v>
      </c>
      <c r="Y2170" t="s">
        <v>7891</v>
      </c>
      <c r="Z2170" t="s">
        <v>7891</v>
      </c>
      <c r="AA2170" t="s">
        <v>7891</v>
      </c>
      <c r="AB2170" t="s">
        <v>7891</v>
      </c>
      <c r="AC2170" t="s">
        <v>7891</v>
      </c>
      <c r="AD2170" t="s">
        <v>7891</v>
      </c>
      <c r="AE2170" t="s">
        <v>7891</v>
      </c>
      <c r="AF2170" t="s">
        <v>7891</v>
      </c>
      <c r="AG2170" t="s">
        <v>7891</v>
      </c>
      <c r="AH2170" t="s">
        <v>7891</v>
      </c>
      <c r="AI2170" t="s">
        <v>7891</v>
      </c>
      <c r="AJ2170" t="s">
        <v>7891</v>
      </c>
      <c r="AK2170" t="s">
        <v>7891</v>
      </c>
      <c r="AL2170" t="s">
        <v>7891</v>
      </c>
      <c r="AM2170" t="s">
        <v>7891</v>
      </c>
      <c r="AN2170" t="s">
        <v>7891</v>
      </c>
      <c r="AO2170" t="s">
        <v>9123</v>
      </c>
      <c r="AP2170" t="s">
        <v>9124</v>
      </c>
      <c r="AQ2170" t="s">
        <v>7891</v>
      </c>
      <c r="AR2170" t="s">
        <v>7891</v>
      </c>
      <c r="AS2170" t="s">
        <v>7891</v>
      </c>
      <c r="AT2170" t="s">
        <v>9082</v>
      </c>
      <c r="AU2170">
        <v>2021</v>
      </c>
      <c r="AV2170">
        <v>27</v>
      </c>
      <c r="AW2170">
        <v>4</v>
      </c>
      <c r="AX2170" t="s">
        <v>7891</v>
      </c>
      <c r="AY2170" t="s">
        <v>7891</v>
      </c>
      <c r="AZ2170" t="s">
        <v>7891</v>
      </c>
      <c r="BA2170" t="s">
        <v>7891</v>
      </c>
      <c r="BB2170">
        <v>579</v>
      </c>
      <c r="BC2170">
        <v>592</v>
      </c>
      <c r="BD2170" t="s">
        <v>7891</v>
      </c>
      <c r="BE2170" t="s">
        <v>3001</v>
      </c>
      <c r="BF2170" t="s">
        <v>7891</v>
      </c>
      <c r="BG2170" t="s">
        <v>7891</v>
      </c>
      <c r="BH2170" t="s">
        <v>7891</v>
      </c>
      <c r="BI2170" t="s">
        <v>7891</v>
      </c>
      <c r="BJ2170" t="s">
        <v>7891</v>
      </c>
      <c r="BK2170" t="s">
        <v>7891</v>
      </c>
      <c r="BL2170" t="s">
        <v>7891</v>
      </c>
      <c r="BM2170">
        <v>34291976</v>
      </c>
      <c r="BN2170" t="s">
        <v>7891</v>
      </c>
      <c r="BO2170" t="s">
        <v>7891</v>
      </c>
      <c r="BP2170" t="s">
        <v>7891</v>
      </c>
      <c r="BQ2170" t="s">
        <v>7891</v>
      </c>
      <c r="BR2170" t="s">
        <v>9125</v>
      </c>
    </row>
    <row r="2171" spans="1:70" x14ac:dyDescent="0.35">
      <c r="A2171" t="s">
        <v>11407</v>
      </c>
      <c r="B2171" t="s">
        <v>11470</v>
      </c>
      <c r="C2171" t="s">
        <v>7891</v>
      </c>
      <c r="D2171" t="s">
        <v>11471</v>
      </c>
      <c r="E2171" t="s">
        <v>8391</v>
      </c>
      <c r="U2171" t="s">
        <v>7891</v>
      </c>
      <c r="V2171" t="s">
        <v>11472</v>
      </c>
      <c r="W2171" t="s">
        <v>7891</v>
      </c>
      <c r="X2171" t="s">
        <v>7891</v>
      </c>
      <c r="Y2171" t="s">
        <v>7891</v>
      </c>
      <c r="Z2171" t="s">
        <v>7891</v>
      </c>
      <c r="AA2171" t="s">
        <v>7891</v>
      </c>
      <c r="AB2171" t="s">
        <v>11473</v>
      </c>
      <c r="AC2171" t="s">
        <v>7891</v>
      </c>
      <c r="AD2171" t="s">
        <v>7891</v>
      </c>
      <c r="AE2171" t="s">
        <v>7891</v>
      </c>
      <c r="AF2171" t="s">
        <v>7891</v>
      </c>
      <c r="AG2171" t="s">
        <v>7891</v>
      </c>
      <c r="AH2171" t="s">
        <v>7891</v>
      </c>
      <c r="AI2171" t="s">
        <v>7891</v>
      </c>
      <c r="AJ2171" t="s">
        <v>7891</v>
      </c>
      <c r="AK2171" t="s">
        <v>7891</v>
      </c>
      <c r="AL2171" t="s">
        <v>7891</v>
      </c>
      <c r="AM2171" t="s">
        <v>7891</v>
      </c>
      <c r="AN2171" t="s">
        <v>7891</v>
      </c>
      <c r="AO2171" t="s">
        <v>8393</v>
      </c>
      <c r="AP2171" t="s">
        <v>8394</v>
      </c>
      <c r="AQ2171" t="s">
        <v>7891</v>
      </c>
      <c r="AR2171" t="s">
        <v>7891</v>
      </c>
      <c r="AS2171" t="s">
        <v>7891</v>
      </c>
      <c r="AT2171" t="s">
        <v>7891</v>
      </c>
      <c r="AU2171" t="s">
        <v>7891</v>
      </c>
      <c r="AV2171" t="s">
        <v>7891</v>
      </c>
      <c r="AW2171" t="s">
        <v>7891</v>
      </c>
      <c r="AX2171" t="s">
        <v>7891</v>
      </c>
      <c r="AY2171" t="s">
        <v>7891</v>
      </c>
      <c r="AZ2171" t="s">
        <v>7891</v>
      </c>
      <c r="BA2171" t="s">
        <v>7891</v>
      </c>
      <c r="BB2171" t="s">
        <v>7891</v>
      </c>
      <c r="BC2171" t="s">
        <v>7891</v>
      </c>
      <c r="BD2171" t="s">
        <v>7891</v>
      </c>
      <c r="BE2171" t="s">
        <v>3901</v>
      </c>
      <c r="BF2171" t="s">
        <v>7891</v>
      </c>
      <c r="BG2171" t="s">
        <v>9145</v>
      </c>
      <c r="BH2171" t="s">
        <v>7891</v>
      </c>
      <c r="BI2171" t="s">
        <v>7891</v>
      </c>
      <c r="BJ2171" t="s">
        <v>7891</v>
      </c>
      <c r="BK2171" t="s">
        <v>7891</v>
      </c>
      <c r="BL2171" t="s">
        <v>7891</v>
      </c>
      <c r="BM2171" t="s">
        <v>7891</v>
      </c>
      <c r="BN2171" t="s">
        <v>7891</v>
      </c>
      <c r="BO2171" t="s">
        <v>7891</v>
      </c>
      <c r="BP2171" t="s">
        <v>7891</v>
      </c>
      <c r="BQ2171" t="s">
        <v>7891</v>
      </c>
      <c r="BR2171" t="s">
        <v>11474</v>
      </c>
    </row>
    <row r="2172" spans="1:70" x14ac:dyDescent="0.35">
      <c r="A2172" t="s">
        <v>11407</v>
      </c>
      <c r="B2172" t="s">
        <v>11475</v>
      </c>
      <c r="C2172" t="s">
        <v>7891</v>
      </c>
      <c r="D2172" t="s">
        <v>7480</v>
      </c>
      <c r="E2172" t="s">
        <v>11476</v>
      </c>
      <c r="U2172" t="s">
        <v>7891</v>
      </c>
      <c r="V2172" t="s">
        <v>11477</v>
      </c>
      <c r="W2172" t="s">
        <v>7891</v>
      </c>
      <c r="X2172" t="s">
        <v>7891</v>
      </c>
      <c r="Y2172" t="s">
        <v>7891</v>
      </c>
      <c r="Z2172" t="s">
        <v>7891</v>
      </c>
      <c r="AA2172" t="s">
        <v>11478</v>
      </c>
      <c r="AB2172" t="s">
        <v>11479</v>
      </c>
      <c r="AC2172" t="s">
        <v>7891</v>
      </c>
      <c r="AD2172" t="s">
        <v>7891</v>
      </c>
      <c r="AE2172" t="s">
        <v>7891</v>
      </c>
      <c r="AF2172" t="s">
        <v>7891</v>
      </c>
      <c r="AG2172" t="s">
        <v>7891</v>
      </c>
      <c r="AH2172" t="s">
        <v>7891</v>
      </c>
      <c r="AI2172" t="s">
        <v>7891</v>
      </c>
      <c r="AJ2172" t="s">
        <v>7891</v>
      </c>
      <c r="AK2172" t="s">
        <v>7891</v>
      </c>
      <c r="AL2172" t="s">
        <v>7891</v>
      </c>
      <c r="AM2172" t="s">
        <v>7891</v>
      </c>
      <c r="AN2172" t="s">
        <v>7891</v>
      </c>
      <c r="AO2172" t="s">
        <v>11480</v>
      </c>
      <c r="AP2172" t="s">
        <v>11481</v>
      </c>
      <c r="AQ2172" t="s">
        <v>7891</v>
      </c>
      <c r="AR2172" t="s">
        <v>7891</v>
      </c>
      <c r="AS2172" t="s">
        <v>7891</v>
      </c>
      <c r="AT2172" t="s">
        <v>11482</v>
      </c>
      <c r="AU2172">
        <v>2021</v>
      </c>
      <c r="AV2172">
        <v>47</v>
      </c>
      <c r="AW2172">
        <v>15</v>
      </c>
      <c r="AX2172" t="s">
        <v>7891</v>
      </c>
      <c r="AY2172" t="s">
        <v>7891</v>
      </c>
      <c r="AZ2172" t="s">
        <v>7891</v>
      </c>
      <c r="BA2172" t="s">
        <v>7891</v>
      </c>
      <c r="BB2172">
        <v>1209</v>
      </c>
      <c r="BC2172">
        <v>1216</v>
      </c>
      <c r="BD2172" t="s">
        <v>7891</v>
      </c>
      <c r="BE2172" t="s">
        <v>7482</v>
      </c>
      <c r="BF2172" t="s">
        <v>7891</v>
      </c>
      <c r="BG2172" t="s">
        <v>9297</v>
      </c>
      <c r="BH2172" t="s">
        <v>7891</v>
      </c>
      <c r="BI2172" t="s">
        <v>7891</v>
      </c>
      <c r="BJ2172" t="s">
        <v>7891</v>
      </c>
      <c r="BK2172" t="s">
        <v>7891</v>
      </c>
      <c r="BL2172" t="s">
        <v>7891</v>
      </c>
      <c r="BM2172" t="s">
        <v>7891</v>
      </c>
      <c r="BN2172" t="s">
        <v>7891</v>
      </c>
      <c r="BO2172" t="s">
        <v>7891</v>
      </c>
      <c r="BP2172" t="s">
        <v>7891</v>
      </c>
      <c r="BQ2172" t="s">
        <v>7891</v>
      </c>
      <c r="BR2172" t="s">
        <v>11483</v>
      </c>
    </row>
    <row r="2173" spans="1:70" x14ac:dyDescent="0.35">
      <c r="A2173" t="s">
        <v>11407</v>
      </c>
      <c r="B2173" t="s">
        <v>11484</v>
      </c>
      <c r="C2173" t="s">
        <v>7891</v>
      </c>
      <c r="D2173" t="s">
        <v>6869</v>
      </c>
      <c r="E2173" t="s">
        <v>11485</v>
      </c>
      <c r="U2173" t="s">
        <v>7891</v>
      </c>
      <c r="V2173" t="s">
        <v>11486</v>
      </c>
      <c r="W2173" t="s">
        <v>7891</v>
      </c>
      <c r="X2173" t="s">
        <v>7891</v>
      </c>
      <c r="Y2173" t="s">
        <v>7891</v>
      </c>
      <c r="Z2173" t="s">
        <v>7891</v>
      </c>
      <c r="AA2173" t="s">
        <v>11487</v>
      </c>
      <c r="AB2173" t="s">
        <v>11488</v>
      </c>
      <c r="AC2173" t="s">
        <v>7891</v>
      </c>
      <c r="AD2173" t="s">
        <v>7891</v>
      </c>
      <c r="AE2173" t="s">
        <v>7891</v>
      </c>
      <c r="AF2173" t="s">
        <v>7891</v>
      </c>
      <c r="AG2173" t="s">
        <v>7891</v>
      </c>
      <c r="AH2173" t="s">
        <v>7891</v>
      </c>
      <c r="AI2173" t="s">
        <v>7891</v>
      </c>
      <c r="AJ2173" t="s">
        <v>7891</v>
      </c>
      <c r="AK2173" t="s">
        <v>7891</v>
      </c>
      <c r="AL2173" t="s">
        <v>7891</v>
      </c>
      <c r="AM2173" t="s">
        <v>7891</v>
      </c>
      <c r="AN2173" t="s">
        <v>7891</v>
      </c>
      <c r="AO2173" t="s">
        <v>11489</v>
      </c>
      <c r="AP2173" t="s">
        <v>11490</v>
      </c>
      <c r="AQ2173" t="s">
        <v>7891</v>
      </c>
      <c r="AR2173" t="s">
        <v>7891</v>
      </c>
      <c r="AS2173" t="s">
        <v>7891</v>
      </c>
      <c r="AT2173" t="s">
        <v>11491</v>
      </c>
      <c r="AU2173">
        <v>2021</v>
      </c>
      <c r="AV2173">
        <v>605</v>
      </c>
      <c r="AW2173" t="s">
        <v>7891</v>
      </c>
      <c r="AX2173" t="s">
        <v>7891</v>
      </c>
      <c r="AY2173" t="s">
        <v>7891</v>
      </c>
      <c r="AZ2173" t="s">
        <v>7891</v>
      </c>
      <c r="BA2173" t="s">
        <v>7891</v>
      </c>
      <c r="BB2173" t="s">
        <v>7891</v>
      </c>
      <c r="BC2173" t="s">
        <v>7891</v>
      </c>
      <c r="BD2173">
        <v>120830</v>
      </c>
      <c r="BE2173" t="s">
        <v>6874</v>
      </c>
      <c r="BF2173" t="s">
        <v>7891</v>
      </c>
      <c r="BG2173" t="s">
        <v>9417</v>
      </c>
      <c r="BH2173" t="s">
        <v>7891</v>
      </c>
      <c r="BI2173" t="s">
        <v>7891</v>
      </c>
      <c r="BJ2173" t="s">
        <v>7891</v>
      </c>
      <c r="BK2173" t="s">
        <v>7891</v>
      </c>
      <c r="BL2173" t="s">
        <v>7891</v>
      </c>
      <c r="BM2173">
        <v>34214654</v>
      </c>
      <c r="BN2173" t="s">
        <v>7891</v>
      </c>
      <c r="BO2173" t="s">
        <v>7891</v>
      </c>
      <c r="BP2173" t="s">
        <v>7891</v>
      </c>
      <c r="BQ2173" t="s">
        <v>7891</v>
      </c>
      <c r="BR2173" t="s">
        <v>11492</v>
      </c>
    </row>
    <row r="2174" spans="1:70" x14ac:dyDescent="0.35">
      <c r="A2174" t="s">
        <v>11407</v>
      </c>
      <c r="B2174" t="s">
        <v>9538</v>
      </c>
      <c r="C2174" t="s">
        <v>7891</v>
      </c>
      <c r="D2174" t="s">
        <v>9539</v>
      </c>
      <c r="E2174" t="s">
        <v>9540</v>
      </c>
      <c r="U2174" t="s">
        <v>7891</v>
      </c>
      <c r="V2174" t="s">
        <v>9541</v>
      </c>
      <c r="W2174" t="s">
        <v>7891</v>
      </c>
      <c r="X2174" t="s">
        <v>7891</v>
      </c>
      <c r="Y2174" t="s">
        <v>7891</v>
      </c>
      <c r="Z2174" t="s">
        <v>7891</v>
      </c>
      <c r="AA2174" t="s">
        <v>9542</v>
      </c>
      <c r="AB2174" t="s">
        <v>7891</v>
      </c>
      <c r="AC2174" t="s">
        <v>7891</v>
      </c>
      <c r="AD2174" t="s">
        <v>7891</v>
      </c>
      <c r="AE2174" t="s">
        <v>7891</v>
      </c>
      <c r="AF2174" t="s">
        <v>7891</v>
      </c>
      <c r="AG2174" t="s">
        <v>7891</v>
      </c>
      <c r="AH2174" t="s">
        <v>7891</v>
      </c>
      <c r="AI2174" t="s">
        <v>7891</v>
      </c>
      <c r="AJ2174" t="s">
        <v>7891</v>
      </c>
      <c r="AK2174" t="s">
        <v>7891</v>
      </c>
      <c r="AL2174" t="s">
        <v>7891</v>
      </c>
      <c r="AM2174" t="s">
        <v>7891</v>
      </c>
      <c r="AN2174" t="s">
        <v>7891</v>
      </c>
      <c r="AO2174" t="s">
        <v>9543</v>
      </c>
      <c r="AP2174" t="s">
        <v>9544</v>
      </c>
      <c r="AQ2174" t="s">
        <v>7891</v>
      </c>
      <c r="AR2174" t="s">
        <v>7891</v>
      </c>
      <c r="AS2174" t="s">
        <v>7891</v>
      </c>
      <c r="AT2174" t="s">
        <v>8870</v>
      </c>
      <c r="AU2174">
        <v>2021</v>
      </c>
      <c r="AV2174">
        <v>11</v>
      </c>
      <c r="AW2174">
        <v>4</v>
      </c>
      <c r="AX2174" t="s">
        <v>7891</v>
      </c>
      <c r="AY2174" t="s">
        <v>7891</v>
      </c>
      <c r="AZ2174" t="s">
        <v>8545</v>
      </c>
      <c r="BA2174" t="s">
        <v>7891</v>
      </c>
      <c r="BB2174">
        <v>395</v>
      </c>
      <c r="BC2174">
        <v>404</v>
      </c>
      <c r="BD2174" t="s">
        <v>7891</v>
      </c>
      <c r="BE2174" t="s">
        <v>9545</v>
      </c>
      <c r="BF2174" t="s">
        <v>7891</v>
      </c>
      <c r="BG2174" t="s">
        <v>7891</v>
      </c>
      <c r="BH2174" t="s">
        <v>7891</v>
      </c>
      <c r="BI2174" t="s">
        <v>7891</v>
      </c>
      <c r="BJ2174" t="s">
        <v>7891</v>
      </c>
      <c r="BK2174" t="s">
        <v>7891</v>
      </c>
      <c r="BL2174" t="s">
        <v>7891</v>
      </c>
      <c r="BM2174" t="s">
        <v>7891</v>
      </c>
      <c r="BN2174" t="s">
        <v>7891</v>
      </c>
      <c r="BO2174" t="s">
        <v>7891</v>
      </c>
      <c r="BP2174" t="s">
        <v>7891</v>
      </c>
      <c r="BQ2174" t="s">
        <v>7891</v>
      </c>
      <c r="BR2174" t="s">
        <v>9546</v>
      </c>
    </row>
    <row r="2175" spans="1:70" x14ac:dyDescent="0.35">
      <c r="A2175" t="s">
        <v>11407</v>
      </c>
      <c r="B2175" t="s">
        <v>11493</v>
      </c>
      <c r="C2175" t="s">
        <v>7891</v>
      </c>
      <c r="D2175" t="s">
        <v>6875</v>
      </c>
      <c r="E2175" t="s">
        <v>8689</v>
      </c>
      <c r="U2175" t="s">
        <v>7891</v>
      </c>
      <c r="V2175" t="s">
        <v>11494</v>
      </c>
      <c r="W2175" t="s">
        <v>7891</v>
      </c>
      <c r="X2175" t="s">
        <v>7891</v>
      </c>
      <c r="Y2175" t="s">
        <v>7891</v>
      </c>
      <c r="Z2175" t="s">
        <v>7891</v>
      </c>
      <c r="AA2175" t="s">
        <v>7891</v>
      </c>
      <c r="AB2175" t="s">
        <v>11495</v>
      </c>
      <c r="AC2175" t="s">
        <v>7891</v>
      </c>
      <c r="AD2175" t="s">
        <v>7891</v>
      </c>
      <c r="AE2175" t="s">
        <v>7891</v>
      </c>
      <c r="AF2175" t="s">
        <v>7891</v>
      </c>
      <c r="AG2175" t="s">
        <v>7891</v>
      </c>
      <c r="AH2175" t="s">
        <v>7891</v>
      </c>
      <c r="AI2175" t="s">
        <v>7891</v>
      </c>
      <c r="AJ2175" t="s">
        <v>7891</v>
      </c>
      <c r="AK2175" t="s">
        <v>7891</v>
      </c>
      <c r="AL2175" t="s">
        <v>7891</v>
      </c>
      <c r="AM2175" t="s">
        <v>7891</v>
      </c>
      <c r="AN2175" t="s">
        <v>7891</v>
      </c>
      <c r="AO2175" t="s">
        <v>7891</v>
      </c>
      <c r="AP2175" t="s">
        <v>8692</v>
      </c>
      <c r="AQ2175" t="s">
        <v>7891</v>
      </c>
      <c r="AR2175" t="s">
        <v>7891</v>
      </c>
      <c r="AS2175" t="s">
        <v>7891</v>
      </c>
      <c r="AT2175" t="s">
        <v>7998</v>
      </c>
      <c r="AU2175">
        <v>2021</v>
      </c>
      <c r="AV2175">
        <v>22</v>
      </c>
      <c r="AW2175">
        <v>12</v>
      </c>
      <c r="AX2175" t="s">
        <v>7891</v>
      </c>
      <c r="AY2175" t="s">
        <v>7891</v>
      </c>
      <c r="AZ2175" t="s">
        <v>7891</v>
      </c>
      <c r="BA2175" t="s">
        <v>7891</v>
      </c>
      <c r="BB2175" t="s">
        <v>7891</v>
      </c>
      <c r="BC2175" t="s">
        <v>7891</v>
      </c>
      <c r="BD2175">
        <v>6351</v>
      </c>
      <c r="BE2175" t="s">
        <v>6880</v>
      </c>
      <c r="BF2175" t="s">
        <v>7891</v>
      </c>
      <c r="BG2175" t="s">
        <v>7891</v>
      </c>
      <c r="BH2175" t="s">
        <v>7891</v>
      </c>
      <c r="BI2175" t="s">
        <v>7891</v>
      </c>
      <c r="BJ2175" t="s">
        <v>7891</v>
      </c>
      <c r="BK2175" t="s">
        <v>7891</v>
      </c>
      <c r="BL2175" t="s">
        <v>7891</v>
      </c>
      <c r="BM2175">
        <v>34198546</v>
      </c>
      <c r="BN2175" t="s">
        <v>7891</v>
      </c>
      <c r="BO2175" t="s">
        <v>7891</v>
      </c>
      <c r="BP2175" t="s">
        <v>7891</v>
      </c>
      <c r="BQ2175" t="s">
        <v>7891</v>
      </c>
      <c r="BR2175" t="s">
        <v>11496</v>
      </c>
    </row>
    <row r="2176" spans="1:70" x14ac:dyDescent="0.35">
      <c r="A2176" t="s">
        <v>11407</v>
      </c>
      <c r="B2176" t="s">
        <v>11497</v>
      </c>
      <c r="C2176" t="s">
        <v>7891</v>
      </c>
      <c r="D2176" t="s">
        <v>6853</v>
      </c>
      <c r="E2176" t="s">
        <v>8201</v>
      </c>
      <c r="U2176" t="s">
        <v>7891</v>
      </c>
      <c r="V2176" t="s">
        <v>11498</v>
      </c>
      <c r="W2176" t="s">
        <v>7891</v>
      </c>
      <c r="X2176" t="s">
        <v>7891</v>
      </c>
      <c r="Y2176" t="s">
        <v>7891</v>
      </c>
      <c r="Z2176" t="s">
        <v>7891</v>
      </c>
      <c r="AA2176" t="s">
        <v>7891</v>
      </c>
      <c r="AB2176" t="s">
        <v>7891</v>
      </c>
      <c r="AC2176" t="s">
        <v>7891</v>
      </c>
      <c r="AD2176" t="s">
        <v>7891</v>
      </c>
      <c r="AE2176" t="s">
        <v>7891</v>
      </c>
      <c r="AF2176" t="s">
        <v>7891</v>
      </c>
      <c r="AG2176" t="s">
        <v>7891</v>
      </c>
      <c r="AH2176" t="s">
        <v>7891</v>
      </c>
      <c r="AI2176" t="s">
        <v>7891</v>
      </c>
      <c r="AJ2176" t="s">
        <v>7891</v>
      </c>
      <c r="AK2176" t="s">
        <v>7891</v>
      </c>
      <c r="AL2176" t="s">
        <v>7891</v>
      </c>
      <c r="AM2176" t="s">
        <v>7891</v>
      </c>
      <c r="AN2176" t="s">
        <v>7891</v>
      </c>
      <c r="AO2176" t="s">
        <v>8203</v>
      </c>
      <c r="AP2176" t="s">
        <v>8204</v>
      </c>
      <c r="AQ2176" t="s">
        <v>7891</v>
      </c>
      <c r="AR2176" t="s">
        <v>7891</v>
      </c>
      <c r="AS2176" t="s">
        <v>7891</v>
      </c>
      <c r="AT2176" t="s">
        <v>7891</v>
      </c>
      <c r="AU2176" t="s">
        <v>7891</v>
      </c>
      <c r="AV2176" t="s">
        <v>7891</v>
      </c>
      <c r="AW2176" t="s">
        <v>7891</v>
      </c>
      <c r="AX2176" t="s">
        <v>7891</v>
      </c>
      <c r="AY2176" t="s">
        <v>7891</v>
      </c>
      <c r="AZ2176" t="s">
        <v>7891</v>
      </c>
      <c r="BA2176" t="s">
        <v>7891</v>
      </c>
      <c r="BB2176" t="s">
        <v>7891</v>
      </c>
      <c r="BC2176" t="s">
        <v>7891</v>
      </c>
      <c r="BD2176" t="s">
        <v>7891</v>
      </c>
      <c r="BE2176" t="s">
        <v>3876</v>
      </c>
      <c r="BF2176" t="s">
        <v>7891</v>
      </c>
      <c r="BG2176" t="s">
        <v>9784</v>
      </c>
      <c r="BH2176" t="s">
        <v>7891</v>
      </c>
      <c r="BI2176" t="s">
        <v>7891</v>
      </c>
      <c r="BJ2176" t="s">
        <v>7891</v>
      </c>
      <c r="BK2176" t="s">
        <v>7891</v>
      </c>
      <c r="BL2176" t="s">
        <v>7891</v>
      </c>
      <c r="BM2176">
        <v>34586045</v>
      </c>
      <c r="BN2176" t="s">
        <v>7891</v>
      </c>
      <c r="BO2176" t="s">
        <v>7891</v>
      </c>
      <c r="BP2176" t="s">
        <v>7891</v>
      </c>
      <c r="BQ2176" t="s">
        <v>7891</v>
      </c>
      <c r="BR2176" t="s">
        <v>11499</v>
      </c>
    </row>
    <row r="2177" spans="1:70" x14ac:dyDescent="0.35">
      <c r="A2177" t="s">
        <v>11407</v>
      </c>
      <c r="B2177" t="s">
        <v>11500</v>
      </c>
      <c r="C2177" t="s">
        <v>7891</v>
      </c>
      <c r="D2177" t="s">
        <v>11501</v>
      </c>
      <c r="E2177" t="s">
        <v>11502</v>
      </c>
      <c r="U2177" t="s">
        <v>7891</v>
      </c>
      <c r="V2177" t="s">
        <v>11503</v>
      </c>
      <c r="W2177" t="s">
        <v>7891</v>
      </c>
      <c r="X2177" t="s">
        <v>7891</v>
      </c>
      <c r="Y2177" t="s">
        <v>7891</v>
      </c>
      <c r="Z2177" t="s">
        <v>7891</v>
      </c>
      <c r="AA2177" t="s">
        <v>11504</v>
      </c>
      <c r="AB2177" t="s">
        <v>11505</v>
      </c>
      <c r="AC2177" t="s">
        <v>7891</v>
      </c>
      <c r="AD2177" t="s">
        <v>7891</v>
      </c>
      <c r="AE2177" t="s">
        <v>7891</v>
      </c>
      <c r="AF2177" t="s">
        <v>7891</v>
      </c>
      <c r="AG2177" t="s">
        <v>7891</v>
      </c>
      <c r="AH2177" t="s">
        <v>7891</v>
      </c>
      <c r="AI2177" t="s">
        <v>7891</v>
      </c>
      <c r="AJ2177" t="s">
        <v>7891</v>
      </c>
      <c r="AK2177" t="s">
        <v>7891</v>
      </c>
      <c r="AL2177" t="s">
        <v>7891</v>
      </c>
      <c r="AM2177" t="s">
        <v>7891</v>
      </c>
      <c r="AN2177" t="s">
        <v>7891</v>
      </c>
      <c r="AO2177" t="s">
        <v>11506</v>
      </c>
      <c r="AP2177" t="s">
        <v>11507</v>
      </c>
      <c r="AQ2177" t="s">
        <v>7891</v>
      </c>
      <c r="AR2177" t="s">
        <v>7891</v>
      </c>
      <c r="AS2177" t="s">
        <v>7891</v>
      </c>
      <c r="AT2177" t="s">
        <v>7945</v>
      </c>
      <c r="AU2177">
        <v>2022</v>
      </c>
      <c r="AV2177">
        <v>43</v>
      </c>
      <c r="AW2177">
        <v>2</v>
      </c>
      <c r="AX2177" t="s">
        <v>7891</v>
      </c>
      <c r="AY2177" t="s">
        <v>7891</v>
      </c>
      <c r="AZ2177" t="s">
        <v>7891</v>
      </c>
      <c r="BA2177" t="s">
        <v>7891</v>
      </c>
      <c r="BB2177">
        <v>470</v>
      </c>
      <c r="BC2177">
        <v>482</v>
      </c>
      <c r="BD2177" t="s">
        <v>7891</v>
      </c>
      <c r="BE2177" t="s">
        <v>6935</v>
      </c>
      <c r="BF2177" t="s">
        <v>7891</v>
      </c>
      <c r="BG2177" t="s">
        <v>7968</v>
      </c>
      <c r="BH2177" t="s">
        <v>7891</v>
      </c>
      <c r="BI2177" t="s">
        <v>7891</v>
      </c>
      <c r="BJ2177" t="s">
        <v>7891</v>
      </c>
      <c r="BK2177" t="s">
        <v>7891</v>
      </c>
      <c r="BL2177" t="s">
        <v>7891</v>
      </c>
      <c r="BM2177">
        <v>33850276</v>
      </c>
      <c r="BN2177" t="s">
        <v>7891</v>
      </c>
      <c r="BO2177" t="s">
        <v>7891</v>
      </c>
      <c r="BP2177" t="s">
        <v>7891</v>
      </c>
      <c r="BQ2177" t="s">
        <v>7891</v>
      </c>
      <c r="BR2177" t="s">
        <v>11508</v>
      </c>
    </row>
    <row r="2178" spans="1:70" x14ac:dyDescent="0.35">
      <c r="A2178" t="s">
        <v>11407</v>
      </c>
      <c r="B2178" t="s">
        <v>10021</v>
      </c>
      <c r="C2178" t="s">
        <v>7891</v>
      </c>
      <c r="D2178" t="s">
        <v>10022</v>
      </c>
      <c r="E2178" t="s">
        <v>7913</v>
      </c>
      <c r="U2178" t="s">
        <v>7891</v>
      </c>
      <c r="V2178" t="s">
        <v>178</v>
      </c>
      <c r="W2178" t="s">
        <v>7891</v>
      </c>
      <c r="X2178" t="s">
        <v>7891</v>
      </c>
      <c r="Y2178" t="s">
        <v>7891</v>
      </c>
      <c r="Z2178" t="s">
        <v>7891</v>
      </c>
      <c r="AA2178" t="s">
        <v>7891</v>
      </c>
      <c r="AB2178" t="s">
        <v>10023</v>
      </c>
      <c r="AC2178" t="s">
        <v>7891</v>
      </c>
      <c r="AD2178" t="s">
        <v>7891</v>
      </c>
      <c r="AE2178" t="s">
        <v>7891</v>
      </c>
      <c r="AF2178" t="s">
        <v>7891</v>
      </c>
      <c r="AG2178" t="s">
        <v>7891</v>
      </c>
      <c r="AH2178" t="s">
        <v>7891</v>
      </c>
      <c r="AI2178" t="s">
        <v>7891</v>
      </c>
      <c r="AJ2178" t="s">
        <v>7891</v>
      </c>
      <c r="AK2178" t="s">
        <v>7891</v>
      </c>
      <c r="AL2178" t="s">
        <v>7891</v>
      </c>
      <c r="AM2178" t="s">
        <v>7891</v>
      </c>
      <c r="AN2178" t="s">
        <v>7891</v>
      </c>
      <c r="AO2178" t="s">
        <v>182</v>
      </c>
      <c r="AP2178" t="s">
        <v>7915</v>
      </c>
      <c r="AQ2178" t="s">
        <v>7891</v>
      </c>
      <c r="AR2178" t="s">
        <v>7891</v>
      </c>
      <c r="AS2178" t="s">
        <v>7891</v>
      </c>
      <c r="AT2178" t="s">
        <v>7916</v>
      </c>
      <c r="AU2178">
        <v>2021</v>
      </c>
      <c r="AV2178">
        <v>22</v>
      </c>
      <c r="AW2178">
        <v>2</v>
      </c>
      <c r="AX2178" t="s">
        <v>7891</v>
      </c>
      <c r="AY2178" t="s">
        <v>7891</v>
      </c>
      <c r="AZ2178" t="s">
        <v>7891</v>
      </c>
      <c r="BA2178" t="s">
        <v>7891</v>
      </c>
      <c r="BB2178">
        <v>227</v>
      </c>
      <c r="BC2178">
        <v>237</v>
      </c>
      <c r="BD2178" t="s">
        <v>7891</v>
      </c>
      <c r="BE2178" t="s">
        <v>181</v>
      </c>
      <c r="BF2178" t="s">
        <v>7891</v>
      </c>
      <c r="BG2178" t="s">
        <v>7891</v>
      </c>
      <c r="BH2178" t="s">
        <v>7891</v>
      </c>
      <c r="BI2178" t="s">
        <v>7891</v>
      </c>
      <c r="BJ2178" t="s">
        <v>7891</v>
      </c>
      <c r="BK2178" t="s">
        <v>7891</v>
      </c>
      <c r="BL2178" t="s">
        <v>7891</v>
      </c>
      <c r="BM2178" t="s">
        <v>7891</v>
      </c>
      <c r="BN2178" t="s">
        <v>7891</v>
      </c>
      <c r="BO2178" t="s">
        <v>7891</v>
      </c>
      <c r="BP2178" t="s">
        <v>7891</v>
      </c>
      <c r="BQ2178" t="s">
        <v>7891</v>
      </c>
      <c r="BR2178" t="s">
        <v>10024</v>
      </c>
    </row>
    <row r="2179" spans="1:70" x14ac:dyDescent="0.35">
      <c r="A2179" t="s">
        <v>11407</v>
      </c>
      <c r="B2179" t="s">
        <v>11509</v>
      </c>
      <c r="C2179" t="s">
        <v>7891</v>
      </c>
      <c r="D2179" t="s">
        <v>11510</v>
      </c>
      <c r="E2179" t="s">
        <v>11511</v>
      </c>
      <c r="U2179" t="s">
        <v>7891</v>
      </c>
      <c r="V2179" t="s">
        <v>11512</v>
      </c>
      <c r="W2179" t="s">
        <v>7891</v>
      </c>
      <c r="X2179" t="s">
        <v>7891</v>
      </c>
      <c r="Y2179" t="s">
        <v>7891</v>
      </c>
      <c r="Z2179" t="s">
        <v>7891</v>
      </c>
      <c r="AA2179" t="s">
        <v>7891</v>
      </c>
      <c r="AB2179" t="s">
        <v>7891</v>
      </c>
      <c r="AC2179" t="s">
        <v>7891</v>
      </c>
      <c r="AD2179" t="s">
        <v>7891</v>
      </c>
      <c r="AE2179" t="s">
        <v>7891</v>
      </c>
      <c r="AF2179" t="s">
        <v>7891</v>
      </c>
      <c r="AG2179" t="s">
        <v>7891</v>
      </c>
      <c r="AH2179" t="s">
        <v>7891</v>
      </c>
      <c r="AI2179" t="s">
        <v>7891</v>
      </c>
      <c r="AJ2179" t="s">
        <v>7891</v>
      </c>
      <c r="AK2179" t="s">
        <v>7891</v>
      </c>
      <c r="AL2179" t="s">
        <v>7891</v>
      </c>
      <c r="AM2179" t="s">
        <v>7891</v>
      </c>
      <c r="AN2179" t="s">
        <v>7891</v>
      </c>
      <c r="AO2179" t="s">
        <v>11513</v>
      </c>
      <c r="AP2179" t="s">
        <v>7891</v>
      </c>
      <c r="AQ2179" t="s">
        <v>7891</v>
      </c>
      <c r="AR2179" t="s">
        <v>7891</v>
      </c>
      <c r="AS2179" t="s">
        <v>7891</v>
      </c>
      <c r="AT2179" t="s">
        <v>10007</v>
      </c>
      <c r="AU2179">
        <v>2021</v>
      </c>
      <c r="AV2179">
        <v>14</v>
      </c>
      <c r="AW2179">
        <v>2</v>
      </c>
      <c r="AX2179" t="s">
        <v>7891</v>
      </c>
      <c r="AY2179" t="s">
        <v>7891</v>
      </c>
      <c r="AZ2179" t="s">
        <v>7891</v>
      </c>
      <c r="BA2179" t="s">
        <v>7891</v>
      </c>
      <c r="BB2179">
        <v>697</v>
      </c>
      <c r="BC2179">
        <v>703</v>
      </c>
      <c r="BD2179" t="s">
        <v>7891</v>
      </c>
      <c r="BE2179" t="s">
        <v>11514</v>
      </c>
      <c r="BF2179" t="s">
        <v>7891</v>
      </c>
      <c r="BG2179" t="s">
        <v>7891</v>
      </c>
      <c r="BH2179" t="s">
        <v>7891</v>
      </c>
      <c r="BI2179" t="s">
        <v>7891</v>
      </c>
      <c r="BJ2179" t="s">
        <v>7891</v>
      </c>
      <c r="BK2179" t="s">
        <v>7891</v>
      </c>
      <c r="BL2179" t="s">
        <v>7891</v>
      </c>
      <c r="BM2179" t="s">
        <v>7891</v>
      </c>
      <c r="BN2179" t="s">
        <v>7891</v>
      </c>
      <c r="BO2179" t="s">
        <v>7891</v>
      </c>
      <c r="BP2179" t="s">
        <v>7891</v>
      </c>
      <c r="BQ2179" t="s">
        <v>7891</v>
      </c>
      <c r="BR2179" t="s">
        <v>11515</v>
      </c>
    </row>
    <row r="2180" spans="1:70" x14ac:dyDescent="0.35">
      <c r="A2180" t="s">
        <v>11407</v>
      </c>
      <c r="B2180" t="s">
        <v>11516</v>
      </c>
      <c r="C2180" t="s">
        <v>7891</v>
      </c>
      <c r="D2180" t="s">
        <v>341</v>
      </c>
      <c r="E2180" t="s">
        <v>11517</v>
      </c>
      <c r="U2180" t="s">
        <v>7891</v>
      </c>
      <c r="V2180" t="s">
        <v>11518</v>
      </c>
      <c r="W2180" t="s">
        <v>7891</v>
      </c>
      <c r="X2180" t="s">
        <v>7891</v>
      </c>
      <c r="Y2180" t="s">
        <v>7891</v>
      </c>
      <c r="Z2180" t="s">
        <v>7891</v>
      </c>
      <c r="AA2180" t="s">
        <v>7891</v>
      </c>
      <c r="AB2180" t="s">
        <v>11519</v>
      </c>
      <c r="AC2180" t="s">
        <v>7891</v>
      </c>
      <c r="AD2180" t="s">
        <v>7891</v>
      </c>
      <c r="AE2180" t="s">
        <v>7891</v>
      </c>
      <c r="AF2180" t="s">
        <v>7891</v>
      </c>
      <c r="AG2180" t="s">
        <v>7891</v>
      </c>
      <c r="AH2180" t="s">
        <v>7891</v>
      </c>
      <c r="AI2180" t="s">
        <v>7891</v>
      </c>
      <c r="AJ2180" t="s">
        <v>7891</v>
      </c>
      <c r="AK2180" t="s">
        <v>7891</v>
      </c>
      <c r="AL2180" t="s">
        <v>7891</v>
      </c>
      <c r="AM2180" t="s">
        <v>7891</v>
      </c>
      <c r="AN2180" t="s">
        <v>7891</v>
      </c>
      <c r="AO2180" t="s">
        <v>346</v>
      </c>
      <c r="AP2180" t="s">
        <v>11520</v>
      </c>
      <c r="AQ2180" t="s">
        <v>7891</v>
      </c>
      <c r="AR2180" t="s">
        <v>7891</v>
      </c>
      <c r="AS2180" t="s">
        <v>7891</v>
      </c>
      <c r="AT2180" t="s">
        <v>8621</v>
      </c>
      <c r="AU2180">
        <v>2022</v>
      </c>
      <c r="AV2180">
        <v>59</v>
      </c>
      <c r="AW2180">
        <v>1</v>
      </c>
      <c r="AX2180" t="s">
        <v>7891</v>
      </c>
      <c r="AY2180" t="s">
        <v>7891</v>
      </c>
      <c r="AZ2180" t="s">
        <v>8545</v>
      </c>
      <c r="BA2180" t="s">
        <v>7891</v>
      </c>
      <c r="BB2180">
        <v>51</v>
      </c>
      <c r="BC2180">
        <v>75</v>
      </c>
      <c r="BD2180" t="s">
        <v>7891</v>
      </c>
      <c r="BE2180" t="s">
        <v>344</v>
      </c>
      <c r="BF2180" t="s">
        <v>7891</v>
      </c>
      <c r="BG2180" t="s">
        <v>10046</v>
      </c>
      <c r="BH2180" t="s">
        <v>7891</v>
      </c>
      <c r="BI2180" t="s">
        <v>7891</v>
      </c>
      <c r="BJ2180" t="s">
        <v>7891</v>
      </c>
      <c r="BK2180" t="s">
        <v>7891</v>
      </c>
      <c r="BL2180" t="s">
        <v>7891</v>
      </c>
      <c r="BM2180" t="s">
        <v>7891</v>
      </c>
      <c r="BN2180" t="s">
        <v>7891</v>
      </c>
      <c r="BO2180" t="s">
        <v>7891</v>
      </c>
      <c r="BP2180" t="s">
        <v>7891</v>
      </c>
      <c r="BQ2180" t="s">
        <v>7891</v>
      </c>
      <c r="BR2180" t="s">
        <v>11521</v>
      </c>
    </row>
    <row r="2181" spans="1:70" x14ac:dyDescent="0.35">
      <c r="A2181" t="s">
        <v>11407</v>
      </c>
      <c r="B2181" t="s">
        <v>11522</v>
      </c>
      <c r="C2181" t="s">
        <v>7891</v>
      </c>
      <c r="D2181" t="s">
        <v>11523</v>
      </c>
      <c r="E2181" t="s">
        <v>9474</v>
      </c>
      <c r="U2181" t="s">
        <v>7891</v>
      </c>
      <c r="V2181" t="s">
        <v>11524</v>
      </c>
      <c r="W2181" t="s">
        <v>7891</v>
      </c>
      <c r="X2181" t="s">
        <v>7891</v>
      </c>
      <c r="Y2181" t="s">
        <v>7891</v>
      </c>
      <c r="Z2181" t="s">
        <v>7891</v>
      </c>
      <c r="AA2181" t="s">
        <v>7891</v>
      </c>
      <c r="AB2181" t="s">
        <v>11525</v>
      </c>
      <c r="AC2181" t="s">
        <v>7891</v>
      </c>
      <c r="AD2181" t="s">
        <v>7891</v>
      </c>
      <c r="AE2181" t="s">
        <v>7891</v>
      </c>
      <c r="AF2181" t="s">
        <v>7891</v>
      </c>
      <c r="AG2181" t="s">
        <v>7891</v>
      </c>
      <c r="AH2181" t="s">
        <v>7891</v>
      </c>
      <c r="AI2181" t="s">
        <v>7891</v>
      </c>
      <c r="AJ2181" t="s">
        <v>7891</v>
      </c>
      <c r="AK2181" t="s">
        <v>7891</v>
      </c>
      <c r="AL2181" t="s">
        <v>7891</v>
      </c>
      <c r="AM2181" t="s">
        <v>7891</v>
      </c>
      <c r="AN2181" t="s">
        <v>7891</v>
      </c>
      <c r="AO2181" t="s">
        <v>7891</v>
      </c>
      <c r="AP2181" t="s">
        <v>9477</v>
      </c>
      <c r="AQ2181" t="s">
        <v>7891</v>
      </c>
      <c r="AR2181" t="s">
        <v>7891</v>
      </c>
      <c r="AS2181" t="s">
        <v>7891</v>
      </c>
      <c r="AT2181" t="s">
        <v>11526</v>
      </c>
      <c r="AU2181">
        <v>2021</v>
      </c>
      <c r="AV2181">
        <v>9</v>
      </c>
      <c r="AW2181" t="s">
        <v>7891</v>
      </c>
      <c r="AX2181" t="s">
        <v>7891</v>
      </c>
      <c r="AY2181" t="s">
        <v>7891</v>
      </c>
      <c r="AZ2181" t="s">
        <v>7891</v>
      </c>
      <c r="BA2181" t="s">
        <v>7891</v>
      </c>
      <c r="BB2181" t="s">
        <v>7891</v>
      </c>
      <c r="BC2181" t="s">
        <v>7891</v>
      </c>
      <c r="BD2181">
        <v>598455</v>
      </c>
      <c r="BE2181" t="s">
        <v>11527</v>
      </c>
      <c r="BF2181" t="s">
        <v>7891</v>
      </c>
      <c r="BG2181" t="s">
        <v>7891</v>
      </c>
      <c r="BH2181" t="s">
        <v>7891</v>
      </c>
      <c r="BI2181" t="s">
        <v>7891</v>
      </c>
      <c r="BJ2181" t="s">
        <v>7891</v>
      </c>
      <c r="BK2181" t="s">
        <v>7891</v>
      </c>
      <c r="BL2181" t="s">
        <v>7891</v>
      </c>
      <c r="BM2181">
        <v>33614579</v>
      </c>
      <c r="BN2181" t="s">
        <v>7891</v>
      </c>
      <c r="BO2181" t="s">
        <v>7891</v>
      </c>
      <c r="BP2181" t="s">
        <v>7891</v>
      </c>
      <c r="BQ2181" t="s">
        <v>7891</v>
      </c>
      <c r="BR2181" t="s">
        <v>11528</v>
      </c>
    </row>
    <row r="2182" spans="1:70" x14ac:dyDescent="0.35">
      <c r="A2182" t="s">
        <v>11407</v>
      </c>
      <c r="B2182" t="s">
        <v>11529</v>
      </c>
      <c r="C2182" t="s">
        <v>7891</v>
      </c>
      <c r="D2182" t="s">
        <v>6895</v>
      </c>
      <c r="E2182" t="s">
        <v>11530</v>
      </c>
      <c r="U2182" t="s">
        <v>7891</v>
      </c>
      <c r="V2182" t="s">
        <v>11531</v>
      </c>
      <c r="W2182" t="s">
        <v>7891</v>
      </c>
      <c r="X2182" t="s">
        <v>7891</v>
      </c>
      <c r="Y2182" t="s">
        <v>7891</v>
      </c>
      <c r="Z2182" t="s">
        <v>7891</v>
      </c>
      <c r="AA2182" t="s">
        <v>7891</v>
      </c>
      <c r="AB2182" t="s">
        <v>7891</v>
      </c>
      <c r="AC2182" t="s">
        <v>7891</v>
      </c>
      <c r="AD2182" t="s">
        <v>7891</v>
      </c>
      <c r="AE2182" t="s">
        <v>7891</v>
      </c>
      <c r="AF2182" t="s">
        <v>7891</v>
      </c>
      <c r="AG2182" t="s">
        <v>7891</v>
      </c>
      <c r="AH2182" t="s">
        <v>7891</v>
      </c>
      <c r="AI2182" t="s">
        <v>7891</v>
      </c>
      <c r="AJ2182" t="s">
        <v>7891</v>
      </c>
      <c r="AK2182" t="s">
        <v>7891</v>
      </c>
      <c r="AL2182" t="s">
        <v>7891</v>
      </c>
      <c r="AM2182" t="s">
        <v>7891</v>
      </c>
      <c r="AN2182" t="s">
        <v>7891</v>
      </c>
      <c r="AO2182" t="s">
        <v>11532</v>
      </c>
      <c r="AP2182" t="s">
        <v>11533</v>
      </c>
      <c r="AQ2182" t="s">
        <v>7891</v>
      </c>
      <c r="AR2182" t="s">
        <v>7891</v>
      </c>
      <c r="AS2182" t="s">
        <v>7891</v>
      </c>
      <c r="AT2182" t="s">
        <v>11534</v>
      </c>
      <c r="AU2182">
        <v>2021</v>
      </c>
      <c r="AV2182">
        <v>167</v>
      </c>
      <c r="AW2182" t="s">
        <v>7891</v>
      </c>
      <c r="AX2182" t="s">
        <v>7891</v>
      </c>
      <c r="AY2182" t="s">
        <v>7891</v>
      </c>
      <c r="AZ2182" t="s">
        <v>7891</v>
      </c>
      <c r="BA2182" t="s">
        <v>7891</v>
      </c>
      <c r="BB2182">
        <v>491</v>
      </c>
      <c r="BC2182">
        <v>501</v>
      </c>
      <c r="BD2182" t="s">
        <v>7891</v>
      </c>
      <c r="BE2182" t="s">
        <v>6899</v>
      </c>
      <c r="BF2182" t="s">
        <v>7891</v>
      </c>
      <c r="BG2182" t="s">
        <v>7891</v>
      </c>
      <c r="BH2182" t="s">
        <v>7891</v>
      </c>
      <c r="BI2182" t="s">
        <v>7891</v>
      </c>
      <c r="BJ2182" t="s">
        <v>7891</v>
      </c>
      <c r="BK2182" t="s">
        <v>7891</v>
      </c>
      <c r="BL2182" t="s">
        <v>7891</v>
      </c>
      <c r="BM2182">
        <v>33279562</v>
      </c>
      <c r="BN2182" t="s">
        <v>7891</v>
      </c>
      <c r="BO2182" t="s">
        <v>7891</v>
      </c>
      <c r="BP2182" t="s">
        <v>7891</v>
      </c>
      <c r="BQ2182" t="s">
        <v>7891</v>
      </c>
      <c r="BR2182" t="s">
        <v>11535</v>
      </c>
    </row>
    <row r="2183" spans="1:70" x14ac:dyDescent="0.35">
      <c r="A2183" t="s">
        <v>11407</v>
      </c>
      <c r="B2183" t="s">
        <v>11536</v>
      </c>
      <c r="C2183" t="s">
        <v>7891</v>
      </c>
      <c r="D2183" t="s">
        <v>11537</v>
      </c>
      <c r="E2183" t="s">
        <v>9208</v>
      </c>
      <c r="U2183" t="s">
        <v>7891</v>
      </c>
      <c r="V2183" t="s">
        <v>11538</v>
      </c>
      <c r="W2183" t="s">
        <v>7891</v>
      </c>
      <c r="X2183" t="s">
        <v>7891</v>
      </c>
      <c r="Y2183" t="s">
        <v>7891</v>
      </c>
      <c r="Z2183" t="s">
        <v>7891</v>
      </c>
      <c r="AA2183" t="s">
        <v>7891</v>
      </c>
      <c r="AB2183" t="s">
        <v>7891</v>
      </c>
      <c r="AC2183" t="s">
        <v>7891</v>
      </c>
      <c r="AD2183" t="s">
        <v>7891</v>
      </c>
      <c r="AE2183" t="s">
        <v>7891</v>
      </c>
      <c r="AF2183" t="s">
        <v>7891</v>
      </c>
      <c r="AG2183" t="s">
        <v>7891</v>
      </c>
      <c r="AH2183" t="s">
        <v>7891</v>
      </c>
      <c r="AI2183" t="s">
        <v>7891</v>
      </c>
      <c r="AJ2183" t="s">
        <v>7891</v>
      </c>
      <c r="AK2183" t="s">
        <v>7891</v>
      </c>
      <c r="AL2183" t="s">
        <v>7891</v>
      </c>
      <c r="AM2183" t="s">
        <v>7891</v>
      </c>
      <c r="AN2183" t="s">
        <v>7891</v>
      </c>
      <c r="AO2183" t="s">
        <v>9210</v>
      </c>
      <c r="AP2183" t="s">
        <v>7891</v>
      </c>
      <c r="AQ2183" t="s">
        <v>7891</v>
      </c>
      <c r="AR2183" t="s">
        <v>7891</v>
      </c>
      <c r="AS2183" t="s">
        <v>7891</v>
      </c>
      <c r="AT2183" t="s">
        <v>11539</v>
      </c>
      <c r="AU2183">
        <v>2021</v>
      </c>
      <c r="AV2183">
        <v>11</v>
      </c>
      <c r="AW2183" t="s">
        <v>7891</v>
      </c>
      <c r="AX2183" t="s">
        <v>7891</v>
      </c>
      <c r="AY2183" t="s">
        <v>7891</v>
      </c>
      <c r="AZ2183" t="s">
        <v>7891</v>
      </c>
      <c r="BA2183" t="s">
        <v>7891</v>
      </c>
      <c r="BB2183" t="s">
        <v>7891</v>
      </c>
      <c r="BC2183" t="s">
        <v>7891</v>
      </c>
      <c r="BD2183">
        <v>612424</v>
      </c>
      <c r="BE2183" t="s">
        <v>11540</v>
      </c>
      <c r="BF2183" t="s">
        <v>7891</v>
      </c>
      <c r="BG2183" t="s">
        <v>7891</v>
      </c>
      <c r="BH2183" t="s">
        <v>7891</v>
      </c>
      <c r="BI2183" t="s">
        <v>7891</v>
      </c>
      <c r="BJ2183" t="s">
        <v>7891</v>
      </c>
      <c r="BK2183" t="s">
        <v>7891</v>
      </c>
      <c r="BL2183" t="s">
        <v>7891</v>
      </c>
      <c r="BM2183">
        <v>33488479</v>
      </c>
      <c r="BN2183" t="s">
        <v>7891</v>
      </c>
      <c r="BO2183" t="s">
        <v>7891</v>
      </c>
      <c r="BP2183" t="s">
        <v>7891</v>
      </c>
      <c r="BQ2183" t="s">
        <v>7891</v>
      </c>
      <c r="BR2183" t="s">
        <v>11541</v>
      </c>
    </row>
    <row r="2184" spans="1:70" x14ac:dyDescent="0.35">
      <c r="A2184" t="s">
        <v>11407</v>
      </c>
      <c r="B2184" t="s">
        <v>11542</v>
      </c>
      <c r="C2184" t="s">
        <v>7891</v>
      </c>
      <c r="D2184" t="s">
        <v>11543</v>
      </c>
      <c r="E2184" t="s">
        <v>8011</v>
      </c>
      <c r="U2184" t="s">
        <v>7891</v>
      </c>
      <c r="V2184" t="s">
        <v>11544</v>
      </c>
      <c r="W2184" t="s">
        <v>7891</v>
      </c>
      <c r="X2184" t="s">
        <v>7891</v>
      </c>
      <c r="Y2184" t="s">
        <v>7891</v>
      </c>
      <c r="Z2184" t="s">
        <v>7891</v>
      </c>
      <c r="AA2184" t="s">
        <v>11545</v>
      </c>
      <c r="AB2184" t="s">
        <v>11546</v>
      </c>
      <c r="AC2184" t="s">
        <v>7891</v>
      </c>
      <c r="AD2184" t="s">
        <v>7891</v>
      </c>
      <c r="AE2184" t="s">
        <v>7891</v>
      </c>
      <c r="AF2184" t="s">
        <v>7891</v>
      </c>
      <c r="AG2184" t="s">
        <v>7891</v>
      </c>
      <c r="AH2184" t="s">
        <v>7891</v>
      </c>
      <c r="AI2184" t="s">
        <v>7891</v>
      </c>
      <c r="AJ2184" t="s">
        <v>7891</v>
      </c>
      <c r="AK2184" t="s">
        <v>7891</v>
      </c>
      <c r="AL2184" t="s">
        <v>7891</v>
      </c>
      <c r="AM2184" t="s">
        <v>7891</v>
      </c>
      <c r="AN2184" t="s">
        <v>7891</v>
      </c>
      <c r="AO2184" t="s">
        <v>8013</v>
      </c>
      <c r="AP2184" t="s">
        <v>8014</v>
      </c>
      <c r="AQ2184" t="s">
        <v>7891</v>
      </c>
      <c r="AR2184" t="s">
        <v>7891</v>
      </c>
      <c r="AS2184" t="s">
        <v>7891</v>
      </c>
      <c r="AT2184" t="s">
        <v>7891</v>
      </c>
      <c r="AU2184" t="s">
        <v>7891</v>
      </c>
      <c r="AV2184" t="s">
        <v>7891</v>
      </c>
      <c r="AW2184" t="s">
        <v>7891</v>
      </c>
      <c r="AX2184" t="s">
        <v>7891</v>
      </c>
      <c r="AY2184" t="s">
        <v>7891</v>
      </c>
      <c r="AZ2184" t="s">
        <v>7891</v>
      </c>
      <c r="BA2184" t="s">
        <v>7891</v>
      </c>
      <c r="BB2184" t="s">
        <v>7891</v>
      </c>
      <c r="BC2184" t="s">
        <v>7891</v>
      </c>
      <c r="BD2184" t="s">
        <v>7891</v>
      </c>
      <c r="BE2184" t="s">
        <v>3923</v>
      </c>
      <c r="BF2184" t="s">
        <v>7891</v>
      </c>
      <c r="BG2184" t="s">
        <v>10364</v>
      </c>
      <c r="BH2184" t="s">
        <v>7891</v>
      </c>
      <c r="BI2184" t="s">
        <v>7891</v>
      </c>
      <c r="BJ2184" t="s">
        <v>7891</v>
      </c>
      <c r="BK2184" t="s">
        <v>7891</v>
      </c>
      <c r="BL2184" t="s">
        <v>7891</v>
      </c>
      <c r="BM2184" t="s">
        <v>7891</v>
      </c>
      <c r="BN2184" t="s">
        <v>7891</v>
      </c>
      <c r="BO2184" t="s">
        <v>7891</v>
      </c>
      <c r="BP2184" t="s">
        <v>7891</v>
      </c>
      <c r="BQ2184" t="s">
        <v>7891</v>
      </c>
      <c r="BR2184" t="s">
        <v>11547</v>
      </c>
    </row>
    <row r="2185" spans="1:70" x14ac:dyDescent="0.35">
      <c r="A2185" t="s">
        <v>11407</v>
      </c>
      <c r="B2185" t="s">
        <v>11548</v>
      </c>
      <c r="C2185" t="s">
        <v>7891</v>
      </c>
      <c r="D2185" t="s">
        <v>11549</v>
      </c>
      <c r="E2185" t="s">
        <v>11550</v>
      </c>
      <c r="U2185" t="s">
        <v>7891</v>
      </c>
      <c r="V2185" t="s">
        <v>11551</v>
      </c>
      <c r="W2185" t="s">
        <v>7891</v>
      </c>
      <c r="X2185" t="s">
        <v>7891</v>
      </c>
      <c r="Y2185" t="s">
        <v>7891</v>
      </c>
      <c r="Z2185" t="s">
        <v>7891</v>
      </c>
      <c r="AA2185" t="s">
        <v>7891</v>
      </c>
      <c r="AB2185" t="s">
        <v>11552</v>
      </c>
      <c r="AC2185" t="s">
        <v>7891</v>
      </c>
      <c r="AD2185" t="s">
        <v>7891</v>
      </c>
      <c r="AE2185" t="s">
        <v>7891</v>
      </c>
      <c r="AF2185" t="s">
        <v>7891</v>
      </c>
      <c r="AG2185" t="s">
        <v>7891</v>
      </c>
      <c r="AH2185" t="s">
        <v>7891</v>
      </c>
      <c r="AI2185" t="s">
        <v>7891</v>
      </c>
      <c r="AJ2185" t="s">
        <v>7891</v>
      </c>
      <c r="AK2185" t="s">
        <v>7891</v>
      </c>
      <c r="AL2185" t="s">
        <v>7891</v>
      </c>
      <c r="AM2185" t="s">
        <v>7891</v>
      </c>
      <c r="AN2185" t="s">
        <v>7891</v>
      </c>
      <c r="AO2185" t="s">
        <v>11553</v>
      </c>
      <c r="AP2185" t="s">
        <v>7891</v>
      </c>
      <c r="AQ2185" t="s">
        <v>7891</v>
      </c>
      <c r="AR2185" t="s">
        <v>7891</v>
      </c>
      <c r="AS2185" t="s">
        <v>7891</v>
      </c>
      <c r="AT2185" t="s">
        <v>10694</v>
      </c>
      <c r="AU2185">
        <v>2021</v>
      </c>
      <c r="AV2185">
        <v>13</v>
      </c>
      <c r="AW2185">
        <v>1</v>
      </c>
      <c r="AX2185" t="s">
        <v>7891</v>
      </c>
      <c r="AY2185" t="s">
        <v>7891</v>
      </c>
      <c r="AZ2185" t="s">
        <v>7891</v>
      </c>
      <c r="BA2185" t="s">
        <v>7891</v>
      </c>
      <c r="BB2185" t="s">
        <v>7891</v>
      </c>
      <c r="BC2185" t="s">
        <v>7891</v>
      </c>
      <c r="BD2185" t="s">
        <v>7891</v>
      </c>
      <c r="BE2185" t="s">
        <v>11554</v>
      </c>
      <c r="BF2185" t="s">
        <v>7891</v>
      </c>
      <c r="BG2185" t="s">
        <v>7891</v>
      </c>
      <c r="BH2185" t="s">
        <v>7891</v>
      </c>
      <c r="BI2185" t="s">
        <v>7891</v>
      </c>
      <c r="BJ2185" t="s">
        <v>7891</v>
      </c>
      <c r="BK2185" t="s">
        <v>7891</v>
      </c>
      <c r="BL2185" t="s">
        <v>7891</v>
      </c>
      <c r="BM2185" t="s">
        <v>7891</v>
      </c>
      <c r="BN2185" t="s">
        <v>7891</v>
      </c>
      <c r="BO2185" t="s">
        <v>7891</v>
      </c>
      <c r="BP2185" t="s">
        <v>7891</v>
      </c>
      <c r="BQ2185" t="s">
        <v>7891</v>
      </c>
      <c r="BR2185" t="s">
        <v>11555</v>
      </c>
    </row>
    <row r="2186" spans="1:70" x14ac:dyDescent="0.35">
      <c r="A2186" t="s">
        <v>11407</v>
      </c>
      <c r="B2186" t="s">
        <v>11556</v>
      </c>
      <c r="C2186" t="s">
        <v>7891</v>
      </c>
      <c r="D2186" t="s">
        <v>11557</v>
      </c>
      <c r="E2186" t="s">
        <v>11558</v>
      </c>
      <c r="U2186" t="s">
        <v>7891</v>
      </c>
      <c r="V2186" t="s">
        <v>11559</v>
      </c>
      <c r="W2186" t="s">
        <v>7891</v>
      </c>
      <c r="X2186" t="s">
        <v>7891</v>
      </c>
      <c r="Y2186" t="s">
        <v>7891</v>
      </c>
      <c r="Z2186" t="s">
        <v>7891</v>
      </c>
      <c r="AA2186" t="s">
        <v>7891</v>
      </c>
      <c r="AB2186" t="s">
        <v>7891</v>
      </c>
      <c r="AC2186" t="s">
        <v>7891</v>
      </c>
      <c r="AD2186" t="s">
        <v>7891</v>
      </c>
      <c r="AE2186" t="s">
        <v>7891</v>
      </c>
      <c r="AF2186" t="s">
        <v>7891</v>
      </c>
      <c r="AG2186" t="s">
        <v>7891</v>
      </c>
      <c r="AH2186" t="s">
        <v>7891</v>
      </c>
      <c r="AI2186" t="s">
        <v>7891</v>
      </c>
      <c r="AJ2186" t="s">
        <v>7891</v>
      </c>
      <c r="AK2186" t="s">
        <v>7891</v>
      </c>
      <c r="AL2186" t="s">
        <v>7891</v>
      </c>
      <c r="AM2186" t="s">
        <v>7891</v>
      </c>
      <c r="AN2186" t="s">
        <v>7891</v>
      </c>
      <c r="AO2186" t="s">
        <v>11560</v>
      </c>
      <c r="AP2186" t="s">
        <v>11561</v>
      </c>
      <c r="AQ2186" t="s">
        <v>7891</v>
      </c>
      <c r="AR2186" t="s">
        <v>7891</v>
      </c>
      <c r="AS2186" t="s">
        <v>7891</v>
      </c>
      <c r="AT2186" t="s">
        <v>7891</v>
      </c>
      <c r="AU2186">
        <v>2021</v>
      </c>
      <c r="AV2186">
        <v>15</v>
      </c>
      <c r="AW2186">
        <v>4</v>
      </c>
      <c r="AX2186" t="s">
        <v>7891</v>
      </c>
      <c r="AY2186" t="s">
        <v>7891</v>
      </c>
      <c r="AZ2186" t="s">
        <v>7891</v>
      </c>
      <c r="BA2186" t="s">
        <v>7891</v>
      </c>
      <c r="BB2186">
        <v>406</v>
      </c>
      <c r="BC2186">
        <v>425</v>
      </c>
      <c r="BD2186" t="s">
        <v>7891</v>
      </c>
      <c r="BE2186" t="s">
        <v>11562</v>
      </c>
      <c r="BF2186" t="s">
        <v>7891</v>
      </c>
      <c r="BG2186" t="s">
        <v>7891</v>
      </c>
      <c r="BH2186" t="s">
        <v>7891</v>
      </c>
      <c r="BI2186" t="s">
        <v>7891</v>
      </c>
      <c r="BJ2186" t="s">
        <v>7891</v>
      </c>
      <c r="BK2186" t="s">
        <v>7891</v>
      </c>
      <c r="BL2186" t="s">
        <v>7891</v>
      </c>
      <c r="BM2186" t="s">
        <v>7891</v>
      </c>
      <c r="BN2186" t="s">
        <v>7891</v>
      </c>
      <c r="BO2186" t="s">
        <v>7891</v>
      </c>
      <c r="BP2186" t="s">
        <v>7891</v>
      </c>
      <c r="BQ2186" t="s">
        <v>7891</v>
      </c>
      <c r="BR2186" t="s">
        <v>11563</v>
      </c>
    </row>
    <row r="2187" spans="1:70" x14ac:dyDescent="0.35">
      <c r="A2187" t="s">
        <v>11407</v>
      </c>
      <c r="B2187" t="s">
        <v>11564</v>
      </c>
      <c r="C2187" t="s">
        <v>7891</v>
      </c>
      <c r="D2187" t="s">
        <v>11565</v>
      </c>
      <c r="E2187" t="s">
        <v>7892</v>
      </c>
      <c r="U2187" t="s">
        <v>7891</v>
      </c>
      <c r="V2187" t="s">
        <v>11566</v>
      </c>
      <c r="W2187" t="s">
        <v>7891</v>
      </c>
      <c r="X2187" t="s">
        <v>7891</v>
      </c>
      <c r="Y2187" t="s">
        <v>7891</v>
      </c>
      <c r="Z2187" t="s">
        <v>7891</v>
      </c>
      <c r="AA2187" t="s">
        <v>11567</v>
      </c>
      <c r="AB2187" t="s">
        <v>11568</v>
      </c>
      <c r="AC2187" t="s">
        <v>7891</v>
      </c>
      <c r="AD2187" t="s">
        <v>7891</v>
      </c>
      <c r="AE2187" t="s">
        <v>7891</v>
      </c>
      <c r="AF2187" t="s">
        <v>7891</v>
      </c>
      <c r="AG2187" t="s">
        <v>7891</v>
      </c>
      <c r="AH2187" t="s">
        <v>7891</v>
      </c>
      <c r="AI2187" t="s">
        <v>7891</v>
      </c>
      <c r="AJ2187" t="s">
        <v>7891</v>
      </c>
      <c r="AK2187" t="s">
        <v>7891</v>
      </c>
      <c r="AL2187" t="s">
        <v>7891</v>
      </c>
      <c r="AM2187" t="s">
        <v>7891</v>
      </c>
      <c r="AN2187" t="s">
        <v>7891</v>
      </c>
      <c r="AO2187" t="s">
        <v>7891</v>
      </c>
      <c r="AP2187" t="s">
        <v>7894</v>
      </c>
      <c r="AQ2187" t="s">
        <v>7891</v>
      </c>
      <c r="AR2187" t="s">
        <v>7891</v>
      </c>
      <c r="AS2187" t="s">
        <v>7891</v>
      </c>
      <c r="AT2187" t="s">
        <v>7924</v>
      </c>
      <c r="AU2187">
        <v>2020</v>
      </c>
      <c r="AV2187">
        <v>17</v>
      </c>
      <c r="AW2187">
        <v>24</v>
      </c>
      <c r="AX2187" t="s">
        <v>7891</v>
      </c>
      <c r="AY2187" t="s">
        <v>7891</v>
      </c>
      <c r="AZ2187" t="s">
        <v>7891</v>
      </c>
      <c r="BA2187" t="s">
        <v>7891</v>
      </c>
      <c r="BB2187" t="s">
        <v>7891</v>
      </c>
      <c r="BC2187" t="s">
        <v>7891</v>
      </c>
      <c r="BD2187">
        <v>9536</v>
      </c>
      <c r="BE2187" t="s">
        <v>11569</v>
      </c>
      <c r="BF2187" t="s">
        <v>7891</v>
      </c>
      <c r="BG2187" t="s">
        <v>7891</v>
      </c>
      <c r="BH2187" t="s">
        <v>7891</v>
      </c>
      <c r="BI2187" t="s">
        <v>7891</v>
      </c>
      <c r="BJ2187" t="s">
        <v>7891</v>
      </c>
      <c r="BK2187" t="s">
        <v>7891</v>
      </c>
      <c r="BL2187" t="s">
        <v>7891</v>
      </c>
      <c r="BM2187">
        <v>33352745</v>
      </c>
      <c r="BN2187" t="s">
        <v>7891</v>
      </c>
      <c r="BO2187" t="s">
        <v>7891</v>
      </c>
      <c r="BP2187" t="s">
        <v>7891</v>
      </c>
      <c r="BQ2187" t="s">
        <v>7891</v>
      </c>
      <c r="BR2187" t="s">
        <v>11570</v>
      </c>
    </row>
    <row r="2188" spans="1:70" x14ac:dyDescent="0.35">
      <c r="A2188" t="s">
        <v>11407</v>
      </c>
      <c r="B2188" t="s">
        <v>11145</v>
      </c>
      <c r="C2188" t="s">
        <v>7891</v>
      </c>
      <c r="D2188" t="s">
        <v>11146</v>
      </c>
      <c r="E2188" t="s">
        <v>11147</v>
      </c>
      <c r="U2188" t="s">
        <v>7891</v>
      </c>
      <c r="V2188" t="s">
        <v>11148</v>
      </c>
      <c r="W2188" t="s">
        <v>7891</v>
      </c>
      <c r="X2188" t="s">
        <v>7891</v>
      </c>
      <c r="Y2188" t="s">
        <v>7891</v>
      </c>
      <c r="Z2188" t="s">
        <v>7891</v>
      </c>
      <c r="AA2188" t="s">
        <v>7891</v>
      </c>
      <c r="AB2188" t="s">
        <v>7891</v>
      </c>
      <c r="AC2188" t="s">
        <v>7891</v>
      </c>
      <c r="AD2188" t="s">
        <v>7891</v>
      </c>
      <c r="AE2188" t="s">
        <v>7891</v>
      </c>
      <c r="AF2188" t="s">
        <v>7891</v>
      </c>
      <c r="AG2188" t="s">
        <v>7891</v>
      </c>
      <c r="AH2188" t="s">
        <v>7891</v>
      </c>
      <c r="AI2188" t="s">
        <v>7891</v>
      </c>
      <c r="AJ2188" t="s">
        <v>7891</v>
      </c>
      <c r="AK2188" t="s">
        <v>7891</v>
      </c>
      <c r="AL2188" t="s">
        <v>7891</v>
      </c>
      <c r="AM2188" t="s">
        <v>7891</v>
      </c>
      <c r="AN2188" t="s">
        <v>7891</v>
      </c>
      <c r="AO2188" t="s">
        <v>11149</v>
      </c>
      <c r="AP2188" t="s">
        <v>11150</v>
      </c>
      <c r="AQ2188" t="s">
        <v>7891</v>
      </c>
      <c r="AR2188" t="s">
        <v>7891</v>
      </c>
      <c r="AS2188" t="s">
        <v>7891</v>
      </c>
      <c r="AT2188" t="s">
        <v>9082</v>
      </c>
      <c r="AU2188">
        <v>2020</v>
      </c>
      <c r="AV2188">
        <v>95</v>
      </c>
      <c r="AW2188">
        <v>10</v>
      </c>
      <c r="AX2188" t="s">
        <v>7891</v>
      </c>
      <c r="AY2188" t="s">
        <v>7891</v>
      </c>
      <c r="AZ2188" t="s">
        <v>7891</v>
      </c>
      <c r="BA2188" t="s">
        <v>7891</v>
      </c>
      <c r="BB2188">
        <v>2235</v>
      </c>
      <c r="BC2188">
        <v>2243</v>
      </c>
      <c r="BD2188" t="s">
        <v>7891</v>
      </c>
      <c r="BE2188" t="s">
        <v>11151</v>
      </c>
      <c r="BF2188" t="s">
        <v>7891</v>
      </c>
      <c r="BG2188" t="s">
        <v>7891</v>
      </c>
      <c r="BH2188" t="s">
        <v>7891</v>
      </c>
      <c r="BI2188" t="s">
        <v>7891</v>
      </c>
      <c r="BJ2188" t="s">
        <v>7891</v>
      </c>
      <c r="BK2188" t="s">
        <v>7891</v>
      </c>
      <c r="BL2188" t="s">
        <v>7891</v>
      </c>
      <c r="BM2188">
        <v>32448588</v>
      </c>
      <c r="BN2188" t="s">
        <v>7891</v>
      </c>
      <c r="BO2188" t="s">
        <v>7891</v>
      </c>
      <c r="BP2188" t="s">
        <v>7891</v>
      </c>
      <c r="BQ2188" t="s">
        <v>7891</v>
      </c>
      <c r="BR2188" t="s">
        <v>11152</v>
      </c>
    </row>
    <row r="2189" spans="1:70" x14ac:dyDescent="0.35">
      <c r="A2189" t="s">
        <v>11407</v>
      </c>
      <c r="B2189" t="s">
        <v>11322</v>
      </c>
      <c r="C2189" t="s">
        <v>7891</v>
      </c>
      <c r="D2189" t="s">
        <v>11323</v>
      </c>
      <c r="E2189" t="s">
        <v>11324</v>
      </c>
      <c r="U2189" t="s">
        <v>7891</v>
      </c>
      <c r="V2189" t="s">
        <v>11325</v>
      </c>
      <c r="W2189" t="s">
        <v>7891</v>
      </c>
      <c r="X2189" t="s">
        <v>7891</v>
      </c>
      <c r="Y2189" t="s">
        <v>7891</v>
      </c>
      <c r="Z2189" t="s">
        <v>7891</v>
      </c>
      <c r="AA2189" t="s">
        <v>7891</v>
      </c>
      <c r="AB2189" t="s">
        <v>7891</v>
      </c>
      <c r="AC2189" t="s">
        <v>7891</v>
      </c>
      <c r="AD2189" t="s">
        <v>7891</v>
      </c>
      <c r="AE2189" t="s">
        <v>7891</v>
      </c>
      <c r="AF2189" t="s">
        <v>7891</v>
      </c>
      <c r="AG2189" t="s">
        <v>7891</v>
      </c>
      <c r="AH2189" t="s">
        <v>7891</v>
      </c>
      <c r="AI2189" t="s">
        <v>7891</v>
      </c>
      <c r="AJ2189" t="s">
        <v>7891</v>
      </c>
      <c r="AK2189" t="s">
        <v>7891</v>
      </c>
      <c r="AL2189" t="s">
        <v>7891</v>
      </c>
      <c r="AM2189" t="s">
        <v>7891</v>
      </c>
      <c r="AN2189" t="s">
        <v>7891</v>
      </c>
      <c r="AO2189" t="s">
        <v>11326</v>
      </c>
      <c r="AP2189" t="s">
        <v>7891</v>
      </c>
      <c r="AQ2189" t="s">
        <v>7891</v>
      </c>
      <c r="AR2189" t="s">
        <v>7891</v>
      </c>
      <c r="AS2189" t="s">
        <v>7891</v>
      </c>
      <c r="AT2189" t="s">
        <v>7891</v>
      </c>
      <c r="AU2189">
        <v>2020</v>
      </c>
      <c r="AV2189">
        <v>9</v>
      </c>
      <c r="AW2189">
        <v>1</v>
      </c>
      <c r="AX2189" t="s">
        <v>7891</v>
      </c>
      <c r="AY2189" t="s">
        <v>7891</v>
      </c>
      <c r="AZ2189" t="s">
        <v>7891</v>
      </c>
      <c r="BA2189" t="s">
        <v>7891</v>
      </c>
      <c r="BB2189" t="s">
        <v>7891</v>
      </c>
      <c r="BC2189" t="s">
        <v>7891</v>
      </c>
      <c r="BD2189" t="s">
        <v>7891</v>
      </c>
      <c r="BE2189" t="s">
        <v>11327</v>
      </c>
      <c r="BF2189" t="s">
        <v>7891</v>
      </c>
      <c r="BG2189" t="s">
        <v>7891</v>
      </c>
      <c r="BH2189" t="s">
        <v>7891</v>
      </c>
      <c r="BI2189" t="s">
        <v>7891</v>
      </c>
      <c r="BJ2189" t="s">
        <v>7891</v>
      </c>
      <c r="BK2189" t="s">
        <v>7891</v>
      </c>
      <c r="BL2189" t="s">
        <v>7891</v>
      </c>
      <c r="BM2189" t="s">
        <v>7891</v>
      </c>
      <c r="BN2189" t="s">
        <v>7891</v>
      </c>
      <c r="BO2189" t="s">
        <v>7891</v>
      </c>
      <c r="BP2189" t="s">
        <v>7891</v>
      </c>
      <c r="BQ2189" t="s">
        <v>7891</v>
      </c>
      <c r="BR2189" t="s">
        <v>11328</v>
      </c>
    </row>
    <row r="2190" spans="1:70" x14ac:dyDescent="0.35">
      <c r="A2190" t="s">
        <v>11408</v>
      </c>
      <c r="B2190" t="s">
        <v>9195</v>
      </c>
      <c r="C2190" t="s">
        <v>7891</v>
      </c>
      <c r="D2190" t="s">
        <v>4849</v>
      </c>
      <c r="E2190" t="s">
        <v>9196</v>
      </c>
      <c r="U2190" t="s">
        <v>7891</v>
      </c>
      <c r="V2190" t="s">
        <v>9197</v>
      </c>
      <c r="W2190" t="s">
        <v>7891</v>
      </c>
      <c r="X2190" t="s">
        <v>7891</v>
      </c>
      <c r="Y2190" t="s">
        <v>7891</v>
      </c>
      <c r="Z2190" t="s">
        <v>7891</v>
      </c>
      <c r="AA2190" t="s">
        <v>9198</v>
      </c>
      <c r="AB2190" t="s">
        <v>9199</v>
      </c>
      <c r="AC2190" t="s">
        <v>7891</v>
      </c>
      <c r="AD2190" t="s">
        <v>7891</v>
      </c>
      <c r="AE2190" t="s">
        <v>7891</v>
      </c>
      <c r="AF2190" t="s">
        <v>7891</v>
      </c>
      <c r="AG2190" t="s">
        <v>7891</v>
      </c>
      <c r="AH2190" t="s">
        <v>7891</v>
      </c>
      <c r="AI2190" t="s">
        <v>7891</v>
      </c>
      <c r="AJ2190" t="s">
        <v>7891</v>
      </c>
      <c r="AK2190" t="s">
        <v>7891</v>
      </c>
      <c r="AL2190" t="s">
        <v>7891</v>
      </c>
      <c r="AM2190" t="s">
        <v>7891</v>
      </c>
      <c r="AN2190" t="s">
        <v>7891</v>
      </c>
      <c r="AO2190" t="s">
        <v>9200</v>
      </c>
      <c r="AP2190" t="s">
        <v>7891</v>
      </c>
      <c r="AQ2190" t="s">
        <v>7891</v>
      </c>
      <c r="AR2190" t="s">
        <v>7891</v>
      </c>
      <c r="AS2190" t="s">
        <v>7891</v>
      </c>
      <c r="AT2190" t="s">
        <v>9201</v>
      </c>
      <c r="AU2190">
        <v>2021</v>
      </c>
      <c r="AV2190">
        <v>71</v>
      </c>
      <c r="AW2190">
        <v>9</v>
      </c>
      <c r="AX2190" t="s">
        <v>7891</v>
      </c>
      <c r="AY2190" t="s">
        <v>7891</v>
      </c>
      <c r="AZ2190" t="s">
        <v>7891</v>
      </c>
      <c r="BA2190" t="s">
        <v>7891</v>
      </c>
      <c r="BB2190">
        <v>2143</v>
      </c>
      <c r="BC2190">
        <v>2147</v>
      </c>
      <c r="BD2190" t="s">
        <v>7891</v>
      </c>
      <c r="BE2190" t="s">
        <v>4853</v>
      </c>
      <c r="BF2190" t="s">
        <v>7891</v>
      </c>
      <c r="BG2190" t="s">
        <v>7891</v>
      </c>
      <c r="BH2190" t="s">
        <v>7891</v>
      </c>
      <c r="BI2190" t="s">
        <v>7891</v>
      </c>
      <c r="BJ2190" t="s">
        <v>7891</v>
      </c>
      <c r="BK2190" t="s">
        <v>7891</v>
      </c>
      <c r="BL2190" t="s">
        <v>7891</v>
      </c>
      <c r="BM2190">
        <v>34580503</v>
      </c>
      <c r="BN2190" t="s">
        <v>7891</v>
      </c>
      <c r="BO2190" t="s">
        <v>7891</v>
      </c>
      <c r="BP2190" t="s">
        <v>7891</v>
      </c>
      <c r="BQ2190" t="s">
        <v>7891</v>
      </c>
      <c r="BR2190" t="s">
        <v>9202</v>
      </c>
    </row>
    <row r="2191" spans="1:70" x14ac:dyDescent="0.35">
      <c r="A2191" t="s">
        <v>11408</v>
      </c>
      <c r="B2191" t="s">
        <v>10083</v>
      </c>
      <c r="C2191" t="s">
        <v>7891</v>
      </c>
      <c r="D2191" t="s">
        <v>4668</v>
      </c>
      <c r="E2191" t="s">
        <v>10084</v>
      </c>
      <c r="U2191" t="s">
        <v>7891</v>
      </c>
      <c r="V2191" t="s">
        <v>10085</v>
      </c>
      <c r="W2191" t="s">
        <v>7891</v>
      </c>
      <c r="X2191" t="s">
        <v>7891</v>
      </c>
      <c r="Y2191" t="s">
        <v>7891</v>
      </c>
      <c r="Z2191" t="s">
        <v>7891</v>
      </c>
      <c r="AA2191" t="s">
        <v>7891</v>
      </c>
      <c r="AB2191" t="s">
        <v>10086</v>
      </c>
      <c r="AC2191" t="s">
        <v>7891</v>
      </c>
      <c r="AD2191" t="s">
        <v>7891</v>
      </c>
      <c r="AE2191" t="s">
        <v>7891</v>
      </c>
      <c r="AF2191" t="s">
        <v>7891</v>
      </c>
      <c r="AG2191" t="s">
        <v>7891</v>
      </c>
      <c r="AH2191" t="s">
        <v>7891</v>
      </c>
      <c r="AI2191" t="s">
        <v>7891</v>
      </c>
      <c r="AJ2191" t="s">
        <v>7891</v>
      </c>
      <c r="AK2191" t="s">
        <v>7891</v>
      </c>
      <c r="AL2191" t="s">
        <v>7891</v>
      </c>
      <c r="AM2191" t="s">
        <v>7891</v>
      </c>
      <c r="AN2191" t="s">
        <v>7891</v>
      </c>
      <c r="AO2191" t="s">
        <v>10087</v>
      </c>
      <c r="AP2191" t="s">
        <v>7891</v>
      </c>
      <c r="AQ2191" t="s">
        <v>7891</v>
      </c>
      <c r="AR2191" t="s">
        <v>7891</v>
      </c>
      <c r="AS2191" t="s">
        <v>7891</v>
      </c>
      <c r="AT2191" t="s">
        <v>10088</v>
      </c>
      <c r="AU2191">
        <v>2021</v>
      </c>
      <c r="AV2191">
        <v>23</v>
      </c>
      <c r="AW2191">
        <v>3</v>
      </c>
      <c r="AX2191" t="s">
        <v>7891</v>
      </c>
      <c r="AY2191" t="s">
        <v>7891</v>
      </c>
      <c r="AZ2191" t="s">
        <v>7891</v>
      </c>
      <c r="BA2191" t="s">
        <v>7891</v>
      </c>
      <c r="BB2191" t="s">
        <v>7891</v>
      </c>
      <c r="BC2191" t="s">
        <v>7891</v>
      </c>
      <c r="BD2191" t="s">
        <v>7674</v>
      </c>
      <c r="BE2191" t="s">
        <v>1091</v>
      </c>
      <c r="BF2191" t="s">
        <v>7891</v>
      </c>
      <c r="BG2191" t="s">
        <v>7891</v>
      </c>
      <c r="BH2191" t="s">
        <v>7891</v>
      </c>
      <c r="BI2191" t="s">
        <v>7891</v>
      </c>
      <c r="BJ2191" t="s">
        <v>7891</v>
      </c>
      <c r="BK2191" t="s">
        <v>7891</v>
      </c>
      <c r="BL2191" t="s">
        <v>7891</v>
      </c>
      <c r="BM2191">
        <v>33739289</v>
      </c>
      <c r="BN2191" t="s">
        <v>7891</v>
      </c>
      <c r="BO2191" t="s">
        <v>7891</v>
      </c>
      <c r="BP2191" t="s">
        <v>7891</v>
      </c>
      <c r="BQ2191" t="s">
        <v>7891</v>
      </c>
      <c r="BR2191" t="s">
        <v>10089</v>
      </c>
    </row>
    <row r="2192" spans="1:70" x14ac:dyDescent="0.35">
      <c r="A2192" t="s">
        <v>11408</v>
      </c>
      <c r="B2192" t="s">
        <v>10048</v>
      </c>
      <c r="C2192" t="s">
        <v>7891</v>
      </c>
      <c r="D2192" t="s">
        <v>4796</v>
      </c>
      <c r="E2192" t="s">
        <v>8885</v>
      </c>
      <c r="U2192" t="s">
        <v>7891</v>
      </c>
      <c r="V2192" t="s">
        <v>10049</v>
      </c>
      <c r="W2192" t="s">
        <v>7891</v>
      </c>
      <c r="X2192" t="s">
        <v>7891</v>
      </c>
      <c r="Y2192" t="s">
        <v>7891</v>
      </c>
      <c r="Z2192" t="s">
        <v>7891</v>
      </c>
      <c r="AA2192" t="s">
        <v>10050</v>
      </c>
      <c r="AB2192" t="s">
        <v>10051</v>
      </c>
      <c r="AC2192" t="s">
        <v>7891</v>
      </c>
      <c r="AD2192" t="s">
        <v>7891</v>
      </c>
      <c r="AE2192" t="s">
        <v>7891</v>
      </c>
      <c r="AF2192" t="s">
        <v>7891</v>
      </c>
      <c r="AG2192" t="s">
        <v>7891</v>
      </c>
      <c r="AH2192" t="s">
        <v>7891</v>
      </c>
      <c r="AI2192" t="s">
        <v>7891</v>
      </c>
      <c r="AJ2192" t="s">
        <v>7891</v>
      </c>
      <c r="AK2192" t="s">
        <v>7891</v>
      </c>
      <c r="AL2192" t="s">
        <v>7891</v>
      </c>
      <c r="AM2192" t="s">
        <v>7891</v>
      </c>
      <c r="AN2192" t="s">
        <v>7891</v>
      </c>
      <c r="AO2192" t="s">
        <v>8888</v>
      </c>
      <c r="AP2192" t="s">
        <v>8889</v>
      </c>
      <c r="AQ2192" t="s">
        <v>7891</v>
      </c>
      <c r="AR2192" t="s">
        <v>7891</v>
      </c>
      <c r="AS2192" t="s">
        <v>7891</v>
      </c>
      <c r="AT2192" t="s">
        <v>7967</v>
      </c>
      <c r="AU2192">
        <v>2021</v>
      </c>
      <c r="AV2192">
        <v>137</v>
      </c>
      <c r="AW2192" t="s">
        <v>7891</v>
      </c>
      <c r="AX2192" t="s">
        <v>7891</v>
      </c>
      <c r="AY2192" t="s">
        <v>7891</v>
      </c>
      <c r="AZ2192" t="s">
        <v>7891</v>
      </c>
      <c r="BA2192" t="s">
        <v>7891</v>
      </c>
      <c r="BB2192">
        <v>437</v>
      </c>
      <c r="BC2192">
        <v>443</v>
      </c>
      <c r="BD2192" t="s">
        <v>7891</v>
      </c>
      <c r="BE2192" t="s">
        <v>3432</v>
      </c>
      <c r="BF2192" t="s">
        <v>7891</v>
      </c>
      <c r="BG2192" t="s">
        <v>10046</v>
      </c>
      <c r="BH2192" t="s">
        <v>7891</v>
      </c>
      <c r="BI2192" t="s">
        <v>7891</v>
      </c>
      <c r="BJ2192" t="s">
        <v>7891</v>
      </c>
      <c r="BK2192" t="s">
        <v>7891</v>
      </c>
      <c r="BL2192" t="s">
        <v>7891</v>
      </c>
      <c r="BM2192">
        <v>33774538</v>
      </c>
      <c r="BN2192" t="s">
        <v>7891</v>
      </c>
      <c r="BO2192" t="s">
        <v>7891</v>
      </c>
      <c r="BP2192" t="s">
        <v>7891</v>
      </c>
      <c r="BQ2192" t="s">
        <v>7891</v>
      </c>
      <c r="BR2192" t="s">
        <v>10052</v>
      </c>
    </row>
    <row r="2193" spans="1:70" x14ac:dyDescent="0.35">
      <c r="A2193" t="s">
        <v>11408</v>
      </c>
      <c r="B2193" t="s">
        <v>9801</v>
      </c>
      <c r="C2193" t="s">
        <v>7891</v>
      </c>
      <c r="D2193" t="s">
        <v>4236</v>
      </c>
      <c r="E2193" t="s">
        <v>8255</v>
      </c>
      <c r="U2193" t="s">
        <v>7891</v>
      </c>
      <c r="V2193" t="s">
        <v>9802</v>
      </c>
      <c r="W2193" t="s">
        <v>7891</v>
      </c>
      <c r="X2193" t="s">
        <v>7891</v>
      </c>
      <c r="Y2193" t="s">
        <v>7891</v>
      </c>
      <c r="Z2193" t="s">
        <v>7891</v>
      </c>
      <c r="AA2193" t="s">
        <v>7891</v>
      </c>
      <c r="AB2193" t="s">
        <v>9803</v>
      </c>
      <c r="AC2193" t="s">
        <v>7891</v>
      </c>
      <c r="AD2193" t="s">
        <v>7891</v>
      </c>
      <c r="AE2193" t="s">
        <v>7891</v>
      </c>
      <c r="AF2193" t="s">
        <v>7891</v>
      </c>
      <c r="AG2193" t="s">
        <v>7891</v>
      </c>
      <c r="AH2193" t="s">
        <v>7891</v>
      </c>
      <c r="AI2193" t="s">
        <v>7891</v>
      </c>
      <c r="AJ2193" t="s">
        <v>7891</v>
      </c>
      <c r="AK2193" t="s">
        <v>7891</v>
      </c>
      <c r="AL2193" t="s">
        <v>7891</v>
      </c>
      <c r="AM2193" t="s">
        <v>7891</v>
      </c>
      <c r="AN2193" t="s">
        <v>7891</v>
      </c>
      <c r="AO2193" t="s">
        <v>8259</v>
      </c>
      <c r="AP2193" t="s">
        <v>7891</v>
      </c>
      <c r="AQ2193" t="s">
        <v>7891</v>
      </c>
      <c r="AR2193" t="s">
        <v>7891</v>
      </c>
      <c r="AS2193" t="s">
        <v>7891</v>
      </c>
      <c r="AT2193" t="s">
        <v>9804</v>
      </c>
      <c r="AU2193">
        <v>2021</v>
      </c>
      <c r="AV2193">
        <v>12</v>
      </c>
      <c r="AW2193" t="s">
        <v>7891</v>
      </c>
      <c r="AX2193" t="s">
        <v>7891</v>
      </c>
      <c r="AY2193" t="s">
        <v>7891</v>
      </c>
      <c r="AZ2193" t="s">
        <v>7891</v>
      </c>
      <c r="BA2193" t="s">
        <v>7891</v>
      </c>
      <c r="BB2193" t="s">
        <v>7891</v>
      </c>
      <c r="BC2193" t="s">
        <v>7891</v>
      </c>
      <c r="BD2193">
        <v>662885</v>
      </c>
      <c r="BE2193" t="s">
        <v>4242</v>
      </c>
      <c r="BF2193" t="s">
        <v>7891</v>
      </c>
      <c r="BG2193" t="s">
        <v>7891</v>
      </c>
      <c r="BH2193" t="s">
        <v>7891</v>
      </c>
      <c r="BI2193" t="s">
        <v>7891</v>
      </c>
      <c r="BJ2193" t="s">
        <v>7891</v>
      </c>
      <c r="BK2193" t="s">
        <v>7891</v>
      </c>
      <c r="BL2193" t="s">
        <v>7891</v>
      </c>
      <c r="BM2193">
        <v>34079485</v>
      </c>
      <c r="BN2193" t="s">
        <v>7891</v>
      </c>
      <c r="BO2193" t="s">
        <v>7891</v>
      </c>
      <c r="BP2193" t="s">
        <v>7891</v>
      </c>
      <c r="BQ2193" t="s">
        <v>7891</v>
      </c>
      <c r="BR2193" t="s">
        <v>9805</v>
      </c>
    </row>
    <row r="2194" spans="1:70" x14ac:dyDescent="0.35">
      <c r="A2194" t="s">
        <v>11408</v>
      </c>
      <c r="B2194" t="s">
        <v>10219</v>
      </c>
      <c r="C2194" t="s">
        <v>7891</v>
      </c>
      <c r="D2194" t="s">
        <v>5570</v>
      </c>
      <c r="E2194" t="s">
        <v>7892</v>
      </c>
      <c r="U2194" t="s">
        <v>7891</v>
      </c>
      <c r="V2194" t="s">
        <v>10220</v>
      </c>
      <c r="W2194" t="s">
        <v>7891</v>
      </c>
      <c r="X2194" t="s">
        <v>7891</v>
      </c>
      <c r="Y2194" t="s">
        <v>7891</v>
      </c>
      <c r="Z2194" t="s">
        <v>7891</v>
      </c>
      <c r="AA2194" t="s">
        <v>7891</v>
      </c>
      <c r="AB2194" t="s">
        <v>10221</v>
      </c>
      <c r="AC2194" t="s">
        <v>7891</v>
      </c>
      <c r="AD2194" t="s">
        <v>7891</v>
      </c>
      <c r="AE2194" t="s">
        <v>7891</v>
      </c>
      <c r="AF2194" t="s">
        <v>7891</v>
      </c>
      <c r="AG2194" t="s">
        <v>7891</v>
      </c>
      <c r="AH2194" t="s">
        <v>7891</v>
      </c>
      <c r="AI2194" t="s">
        <v>7891</v>
      </c>
      <c r="AJ2194" t="s">
        <v>7891</v>
      </c>
      <c r="AK2194" t="s">
        <v>7891</v>
      </c>
      <c r="AL2194" t="s">
        <v>7891</v>
      </c>
      <c r="AM2194" t="s">
        <v>7891</v>
      </c>
      <c r="AN2194" t="s">
        <v>7891</v>
      </c>
      <c r="AO2194" t="s">
        <v>7891</v>
      </c>
      <c r="AP2194" t="s">
        <v>7894</v>
      </c>
      <c r="AQ2194" t="s">
        <v>7891</v>
      </c>
      <c r="AR2194" t="s">
        <v>7891</v>
      </c>
      <c r="AS2194" t="s">
        <v>7891</v>
      </c>
      <c r="AT2194" t="s">
        <v>8331</v>
      </c>
      <c r="AU2194">
        <v>2021</v>
      </c>
      <c r="AV2194">
        <v>18</v>
      </c>
      <c r="AW2194">
        <v>5</v>
      </c>
      <c r="AX2194" t="s">
        <v>7891</v>
      </c>
      <c r="AY2194" t="s">
        <v>7891</v>
      </c>
      <c r="AZ2194" t="s">
        <v>7891</v>
      </c>
      <c r="BA2194" t="s">
        <v>7891</v>
      </c>
      <c r="BB2194" t="s">
        <v>7891</v>
      </c>
      <c r="BC2194" t="s">
        <v>7891</v>
      </c>
      <c r="BD2194">
        <v>2597</v>
      </c>
      <c r="BE2194" t="s">
        <v>5575</v>
      </c>
      <c r="BF2194" t="s">
        <v>7891</v>
      </c>
      <c r="BG2194" t="s">
        <v>7891</v>
      </c>
      <c r="BH2194" t="s">
        <v>7891</v>
      </c>
      <c r="BI2194" t="s">
        <v>7891</v>
      </c>
      <c r="BJ2194" t="s">
        <v>7891</v>
      </c>
      <c r="BK2194" t="s">
        <v>7891</v>
      </c>
      <c r="BL2194" t="s">
        <v>7891</v>
      </c>
      <c r="BM2194">
        <v>33807667</v>
      </c>
      <c r="BN2194" t="s">
        <v>7891</v>
      </c>
      <c r="BO2194" t="s">
        <v>7891</v>
      </c>
      <c r="BP2194" t="s">
        <v>7891</v>
      </c>
      <c r="BQ2194" t="s">
        <v>7891</v>
      </c>
      <c r="BR2194" t="s">
        <v>10222</v>
      </c>
    </row>
    <row r="2195" spans="1:70" x14ac:dyDescent="0.35">
      <c r="A2195" t="s">
        <v>11408</v>
      </c>
      <c r="B2195" t="s">
        <v>10630</v>
      </c>
      <c r="C2195" t="s">
        <v>7891</v>
      </c>
      <c r="D2195" t="s">
        <v>5290</v>
      </c>
      <c r="E2195" t="s">
        <v>10631</v>
      </c>
      <c r="U2195" t="s">
        <v>7891</v>
      </c>
      <c r="V2195" t="s">
        <v>10632</v>
      </c>
      <c r="W2195" t="s">
        <v>7891</v>
      </c>
      <c r="X2195" t="s">
        <v>7891</v>
      </c>
      <c r="Y2195" t="s">
        <v>7891</v>
      </c>
      <c r="Z2195" t="s">
        <v>7891</v>
      </c>
      <c r="AA2195" t="s">
        <v>10633</v>
      </c>
      <c r="AB2195" t="s">
        <v>10634</v>
      </c>
      <c r="AC2195" t="s">
        <v>7891</v>
      </c>
      <c r="AD2195" t="s">
        <v>7891</v>
      </c>
      <c r="AE2195" t="s">
        <v>7891</v>
      </c>
      <c r="AF2195" t="s">
        <v>7891</v>
      </c>
      <c r="AG2195" t="s">
        <v>7891</v>
      </c>
      <c r="AH2195" t="s">
        <v>7891</v>
      </c>
      <c r="AI2195" t="s">
        <v>7891</v>
      </c>
      <c r="AJ2195" t="s">
        <v>7891</v>
      </c>
      <c r="AK2195" t="s">
        <v>7891</v>
      </c>
      <c r="AL2195" t="s">
        <v>7891</v>
      </c>
      <c r="AM2195" t="s">
        <v>7891</v>
      </c>
      <c r="AN2195" t="s">
        <v>7891</v>
      </c>
      <c r="AO2195" t="s">
        <v>10635</v>
      </c>
      <c r="AP2195" t="s">
        <v>7891</v>
      </c>
      <c r="AQ2195" t="s">
        <v>7891</v>
      </c>
      <c r="AR2195" t="s">
        <v>7891</v>
      </c>
      <c r="AS2195" t="s">
        <v>7891</v>
      </c>
      <c r="AT2195" t="s">
        <v>7891</v>
      </c>
      <c r="AU2195">
        <v>2021</v>
      </c>
      <c r="AV2195">
        <v>11</v>
      </c>
      <c r="AW2195">
        <v>5</v>
      </c>
      <c r="AX2195" t="s">
        <v>7891</v>
      </c>
      <c r="AY2195" t="s">
        <v>7891</v>
      </c>
      <c r="AZ2195" t="s">
        <v>7891</v>
      </c>
      <c r="BA2195" t="s">
        <v>7891</v>
      </c>
      <c r="BB2195" t="s">
        <v>7891</v>
      </c>
      <c r="BC2195" t="s">
        <v>7891</v>
      </c>
      <c r="BD2195" t="s">
        <v>7638</v>
      </c>
      <c r="BE2195" t="s">
        <v>5295</v>
      </c>
      <c r="BF2195" t="s">
        <v>7891</v>
      </c>
      <c r="BG2195" t="s">
        <v>7891</v>
      </c>
      <c r="BH2195" t="s">
        <v>7891</v>
      </c>
      <c r="BI2195" t="s">
        <v>7891</v>
      </c>
      <c r="BJ2195" t="s">
        <v>7891</v>
      </c>
      <c r="BK2195" t="s">
        <v>7891</v>
      </c>
      <c r="BL2195" t="s">
        <v>7891</v>
      </c>
      <c r="BM2195">
        <v>34049904</v>
      </c>
      <c r="BN2195" t="s">
        <v>7891</v>
      </c>
      <c r="BO2195" t="s">
        <v>7891</v>
      </c>
      <c r="BP2195" t="s">
        <v>7891</v>
      </c>
      <c r="BQ2195" t="s">
        <v>7891</v>
      </c>
      <c r="BR2195" t="s">
        <v>10636</v>
      </c>
    </row>
    <row r="2196" spans="1:70" x14ac:dyDescent="0.35">
      <c r="A2196" t="s">
        <v>11408</v>
      </c>
      <c r="B2196" t="s">
        <v>11571</v>
      </c>
      <c r="C2196" t="s">
        <v>7891</v>
      </c>
      <c r="D2196" t="s">
        <v>6955</v>
      </c>
      <c r="E2196" t="s">
        <v>11572</v>
      </c>
      <c r="U2196" t="s">
        <v>7891</v>
      </c>
      <c r="V2196" t="s">
        <v>11573</v>
      </c>
      <c r="W2196" t="s">
        <v>7891</v>
      </c>
      <c r="X2196" t="s">
        <v>7891</v>
      </c>
      <c r="Y2196" t="s">
        <v>7891</v>
      </c>
      <c r="Z2196" t="s">
        <v>7891</v>
      </c>
      <c r="AA2196" t="s">
        <v>7891</v>
      </c>
      <c r="AB2196" t="s">
        <v>11574</v>
      </c>
      <c r="AC2196" t="s">
        <v>7891</v>
      </c>
      <c r="AD2196" t="s">
        <v>7891</v>
      </c>
      <c r="AE2196" t="s">
        <v>7891</v>
      </c>
      <c r="AF2196" t="s">
        <v>7891</v>
      </c>
      <c r="AG2196" t="s">
        <v>7891</v>
      </c>
      <c r="AH2196" t="s">
        <v>7891</v>
      </c>
      <c r="AI2196" t="s">
        <v>7891</v>
      </c>
      <c r="AJ2196" t="s">
        <v>7891</v>
      </c>
      <c r="AK2196" t="s">
        <v>7891</v>
      </c>
      <c r="AL2196" t="s">
        <v>7891</v>
      </c>
      <c r="AM2196" t="s">
        <v>7891</v>
      </c>
      <c r="AN2196" t="s">
        <v>7891</v>
      </c>
      <c r="AO2196" t="s">
        <v>11575</v>
      </c>
      <c r="AP2196" t="s">
        <v>11576</v>
      </c>
      <c r="AQ2196" t="s">
        <v>7891</v>
      </c>
      <c r="AR2196" t="s">
        <v>7891</v>
      </c>
      <c r="AS2196" t="s">
        <v>7891</v>
      </c>
      <c r="AT2196" t="s">
        <v>7891</v>
      </c>
      <c r="AU2196" t="s">
        <v>7891</v>
      </c>
      <c r="AV2196" t="s">
        <v>7891</v>
      </c>
      <c r="AW2196" t="s">
        <v>7891</v>
      </c>
      <c r="AX2196" t="s">
        <v>7891</v>
      </c>
      <c r="AY2196" t="s">
        <v>7891</v>
      </c>
      <c r="AZ2196" t="s">
        <v>7891</v>
      </c>
      <c r="BA2196" t="s">
        <v>7891</v>
      </c>
      <c r="BB2196" t="s">
        <v>7891</v>
      </c>
      <c r="BC2196" t="s">
        <v>7891</v>
      </c>
      <c r="BD2196">
        <v>48674211066764</v>
      </c>
      <c r="BE2196" t="s">
        <v>6960</v>
      </c>
      <c r="BF2196" t="s">
        <v>7891</v>
      </c>
      <c r="BG2196" t="s">
        <v>8701</v>
      </c>
      <c r="BH2196" t="s">
        <v>7891</v>
      </c>
      <c r="BI2196" t="s">
        <v>7891</v>
      </c>
      <c r="BJ2196" t="s">
        <v>7891</v>
      </c>
      <c r="BK2196" t="s">
        <v>7891</v>
      </c>
      <c r="BL2196" t="s">
        <v>7891</v>
      </c>
      <c r="BM2196">
        <v>34963341</v>
      </c>
      <c r="BN2196" t="s">
        <v>7891</v>
      </c>
      <c r="BO2196" t="s">
        <v>7891</v>
      </c>
      <c r="BP2196" t="s">
        <v>7891</v>
      </c>
      <c r="BQ2196" t="s">
        <v>7891</v>
      </c>
      <c r="BR2196" t="s">
        <v>11577</v>
      </c>
    </row>
    <row r="2197" spans="1:70" x14ac:dyDescent="0.35">
      <c r="A2197" t="s">
        <v>11408</v>
      </c>
      <c r="B2197" t="s">
        <v>11578</v>
      </c>
      <c r="C2197" t="s">
        <v>7891</v>
      </c>
      <c r="D2197" t="s">
        <v>7726</v>
      </c>
      <c r="E2197" t="s">
        <v>11579</v>
      </c>
      <c r="U2197" t="s">
        <v>7891</v>
      </c>
      <c r="V2197" t="s">
        <v>11580</v>
      </c>
      <c r="W2197" t="s">
        <v>7891</v>
      </c>
      <c r="X2197" t="s">
        <v>7891</v>
      </c>
      <c r="Y2197" t="s">
        <v>7891</v>
      </c>
      <c r="Z2197" t="s">
        <v>7891</v>
      </c>
      <c r="AA2197" t="s">
        <v>7891</v>
      </c>
      <c r="AB2197" t="s">
        <v>11581</v>
      </c>
      <c r="AC2197" t="s">
        <v>7891</v>
      </c>
      <c r="AD2197" t="s">
        <v>7891</v>
      </c>
      <c r="AE2197" t="s">
        <v>7891</v>
      </c>
      <c r="AF2197" t="s">
        <v>7891</v>
      </c>
      <c r="AG2197" t="s">
        <v>7891</v>
      </c>
      <c r="AH2197" t="s">
        <v>7891</v>
      </c>
      <c r="AI2197" t="s">
        <v>7891</v>
      </c>
      <c r="AJ2197" t="s">
        <v>7891</v>
      </c>
      <c r="AK2197" t="s">
        <v>7891</v>
      </c>
      <c r="AL2197" t="s">
        <v>7891</v>
      </c>
      <c r="AM2197" t="s">
        <v>7891</v>
      </c>
      <c r="AN2197" t="s">
        <v>7891</v>
      </c>
      <c r="AO2197" t="s">
        <v>11582</v>
      </c>
      <c r="AP2197" t="s">
        <v>11583</v>
      </c>
      <c r="AQ2197" t="s">
        <v>7891</v>
      </c>
      <c r="AR2197" t="s">
        <v>7891</v>
      </c>
      <c r="AS2197" t="s">
        <v>7891</v>
      </c>
      <c r="AT2197" t="s">
        <v>10802</v>
      </c>
      <c r="AU2197">
        <v>2021</v>
      </c>
      <c r="AV2197">
        <v>16</v>
      </c>
      <c r="AW2197">
        <v>1</v>
      </c>
      <c r="AX2197" t="s">
        <v>7891</v>
      </c>
      <c r="AY2197" t="s">
        <v>7891</v>
      </c>
      <c r="AZ2197" t="s">
        <v>7891</v>
      </c>
      <c r="BA2197" t="s">
        <v>7891</v>
      </c>
      <c r="BB2197">
        <v>140</v>
      </c>
      <c r="BC2197">
        <v>159</v>
      </c>
      <c r="BD2197" t="s">
        <v>7891</v>
      </c>
      <c r="BE2197" t="s">
        <v>3980</v>
      </c>
      <c r="BF2197" t="s">
        <v>7891</v>
      </c>
      <c r="BG2197" t="s">
        <v>10795</v>
      </c>
      <c r="BH2197" t="s">
        <v>7891</v>
      </c>
      <c r="BI2197" t="s">
        <v>7891</v>
      </c>
      <c r="BJ2197" t="s">
        <v>7891</v>
      </c>
      <c r="BK2197" t="s">
        <v>7891</v>
      </c>
      <c r="BL2197" t="s">
        <v>7891</v>
      </c>
      <c r="BM2197" t="s">
        <v>7891</v>
      </c>
      <c r="BN2197" t="s">
        <v>7891</v>
      </c>
      <c r="BO2197" t="s">
        <v>7891</v>
      </c>
      <c r="BP2197" t="s">
        <v>7891</v>
      </c>
      <c r="BQ2197" t="s">
        <v>7891</v>
      </c>
      <c r="BR2197" t="s">
        <v>11584</v>
      </c>
    </row>
    <row r="2198" spans="1:70" x14ac:dyDescent="0.35">
      <c r="A2198" t="s">
        <v>11408</v>
      </c>
      <c r="B2198" t="s">
        <v>9454</v>
      </c>
      <c r="C2198" t="s">
        <v>7891</v>
      </c>
      <c r="D2198" t="s">
        <v>6072</v>
      </c>
      <c r="E2198" t="s">
        <v>9455</v>
      </c>
      <c r="U2198" t="s">
        <v>7891</v>
      </c>
      <c r="V2198" t="s">
        <v>9456</v>
      </c>
      <c r="W2198" t="s">
        <v>7891</v>
      </c>
      <c r="X2198" t="s">
        <v>7891</v>
      </c>
      <c r="Y2198" t="s">
        <v>7891</v>
      </c>
      <c r="Z2198" t="s">
        <v>7891</v>
      </c>
      <c r="AA2198" t="s">
        <v>7891</v>
      </c>
      <c r="AB2198" t="s">
        <v>9457</v>
      </c>
      <c r="AC2198" t="s">
        <v>7891</v>
      </c>
      <c r="AD2198" t="s">
        <v>7891</v>
      </c>
      <c r="AE2198" t="s">
        <v>7891</v>
      </c>
      <c r="AF2198" t="s">
        <v>7891</v>
      </c>
      <c r="AG2198" t="s">
        <v>7891</v>
      </c>
      <c r="AH2198" t="s">
        <v>7891</v>
      </c>
      <c r="AI2198" t="s">
        <v>7891</v>
      </c>
      <c r="AJ2198" t="s">
        <v>7891</v>
      </c>
      <c r="AK2198" t="s">
        <v>7891</v>
      </c>
      <c r="AL2198" t="s">
        <v>7891</v>
      </c>
      <c r="AM2198" t="s">
        <v>7891</v>
      </c>
      <c r="AN2198" t="s">
        <v>7891</v>
      </c>
      <c r="AO2198" t="s">
        <v>9458</v>
      </c>
      <c r="AP2198" t="s">
        <v>9459</v>
      </c>
      <c r="AQ2198" t="s">
        <v>7891</v>
      </c>
      <c r="AR2198" t="s">
        <v>7891</v>
      </c>
      <c r="AS2198" t="s">
        <v>7891</v>
      </c>
      <c r="AT2198" t="s">
        <v>7945</v>
      </c>
      <c r="AU2198">
        <v>2022</v>
      </c>
      <c r="AV2198">
        <v>30</v>
      </c>
      <c r="AW2198">
        <v>1</v>
      </c>
      <c r="AX2198" t="s">
        <v>7891</v>
      </c>
      <c r="AY2198" t="s">
        <v>7891</v>
      </c>
      <c r="AZ2198" t="s">
        <v>7891</v>
      </c>
      <c r="BA2198" t="s">
        <v>7891</v>
      </c>
      <c r="BB2198">
        <v>44</v>
      </c>
      <c r="BC2198">
        <v>48</v>
      </c>
      <c r="BD2198">
        <v>1.0398562211029956E+16</v>
      </c>
      <c r="BE2198" t="s">
        <v>6077</v>
      </c>
      <c r="BF2198" t="s">
        <v>7891</v>
      </c>
      <c r="BG2198" t="s">
        <v>9417</v>
      </c>
      <c r="BH2198" t="s">
        <v>7891</v>
      </c>
      <c r="BI2198" t="s">
        <v>7891</v>
      </c>
      <c r="BJ2198" t="s">
        <v>7891</v>
      </c>
      <c r="BK2198" t="s">
        <v>7891</v>
      </c>
      <c r="BL2198" t="s">
        <v>7891</v>
      </c>
      <c r="BM2198">
        <v>34266294</v>
      </c>
      <c r="BN2198" t="s">
        <v>7891</v>
      </c>
      <c r="BO2198" t="s">
        <v>7891</v>
      </c>
      <c r="BP2198" t="s">
        <v>7891</v>
      </c>
      <c r="BQ2198" t="s">
        <v>7891</v>
      </c>
      <c r="BR2198" t="s">
        <v>9460</v>
      </c>
    </row>
    <row r="2199" spans="1:70" x14ac:dyDescent="0.35">
      <c r="A2199" t="s">
        <v>11408</v>
      </c>
      <c r="B2199" t="s">
        <v>10328</v>
      </c>
      <c r="C2199" t="s">
        <v>7891</v>
      </c>
      <c r="D2199" t="s">
        <v>6977</v>
      </c>
      <c r="E2199" t="s">
        <v>10329</v>
      </c>
      <c r="U2199" t="s">
        <v>7891</v>
      </c>
      <c r="V2199" t="s">
        <v>10330</v>
      </c>
      <c r="W2199" t="s">
        <v>7891</v>
      </c>
      <c r="X2199" t="s">
        <v>7891</v>
      </c>
      <c r="Y2199" t="s">
        <v>7891</v>
      </c>
      <c r="Z2199" t="s">
        <v>7891</v>
      </c>
      <c r="AA2199" t="s">
        <v>10331</v>
      </c>
      <c r="AB2199" t="s">
        <v>10332</v>
      </c>
      <c r="AC2199" t="s">
        <v>7891</v>
      </c>
      <c r="AD2199" t="s">
        <v>7891</v>
      </c>
      <c r="AE2199" t="s">
        <v>7891</v>
      </c>
      <c r="AF2199" t="s">
        <v>7891</v>
      </c>
      <c r="AG2199" t="s">
        <v>7891</v>
      </c>
      <c r="AH2199" t="s">
        <v>7891</v>
      </c>
      <c r="AI2199" t="s">
        <v>7891</v>
      </c>
      <c r="AJ2199" t="s">
        <v>7891</v>
      </c>
      <c r="AK2199" t="s">
        <v>7891</v>
      </c>
      <c r="AL2199" t="s">
        <v>7891</v>
      </c>
      <c r="AM2199" t="s">
        <v>7891</v>
      </c>
      <c r="AN2199" t="s">
        <v>7891</v>
      </c>
      <c r="AO2199" t="s">
        <v>10333</v>
      </c>
      <c r="AP2199" t="s">
        <v>7891</v>
      </c>
      <c r="AQ2199" t="s">
        <v>7891</v>
      </c>
      <c r="AR2199" t="s">
        <v>7891</v>
      </c>
      <c r="AS2199" t="s">
        <v>7891</v>
      </c>
      <c r="AT2199" t="s">
        <v>10334</v>
      </c>
      <c r="AU2199">
        <v>2021</v>
      </c>
      <c r="AV2199">
        <v>16</v>
      </c>
      <c r="AW2199">
        <v>2</v>
      </c>
      <c r="AX2199" t="s">
        <v>7891</v>
      </c>
      <c r="AY2199" t="s">
        <v>7891</v>
      </c>
      <c r="AZ2199" t="s">
        <v>7891</v>
      </c>
      <c r="BA2199" t="s">
        <v>7891</v>
      </c>
      <c r="BB2199" t="s">
        <v>7891</v>
      </c>
      <c r="BC2199" t="s">
        <v>7891</v>
      </c>
      <c r="BD2199" t="s">
        <v>7682</v>
      </c>
      <c r="BE2199" t="s">
        <v>3993</v>
      </c>
      <c r="BF2199" t="s">
        <v>7891</v>
      </c>
      <c r="BG2199" t="s">
        <v>7891</v>
      </c>
      <c r="BH2199" t="s">
        <v>7891</v>
      </c>
      <c r="BI2199" t="s">
        <v>7891</v>
      </c>
      <c r="BJ2199" t="s">
        <v>7891</v>
      </c>
      <c r="BK2199" t="s">
        <v>7891</v>
      </c>
      <c r="BL2199" t="s">
        <v>7891</v>
      </c>
      <c r="BM2199">
        <v>33529227</v>
      </c>
      <c r="BN2199" t="s">
        <v>7891</v>
      </c>
      <c r="BO2199" t="s">
        <v>7891</v>
      </c>
      <c r="BP2199" t="s">
        <v>7891</v>
      </c>
      <c r="BQ2199" t="s">
        <v>7891</v>
      </c>
      <c r="BR2199" t="s">
        <v>10335</v>
      </c>
    </row>
    <row r="2200" spans="1:70" x14ac:dyDescent="0.35">
      <c r="A2200" t="s">
        <v>11408</v>
      </c>
      <c r="B2200" t="s">
        <v>10877</v>
      </c>
      <c r="C2200" t="s">
        <v>7891</v>
      </c>
      <c r="D2200" t="s">
        <v>10878</v>
      </c>
      <c r="E2200" t="s">
        <v>10879</v>
      </c>
      <c r="U2200" t="s">
        <v>7891</v>
      </c>
      <c r="V2200" t="s">
        <v>10880</v>
      </c>
      <c r="W2200" t="s">
        <v>7891</v>
      </c>
      <c r="X2200" t="s">
        <v>7891</v>
      </c>
      <c r="Y2200" t="s">
        <v>7891</v>
      </c>
      <c r="Z2200" t="s">
        <v>7891</v>
      </c>
      <c r="AA2200" t="s">
        <v>10881</v>
      </c>
      <c r="AB2200" t="s">
        <v>10882</v>
      </c>
      <c r="AC2200" t="s">
        <v>7891</v>
      </c>
      <c r="AD2200" t="s">
        <v>7891</v>
      </c>
      <c r="AE2200" t="s">
        <v>7891</v>
      </c>
      <c r="AF2200" t="s">
        <v>7891</v>
      </c>
      <c r="AG2200" t="s">
        <v>7891</v>
      </c>
      <c r="AH2200" t="s">
        <v>7891</v>
      </c>
      <c r="AI2200" t="s">
        <v>7891</v>
      </c>
      <c r="AJ2200" t="s">
        <v>7891</v>
      </c>
      <c r="AK2200" t="s">
        <v>7891</v>
      </c>
      <c r="AL2200" t="s">
        <v>7891</v>
      </c>
      <c r="AM2200" t="s">
        <v>7891</v>
      </c>
      <c r="AN2200" t="s">
        <v>7891</v>
      </c>
      <c r="AO2200" t="s">
        <v>10883</v>
      </c>
      <c r="AP2200" t="s">
        <v>7891</v>
      </c>
      <c r="AQ2200" t="s">
        <v>7891</v>
      </c>
      <c r="AR2200" t="s">
        <v>7891</v>
      </c>
      <c r="AS2200" t="s">
        <v>7891</v>
      </c>
      <c r="AT2200" t="s">
        <v>7924</v>
      </c>
      <c r="AU2200">
        <v>2020</v>
      </c>
      <c r="AV2200">
        <v>11</v>
      </c>
      <c r="AW2200">
        <v>3</v>
      </c>
      <c r="AX2200" t="s">
        <v>7891</v>
      </c>
      <c r="AY2200">
        <v>1</v>
      </c>
      <c r="AZ2200" t="s">
        <v>7891</v>
      </c>
      <c r="BA2200" t="s">
        <v>7891</v>
      </c>
      <c r="BB2200">
        <v>31</v>
      </c>
      <c r="BC2200">
        <v>40</v>
      </c>
      <c r="BD2200" t="s">
        <v>7891</v>
      </c>
      <c r="BE2200" t="s">
        <v>10884</v>
      </c>
      <c r="BF2200" t="s">
        <v>7891</v>
      </c>
      <c r="BG2200" t="s">
        <v>7891</v>
      </c>
      <c r="BH2200" t="s">
        <v>7891</v>
      </c>
      <c r="BI2200" t="s">
        <v>7891</v>
      </c>
      <c r="BJ2200" t="s">
        <v>7891</v>
      </c>
      <c r="BK2200" t="s">
        <v>7891</v>
      </c>
      <c r="BL2200" t="s">
        <v>7891</v>
      </c>
      <c r="BM2200" t="s">
        <v>7891</v>
      </c>
      <c r="BN2200" t="s">
        <v>7891</v>
      </c>
      <c r="BO2200" t="s">
        <v>7891</v>
      </c>
      <c r="BP2200" t="s">
        <v>7891</v>
      </c>
      <c r="BQ2200" t="s">
        <v>7891</v>
      </c>
      <c r="BR2200" t="s">
        <v>10885</v>
      </c>
    </row>
    <row r="2201" spans="1:70" x14ac:dyDescent="0.35">
      <c r="A2201" t="s">
        <v>11408</v>
      </c>
      <c r="B2201" t="s">
        <v>11585</v>
      </c>
      <c r="C2201" t="s">
        <v>7891</v>
      </c>
      <c r="D2201" t="s">
        <v>11586</v>
      </c>
      <c r="E2201" t="s">
        <v>11587</v>
      </c>
      <c r="U2201" t="s">
        <v>7891</v>
      </c>
      <c r="V2201" t="s">
        <v>11588</v>
      </c>
      <c r="W2201" t="s">
        <v>7891</v>
      </c>
      <c r="X2201" t="s">
        <v>7891</v>
      </c>
      <c r="Y2201" t="s">
        <v>7891</v>
      </c>
      <c r="Z2201" t="s">
        <v>7891</v>
      </c>
      <c r="AA2201" t="s">
        <v>7891</v>
      </c>
      <c r="AB2201" t="s">
        <v>7891</v>
      </c>
      <c r="AC2201" t="s">
        <v>7891</v>
      </c>
      <c r="AD2201" t="s">
        <v>7891</v>
      </c>
      <c r="AE2201" t="s">
        <v>7891</v>
      </c>
      <c r="AF2201" t="s">
        <v>7891</v>
      </c>
      <c r="AG2201" t="s">
        <v>7891</v>
      </c>
      <c r="AH2201" t="s">
        <v>7891</v>
      </c>
      <c r="AI2201" t="s">
        <v>7891</v>
      </c>
      <c r="AJ2201" t="s">
        <v>7891</v>
      </c>
      <c r="AK2201" t="s">
        <v>7891</v>
      </c>
      <c r="AL2201" t="s">
        <v>7891</v>
      </c>
      <c r="AM2201" t="s">
        <v>7891</v>
      </c>
      <c r="AN2201" t="s">
        <v>7891</v>
      </c>
      <c r="AO2201" t="s">
        <v>11589</v>
      </c>
      <c r="AP2201" t="s">
        <v>11590</v>
      </c>
      <c r="AQ2201" t="s">
        <v>7891</v>
      </c>
      <c r="AR2201" t="s">
        <v>7891</v>
      </c>
      <c r="AS2201" t="s">
        <v>7891</v>
      </c>
      <c r="AT2201" t="s">
        <v>7924</v>
      </c>
      <c r="AU2201">
        <v>2020</v>
      </c>
      <c r="AV2201">
        <v>34</v>
      </c>
      <c r="AW2201">
        <v>6</v>
      </c>
      <c r="AX2201" t="s">
        <v>7891</v>
      </c>
      <c r="AY2201" t="s">
        <v>7891</v>
      </c>
      <c r="AZ2201" t="s">
        <v>7891</v>
      </c>
      <c r="BA2201" t="s">
        <v>7891</v>
      </c>
      <c r="BB2201">
        <v>750</v>
      </c>
      <c r="BC2201">
        <v>763</v>
      </c>
      <c r="BD2201" t="s">
        <v>7891</v>
      </c>
      <c r="BE2201" t="s">
        <v>1966</v>
      </c>
      <c r="BF2201" t="s">
        <v>7891</v>
      </c>
      <c r="BG2201" t="s">
        <v>7891</v>
      </c>
      <c r="BH2201" t="s">
        <v>7891</v>
      </c>
      <c r="BI2201" t="s">
        <v>7891</v>
      </c>
      <c r="BJ2201" t="s">
        <v>7891</v>
      </c>
      <c r="BK2201" t="s">
        <v>7891</v>
      </c>
      <c r="BL2201" t="s">
        <v>7891</v>
      </c>
      <c r="BM2201">
        <v>30742556</v>
      </c>
      <c r="BN2201" t="s">
        <v>7891</v>
      </c>
      <c r="BO2201" t="s">
        <v>7891</v>
      </c>
      <c r="BP2201" t="s">
        <v>7891</v>
      </c>
      <c r="BQ2201" t="s">
        <v>7891</v>
      </c>
      <c r="BR2201" t="s">
        <v>11591</v>
      </c>
    </row>
    <row r="2202" spans="1:70" x14ac:dyDescent="0.35">
      <c r="A2202" t="s">
        <v>11408</v>
      </c>
      <c r="B2202" t="s">
        <v>8736</v>
      </c>
      <c r="C2202" t="s">
        <v>7891</v>
      </c>
      <c r="D2202" t="s">
        <v>4860</v>
      </c>
      <c r="E2202" t="s">
        <v>7950</v>
      </c>
      <c r="U2202" t="s">
        <v>7891</v>
      </c>
      <c r="V2202" t="s">
        <v>8737</v>
      </c>
      <c r="W2202" t="s">
        <v>7891</v>
      </c>
      <c r="X2202" t="s">
        <v>7891</v>
      </c>
      <c r="Y2202" t="s">
        <v>7891</v>
      </c>
      <c r="Z2202" t="s">
        <v>7891</v>
      </c>
      <c r="AA2202" t="s">
        <v>8738</v>
      </c>
      <c r="AB2202" t="s">
        <v>8739</v>
      </c>
      <c r="AC2202" t="s">
        <v>7891</v>
      </c>
      <c r="AD2202" t="s">
        <v>7891</v>
      </c>
      <c r="AE2202" t="s">
        <v>7891</v>
      </c>
      <c r="AF2202" t="s">
        <v>7891</v>
      </c>
      <c r="AG2202" t="s">
        <v>7891</v>
      </c>
      <c r="AH2202" t="s">
        <v>7891</v>
      </c>
      <c r="AI2202" t="s">
        <v>7891</v>
      </c>
      <c r="AJ2202" t="s">
        <v>7891</v>
      </c>
      <c r="AK2202" t="s">
        <v>7891</v>
      </c>
      <c r="AL2202" t="s">
        <v>7891</v>
      </c>
      <c r="AM2202" t="s">
        <v>7891</v>
      </c>
      <c r="AN2202" t="s">
        <v>7891</v>
      </c>
      <c r="AO2202" t="s">
        <v>7891</v>
      </c>
      <c r="AP2202" t="s">
        <v>7952</v>
      </c>
      <c r="AQ2202" t="s">
        <v>7891</v>
      </c>
      <c r="AR2202" t="s">
        <v>7891</v>
      </c>
      <c r="AS2202" t="s">
        <v>7891</v>
      </c>
      <c r="AT2202" t="s">
        <v>8740</v>
      </c>
      <c r="AU2202">
        <v>2021</v>
      </c>
      <c r="AV2202">
        <v>21</v>
      </c>
      <c r="AW2202">
        <v>1</v>
      </c>
      <c r="AX2202" t="s">
        <v>7891</v>
      </c>
      <c r="AY2202" t="s">
        <v>7891</v>
      </c>
      <c r="AZ2202" t="s">
        <v>7891</v>
      </c>
      <c r="BA2202" t="s">
        <v>7891</v>
      </c>
      <c r="BB2202" t="s">
        <v>7891</v>
      </c>
      <c r="BC2202" t="s">
        <v>7891</v>
      </c>
      <c r="BD2202">
        <v>826</v>
      </c>
      <c r="BE2202" t="s">
        <v>1129</v>
      </c>
      <c r="BF2202" t="s">
        <v>7891</v>
      </c>
      <c r="BG2202" t="s">
        <v>7891</v>
      </c>
      <c r="BH2202" t="s">
        <v>7891</v>
      </c>
      <c r="BI2202" t="s">
        <v>7891</v>
      </c>
      <c r="BJ2202" t="s">
        <v>7891</v>
      </c>
      <c r="BK2202" t="s">
        <v>7891</v>
      </c>
      <c r="BL2202" t="s">
        <v>7891</v>
      </c>
      <c r="BM2202">
        <v>34903199</v>
      </c>
      <c r="BN2202" t="s">
        <v>7891</v>
      </c>
      <c r="BO2202" t="s">
        <v>7891</v>
      </c>
      <c r="BP2202" t="s">
        <v>7891</v>
      </c>
      <c r="BQ2202" t="s">
        <v>7891</v>
      </c>
      <c r="BR2202" t="s">
        <v>8741</v>
      </c>
    </row>
    <row r="2203" spans="1:70" x14ac:dyDescent="0.35">
      <c r="A2203" t="s">
        <v>11408</v>
      </c>
      <c r="B2203" t="s">
        <v>11592</v>
      </c>
      <c r="C2203" t="s">
        <v>7891</v>
      </c>
      <c r="D2203" t="s">
        <v>6972</v>
      </c>
      <c r="E2203" t="s">
        <v>11593</v>
      </c>
      <c r="U2203" t="s">
        <v>7891</v>
      </c>
      <c r="V2203" t="s">
        <v>11594</v>
      </c>
      <c r="W2203" t="s">
        <v>7891</v>
      </c>
      <c r="X2203" t="s">
        <v>7891</v>
      </c>
      <c r="Y2203" t="s">
        <v>7891</v>
      </c>
      <c r="Z2203" t="s">
        <v>7891</v>
      </c>
      <c r="AA2203" t="s">
        <v>11595</v>
      </c>
      <c r="AB2203" t="s">
        <v>11596</v>
      </c>
      <c r="AC2203" t="s">
        <v>7891</v>
      </c>
      <c r="AD2203" t="s">
        <v>7891</v>
      </c>
      <c r="AE2203" t="s">
        <v>7891</v>
      </c>
      <c r="AF2203" t="s">
        <v>7891</v>
      </c>
      <c r="AG2203" t="s">
        <v>7891</v>
      </c>
      <c r="AH2203" t="s">
        <v>7891</v>
      </c>
      <c r="AI2203" t="s">
        <v>7891</v>
      </c>
      <c r="AJ2203" t="s">
        <v>7891</v>
      </c>
      <c r="AK2203" t="s">
        <v>7891</v>
      </c>
      <c r="AL2203" t="s">
        <v>7891</v>
      </c>
      <c r="AM2203" t="s">
        <v>7891</v>
      </c>
      <c r="AN2203" t="s">
        <v>7891</v>
      </c>
      <c r="AO2203" t="s">
        <v>11597</v>
      </c>
      <c r="AP2203" t="s">
        <v>11598</v>
      </c>
      <c r="AQ2203" t="s">
        <v>7891</v>
      </c>
      <c r="AR2203" t="s">
        <v>7891</v>
      </c>
      <c r="AS2203" t="s">
        <v>7891</v>
      </c>
      <c r="AT2203" t="s">
        <v>8907</v>
      </c>
      <c r="AU2203">
        <v>2021</v>
      </c>
      <c r="AV2203">
        <v>22</v>
      </c>
      <c r="AW2203">
        <v>8</v>
      </c>
      <c r="AX2203" t="s">
        <v>7891</v>
      </c>
      <c r="AY2203" t="s">
        <v>7891</v>
      </c>
      <c r="AZ2203" t="s">
        <v>7891</v>
      </c>
      <c r="BA2203" t="s">
        <v>7891</v>
      </c>
      <c r="BB2203">
        <v>1060</v>
      </c>
      <c r="BC2203">
        <v>1070</v>
      </c>
      <c r="BD2203" t="s">
        <v>7891</v>
      </c>
      <c r="BE2203" t="s">
        <v>3960</v>
      </c>
      <c r="BF2203" t="s">
        <v>7891</v>
      </c>
      <c r="BG2203" t="s">
        <v>7968</v>
      </c>
      <c r="BH2203" t="s">
        <v>7891</v>
      </c>
      <c r="BI2203" t="s">
        <v>7891</v>
      </c>
      <c r="BJ2203" t="s">
        <v>7891</v>
      </c>
      <c r="BK2203" t="s">
        <v>7891</v>
      </c>
      <c r="BL2203" t="s">
        <v>7891</v>
      </c>
      <c r="BM2203">
        <v>33855672</v>
      </c>
      <c r="BN2203" t="s">
        <v>7891</v>
      </c>
      <c r="BO2203" t="s">
        <v>7891</v>
      </c>
      <c r="BP2203" t="s">
        <v>7891</v>
      </c>
      <c r="BQ2203" t="s">
        <v>7891</v>
      </c>
      <c r="BR2203" t="s">
        <v>11599</v>
      </c>
    </row>
    <row r="2204" spans="1:70" x14ac:dyDescent="0.35">
      <c r="A2204" t="s">
        <v>11408</v>
      </c>
      <c r="B2204" t="s">
        <v>11600</v>
      </c>
      <c r="C2204" t="s">
        <v>7891</v>
      </c>
      <c r="D2204" t="s">
        <v>6982</v>
      </c>
      <c r="E2204" t="s">
        <v>11601</v>
      </c>
      <c r="U2204" t="s">
        <v>7891</v>
      </c>
      <c r="V2204" t="s">
        <v>11602</v>
      </c>
      <c r="W2204" t="s">
        <v>7891</v>
      </c>
      <c r="X2204" t="s">
        <v>7891</v>
      </c>
      <c r="Y2204" t="s">
        <v>7891</v>
      </c>
      <c r="Z2204" t="s">
        <v>7891</v>
      </c>
      <c r="AA2204" t="s">
        <v>7891</v>
      </c>
      <c r="AB2204" t="s">
        <v>11603</v>
      </c>
      <c r="AC2204" t="s">
        <v>7891</v>
      </c>
      <c r="AD2204" t="s">
        <v>7891</v>
      </c>
      <c r="AE2204" t="s">
        <v>7891</v>
      </c>
      <c r="AF2204" t="s">
        <v>7891</v>
      </c>
      <c r="AG2204" t="s">
        <v>7891</v>
      </c>
      <c r="AH2204" t="s">
        <v>7891</v>
      </c>
      <c r="AI2204" t="s">
        <v>7891</v>
      </c>
      <c r="AJ2204" t="s">
        <v>7891</v>
      </c>
      <c r="AK2204" t="s">
        <v>7891</v>
      </c>
      <c r="AL2204" t="s">
        <v>7891</v>
      </c>
      <c r="AM2204" t="s">
        <v>7891</v>
      </c>
      <c r="AN2204" t="s">
        <v>7891</v>
      </c>
      <c r="AO2204" t="s">
        <v>11604</v>
      </c>
      <c r="AP2204" t="s">
        <v>11605</v>
      </c>
      <c r="AQ2204" t="s">
        <v>7891</v>
      </c>
      <c r="AR2204" t="s">
        <v>7891</v>
      </c>
      <c r="AS2204" t="s">
        <v>7891</v>
      </c>
      <c r="AT2204" t="s">
        <v>7967</v>
      </c>
      <c r="AU2204">
        <v>2021</v>
      </c>
      <c r="AV2204">
        <v>112</v>
      </c>
      <c r="AW2204" t="s">
        <v>7891</v>
      </c>
      <c r="AX2204" t="s">
        <v>7891</v>
      </c>
      <c r="AY2204" t="s">
        <v>7891</v>
      </c>
      <c r="AZ2204" t="s">
        <v>7891</v>
      </c>
      <c r="BA2204" t="s">
        <v>7891</v>
      </c>
      <c r="BB2204" t="s">
        <v>7891</v>
      </c>
      <c r="BC2204" t="s">
        <v>7891</v>
      </c>
      <c r="BD2204">
        <v>103914</v>
      </c>
      <c r="BE2204" t="s">
        <v>1960</v>
      </c>
      <c r="BF2204" t="s">
        <v>7891</v>
      </c>
      <c r="BG2204" t="s">
        <v>10231</v>
      </c>
      <c r="BH2204" t="s">
        <v>7891</v>
      </c>
      <c r="BI2204" t="s">
        <v>7891</v>
      </c>
      <c r="BJ2204" t="s">
        <v>7891</v>
      </c>
      <c r="BK2204" t="s">
        <v>7891</v>
      </c>
      <c r="BL2204" t="s">
        <v>7891</v>
      </c>
      <c r="BM2204">
        <v>33631599</v>
      </c>
      <c r="BN2204" t="s">
        <v>7891</v>
      </c>
      <c r="BO2204" t="s">
        <v>7891</v>
      </c>
      <c r="BP2204" t="s">
        <v>7891</v>
      </c>
      <c r="BQ2204" t="s">
        <v>7891</v>
      </c>
      <c r="BR2204" t="s">
        <v>11606</v>
      </c>
    </row>
    <row r="2205" spans="1:70" x14ac:dyDescent="0.35">
      <c r="A2205" t="s">
        <v>11408</v>
      </c>
      <c r="B2205" t="s">
        <v>8172</v>
      </c>
      <c r="C2205" t="s">
        <v>7891</v>
      </c>
      <c r="D2205" t="s">
        <v>6453</v>
      </c>
      <c r="E2205" t="s">
        <v>7892</v>
      </c>
      <c r="U2205" t="s">
        <v>7891</v>
      </c>
      <c r="V2205" t="s">
        <v>8173</v>
      </c>
      <c r="W2205" t="s">
        <v>7891</v>
      </c>
      <c r="X2205" t="s">
        <v>7891</v>
      </c>
      <c r="Y2205" t="s">
        <v>7891</v>
      </c>
      <c r="Z2205" t="s">
        <v>7891</v>
      </c>
      <c r="AA2205" t="s">
        <v>7891</v>
      </c>
      <c r="AB2205" t="s">
        <v>8174</v>
      </c>
      <c r="AC2205" t="s">
        <v>7891</v>
      </c>
      <c r="AD2205" t="s">
        <v>7891</v>
      </c>
      <c r="AE2205" t="s">
        <v>7891</v>
      </c>
      <c r="AF2205" t="s">
        <v>7891</v>
      </c>
      <c r="AG2205" t="s">
        <v>7891</v>
      </c>
      <c r="AH2205" t="s">
        <v>7891</v>
      </c>
      <c r="AI2205" t="s">
        <v>7891</v>
      </c>
      <c r="AJ2205" t="s">
        <v>7891</v>
      </c>
      <c r="AK2205" t="s">
        <v>7891</v>
      </c>
      <c r="AL2205" t="s">
        <v>7891</v>
      </c>
      <c r="AM2205" t="s">
        <v>7891</v>
      </c>
      <c r="AN2205" t="s">
        <v>7891</v>
      </c>
      <c r="AO2205" t="s">
        <v>7891</v>
      </c>
      <c r="AP2205" t="s">
        <v>7894</v>
      </c>
      <c r="AQ2205" t="s">
        <v>7891</v>
      </c>
      <c r="AR2205" t="s">
        <v>7891</v>
      </c>
      <c r="AS2205" t="s">
        <v>7891</v>
      </c>
      <c r="AT2205" t="s">
        <v>7916</v>
      </c>
      <c r="AU2205">
        <v>2022</v>
      </c>
      <c r="AV2205">
        <v>19</v>
      </c>
      <c r="AW2205">
        <v>7</v>
      </c>
      <c r="AX2205" t="s">
        <v>7891</v>
      </c>
      <c r="AY2205" t="s">
        <v>7891</v>
      </c>
      <c r="AZ2205" t="s">
        <v>7891</v>
      </c>
      <c r="BA2205" t="s">
        <v>7891</v>
      </c>
      <c r="BB2205" t="s">
        <v>7891</v>
      </c>
      <c r="BC2205" t="s">
        <v>7891</v>
      </c>
      <c r="BD2205">
        <v>3780</v>
      </c>
      <c r="BE2205" t="s">
        <v>6458</v>
      </c>
      <c r="BF2205" t="s">
        <v>7891</v>
      </c>
      <c r="BG2205" t="s">
        <v>7891</v>
      </c>
      <c r="BH2205" t="s">
        <v>7891</v>
      </c>
      <c r="BI2205" t="s">
        <v>7891</v>
      </c>
      <c r="BJ2205" t="s">
        <v>7891</v>
      </c>
      <c r="BK2205" t="s">
        <v>7891</v>
      </c>
      <c r="BL2205" t="s">
        <v>7891</v>
      </c>
      <c r="BM2205">
        <v>35409468</v>
      </c>
      <c r="BN2205" t="s">
        <v>7891</v>
      </c>
      <c r="BO2205" t="s">
        <v>7891</v>
      </c>
      <c r="BP2205" t="s">
        <v>7891</v>
      </c>
      <c r="BQ2205" t="s">
        <v>7891</v>
      </c>
      <c r="BR2205" t="s">
        <v>8175</v>
      </c>
    </row>
    <row r="2206" spans="1:70" x14ac:dyDescent="0.35">
      <c r="A2206" t="s">
        <v>11408</v>
      </c>
      <c r="B2206" t="s">
        <v>11607</v>
      </c>
      <c r="C2206" t="s">
        <v>7891</v>
      </c>
      <c r="D2206" t="s">
        <v>7730</v>
      </c>
      <c r="E2206" t="s">
        <v>11608</v>
      </c>
      <c r="U2206" t="s">
        <v>7891</v>
      </c>
      <c r="V2206" t="s">
        <v>11609</v>
      </c>
      <c r="W2206" t="s">
        <v>7891</v>
      </c>
      <c r="X2206" t="s">
        <v>7891</v>
      </c>
      <c r="Y2206" t="s">
        <v>7891</v>
      </c>
      <c r="Z2206" t="s">
        <v>7891</v>
      </c>
      <c r="AA2206" t="s">
        <v>7891</v>
      </c>
      <c r="AB2206" t="s">
        <v>7891</v>
      </c>
      <c r="AC2206" t="s">
        <v>7891</v>
      </c>
      <c r="AD2206" t="s">
        <v>7891</v>
      </c>
      <c r="AE2206" t="s">
        <v>7891</v>
      </c>
      <c r="AF2206" t="s">
        <v>7891</v>
      </c>
      <c r="AG2206" t="s">
        <v>7891</v>
      </c>
      <c r="AH2206" t="s">
        <v>7891</v>
      </c>
      <c r="AI2206" t="s">
        <v>7891</v>
      </c>
      <c r="AJ2206" t="s">
        <v>7891</v>
      </c>
      <c r="AK2206" t="s">
        <v>7891</v>
      </c>
      <c r="AL2206" t="s">
        <v>7891</v>
      </c>
      <c r="AM2206" t="s">
        <v>7891</v>
      </c>
      <c r="AN2206" t="s">
        <v>7891</v>
      </c>
      <c r="AO2206" t="s">
        <v>11610</v>
      </c>
      <c r="AP2206" t="s">
        <v>7891</v>
      </c>
      <c r="AQ2206" t="s">
        <v>7891</v>
      </c>
      <c r="AR2206" t="s">
        <v>7891</v>
      </c>
      <c r="AS2206" t="s">
        <v>7891</v>
      </c>
      <c r="AT2206" t="s">
        <v>8621</v>
      </c>
      <c r="AU2206">
        <v>2021</v>
      </c>
      <c r="AV2206">
        <v>11</v>
      </c>
      <c r="AW2206">
        <v>1</v>
      </c>
      <c r="AX2206" t="s">
        <v>7891</v>
      </c>
      <c r="AY2206" t="s">
        <v>7891</v>
      </c>
      <c r="AZ2206" t="s">
        <v>7891</v>
      </c>
      <c r="BA2206" t="s">
        <v>7891</v>
      </c>
      <c r="BB2206" t="s">
        <v>7891</v>
      </c>
      <c r="BC2206" t="s">
        <v>7891</v>
      </c>
      <c r="BD2206">
        <v>2158244020986157</v>
      </c>
      <c r="BE2206" t="s">
        <v>7732</v>
      </c>
      <c r="BF2206" t="s">
        <v>7891</v>
      </c>
      <c r="BG2206" t="s">
        <v>7891</v>
      </c>
      <c r="BH2206" t="s">
        <v>7891</v>
      </c>
      <c r="BI2206" t="s">
        <v>7891</v>
      </c>
      <c r="BJ2206" t="s">
        <v>7891</v>
      </c>
      <c r="BK2206" t="s">
        <v>7891</v>
      </c>
      <c r="BL2206" t="s">
        <v>7891</v>
      </c>
      <c r="BM2206" t="s">
        <v>7891</v>
      </c>
      <c r="BN2206" t="s">
        <v>7891</v>
      </c>
      <c r="BO2206" t="s">
        <v>7891</v>
      </c>
      <c r="BP2206" t="s">
        <v>7891</v>
      </c>
      <c r="BQ2206" t="s">
        <v>7891</v>
      </c>
      <c r="BR2206" t="s">
        <v>11611</v>
      </c>
    </row>
    <row r="2207" spans="1:70" x14ac:dyDescent="0.35">
      <c r="A2207" t="s">
        <v>11408</v>
      </c>
      <c r="B2207" t="s">
        <v>11612</v>
      </c>
      <c r="C2207" t="s">
        <v>7891</v>
      </c>
      <c r="D2207" t="s">
        <v>6965</v>
      </c>
      <c r="E2207" t="s">
        <v>11613</v>
      </c>
      <c r="U2207" t="s">
        <v>7891</v>
      </c>
      <c r="V2207" t="s">
        <v>11614</v>
      </c>
      <c r="W2207" t="s">
        <v>7891</v>
      </c>
      <c r="X2207" t="s">
        <v>7891</v>
      </c>
      <c r="Y2207" t="s">
        <v>7891</v>
      </c>
      <c r="Z2207" t="s">
        <v>7891</v>
      </c>
      <c r="AA2207" t="s">
        <v>11615</v>
      </c>
      <c r="AB2207" t="s">
        <v>11616</v>
      </c>
      <c r="AC2207" t="s">
        <v>7891</v>
      </c>
      <c r="AD2207" t="s">
        <v>7891</v>
      </c>
      <c r="AE2207" t="s">
        <v>7891</v>
      </c>
      <c r="AF2207" t="s">
        <v>7891</v>
      </c>
      <c r="AG2207" t="s">
        <v>7891</v>
      </c>
      <c r="AH2207" t="s">
        <v>7891</v>
      </c>
      <c r="AI2207" t="s">
        <v>7891</v>
      </c>
      <c r="AJ2207" t="s">
        <v>7891</v>
      </c>
      <c r="AK2207" t="s">
        <v>7891</v>
      </c>
      <c r="AL2207" t="s">
        <v>7891</v>
      </c>
      <c r="AM2207" t="s">
        <v>7891</v>
      </c>
      <c r="AN2207" t="s">
        <v>7891</v>
      </c>
      <c r="AO2207" t="s">
        <v>7891</v>
      </c>
      <c r="AP2207" t="s">
        <v>11617</v>
      </c>
      <c r="AQ2207" t="s">
        <v>7891</v>
      </c>
      <c r="AR2207" t="s">
        <v>7891</v>
      </c>
      <c r="AS2207" t="s">
        <v>7891</v>
      </c>
      <c r="AT2207" t="s">
        <v>11618</v>
      </c>
      <c r="AU2207">
        <v>2021</v>
      </c>
      <c r="AV2207">
        <v>9</v>
      </c>
      <c r="AW2207">
        <v>1</v>
      </c>
      <c r="AX2207" t="s">
        <v>7891</v>
      </c>
      <c r="AY2207" t="s">
        <v>7891</v>
      </c>
      <c r="AZ2207" t="s">
        <v>7891</v>
      </c>
      <c r="BA2207" t="s">
        <v>7891</v>
      </c>
      <c r="BB2207" t="s">
        <v>7891</v>
      </c>
      <c r="BC2207" t="s">
        <v>7891</v>
      </c>
      <c r="BD2207">
        <v>21</v>
      </c>
      <c r="BE2207" t="s">
        <v>6971</v>
      </c>
      <c r="BF2207" t="s">
        <v>7891</v>
      </c>
      <c r="BG2207" t="s">
        <v>7891</v>
      </c>
      <c r="BH2207" t="s">
        <v>7891</v>
      </c>
      <c r="BI2207" t="s">
        <v>7891</v>
      </c>
      <c r="BJ2207" t="s">
        <v>7891</v>
      </c>
      <c r="BK2207" t="s">
        <v>7891</v>
      </c>
      <c r="BL2207" t="s">
        <v>7891</v>
      </c>
      <c r="BM2207">
        <v>34333731</v>
      </c>
      <c r="BN2207" t="s">
        <v>7891</v>
      </c>
      <c r="BO2207" t="s">
        <v>7891</v>
      </c>
      <c r="BP2207" t="s">
        <v>7891</v>
      </c>
      <c r="BQ2207" t="s">
        <v>7891</v>
      </c>
      <c r="BR2207" t="s">
        <v>11619</v>
      </c>
    </row>
    <row r="2208" spans="1:70" x14ac:dyDescent="0.35">
      <c r="A2208" t="s">
        <v>11408</v>
      </c>
      <c r="B2208" t="s">
        <v>11620</v>
      </c>
      <c r="C2208" t="s">
        <v>7891</v>
      </c>
      <c r="D2208" t="s">
        <v>7000</v>
      </c>
      <c r="E2208" t="s">
        <v>11621</v>
      </c>
      <c r="U2208" t="s">
        <v>7891</v>
      </c>
      <c r="V2208" t="s">
        <v>11622</v>
      </c>
      <c r="W2208" t="s">
        <v>7891</v>
      </c>
      <c r="X2208" t="s">
        <v>7891</v>
      </c>
      <c r="Y2208" t="s">
        <v>7891</v>
      </c>
      <c r="Z2208" t="s">
        <v>7891</v>
      </c>
      <c r="AA2208" t="s">
        <v>7891</v>
      </c>
      <c r="AB2208" t="s">
        <v>7891</v>
      </c>
      <c r="AC2208" t="s">
        <v>7891</v>
      </c>
      <c r="AD2208" t="s">
        <v>7891</v>
      </c>
      <c r="AE2208" t="s">
        <v>7891</v>
      </c>
      <c r="AF2208" t="s">
        <v>7891</v>
      </c>
      <c r="AG2208" t="s">
        <v>7891</v>
      </c>
      <c r="AH2208" t="s">
        <v>7891</v>
      </c>
      <c r="AI2208" t="s">
        <v>7891</v>
      </c>
      <c r="AJ2208" t="s">
        <v>7891</v>
      </c>
      <c r="AK2208" t="s">
        <v>7891</v>
      </c>
      <c r="AL2208" t="s">
        <v>7891</v>
      </c>
      <c r="AM2208" t="s">
        <v>7891</v>
      </c>
      <c r="AN2208" t="s">
        <v>7891</v>
      </c>
      <c r="AO2208" t="s">
        <v>11623</v>
      </c>
      <c r="AP2208" t="s">
        <v>11624</v>
      </c>
      <c r="AQ2208" t="s">
        <v>7891</v>
      </c>
      <c r="AR2208" t="s">
        <v>7891</v>
      </c>
      <c r="AS2208" t="s">
        <v>7891</v>
      </c>
      <c r="AT2208" t="s">
        <v>9244</v>
      </c>
      <c r="AU2208">
        <v>2021</v>
      </c>
      <c r="AV2208">
        <v>43</v>
      </c>
      <c r="AW2208">
        <v>5</v>
      </c>
      <c r="AX2208" t="s">
        <v>7891</v>
      </c>
      <c r="AY2208" t="s">
        <v>7891</v>
      </c>
      <c r="AZ2208" t="s">
        <v>7891</v>
      </c>
      <c r="BA2208" t="s">
        <v>7891</v>
      </c>
      <c r="BB2208">
        <v>442</v>
      </c>
      <c r="BC2208">
        <v>445</v>
      </c>
      <c r="BD2208">
        <v>2537176211000772</v>
      </c>
      <c r="BE2208" t="s">
        <v>7006</v>
      </c>
      <c r="BF2208" t="s">
        <v>7891</v>
      </c>
      <c r="BG2208" t="s">
        <v>7968</v>
      </c>
      <c r="BH2208" t="s">
        <v>7891</v>
      </c>
      <c r="BI2208" t="s">
        <v>7891</v>
      </c>
      <c r="BJ2208" t="s">
        <v>7891</v>
      </c>
      <c r="BK2208" t="s">
        <v>7891</v>
      </c>
      <c r="BL2208" t="s">
        <v>7891</v>
      </c>
      <c r="BM2208">
        <v>34584311</v>
      </c>
      <c r="BN2208" t="s">
        <v>7891</v>
      </c>
      <c r="BO2208" t="s">
        <v>7891</v>
      </c>
      <c r="BP2208" t="s">
        <v>7891</v>
      </c>
      <c r="BQ2208" t="s">
        <v>7891</v>
      </c>
      <c r="BR2208" t="s">
        <v>11625</v>
      </c>
    </row>
    <row r="2209" spans="1:70" x14ac:dyDescent="0.35">
      <c r="A2209" t="s">
        <v>11408</v>
      </c>
      <c r="B2209" t="s">
        <v>10265</v>
      </c>
      <c r="C2209" t="s">
        <v>7891</v>
      </c>
      <c r="D2209" t="s">
        <v>10266</v>
      </c>
      <c r="E2209" t="s">
        <v>9349</v>
      </c>
      <c r="U2209" t="s">
        <v>7891</v>
      </c>
      <c r="V2209" t="s">
        <v>10267</v>
      </c>
      <c r="W2209" t="s">
        <v>7891</v>
      </c>
      <c r="X2209" t="s">
        <v>7891</v>
      </c>
      <c r="Y2209" t="s">
        <v>7891</v>
      </c>
      <c r="Z2209" t="s">
        <v>7891</v>
      </c>
      <c r="AA2209" t="s">
        <v>10268</v>
      </c>
      <c r="AB2209" t="s">
        <v>10269</v>
      </c>
      <c r="AC2209" t="s">
        <v>7891</v>
      </c>
      <c r="AD2209" t="s">
        <v>7891</v>
      </c>
      <c r="AE2209" t="s">
        <v>7891</v>
      </c>
      <c r="AF2209" t="s">
        <v>7891</v>
      </c>
      <c r="AG2209" t="s">
        <v>7891</v>
      </c>
      <c r="AH2209" t="s">
        <v>7891</v>
      </c>
      <c r="AI2209" t="s">
        <v>7891</v>
      </c>
      <c r="AJ2209" t="s">
        <v>7891</v>
      </c>
      <c r="AK2209" t="s">
        <v>7891</v>
      </c>
      <c r="AL2209" t="s">
        <v>7891</v>
      </c>
      <c r="AM2209" t="s">
        <v>7891</v>
      </c>
      <c r="AN2209" t="s">
        <v>7891</v>
      </c>
      <c r="AO2209" t="s">
        <v>9352</v>
      </c>
      <c r="AP2209" t="s">
        <v>9353</v>
      </c>
      <c r="AQ2209" t="s">
        <v>7891</v>
      </c>
      <c r="AR2209" t="s">
        <v>7891</v>
      </c>
      <c r="AS2209" t="s">
        <v>7891</v>
      </c>
      <c r="AT2209" t="s">
        <v>8621</v>
      </c>
      <c r="AU2209">
        <v>2022</v>
      </c>
      <c r="AV2209">
        <v>67</v>
      </c>
      <c r="AW2209">
        <v>1</v>
      </c>
      <c r="AX2209" t="s">
        <v>7891</v>
      </c>
      <c r="AY2209" t="s">
        <v>7891</v>
      </c>
      <c r="AZ2209" t="s">
        <v>7891</v>
      </c>
      <c r="BA2209" t="s">
        <v>7891</v>
      </c>
      <c r="BB2209">
        <v>26</v>
      </c>
      <c r="BC2209">
        <v>38</v>
      </c>
      <c r="BD2209">
        <v>706743721992677</v>
      </c>
      <c r="BE2209" t="s">
        <v>10270</v>
      </c>
      <c r="BF2209" t="s">
        <v>7891</v>
      </c>
      <c r="BG2209" t="s">
        <v>10231</v>
      </c>
      <c r="BH2209" t="s">
        <v>7891</v>
      </c>
      <c r="BI2209" t="s">
        <v>7891</v>
      </c>
      <c r="BJ2209" t="s">
        <v>7891</v>
      </c>
      <c r="BK2209" t="s">
        <v>7891</v>
      </c>
      <c r="BL2209" t="s">
        <v>7891</v>
      </c>
      <c r="BM2209">
        <v>33576244</v>
      </c>
      <c r="BN2209" t="s">
        <v>7891</v>
      </c>
      <c r="BO2209" t="s">
        <v>7891</v>
      </c>
      <c r="BP2209" t="s">
        <v>7891</v>
      </c>
      <c r="BQ2209" t="s">
        <v>7891</v>
      </c>
      <c r="BR2209" t="s">
        <v>10271</v>
      </c>
    </row>
    <row r="2210" spans="1:70" x14ac:dyDescent="0.35">
      <c r="A2210" t="s">
        <v>11408</v>
      </c>
      <c r="B2210" t="s">
        <v>11626</v>
      </c>
      <c r="C2210" t="s">
        <v>7891</v>
      </c>
      <c r="D2210" t="s">
        <v>7651</v>
      </c>
      <c r="E2210" t="s">
        <v>11627</v>
      </c>
      <c r="U2210" t="s">
        <v>7891</v>
      </c>
      <c r="V2210" t="s">
        <v>11628</v>
      </c>
      <c r="W2210" t="s">
        <v>7891</v>
      </c>
      <c r="X2210" t="s">
        <v>7891</v>
      </c>
      <c r="Y2210" t="s">
        <v>7891</v>
      </c>
      <c r="Z2210" t="s">
        <v>7891</v>
      </c>
      <c r="AA2210" t="s">
        <v>7891</v>
      </c>
      <c r="AB2210" t="s">
        <v>7891</v>
      </c>
      <c r="AC2210" t="s">
        <v>7891</v>
      </c>
      <c r="AD2210" t="s">
        <v>7891</v>
      </c>
      <c r="AE2210" t="s">
        <v>7891</v>
      </c>
      <c r="AF2210" t="s">
        <v>7891</v>
      </c>
      <c r="AG2210" t="s">
        <v>7891</v>
      </c>
      <c r="AH2210" t="s">
        <v>7891</v>
      </c>
      <c r="AI2210" t="s">
        <v>7891</v>
      </c>
      <c r="AJ2210" t="s">
        <v>7891</v>
      </c>
      <c r="AK2210" t="s">
        <v>7891</v>
      </c>
      <c r="AL2210" t="s">
        <v>7891</v>
      </c>
      <c r="AM2210" t="s">
        <v>7891</v>
      </c>
      <c r="AN2210" t="s">
        <v>7891</v>
      </c>
      <c r="AO2210" t="s">
        <v>11629</v>
      </c>
      <c r="AP2210" t="s">
        <v>11630</v>
      </c>
      <c r="AQ2210" t="s">
        <v>7891</v>
      </c>
      <c r="AR2210" t="s">
        <v>7891</v>
      </c>
      <c r="AS2210" t="s">
        <v>7891</v>
      </c>
      <c r="AT2210" t="s">
        <v>7916</v>
      </c>
      <c r="AU2210">
        <v>2021</v>
      </c>
      <c r="AV2210">
        <v>31</v>
      </c>
      <c r="AW2210" t="s">
        <v>7891</v>
      </c>
      <c r="AX2210" t="s">
        <v>7891</v>
      </c>
      <c r="AY2210">
        <v>2</v>
      </c>
      <c r="AZ2210" t="s">
        <v>7891</v>
      </c>
      <c r="BA2210" t="s">
        <v>7891</v>
      </c>
      <c r="BB2210" t="s">
        <v>7653</v>
      </c>
      <c r="BC2210" t="s">
        <v>7654</v>
      </c>
      <c r="BD2210" t="s">
        <v>7891</v>
      </c>
      <c r="BE2210" t="s">
        <v>7655</v>
      </c>
      <c r="BF2210" t="s">
        <v>7891</v>
      </c>
      <c r="BG2210" t="s">
        <v>7968</v>
      </c>
      <c r="BH2210" t="s">
        <v>7891</v>
      </c>
      <c r="BI2210" t="s">
        <v>7891</v>
      </c>
      <c r="BJ2210" t="s">
        <v>7891</v>
      </c>
      <c r="BK2210" t="s">
        <v>7891</v>
      </c>
      <c r="BL2210" t="s">
        <v>7891</v>
      </c>
      <c r="BM2210">
        <v>33849157</v>
      </c>
      <c r="BN2210" t="s">
        <v>7891</v>
      </c>
      <c r="BO2210" t="s">
        <v>7891</v>
      </c>
      <c r="BP2210" t="s">
        <v>7891</v>
      </c>
      <c r="BQ2210" t="s">
        <v>7891</v>
      </c>
      <c r="BR2210" t="s">
        <v>11631</v>
      </c>
    </row>
    <row r="2211" spans="1:70" x14ac:dyDescent="0.35">
      <c r="A2211" t="s">
        <v>11408</v>
      </c>
      <c r="B2211" t="s">
        <v>11632</v>
      </c>
      <c r="C2211" t="s">
        <v>7891</v>
      </c>
      <c r="D2211" t="s">
        <v>7007</v>
      </c>
      <c r="E2211" t="s">
        <v>11633</v>
      </c>
      <c r="U2211" t="s">
        <v>7891</v>
      </c>
      <c r="V2211" t="s">
        <v>11634</v>
      </c>
      <c r="W2211" t="s">
        <v>7891</v>
      </c>
      <c r="X2211" t="s">
        <v>7891</v>
      </c>
      <c r="Y2211" t="s">
        <v>7891</v>
      </c>
      <c r="Z2211" t="s">
        <v>7891</v>
      </c>
      <c r="AA2211" t="s">
        <v>7891</v>
      </c>
      <c r="AB2211" t="s">
        <v>7891</v>
      </c>
      <c r="AC2211" t="s">
        <v>7891</v>
      </c>
      <c r="AD2211" t="s">
        <v>7891</v>
      </c>
      <c r="AE2211" t="s">
        <v>7891</v>
      </c>
      <c r="AF2211" t="s">
        <v>7891</v>
      </c>
      <c r="AG2211" t="s">
        <v>7891</v>
      </c>
      <c r="AH2211" t="s">
        <v>7891</v>
      </c>
      <c r="AI2211" t="s">
        <v>7891</v>
      </c>
      <c r="AJ2211" t="s">
        <v>7891</v>
      </c>
      <c r="AK2211" t="s">
        <v>7891</v>
      </c>
      <c r="AL2211" t="s">
        <v>7891</v>
      </c>
      <c r="AM2211" t="s">
        <v>7891</v>
      </c>
      <c r="AN2211" t="s">
        <v>7891</v>
      </c>
      <c r="AO2211" t="s">
        <v>11635</v>
      </c>
      <c r="AP2211" t="s">
        <v>11636</v>
      </c>
      <c r="AQ2211" t="s">
        <v>7891</v>
      </c>
      <c r="AR2211" t="s">
        <v>7891</v>
      </c>
      <c r="AS2211" t="s">
        <v>7891</v>
      </c>
      <c r="AT2211" t="s">
        <v>7891</v>
      </c>
      <c r="AU2211" t="s">
        <v>7891</v>
      </c>
      <c r="AV2211" t="s">
        <v>7891</v>
      </c>
      <c r="AW2211" t="s">
        <v>7891</v>
      </c>
      <c r="AX2211" t="s">
        <v>7891</v>
      </c>
      <c r="AY2211" t="s">
        <v>7891</v>
      </c>
      <c r="AZ2211" t="s">
        <v>7891</v>
      </c>
      <c r="BA2211" t="s">
        <v>7891</v>
      </c>
      <c r="BB2211" t="s">
        <v>7891</v>
      </c>
      <c r="BC2211" t="s">
        <v>7891</v>
      </c>
      <c r="BD2211" t="s">
        <v>7891</v>
      </c>
      <c r="BE2211" t="s">
        <v>7012</v>
      </c>
      <c r="BF2211" t="s">
        <v>7891</v>
      </c>
      <c r="BG2211" t="s">
        <v>9784</v>
      </c>
      <c r="BH2211" t="s">
        <v>7891</v>
      </c>
      <c r="BI2211" t="s">
        <v>7891</v>
      </c>
      <c r="BJ2211" t="s">
        <v>7891</v>
      </c>
      <c r="BK2211" t="s">
        <v>7891</v>
      </c>
      <c r="BL2211" t="s">
        <v>7891</v>
      </c>
      <c r="BM2211">
        <v>33946112</v>
      </c>
      <c r="BN2211" t="s">
        <v>7891</v>
      </c>
      <c r="BO2211" t="s">
        <v>7891</v>
      </c>
      <c r="BP2211" t="s">
        <v>7891</v>
      </c>
      <c r="BQ2211" t="s">
        <v>7891</v>
      </c>
      <c r="BR2211" t="s">
        <v>11637</v>
      </c>
    </row>
    <row r="2212" spans="1:70" x14ac:dyDescent="0.35">
      <c r="A2212" t="s">
        <v>11408</v>
      </c>
      <c r="B2212" t="s">
        <v>11638</v>
      </c>
      <c r="C2212" t="s">
        <v>7891</v>
      </c>
      <c r="D2212" t="s">
        <v>11639</v>
      </c>
      <c r="E2212" t="s">
        <v>11640</v>
      </c>
      <c r="U2212" t="s">
        <v>7891</v>
      </c>
      <c r="V2212" t="s">
        <v>11641</v>
      </c>
      <c r="W2212" t="s">
        <v>7891</v>
      </c>
      <c r="X2212" t="s">
        <v>7891</v>
      </c>
      <c r="Y2212" t="s">
        <v>7891</v>
      </c>
      <c r="Z2212" t="s">
        <v>7891</v>
      </c>
      <c r="AA2212" t="s">
        <v>11642</v>
      </c>
      <c r="AB2212" t="s">
        <v>11643</v>
      </c>
      <c r="AC2212" t="s">
        <v>7891</v>
      </c>
      <c r="AD2212" t="s">
        <v>7891</v>
      </c>
      <c r="AE2212" t="s">
        <v>7891</v>
      </c>
      <c r="AF2212" t="s">
        <v>7891</v>
      </c>
      <c r="AG2212" t="s">
        <v>7891</v>
      </c>
      <c r="AH2212" t="s">
        <v>7891</v>
      </c>
      <c r="AI2212" t="s">
        <v>7891</v>
      </c>
      <c r="AJ2212" t="s">
        <v>7891</v>
      </c>
      <c r="AK2212" t="s">
        <v>7891</v>
      </c>
      <c r="AL2212" t="s">
        <v>7891</v>
      </c>
      <c r="AM2212" t="s">
        <v>7891</v>
      </c>
      <c r="AN2212" t="s">
        <v>7891</v>
      </c>
      <c r="AO2212" t="s">
        <v>11644</v>
      </c>
      <c r="AP2212" t="s">
        <v>7891</v>
      </c>
      <c r="AQ2212" t="s">
        <v>7891</v>
      </c>
      <c r="AR2212" t="s">
        <v>7891</v>
      </c>
      <c r="AS2212" t="s">
        <v>7891</v>
      </c>
      <c r="AT2212" t="s">
        <v>11645</v>
      </c>
      <c r="AU2212">
        <v>2021</v>
      </c>
      <c r="AV2212">
        <v>2</v>
      </c>
      <c r="AW2212">
        <v>2</v>
      </c>
      <c r="AX2212" t="s">
        <v>7891</v>
      </c>
      <c r="AY2212" t="s">
        <v>7891</v>
      </c>
      <c r="AZ2212" t="s">
        <v>7891</v>
      </c>
      <c r="BA2212" t="s">
        <v>7891</v>
      </c>
      <c r="BB2212" t="s">
        <v>7891</v>
      </c>
      <c r="BC2212" t="s">
        <v>7891</v>
      </c>
      <c r="BD2212">
        <v>100176</v>
      </c>
      <c r="BE2212" t="s">
        <v>11646</v>
      </c>
      <c r="BF2212" t="s">
        <v>7891</v>
      </c>
      <c r="BG2212" t="s">
        <v>10231</v>
      </c>
      <c r="BH2212" t="s">
        <v>7891</v>
      </c>
      <c r="BI2212" t="s">
        <v>7891</v>
      </c>
      <c r="BJ2212" t="s">
        <v>7891</v>
      </c>
      <c r="BK2212" t="s">
        <v>7891</v>
      </c>
      <c r="BL2212" t="s">
        <v>7891</v>
      </c>
      <c r="BM2212">
        <v>33659906</v>
      </c>
      <c r="BN2212" t="s">
        <v>7891</v>
      </c>
      <c r="BO2212" t="s">
        <v>7891</v>
      </c>
      <c r="BP2212" t="s">
        <v>7891</v>
      </c>
      <c r="BQ2212" t="s">
        <v>7891</v>
      </c>
      <c r="BR2212" t="s">
        <v>11647</v>
      </c>
    </row>
    <row r="2213" spans="1:70" x14ac:dyDescent="0.35">
      <c r="A2213" t="s">
        <v>11408</v>
      </c>
      <c r="B2213" t="s">
        <v>11648</v>
      </c>
      <c r="C2213" t="s">
        <v>7891</v>
      </c>
      <c r="D2213" t="s">
        <v>11649</v>
      </c>
      <c r="E2213" t="s">
        <v>11650</v>
      </c>
      <c r="U2213" t="s">
        <v>7891</v>
      </c>
      <c r="V2213" t="s">
        <v>11651</v>
      </c>
      <c r="W2213" t="s">
        <v>7891</v>
      </c>
      <c r="X2213" t="s">
        <v>7891</v>
      </c>
      <c r="Y2213" t="s">
        <v>7891</v>
      </c>
      <c r="Z2213" t="s">
        <v>7891</v>
      </c>
      <c r="AA2213" t="s">
        <v>7891</v>
      </c>
      <c r="AB2213" t="s">
        <v>7891</v>
      </c>
      <c r="AC2213" t="s">
        <v>7891</v>
      </c>
      <c r="AD2213" t="s">
        <v>7891</v>
      </c>
      <c r="AE2213" t="s">
        <v>7891</v>
      </c>
      <c r="AF2213" t="s">
        <v>7891</v>
      </c>
      <c r="AG2213" t="s">
        <v>7891</v>
      </c>
      <c r="AH2213" t="s">
        <v>7891</v>
      </c>
      <c r="AI2213" t="s">
        <v>7891</v>
      </c>
      <c r="AJ2213" t="s">
        <v>7891</v>
      </c>
      <c r="AK2213" t="s">
        <v>7891</v>
      </c>
      <c r="AL2213" t="s">
        <v>7891</v>
      </c>
      <c r="AM2213" t="s">
        <v>7891</v>
      </c>
      <c r="AN2213" t="s">
        <v>7891</v>
      </c>
      <c r="AO2213" t="s">
        <v>11652</v>
      </c>
      <c r="AP2213" t="s">
        <v>11653</v>
      </c>
      <c r="AQ2213" t="s">
        <v>7891</v>
      </c>
      <c r="AR2213" t="s">
        <v>7891</v>
      </c>
      <c r="AS2213" t="s">
        <v>7891</v>
      </c>
      <c r="AT2213" t="s">
        <v>7891</v>
      </c>
      <c r="AU2213">
        <v>2021</v>
      </c>
      <c r="AV2213">
        <v>7</v>
      </c>
      <c r="AW2213">
        <v>1</v>
      </c>
      <c r="AX2213" t="s">
        <v>7891</v>
      </c>
      <c r="AY2213" t="s">
        <v>7891</v>
      </c>
      <c r="AZ2213" t="s">
        <v>7891</v>
      </c>
      <c r="BA2213" t="s">
        <v>7891</v>
      </c>
      <c r="BB2213">
        <v>11</v>
      </c>
      <c r="BC2213">
        <v>38</v>
      </c>
      <c r="BD2213" t="s">
        <v>7891</v>
      </c>
      <c r="BE2213" t="s">
        <v>7712</v>
      </c>
      <c r="BF2213" t="s">
        <v>7891</v>
      </c>
      <c r="BG2213" t="s">
        <v>7891</v>
      </c>
      <c r="BH2213" t="s">
        <v>7891</v>
      </c>
      <c r="BI2213" t="s">
        <v>7891</v>
      </c>
      <c r="BJ2213" t="s">
        <v>7891</v>
      </c>
      <c r="BK2213" t="s">
        <v>7891</v>
      </c>
      <c r="BL2213" t="s">
        <v>7891</v>
      </c>
      <c r="BM2213" t="s">
        <v>7891</v>
      </c>
      <c r="BN2213" t="s">
        <v>7891</v>
      </c>
      <c r="BO2213" t="s">
        <v>7891</v>
      </c>
      <c r="BP2213" t="s">
        <v>7891</v>
      </c>
      <c r="BQ2213" t="s">
        <v>7891</v>
      </c>
      <c r="BR2213" t="s">
        <v>11654</v>
      </c>
    </row>
    <row r="2214" spans="1:70" x14ac:dyDescent="0.35">
      <c r="A2214" t="s">
        <v>11408</v>
      </c>
      <c r="B2214" t="s">
        <v>11655</v>
      </c>
      <c r="C2214" t="s">
        <v>7891</v>
      </c>
      <c r="D2214" t="s">
        <v>392</v>
      </c>
      <c r="E2214" t="s">
        <v>11656</v>
      </c>
      <c r="U2214" t="s">
        <v>7891</v>
      </c>
      <c r="V2214" t="s">
        <v>11657</v>
      </c>
      <c r="W2214" t="s">
        <v>7891</v>
      </c>
      <c r="X2214" t="s">
        <v>7891</v>
      </c>
      <c r="Y2214" t="s">
        <v>7891</v>
      </c>
      <c r="Z2214" t="s">
        <v>7891</v>
      </c>
      <c r="AA2214" t="s">
        <v>11658</v>
      </c>
      <c r="AB2214" t="s">
        <v>11659</v>
      </c>
      <c r="AC2214" t="s">
        <v>7891</v>
      </c>
      <c r="AD2214" t="s">
        <v>7891</v>
      </c>
      <c r="AE2214" t="s">
        <v>7891</v>
      </c>
      <c r="AF2214" t="s">
        <v>7891</v>
      </c>
      <c r="AG2214" t="s">
        <v>7891</v>
      </c>
      <c r="AH2214" t="s">
        <v>7891</v>
      </c>
      <c r="AI2214" t="s">
        <v>7891</v>
      </c>
      <c r="AJ2214" t="s">
        <v>7891</v>
      </c>
      <c r="AK2214" t="s">
        <v>7891</v>
      </c>
      <c r="AL2214" t="s">
        <v>7891</v>
      </c>
      <c r="AM2214" t="s">
        <v>7891</v>
      </c>
      <c r="AN2214" t="s">
        <v>7891</v>
      </c>
      <c r="AO2214" t="s">
        <v>397</v>
      </c>
      <c r="AP2214" t="s">
        <v>11660</v>
      </c>
      <c r="AQ2214" t="s">
        <v>7891</v>
      </c>
      <c r="AR2214" t="s">
        <v>7891</v>
      </c>
      <c r="AS2214" t="s">
        <v>7891</v>
      </c>
      <c r="AT2214" t="s">
        <v>10505</v>
      </c>
      <c r="AU2214">
        <v>2021</v>
      </c>
      <c r="AV2214">
        <v>72</v>
      </c>
      <c r="AW2214" t="s">
        <v>7891</v>
      </c>
      <c r="AX2214" t="s">
        <v>7891</v>
      </c>
      <c r="AY2214" t="s">
        <v>7891</v>
      </c>
      <c r="AZ2214" t="s">
        <v>7891</v>
      </c>
      <c r="BA2214" t="s">
        <v>7891</v>
      </c>
      <c r="BB2214" t="s">
        <v>7891</v>
      </c>
      <c r="BC2214" t="s">
        <v>7891</v>
      </c>
      <c r="BD2214">
        <v>101748</v>
      </c>
      <c r="BE2214" t="s">
        <v>396</v>
      </c>
      <c r="BF2214" t="s">
        <v>7891</v>
      </c>
      <c r="BG2214" t="s">
        <v>10364</v>
      </c>
      <c r="BH2214" t="s">
        <v>7891</v>
      </c>
      <c r="BI2214" t="s">
        <v>7891</v>
      </c>
      <c r="BJ2214" t="s">
        <v>7891</v>
      </c>
      <c r="BK2214" t="s">
        <v>7891</v>
      </c>
      <c r="BL2214" t="s">
        <v>7891</v>
      </c>
      <c r="BM2214" t="s">
        <v>7891</v>
      </c>
      <c r="BN2214" t="s">
        <v>7891</v>
      </c>
      <c r="BO2214" t="s">
        <v>7891</v>
      </c>
      <c r="BP2214" t="s">
        <v>7891</v>
      </c>
      <c r="BQ2214" t="s">
        <v>7891</v>
      </c>
      <c r="BR2214" t="s">
        <v>11661</v>
      </c>
    </row>
    <row r="2215" spans="1:70" x14ac:dyDescent="0.35">
      <c r="A2215" t="s">
        <v>11408</v>
      </c>
      <c r="B2215" t="s">
        <v>8694</v>
      </c>
      <c r="C2215" t="s">
        <v>7891</v>
      </c>
      <c r="D2215" t="s">
        <v>6021</v>
      </c>
      <c r="E2215" t="s">
        <v>8695</v>
      </c>
      <c r="U2215" t="s">
        <v>7891</v>
      </c>
      <c r="V2215" t="s">
        <v>8696</v>
      </c>
      <c r="W2215" t="s">
        <v>7891</v>
      </c>
      <c r="X2215" t="s">
        <v>7891</v>
      </c>
      <c r="Y2215" t="s">
        <v>7891</v>
      </c>
      <c r="Z2215" t="s">
        <v>7891</v>
      </c>
      <c r="AA2215" t="s">
        <v>8697</v>
      </c>
      <c r="AB2215" t="s">
        <v>8698</v>
      </c>
      <c r="AC2215" t="s">
        <v>7891</v>
      </c>
      <c r="AD2215" t="s">
        <v>7891</v>
      </c>
      <c r="AE2215" t="s">
        <v>7891</v>
      </c>
      <c r="AF2215" t="s">
        <v>7891</v>
      </c>
      <c r="AG2215" t="s">
        <v>7891</v>
      </c>
      <c r="AH2215" t="s">
        <v>7891</v>
      </c>
      <c r="AI2215" t="s">
        <v>7891</v>
      </c>
      <c r="AJ2215" t="s">
        <v>7891</v>
      </c>
      <c r="AK2215" t="s">
        <v>7891</v>
      </c>
      <c r="AL2215" t="s">
        <v>7891</v>
      </c>
      <c r="AM2215" t="s">
        <v>7891</v>
      </c>
      <c r="AN2215" t="s">
        <v>7891</v>
      </c>
      <c r="AO2215" t="s">
        <v>8699</v>
      </c>
      <c r="AP2215" t="s">
        <v>8700</v>
      </c>
      <c r="AQ2215" t="s">
        <v>7891</v>
      </c>
      <c r="AR2215" t="s">
        <v>7891</v>
      </c>
      <c r="AS2215" t="s">
        <v>7891</v>
      </c>
      <c r="AT2215" t="s">
        <v>7891</v>
      </c>
      <c r="AU2215" t="s">
        <v>7891</v>
      </c>
      <c r="AV2215" t="s">
        <v>7891</v>
      </c>
      <c r="AW2215" t="s">
        <v>7891</v>
      </c>
      <c r="AX2215" t="s">
        <v>7891</v>
      </c>
      <c r="AY2215" t="s">
        <v>7891</v>
      </c>
      <c r="AZ2215" t="s">
        <v>7891</v>
      </c>
      <c r="BA2215" t="s">
        <v>7891</v>
      </c>
      <c r="BB2215" t="s">
        <v>7891</v>
      </c>
      <c r="BC2215" t="s">
        <v>7891</v>
      </c>
      <c r="BD2215" t="s">
        <v>7891</v>
      </c>
      <c r="BE2215" t="s">
        <v>6025</v>
      </c>
      <c r="BF2215" t="s">
        <v>7891</v>
      </c>
      <c r="BG2215" t="s">
        <v>8701</v>
      </c>
      <c r="BH2215" t="s">
        <v>7891</v>
      </c>
      <c r="BI2215" t="s">
        <v>7891</v>
      </c>
      <c r="BJ2215" t="s">
        <v>7891</v>
      </c>
      <c r="BK2215" t="s">
        <v>7891</v>
      </c>
      <c r="BL2215" t="s">
        <v>7891</v>
      </c>
      <c r="BM2215">
        <v>34957583</v>
      </c>
      <c r="BN2215" t="s">
        <v>7891</v>
      </c>
      <c r="BO2215" t="s">
        <v>7891</v>
      </c>
      <c r="BP2215" t="s">
        <v>7891</v>
      </c>
      <c r="BQ2215" t="s">
        <v>7891</v>
      </c>
      <c r="BR2215" t="s">
        <v>8702</v>
      </c>
    </row>
    <row r="2216" spans="1:70" x14ac:dyDescent="0.35">
      <c r="A2216" t="s">
        <v>11408</v>
      </c>
      <c r="B2216" t="s">
        <v>11662</v>
      </c>
      <c r="C2216" t="s">
        <v>7891</v>
      </c>
      <c r="D2216" t="s">
        <v>7067</v>
      </c>
      <c r="E2216" t="s">
        <v>8398</v>
      </c>
      <c r="U2216" t="s">
        <v>7891</v>
      </c>
      <c r="V2216" t="s">
        <v>11663</v>
      </c>
      <c r="W2216" t="s">
        <v>7891</v>
      </c>
      <c r="X2216" t="s">
        <v>7891</v>
      </c>
      <c r="Y2216" t="s">
        <v>7891</v>
      </c>
      <c r="Z2216" t="s">
        <v>7891</v>
      </c>
      <c r="AA2216" t="s">
        <v>7891</v>
      </c>
      <c r="AB2216" t="s">
        <v>11664</v>
      </c>
      <c r="AC2216" t="s">
        <v>7891</v>
      </c>
      <c r="AD2216" t="s">
        <v>7891</v>
      </c>
      <c r="AE2216" t="s">
        <v>7891</v>
      </c>
      <c r="AF2216" t="s">
        <v>7891</v>
      </c>
      <c r="AG2216" t="s">
        <v>7891</v>
      </c>
      <c r="AH2216" t="s">
        <v>7891</v>
      </c>
      <c r="AI2216" t="s">
        <v>7891</v>
      </c>
      <c r="AJ2216" t="s">
        <v>7891</v>
      </c>
      <c r="AK2216" t="s">
        <v>7891</v>
      </c>
      <c r="AL2216" t="s">
        <v>7891</v>
      </c>
      <c r="AM2216" t="s">
        <v>7891</v>
      </c>
      <c r="AN2216" t="s">
        <v>7891</v>
      </c>
      <c r="AO2216" t="s">
        <v>8400</v>
      </c>
      <c r="AP2216" t="s">
        <v>8401</v>
      </c>
      <c r="AQ2216" t="s">
        <v>7891</v>
      </c>
      <c r="AR2216" t="s">
        <v>7891</v>
      </c>
      <c r="AS2216" t="s">
        <v>7891</v>
      </c>
      <c r="AT2216" t="s">
        <v>11665</v>
      </c>
      <c r="AU2216">
        <v>2022</v>
      </c>
      <c r="AV2216">
        <v>44</v>
      </c>
      <c r="AW2216">
        <v>1</v>
      </c>
      <c r="AX2216" t="s">
        <v>7891</v>
      </c>
      <c r="AY2216" t="s">
        <v>7891</v>
      </c>
      <c r="AZ2216" t="s">
        <v>7891</v>
      </c>
      <c r="BA2216" t="s">
        <v>7891</v>
      </c>
      <c r="BB2216" t="s">
        <v>7527</v>
      </c>
      <c r="BC2216" t="s">
        <v>7528</v>
      </c>
      <c r="BD2216" t="s">
        <v>7891</v>
      </c>
      <c r="BE2216" t="s">
        <v>1933</v>
      </c>
      <c r="BF2216" t="s">
        <v>7891</v>
      </c>
      <c r="BG2216" t="s">
        <v>7891</v>
      </c>
      <c r="BH2216" t="s">
        <v>7891</v>
      </c>
      <c r="BI2216" t="s">
        <v>7891</v>
      </c>
      <c r="BJ2216" t="s">
        <v>7891</v>
      </c>
      <c r="BK2216" t="s">
        <v>7891</v>
      </c>
      <c r="BL2216" t="s">
        <v>7891</v>
      </c>
      <c r="BM2216">
        <v>34428291</v>
      </c>
      <c r="BN2216" t="s">
        <v>7891</v>
      </c>
      <c r="BO2216" t="s">
        <v>7891</v>
      </c>
      <c r="BP2216" t="s">
        <v>7891</v>
      </c>
      <c r="BQ2216" t="s">
        <v>7891</v>
      </c>
      <c r="BR2216" t="s">
        <v>11666</v>
      </c>
    </row>
    <row r="2217" spans="1:70" x14ac:dyDescent="0.35">
      <c r="A2217" t="s">
        <v>11408</v>
      </c>
      <c r="B2217" t="s">
        <v>11667</v>
      </c>
      <c r="C2217" t="s">
        <v>7891</v>
      </c>
      <c r="D2217" t="s">
        <v>6987</v>
      </c>
      <c r="E2217" t="s">
        <v>8247</v>
      </c>
      <c r="U2217" t="s">
        <v>7891</v>
      </c>
      <c r="V2217" t="s">
        <v>11668</v>
      </c>
      <c r="W2217" t="s">
        <v>7891</v>
      </c>
      <c r="X2217" t="s">
        <v>7891</v>
      </c>
      <c r="Y2217" t="s">
        <v>7891</v>
      </c>
      <c r="Z2217" t="s">
        <v>7891</v>
      </c>
      <c r="AA2217" t="s">
        <v>7891</v>
      </c>
      <c r="AB2217" t="s">
        <v>11669</v>
      </c>
      <c r="AC2217" t="s">
        <v>7891</v>
      </c>
      <c r="AD2217" t="s">
        <v>7891</v>
      </c>
      <c r="AE2217" t="s">
        <v>7891</v>
      </c>
      <c r="AF2217" t="s">
        <v>7891</v>
      </c>
      <c r="AG2217" t="s">
        <v>7891</v>
      </c>
      <c r="AH2217" t="s">
        <v>7891</v>
      </c>
      <c r="AI2217" t="s">
        <v>7891</v>
      </c>
      <c r="AJ2217" t="s">
        <v>7891</v>
      </c>
      <c r="AK2217" t="s">
        <v>7891</v>
      </c>
      <c r="AL2217" t="s">
        <v>7891</v>
      </c>
      <c r="AM2217" t="s">
        <v>7891</v>
      </c>
      <c r="AN2217" t="s">
        <v>7891</v>
      </c>
      <c r="AO2217" t="s">
        <v>8250</v>
      </c>
      <c r="AP2217" t="s">
        <v>7891</v>
      </c>
      <c r="AQ2217" t="s">
        <v>7891</v>
      </c>
      <c r="AR2217" t="s">
        <v>7891</v>
      </c>
      <c r="AS2217" t="s">
        <v>7891</v>
      </c>
      <c r="AT2217" t="s">
        <v>9183</v>
      </c>
      <c r="AU2217">
        <v>2021</v>
      </c>
      <c r="AV2217">
        <v>8</v>
      </c>
      <c r="AW2217">
        <v>9</v>
      </c>
      <c r="AX2217" t="s">
        <v>7891</v>
      </c>
      <c r="AY2217" t="s">
        <v>7891</v>
      </c>
      <c r="AZ2217" t="s">
        <v>7891</v>
      </c>
      <c r="BA2217" t="s">
        <v>7891</v>
      </c>
      <c r="BB2217" t="s">
        <v>7891</v>
      </c>
      <c r="BC2217" t="s">
        <v>7891</v>
      </c>
      <c r="BD2217" t="s">
        <v>7596</v>
      </c>
      <c r="BE2217" t="s">
        <v>6992</v>
      </c>
      <c r="BF2217" t="s">
        <v>7891</v>
      </c>
      <c r="BG2217" t="s">
        <v>7891</v>
      </c>
      <c r="BH2217" t="s">
        <v>7891</v>
      </c>
      <c r="BI2217" t="s">
        <v>7891</v>
      </c>
      <c r="BJ2217" t="s">
        <v>7891</v>
      </c>
      <c r="BK2217" t="s">
        <v>7891</v>
      </c>
      <c r="BL2217" t="s">
        <v>7891</v>
      </c>
      <c r="BM2217">
        <v>34524107</v>
      </c>
      <c r="BN2217" t="s">
        <v>7891</v>
      </c>
      <c r="BO2217" t="s">
        <v>7891</v>
      </c>
      <c r="BP2217" t="s">
        <v>7891</v>
      </c>
      <c r="BQ2217" t="s">
        <v>7891</v>
      </c>
      <c r="BR2217" t="s">
        <v>11670</v>
      </c>
    </row>
    <row r="2218" spans="1:70" x14ac:dyDescent="0.35">
      <c r="A2218" t="s">
        <v>11408</v>
      </c>
      <c r="B2218" t="s">
        <v>11671</v>
      </c>
      <c r="C2218" t="s">
        <v>7891</v>
      </c>
      <c r="D2218" t="s">
        <v>7686</v>
      </c>
      <c r="E2218" t="s">
        <v>7898</v>
      </c>
      <c r="U2218" t="s">
        <v>7891</v>
      </c>
      <c r="V2218" t="s">
        <v>11672</v>
      </c>
      <c r="W2218" t="s">
        <v>7891</v>
      </c>
      <c r="X2218" t="s">
        <v>7891</v>
      </c>
      <c r="Y2218" t="s">
        <v>7891</v>
      </c>
      <c r="Z2218" t="s">
        <v>7891</v>
      </c>
      <c r="AA2218" t="s">
        <v>7891</v>
      </c>
      <c r="AB2218" t="s">
        <v>11673</v>
      </c>
      <c r="AC2218" t="s">
        <v>7891</v>
      </c>
      <c r="AD2218" t="s">
        <v>7891</v>
      </c>
      <c r="AE2218" t="s">
        <v>7891</v>
      </c>
      <c r="AF2218" t="s">
        <v>7891</v>
      </c>
      <c r="AG2218" t="s">
        <v>7891</v>
      </c>
      <c r="AH2218" t="s">
        <v>7891</v>
      </c>
      <c r="AI2218" t="s">
        <v>7891</v>
      </c>
      <c r="AJ2218" t="s">
        <v>7891</v>
      </c>
      <c r="AK2218" t="s">
        <v>7891</v>
      </c>
      <c r="AL2218" t="s">
        <v>7891</v>
      </c>
      <c r="AM2218" t="s">
        <v>7891</v>
      </c>
      <c r="AN2218" t="s">
        <v>7891</v>
      </c>
      <c r="AO2218" t="s">
        <v>7899</v>
      </c>
      <c r="AP2218" t="s">
        <v>7900</v>
      </c>
      <c r="AQ2218" t="s">
        <v>7891</v>
      </c>
      <c r="AR2218" t="s">
        <v>7891</v>
      </c>
      <c r="AS2218" t="s">
        <v>7891</v>
      </c>
      <c r="AT2218" t="s">
        <v>7945</v>
      </c>
      <c r="AU2218">
        <v>2021</v>
      </c>
      <c r="AV2218">
        <v>70</v>
      </c>
      <c r="AW2218">
        <v>1</v>
      </c>
      <c r="AX2218" t="s">
        <v>7891</v>
      </c>
      <c r="AY2218" t="s">
        <v>7891</v>
      </c>
      <c r="AZ2218" t="s">
        <v>7891</v>
      </c>
      <c r="BA2218" t="s">
        <v>7891</v>
      </c>
      <c r="BB2218">
        <v>130</v>
      </c>
      <c r="BC2218">
        <v>145</v>
      </c>
      <c r="BD2218" t="s">
        <v>7891</v>
      </c>
      <c r="BE2218" t="s">
        <v>4012</v>
      </c>
      <c r="BF2218" t="s">
        <v>7891</v>
      </c>
      <c r="BG2218" t="s">
        <v>10795</v>
      </c>
      <c r="BH2218" t="s">
        <v>7891</v>
      </c>
      <c r="BI2218" t="s">
        <v>7891</v>
      </c>
      <c r="BJ2218" t="s">
        <v>7891</v>
      </c>
      <c r="BK2218" t="s">
        <v>7891</v>
      </c>
      <c r="BL2218" t="s">
        <v>7891</v>
      </c>
      <c r="BM2218" t="s">
        <v>7891</v>
      </c>
      <c r="BN2218" t="s">
        <v>7891</v>
      </c>
      <c r="BO2218" t="s">
        <v>7891</v>
      </c>
      <c r="BP2218" t="s">
        <v>7891</v>
      </c>
      <c r="BQ2218" t="s">
        <v>7891</v>
      </c>
      <c r="BR2218" t="s">
        <v>11674</v>
      </c>
    </row>
    <row r="2219" spans="1:70" x14ac:dyDescent="0.35">
      <c r="A2219" t="s">
        <v>11408</v>
      </c>
      <c r="B2219" t="s">
        <v>8594</v>
      </c>
      <c r="C2219" t="s">
        <v>7891</v>
      </c>
      <c r="D2219" t="s">
        <v>7550</v>
      </c>
      <c r="E2219" t="s">
        <v>8595</v>
      </c>
      <c r="U2219" t="s">
        <v>7891</v>
      </c>
      <c r="V2219" t="s">
        <v>8596</v>
      </c>
      <c r="W2219" t="s">
        <v>7891</v>
      </c>
      <c r="X2219" t="s">
        <v>7891</v>
      </c>
      <c r="Y2219" t="s">
        <v>7891</v>
      </c>
      <c r="Z2219" t="s">
        <v>7891</v>
      </c>
      <c r="AA2219" t="s">
        <v>8597</v>
      </c>
      <c r="AB2219" t="s">
        <v>8598</v>
      </c>
      <c r="AC2219" t="s">
        <v>7891</v>
      </c>
      <c r="AD2219" t="s">
        <v>7891</v>
      </c>
      <c r="AE2219" t="s">
        <v>7891</v>
      </c>
      <c r="AF2219" t="s">
        <v>7891</v>
      </c>
      <c r="AG2219" t="s">
        <v>7891</v>
      </c>
      <c r="AH2219" t="s">
        <v>7891</v>
      </c>
      <c r="AI2219" t="s">
        <v>7891</v>
      </c>
      <c r="AJ2219" t="s">
        <v>7891</v>
      </c>
      <c r="AK2219" t="s">
        <v>7891</v>
      </c>
      <c r="AL2219" t="s">
        <v>7891</v>
      </c>
      <c r="AM2219" t="s">
        <v>7891</v>
      </c>
      <c r="AN2219" t="s">
        <v>7891</v>
      </c>
      <c r="AO2219" t="s">
        <v>8599</v>
      </c>
      <c r="AP2219" t="s">
        <v>8600</v>
      </c>
      <c r="AQ2219" t="s">
        <v>8601</v>
      </c>
      <c r="AR2219" t="s">
        <v>7891</v>
      </c>
      <c r="AS2219" t="s">
        <v>7891</v>
      </c>
      <c r="AT2219" t="s">
        <v>7891</v>
      </c>
      <c r="AU2219">
        <v>2022</v>
      </c>
      <c r="AV2219">
        <v>336</v>
      </c>
      <c r="AW2219" t="s">
        <v>7891</v>
      </c>
      <c r="AX2219" t="s">
        <v>7891</v>
      </c>
      <c r="AY2219" t="s">
        <v>7891</v>
      </c>
      <c r="AZ2219" t="s">
        <v>7891</v>
      </c>
      <c r="BA2219" t="s">
        <v>7891</v>
      </c>
      <c r="BB2219">
        <v>711</v>
      </c>
      <c r="BC2219">
        <v>720</v>
      </c>
      <c r="BD2219" t="s">
        <v>7891</v>
      </c>
      <c r="BE2219" t="s">
        <v>7552</v>
      </c>
      <c r="BF2219" t="s">
        <v>7891</v>
      </c>
      <c r="BG2219" t="s">
        <v>7891</v>
      </c>
      <c r="BH2219" t="s">
        <v>7891</v>
      </c>
      <c r="BI2219" t="s">
        <v>7891</v>
      </c>
      <c r="BJ2219" t="s">
        <v>7891</v>
      </c>
      <c r="BK2219" t="s">
        <v>7891</v>
      </c>
      <c r="BL2219" t="s">
        <v>7891</v>
      </c>
      <c r="BM2219" t="s">
        <v>7891</v>
      </c>
      <c r="BN2219" t="s">
        <v>7891</v>
      </c>
      <c r="BO2219" t="s">
        <v>7891</v>
      </c>
      <c r="BP2219" t="s">
        <v>7891</v>
      </c>
      <c r="BQ2219" t="s">
        <v>7891</v>
      </c>
      <c r="BR2219" t="s">
        <v>8602</v>
      </c>
    </row>
    <row r="2220" spans="1:70" x14ac:dyDescent="0.35">
      <c r="A2220" t="s">
        <v>11408</v>
      </c>
      <c r="B2220" t="s">
        <v>10288</v>
      </c>
      <c r="C2220" t="s">
        <v>7891</v>
      </c>
      <c r="D2220" t="s">
        <v>5225</v>
      </c>
      <c r="E2220" t="s">
        <v>10289</v>
      </c>
      <c r="U2220" t="s">
        <v>7891</v>
      </c>
      <c r="V2220" t="s">
        <v>10290</v>
      </c>
      <c r="W2220" t="s">
        <v>7891</v>
      </c>
      <c r="X2220" t="s">
        <v>7891</v>
      </c>
      <c r="Y2220" t="s">
        <v>7891</v>
      </c>
      <c r="Z2220" t="s">
        <v>7891</v>
      </c>
      <c r="AA2220" t="s">
        <v>10291</v>
      </c>
      <c r="AB2220" t="s">
        <v>10292</v>
      </c>
      <c r="AC2220" t="s">
        <v>7891</v>
      </c>
      <c r="AD2220" t="s">
        <v>7891</v>
      </c>
      <c r="AE2220" t="s">
        <v>7891</v>
      </c>
      <c r="AF2220" t="s">
        <v>7891</v>
      </c>
      <c r="AG2220" t="s">
        <v>7891</v>
      </c>
      <c r="AH2220" t="s">
        <v>7891</v>
      </c>
      <c r="AI2220" t="s">
        <v>7891</v>
      </c>
      <c r="AJ2220" t="s">
        <v>7891</v>
      </c>
      <c r="AK2220" t="s">
        <v>7891</v>
      </c>
      <c r="AL2220" t="s">
        <v>7891</v>
      </c>
      <c r="AM2220" t="s">
        <v>7891</v>
      </c>
      <c r="AN2220" t="s">
        <v>7891</v>
      </c>
      <c r="AO2220" t="s">
        <v>10293</v>
      </c>
      <c r="AP2220" t="s">
        <v>7891</v>
      </c>
      <c r="AQ2220" t="s">
        <v>7891</v>
      </c>
      <c r="AR2220" t="s">
        <v>7891</v>
      </c>
      <c r="AS2220" t="s">
        <v>7891</v>
      </c>
      <c r="AT2220" t="s">
        <v>10294</v>
      </c>
      <c r="AU2220">
        <v>2021</v>
      </c>
      <c r="AV2220">
        <v>9</v>
      </c>
      <c r="AW2220">
        <v>1</v>
      </c>
      <c r="AX2220" t="s">
        <v>7891</v>
      </c>
      <c r="AY2220" t="s">
        <v>7891</v>
      </c>
      <c r="AZ2220" t="s">
        <v>7891</v>
      </c>
      <c r="BA2220" t="s">
        <v>7891</v>
      </c>
      <c r="BB2220" t="s">
        <v>7891</v>
      </c>
      <c r="BC2220" t="s">
        <v>7891</v>
      </c>
      <c r="BD2220">
        <v>9</v>
      </c>
      <c r="BE2220" t="s">
        <v>5231</v>
      </c>
      <c r="BF2220" t="s">
        <v>7891</v>
      </c>
      <c r="BG2220" t="s">
        <v>7891</v>
      </c>
      <c r="BH2220" t="s">
        <v>7891</v>
      </c>
      <c r="BI2220" t="s">
        <v>7891</v>
      </c>
      <c r="BJ2220" t="s">
        <v>7891</v>
      </c>
      <c r="BK2220" t="s">
        <v>7891</v>
      </c>
      <c r="BL2220" t="s">
        <v>7891</v>
      </c>
      <c r="BM2220">
        <v>33604030</v>
      </c>
      <c r="BN2220" t="s">
        <v>7891</v>
      </c>
      <c r="BO2220" t="s">
        <v>7891</v>
      </c>
      <c r="BP2220" t="s">
        <v>7891</v>
      </c>
      <c r="BQ2220" t="s">
        <v>7891</v>
      </c>
      <c r="BR2220" t="s">
        <v>10295</v>
      </c>
    </row>
    <row r="2221" spans="1:70" x14ac:dyDescent="0.35">
      <c r="A2221" t="s">
        <v>11408</v>
      </c>
      <c r="B2221" t="s">
        <v>10905</v>
      </c>
      <c r="C2221" t="s">
        <v>7891</v>
      </c>
      <c r="D2221" t="s">
        <v>5849</v>
      </c>
      <c r="E2221" t="s">
        <v>7892</v>
      </c>
      <c r="U2221" t="s">
        <v>7891</v>
      </c>
      <c r="V2221" t="s">
        <v>10906</v>
      </c>
      <c r="W2221" t="s">
        <v>7891</v>
      </c>
      <c r="X2221" t="s">
        <v>7891</v>
      </c>
      <c r="Y2221" t="s">
        <v>7891</v>
      </c>
      <c r="Z2221" t="s">
        <v>7891</v>
      </c>
      <c r="AA2221" t="s">
        <v>10907</v>
      </c>
      <c r="AB2221" t="s">
        <v>10908</v>
      </c>
      <c r="AC2221" t="s">
        <v>7891</v>
      </c>
      <c r="AD2221" t="s">
        <v>7891</v>
      </c>
      <c r="AE2221" t="s">
        <v>7891</v>
      </c>
      <c r="AF2221" t="s">
        <v>7891</v>
      </c>
      <c r="AG2221" t="s">
        <v>7891</v>
      </c>
      <c r="AH2221" t="s">
        <v>7891</v>
      </c>
      <c r="AI2221" t="s">
        <v>7891</v>
      </c>
      <c r="AJ2221" t="s">
        <v>7891</v>
      </c>
      <c r="AK2221" t="s">
        <v>7891</v>
      </c>
      <c r="AL2221" t="s">
        <v>7891</v>
      </c>
      <c r="AM2221" t="s">
        <v>7891</v>
      </c>
      <c r="AN2221" t="s">
        <v>7891</v>
      </c>
      <c r="AO2221" t="s">
        <v>7891</v>
      </c>
      <c r="AP2221" t="s">
        <v>7894</v>
      </c>
      <c r="AQ2221" t="s">
        <v>7891</v>
      </c>
      <c r="AR2221" t="s">
        <v>7891</v>
      </c>
      <c r="AS2221" t="s">
        <v>7891</v>
      </c>
      <c r="AT2221" t="s">
        <v>7924</v>
      </c>
      <c r="AU2221">
        <v>2020</v>
      </c>
      <c r="AV2221">
        <v>17</v>
      </c>
      <c r="AW2221">
        <v>24</v>
      </c>
      <c r="AX2221" t="s">
        <v>7891</v>
      </c>
      <c r="AY2221" t="s">
        <v>7891</v>
      </c>
      <c r="AZ2221" t="s">
        <v>7891</v>
      </c>
      <c r="BA2221" t="s">
        <v>7891</v>
      </c>
      <c r="BB2221" t="s">
        <v>7891</v>
      </c>
      <c r="BC2221" t="s">
        <v>7891</v>
      </c>
      <c r="BD2221">
        <v>9445</v>
      </c>
      <c r="BE2221" t="s">
        <v>5854</v>
      </c>
      <c r="BF2221" t="s">
        <v>7891</v>
      </c>
      <c r="BG2221" t="s">
        <v>7891</v>
      </c>
      <c r="BH2221" t="s">
        <v>7891</v>
      </c>
      <c r="BI2221" t="s">
        <v>7891</v>
      </c>
      <c r="BJ2221" t="s">
        <v>7891</v>
      </c>
      <c r="BK2221" t="s">
        <v>7891</v>
      </c>
      <c r="BL2221" t="s">
        <v>7891</v>
      </c>
      <c r="BM2221">
        <v>33339317</v>
      </c>
      <c r="BN2221" t="s">
        <v>7891</v>
      </c>
      <c r="BO2221" t="s">
        <v>7891</v>
      </c>
      <c r="BP2221" t="s">
        <v>7891</v>
      </c>
      <c r="BQ2221" t="s">
        <v>7891</v>
      </c>
      <c r="BR2221" t="s">
        <v>10909</v>
      </c>
    </row>
    <row r="2222" spans="1:70" x14ac:dyDescent="0.35">
      <c r="A2222" t="s">
        <v>11408</v>
      </c>
      <c r="B2222" t="s">
        <v>9480</v>
      </c>
      <c r="C2222" t="s">
        <v>7891</v>
      </c>
      <c r="D2222" t="s">
        <v>9481</v>
      </c>
      <c r="E2222" t="s">
        <v>9482</v>
      </c>
      <c r="U2222" t="s">
        <v>7891</v>
      </c>
      <c r="V2222" t="s">
        <v>9483</v>
      </c>
      <c r="W2222" t="s">
        <v>7891</v>
      </c>
      <c r="X2222" t="s">
        <v>7891</v>
      </c>
      <c r="Y2222" t="s">
        <v>7891</v>
      </c>
      <c r="Z2222" t="s">
        <v>7891</v>
      </c>
      <c r="AA2222" t="s">
        <v>7891</v>
      </c>
      <c r="AB2222" t="s">
        <v>9484</v>
      </c>
      <c r="AC2222" t="s">
        <v>7891</v>
      </c>
      <c r="AD2222" t="s">
        <v>7891</v>
      </c>
      <c r="AE2222" t="s">
        <v>7891</v>
      </c>
      <c r="AF2222" t="s">
        <v>7891</v>
      </c>
      <c r="AG2222" t="s">
        <v>7891</v>
      </c>
      <c r="AH2222" t="s">
        <v>7891</v>
      </c>
      <c r="AI2222" t="s">
        <v>7891</v>
      </c>
      <c r="AJ2222" t="s">
        <v>7891</v>
      </c>
      <c r="AK2222" t="s">
        <v>7891</v>
      </c>
      <c r="AL2222" t="s">
        <v>7891</v>
      </c>
      <c r="AM2222" t="s">
        <v>7891</v>
      </c>
      <c r="AN2222" t="s">
        <v>7891</v>
      </c>
      <c r="AO2222" t="s">
        <v>9485</v>
      </c>
      <c r="AP2222" t="s">
        <v>9486</v>
      </c>
      <c r="AQ2222" t="s">
        <v>7891</v>
      </c>
      <c r="AR2222" t="s">
        <v>7891</v>
      </c>
      <c r="AS2222" t="s">
        <v>7891</v>
      </c>
      <c r="AT2222" t="s">
        <v>7891</v>
      </c>
      <c r="AU2222" t="s">
        <v>7891</v>
      </c>
      <c r="AV2222" t="s">
        <v>7891</v>
      </c>
      <c r="AW2222" t="s">
        <v>7891</v>
      </c>
      <c r="AX2222" t="s">
        <v>7891</v>
      </c>
      <c r="AY2222" t="s">
        <v>7891</v>
      </c>
      <c r="AZ2222" t="s">
        <v>7891</v>
      </c>
      <c r="BA2222" t="s">
        <v>7891</v>
      </c>
      <c r="BB2222" t="s">
        <v>7891</v>
      </c>
      <c r="BC2222" t="s">
        <v>7891</v>
      </c>
      <c r="BD2222" t="s">
        <v>7891</v>
      </c>
      <c r="BE2222" t="s">
        <v>3394</v>
      </c>
      <c r="BF2222" t="s">
        <v>7891</v>
      </c>
      <c r="BG2222" t="s">
        <v>9417</v>
      </c>
      <c r="BH2222" t="s">
        <v>7891</v>
      </c>
      <c r="BI2222" t="s">
        <v>7891</v>
      </c>
      <c r="BJ2222" t="s">
        <v>7891</v>
      </c>
      <c r="BK2222" t="s">
        <v>7891</v>
      </c>
      <c r="BL2222" t="s">
        <v>7891</v>
      </c>
      <c r="BM2222" t="s">
        <v>7891</v>
      </c>
      <c r="BN2222" t="s">
        <v>7891</v>
      </c>
      <c r="BO2222" t="s">
        <v>7891</v>
      </c>
      <c r="BP2222" t="s">
        <v>7891</v>
      </c>
      <c r="BQ2222" t="s">
        <v>7891</v>
      </c>
      <c r="BR2222" t="s">
        <v>9487</v>
      </c>
    </row>
    <row r="2223" spans="1:70" x14ac:dyDescent="0.35">
      <c r="A2223" t="s">
        <v>11408</v>
      </c>
      <c r="B2223" t="s">
        <v>10910</v>
      </c>
      <c r="C2223" t="s">
        <v>7891</v>
      </c>
      <c r="D2223" t="s">
        <v>5773</v>
      </c>
      <c r="E2223" t="s">
        <v>10911</v>
      </c>
      <c r="U2223" t="s">
        <v>7891</v>
      </c>
      <c r="V2223" t="s">
        <v>10912</v>
      </c>
      <c r="W2223" t="s">
        <v>7891</v>
      </c>
      <c r="X2223" t="s">
        <v>7891</v>
      </c>
      <c r="Y2223" t="s">
        <v>7891</v>
      </c>
      <c r="Z2223" t="s">
        <v>7891</v>
      </c>
      <c r="AA2223" t="s">
        <v>7891</v>
      </c>
      <c r="AB2223" t="s">
        <v>7891</v>
      </c>
      <c r="AC2223" t="s">
        <v>7891</v>
      </c>
      <c r="AD2223" t="s">
        <v>7891</v>
      </c>
      <c r="AE2223" t="s">
        <v>7891</v>
      </c>
      <c r="AF2223" t="s">
        <v>7891</v>
      </c>
      <c r="AG2223" t="s">
        <v>7891</v>
      </c>
      <c r="AH2223" t="s">
        <v>7891</v>
      </c>
      <c r="AI2223" t="s">
        <v>7891</v>
      </c>
      <c r="AJ2223" t="s">
        <v>7891</v>
      </c>
      <c r="AK2223" t="s">
        <v>7891</v>
      </c>
      <c r="AL2223" t="s">
        <v>7891</v>
      </c>
      <c r="AM2223" t="s">
        <v>7891</v>
      </c>
      <c r="AN2223" t="s">
        <v>7891</v>
      </c>
      <c r="AO2223" t="s">
        <v>10913</v>
      </c>
      <c r="AP2223" t="s">
        <v>10914</v>
      </c>
      <c r="AQ2223" t="s">
        <v>7891</v>
      </c>
      <c r="AR2223" t="s">
        <v>7891</v>
      </c>
      <c r="AS2223" t="s">
        <v>7891</v>
      </c>
      <c r="AT2223" t="s">
        <v>7924</v>
      </c>
      <c r="AU2223">
        <v>2020</v>
      </c>
      <c r="AV2223">
        <v>96</v>
      </c>
      <c r="AW2223">
        <v>1142</v>
      </c>
      <c r="AX2223" t="s">
        <v>7891</v>
      </c>
      <c r="AY2223" t="s">
        <v>7891</v>
      </c>
      <c r="AZ2223" t="s">
        <v>7891</v>
      </c>
      <c r="BA2223" t="s">
        <v>7891</v>
      </c>
      <c r="BB2223">
        <v>747</v>
      </c>
      <c r="BC2223">
        <v>752</v>
      </c>
      <c r="BD2223" t="s">
        <v>7891</v>
      </c>
      <c r="BE2223" t="s">
        <v>5779</v>
      </c>
      <c r="BF2223" t="s">
        <v>7891</v>
      </c>
      <c r="BG2223" t="s">
        <v>7891</v>
      </c>
      <c r="BH2223" t="s">
        <v>7891</v>
      </c>
      <c r="BI2223" t="s">
        <v>7891</v>
      </c>
      <c r="BJ2223" t="s">
        <v>7891</v>
      </c>
      <c r="BK2223" t="s">
        <v>7891</v>
      </c>
      <c r="BL2223" t="s">
        <v>7891</v>
      </c>
      <c r="BM2223">
        <v>32015186</v>
      </c>
      <c r="BN2223" t="s">
        <v>7891</v>
      </c>
      <c r="BO2223" t="s">
        <v>7891</v>
      </c>
      <c r="BP2223" t="s">
        <v>7891</v>
      </c>
      <c r="BQ2223" t="s">
        <v>7891</v>
      </c>
      <c r="BR2223" t="s">
        <v>10915</v>
      </c>
    </row>
    <row r="2224" spans="1:70" x14ac:dyDescent="0.35">
      <c r="A2224" t="s">
        <v>11408</v>
      </c>
      <c r="B2224" t="s">
        <v>10683</v>
      </c>
      <c r="C2224" t="s">
        <v>7891</v>
      </c>
      <c r="D2224" t="s">
        <v>5064</v>
      </c>
      <c r="E2224" t="s">
        <v>10631</v>
      </c>
      <c r="U2224" t="s">
        <v>7891</v>
      </c>
      <c r="V2224" t="s">
        <v>10684</v>
      </c>
      <c r="W2224" t="s">
        <v>7891</v>
      </c>
      <c r="X2224" t="s">
        <v>7891</v>
      </c>
      <c r="Y2224" t="s">
        <v>7891</v>
      </c>
      <c r="Z2224" t="s">
        <v>7891</v>
      </c>
      <c r="AA2224" t="s">
        <v>10685</v>
      </c>
      <c r="AB2224" t="s">
        <v>10686</v>
      </c>
      <c r="AC2224" t="s">
        <v>7891</v>
      </c>
      <c r="AD2224" t="s">
        <v>7891</v>
      </c>
      <c r="AE2224" t="s">
        <v>7891</v>
      </c>
      <c r="AF2224" t="s">
        <v>7891</v>
      </c>
      <c r="AG2224" t="s">
        <v>7891</v>
      </c>
      <c r="AH2224" t="s">
        <v>7891</v>
      </c>
      <c r="AI2224" t="s">
        <v>7891</v>
      </c>
      <c r="AJ2224" t="s">
        <v>7891</v>
      </c>
      <c r="AK2224" t="s">
        <v>7891</v>
      </c>
      <c r="AL2224" t="s">
        <v>7891</v>
      </c>
      <c r="AM2224" t="s">
        <v>7891</v>
      </c>
      <c r="AN2224" t="s">
        <v>7891</v>
      </c>
      <c r="AO2224" t="s">
        <v>10635</v>
      </c>
      <c r="AP2224" t="s">
        <v>7891</v>
      </c>
      <c r="AQ2224" t="s">
        <v>7891</v>
      </c>
      <c r="AR2224" t="s">
        <v>7891</v>
      </c>
      <c r="AS2224" t="s">
        <v>7891</v>
      </c>
      <c r="AT2224" t="s">
        <v>7891</v>
      </c>
      <c r="AU2224">
        <v>2021</v>
      </c>
      <c r="AV2224">
        <v>11</v>
      </c>
      <c r="AW2224">
        <v>6</v>
      </c>
      <c r="AX2224" t="s">
        <v>7891</v>
      </c>
      <c r="AY2224" t="s">
        <v>7891</v>
      </c>
      <c r="AZ2224" t="s">
        <v>7891</v>
      </c>
      <c r="BA2224" t="s">
        <v>7891</v>
      </c>
      <c r="BB2224" t="s">
        <v>7891</v>
      </c>
      <c r="BC2224" t="s">
        <v>7891</v>
      </c>
      <c r="BD2224" t="s">
        <v>7620</v>
      </c>
      <c r="BE2224" t="s">
        <v>5069</v>
      </c>
      <c r="BF2224" t="s">
        <v>7891</v>
      </c>
      <c r="BG2224" t="s">
        <v>7891</v>
      </c>
      <c r="BH2224" t="s">
        <v>7891</v>
      </c>
      <c r="BI2224" t="s">
        <v>7891</v>
      </c>
      <c r="BJ2224" t="s">
        <v>7891</v>
      </c>
      <c r="BK2224" t="s">
        <v>7891</v>
      </c>
      <c r="BL2224" t="s">
        <v>7891</v>
      </c>
      <c r="BM2224">
        <v>34162643</v>
      </c>
      <c r="BN2224" t="s">
        <v>7891</v>
      </c>
      <c r="BO2224" t="s">
        <v>7891</v>
      </c>
      <c r="BP2224" t="s">
        <v>7891</v>
      </c>
      <c r="BQ2224" t="s">
        <v>7891</v>
      </c>
      <c r="BR2224" t="s">
        <v>10687</v>
      </c>
    </row>
    <row r="2225" spans="1:70" x14ac:dyDescent="0.35">
      <c r="A2225" t="s">
        <v>11408</v>
      </c>
      <c r="B2225" t="s">
        <v>9597</v>
      </c>
      <c r="C2225" t="s">
        <v>7891</v>
      </c>
      <c r="D2225" t="s">
        <v>6026</v>
      </c>
      <c r="E2225" t="s">
        <v>9598</v>
      </c>
      <c r="U2225" t="s">
        <v>7891</v>
      </c>
      <c r="V2225" t="s">
        <v>9599</v>
      </c>
      <c r="W2225" t="s">
        <v>7891</v>
      </c>
      <c r="X2225" t="s">
        <v>7891</v>
      </c>
      <c r="Y2225" t="s">
        <v>7891</v>
      </c>
      <c r="Z2225" t="s">
        <v>7891</v>
      </c>
      <c r="AA2225" t="s">
        <v>7891</v>
      </c>
      <c r="AB2225" t="s">
        <v>9600</v>
      </c>
      <c r="AC2225" t="s">
        <v>7891</v>
      </c>
      <c r="AD2225" t="s">
        <v>7891</v>
      </c>
      <c r="AE2225" t="s">
        <v>7891</v>
      </c>
      <c r="AF2225" t="s">
        <v>7891</v>
      </c>
      <c r="AG2225" t="s">
        <v>7891</v>
      </c>
      <c r="AH2225" t="s">
        <v>7891</v>
      </c>
      <c r="AI2225" t="s">
        <v>7891</v>
      </c>
      <c r="AJ2225" t="s">
        <v>7891</v>
      </c>
      <c r="AK2225" t="s">
        <v>7891</v>
      </c>
      <c r="AL2225" t="s">
        <v>7891</v>
      </c>
      <c r="AM2225" t="s">
        <v>7891</v>
      </c>
      <c r="AN2225" t="s">
        <v>7891</v>
      </c>
      <c r="AO2225" t="s">
        <v>9601</v>
      </c>
      <c r="AP2225" t="s">
        <v>9602</v>
      </c>
      <c r="AQ2225" t="s">
        <v>7891</v>
      </c>
      <c r="AR2225" t="s">
        <v>7891</v>
      </c>
      <c r="AS2225" t="s">
        <v>7891</v>
      </c>
      <c r="AT2225" t="s">
        <v>9590</v>
      </c>
      <c r="AU2225">
        <v>2021</v>
      </c>
      <c r="AV2225">
        <v>30</v>
      </c>
      <c r="AW2225" t="s">
        <v>7891</v>
      </c>
      <c r="AX2225" t="s">
        <v>7891</v>
      </c>
      <c r="AY2225" t="s">
        <v>7891</v>
      </c>
      <c r="AZ2225" t="s">
        <v>7891</v>
      </c>
      <c r="BA2225" t="s">
        <v>7891</v>
      </c>
      <c r="BB2225" t="s">
        <v>7891</v>
      </c>
      <c r="BC2225" t="s">
        <v>7891</v>
      </c>
      <c r="BD2225" t="s">
        <v>9603</v>
      </c>
      <c r="BE2225" t="s">
        <v>3612</v>
      </c>
      <c r="BF2225" t="s">
        <v>7891</v>
      </c>
      <c r="BG2225" t="s">
        <v>7891</v>
      </c>
      <c r="BH2225" t="s">
        <v>7891</v>
      </c>
      <c r="BI2225" t="s">
        <v>7891</v>
      </c>
      <c r="BJ2225" t="s">
        <v>7891</v>
      </c>
      <c r="BK2225" t="s">
        <v>7891</v>
      </c>
      <c r="BL2225" t="s">
        <v>7891</v>
      </c>
      <c r="BM2225">
        <v>34167612</v>
      </c>
      <c r="BN2225" t="s">
        <v>7891</v>
      </c>
      <c r="BO2225" t="s">
        <v>7891</v>
      </c>
      <c r="BP2225" t="s">
        <v>7891</v>
      </c>
      <c r="BQ2225" t="s">
        <v>7891</v>
      </c>
      <c r="BR2225" t="s">
        <v>9604</v>
      </c>
    </row>
    <row r="2226" spans="1:70" x14ac:dyDescent="0.35">
      <c r="A2226" t="s">
        <v>11408</v>
      </c>
      <c r="B2226" t="s">
        <v>8184</v>
      </c>
      <c r="C2226" t="s">
        <v>7891</v>
      </c>
      <c r="D2226" t="s">
        <v>6259</v>
      </c>
      <c r="E2226" t="s">
        <v>8185</v>
      </c>
      <c r="U2226" t="s">
        <v>7891</v>
      </c>
      <c r="V2226" t="s">
        <v>8186</v>
      </c>
      <c r="W2226" t="s">
        <v>7891</v>
      </c>
      <c r="X2226" t="s">
        <v>7891</v>
      </c>
      <c r="Y2226" t="s">
        <v>7891</v>
      </c>
      <c r="Z2226" t="s">
        <v>7891</v>
      </c>
      <c r="AA2226" t="s">
        <v>7891</v>
      </c>
      <c r="AB2226" t="s">
        <v>8187</v>
      </c>
      <c r="AC2226" t="s">
        <v>7891</v>
      </c>
      <c r="AD2226" t="s">
        <v>7891</v>
      </c>
      <c r="AE2226" t="s">
        <v>7891</v>
      </c>
      <c r="AF2226" t="s">
        <v>7891</v>
      </c>
      <c r="AG2226" t="s">
        <v>7891</v>
      </c>
      <c r="AH2226" t="s">
        <v>7891</v>
      </c>
      <c r="AI2226" t="s">
        <v>7891</v>
      </c>
      <c r="AJ2226" t="s">
        <v>7891</v>
      </c>
      <c r="AK2226" t="s">
        <v>7891</v>
      </c>
      <c r="AL2226" t="s">
        <v>7891</v>
      </c>
      <c r="AM2226" t="s">
        <v>7891</v>
      </c>
      <c r="AN2226" t="s">
        <v>7891</v>
      </c>
      <c r="AO2226" t="s">
        <v>8188</v>
      </c>
      <c r="AP2226" t="s">
        <v>8189</v>
      </c>
      <c r="AQ2226" t="s">
        <v>7891</v>
      </c>
      <c r="AR2226" t="s">
        <v>7891</v>
      </c>
      <c r="AS2226" t="s">
        <v>7891</v>
      </c>
      <c r="AT2226" t="s">
        <v>7916</v>
      </c>
      <c r="AU2226">
        <v>2022</v>
      </c>
      <c r="AV2226">
        <v>18</v>
      </c>
      <c r="AW2226">
        <v>3</v>
      </c>
      <c r="AX2226" t="s">
        <v>7891</v>
      </c>
      <c r="AY2226" t="s">
        <v>7891</v>
      </c>
      <c r="AZ2226" t="s">
        <v>7891</v>
      </c>
      <c r="BA2226" t="s">
        <v>7891</v>
      </c>
      <c r="BB2226">
        <v>245</v>
      </c>
      <c r="BC2226">
        <v>252</v>
      </c>
      <c r="BD2226" t="s">
        <v>7891</v>
      </c>
      <c r="BE2226" t="s">
        <v>1287</v>
      </c>
      <c r="BF2226" t="s">
        <v>7891</v>
      </c>
      <c r="BG2226" t="s">
        <v>7891</v>
      </c>
      <c r="BH2226" t="s">
        <v>7891</v>
      </c>
      <c r="BI2226" t="s">
        <v>7891</v>
      </c>
      <c r="BJ2226" t="s">
        <v>7891</v>
      </c>
      <c r="BK2226" t="s">
        <v>7891</v>
      </c>
      <c r="BL2226" t="s">
        <v>7891</v>
      </c>
      <c r="BM2226">
        <v>34347739</v>
      </c>
      <c r="BN2226" t="s">
        <v>7891</v>
      </c>
      <c r="BO2226" t="s">
        <v>7891</v>
      </c>
      <c r="BP2226" t="s">
        <v>7891</v>
      </c>
      <c r="BQ2226" t="s">
        <v>7891</v>
      </c>
      <c r="BR2226" t="s">
        <v>8190</v>
      </c>
    </row>
    <row r="2227" spans="1:70" x14ac:dyDescent="0.35">
      <c r="A2227" t="s">
        <v>11408</v>
      </c>
      <c r="B2227" t="s">
        <v>9085</v>
      </c>
      <c r="C2227" t="s">
        <v>7891</v>
      </c>
      <c r="D2227" t="s">
        <v>5620</v>
      </c>
      <c r="E2227" t="s">
        <v>9086</v>
      </c>
      <c r="U2227" t="s">
        <v>7891</v>
      </c>
      <c r="V2227" t="s">
        <v>9087</v>
      </c>
      <c r="W2227" t="s">
        <v>7891</v>
      </c>
      <c r="X2227" t="s">
        <v>7891</v>
      </c>
      <c r="Y2227" t="s">
        <v>7891</v>
      </c>
      <c r="Z2227" t="s">
        <v>7891</v>
      </c>
      <c r="AA2227" t="s">
        <v>7891</v>
      </c>
      <c r="AB2227" t="s">
        <v>7891</v>
      </c>
      <c r="AC2227" t="s">
        <v>7891</v>
      </c>
      <c r="AD2227" t="s">
        <v>7891</v>
      </c>
      <c r="AE2227" t="s">
        <v>7891</v>
      </c>
      <c r="AF2227" t="s">
        <v>7891</v>
      </c>
      <c r="AG2227" t="s">
        <v>7891</v>
      </c>
      <c r="AH2227" t="s">
        <v>7891</v>
      </c>
      <c r="AI2227" t="s">
        <v>7891</v>
      </c>
      <c r="AJ2227" t="s">
        <v>7891</v>
      </c>
      <c r="AK2227" t="s">
        <v>7891</v>
      </c>
      <c r="AL2227" t="s">
        <v>7891</v>
      </c>
      <c r="AM2227" t="s">
        <v>7891</v>
      </c>
      <c r="AN2227" t="s">
        <v>7891</v>
      </c>
      <c r="AO2227" t="s">
        <v>7891</v>
      </c>
      <c r="AP2227" t="s">
        <v>9088</v>
      </c>
      <c r="AQ2227" t="s">
        <v>7891</v>
      </c>
      <c r="AR2227" t="s">
        <v>7891</v>
      </c>
      <c r="AS2227" t="s">
        <v>7891</v>
      </c>
      <c r="AT2227" t="s">
        <v>9082</v>
      </c>
      <c r="AU2227">
        <v>2021</v>
      </c>
      <c r="AV2227">
        <v>8</v>
      </c>
      <c r="AW2227">
        <v>10</v>
      </c>
      <c r="AX2227" t="s">
        <v>7891</v>
      </c>
      <c r="AY2227" t="s">
        <v>7891</v>
      </c>
      <c r="AZ2227" t="s">
        <v>7891</v>
      </c>
      <c r="BA2227" t="s">
        <v>7891</v>
      </c>
      <c r="BB2227" t="s">
        <v>7891</v>
      </c>
      <c r="BC2227" t="s">
        <v>7891</v>
      </c>
      <c r="BD2227">
        <v>864</v>
      </c>
      <c r="BE2227" t="s">
        <v>614</v>
      </c>
      <c r="BF2227" t="s">
        <v>7891</v>
      </c>
      <c r="BG2227" t="s">
        <v>7891</v>
      </c>
      <c r="BH2227" t="s">
        <v>7891</v>
      </c>
      <c r="BI2227" t="s">
        <v>7891</v>
      </c>
      <c r="BJ2227" t="s">
        <v>7891</v>
      </c>
      <c r="BK2227" t="s">
        <v>7891</v>
      </c>
      <c r="BL2227" t="s">
        <v>7891</v>
      </c>
      <c r="BM2227">
        <v>34682130</v>
      </c>
      <c r="BN2227" t="s">
        <v>7891</v>
      </c>
      <c r="BO2227" t="s">
        <v>7891</v>
      </c>
      <c r="BP2227" t="s">
        <v>7891</v>
      </c>
      <c r="BQ2227" t="s">
        <v>7891</v>
      </c>
      <c r="BR2227" t="s">
        <v>9089</v>
      </c>
    </row>
    <row r="2228" spans="1:70" x14ac:dyDescent="0.35">
      <c r="A2228" t="s">
        <v>11408</v>
      </c>
      <c r="B2228" t="s">
        <v>11675</v>
      </c>
      <c r="C2228" t="s">
        <v>7891</v>
      </c>
      <c r="D2228" t="s">
        <v>7038</v>
      </c>
      <c r="E2228" t="s">
        <v>10966</v>
      </c>
      <c r="U2228" t="s">
        <v>7891</v>
      </c>
      <c r="V2228" t="s">
        <v>11676</v>
      </c>
      <c r="W2228" t="s">
        <v>7891</v>
      </c>
      <c r="X2228" t="s">
        <v>7891</v>
      </c>
      <c r="Y2228" t="s">
        <v>7891</v>
      </c>
      <c r="Z2228" t="s">
        <v>7891</v>
      </c>
      <c r="AA2228" t="s">
        <v>7891</v>
      </c>
      <c r="AB2228" t="s">
        <v>11677</v>
      </c>
      <c r="AC2228" t="s">
        <v>7891</v>
      </c>
      <c r="AD2228" t="s">
        <v>7891</v>
      </c>
      <c r="AE2228" t="s">
        <v>7891</v>
      </c>
      <c r="AF2228" t="s">
        <v>7891</v>
      </c>
      <c r="AG2228" t="s">
        <v>7891</v>
      </c>
      <c r="AH2228" t="s">
        <v>7891</v>
      </c>
      <c r="AI2228" t="s">
        <v>7891</v>
      </c>
      <c r="AJ2228" t="s">
        <v>7891</v>
      </c>
      <c r="AK2228" t="s">
        <v>7891</v>
      </c>
      <c r="AL2228" t="s">
        <v>7891</v>
      </c>
      <c r="AM2228" t="s">
        <v>7891</v>
      </c>
      <c r="AN2228" t="s">
        <v>7891</v>
      </c>
      <c r="AO2228" t="s">
        <v>10969</v>
      </c>
      <c r="AP2228" t="s">
        <v>10970</v>
      </c>
      <c r="AQ2228" t="s">
        <v>7891</v>
      </c>
      <c r="AR2228" t="s">
        <v>7891</v>
      </c>
      <c r="AS2228" t="s">
        <v>7891</v>
      </c>
      <c r="AT2228" t="s">
        <v>7945</v>
      </c>
      <c r="AU2228">
        <v>2022</v>
      </c>
      <c r="AV2228">
        <v>130</v>
      </c>
      <c r="AW2228">
        <v>2</v>
      </c>
      <c r="AX2228" t="s">
        <v>7891</v>
      </c>
      <c r="AY2228" t="s">
        <v>7891</v>
      </c>
      <c r="AZ2228" t="s">
        <v>7891</v>
      </c>
      <c r="BA2228" t="s">
        <v>7891</v>
      </c>
      <c r="BB2228">
        <v>320</v>
      </c>
      <c r="BC2228">
        <v>327</v>
      </c>
      <c r="BD2228" t="s">
        <v>7891</v>
      </c>
      <c r="BE2228" t="s">
        <v>7042</v>
      </c>
      <c r="BF2228" t="s">
        <v>7891</v>
      </c>
      <c r="BG2228" t="s">
        <v>8701</v>
      </c>
      <c r="BH2228" t="s">
        <v>7891</v>
      </c>
      <c r="BI2228" t="s">
        <v>7891</v>
      </c>
      <c r="BJ2228" t="s">
        <v>7891</v>
      </c>
      <c r="BK2228" t="s">
        <v>7891</v>
      </c>
      <c r="BL2228" t="s">
        <v>7891</v>
      </c>
      <c r="BM2228">
        <v>34796663</v>
      </c>
      <c r="BN2228" t="s">
        <v>7891</v>
      </c>
      <c r="BO2228" t="s">
        <v>7891</v>
      </c>
      <c r="BP2228" t="s">
        <v>7891</v>
      </c>
      <c r="BQ2228" t="s">
        <v>7891</v>
      </c>
      <c r="BR2228" t="s">
        <v>11678</v>
      </c>
    </row>
    <row r="2229" spans="1:70" x14ac:dyDescent="0.35">
      <c r="A2229" t="s">
        <v>11408</v>
      </c>
      <c r="B2229" t="s">
        <v>9329</v>
      </c>
      <c r="C2229" t="s">
        <v>7891</v>
      </c>
      <c r="D2229" t="s">
        <v>11679</v>
      </c>
      <c r="E2229" t="s">
        <v>11680</v>
      </c>
      <c r="U2229" t="s">
        <v>7891</v>
      </c>
      <c r="V2229" t="s">
        <v>11681</v>
      </c>
      <c r="W2229" t="s">
        <v>7891</v>
      </c>
      <c r="X2229" t="s">
        <v>7891</v>
      </c>
      <c r="Y2229" t="s">
        <v>7891</v>
      </c>
      <c r="Z2229" t="s">
        <v>7891</v>
      </c>
      <c r="AA2229" t="s">
        <v>7891</v>
      </c>
      <c r="AB2229" t="s">
        <v>7891</v>
      </c>
      <c r="AC2229" t="s">
        <v>7891</v>
      </c>
      <c r="AD2229" t="s">
        <v>7891</v>
      </c>
      <c r="AE2229" t="s">
        <v>7891</v>
      </c>
      <c r="AF2229" t="s">
        <v>7891</v>
      </c>
      <c r="AG2229" t="s">
        <v>7891</v>
      </c>
      <c r="AH2229" t="s">
        <v>7891</v>
      </c>
      <c r="AI2229" t="s">
        <v>7891</v>
      </c>
      <c r="AJ2229" t="s">
        <v>7891</v>
      </c>
      <c r="AK2229" t="s">
        <v>7891</v>
      </c>
      <c r="AL2229" t="s">
        <v>7891</v>
      </c>
      <c r="AM2229" t="s">
        <v>7891</v>
      </c>
      <c r="AN2229" t="s">
        <v>7891</v>
      </c>
      <c r="AO2229" t="s">
        <v>11682</v>
      </c>
      <c r="AP2229" t="s">
        <v>11683</v>
      </c>
      <c r="AQ2229" t="s">
        <v>7891</v>
      </c>
      <c r="AR2229" t="s">
        <v>7891</v>
      </c>
      <c r="AS2229" t="s">
        <v>7891</v>
      </c>
      <c r="AT2229" t="s">
        <v>7891</v>
      </c>
      <c r="AU2229" t="s">
        <v>7891</v>
      </c>
      <c r="AV2229" t="s">
        <v>7891</v>
      </c>
      <c r="AW2229" t="s">
        <v>7891</v>
      </c>
      <c r="AX2229" t="s">
        <v>7891</v>
      </c>
      <c r="AY2229" t="s">
        <v>7891</v>
      </c>
      <c r="AZ2229" t="s">
        <v>7891</v>
      </c>
      <c r="BA2229" t="s">
        <v>7891</v>
      </c>
      <c r="BB2229" t="s">
        <v>7891</v>
      </c>
      <c r="BC2229" t="s">
        <v>7891</v>
      </c>
      <c r="BD2229" t="s">
        <v>7891</v>
      </c>
      <c r="BE2229" t="s">
        <v>11684</v>
      </c>
      <c r="BF2229" t="s">
        <v>7891</v>
      </c>
      <c r="BG2229" t="s">
        <v>8197</v>
      </c>
      <c r="BH2229" t="s">
        <v>7891</v>
      </c>
      <c r="BI2229" t="s">
        <v>7891</v>
      </c>
      <c r="BJ2229" t="s">
        <v>7891</v>
      </c>
      <c r="BK2229" t="s">
        <v>7891</v>
      </c>
      <c r="BL2229" t="s">
        <v>7891</v>
      </c>
      <c r="BM2229">
        <v>35301769</v>
      </c>
      <c r="BN2229" t="s">
        <v>7891</v>
      </c>
      <c r="BO2229" t="s">
        <v>7891</v>
      </c>
      <c r="BP2229" t="s">
        <v>7891</v>
      </c>
      <c r="BQ2229" t="s">
        <v>7891</v>
      </c>
      <c r="BR2229" t="s">
        <v>11685</v>
      </c>
    </row>
    <row r="2230" spans="1:70" x14ac:dyDescent="0.35">
      <c r="A2230" t="s">
        <v>11408</v>
      </c>
      <c r="B2230" t="s">
        <v>9727</v>
      </c>
      <c r="C2230" t="s">
        <v>7891</v>
      </c>
      <c r="D2230" t="s">
        <v>5588</v>
      </c>
      <c r="E2230" t="s">
        <v>9728</v>
      </c>
      <c r="U2230" t="s">
        <v>7891</v>
      </c>
      <c r="V2230" t="s">
        <v>9729</v>
      </c>
      <c r="W2230" t="s">
        <v>7891</v>
      </c>
      <c r="X2230" t="s">
        <v>7891</v>
      </c>
      <c r="Y2230" t="s">
        <v>7891</v>
      </c>
      <c r="Z2230" t="s">
        <v>7891</v>
      </c>
      <c r="AA2230" t="s">
        <v>7891</v>
      </c>
      <c r="AB2230" t="s">
        <v>9730</v>
      </c>
      <c r="AC2230" t="s">
        <v>7891</v>
      </c>
      <c r="AD2230" t="s">
        <v>7891</v>
      </c>
      <c r="AE2230" t="s">
        <v>7891</v>
      </c>
      <c r="AF2230" t="s">
        <v>7891</v>
      </c>
      <c r="AG2230" t="s">
        <v>7891</v>
      </c>
      <c r="AH2230" t="s">
        <v>7891</v>
      </c>
      <c r="AI2230" t="s">
        <v>7891</v>
      </c>
      <c r="AJ2230" t="s">
        <v>7891</v>
      </c>
      <c r="AK2230" t="s">
        <v>7891</v>
      </c>
      <c r="AL2230" t="s">
        <v>7891</v>
      </c>
      <c r="AM2230" t="s">
        <v>7891</v>
      </c>
      <c r="AN2230" t="s">
        <v>7891</v>
      </c>
      <c r="AO2230" t="s">
        <v>9731</v>
      </c>
      <c r="AP2230" t="s">
        <v>9732</v>
      </c>
      <c r="AQ2230" t="s">
        <v>7891</v>
      </c>
      <c r="AR2230" t="s">
        <v>7891</v>
      </c>
      <c r="AS2230" t="s">
        <v>7891</v>
      </c>
      <c r="AT2230" t="s">
        <v>7998</v>
      </c>
      <c r="AU2230">
        <v>2021</v>
      </c>
      <c r="AV2230">
        <v>38</v>
      </c>
      <c r="AW2230">
        <v>2</v>
      </c>
      <c r="AX2230" t="s">
        <v>7891</v>
      </c>
      <c r="AY2230" t="s">
        <v>7891</v>
      </c>
      <c r="AZ2230" t="s">
        <v>7891</v>
      </c>
      <c r="BA2230" t="s">
        <v>7891</v>
      </c>
      <c r="BB2230">
        <v>108</v>
      </c>
      <c r="BC2230">
        <v>115</v>
      </c>
      <c r="BD2230" t="s">
        <v>9733</v>
      </c>
      <c r="BE2230" t="s">
        <v>1085</v>
      </c>
      <c r="BF2230" t="s">
        <v>7891</v>
      </c>
      <c r="BG2230" t="s">
        <v>7891</v>
      </c>
      <c r="BH2230" t="s">
        <v>7891</v>
      </c>
      <c r="BI2230" t="s">
        <v>7891</v>
      </c>
      <c r="BJ2230" t="s">
        <v>7891</v>
      </c>
      <c r="BK2230" t="s">
        <v>7891</v>
      </c>
      <c r="BL2230" t="s">
        <v>7891</v>
      </c>
      <c r="BM2230">
        <v>32996441</v>
      </c>
      <c r="BN2230" t="s">
        <v>7891</v>
      </c>
      <c r="BO2230" t="s">
        <v>7891</v>
      </c>
      <c r="BP2230" t="s">
        <v>7891</v>
      </c>
      <c r="BQ2230" t="s">
        <v>7891</v>
      </c>
      <c r="BR2230" t="s">
        <v>9734</v>
      </c>
    </row>
    <row r="2231" spans="1:70" x14ac:dyDescent="0.35">
      <c r="A2231" t="s">
        <v>11408</v>
      </c>
      <c r="B2231" t="s">
        <v>11686</v>
      </c>
      <c r="C2231" t="s">
        <v>7891</v>
      </c>
      <c r="D2231" t="s">
        <v>7540</v>
      </c>
      <c r="E2231" t="s">
        <v>11687</v>
      </c>
      <c r="U2231" t="s">
        <v>7891</v>
      </c>
      <c r="V2231" t="s">
        <v>11688</v>
      </c>
      <c r="W2231" t="s">
        <v>7891</v>
      </c>
      <c r="X2231" t="s">
        <v>7891</v>
      </c>
      <c r="Y2231" t="s">
        <v>7891</v>
      </c>
      <c r="Z2231" t="s">
        <v>7891</v>
      </c>
      <c r="AA2231" t="s">
        <v>7891</v>
      </c>
      <c r="AB2231" t="s">
        <v>11689</v>
      </c>
      <c r="AC2231" t="s">
        <v>7891</v>
      </c>
      <c r="AD2231" t="s">
        <v>7891</v>
      </c>
      <c r="AE2231" t="s">
        <v>7891</v>
      </c>
      <c r="AF2231" t="s">
        <v>7891</v>
      </c>
      <c r="AG2231" t="s">
        <v>7891</v>
      </c>
      <c r="AH2231" t="s">
        <v>7891</v>
      </c>
      <c r="AI2231" t="s">
        <v>7891</v>
      </c>
      <c r="AJ2231" t="s">
        <v>7891</v>
      </c>
      <c r="AK2231" t="s">
        <v>7891</v>
      </c>
      <c r="AL2231" t="s">
        <v>7891</v>
      </c>
      <c r="AM2231" t="s">
        <v>7891</v>
      </c>
      <c r="AN2231" t="s">
        <v>7891</v>
      </c>
      <c r="AO2231" t="s">
        <v>11690</v>
      </c>
      <c r="AP2231" t="s">
        <v>7891</v>
      </c>
      <c r="AQ2231" t="s">
        <v>7891</v>
      </c>
      <c r="AR2231" t="s">
        <v>7891</v>
      </c>
      <c r="AS2231" t="s">
        <v>7891</v>
      </c>
      <c r="AT2231" t="s">
        <v>7891</v>
      </c>
      <c r="AU2231" t="s">
        <v>7891</v>
      </c>
      <c r="AV2231" t="s">
        <v>7891</v>
      </c>
      <c r="AW2231" t="s">
        <v>7891</v>
      </c>
      <c r="AX2231" t="s">
        <v>7891</v>
      </c>
      <c r="AY2231" t="s">
        <v>7891</v>
      </c>
      <c r="AZ2231" t="s">
        <v>7891</v>
      </c>
      <c r="BA2231" t="s">
        <v>7891</v>
      </c>
      <c r="BB2231" t="s">
        <v>7891</v>
      </c>
      <c r="BC2231" t="s">
        <v>7891</v>
      </c>
      <c r="BD2231" t="s">
        <v>7891</v>
      </c>
      <c r="BE2231" t="s">
        <v>7542</v>
      </c>
      <c r="BF2231" t="s">
        <v>7891</v>
      </c>
      <c r="BG2231" t="s">
        <v>7975</v>
      </c>
      <c r="BH2231" t="s">
        <v>7891</v>
      </c>
      <c r="BI2231" t="s">
        <v>7891</v>
      </c>
      <c r="BJ2231" t="s">
        <v>7891</v>
      </c>
      <c r="BK2231" t="s">
        <v>7891</v>
      </c>
      <c r="BL2231" t="s">
        <v>7891</v>
      </c>
      <c r="BM2231" t="s">
        <v>7891</v>
      </c>
      <c r="BN2231" t="s">
        <v>7891</v>
      </c>
      <c r="BO2231" t="s">
        <v>7891</v>
      </c>
      <c r="BP2231" t="s">
        <v>7891</v>
      </c>
      <c r="BQ2231" t="s">
        <v>7891</v>
      </c>
      <c r="BR2231" t="s">
        <v>11691</v>
      </c>
    </row>
    <row r="2232" spans="1:70" x14ac:dyDescent="0.35">
      <c r="A2232" t="s">
        <v>11408</v>
      </c>
      <c r="B2232" t="s">
        <v>10420</v>
      </c>
      <c r="C2232" t="s">
        <v>7891</v>
      </c>
      <c r="D2232" t="s">
        <v>4317</v>
      </c>
      <c r="E2232" t="s">
        <v>9208</v>
      </c>
      <c r="U2232" t="s">
        <v>7891</v>
      </c>
      <c r="V2232" t="s">
        <v>10421</v>
      </c>
      <c r="W2232" t="s">
        <v>7891</v>
      </c>
      <c r="X2232" t="s">
        <v>7891</v>
      </c>
      <c r="Y2232" t="s">
        <v>7891</v>
      </c>
      <c r="Z2232" t="s">
        <v>7891</v>
      </c>
      <c r="AA2232" t="s">
        <v>7891</v>
      </c>
      <c r="AB2232" t="s">
        <v>10422</v>
      </c>
      <c r="AC2232" t="s">
        <v>7891</v>
      </c>
      <c r="AD2232" t="s">
        <v>7891</v>
      </c>
      <c r="AE2232" t="s">
        <v>7891</v>
      </c>
      <c r="AF2232" t="s">
        <v>7891</v>
      </c>
      <c r="AG2232" t="s">
        <v>7891</v>
      </c>
      <c r="AH2232" t="s">
        <v>7891</v>
      </c>
      <c r="AI2232" t="s">
        <v>7891</v>
      </c>
      <c r="AJ2232" t="s">
        <v>7891</v>
      </c>
      <c r="AK2232" t="s">
        <v>7891</v>
      </c>
      <c r="AL2232" t="s">
        <v>7891</v>
      </c>
      <c r="AM2232" t="s">
        <v>7891</v>
      </c>
      <c r="AN2232" t="s">
        <v>7891</v>
      </c>
      <c r="AO2232" t="s">
        <v>9210</v>
      </c>
      <c r="AP2232" t="s">
        <v>7891</v>
      </c>
      <c r="AQ2232" t="s">
        <v>7891</v>
      </c>
      <c r="AR2232" t="s">
        <v>7891</v>
      </c>
      <c r="AS2232" t="s">
        <v>7891</v>
      </c>
      <c r="AT2232" t="s">
        <v>10423</v>
      </c>
      <c r="AU2232">
        <v>2021</v>
      </c>
      <c r="AV2232">
        <v>11</v>
      </c>
      <c r="AW2232" t="s">
        <v>7891</v>
      </c>
      <c r="AX2232" t="s">
        <v>7891</v>
      </c>
      <c r="AY2232" t="s">
        <v>7891</v>
      </c>
      <c r="AZ2232" t="s">
        <v>7891</v>
      </c>
      <c r="BA2232" t="s">
        <v>7891</v>
      </c>
      <c r="BB2232" t="s">
        <v>7891</v>
      </c>
      <c r="BC2232" t="s">
        <v>7891</v>
      </c>
      <c r="BD2232">
        <v>582688</v>
      </c>
      <c r="BE2232" t="s">
        <v>4323</v>
      </c>
      <c r="BF2232" t="s">
        <v>7891</v>
      </c>
      <c r="BG2232" t="s">
        <v>7891</v>
      </c>
      <c r="BH2232" t="s">
        <v>7891</v>
      </c>
      <c r="BI2232" t="s">
        <v>7891</v>
      </c>
      <c r="BJ2232" t="s">
        <v>7891</v>
      </c>
      <c r="BK2232" t="s">
        <v>7891</v>
      </c>
      <c r="BL2232" t="s">
        <v>7891</v>
      </c>
      <c r="BM2232">
        <v>33510668</v>
      </c>
      <c r="BN2232" t="s">
        <v>7891</v>
      </c>
      <c r="BO2232" t="s">
        <v>7891</v>
      </c>
      <c r="BP2232" t="s">
        <v>7891</v>
      </c>
      <c r="BQ2232" t="s">
        <v>7891</v>
      </c>
      <c r="BR2232" t="s">
        <v>10424</v>
      </c>
    </row>
    <row r="2233" spans="1:70" x14ac:dyDescent="0.35">
      <c r="A2233" t="s">
        <v>11408</v>
      </c>
      <c r="B2233" t="s">
        <v>10568</v>
      </c>
      <c r="C2233" t="s">
        <v>7891</v>
      </c>
      <c r="D2233" t="s">
        <v>233</v>
      </c>
      <c r="E2233" t="s">
        <v>10569</v>
      </c>
      <c r="U2233" t="s">
        <v>7891</v>
      </c>
      <c r="V2233" t="s">
        <v>10570</v>
      </c>
      <c r="W2233" t="s">
        <v>7891</v>
      </c>
      <c r="X2233" t="s">
        <v>7891</v>
      </c>
      <c r="Y2233" t="s">
        <v>7891</v>
      </c>
      <c r="Z2233" t="s">
        <v>7891</v>
      </c>
      <c r="AA2233" t="s">
        <v>10571</v>
      </c>
      <c r="AB2233" t="s">
        <v>10572</v>
      </c>
      <c r="AC2233" t="s">
        <v>7891</v>
      </c>
      <c r="AD2233" t="s">
        <v>7891</v>
      </c>
      <c r="AE2233" t="s">
        <v>7891</v>
      </c>
      <c r="AF2233" t="s">
        <v>7891</v>
      </c>
      <c r="AG2233" t="s">
        <v>7891</v>
      </c>
      <c r="AH2233" t="s">
        <v>7891</v>
      </c>
      <c r="AI2233" t="s">
        <v>7891</v>
      </c>
      <c r="AJ2233" t="s">
        <v>7891</v>
      </c>
      <c r="AK2233" t="s">
        <v>7891</v>
      </c>
      <c r="AL2233" t="s">
        <v>7891</v>
      </c>
      <c r="AM2233" t="s">
        <v>7891</v>
      </c>
      <c r="AN2233" t="s">
        <v>7891</v>
      </c>
      <c r="AO2233" t="s">
        <v>239</v>
      </c>
      <c r="AP2233" t="s">
        <v>10573</v>
      </c>
      <c r="AQ2233" t="s">
        <v>7891</v>
      </c>
      <c r="AR2233" t="s">
        <v>7891</v>
      </c>
      <c r="AS2233" t="s">
        <v>7891</v>
      </c>
      <c r="AT2233" t="s">
        <v>8621</v>
      </c>
      <c r="AU2233">
        <v>2021</v>
      </c>
      <c r="AV2233">
        <v>113</v>
      </c>
      <c r="AW2233" t="s">
        <v>7891</v>
      </c>
      <c r="AX2233" t="s">
        <v>7891</v>
      </c>
      <c r="AY2233" t="s">
        <v>7891</v>
      </c>
      <c r="AZ2233" t="s">
        <v>7891</v>
      </c>
      <c r="BA2233" t="s">
        <v>7891</v>
      </c>
      <c r="BB2233" t="s">
        <v>7891</v>
      </c>
      <c r="BC2233" t="s">
        <v>7891</v>
      </c>
      <c r="BD2233">
        <v>103793</v>
      </c>
      <c r="BE2233" t="s">
        <v>237</v>
      </c>
      <c r="BF2233" t="s">
        <v>7891</v>
      </c>
      <c r="BG2233" t="s">
        <v>7891</v>
      </c>
      <c r="BH2233" t="s">
        <v>7891</v>
      </c>
      <c r="BI2233" t="s">
        <v>7891</v>
      </c>
      <c r="BJ2233" t="s">
        <v>7891</v>
      </c>
      <c r="BK2233" t="s">
        <v>7891</v>
      </c>
      <c r="BL2233" t="s">
        <v>7891</v>
      </c>
      <c r="BM2233">
        <v>33161331</v>
      </c>
      <c r="BN2233" t="s">
        <v>7891</v>
      </c>
      <c r="BO2233" t="s">
        <v>7891</v>
      </c>
      <c r="BP2233" t="s">
        <v>7891</v>
      </c>
      <c r="BQ2233" t="s">
        <v>7891</v>
      </c>
      <c r="BR2233" t="s">
        <v>10574</v>
      </c>
    </row>
    <row r="2234" spans="1:70" x14ac:dyDescent="0.35">
      <c r="A2234" t="s">
        <v>11408</v>
      </c>
      <c r="B2234" t="s">
        <v>9918</v>
      </c>
      <c r="C2234" t="s">
        <v>7891</v>
      </c>
      <c r="D2234" t="s">
        <v>7613</v>
      </c>
      <c r="E2234" t="s">
        <v>9919</v>
      </c>
      <c r="U2234" t="s">
        <v>7891</v>
      </c>
      <c r="V2234" t="s">
        <v>9920</v>
      </c>
      <c r="W2234" t="s">
        <v>7891</v>
      </c>
      <c r="X2234" t="s">
        <v>7891</v>
      </c>
      <c r="Y2234" t="s">
        <v>7891</v>
      </c>
      <c r="Z2234" t="s">
        <v>7891</v>
      </c>
      <c r="AA2234" t="s">
        <v>9921</v>
      </c>
      <c r="AB2234" t="s">
        <v>9922</v>
      </c>
      <c r="AC2234" t="s">
        <v>7891</v>
      </c>
      <c r="AD2234" t="s">
        <v>7891</v>
      </c>
      <c r="AE2234" t="s">
        <v>7891</v>
      </c>
      <c r="AF2234" t="s">
        <v>7891</v>
      </c>
      <c r="AG2234" t="s">
        <v>7891</v>
      </c>
      <c r="AH2234" t="s">
        <v>7891</v>
      </c>
      <c r="AI2234" t="s">
        <v>7891</v>
      </c>
      <c r="AJ2234" t="s">
        <v>7891</v>
      </c>
      <c r="AK2234" t="s">
        <v>7891</v>
      </c>
      <c r="AL2234" t="s">
        <v>7891</v>
      </c>
      <c r="AM2234" t="s">
        <v>7891</v>
      </c>
      <c r="AN2234" t="s">
        <v>7891</v>
      </c>
      <c r="AO2234" t="s">
        <v>9923</v>
      </c>
      <c r="AP2234" t="s">
        <v>9924</v>
      </c>
      <c r="AQ2234" t="s">
        <v>7891</v>
      </c>
      <c r="AR2234" t="s">
        <v>7891</v>
      </c>
      <c r="AS2234" t="s">
        <v>7891</v>
      </c>
      <c r="AT2234" t="s">
        <v>7895</v>
      </c>
      <c r="AU2234">
        <v>2021</v>
      </c>
      <c r="AV2234">
        <v>179</v>
      </c>
      <c r="AW2234" t="s">
        <v>7891</v>
      </c>
      <c r="AX2234" t="s">
        <v>7891</v>
      </c>
      <c r="AY2234" t="s">
        <v>7891</v>
      </c>
      <c r="AZ2234" t="s">
        <v>7891</v>
      </c>
      <c r="BA2234" t="s">
        <v>7891</v>
      </c>
      <c r="BB2234" t="s">
        <v>7891</v>
      </c>
      <c r="BC2234" t="s">
        <v>7891</v>
      </c>
      <c r="BD2234">
        <v>108078</v>
      </c>
      <c r="BE2234" t="s">
        <v>7615</v>
      </c>
      <c r="BF2234" t="s">
        <v>7891</v>
      </c>
      <c r="BG2234" t="s">
        <v>7968</v>
      </c>
      <c r="BH2234" t="s">
        <v>7891</v>
      </c>
      <c r="BI2234" t="s">
        <v>7891</v>
      </c>
      <c r="BJ2234" t="s">
        <v>7891</v>
      </c>
      <c r="BK2234" t="s">
        <v>7891</v>
      </c>
      <c r="BL2234" t="s">
        <v>7891</v>
      </c>
      <c r="BM2234" t="s">
        <v>7891</v>
      </c>
      <c r="BN2234" t="s">
        <v>7891</v>
      </c>
      <c r="BO2234" t="s">
        <v>7891</v>
      </c>
      <c r="BP2234" t="s">
        <v>7891</v>
      </c>
      <c r="BQ2234" t="s">
        <v>7891</v>
      </c>
      <c r="BR2234" t="s">
        <v>9925</v>
      </c>
    </row>
    <row r="2235" spans="1:70" x14ac:dyDescent="0.35">
      <c r="A2235" t="s">
        <v>11408</v>
      </c>
      <c r="B2235" t="s">
        <v>11053</v>
      </c>
      <c r="C2235" t="s">
        <v>7891</v>
      </c>
      <c r="D2235" t="s">
        <v>11054</v>
      </c>
      <c r="E2235" t="s">
        <v>8247</v>
      </c>
      <c r="U2235" t="s">
        <v>7891</v>
      </c>
      <c r="V2235" t="s">
        <v>11055</v>
      </c>
      <c r="W2235" t="s">
        <v>7891</v>
      </c>
      <c r="X2235" t="s">
        <v>7891</v>
      </c>
      <c r="Y2235" t="s">
        <v>7891</v>
      </c>
      <c r="Z2235" t="s">
        <v>7891</v>
      </c>
      <c r="AA2235" t="s">
        <v>11056</v>
      </c>
      <c r="AB2235" t="s">
        <v>11057</v>
      </c>
      <c r="AC2235" t="s">
        <v>7891</v>
      </c>
      <c r="AD2235" t="s">
        <v>7891</v>
      </c>
      <c r="AE2235" t="s">
        <v>7891</v>
      </c>
      <c r="AF2235" t="s">
        <v>7891</v>
      </c>
      <c r="AG2235" t="s">
        <v>7891</v>
      </c>
      <c r="AH2235" t="s">
        <v>7891</v>
      </c>
      <c r="AI2235" t="s">
        <v>7891</v>
      </c>
      <c r="AJ2235" t="s">
        <v>7891</v>
      </c>
      <c r="AK2235" t="s">
        <v>7891</v>
      </c>
      <c r="AL2235" t="s">
        <v>7891</v>
      </c>
      <c r="AM2235" t="s">
        <v>7891</v>
      </c>
      <c r="AN2235" t="s">
        <v>7891</v>
      </c>
      <c r="AO2235" t="s">
        <v>8250</v>
      </c>
      <c r="AP2235" t="s">
        <v>7891</v>
      </c>
      <c r="AQ2235" t="s">
        <v>7891</v>
      </c>
      <c r="AR2235" t="s">
        <v>7891</v>
      </c>
      <c r="AS2235" t="s">
        <v>7891</v>
      </c>
      <c r="AT2235" t="s">
        <v>11058</v>
      </c>
      <c r="AU2235">
        <v>2020</v>
      </c>
      <c r="AV2235">
        <v>7</v>
      </c>
      <c r="AW2235">
        <v>10</v>
      </c>
      <c r="AX2235" t="s">
        <v>7891</v>
      </c>
      <c r="AY2235" t="s">
        <v>7891</v>
      </c>
      <c r="AZ2235" t="s">
        <v>7891</v>
      </c>
      <c r="BA2235" t="s">
        <v>7891</v>
      </c>
      <c r="BB2235" t="s">
        <v>7891</v>
      </c>
      <c r="BC2235" t="s">
        <v>7891</v>
      </c>
      <c r="BD2235" t="s">
        <v>11059</v>
      </c>
      <c r="BE2235" t="s">
        <v>11060</v>
      </c>
      <c r="BF2235" t="s">
        <v>7891</v>
      </c>
      <c r="BG2235" t="s">
        <v>7891</v>
      </c>
      <c r="BH2235" t="s">
        <v>7891</v>
      </c>
      <c r="BI2235" t="s">
        <v>7891</v>
      </c>
      <c r="BJ2235" t="s">
        <v>7891</v>
      </c>
      <c r="BK2235" t="s">
        <v>7891</v>
      </c>
      <c r="BL2235" t="s">
        <v>7891</v>
      </c>
      <c r="BM2235">
        <v>33118950</v>
      </c>
      <c r="BN2235" t="s">
        <v>7891</v>
      </c>
      <c r="BO2235" t="s">
        <v>7891</v>
      </c>
      <c r="BP2235" t="s">
        <v>7891</v>
      </c>
      <c r="BQ2235" t="s">
        <v>7891</v>
      </c>
      <c r="BR2235" t="s">
        <v>11061</v>
      </c>
    </row>
    <row r="2236" spans="1:70" x14ac:dyDescent="0.35">
      <c r="A2236" t="s">
        <v>11408</v>
      </c>
      <c r="B2236" t="s">
        <v>9622</v>
      </c>
      <c r="C2236" t="s">
        <v>7891</v>
      </c>
      <c r="D2236" t="s">
        <v>9623</v>
      </c>
      <c r="E2236" t="s">
        <v>9624</v>
      </c>
      <c r="U2236" t="s">
        <v>7891</v>
      </c>
      <c r="V2236" t="s">
        <v>9625</v>
      </c>
      <c r="W2236" t="s">
        <v>7891</v>
      </c>
      <c r="X2236" t="s">
        <v>7891</v>
      </c>
      <c r="Y2236" t="s">
        <v>7891</v>
      </c>
      <c r="Z2236" t="s">
        <v>7891</v>
      </c>
      <c r="AA2236" t="s">
        <v>9626</v>
      </c>
      <c r="AB2236" t="s">
        <v>9627</v>
      </c>
      <c r="AC2236" t="s">
        <v>7891</v>
      </c>
      <c r="AD2236" t="s">
        <v>7891</v>
      </c>
      <c r="AE2236" t="s">
        <v>7891</v>
      </c>
      <c r="AF2236" t="s">
        <v>7891</v>
      </c>
      <c r="AG2236" t="s">
        <v>7891</v>
      </c>
      <c r="AH2236" t="s">
        <v>7891</v>
      </c>
      <c r="AI2236" t="s">
        <v>7891</v>
      </c>
      <c r="AJ2236" t="s">
        <v>7891</v>
      </c>
      <c r="AK2236" t="s">
        <v>7891</v>
      </c>
      <c r="AL2236" t="s">
        <v>7891</v>
      </c>
      <c r="AM2236" t="s">
        <v>7891</v>
      </c>
      <c r="AN2236" t="s">
        <v>7891</v>
      </c>
      <c r="AO2236" t="s">
        <v>9628</v>
      </c>
      <c r="AP2236" t="s">
        <v>9629</v>
      </c>
      <c r="AQ2236" t="s">
        <v>7891</v>
      </c>
      <c r="AR2236" t="s">
        <v>7891</v>
      </c>
      <c r="AS2236" t="s">
        <v>7891</v>
      </c>
      <c r="AT2236" t="s">
        <v>9244</v>
      </c>
      <c r="AU2236">
        <v>2021</v>
      </c>
      <c r="AV2236">
        <v>78</v>
      </c>
      <c r="AW2236">
        <v>9</v>
      </c>
      <c r="AX2236" t="s">
        <v>7891</v>
      </c>
      <c r="AY2236" t="s">
        <v>7891</v>
      </c>
      <c r="AZ2236" t="s">
        <v>7891</v>
      </c>
      <c r="BA2236" t="s">
        <v>7891</v>
      </c>
      <c r="BB2236">
        <v>994</v>
      </c>
      <c r="BC2236">
        <v>1004</v>
      </c>
      <c r="BD2236" t="s">
        <v>7891</v>
      </c>
      <c r="BE2236" t="s">
        <v>984</v>
      </c>
      <c r="BF2236" t="s">
        <v>7891</v>
      </c>
      <c r="BG2236" t="s">
        <v>9570</v>
      </c>
      <c r="BH2236" t="s">
        <v>7891</v>
      </c>
      <c r="BI2236" t="s">
        <v>7891</v>
      </c>
      <c r="BJ2236" t="s">
        <v>7891</v>
      </c>
      <c r="BK2236" t="s">
        <v>7891</v>
      </c>
      <c r="BL2236" t="s">
        <v>7891</v>
      </c>
      <c r="BM2236">
        <v>34160595</v>
      </c>
      <c r="BN2236" t="s">
        <v>7891</v>
      </c>
      <c r="BO2236" t="s">
        <v>7891</v>
      </c>
      <c r="BP2236" t="s">
        <v>7891</v>
      </c>
      <c r="BQ2236" t="s">
        <v>7891</v>
      </c>
      <c r="BR2236" t="s">
        <v>9630</v>
      </c>
    </row>
    <row r="2237" spans="1:70" x14ac:dyDescent="0.35">
      <c r="A2237" t="s">
        <v>11409</v>
      </c>
      <c r="B2237" t="s">
        <v>11427</v>
      </c>
      <c r="C2237" t="s">
        <v>7891</v>
      </c>
      <c r="D2237" t="s">
        <v>7388</v>
      </c>
      <c r="E2237" t="s">
        <v>11337</v>
      </c>
      <c r="U2237" t="s">
        <v>7891</v>
      </c>
      <c r="V2237" t="s">
        <v>7891</v>
      </c>
      <c r="W2237" t="s">
        <v>7891</v>
      </c>
      <c r="X2237" t="s">
        <v>7891</v>
      </c>
      <c r="Y2237" t="s">
        <v>7891</v>
      </c>
      <c r="Z2237" t="s">
        <v>7891</v>
      </c>
      <c r="AA2237" t="s">
        <v>7891</v>
      </c>
      <c r="AB2237" t="s">
        <v>7891</v>
      </c>
      <c r="AC2237" t="s">
        <v>7891</v>
      </c>
      <c r="AD2237" t="s">
        <v>7891</v>
      </c>
      <c r="AE2237" t="s">
        <v>7891</v>
      </c>
      <c r="AF2237" t="s">
        <v>7891</v>
      </c>
      <c r="AG2237" t="s">
        <v>7891</v>
      </c>
      <c r="AH2237" t="s">
        <v>7891</v>
      </c>
      <c r="AI2237" t="s">
        <v>7891</v>
      </c>
      <c r="AJ2237" t="s">
        <v>7891</v>
      </c>
      <c r="AK2237" t="s">
        <v>7891</v>
      </c>
      <c r="AL2237" t="s">
        <v>7891</v>
      </c>
      <c r="AM2237" t="s">
        <v>7891</v>
      </c>
      <c r="AN2237" t="s">
        <v>7891</v>
      </c>
      <c r="AO2237" t="s">
        <v>11339</v>
      </c>
      <c r="AP2237" t="s">
        <v>11340</v>
      </c>
      <c r="AQ2237" t="s">
        <v>7891</v>
      </c>
      <c r="AR2237" t="s">
        <v>7891</v>
      </c>
      <c r="AS2237" t="s">
        <v>7891</v>
      </c>
      <c r="AT2237" t="s">
        <v>7945</v>
      </c>
      <c r="AU2237">
        <v>2022</v>
      </c>
      <c r="AV2237">
        <v>18</v>
      </c>
      <c r="AW2237">
        <v>2</v>
      </c>
      <c r="AX2237" t="s">
        <v>7891</v>
      </c>
      <c r="AY2237" t="s">
        <v>7891</v>
      </c>
      <c r="AZ2237" t="s">
        <v>7891</v>
      </c>
      <c r="BA2237" t="s">
        <v>7891</v>
      </c>
      <c r="BB2237" t="s">
        <v>7891</v>
      </c>
      <c r="BC2237" t="s">
        <v>7891</v>
      </c>
      <c r="BD2237">
        <v>39</v>
      </c>
      <c r="BE2237" t="s">
        <v>11429</v>
      </c>
      <c r="BF2237" t="s">
        <v>7891</v>
      </c>
      <c r="BG2237" t="s">
        <v>7891</v>
      </c>
      <c r="BH2237" t="s">
        <v>7891</v>
      </c>
      <c r="BI2237" t="s">
        <v>7891</v>
      </c>
      <c r="BJ2237" t="s">
        <v>7891</v>
      </c>
      <c r="BK2237" t="s">
        <v>7891</v>
      </c>
      <c r="BL2237" t="s">
        <v>7891</v>
      </c>
      <c r="BM2237" t="s">
        <v>7891</v>
      </c>
      <c r="BN2237" t="s">
        <v>7891</v>
      </c>
      <c r="BO2237" t="s">
        <v>7891</v>
      </c>
      <c r="BP2237" t="s">
        <v>7891</v>
      </c>
      <c r="BQ2237" t="s">
        <v>7891</v>
      </c>
      <c r="BR2237" t="s">
        <v>11430</v>
      </c>
    </row>
    <row r="2238" spans="1:70" x14ac:dyDescent="0.35">
      <c r="A2238" t="s">
        <v>11409</v>
      </c>
      <c r="B2238" t="s">
        <v>11454</v>
      </c>
      <c r="C2238" t="s">
        <v>7891</v>
      </c>
      <c r="D2238" t="s">
        <v>6835</v>
      </c>
      <c r="E2238" t="s">
        <v>11455</v>
      </c>
      <c r="U2238" t="s">
        <v>7891</v>
      </c>
      <c r="V2238" t="s">
        <v>7891</v>
      </c>
      <c r="W2238" t="s">
        <v>7891</v>
      </c>
      <c r="X2238" t="s">
        <v>7891</v>
      </c>
      <c r="Y2238" t="s">
        <v>7891</v>
      </c>
      <c r="Z2238" t="s">
        <v>7891</v>
      </c>
      <c r="AA2238" t="s">
        <v>7891</v>
      </c>
      <c r="AB2238" t="s">
        <v>11457</v>
      </c>
      <c r="AC2238" t="s">
        <v>7891</v>
      </c>
      <c r="AD2238" t="s">
        <v>7891</v>
      </c>
      <c r="AE2238" t="s">
        <v>7891</v>
      </c>
      <c r="AF2238" t="s">
        <v>7891</v>
      </c>
      <c r="AG2238" t="s">
        <v>7891</v>
      </c>
      <c r="AH2238" t="s">
        <v>7891</v>
      </c>
      <c r="AI2238" t="s">
        <v>7891</v>
      </c>
      <c r="AJ2238" t="s">
        <v>7891</v>
      </c>
      <c r="AK2238" t="s">
        <v>7891</v>
      </c>
      <c r="AL2238" t="s">
        <v>7891</v>
      </c>
      <c r="AM2238" t="s">
        <v>7891</v>
      </c>
      <c r="AN2238" t="s">
        <v>7891</v>
      </c>
      <c r="AO2238" t="s">
        <v>11458</v>
      </c>
      <c r="AP2238" t="s">
        <v>11459</v>
      </c>
      <c r="AQ2238" t="s">
        <v>7891</v>
      </c>
      <c r="AR2238" t="s">
        <v>7891</v>
      </c>
      <c r="AS2238" t="s">
        <v>7891</v>
      </c>
      <c r="AT2238" t="s">
        <v>7924</v>
      </c>
      <c r="AU2238">
        <v>2021</v>
      </c>
      <c r="AV2238">
        <v>153</v>
      </c>
      <c r="AW2238" t="s">
        <v>7891</v>
      </c>
      <c r="AX2238" t="s">
        <v>7891</v>
      </c>
      <c r="AY2238" t="s">
        <v>7891</v>
      </c>
      <c r="AZ2238" t="s">
        <v>7891</v>
      </c>
      <c r="BA2238" t="s">
        <v>7891</v>
      </c>
      <c r="BB2238" t="s">
        <v>7891</v>
      </c>
      <c r="BC2238" t="s">
        <v>7891</v>
      </c>
      <c r="BD2238">
        <v>106852</v>
      </c>
      <c r="BE2238" t="s">
        <v>1848</v>
      </c>
      <c r="BF2238" t="s">
        <v>7891</v>
      </c>
      <c r="BG2238" t="s">
        <v>9007</v>
      </c>
      <c r="BH2238" t="s">
        <v>7891</v>
      </c>
      <c r="BI2238" t="s">
        <v>7891</v>
      </c>
      <c r="BJ2238" t="s">
        <v>7891</v>
      </c>
      <c r="BK2238" t="s">
        <v>7891</v>
      </c>
      <c r="BL2238" t="s">
        <v>7891</v>
      </c>
      <c r="BM2238">
        <v>34673081</v>
      </c>
      <c r="BN2238" t="s">
        <v>7891</v>
      </c>
      <c r="BO2238" t="s">
        <v>7891</v>
      </c>
      <c r="BP2238" t="s">
        <v>7891</v>
      </c>
      <c r="BQ2238" t="s">
        <v>7891</v>
      </c>
      <c r="BR2238" t="s">
        <v>11460</v>
      </c>
    </row>
    <row r="2239" spans="1:70" x14ac:dyDescent="0.35">
      <c r="A2239" t="s">
        <v>11409</v>
      </c>
      <c r="B2239" t="s">
        <v>11564</v>
      </c>
      <c r="C2239" t="s">
        <v>7891</v>
      </c>
      <c r="D2239" t="s">
        <v>11565</v>
      </c>
      <c r="E2239" t="s">
        <v>7892</v>
      </c>
      <c r="U2239" t="s">
        <v>7891</v>
      </c>
      <c r="V2239" t="s">
        <v>7891</v>
      </c>
      <c r="W2239" t="s">
        <v>7891</v>
      </c>
      <c r="X2239" t="s">
        <v>7891</v>
      </c>
      <c r="Y2239" t="s">
        <v>7891</v>
      </c>
      <c r="Z2239" t="s">
        <v>7891</v>
      </c>
      <c r="AA2239" t="s">
        <v>11567</v>
      </c>
      <c r="AB2239" t="s">
        <v>11568</v>
      </c>
      <c r="AC2239" t="s">
        <v>7891</v>
      </c>
      <c r="AD2239" t="s">
        <v>7891</v>
      </c>
      <c r="AE2239" t="s">
        <v>7891</v>
      </c>
      <c r="AF2239" t="s">
        <v>7891</v>
      </c>
      <c r="AG2239" t="s">
        <v>7891</v>
      </c>
      <c r="AH2239" t="s">
        <v>7891</v>
      </c>
      <c r="AI2239" t="s">
        <v>7891</v>
      </c>
      <c r="AJ2239" t="s">
        <v>7891</v>
      </c>
      <c r="AK2239" t="s">
        <v>7891</v>
      </c>
      <c r="AL2239" t="s">
        <v>7891</v>
      </c>
      <c r="AM2239" t="s">
        <v>7891</v>
      </c>
      <c r="AN2239" t="s">
        <v>7891</v>
      </c>
      <c r="AO2239" t="s">
        <v>7891</v>
      </c>
      <c r="AP2239" t="s">
        <v>7894</v>
      </c>
      <c r="AQ2239" t="s">
        <v>7891</v>
      </c>
      <c r="AR2239" t="s">
        <v>7891</v>
      </c>
      <c r="AS2239" t="s">
        <v>7891</v>
      </c>
      <c r="AT2239" t="s">
        <v>7924</v>
      </c>
      <c r="AU2239">
        <v>2020</v>
      </c>
      <c r="AV2239">
        <v>17</v>
      </c>
      <c r="AW2239">
        <v>24</v>
      </c>
      <c r="AX2239" t="s">
        <v>7891</v>
      </c>
      <c r="AY2239" t="s">
        <v>7891</v>
      </c>
      <c r="AZ2239" t="s">
        <v>7891</v>
      </c>
      <c r="BA2239" t="s">
        <v>7891</v>
      </c>
      <c r="BB2239" t="s">
        <v>7891</v>
      </c>
      <c r="BC2239" t="s">
        <v>7891</v>
      </c>
      <c r="BD2239">
        <v>9536</v>
      </c>
      <c r="BE2239" t="s">
        <v>11569</v>
      </c>
      <c r="BF2239" t="s">
        <v>7891</v>
      </c>
      <c r="BG2239" t="s">
        <v>7891</v>
      </c>
      <c r="BH2239" t="s">
        <v>7891</v>
      </c>
      <c r="BI2239" t="s">
        <v>7891</v>
      </c>
      <c r="BJ2239" t="s">
        <v>7891</v>
      </c>
      <c r="BK2239" t="s">
        <v>7891</v>
      </c>
      <c r="BL2239" t="s">
        <v>7891</v>
      </c>
      <c r="BM2239">
        <v>33352745</v>
      </c>
      <c r="BN2239" t="s">
        <v>7891</v>
      </c>
      <c r="BO2239" t="s">
        <v>7891</v>
      </c>
      <c r="BP2239" t="s">
        <v>7891</v>
      </c>
      <c r="BQ2239" t="s">
        <v>7891</v>
      </c>
      <c r="BR2239" t="s">
        <v>11570</v>
      </c>
    </row>
    <row r="2240" spans="1:70" x14ac:dyDescent="0.35">
      <c r="A2240" t="s">
        <v>11409</v>
      </c>
      <c r="B2240" t="s">
        <v>11431</v>
      </c>
      <c r="C2240" t="s">
        <v>7891</v>
      </c>
      <c r="D2240" t="s">
        <v>6857</v>
      </c>
      <c r="E2240" t="s">
        <v>10744</v>
      </c>
      <c r="U2240" t="s">
        <v>7891</v>
      </c>
      <c r="V2240" t="s">
        <v>7891</v>
      </c>
      <c r="W2240" t="s">
        <v>7891</v>
      </c>
      <c r="X2240" t="s">
        <v>7891</v>
      </c>
      <c r="Y2240" t="s">
        <v>7891</v>
      </c>
      <c r="Z2240" t="s">
        <v>7891</v>
      </c>
      <c r="AA2240" t="s">
        <v>11433</v>
      </c>
      <c r="AB2240" t="s">
        <v>11434</v>
      </c>
      <c r="AC2240" t="s">
        <v>7891</v>
      </c>
      <c r="AD2240" t="s">
        <v>7891</v>
      </c>
      <c r="AE2240" t="s">
        <v>7891</v>
      </c>
      <c r="AF2240" t="s">
        <v>7891</v>
      </c>
      <c r="AG2240" t="s">
        <v>7891</v>
      </c>
      <c r="AH2240" t="s">
        <v>7891</v>
      </c>
      <c r="AI2240" t="s">
        <v>7891</v>
      </c>
      <c r="AJ2240" t="s">
        <v>7891</v>
      </c>
      <c r="AK2240" t="s">
        <v>7891</v>
      </c>
      <c r="AL2240" t="s">
        <v>7891</v>
      </c>
      <c r="AM2240" t="s">
        <v>7891</v>
      </c>
      <c r="AN2240" t="s">
        <v>7891</v>
      </c>
      <c r="AO2240" t="s">
        <v>10748</v>
      </c>
      <c r="AP2240" t="s">
        <v>7891</v>
      </c>
      <c r="AQ2240" t="s">
        <v>7891</v>
      </c>
      <c r="AR2240" t="s">
        <v>7891</v>
      </c>
      <c r="AS2240" t="s">
        <v>7891</v>
      </c>
      <c r="AT2240" t="s">
        <v>7924</v>
      </c>
      <c r="AU2240">
        <v>2021</v>
      </c>
      <c r="AV2240">
        <v>6</v>
      </c>
      <c r="AW2240">
        <v>12</v>
      </c>
      <c r="AX2240" t="s">
        <v>7891</v>
      </c>
      <c r="AY2240" t="s">
        <v>7891</v>
      </c>
      <c r="AZ2240" t="s">
        <v>7891</v>
      </c>
      <c r="BA2240" t="s">
        <v>7891</v>
      </c>
      <c r="BB2240" t="s">
        <v>11435</v>
      </c>
      <c r="BC2240" t="s">
        <v>11436</v>
      </c>
      <c r="BD2240" t="s">
        <v>7891</v>
      </c>
      <c r="BE2240" t="s">
        <v>7891</v>
      </c>
      <c r="BF2240" t="s">
        <v>7891</v>
      </c>
      <c r="BG2240" t="s">
        <v>7891</v>
      </c>
      <c r="BH2240" t="s">
        <v>7891</v>
      </c>
      <c r="BI2240" t="s">
        <v>7891</v>
      </c>
      <c r="BJ2240" t="s">
        <v>7891</v>
      </c>
      <c r="BK2240" t="s">
        <v>7891</v>
      </c>
      <c r="BL2240" t="s">
        <v>7891</v>
      </c>
      <c r="BM2240">
        <v>34838199</v>
      </c>
      <c r="BN2240" t="s">
        <v>7891</v>
      </c>
      <c r="BO2240" t="s">
        <v>7891</v>
      </c>
      <c r="BP2240" t="s">
        <v>7891</v>
      </c>
      <c r="BQ2240" t="s">
        <v>7891</v>
      </c>
      <c r="BR2240" t="s">
        <v>11437</v>
      </c>
    </row>
    <row r="2241" spans="1:70" x14ac:dyDescent="0.35">
      <c r="A2241" t="s">
        <v>11410</v>
      </c>
      <c r="B2241" t="s">
        <v>11692</v>
      </c>
      <c r="C2241" t="s">
        <v>7891</v>
      </c>
      <c r="D2241" t="s">
        <v>7747</v>
      </c>
      <c r="E2241" t="s">
        <v>11693</v>
      </c>
      <c r="U2241" t="s">
        <v>7891</v>
      </c>
      <c r="V2241" t="s">
        <v>11694</v>
      </c>
      <c r="W2241" t="s">
        <v>7891</v>
      </c>
      <c r="X2241" t="s">
        <v>7891</v>
      </c>
      <c r="Y2241" t="s">
        <v>7891</v>
      </c>
      <c r="Z2241" t="s">
        <v>7891</v>
      </c>
      <c r="AA2241" t="s">
        <v>7891</v>
      </c>
      <c r="AB2241" t="s">
        <v>7891</v>
      </c>
      <c r="AC2241" t="s">
        <v>7891</v>
      </c>
      <c r="AD2241" t="s">
        <v>7891</v>
      </c>
      <c r="AE2241" t="s">
        <v>7891</v>
      </c>
      <c r="AF2241" t="s">
        <v>7891</v>
      </c>
      <c r="AG2241" t="s">
        <v>7891</v>
      </c>
      <c r="AH2241" t="s">
        <v>7891</v>
      </c>
      <c r="AI2241" t="s">
        <v>7891</v>
      </c>
      <c r="AJ2241" t="s">
        <v>7891</v>
      </c>
      <c r="AK2241" t="s">
        <v>7891</v>
      </c>
      <c r="AL2241" t="s">
        <v>7891</v>
      </c>
      <c r="AM2241" t="s">
        <v>7891</v>
      </c>
      <c r="AN2241" t="s">
        <v>7891</v>
      </c>
      <c r="AO2241" t="s">
        <v>7891</v>
      </c>
      <c r="AP2241" t="s">
        <v>11695</v>
      </c>
      <c r="AQ2241" t="s">
        <v>7891</v>
      </c>
      <c r="AR2241" t="s">
        <v>7891</v>
      </c>
      <c r="AS2241" t="s">
        <v>7891</v>
      </c>
      <c r="AT2241" t="s">
        <v>10101</v>
      </c>
      <c r="AU2241">
        <v>2022</v>
      </c>
      <c r="AV2241">
        <v>7</v>
      </c>
      <c r="AW2241" t="s">
        <v>7891</v>
      </c>
      <c r="AX2241" t="s">
        <v>7891</v>
      </c>
      <c r="AY2241" t="s">
        <v>7891</v>
      </c>
      <c r="AZ2241" t="s">
        <v>7891</v>
      </c>
      <c r="BA2241" t="s">
        <v>7891</v>
      </c>
      <c r="BB2241" t="s">
        <v>7891</v>
      </c>
      <c r="BC2241" t="s">
        <v>7891</v>
      </c>
      <c r="BD2241">
        <v>737761</v>
      </c>
      <c r="BE2241" t="s">
        <v>7749</v>
      </c>
      <c r="BF2241" t="s">
        <v>7891</v>
      </c>
      <c r="BG2241" t="s">
        <v>7891</v>
      </c>
      <c r="BH2241" t="s">
        <v>7891</v>
      </c>
      <c r="BI2241" t="s">
        <v>7891</v>
      </c>
      <c r="BJ2241" t="s">
        <v>7891</v>
      </c>
      <c r="BK2241" t="s">
        <v>7891</v>
      </c>
      <c r="BL2241" t="s">
        <v>7891</v>
      </c>
      <c r="BM2241" t="s">
        <v>7891</v>
      </c>
      <c r="BN2241" t="s">
        <v>7891</v>
      </c>
      <c r="BO2241" t="s">
        <v>7891</v>
      </c>
      <c r="BP2241" t="s">
        <v>7891</v>
      </c>
      <c r="BQ2241" t="s">
        <v>7891</v>
      </c>
      <c r="BR2241" t="s">
        <v>11696</v>
      </c>
    </row>
    <row r="2242" spans="1:70" x14ac:dyDescent="0.35">
      <c r="A2242" t="s">
        <v>11410</v>
      </c>
      <c r="B2242" t="s">
        <v>11697</v>
      </c>
      <c r="C2242" t="s">
        <v>7891</v>
      </c>
      <c r="D2242" t="s">
        <v>7762</v>
      </c>
      <c r="E2242" t="s">
        <v>11698</v>
      </c>
      <c r="U2242" t="s">
        <v>7891</v>
      </c>
      <c r="V2242" t="s">
        <v>11699</v>
      </c>
      <c r="W2242" t="s">
        <v>7891</v>
      </c>
      <c r="X2242" t="s">
        <v>7891</v>
      </c>
      <c r="Y2242" t="s">
        <v>7891</v>
      </c>
      <c r="Z2242" t="s">
        <v>7891</v>
      </c>
      <c r="AA2242" t="s">
        <v>7891</v>
      </c>
      <c r="AB2242" t="s">
        <v>7891</v>
      </c>
      <c r="AC2242" t="s">
        <v>7891</v>
      </c>
      <c r="AD2242" t="s">
        <v>7891</v>
      </c>
      <c r="AE2242" t="s">
        <v>7891</v>
      </c>
      <c r="AF2242" t="s">
        <v>7891</v>
      </c>
      <c r="AG2242" t="s">
        <v>7891</v>
      </c>
      <c r="AH2242" t="s">
        <v>7891</v>
      </c>
      <c r="AI2242" t="s">
        <v>7891</v>
      </c>
      <c r="AJ2242" t="s">
        <v>7891</v>
      </c>
      <c r="AK2242" t="s">
        <v>7891</v>
      </c>
      <c r="AL2242" t="s">
        <v>7891</v>
      </c>
      <c r="AM2242" t="s">
        <v>7891</v>
      </c>
      <c r="AN2242" t="s">
        <v>7891</v>
      </c>
      <c r="AO2242" t="s">
        <v>11700</v>
      </c>
      <c r="AP2242" t="s">
        <v>11701</v>
      </c>
      <c r="AQ2242" t="s">
        <v>7891</v>
      </c>
      <c r="AR2242" t="s">
        <v>7891</v>
      </c>
      <c r="AS2242" t="s">
        <v>7891</v>
      </c>
      <c r="AT2242" t="s">
        <v>7891</v>
      </c>
      <c r="AU2242" t="s">
        <v>7891</v>
      </c>
      <c r="AV2242" t="s">
        <v>7891</v>
      </c>
      <c r="AW2242" t="s">
        <v>7891</v>
      </c>
      <c r="AX2242" t="s">
        <v>7891</v>
      </c>
      <c r="AY2242" t="s">
        <v>7891</v>
      </c>
      <c r="AZ2242" t="s">
        <v>7891</v>
      </c>
      <c r="BA2242" t="s">
        <v>7891</v>
      </c>
      <c r="BB2242" t="s">
        <v>7891</v>
      </c>
      <c r="BC2242" t="s">
        <v>7891</v>
      </c>
      <c r="BD2242">
        <v>1.3634607221077554E+16</v>
      </c>
      <c r="BE2242" t="s">
        <v>7764</v>
      </c>
      <c r="BF2242" t="s">
        <v>7891</v>
      </c>
      <c r="BG2242" t="s">
        <v>7975</v>
      </c>
      <c r="BH2242" t="s">
        <v>7891</v>
      </c>
      <c r="BI2242" t="s">
        <v>7891</v>
      </c>
      <c r="BJ2242" t="s">
        <v>7891</v>
      </c>
      <c r="BK2242" t="s">
        <v>7891</v>
      </c>
      <c r="BL2242" t="s">
        <v>7891</v>
      </c>
      <c r="BM2242" t="s">
        <v>7891</v>
      </c>
      <c r="BN2242" t="s">
        <v>7891</v>
      </c>
      <c r="BO2242" t="s">
        <v>7891</v>
      </c>
      <c r="BP2242" t="s">
        <v>7891</v>
      </c>
      <c r="BQ2242" t="s">
        <v>7891</v>
      </c>
      <c r="BR2242" t="s">
        <v>11702</v>
      </c>
    </row>
    <row r="2243" spans="1:70" x14ac:dyDescent="0.35">
      <c r="A2243" t="s">
        <v>11410</v>
      </c>
      <c r="B2243" t="s">
        <v>11626</v>
      </c>
      <c r="C2243" t="s">
        <v>7891</v>
      </c>
      <c r="D2243" t="s">
        <v>7651</v>
      </c>
      <c r="E2243" t="s">
        <v>11627</v>
      </c>
      <c r="U2243" t="s">
        <v>7891</v>
      </c>
      <c r="V2243" t="s">
        <v>11628</v>
      </c>
      <c r="W2243" t="s">
        <v>7891</v>
      </c>
      <c r="X2243" t="s">
        <v>7891</v>
      </c>
      <c r="Y2243" t="s">
        <v>7891</v>
      </c>
      <c r="Z2243" t="s">
        <v>7891</v>
      </c>
      <c r="AA2243" t="s">
        <v>7891</v>
      </c>
      <c r="AB2243" t="s">
        <v>7891</v>
      </c>
      <c r="AC2243" t="s">
        <v>7891</v>
      </c>
      <c r="AD2243" t="s">
        <v>7891</v>
      </c>
      <c r="AE2243" t="s">
        <v>7891</v>
      </c>
      <c r="AF2243" t="s">
        <v>7891</v>
      </c>
      <c r="AG2243" t="s">
        <v>7891</v>
      </c>
      <c r="AH2243" t="s">
        <v>7891</v>
      </c>
      <c r="AI2243" t="s">
        <v>7891</v>
      </c>
      <c r="AJ2243" t="s">
        <v>7891</v>
      </c>
      <c r="AK2243" t="s">
        <v>7891</v>
      </c>
      <c r="AL2243" t="s">
        <v>7891</v>
      </c>
      <c r="AM2243" t="s">
        <v>7891</v>
      </c>
      <c r="AN2243" t="s">
        <v>7891</v>
      </c>
      <c r="AO2243" t="s">
        <v>11629</v>
      </c>
      <c r="AP2243" t="s">
        <v>11630</v>
      </c>
      <c r="AQ2243" t="s">
        <v>7891</v>
      </c>
      <c r="AR2243" t="s">
        <v>7891</v>
      </c>
      <c r="AS2243" t="s">
        <v>7891</v>
      </c>
      <c r="AT2243" t="s">
        <v>7916</v>
      </c>
      <c r="AU2243">
        <v>2021</v>
      </c>
      <c r="AV2243">
        <v>31</v>
      </c>
      <c r="AW2243" t="s">
        <v>7891</v>
      </c>
      <c r="AX2243" t="s">
        <v>7891</v>
      </c>
      <c r="AY2243">
        <v>2</v>
      </c>
      <c r="AZ2243" t="s">
        <v>7891</v>
      </c>
      <c r="BA2243" t="s">
        <v>7891</v>
      </c>
      <c r="BB2243" t="s">
        <v>7653</v>
      </c>
      <c r="BC2243" t="s">
        <v>7654</v>
      </c>
      <c r="BD2243" t="s">
        <v>7891</v>
      </c>
      <c r="BE2243" t="s">
        <v>7655</v>
      </c>
      <c r="BF2243" t="s">
        <v>7891</v>
      </c>
      <c r="BG2243" t="s">
        <v>7968</v>
      </c>
      <c r="BH2243" t="s">
        <v>7891</v>
      </c>
      <c r="BI2243" t="s">
        <v>7891</v>
      </c>
      <c r="BJ2243" t="s">
        <v>7891</v>
      </c>
      <c r="BK2243" t="s">
        <v>7891</v>
      </c>
      <c r="BL2243" t="s">
        <v>7891</v>
      </c>
      <c r="BM2243">
        <v>33849157</v>
      </c>
      <c r="BN2243" t="s">
        <v>7891</v>
      </c>
      <c r="BO2243" t="s">
        <v>7891</v>
      </c>
      <c r="BP2243" t="s">
        <v>7891</v>
      </c>
      <c r="BQ2243" t="s">
        <v>7891</v>
      </c>
      <c r="BR2243" t="s">
        <v>11631</v>
      </c>
    </row>
    <row r="2244" spans="1:70" x14ac:dyDescent="0.35">
      <c r="A2244" t="s">
        <v>11410</v>
      </c>
      <c r="B2244" t="s">
        <v>11703</v>
      </c>
      <c r="C2244" t="s">
        <v>7891</v>
      </c>
      <c r="D2244" t="s">
        <v>11704</v>
      </c>
      <c r="E2244" t="s">
        <v>11705</v>
      </c>
      <c r="U2244" t="s">
        <v>7891</v>
      </c>
      <c r="V2244" t="s">
        <v>11706</v>
      </c>
      <c r="W2244" t="s">
        <v>7891</v>
      </c>
      <c r="X2244" t="s">
        <v>7891</v>
      </c>
      <c r="Y2244" t="s">
        <v>7891</v>
      </c>
      <c r="Z2244" t="s">
        <v>7891</v>
      </c>
      <c r="AA2244" t="s">
        <v>7891</v>
      </c>
      <c r="AB2244" t="s">
        <v>11707</v>
      </c>
      <c r="AC2244" t="s">
        <v>7891</v>
      </c>
      <c r="AD2244" t="s">
        <v>7891</v>
      </c>
      <c r="AE2244" t="s">
        <v>7891</v>
      </c>
      <c r="AF2244" t="s">
        <v>7891</v>
      </c>
      <c r="AG2244" t="s">
        <v>7891</v>
      </c>
      <c r="AH2244" t="s">
        <v>7891</v>
      </c>
      <c r="AI2244" t="s">
        <v>7891</v>
      </c>
      <c r="AJ2244" t="s">
        <v>7891</v>
      </c>
      <c r="AK2244" t="s">
        <v>7891</v>
      </c>
      <c r="AL2244" t="s">
        <v>7891</v>
      </c>
      <c r="AM2244" t="s">
        <v>7891</v>
      </c>
      <c r="AN2244" t="s">
        <v>7891</v>
      </c>
      <c r="AO2244" t="s">
        <v>11708</v>
      </c>
      <c r="AP2244" t="s">
        <v>11709</v>
      </c>
      <c r="AQ2244" t="s">
        <v>7891</v>
      </c>
      <c r="AR2244" t="s">
        <v>7891</v>
      </c>
      <c r="AS2244" t="s">
        <v>7891</v>
      </c>
      <c r="AT2244" t="s">
        <v>7891</v>
      </c>
      <c r="AU2244" t="s">
        <v>7891</v>
      </c>
      <c r="AV2244" t="s">
        <v>7891</v>
      </c>
      <c r="AW2244" t="s">
        <v>7891</v>
      </c>
      <c r="AX2244" t="s">
        <v>7891</v>
      </c>
      <c r="AY2244" t="s">
        <v>7891</v>
      </c>
      <c r="AZ2244" t="s">
        <v>7891</v>
      </c>
      <c r="BA2244" t="s">
        <v>7891</v>
      </c>
      <c r="BB2244" t="s">
        <v>7891</v>
      </c>
      <c r="BC2244" t="s">
        <v>7891</v>
      </c>
      <c r="BD2244">
        <v>1.4733250211043932E+16</v>
      </c>
      <c r="BE2244" t="s">
        <v>7831</v>
      </c>
      <c r="BF2244" t="s">
        <v>7891</v>
      </c>
      <c r="BG2244" t="s">
        <v>9297</v>
      </c>
      <c r="BH2244" t="s">
        <v>7891</v>
      </c>
      <c r="BI2244" t="s">
        <v>7891</v>
      </c>
      <c r="BJ2244" t="s">
        <v>7891</v>
      </c>
      <c r="BK2244" t="s">
        <v>7891</v>
      </c>
      <c r="BL2244" t="s">
        <v>7891</v>
      </c>
      <c r="BM2244" t="s">
        <v>7891</v>
      </c>
      <c r="BN2244" t="s">
        <v>7891</v>
      </c>
      <c r="BO2244" t="s">
        <v>7891</v>
      </c>
      <c r="BP2244" t="s">
        <v>7891</v>
      </c>
      <c r="BQ2244" t="s">
        <v>7891</v>
      </c>
      <c r="BR2244" t="s">
        <v>11710</v>
      </c>
    </row>
    <row r="2245" spans="1:70" x14ac:dyDescent="0.35">
      <c r="A2245" t="s">
        <v>11410</v>
      </c>
      <c r="B2245" t="s">
        <v>8371</v>
      </c>
      <c r="C2245" t="s">
        <v>7891</v>
      </c>
      <c r="D2245" t="s">
        <v>5891</v>
      </c>
      <c r="E2245" t="s">
        <v>8372</v>
      </c>
      <c r="U2245" t="s">
        <v>7891</v>
      </c>
      <c r="V2245" t="s">
        <v>8373</v>
      </c>
      <c r="W2245" t="s">
        <v>7891</v>
      </c>
      <c r="X2245" t="s">
        <v>7891</v>
      </c>
      <c r="Y2245" t="s">
        <v>7891</v>
      </c>
      <c r="Z2245" t="s">
        <v>7891</v>
      </c>
      <c r="AA2245" t="s">
        <v>7891</v>
      </c>
      <c r="AB2245" t="s">
        <v>8374</v>
      </c>
      <c r="AC2245" t="s">
        <v>7891</v>
      </c>
      <c r="AD2245" t="s">
        <v>7891</v>
      </c>
      <c r="AE2245" t="s">
        <v>7891</v>
      </c>
      <c r="AF2245" t="s">
        <v>7891</v>
      </c>
      <c r="AG2245" t="s">
        <v>7891</v>
      </c>
      <c r="AH2245" t="s">
        <v>7891</v>
      </c>
      <c r="AI2245" t="s">
        <v>7891</v>
      </c>
      <c r="AJ2245" t="s">
        <v>7891</v>
      </c>
      <c r="AK2245" t="s">
        <v>7891</v>
      </c>
      <c r="AL2245" t="s">
        <v>7891</v>
      </c>
      <c r="AM2245" t="s">
        <v>7891</v>
      </c>
      <c r="AN2245" t="s">
        <v>7891</v>
      </c>
      <c r="AO2245" t="s">
        <v>7891</v>
      </c>
      <c r="AP2245" t="s">
        <v>8375</v>
      </c>
      <c r="AQ2245" t="s">
        <v>7891</v>
      </c>
      <c r="AR2245" t="s">
        <v>7891</v>
      </c>
      <c r="AS2245" t="s">
        <v>7891</v>
      </c>
      <c r="AT2245" t="s">
        <v>8331</v>
      </c>
      <c r="AU2245">
        <v>2022</v>
      </c>
      <c r="AV2245">
        <v>11</v>
      </c>
      <c r="AW2245">
        <v>5</v>
      </c>
      <c r="AX2245" t="s">
        <v>7891</v>
      </c>
      <c r="AY2245" t="s">
        <v>7891</v>
      </c>
      <c r="AZ2245" t="s">
        <v>7891</v>
      </c>
      <c r="BA2245" t="s">
        <v>7891</v>
      </c>
      <c r="BB2245" t="s">
        <v>7891</v>
      </c>
      <c r="BC2245" t="s">
        <v>7891</v>
      </c>
      <c r="BD2245">
        <v>1218</v>
      </c>
      <c r="BE2245" t="s">
        <v>5896</v>
      </c>
      <c r="BF2245" t="s">
        <v>7891</v>
      </c>
      <c r="BG2245" t="s">
        <v>7891</v>
      </c>
      <c r="BH2245" t="s">
        <v>7891</v>
      </c>
      <c r="BI2245" t="s">
        <v>7891</v>
      </c>
      <c r="BJ2245" t="s">
        <v>7891</v>
      </c>
      <c r="BK2245" t="s">
        <v>7891</v>
      </c>
      <c r="BL2245" t="s">
        <v>7891</v>
      </c>
      <c r="BM2245">
        <v>35268309</v>
      </c>
      <c r="BN2245" t="s">
        <v>7891</v>
      </c>
      <c r="BO2245" t="s">
        <v>7891</v>
      </c>
      <c r="BP2245" t="s">
        <v>7891</v>
      </c>
      <c r="BQ2245" t="s">
        <v>7891</v>
      </c>
      <c r="BR2245" t="s">
        <v>8376</v>
      </c>
    </row>
    <row r="2246" spans="1:70" x14ac:dyDescent="0.35">
      <c r="A2246" t="s">
        <v>11410</v>
      </c>
      <c r="B2246" t="s">
        <v>10053</v>
      </c>
      <c r="C2246" t="s">
        <v>7891</v>
      </c>
      <c r="D2246" t="s">
        <v>5521</v>
      </c>
      <c r="E2246" t="s">
        <v>10054</v>
      </c>
      <c r="U2246" t="s">
        <v>7891</v>
      </c>
      <c r="V2246" t="s">
        <v>10055</v>
      </c>
      <c r="W2246" t="s">
        <v>7891</v>
      </c>
      <c r="X2246" t="s">
        <v>7891</v>
      </c>
      <c r="Y2246" t="s">
        <v>7891</v>
      </c>
      <c r="Z2246" t="s">
        <v>7891</v>
      </c>
      <c r="AA2246" t="s">
        <v>10056</v>
      </c>
      <c r="AB2246" t="s">
        <v>10057</v>
      </c>
      <c r="AC2246" t="s">
        <v>7891</v>
      </c>
      <c r="AD2246" t="s">
        <v>7891</v>
      </c>
      <c r="AE2246" t="s">
        <v>7891</v>
      </c>
      <c r="AF2246" t="s">
        <v>7891</v>
      </c>
      <c r="AG2246" t="s">
        <v>7891</v>
      </c>
      <c r="AH2246" t="s">
        <v>7891</v>
      </c>
      <c r="AI2246" t="s">
        <v>7891</v>
      </c>
      <c r="AJ2246" t="s">
        <v>7891</v>
      </c>
      <c r="AK2246" t="s">
        <v>7891</v>
      </c>
      <c r="AL2246" t="s">
        <v>7891</v>
      </c>
      <c r="AM2246" t="s">
        <v>7891</v>
      </c>
      <c r="AN2246" t="s">
        <v>7891</v>
      </c>
      <c r="AO2246" t="s">
        <v>10058</v>
      </c>
      <c r="AP2246" t="s">
        <v>10059</v>
      </c>
      <c r="AQ2246" t="s">
        <v>7891</v>
      </c>
      <c r="AR2246" t="s">
        <v>7891</v>
      </c>
      <c r="AS2246" t="s">
        <v>7891</v>
      </c>
      <c r="AT2246" t="s">
        <v>7891</v>
      </c>
      <c r="AU2246" t="s">
        <v>7891</v>
      </c>
      <c r="AV2246" t="s">
        <v>7891</v>
      </c>
      <c r="AW2246" t="s">
        <v>7891</v>
      </c>
      <c r="AX2246" t="s">
        <v>7891</v>
      </c>
      <c r="AY2246" t="s">
        <v>7891</v>
      </c>
      <c r="AZ2246" t="s">
        <v>7891</v>
      </c>
      <c r="BA2246" t="s">
        <v>7891</v>
      </c>
      <c r="BB2246" t="s">
        <v>7891</v>
      </c>
      <c r="BC2246" t="s">
        <v>7891</v>
      </c>
      <c r="BD2246" t="s">
        <v>10060</v>
      </c>
      <c r="BE2246" t="s">
        <v>2213</v>
      </c>
      <c r="BF2246" t="s">
        <v>7891</v>
      </c>
      <c r="BG2246" t="s">
        <v>10046</v>
      </c>
      <c r="BH2246" t="s">
        <v>7891</v>
      </c>
      <c r="BI2246" t="s">
        <v>7891</v>
      </c>
      <c r="BJ2246" t="s">
        <v>7891</v>
      </c>
      <c r="BK2246" t="s">
        <v>7891</v>
      </c>
      <c r="BL2246" t="s">
        <v>7891</v>
      </c>
      <c r="BM2246">
        <v>33762041</v>
      </c>
      <c r="BN2246" t="s">
        <v>7891</v>
      </c>
      <c r="BO2246" t="s">
        <v>7891</v>
      </c>
      <c r="BP2246" t="s">
        <v>7891</v>
      </c>
      <c r="BQ2246" t="s">
        <v>7891</v>
      </c>
      <c r="BR2246" t="s">
        <v>10061</v>
      </c>
    </row>
    <row r="2247" spans="1:70" x14ac:dyDescent="0.35">
      <c r="A2247" t="s">
        <v>11410</v>
      </c>
      <c r="B2247" t="s">
        <v>8900</v>
      </c>
      <c r="C2247" t="s">
        <v>7891</v>
      </c>
      <c r="D2247" t="s">
        <v>8901</v>
      </c>
      <c r="E2247" t="s">
        <v>8902</v>
      </c>
      <c r="U2247" t="s">
        <v>7891</v>
      </c>
      <c r="V2247" t="s">
        <v>8903</v>
      </c>
      <c r="W2247" t="s">
        <v>7891</v>
      </c>
      <c r="X2247" t="s">
        <v>7891</v>
      </c>
      <c r="Y2247" t="s">
        <v>7891</v>
      </c>
      <c r="Z2247" t="s">
        <v>7891</v>
      </c>
      <c r="AA2247" t="s">
        <v>7891</v>
      </c>
      <c r="AB2247" t="s">
        <v>8904</v>
      </c>
      <c r="AC2247" t="s">
        <v>7891</v>
      </c>
      <c r="AD2247" t="s">
        <v>7891</v>
      </c>
      <c r="AE2247" t="s">
        <v>7891</v>
      </c>
      <c r="AF2247" t="s">
        <v>7891</v>
      </c>
      <c r="AG2247" t="s">
        <v>7891</v>
      </c>
      <c r="AH2247" t="s">
        <v>7891</v>
      </c>
      <c r="AI2247" t="s">
        <v>7891</v>
      </c>
      <c r="AJ2247" t="s">
        <v>7891</v>
      </c>
      <c r="AK2247" t="s">
        <v>7891</v>
      </c>
      <c r="AL2247" t="s">
        <v>7891</v>
      </c>
      <c r="AM2247" t="s">
        <v>7891</v>
      </c>
      <c r="AN2247" t="s">
        <v>7891</v>
      </c>
      <c r="AO2247" t="s">
        <v>8905</v>
      </c>
      <c r="AP2247" t="s">
        <v>8906</v>
      </c>
      <c r="AQ2247" t="s">
        <v>7891</v>
      </c>
      <c r="AR2247" t="s">
        <v>7891</v>
      </c>
      <c r="AS2247" t="s">
        <v>7891</v>
      </c>
      <c r="AT2247" t="s">
        <v>8907</v>
      </c>
      <c r="AU2247">
        <v>2021</v>
      </c>
      <c r="AV2247">
        <v>305</v>
      </c>
      <c r="AW2247" t="s">
        <v>7891</v>
      </c>
      <c r="AX2247" t="s">
        <v>7891</v>
      </c>
      <c r="AY2247" t="s">
        <v>7891</v>
      </c>
      <c r="AZ2247" t="s">
        <v>7891</v>
      </c>
      <c r="BA2247" t="s">
        <v>7891</v>
      </c>
      <c r="BB2247" t="s">
        <v>7891</v>
      </c>
      <c r="BC2247" t="s">
        <v>7891</v>
      </c>
      <c r="BD2247">
        <v>114253</v>
      </c>
      <c r="BE2247" t="s">
        <v>8908</v>
      </c>
      <c r="BF2247" t="s">
        <v>7891</v>
      </c>
      <c r="BG2247" t="s">
        <v>7925</v>
      </c>
      <c r="BH2247" t="s">
        <v>7891</v>
      </c>
      <c r="BI2247" t="s">
        <v>7891</v>
      </c>
      <c r="BJ2247" t="s">
        <v>7891</v>
      </c>
      <c r="BK2247" t="s">
        <v>7891</v>
      </c>
      <c r="BL2247" t="s">
        <v>7891</v>
      </c>
      <c r="BM2247">
        <v>34743063</v>
      </c>
      <c r="BN2247" t="s">
        <v>7891</v>
      </c>
      <c r="BO2247" t="s">
        <v>7891</v>
      </c>
      <c r="BP2247" t="s">
        <v>7891</v>
      </c>
      <c r="BQ2247" t="s">
        <v>7891</v>
      </c>
      <c r="BR2247" t="s">
        <v>8909</v>
      </c>
    </row>
    <row r="2248" spans="1:70" x14ac:dyDescent="0.35">
      <c r="A2248" t="s">
        <v>11410</v>
      </c>
      <c r="B2248" t="s">
        <v>10951</v>
      </c>
      <c r="C2248" t="s">
        <v>7891</v>
      </c>
      <c r="D2248" t="s">
        <v>5780</v>
      </c>
      <c r="E2248" t="s">
        <v>10952</v>
      </c>
      <c r="U2248" t="s">
        <v>7891</v>
      </c>
      <c r="V2248" t="s">
        <v>10953</v>
      </c>
      <c r="W2248" t="s">
        <v>7891</v>
      </c>
      <c r="X2248" t="s">
        <v>7891</v>
      </c>
      <c r="Y2248" t="s">
        <v>7891</v>
      </c>
      <c r="Z2248" t="s">
        <v>7891</v>
      </c>
      <c r="AA2248" t="s">
        <v>7891</v>
      </c>
      <c r="AB2248" t="s">
        <v>10954</v>
      </c>
      <c r="AC2248" t="s">
        <v>7891</v>
      </c>
      <c r="AD2248" t="s">
        <v>7891</v>
      </c>
      <c r="AE2248" t="s">
        <v>7891</v>
      </c>
      <c r="AF2248" t="s">
        <v>7891</v>
      </c>
      <c r="AG2248" t="s">
        <v>7891</v>
      </c>
      <c r="AH2248" t="s">
        <v>7891</v>
      </c>
      <c r="AI2248" t="s">
        <v>7891</v>
      </c>
      <c r="AJ2248" t="s">
        <v>7891</v>
      </c>
      <c r="AK2248" t="s">
        <v>7891</v>
      </c>
      <c r="AL2248" t="s">
        <v>7891</v>
      </c>
      <c r="AM2248" t="s">
        <v>7891</v>
      </c>
      <c r="AN2248" t="s">
        <v>7891</v>
      </c>
      <c r="AO2248" t="s">
        <v>10955</v>
      </c>
      <c r="AP2248" t="s">
        <v>10956</v>
      </c>
      <c r="AQ2248" t="s">
        <v>7891</v>
      </c>
      <c r="AR2248" t="s">
        <v>7891</v>
      </c>
      <c r="AS2248" t="s">
        <v>7891</v>
      </c>
      <c r="AT2248" t="s">
        <v>7967</v>
      </c>
      <c r="AU2248">
        <v>2021</v>
      </c>
      <c r="AV2248">
        <v>28</v>
      </c>
      <c r="AW2248">
        <v>3</v>
      </c>
      <c r="AX2248" t="s">
        <v>7891</v>
      </c>
      <c r="AY2248" t="s">
        <v>7891</v>
      </c>
      <c r="AZ2248" t="s">
        <v>8545</v>
      </c>
      <c r="BA2248" t="s">
        <v>7891</v>
      </c>
      <c r="BB2248">
        <v>682</v>
      </c>
      <c r="BC2248">
        <v>693</v>
      </c>
      <c r="BD2248" t="s">
        <v>7891</v>
      </c>
      <c r="BE2248" t="s">
        <v>747</v>
      </c>
      <c r="BF2248" t="s">
        <v>7891</v>
      </c>
      <c r="BG2248" t="s">
        <v>10949</v>
      </c>
      <c r="BH2248" t="s">
        <v>7891</v>
      </c>
      <c r="BI2248" t="s">
        <v>7891</v>
      </c>
      <c r="BJ2248" t="s">
        <v>7891</v>
      </c>
      <c r="BK2248" t="s">
        <v>7891</v>
      </c>
      <c r="BL2248" t="s">
        <v>7891</v>
      </c>
      <c r="BM2248">
        <v>33169471</v>
      </c>
      <c r="BN2248" t="s">
        <v>7891</v>
      </c>
      <c r="BO2248" t="s">
        <v>7891</v>
      </c>
      <c r="BP2248" t="s">
        <v>7891</v>
      </c>
      <c r="BQ2248" t="s">
        <v>7891</v>
      </c>
      <c r="BR2248" t="s">
        <v>10957</v>
      </c>
    </row>
    <row r="2249" spans="1:70" x14ac:dyDescent="0.35">
      <c r="A2249" t="s">
        <v>11410</v>
      </c>
      <c r="B2249" t="s">
        <v>10821</v>
      </c>
      <c r="C2249" t="s">
        <v>7891</v>
      </c>
      <c r="D2249" t="s">
        <v>4206</v>
      </c>
      <c r="E2249" t="s">
        <v>9787</v>
      </c>
      <c r="U2249" t="s">
        <v>7891</v>
      </c>
      <c r="V2249" t="s">
        <v>10822</v>
      </c>
      <c r="W2249" t="s">
        <v>7891</v>
      </c>
      <c r="X2249" t="s">
        <v>7891</v>
      </c>
      <c r="Y2249" t="s">
        <v>7891</v>
      </c>
      <c r="Z2249" t="s">
        <v>7891</v>
      </c>
      <c r="AA2249" t="s">
        <v>7891</v>
      </c>
      <c r="AB2249" t="s">
        <v>10823</v>
      </c>
      <c r="AC2249" t="s">
        <v>7891</v>
      </c>
      <c r="AD2249" t="s">
        <v>7891</v>
      </c>
      <c r="AE2249" t="s">
        <v>7891</v>
      </c>
      <c r="AF2249" t="s">
        <v>7891</v>
      </c>
      <c r="AG2249" t="s">
        <v>7891</v>
      </c>
      <c r="AH2249" t="s">
        <v>7891</v>
      </c>
      <c r="AI2249" t="s">
        <v>7891</v>
      </c>
      <c r="AJ2249" t="s">
        <v>7891</v>
      </c>
      <c r="AK2249" t="s">
        <v>7891</v>
      </c>
      <c r="AL2249" t="s">
        <v>7891</v>
      </c>
      <c r="AM2249" t="s">
        <v>7891</v>
      </c>
      <c r="AN2249" t="s">
        <v>7891</v>
      </c>
      <c r="AO2249" t="s">
        <v>9790</v>
      </c>
      <c r="AP2249" t="s">
        <v>9791</v>
      </c>
      <c r="AQ2249" t="s">
        <v>7891</v>
      </c>
      <c r="AR2249" t="s">
        <v>7891</v>
      </c>
      <c r="AS2249" t="s">
        <v>7891</v>
      </c>
      <c r="AT2249" t="s">
        <v>7916</v>
      </c>
      <c r="AU2249">
        <v>2021</v>
      </c>
      <c r="AV2249">
        <v>77</v>
      </c>
      <c r="AW2249">
        <v>4</v>
      </c>
      <c r="AX2249" t="s">
        <v>7891</v>
      </c>
      <c r="AY2249" t="s">
        <v>7891</v>
      </c>
      <c r="AZ2249" t="s">
        <v>7891</v>
      </c>
      <c r="BA2249" t="s">
        <v>7891</v>
      </c>
      <c r="BB2249">
        <v>884</v>
      </c>
      <c r="BC2249">
        <v>895</v>
      </c>
      <c r="BD2249" t="s">
        <v>7891</v>
      </c>
      <c r="BE2249" t="s">
        <v>3439</v>
      </c>
      <c r="BF2249" t="s">
        <v>7891</v>
      </c>
      <c r="BG2249" t="s">
        <v>10795</v>
      </c>
      <c r="BH2249" t="s">
        <v>7891</v>
      </c>
      <c r="BI2249" t="s">
        <v>7891</v>
      </c>
      <c r="BJ2249" t="s">
        <v>7891</v>
      </c>
      <c r="BK2249" t="s">
        <v>7891</v>
      </c>
      <c r="BL2249" t="s">
        <v>7891</v>
      </c>
      <c r="BM2249">
        <v>33296508</v>
      </c>
      <c r="BN2249" t="s">
        <v>7891</v>
      </c>
      <c r="BO2249" t="s">
        <v>7891</v>
      </c>
      <c r="BP2249" t="s">
        <v>7891</v>
      </c>
      <c r="BQ2249" t="s">
        <v>7891</v>
      </c>
      <c r="BR2249" t="s">
        <v>10824</v>
      </c>
    </row>
    <row r="2250" spans="1:70" x14ac:dyDescent="0.35">
      <c r="A2250" t="s">
        <v>11410</v>
      </c>
      <c r="B2250" t="s">
        <v>11711</v>
      </c>
      <c r="C2250" t="s">
        <v>7891</v>
      </c>
      <c r="D2250" t="s">
        <v>11712</v>
      </c>
      <c r="E2250" t="s">
        <v>11713</v>
      </c>
      <c r="U2250" t="s">
        <v>7891</v>
      </c>
      <c r="V2250" t="s">
        <v>11714</v>
      </c>
      <c r="W2250" t="s">
        <v>7891</v>
      </c>
      <c r="X2250" t="s">
        <v>7891</v>
      </c>
      <c r="Y2250" t="s">
        <v>7891</v>
      </c>
      <c r="Z2250" t="s">
        <v>7891</v>
      </c>
      <c r="AA2250" t="s">
        <v>7891</v>
      </c>
      <c r="AB2250" t="s">
        <v>11715</v>
      </c>
      <c r="AC2250" t="s">
        <v>7891</v>
      </c>
      <c r="AD2250" t="s">
        <v>7891</v>
      </c>
      <c r="AE2250" t="s">
        <v>7891</v>
      </c>
      <c r="AF2250" t="s">
        <v>7891</v>
      </c>
      <c r="AG2250" t="s">
        <v>7891</v>
      </c>
      <c r="AH2250" t="s">
        <v>7891</v>
      </c>
      <c r="AI2250" t="s">
        <v>7891</v>
      </c>
      <c r="AJ2250" t="s">
        <v>7891</v>
      </c>
      <c r="AK2250" t="s">
        <v>7891</v>
      </c>
      <c r="AL2250" t="s">
        <v>7891</v>
      </c>
      <c r="AM2250" t="s">
        <v>7891</v>
      </c>
      <c r="AN2250" t="s">
        <v>7891</v>
      </c>
      <c r="AO2250" t="s">
        <v>11716</v>
      </c>
      <c r="AP2250" t="s">
        <v>11717</v>
      </c>
      <c r="AQ2250" t="s">
        <v>7891</v>
      </c>
      <c r="AR2250" t="s">
        <v>7891</v>
      </c>
      <c r="AS2250" t="s">
        <v>7891</v>
      </c>
      <c r="AT2250" t="s">
        <v>7924</v>
      </c>
      <c r="AU2250">
        <v>2020</v>
      </c>
      <c r="AV2250">
        <v>12</v>
      </c>
      <c r="AW2250">
        <v>3</v>
      </c>
      <c r="AX2250" t="s">
        <v>7891</v>
      </c>
      <c r="AY2250" t="s">
        <v>7891</v>
      </c>
      <c r="AZ2250" t="s">
        <v>7891</v>
      </c>
      <c r="BA2250" t="s">
        <v>7891</v>
      </c>
      <c r="BB2250">
        <v>72</v>
      </c>
      <c r="BC2250">
        <v>76</v>
      </c>
      <c r="BD2250" t="s">
        <v>7891</v>
      </c>
      <c r="BE2250" t="s">
        <v>11718</v>
      </c>
      <c r="BF2250" t="s">
        <v>7891</v>
      </c>
      <c r="BG2250" t="s">
        <v>7891</v>
      </c>
      <c r="BH2250" t="s">
        <v>7891</v>
      </c>
      <c r="BI2250" t="s">
        <v>7891</v>
      </c>
      <c r="BJ2250" t="s">
        <v>7891</v>
      </c>
      <c r="BK2250" t="s">
        <v>7891</v>
      </c>
      <c r="BL2250" t="s">
        <v>7891</v>
      </c>
      <c r="BM2250">
        <v>33114276</v>
      </c>
      <c r="BN2250" t="s">
        <v>7891</v>
      </c>
      <c r="BO2250" t="s">
        <v>7891</v>
      </c>
      <c r="BP2250" t="s">
        <v>7891</v>
      </c>
      <c r="BQ2250" t="s">
        <v>7891</v>
      </c>
      <c r="BR2250" t="s">
        <v>11719</v>
      </c>
    </row>
    <row r="2251" spans="1:70" x14ac:dyDescent="0.35">
      <c r="A2251" t="s">
        <v>11410</v>
      </c>
      <c r="B2251" t="s">
        <v>11720</v>
      </c>
      <c r="C2251" t="s">
        <v>7891</v>
      </c>
      <c r="D2251" t="s">
        <v>7128</v>
      </c>
      <c r="E2251" t="s">
        <v>11721</v>
      </c>
      <c r="U2251" t="s">
        <v>7891</v>
      </c>
      <c r="V2251" t="s">
        <v>11722</v>
      </c>
      <c r="W2251" t="s">
        <v>7891</v>
      </c>
      <c r="X2251" t="s">
        <v>7891</v>
      </c>
      <c r="Y2251" t="s">
        <v>7891</v>
      </c>
      <c r="Z2251" t="s">
        <v>7891</v>
      </c>
      <c r="AA2251" t="s">
        <v>7891</v>
      </c>
      <c r="AB2251" t="s">
        <v>11723</v>
      </c>
      <c r="AC2251" t="s">
        <v>7891</v>
      </c>
      <c r="AD2251" t="s">
        <v>7891</v>
      </c>
      <c r="AE2251" t="s">
        <v>7891</v>
      </c>
      <c r="AF2251" t="s">
        <v>7891</v>
      </c>
      <c r="AG2251" t="s">
        <v>7891</v>
      </c>
      <c r="AH2251" t="s">
        <v>7891</v>
      </c>
      <c r="AI2251" t="s">
        <v>7891</v>
      </c>
      <c r="AJ2251" t="s">
        <v>7891</v>
      </c>
      <c r="AK2251" t="s">
        <v>7891</v>
      </c>
      <c r="AL2251" t="s">
        <v>7891</v>
      </c>
      <c r="AM2251" t="s">
        <v>7891</v>
      </c>
      <c r="AN2251" t="s">
        <v>7891</v>
      </c>
      <c r="AO2251" t="s">
        <v>11724</v>
      </c>
      <c r="AP2251" t="s">
        <v>7891</v>
      </c>
      <c r="AQ2251" t="s">
        <v>7891</v>
      </c>
      <c r="AR2251" t="s">
        <v>7891</v>
      </c>
      <c r="AS2251" t="s">
        <v>7891</v>
      </c>
      <c r="AT2251" t="s">
        <v>7924</v>
      </c>
      <c r="AU2251">
        <v>2020</v>
      </c>
      <c r="AV2251">
        <v>6</v>
      </c>
      <c r="AW2251">
        <v>6</v>
      </c>
      <c r="AX2251" t="s">
        <v>7891</v>
      </c>
      <c r="AY2251" t="s">
        <v>7891</v>
      </c>
      <c r="AZ2251" t="s">
        <v>7891</v>
      </c>
      <c r="BA2251" t="s">
        <v>7891</v>
      </c>
      <c r="BB2251" t="s">
        <v>7891</v>
      </c>
      <c r="BC2251" t="s">
        <v>7891</v>
      </c>
      <c r="BD2251" t="s">
        <v>11725</v>
      </c>
      <c r="BE2251" t="s">
        <v>7134</v>
      </c>
      <c r="BF2251" t="s">
        <v>7891</v>
      </c>
      <c r="BG2251" t="s">
        <v>7891</v>
      </c>
      <c r="BH2251" t="s">
        <v>7891</v>
      </c>
      <c r="BI2251" t="s">
        <v>7891</v>
      </c>
      <c r="BJ2251" t="s">
        <v>7891</v>
      </c>
      <c r="BK2251" t="s">
        <v>7891</v>
      </c>
      <c r="BL2251" t="s">
        <v>7891</v>
      </c>
      <c r="BM2251">
        <v>33335013</v>
      </c>
      <c r="BN2251" t="s">
        <v>7891</v>
      </c>
      <c r="BO2251" t="s">
        <v>7891</v>
      </c>
      <c r="BP2251" t="s">
        <v>7891</v>
      </c>
      <c r="BQ2251" t="s">
        <v>7891</v>
      </c>
      <c r="BR2251" t="s">
        <v>11726</v>
      </c>
    </row>
    <row r="2252" spans="1:70" x14ac:dyDescent="0.35">
      <c r="A2252" t="s">
        <v>11410</v>
      </c>
      <c r="B2252" t="s">
        <v>11727</v>
      </c>
      <c r="C2252" t="s">
        <v>7891</v>
      </c>
      <c r="D2252" t="s">
        <v>405</v>
      </c>
      <c r="E2252" t="s">
        <v>11728</v>
      </c>
      <c r="U2252" t="s">
        <v>7891</v>
      </c>
      <c r="V2252" t="s">
        <v>11729</v>
      </c>
      <c r="W2252" t="s">
        <v>7891</v>
      </c>
      <c r="X2252" t="s">
        <v>7891</v>
      </c>
      <c r="Y2252" t="s">
        <v>7891</v>
      </c>
      <c r="Z2252" t="s">
        <v>7891</v>
      </c>
      <c r="AA2252" t="s">
        <v>7891</v>
      </c>
      <c r="AB2252" t="s">
        <v>11730</v>
      </c>
      <c r="AC2252" t="s">
        <v>7891</v>
      </c>
      <c r="AD2252" t="s">
        <v>7891</v>
      </c>
      <c r="AE2252" t="s">
        <v>7891</v>
      </c>
      <c r="AF2252" t="s">
        <v>7891</v>
      </c>
      <c r="AG2252" t="s">
        <v>7891</v>
      </c>
      <c r="AH2252" t="s">
        <v>7891</v>
      </c>
      <c r="AI2252" t="s">
        <v>7891</v>
      </c>
      <c r="AJ2252" t="s">
        <v>7891</v>
      </c>
      <c r="AK2252" t="s">
        <v>7891</v>
      </c>
      <c r="AL2252" t="s">
        <v>7891</v>
      </c>
      <c r="AM2252" t="s">
        <v>7891</v>
      </c>
      <c r="AN2252" t="s">
        <v>7891</v>
      </c>
      <c r="AO2252" t="s">
        <v>411</v>
      </c>
      <c r="AP2252" t="s">
        <v>11731</v>
      </c>
      <c r="AQ2252" t="s">
        <v>7891</v>
      </c>
      <c r="AR2252" t="s">
        <v>7891</v>
      </c>
      <c r="AS2252" t="s">
        <v>7891</v>
      </c>
      <c r="AT2252" t="s">
        <v>7924</v>
      </c>
      <c r="AU2252">
        <v>2021</v>
      </c>
      <c r="AV2252">
        <v>92</v>
      </c>
      <c r="AW2252">
        <v>4</v>
      </c>
      <c r="AX2252" t="s">
        <v>7891</v>
      </c>
      <c r="AY2252" t="s">
        <v>7891</v>
      </c>
      <c r="AZ2252" t="s">
        <v>7891</v>
      </c>
      <c r="BA2252" t="s">
        <v>7891</v>
      </c>
      <c r="BB2252">
        <v>1657</v>
      </c>
      <c r="BC2252">
        <v>1671</v>
      </c>
      <c r="BD2252" t="s">
        <v>7891</v>
      </c>
      <c r="BE2252" t="s">
        <v>409</v>
      </c>
      <c r="BF2252" t="s">
        <v>7891</v>
      </c>
      <c r="BG2252" t="s">
        <v>9570</v>
      </c>
      <c r="BH2252" t="s">
        <v>7891</v>
      </c>
      <c r="BI2252" t="s">
        <v>7891</v>
      </c>
      <c r="BJ2252" t="s">
        <v>7891</v>
      </c>
      <c r="BK2252" t="s">
        <v>7891</v>
      </c>
      <c r="BL2252" t="s">
        <v>7891</v>
      </c>
      <c r="BM2252">
        <v>34169388</v>
      </c>
      <c r="BN2252" t="s">
        <v>7891</v>
      </c>
      <c r="BO2252" t="s">
        <v>7891</v>
      </c>
      <c r="BP2252" t="s">
        <v>7891</v>
      </c>
      <c r="BQ2252" t="s">
        <v>7891</v>
      </c>
      <c r="BR2252" t="s">
        <v>11732</v>
      </c>
    </row>
    <row r="2253" spans="1:70" x14ac:dyDescent="0.35">
      <c r="A2253" t="s">
        <v>11410</v>
      </c>
      <c r="B2253" t="s">
        <v>11733</v>
      </c>
      <c r="C2253" t="s">
        <v>7891</v>
      </c>
      <c r="D2253" t="s">
        <v>7144</v>
      </c>
      <c r="E2253" t="s">
        <v>11734</v>
      </c>
      <c r="U2253" t="s">
        <v>7891</v>
      </c>
      <c r="V2253" t="s">
        <v>11735</v>
      </c>
      <c r="W2253" t="s">
        <v>7891</v>
      </c>
      <c r="X2253" t="s">
        <v>7891</v>
      </c>
      <c r="Y2253" t="s">
        <v>7891</v>
      </c>
      <c r="Z2253" t="s">
        <v>7891</v>
      </c>
      <c r="AA2253" t="s">
        <v>7891</v>
      </c>
      <c r="AB2253" t="s">
        <v>11736</v>
      </c>
      <c r="AC2253" t="s">
        <v>7891</v>
      </c>
      <c r="AD2253" t="s">
        <v>7891</v>
      </c>
      <c r="AE2253" t="s">
        <v>7891</v>
      </c>
      <c r="AF2253" t="s">
        <v>7891</v>
      </c>
      <c r="AG2253" t="s">
        <v>7891</v>
      </c>
      <c r="AH2253" t="s">
        <v>7891</v>
      </c>
      <c r="AI2253" t="s">
        <v>7891</v>
      </c>
      <c r="AJ2253" t="s">
        <v>7891</v>
      </c>
      <c r="AK2253" t="s">
        <v>7891</v>
      </c>
      <c r="AL2253" t="s">
        <v>7891</v>
      </c>
      <c r="AM2253" t="s">
        <v>7891</v>
      </c>
      <c r="AN2253" t="s">
        <v>7891</v>
      </c>
      <c r="AO2253" t="s">
        <v>11737</v>
      </c>
      <c r="AP2253" t="s">
        <v>7891</v>
      </c>
      <c r="AQ2253" t="s">
        <v>7891</v>
      </c>
      <c r="AR2253" t="s">
        <v>7891</v>
      </c>
      <c r="AS2253" t="s">
        <v>7891</v>
      </c>
      <c r="AT2253" t="s">
        <v>7924</v>
      </c>
      <c r="AU2253">
        <v>2021</v>
      </c>
      <c r="AV2253">
        <v>71</v>
      </c>
      <c r="AW2253">
        <v>6</v>
      </c>
      <c r="AX2253" t="s">
        <v>7891</v>
      </c>
      <c r="AY2253" t="s">
        <v>7891</v>
      </c>
      <c r="AZ2253" t="s">
        <v>7891</v>
      </c>
      <c r="BA2253" t="s">
        <v>7891</v>
      </c>
      <c r="BB2253">
        <v>466</v>
      </c>
      <c r="BC2253">
        <v>473</v>
      </c>
      <c r="BD2253" t="s">
        <v>7891</v>
      </c>
      <c r="BE2253" t="s">
        <v>7150</v>
      </c>
      <c r="BF2253" t="s">
        <v>7891</v>
      </c>
      <c r="BG2253" t="s">
        <v>7891</v>
      </c>
      <c r="BH2253" t="s">
        <v>7891</v>
      </c>
      <c r="BI2253" t="s">
        <v>7891</v>
      </c>
      <c r="BJ2253" t="s">
        <v>7891</v>
      </c>
      <c r="BK2253" t="s">
        <v>7891</v>
      </c>
      <c r="BL2253" t="s">
        <v>7891</v>
      </c>
      <c r="BM2253">
        <v>34794530</v>
      </c>
      <c r="BN2253" t="s">
        <v>7891</v>
      </c>
      <c r="BO2253" t="s">
        <v>7891</v>
      </c>
      <c r="BP2253" t="s">
        <v>7891</v>
      </c>
      <c r="BQ2253" t="s">
        <v>7891</v>
      </c>
      <c r="BR2253" t="s">
        <v>11738</v>
      </c>
    </row>
    <row r="2254" spans="1:70" x14ac:dyDescent="0.35">
      <c r="A2254" t="s">
        <v>11410</v>
      </c>
      <c r="B2254" t="s">
        <v>11739</v>
      </c>
      <c r="C2254" t="s">
        <v>7891</v>
      </c>
      <c r="D2254" t="s">
        <v>11740</v>
      </c>
      <c r="E2254" t="s">
        <v>11741</v>
      </c>
      <c r="U2254" t="s">
        <v>7891</v>
      </c>
      <c r="V2254" t="s">
        <v>11742</v>
      </c>
      <c r="W2254" t="s">
        <v>7891</v>
      </c>
      <c r="X2254" t="s">
        <v>7891</v>
      </c>
      <c r="Y2254" t="s">
        <v>7891</v>
      </c>
      <c r="Z2254" t="s">
        <v>7891</v>
      </c>
      <c r="AA2254" t="s">
        <v>7891</v>
      </c>
      <c r="AB2254" t="s">
        <v>11743</v>
      </c>
      <c r="AC2254" t="s">
        <v>7891</v>
      </c>
      <c r="AD2254" t="s">
        <v>7891</v>
      </c>
      <c r="AE2254" t="s">
        <v>7891</v>
      </c>
      <c r="AF2254" t="s">
        <v>7891</v>
      </c>
      <c r="AG2254" t="s">
        <v>7891</v>
      </c>
      <c r="AH2254" t="s">
        <v>7891</v>
      </c>
      <c r="AI2254" t="s">
        <v>7891</v>
      </c>
      <c r="AJ2254" t="s">
        <v>7891</v>
      </c>
      <c r="AK2254" t="s">
        <v>7891</v>
      </c>
      <c r="AL2254" t="s">
        <v>7891</v>
      </c>
      <c r="AM2254" t="s">
        <v>7891</v>
      </c>
      <c r="AN2254" t="s">
        <v>7891</v>
      </c>
      <c r="AO2254" t="s">
        <v>11744</v>
      </c>
      <c r="AP2254" t="s">
        <v>11745</v>
      </c>
      <c r="AQ2254" t="s">
        <v>7891</v>
      </c>
      <c r="AR2254" t="s">
        <v>7891</v>
      </c>
      <c r="AS2254" t="s">
        <v>7891</v>
      </c>
      <c r="AT2254" t="s">
        <v>7891</v>
      </c>
      <c r="AU2254" t="s">
        <v>7891</v>
      </c>
      <c r="AV2254" t="s">
        <v>7891</v>
      </c>
      <c r="AW2254" t="s">
        <v>7891</v>
      </c>
      <c r="AX2254" t="s">
        <v>7891</v>
      </c>
      <c r="AY2254" t="s">
        <v>7891</v>
      </c>
      <c r="AZ2254" t="s">
        <v>7891</v>
      </c>
      <c r="BA2254" t="s">
        <v>7891</v>
      </c>
      <c r="BB2254" t="s">
        <v>7891</v>
      </c>
      <c r="BC2254" t="s">
        <v>7891</v>
      </c>
      <c r="BD2254" t="s">
        <v>7891</v>
      </c>
      <c r="BE2254" t="s">
        <v>11746</v>
      </c>
      <c r="BF2254" t="s">
        <v>7891</v>
      </c>
      <c r="BG2254" t="s">
        <v>8701</v>
      </c>
      <c r="BH2254" t="s">
        <v>7891</v>
      </c>
      <c r="BI2254" t="s">
        <v>7891</v>
      </c>
      <c r="BJ2254" t="s">
        <v>7891</v>
      </c>
      <c r="BK2254" t="s">
        <v>7891</v>
      </c>
      <c r="BL2254" t="s">
        <v>7891</v>
      </c>
      <c r="BM2254">
        <v>34910370</v>
      </c>
      <c r="BN2254" t="s">
        <v>7891</v>
      </c>
      <c r="BO2254" t="s">
        <v>7891</v>
      </c>
      <c r="BP2254" t="s">
        <v>7891</v>
      </c>
      <c r="BQ2254" t="s">
        <v>7891</v>
      </c>
      <c r="BR2254" t="s">
        <v>11747</v>
      </c>
    </row>
    <row r="2255" spans="1:70" x14ac:dyDescent="0.35">
      <c r="A2255" t="s">
        <v>11410</v>
      </c>
      <c r="B2255" t="s">
        <v>11748</v>
      </c>
      <c r="C2255" t="s">
        <v>7891</v>
      </c>
      <c r="D2255" t="s">
        <v>7100</v>
      </c>
      <c r="E2255" t="s">
        <v>11749</v>
      </c>
      <c r="U2255" t="s">
        <v>7891</v>
      </c>
      <c r="V2255" t="s">
        <v>11750</v>
      </c>
      <c r="W2255" t="s">
        <v>7891</v>
      </c>
      <c r="X2255" t="s">
        <v>7891</v>
      </c>
      <c r="Y2255" t="s">
        <v>7891</v>
      </c>
      <c r="Z2255" t="s">
        <v>7891</v>
      </c>
      <c r="AA2255" t="s">
        <v>7891</v>
      </c>
      <c r="AB2255" t="s">
        <v>7891</v>
      </c>
      <c r="AC2255" t="s">
        <v>7891</v>
      </c>
      <c r="AD2255" t="s">
        <v>7891</v>
      </c>
      <c r="AE2255" t="s">
        <v>7891</v>
      </c>
      <c r="AF2255" t="s">
        <v>7891</v>
      </c>
      <c r="AG2255" t="s">
        <v>7891</v>
      </c>
      <c r="AH2255" t="s">
        <v>7891</v>
      </c>
      <c r="AI2255" t="s">
        <v>7891</v>
      </c>
      <c r="AJ2255" t="s">
        <v>7891</v>
      </c>
      <c r="AK2255" t="s">
        <v>7891</v>
      </c>
      <c r="AL2255" t="s">
        <v>7891</v>
      </c>
      <c r="AM2255" t="s">
        <v>7891</v>
      </c>
      <c r="AN2255" t="s">
        <v>7891</v>
      </c>
      <c r="AO2255" t="s">
        <v>11751</v>
      </c>
      <c r="AP2255" t="s">
        <v>11752</v>
      </c>
      <c r="AQ2255" t="s">
        <v>7891</v>
      </c>
      <c r="AR2255" t="s">
        <v>7891</v>
      </c>
      <c r="AS2255" t="s">
        <v>7891</v>
      </c>
      <c r="AT2255" t="s">
        <v>9244</v>
      </c>
      <c r="AU2255">
        <v>2021</v>
      </c>
      <c r="AV2255">
        <v>52</v>
      </c>
      <c r="AW2255">
        <v>8</v>
      </c>
      <c r="AX2255" t="s">
        <v>7891</v>
      </c>
      <c r="AY2255" t="s">
        <v>7891</v>
      </c>
      <c r="AZ2255" t="s">
        <v>7891</v>
      </c>
      <c r="BA2255" t="s">
        <v>7891</v>
      </c>
      <c r="BB2255">
        <v>720</v>
      </c>
      <c r="BC2255">
        <v>726</v>
      </c>
      <c r="BD2255" t="s">
        <v>7891</v>
      </c>
      <c r="BE2255" t="s">
        <v>11753</v>
      </c>
      <c r="BF2255" t="s">
        <v>7891</v>
      </c>
      <c r="BG2255" t="s">
        <v>7891</v>
      </c>
      <c r="BH2255" t="s">
        <v>7891</v>
      </c>
      <c r="BI2255" t="s">
        <v>7891</v>
      </c>
      <c r="BJ2255" t="s">
        <v>7891</v>
      </c>
      <c r="BK2255" t="s">
        <v>7891</v>
      </c>
      <c r="BL2255" t="s">
        <v>7891</v>
      </c>
      <c r="BM2255">
        <v>33880911</v>
      </c>
      <c r="BN2255" t="s">
        <v>7891</v>
      </c>
      <c r="BO2255" t="s">
        <v>7891</v>
      </c>
      <c r="BP2255" t="s">
        <v>7891</v>
      </c>
      <c r="BQ2255" t="s">
        <v>7891</v>
      </c>
      <c r="BR2255" t="s">
        <v>11754</v>
      </c>
    </row>
    <row r="2256" spans="1:70" x14ac:dyDescent="0.35">
      <c r="A2256" t="s">
        <v>11410</v>
      </c>
      <c r="B2256" t="s">
        <v>10709</v>
      </c>
      <c r="C2256" t="s">
        <v>7891</v>
      </c>
      <c r="D2256" t="s">
        <v>10710</v>
      </c>
      <c r="E2256" t="s">
        <v>10711</v>
      </c>
      <c r="U2256" t="s">
        <v>7891</v>
      </c>
      <c r="V2256" t="s">
        <v>10712</v>
      </c>
      <c r="W2256" t="s">
        <v>7891</v>
      </c>
      <c r="X2256" t="s">
        <v>7891</v>
      </c>
      <c r="Y2256" t="s">
        <v>7891</v>
      </c>
      <c r="Z2256" t="s">
        <v>7891</v>
      </c>
      <c r="AA2256" t="s">
        <v>7891</v>
      </c>
      <c r="AB2256" t="s">
        <v>7891</v>
      </c>
      <c r="AC2256" t="s">
        <v>7891</v>
      </c>
      <c r="AD2256" t="s">
        <v>7891</v>
      </c>
      <c r="AE2256" t="s">
        <v>7891</v>
      </c>
      <c r="AF2256" t="s">
        <v>7891</v>
      </c>
      <c r="AG2256" t="s">
        <v>7891</v>
      </c>
      <c r="AH2256" t="s">
        <v>7891</v>
      </c>
      <c r="AI2256" t="s">
        <v>7891</v>
      </c>
      <c r="AJ2256" t="s">
        <v>7891</v>
      </c>
      <c r="AK2256" t="s">
        <v>7891</v>
      </c>
      <c r="AL2256" t="s">
        <v>7891</v>
      </c>
      <c r="AM2256" t="s">
        <v>7891</v>
      </c>
      <c r="AN2256" t="s">
        <v>7891</v>
      </c>
      <c r="AO2256" t="s">
        <v>10713</v>
      </c>
      <c r="AP2256" t="s">
        <v>10714</v>
      </c>
      <c r="AQ2256" t="s">
        <v>7891</v>
      </c>
      <c r="AR2256" t="s">
        <v>7891</v>
      </c>
      <c r="AS2256" t="s">
        <v>7891</v>
      </c>
      <c r="AT2256" t="s">
        <v>7891</v>
      </c>
      <c r="AU2256">
        <v>2021</v>
      </c>
      <c r="AV2256">
        <v>65</v>
      </c>
      <c r="AW2256">
        <v>2</v>
      </c>
      <c r="AX2256" t="s">
        <v>7891</v>
      </c>
      <c r="AY2256" t="s">
        <v>7891</v>
      </c>
      <c r="AZ2256" t="s">
        <v>7891</v>
      </c>
      <c r="BA2256" t="s">
        <v>7891</v>
      </c>
      <c r="BB2256">
        <v>178</v>
      </c>
      <c r="BC2256">
        <v>200</v>
      </c>
      <c r="BD2256" t="s">
        <v>7891</v>
      </c>
      <c r="BE2256" t="s">
        <v>3811</v>
      </c>
      <c r="BF2256" t="s">
        <v>7891</v>
      </c>
      <c r="BG2256" t="s">
        <v>7891</v>
      </c>
      <c r="BH2256" t="s">
        <v>7891</v>
      </c>
      <c r="BI2256" t="s">
        <v>7891</v>
      </c>
      <c r="BJ2256" t="s">
        <v>7891</v>
      </c>
      <c r="BK2256" t="s">
        <v>7891</v>
      </c>
      <c r="BL2256" t="s">
        <v>7891</v>
      </c>
      <c r="BM2256" t="s">
        <v>7891</v>
      </c>
      <c r="BN2256" t="s">
        <v>7891</v>
      </c>
      <c r="BO2256" t="s">
        <v>7891</v>
      </c>
      <c r="BP2256" t="s">
        <v>7891</v>
      </c>
      <c r="BQ2256" t="s">
        <v>7891</v>
      </c>
      <c r="BR2256" t="s">
        <v>10715</v>
      </c>
    </row>
    <row r="2257" spans="1:70" x14ac:dyDescent="0.35">
      <c r="A2257" t="s">
        <v>11410</v>
      </c>
      <c r="B2257" t="s">
        <v>9775</v>
      </c>
      <c r="C2257" t="s">
        <v>7891</v>
      </c>
      <c r="D2257" t="s">
        <v>4479</v>
      </c>
      <c r="E2257" t="s">
        <v>8255</v>
      </c>
      <c r="U2257" t="s">
        <v>7891</v>
      </c>
      <c r="V2257" t="s">
        <v>9776</v>
      </c>
      <c r="W2257" t="s">
        <v>7891</v>
      </c>
      <c r="X2257" t="s">
        <v>7891</v>
      </c>
      <c r="Y2257" t="s">
        <v>7891</v>
      </c>
      <c r="Z2257" t="s">
        <v>7891</v>
      </c>
      <c r="AA2257" t="s">
        <v>7891</v>
      </c>
      <c r="AB2257" t="s">
        <v>7891</v>
      </c>
      <c r="AC2257" t="s">
        <v>7891</v>
      </c>
      <c r="AD2257" t="s">
        <v>7891</v>
      </c>
      <c r="AE2257" t="s">
        <v>7891</v>
      </c>
      <c r="AF2257" t="s">
        <v>7891</v>
      </c>
      <c r="AG2257" t="s">
        <v>7891</v>
      </c>
      <c r="AH2257" t="s">
        <v>7891</v>
      </c>
      <c r="AI2257" t="s">
        <v>7891</v>
      </c>
      <c r="AJ2257" t="s">
        <v>7891</v>
      </c>
      <c r="AK2257" t="s">
        <v>7891</v>
      </c>
      <c r="AL2257" t="s">
        <v>7891</v>
      </c>
      <c r="AM2257" t="s">
        <v>7891</v>
      </c>
      <c r="AN2257" t="s">
        <v>7891</v>
      </c>
      <c r="AO2257" t="s">
        <v>8259</v>
      </c>
      <c r="AP2257" t="s">
        <v>7891</v>
      </c>
      <c r="AQ2257" t="s">
        <v>7891</v>
      </c>
      <c r="AR2257" t="s">
        <v>7891</v>
      </c>
      <c r="AS2257" t="s">
        <v>7891</v>
      </c>
      <c r="AT2257" t="s">
        <v>9777</v>
      </c>
      <c r="AU2257">
        <v>2021</v>
      </c>
      <c r="AV2257">
        <v>12</v>
      </c>
      <c r="AW2257" t="s">
        <v>7891</v>
      </c>
      <c r="AX2257" t="s">
        <v>7891</v>
      </c>
      <c r="AY2257" t="s">
        <v>7891</v>
      </c>
      <c r="AZ2257" t="s">
        <v>7891</v>
      </c>
      <c r="BA2257" t="s">
        <v>7891</v>
      </c>
      <c r="BB2257" t="s">
        <v>7891</v>
      </c>
      <c r="BC2257" t="s">
        <v>7891</v>
      </c>
      <c r="BD2257">
        <v>671448</v>
      </c>
      <c r="BE2257" t="s">
        <v>4484</v>
      </c>
      <c r="BF2257" t="s">
        <v>7891</v>
      </c>
      <c r="BG2257" t="s">
        <v>7891</v>
      </c>
      <c r="BH2257" t="s">
        <v>7891</v>
      </c>
      <c r="BI2257" t="s">
        <v>7891</v>
      </c>
      <c r="BJ2257" t="s">
        <v>7891</v>
      </c>
      <c r="BK2257" t="s">
        <v>7891</v>
      </c>
      <c r="BL2257" t="s">
        <v>7891</v>
      </c>
      <c r="BM2257">
        <v>34122187</v>
      </c>
      <c r="BN2257" t="s">
        <v>7891</v>
      </c>
      <c r="BO2257" t="s">
        <v>7891</v>
      </c>
      <c r="BP2257" t="s">
        <v>7891</v>
      </c>
      <c r="BQ2257" t="s">
        <v>7891</v>
      </c>
      <c r="BR2257" t="s">
        <v>9778</v>
      </c>
    </row>
    <row r="2258" spans="1:70" x14ac:dyDescent="0.35">
      <c r="A2258" t="s">
        <v>11410</v>
      </c>
      <c r="B2258" t="s">
        <v>11755</v>
      </c>
      <c r="C2258" t="s">
        <v>7891</v>
      </c>
      <c r="D2258" t="s">
        <v>7114</v>
      </c>
      <c r="E2258" t="s">
        <v>9523</v>
      </c>
      <c r="U2258" t="s">
        <v>7891</v>
      </c>
      <c r="V2258" t="s">
        <v>11756</v>
      </c>
      <c r="W2258" t="s">
        <v>7891</v>
      </c>
      <c r="X2258" t="s">
        <v>7891</v>
      </c>
      <c r="Y2258" t="s">
        <v>7891</v>
      </c>
      <c r="Z2258" t="s">
        <v>7891</v>
      </c>
      <c r="AA2258" t="s">
        <v>11757</v>
      </c>
      <c r="AB2258" t="s">
        <v>11758</v>
      </c>
      <c r="AC2258" t="s">
        <v>7891</v>
      </c>
      <c r="AD2258" t="s">
        <v>7891</v>
      </c>
      <c r="AE2258" t="s">
        <v>7891</v>
      </c>
      <c r="AF2258" t="s">
        <v>7891</v>
      </c>
      <c r="AG2258" t="s">
        <v>7891</v>
      </c>
      <c r="AH2258" t="s">
        <v>7891</v>
      </c>
      <c r="AI2258" t="s">
        <v>7891</v>
      </c>
      <c r="AJ2258" t="s">
        <v>7891</v>
      </c>
      <c r="AK2258" t="s">
        <v>7891</v>
      </c>
      <c r="AL2258" t="s">
        <v>7891</v>
      </c>
      <c r="AM2258" t="s">
        <v>7891</v>
      </c>
      <c r="AN2258" t="s">
        <v>7891</v>
      </c>
      <c r="AO2258" t="s">
        <v>7891</v>
      </c>
      <c r="AP2258" t="s">
        <v>9526</v>
      </c>
      <c r="AQ2258" t="s">
        <v>7891</v>
      </c>
      <c r="AR2258" t="s">
        <v>7891</v>
      </c>
      <c r="AS2258" t="s">
        <v>7891</v>
      </c>
      <c r="AT2258" t="s">
        <v>7895</v>
      </c>
      <c r="AU2258">
        <v>2021</v>
      </c>
      <c r="AV2258">
        <v>11</v>
      </c>
      <c r="AW2258">
        <v>8</v>
      </c>
      <c r="AX2258" t="s">
        <v>7891</v>
      </c>
      <c r="AY2258" t="s">
        <v>7891</v>
      </c>
      <c r="AZ2258" t="s">
        <v>7891</v>
      </c>
      <c r="BA2258" t="s">
        <v>7891</v>
      </c>
      <c r="BB2258" t="s">
        <v>7891</v>
      </c>
      <c r="BC2258" t="s">
        <v>7891</v>
      </c>
      <c r="BD2258">
        <v>1228</v>
      </c>
      <c r="BE2258" t="s">
        <v>7120</v>
      </c>
      <c r="BF2258" t="s">
        <v>7891</v>
      </c>
      <c r="BG2258" t="s">
        <v>7891</v>
      </c>
      <c r="BH2258" t="s">
        <v>7891</v>
      </c>
      <c r="BI2258" t="s">
        <v>7891</v>
      </c>
      <c r="BJ2258" t="s">
        <v>7891</v>
      </c>
      <c r="BK2258" t="s">
        <v>7891</v>
      </c>
      <c r="BL2258" t="s">
        <v>7891</v>
      </c>
      <c r="BM2258">
        <v>34439893</v>
      </c>
      <c r="BN2258" t="s">
        <v>7891</v>
      </c>
      <c r="BO2258" t="s">
        <v>7891</v>
      </c>
      <c r="BP2258" t="s">
        <v>7891</v>
      </c>
      <c r="BQ2258" t="s">
        <v>7891</v>
      </c>
      <c r="BR2258" t="s">
        <v>11759</v>
      </c>
    </row>
    <row r="2259" spans="1:70" x14ac:dyDescent="0.35">
      <c r="A2259" t="s">
        <v>11410</v>
      </c>
      <c r="B2259" t="s">
        <v>11760</v>
      </c>
      <c r="C2259" t="s">
        <v>7891</v>
      </c>
      <c r="D2259" t="s">
        <v>11761</v>
      </c>
      <c r="E2259" t="s">
        <v>11762</v>
      </c>
      <c r="U2259" t="s">
        <v>7891</v>
      </c>
      <c r="V2259" t="s">
        <v>11763</v>
      </c>
      <c r="W2259" t="s">
        <v>7891</v>
      </c>
      <c r="X2259" t="s">
        <v>7891</v>
      </c>
      <c r="Y2259" t="s">
        <v>7891</v>
      </c>
      <c r="Z2259" t="s">
        <v>7891</v>
      </c>
      <c r="AA2259" t="s">
        <v>7891</v>
      </c>
      <c r="AB2259" t="s">
        <v>11764</v>
      </c>
      <c r="AC2259" t="s">
        <v>7891</v>
      </c>
      <c r="AD2259" t="s">
        <v>7891</v>
      </c>
      <c r="AE2259" t="s">
        <v>7891</v>
      </c>
      <c r="AF2259" t="s">
        <v>7891</v>
      </c>
      <c r="AG2259" t="s">
        <v>7891</v>
      </c>
      <c r="AH2259" t="s">
        <v>7891</v>
      </c>
      <c r="AI2259" t="s">
        <v>7891</v>
      </c>
      <c r="AJ2259" t="s">
        <v>7891</v>
      </c>
      <c r="AK2259" t="s">
        <v>7891</v>
      </c>
      <c r="AL2259" t="s">
        <v>7891</v>
      </c>
      <c r="AM2259" t="s">
        <v>7891</v>
      </c>
      <c r="AN2259" t="s">
        <v>7891</v>
      </c>
      <c r="AO2259" t="s">
        <v>7891</v>
      </c>
      <c r="AP2259" t="s">
        <v>11765</v>
      </c>
      <c r="AQ2259" t="s">
        <v>7891</v>
      </c>
      <c r="AR2259" t="s">
        <v>7891</v>
      </c>
      <c r="AS2259" t="s">
        <v>7891</v>
      </c>
      <c r="AT2259" t="s">
        <v>7916</v>
      </c>
      <c r="AU2259">
        <v>2022</v>
      </c>
      <c r="AV2259">
        <v>11</v>
      </c>
      <c r="AW2259">
        <v>8</v>
      </c>
      <c r="AX2259" t="s">
        <v>7891</v>
      </c>
      <c r="AY2259" t="s">
        <v>7891</v>
      </c>
      <c r="AZ2259" t="s">
        <v>7891</v>
      </c>
      <c r="BA2259" t="s">
        <v>7891</v>
      </c>
      <c r="BB2259" t="s">
        <v>7891</v>
      </c>
      <c r="BC2259" t="s">
        <v>7891</v>
      </c>
      <c r="BD2259">
        <v>1260</v>
      </c>
      <c r="BE2259" t="s">
        <v>11766</v>
      </c>
      <c r="BF2259" t="s">
        <v>7891</v>
      </c>
      <c r="BG2259" t="s">
        <v>7891</v>
      </c>
      <c r="BH2259" t="s">
        <v>7891</v>
      </c>
      <c r="BI2259" t="s">
        <v>7891</v>
      </c>
      <c r="BJ2259" t="s">
        <v>7891</v>
      </c>
      <c r="BK2259" t="s">
        <v>7891</v>
      </c>
      <c r="BL2259" t="s">
        <v>7891</v>
      </c>
      <c r="BM2259">
        <v>35455940</v>
      </c>
      <c r="BN2259" t="s">
        <v>7891</v>
      </c>
      <c r="BO2259" t="s">
        <v>7891</v>
      </c>
      <c r="BP2259" t="s">
        <v>7891</v>
      </c>
      <c r="BQ2259" t="s">
        <v>7891</v>
      </c>
      <c r="BR2259" t="s">
        <v>11767</v>
      </c>
    </row>
    <row r="2260" spans="1:70" x14ac:dyDescent="0.35">
      <c r="A2260" t="s">
        <v>11410</v>
      </c>
      <c r="B2260" t="s">
        <v>10568</v>
      </c>
      <c r="C2260" t="s">
        <v>7891</v>
      </c>
      <c r="D2260" t="s">
        <v>233</v>
      </c>
      <c r="E2260" t="s">
        <v>10569</v>
      </c>
      <c r="U2260" t="s">
        <v>7891</v>
      </c>
      <c r="V2260" t="s">
        <v>10570</v>
      </c>
      <c r="W2260" t="s">
        <v>7891</v>
      </c>
      <c r="X2260" t="s">
        <v>7891</v>
      </c>
      <c r="Y2260" t="s">
        <v>7891</v>
      </c>
      <c r="Z2260" t="s">
        <v>7891</v>
      </c>
      <c r="AA2260" t="s">
        <v>10571</v>
      </c>
      <c r="AB2260" t="s">
        <v>10572</v>
      </c>
      <c r="AC2260" t="s">
        <v>7891</v>
      </c>
      <c r="AD2260" t="s">
        <v>7891</v>
      </c>
      <c r="AE2260" t="s">
        <v>7891</v>
      </c>
      <c r="AF2260" t="s">
        <v>7891</v>
      </c>
      <c r="AG2260" t="s">
        <v>7891</v>
      </c>
      <c r="AH2260" t="s">
        <v>7891</v>
      </c>
      <c r="AI2260" t="s">
        <v>7891</v>
      </c>
      <c r="AJ2260" t="s">
        <v>7891</v>
      </c>
      <c r="AK2260" t="s">
        <v>7891</v>
      </c>
      <c r="AL2260" t="s">
        <v>7891</v>
      </c>
      <c r="AM2260" t="s">
        <v>7891</v>
      </c>
      <c r="AN2260" t="s">
        <v>7891</v>
      </c>
      <c r="AO2260" t="s">
        <v>239</v>
      </c>
      <c r="AP2260" t="s">
        <v>10573</v>
      </c>
      <c r="AQ2260" t="s">
        <v>7891</v>
      </c>
      <c r="AR2260" t="s">
        <v>7891</v>
      </c>
      <c r="AS2260" t="s">
        <v>7891</v>
      </c>
      <c r="AT2260" t="s">
        <v>8621</v>
      </c>
      <c r="AU2260">
        <v>2021</v>
      </c>
      <c r="AV2260">
        <v>113</v>
      </c>
      <c r="AW2260" t="s">
        <v>7891</v>
      </c>
      <c r="AX2260" t="s">
        <v>7891</v>
      </c>
      <c r="AY2260" t="s">
        <v>7891</v>
      </c>
      <c r="AZ2260" t="s">
        <v>7891</v>
      </c>
      <c r="BA2260" t="s">
        <v>7891</v>
      </c>
      <c r="BB2260" t="s">
        <v>7891</v>
      </c>
      <c r="BC2260" t="s">
        <v>7891</v>
      </c>
      <c r="BD2260">
        <v>103793</v>
      </c>
      <c r="BE2260" t="s">
        <v>237</v>
      </c>
      <c r="BF2260" t="s">
        <v>7891</v>
      </c>
      <c r="BG2260" t="s">
        <v>7891</v>
      </c>
      <c r="BH2260" t="s">
        <v>7891</v>
      </c>
      <c r="BI2260" t="s">
        <v>7891</v>
      </c>
      <c r="BJ2260" t="s">
        <v>7891</v>
      </c>
      <c r="BK2260" t="s">
        <v>7891</v>
      </c>
      <c r="BL2260" t="s">
        <v>7891</v>
      </c>
      <c r="BM2260">
        <v>33161331</v>
      </c>
      <c r="BN2260" t="s">
        <v>7891</v>
      </c>
      <c r="BO2260" t="s">
        <v>7891</v>
      </c>
      <c r="BP2260" t="s">
        <v>7891</v>
      </c>
      <c r="BQ2260" t="s">
        <v>7891</v>
      </c>
      <c r="BR2260" t="s">
        <v>10574</v>
      </c>
    </row>
    <row r="2261" spans="1:70" x14ac:dyDescent="0.35">
      <c r="A2261" t="s">
        <v>11410</v>
      </c>
      <c r="B2261" t="s">
        <v>11768</v>
      </c>
      <c r="C2261" t="s">
        <v>7891</v>
      </c>
      <c r="D2261" t="s">
        <v>7138</v>
      </c>
      <c r="E2261" t="s">
        <v>11769</v>
      </c>
      <c r="U2261" t="s">
        <v>7891</v>
      </c>
      <c r="V2261" t="s">
        <v>11770</v>
      </c>
      <c r="W2261" t="s">
        <v>7891</v>
      </c>
      <c r="X2261" t="s">
        <v>7891</v>
      </c>
      <c r="Y2261" t="s">
        <v>7891</v>
      </c>
      <c r="Z2261" t="s">
        <v>7891</v>
      </c>
      <c r="AA2261" t="s">
        <v>11771</v>
      </c>
      <c r="AB2261" t="s">
        <v>11772</v>
      </c>
      <c r="AC2261" t="s">
        <v>7891</v>
      </c>
      <c r="AD2261" t="s">
        <v>7891</v>
      </c>
      <c r="AE2261" t="s">
        <v>7891</v>
      </c>
      <c r="AF2261" t="s">
        <v>7891</v>
      </c>
      <c r="AG2261" t="s">
        <v>7891</v>
      </c>
      <c r="AH2261" t="s">
        <v>7891</v>
      </c>
      <c r="AI2261" t="s">
        <v>7891</v>
      </c>
      <c r="AJ2261" t="s">
        <v>7891</v>
      </c>
      <c r="AK2261" t="s">
        <v>7891</v>
      </c>
      <c r="AL2261" t="s">
        <v>7891</v>
      </c>
      <c r="AM2261" t="s">
        <v>7891</v>
      </c>
      <c r="AN2261" t="s">
        <v>7891</v>
      </c>
      <c r="AO2261" t="s">
        <v>11773</v>
      </c>
      <c r="AP2261" t="s">
        <v>11774</v>
      </c>
      <c r="AQ2261" t="s">
        <v>7891</v>
      </c>
      <c r="AR2261" t="s">
        <v>7891</v>
      </c>
      <c r="AS2261" t="s">
        <v>7891</v>
      </c>
      <c r="AT2261" t="s">
        <v>7945</v>
      </c>
      <c r="AU2261">
        <v>2021</v>
      </c>
      <c r="AV2261">
        <v>88</v>
      </c>
      <c r="AW2261">
        <v>2</v>
      </c>
      <c r="AX2261" t="s">
        <v>7891</v>
      </c>
      <c r="AY2261" t="s">
        <v>7891</v>
      </c>
      <c r="AZ2261" t="s">
        <v>7891</v>
      </c>
      <c r="BA2261" t="s">
        <v>7891</v>
      </c>
      <c r="BB2261" t="s">
        <v>7818</v>
      </c>
      <c r="BC2261" t="s">
        <v>7819</v>
      </c>
      <c r="BD2261" t="s">
        <v>7891</v>
      </c>
      <c r="BE2261" t="s">
        <v>7143</v>
      </c>
      <c r="BF2261" t="s">
        <v>7891</v>
      </c>
      <c r="BG2261" t="s">
        <v>7891</v>
      </c>
      <c r="BH2261" t="s">
        <v>7891</v>
      </c>
      <c r="BI2261" t="s">
        <v>7891</v>
      </c>
      <c r="BJ2261" t="s">
        <v>7891</v>
      </c>
      <c r="BK2261" t="s">
        <v>7891</v>
      </c>
      <c r="BL2261" t="s">
        <v>7891</v>
      </c>
      <c r="BM2261">
        <v>33026432</v>
      </c>
      <c r="BN2261" t="s">
        <v>7891</v>
      </c>
      <c r="BO2261" t="s">
        <v>7891</v>
      </c>
      <c r="BP2261" t="s">
        <v>7891</v>
      </c>
      <c r="BQ2261" t="s">
        <v>7891</v>
      </c>
      <c r="BR2261" t="s">
        <v>11775</v>
      </c>
    </row>
    <row r="2262" spans="1:70" x14ac:dyDescent="0.35">
      <c r="A2262" t="s">
        <v>11410</v>
      </c>
      <c r="B2262" t="s">
        <v>10384</v>
      </c>
      <c r="C2262" t="s">
        <v>7891</v>
      </c>
      <c r="D2262" t="s">
        <v>5199</v>
      </c>
      <c r="E2262" t="s">
        <v>9945</v>
      </c>
      <c r="U2262" t="s">
        <v>7891</v>
      </c>
      <c r="V2262" t="s">
        <v>10385</v>
      </c>
      <c r="W2262" t="s">
        <v>7891</v>
      </c>
      <c r="X2262" t="s">
        <v>7891</v>
      </c>
      <c r="Y2262" t="s">
        <v>7891</v>
      </c>
      <c r="Z2262" t="s">
        <v>7891</v>
      </c>
      <c r="AA2262" t="s">
        <v>7891</v>
      </c>
      <c r="AB2262" t="s">
        <v>10386</v>
      </c>
      <c r="AC2262" t="s">
        <v>7891</v>
      </c>
      <c r="AD2262" t="s">
        <v>7891</v>
      </c>
      <c r="AE2262" t="s">
        <v>7891</v>
      </c>
      <c r="AF2262" t="s">
        <v>7891</v>
      </c>
      <c r="AG2262" t="s">
        <v>7891</v>
      </c>
      <c r="AH2262" t="s">
        <v>7891</v>
      </c>
      <c r="AI2262" t="s">
        <v>7891</v>
      </c>
      <c r="AJ2262" t="s">
        <v>7891</v>
      </c>
      <c r="AK2262" t="s">
        <v>7891</v>
      </c>
      <c r="AL2262" t="s">
        <v>7891</v>
      </c>
      <c r="AM2262" t="s">
        <v>7891</v>
      </c>
      <c r="AN2262" t="s">
        <v>7891</v>
      </c>
      <c r="AO2262" t="s">
        <v>9947</v>
      </c>
      <c r="AP2262" t="s">
        <v>9948</v>
      </c>
      <c r="AQ2262" t="s">
        <v>7891</v>
      </c>
      <c r="AR2262" t="s">
        <v>7891</v>
      </c>
      <c r="AS2262" t="s">
        <v>7891</v>
      </c>
      <c r="AT2262" t="s">
        <v>8331</v>
      </c>
      <c r="AU2262">
        <v>2021</v>
      </c>
      <c r="AV2262">
        <v>125</v>
      </c>
      <c r="AW2262" t="s">
        <v>7891</v>
      </c>
      <c r="AX2262" t="s">
        <v>7891</v>
      </c>
      <c r="AY2262" t="s">
        <v>7891</v>
      </c>
      <c r="AZ2262" t="s">
        <v>7891</v>
      </c>
      <c r="BA2262" t="s">
        <v>7891</v>
      </c>
      <c r="BB2262" t="s">
        <v>7891</v>
      </c>
      <c r="BC2262" t="s">
        <v>7891</v>
      </c>
      <c r="BD2262">
        <v>105123</v>
      </c>
      <c r="BE2262" t="s">
        <v>2504</v>
      </c>
      <c r="BF2262" t="s">
        <v>7891</v>
      </c>
      <c r="BG2262" t="s">
        <v>10364</v>
      </c>
      <c r="BH2262" t="s">
        <v>7891</v>
      </c>
      <c r="BI2262" t="s">
        <v>7891</v>
      </c>
      <c r="BJ2262" t="s">
        <v>7891</v>
      </c>
      <c r="BK2262" t="s">
        <v>7891</v>
      </c>
      <c r="BL2262" t="s">
        <v>7891</v>
      </c>
      <c r="BM2262">
        <v>33465581</v>
      </c>
      <c r="BN2262" t="s">
        <v>7891</v>
      </c>
      <c r="BO2262" t="s">
        <v>7891</v>
      </c>
      <c r="BP2262" t="s">
        <v>7891</v>
      </c>
      <c r="BQ2262" t="s">
        <v>7891</v>
      </c>
      <c r="BR2262" t="s">
        <v>10387</v>
      </c>
    </row>
    <row r="2263" spans="1:70" x14ac:dyDescent="0.35">
      <c r="A2263" t="s">
        <v>11410</v>
      </c>
      <c r="B2263" t="s">
        <v>10265</v>
      </c>
      <c r="C2263" t="s">
        <v>7891</v>
      </c>
      <c r="D2263" t="s">
        <v>10266</v>
      </c>
      <c r="E2263" t="s">
        <v>9349</v>
      </c>
      <c r="U2263" t="s">
        <v>7891</v>
      </c>
      <c r="V2263" t="s">
        <v>10267</v>
      </c>
      <c r="W2263" t="s">
        <v>7891</v>
      </c>
      <c r="X2263" t="s">
        <v>7891</v>
      </c>
      <c r="Y2263" t="s">
        <v>7891</v>
      </c>
      <c r="Z2263" t="s">
        <v>7891</v>
      </c>
      <c r="AA2263" t="s">
        <v>10268</v>
      </c>
      <c r="AB2263" t="s">
        <v>10269</v>
      </c>
      <c r="AC2263" t="s">
        <v>7891</v>
      </c>
      <c r="AD2263" t="s">
        <v>7891</v>
      </c>
      <c r="AE2263" t="s">
        <v>7891</v>
      </c>
      <c r="AF2263" t="s">
        <v>7891</v>
      </c>
      <c r="AG2263" t="s">
        <v>7891</v>
      </c>
      <c r="AH2263" t="s">
        <v>7891</v>
      </c>
      <c r="AI2263" t="s">
        <v>7891</v>
      </c>
      <c r="AJ2263" t="s">
        <v>7891</v>
      </c>
      <c r="AK2263" t="s">
        <v>7891</v>
      </c>
      <c r="AL2263" t="s">
        <v>7891</v>
      </c>
      <c r="AM2263" t="s">
        <v>7891</v>
      </c>
      <c r="AN2263" t="s">
        <v>7891</v>
      </c>
      <c r="AO2263" t="s">
        <v>9352</v>
      </c>
      <c r="AP2263" t="s">
        <v>9353</v>
      </c>
      <c r="AQ2263" t="s">
        <v>7891</v>
      </c>
      <c r="AR2263" t="s">
        <v>7891</v>
      </c>
      <c r="AS2263" t="s">
        <v>7891</v>
      </c>
      <c r="AT2263" t="s">
        <v>8621</v>
      </c>
      <c r="AU2263">
        <v>2022</v>
      </c>
      <c r="AV2263">
        <v>67</v>
      </c>
      <c r="AW2263">
        <v>1</v>
      </c>
      <c r="AX2263" t="s">
        <v>7891</v>
      </c>
      <c r="AY2263" t="s">
        <v>7891</v>
      </c>
      <c r="AZ2263" t="s">
        <v>7891</v>
      </c>
      <c r="BA2263" t="s">
        <v>7891</v>
      </c>
      <c r="BB2263">
        <v>26</v>
      </c>
      <c r="BC2263">
        <v>38</v>
      </c>
      <c r="BD2263">
        <v>706743721992677</v>
      </c>
      <c r="BE2263" t="s">
        <v>10270</v>
      </c>
      <c r="BF2263" t="s">
        <v>7891</v>
      </c>
      <c r="BG2263" t="s">
        <v>10231</v>
      </c>
      <c r="BH2263" t="s">
        <v>7891</v>
      </c>
      <c r="BI2263" t="s">
        <v>7891</v>
      </c>
      <c r="BJ2263" t="s">
        <v>7891</v>
      </c>
      <c r="BK2263" t="s">
        <v>7891</v>
      </c>
      <c r="BL2263" t="s">
        <v>7891</v>
      </c>
      <c r="BM2263">
        <v>33576244</v>
      </c>
      <c r="BN2263" t="s">
        <v>7891</v>
      </c>
      <c r="BO2263" t="s">
        <v>7891</v>
      </c>
      <c r="BP2263" t="s">
        <v>7891</v>
      </c>
      <c r="BQ2263" t="s">
        <v>7891</v>
      </c>
      <c r="BR2263" t="s">
        <v>10271</v>
      </c>
    </row>
    <row r="2264" spans="1:70" x14ac:dyDescent="0.35">
      <c r="A2264" t="s">
        <v>11411</v>
      </c>
      <c r="B2264" t="s">
        <v>11497</v>
      </c>
      <c r="C2264" t="s">
        <v>7891</v>
      </c>
      <c r="D2264" t="s">
        <v>6853</v>
      </c>
      <c r="E2264" t="s">
        <v>8201</v>
      </c>
      <c r="U2264" t="s">
        <v>7891</v>
      </c>
      <c r="V2264" t="s">
        <v>11498</v>
      </c>
      <c r="W2264" t="s">
        <v>7891</v>
      </c>
      <c r="X2264" t="s">
        <v>7891</v>
      </c>
      <c r="Y2264" t="s">
        <v>7891</v>
      </c>
      <c r="Z2264" t="s">
        <v>7891</v>
      </c>
      <c r="AA2264" t="s">
        <v>7891</v>
      </c>
      <c r="AB2264" t="s">
        <v>7891</v>
      </c>
      <c r="AC2264" t="s">
        <v>7891</v>
      </c>
      <c r="AD2264" t="s">
        <v>7891</v>
      </c>
      <c r="AE2264" t="s">
        <v>7891</v>
      </c>
      <c r="AF2264" t="s">
        <v>7891</v>
      </c>
      <c r="AG2264" t="s">
        <v>7891</v>
      </c>
      <c r="AH2264" t="s">
        <v>7891</v>
      </c>
      <c r="AI2264" t="s">
        <v>7891</v>
      </c>
      <c r="AJ2264" t="s">
        <v>7891</v>
      </c>
      <c r="AK2264" t="s">
        <v>7891</v>
      </c>
      <c r="AL2264" t="s">
        <v>7891</v>
      </c>
      <c r="AM2264" t="s">
        <v>7891</v>
      </c>
      <c r="AN2264" t="s">
        <v>7891</v>
      </c>
      <c r="AO2264" t="s">
        <v>8203</v>
      </c>
      <c r="AP2264" t="s">
        <v>8204</v>
      </c>
      <c r="AQ2264" t="s">
        <v>7891</v>
      </c>
      <c r="AR2264" t="s">
        <v>7891</v>
      </c>
      <c r="AS2264" t="s">
        <v>7891</v>
      </c>
      <c r="AT2264" t="s">
        <v>7891</v>
      </c>
      <c r="AU2264" t="s">
        <v>7891</v>
      </c>
      <c r="AV2264" t="s">
        <v>7891</v>
      </c>
      <c r="AW2264" t="s">
        <v>7891</v>
      </c>
      <c r="AX2264" t="s">
        <v>7891</v>
      </c>
      <c r="AY2264" t="s">
        <v>7891</v>
      </c>
      <c r="AZ2264" t="s">
        <v>7891</v>
      </c>
      <c r="BA2264" t="s">
        <v>7891</v>
      </c>
      <c r="BB2264" t="s">
        <v>7891</v>
      </c>
      <c r="BC2264" t="s">
        <v>7891</v>
      </c>
      <c r="BD2264" t="s">
        <v>7891</v>
      </c>
      <c r="BE2264" t="s">
        <v>3876</v>
      </c>
      <c r="BF2264" t="s">
        <v>7891</v>
      </c>
      <c r="BG2264" t="s">
        <v>9784</v>
      </c>
      <c r="BH2264" t="s">
        <v>7891</v>
      </c>
      <c r="BI2264" t="s">
        <v>7891</v>
      </c>
      <c r="BJ2264" t="s">
        <v>7891</v>
      </c>
      <c r="BK2264" t="s">
        <v>7891</v>
      </c>
      <c r="BL2264" t="s">
        <v>7891</v>
      </c>
      <c r="BM2264">
        <v>34586045</v>
      </c>
      <c r="BN2264" t="s">
        <v>7891</v>
      </c>
      <c r="BO2264" t="s">
        <v>7891</v>
      </c>
      <c r="BP2264" t="s">
        <v>7891</v>
      </c>
      <c r="BQ2264" t="s">
        <v>7891</v>
      </c>
      <c r="BR2264" t="s">
        <v>11499</v>
      </c>
    </row>
    <row r="2265" spans="1:70" x14ac:dyDescent="0.35">
      <c r="A2265" t="s">
        <v>11411</v>
      </c>
      <c r="B2265" t="s">
        <v>11776</v>
      </c>
      <c r="C2265" t="s">
        <v>7891</v>
      </c>
      <c r="D2265" t="s">
        <v>7185</v>
      </c>
      <c r="E2265" t="s">
        <v>11777</v>
      </c>
      <c r="U2265" t="s">
        <v>7891</v>
      </c>
      <c r="V2265" t="s">
        <v>11778</v>
      </c>
      <c r="W2265" t="s">
        <v>7891</v>
      </c>
      <c r="X2265" t="s">
        <v>7891</v>
      </c>
      <c r="Y2265" t="s">
        <v>7891</v>
      </c>
      <c r="Z2265" t="s">
        <v>7891</v>
      </c>
      <c r="AA2265" t="s">
        <v>7891</v>
      </c>
      <c r="AB2265" t="s">
        <v>11779</v>
      </c>
      <c r="AC2265" t="s">
        <v>7891</v>
      </c>
      <c r="AD2265" t="s">
        <v>7891</v>
      </c>
      <c r="AE2265" t="s">
        <v>7891</v>
      </c>
      <c r="AF2265" t="s">
        <v>7891</v>
      </c>
      <c r="AG2265" t="s">
        <v>7891</v>
      </c>
      <c r="AH2265" t="s">
        <v>7891</v>
      </c>
      <c r="AI2265" t="s">
        <v>7891</v>
      </c>
      <c r="AJ2265" t="s">
        <v>7891</v>
      </c>
      <c r="AK2265" t="s">
        <v>7891</v>
      </c>
      <c r="AL2265" t="s">
        <v>7891</v>
      </c>
      <c r="AM2265" t="s">
        <v>7891</v>
      </c>
      <c r="AN2265" t="s">
        <v>7891</v>
      </c>
      <c r="AO2265" t="s">
        <v>11780</v>
      </c>
      <c r="AP2265" t="s">
        <v>11781</v>
      </c>
      <c r="AQ2265" t="s">
        <v>7891</v>
      </c>
      <c r="AR2265" t="s">
        <v>7891</v>
      </c>
      <c r="AS2265" t="s">
        <v>7891</v>
      </c>
      <c r="AT2265" t="s">
        <v>7924</v>
      </c>
      <c r="AU2265">
        <v>2021</v>
      </c>
      <c r="AV2265">
        <v>44</v>
      </c>
      <c r="AW2265">
        <v>4</v>
      </c>
      <c r="AX2265" t="s">
        <v>7891</v>
      </c>
      <c r="AY2265" t="s">
        <v>7891</v>
      </c>
      <c r="AZ2265" t="s">
        <v>8545</v>
      </c>
      <c r="BA2265" t="s">
        <v>7891</v>
      </c>
      <c r="BB2265">
        <v>561</v>
      </c>
      <c r="BC2265">
        <v>580</v>
      </c>
      <c r="BD2265" t="s">
        <v>7891</v>
      </c>
      <c r="BE2265" t="s">
        <v>4091</v>
      </c>
      <c r="BF2265" t="s">
        <v>7891</v>
      </c>
      <c r="BG2265" t="s">
        <v>9784</v>
      </c>
      <c r="BH2265" t="s">
        <v>7891</v>
      </c>
      <c r="BI2265" t="s">
        <v>7891</v>
      </c>
      <c r="BJ2265" t="s">
        <v>7891</v>
      </c>
      <c r="BK2265" t="s">
        <v>7891</v>
      </c>
      <c r="BL2265" t="s">
        <v>7891</v>
      </c>
      <c r="BM2265">
        <v>35098025</v>
      </c>
      <c r="BN2265" t="s">
        <v>7891</v>
      </c>
      <c r="BO2265" t="s">
        <v>7891</v>
      </c>
      <c r="BP2265" t="s">
        <v>7891</v>
      </c>
      <c r="BQ2265" t="s">
        <v>7891</v>
      </c>
      <c r="BR2265" t="s">
        <v>11782</v>
      </c>
    </row>
    <row r="2266" spans="1:70" x14ac:dyDescent="0.35">
      <c r="A2266" t="s">
        <v>11411</v>
      </c>
      <c r="B2266" t="s">
        <v>11427</v>
      </c>
      <c r="C2266" t="s">
        <v>7891</v>
      </c>
      <c r="D2266" t="s">
        <v>7388</v>
      </c>
      <c r="E2266" t="s">
        <v>11337</v>
      </c>
      <c r="U2266" t="s">
        <v>7891</v>
      </c>
      <c r="V2266" t="s">
        <v>11428</v>
      </c>
      <c r="W2266" t="s">
        <v>7891</v>
      </c>
      <c r="X2266" t="s">
        <v>7891</v>
      </c>
      <c r="Y2266" t="s">
        <v>7891</v>
      </c>
      <c r="Z2266" t="s">
        <v>7891</v>
      </c>
      <c r="AA2266" t="s">
        <v>7891</v>
      </c>
      <c r="AB2266" t="s">
        <v>7891</v>
      </c>
      <c r="AC2266" t="s">
        <v>7891</v>
      </c>
      <c r="AD2266" t="s">
        <v>7891</v>
      </c>
      <c r="AE2266" t="s">
        <v>7891</v>
      </c>
      <c r="AF2266" t="s">
        <v>7891</v>
      </c>
      <c r="AG2266" t="s">
        <v>7891</v>
      </c>
      <c r="AH2266" t="s">
        <v>7891</v>
      </c>
      <c r="AI2266" t="s">
        <v>7891</v>
      </c>
      <c r="AJ2266" t="s">
        <v>7891</v>
      </c>
      <c r="AK2266" t="s">
        <v>7891</v>
      </c>
      <c r="AL2266" t="s">
        <v>7891</v>
      </c>
      <c r="AM2266" t="s">
        <v>7891</v>
      </c>
      <c r="AN2266" t="s">
        <v>7891</v>
      </c>
      <c r="AO2266" t="s">
        <v>11339</v>
      </c>
      <c r="AP2266" t="s">
        <v>11340</v>
      </c>
      <c r="AQ2266" t="s">
        <v>7891</v>
      </c>
      <c r="AR2266" t="s">
        <v>7891</v>
      </c>
      <c r="AS2266" t="s">
        <v>7891</v>
      </c>
      <c r="AT2266" t="s">
        <v>7945</v>
      </c>
      <c r="AU2266">
        <v>2022</v>
      </c>
      <c r="AV2266">
        <v>18</v>
      </c>
      <c r="AW2266">
        <v>2</v>
      </c>
      <c r="AX2266" t="s">
        <v>7891</v>
      </c>
      <c r="AY2266" t="s">
        <v>7891</v>
      </c>
      <c r="AZ2266" t="s">
        <v>7891</v>
      </c>
      <c r="BA2266" t="s">
        <v>7891</v>
      </c>
      <c r="BB2266" t="s">
        <v>7891</v>
      </c>
      <c r="BC2266" t="s">
        <v>7891</v>
      </c>
      <c r="BD2266">
        <v>39</v>
      </c>
      <c r="BE2266" t="s">
        <v>11429</v>
      </c>
      <c r="BF2266" t="s">
        <v>7891</v>
      </c>
      <c r="BG2266" t="s">
        <v>7891</v>
      </c>
      <c r="BH2266" t="s">
        <v>7891</v>
      </c>
      <c r="BI2266" t="s">
        <v>7891</v>
      </c>
      <c r="BJ2266" t="s">
        <v>7891</v>
      </c>
      <c r="BK2266" t="s">
        <v>7891</v>
      </c>
      <c r="BL2266" t="s">
        <v>7891</v>
      </c>
      <c r="BM2266" t="s">
        <v>7891</v>
      </c>
      <c r="BN2266" t="s">
        <v>7891</v>
      </c>
      <c r="BO2266" t="s">
        <v>7891</v>
      </c>
      <c r="BP2266" t="s">
        <v>7891</v>
      </c>
      <c r="BQ2266" t="s">
        <v>7891</v>
      </c>
      <c r="BR2266" t="s">
        <v>11430</v>
      </c>
    </row>
    <row r="2267" spans="1:70" x14ac:dyDescent="0.35">
      <c r="A2267" t="s">
        <v>11411</v>
      </c>
      <c r="B2267" t="s">
        <v>11470</v>
      </c>
      <c r="C2267" t="s">
        <v>7891</v>
      </c>
      <c r="D2267" t="s">
        <v>11471</v>
      </c>
      <c r="E2267" t="s">
        <v>8391</v>
      </c>
      <c r="U2267" t="s">
        <v>7891</v>
      </c>
      <c r="V2267" t="s">
        <v>11472</v>
      </c>
      <c r="W2267" t="s">
        <v>7891</v>
      </c>
      <c r="X2267" t="s">
        <v>7891</v>
      </c>
      <c r="Y2267" t="s">
        <v>7891</v>
      </c>
      <c r="Z2267" t="s">
        <v>7891</v>
      </c>
      <c r="AA2267" t="s">
        <v>7891</v>
      </c>
      <c r="AB2267" t="s">
        <v>11473</v>
      </c>
      <c r="AC2267" t="s">
        <v>7891</v>
      </c>
      <c r="AD2267" t="s">
        <v>7891</v>
      </c>
      <c r="AE2267" t="s">
        <v>7891</v>
      </c>
      <c r="AF2267" t="s">
        <v>7891</v>
      </c>
      <c r="AG2267" t="s">
        <v>7891</v>
      </c>
      <c r="AH2267" t="s">
        <v>7891</v>
      </c>
      <c r="AI2267" t="s">
        <v>7891</v>
      </c>
      <c r="AJ2267" t="s">
        <v>7891</v>
      </c>
      <c r="AK2267" t="s">
        <v>7891</v>
      </c>
      <c r="AL2267" t="s">
        <v>7891</v>
      </c>
      <c r="AM2267" t="s">
        <v>7891</v>
      </c>
      <c r="AN2267" t="s">
        <v>7891</v>
      </c>
      <c r="AO2267" t="s">
        <v>8393</v>
      </c>
      <c r="AP2267" t="s">
        <v>8394</v>
      </c>
      <c r="AQ2267" t="s">
        <v>7891</v>
      </c>
      <c r="AR2267" t="s">
        <v>7891</v>
      </c>
      <c r="AS2267" t="s">
        <v>7891</v>
      </c>
      <c r="AT2267" t="s">
        <v>7891</v>
      </c>
      <c r="AU2267" t="s">
        <v>7891</v>
      </c>
      <c r="AV2267" t="s">
        <v>7891</v>
      </c>
      <c r="AW2267" t="s">
        <v>7891</v>
      </c>
      <c r="AX2267" t="s">
        <v>7891</v>
      </c>
      <c r="AY2267" t="s">
        <v>7891</v>
      </c>
      <c r="AZ2267" t="s">
        <v>7891</v>
      </c>
      <c r="BA2267" t="s">
        <v>7891</v>
      </c>
      <c r="BB2267" t="s">
        <v>7891</v>
      </c>
      <c r="BC2267" t="s">
        <v>7891</v>
      </c>
      <c r="BD2267" t="s">
        <v>7891</v>
      </c>
      <c r="BE2267" t="s">
        <v>3901</v>
      </c>
      <c r="BF2267" t="s">
        <v>7891</v>
      </c>
      <c r="BG2267" t="s">
        <v>9145</v>
      </c>
      <c r="BH2267" t="s">
        <v>7891</v>
      </c>
      <c r="BI2267" t="s">
        <v>7891</v>
      </c>
      <c r="BJ2267" t="s">
        <v>7891</v>
      </c>
      <c r="BK2267" t="s">
        <v>7891</v>
      </c>
      <c r="BL2267" t="s">
        <v>7891</v>
      </c>
      <c r="BM2267" t="s">
        <v>7891</v>
      </c>
      <c r="BN2267" t="s">
        <v>7891</v>
      </c>
      <c r="BO2267" t="s">
        <v>7891</v>
      </c>
      <c r="BP2267" t="s">
        <v>7891</v>
      </c>
      <c r="BQ2267" t="s">
        <v>7891</v>
      </c>
      <c r="BR2267" t="s">
        <v>11474</v>
      </c>
    </row>
    <row r="2268" spans="1:70" x14ac:dyDescent="0.35">
      <c r="A2268" t="s">
        <v>11412</v>
      </c>
      <c r="B2268" t="s">
        <v>10925</v>
      </c>
      <c r="C2268" t="s">
        <v>7891</v>
      </c>
      <c r="D2268" t="s">
        <v>10926</v>
      </c>
      <c r="E2268" t="s">
        <v>10879</v>
      </c>
      <c r="U2268" t="s">
        <v>7891</v>
      </c>
      <c r="V2268" t="s">
        <v>10927</v>
      </c>
      <c r="W2268" t="s">
        <v>7891</v>
      </c>
      <c r="X2268" t="s">
        <v>7891</v>
      </c>
      <c r="Y2268" t="s">
        <v>7891</v>
      </c>
      <c r="Z2268" t="s">
        <v>7891</v>
      </c>
      <c r="AA2268" t="s">
        <v>10928</v>
      </c>
      <c r="AB2268" t="s">
        <v>7891</v>
      </c>
      <c r="AC2268" t="s">
        <v>7891</v>
      </c>
      <c r="AD2268" t="s">
        <v>7891</v>
      </c>
      <c r="AE2268" t="s">
        <v>7891</v>
      </c>
      <c r="AF2268" t="s">
        <v>7891</v>
      </c>
      <c r="AG2268" t="s">
        <v>7891</v>
      </c>
      <c r="AH2268" t="s">
        <v>7891</v>
      </c>
      <c r="AI2268" t="s">
        <v>7891</v>
      </c>
      <c r="AJ2268" t="s">
        <v>7891</v>
      </c>
      <c r="AK2268" t="s">
        <v>7891</v>
      </c>
      <c r="AL2268" t="s">
        <v>7891</v>
      </c>
      <c r="AM2268" t="s">
        <v>7891</v>
      </c>
      <c r="AN2268" t="s">
        <v>7891</v>
      </c>
      <c r="AO2268" t="s">
        <v>10883</v>
      </c>
      <c r="AP2268" t="s">
        <v>7891</v>
      </c>
      <c r="AQ2268" t="s">
        <v>7891</v>
      </c>
      <c r="AR2268" t="s">
        <v>7891</v>
      </c>
      <c r="AS2268" t="s">
        <v>7891</v>
      </c>
      <c r="AT2268" t="s">
        <v>7924</v>
      </c>
      <c r="AU2268">
        <v>2020</v>
      </c>
      <c r="AV2268">
        <v>11</v>
      </c>
      <c r="AW2268">
        <v>3</v>
      </c>
      <c r="AX2268" t="s">
        <v>7891</v>
      </c>
      <c r="AY2268">
        <v>1</v>
      </c>
      <c r="AZ2268" t="s">
        <v>7891</v>
      </c>
      <c r="BA2268" t="s">
        <v>7891</v>
      </c>
      <c r="BB2268">
        <v>163</v>
      </c>
      <c r="BC2268">
        <v>174</v>
      </c>
      <c r="BD2268" t="s">
        <v>7891</v>
      </c>
      <c r="BE2268" t="s">
        <v>10929</v>
      </c>
      <c r="BF2268" t="s">
        <v>7891</v>
      </c>
      <c r="BG2268" t="s">
        <v>7891</v>
      </c>
      <c r="BH2268" t="s">
        <v>7891</v>
      </c>
      <c r="BI2268" t="s">
        <v>7891</v>
      </c>
      <c r="BJ2268" t="s">
        <v>7891</v>
      </c>
      <c r="BK2268" t="s">
        <v>7891</v>
      </c>
      <c r="BL2268" t="s">
        <v>7891</v>
      </c>
      <c r="BM2268" t="s">
        <v>7891</v>
      </c>
      <c r="BN2268" t="s">
        <v>7891</v>
      </c>
      <c r="BO2268" t="s">
        <v>7891</v>
      </c>
      <c r="BP2268" t="s">
        <v>7891</v>
      </c>
      <c r="BQ2268" t="s">
        <v>7891</v>
      </c>
      <c r="BR2268" t="s">
        <v>10930</v>
      </c>
    </row>
    <row r="2269" spans="1:70" x14ac:dyDescent="0.35">
      <c r="A2269" t="s">
        <v>11412</v>
      </c>
      <c r="B2269" t="s">
        <v>10588</v>
      </c>
      <c r="C2269" t="s">
        <v>7891</v>
      </c>
      <c r="D2269" t="s">
        <v>10589</v>
      </c>
      <c r="E2269" t="s">
        <v>10590</v>
      </c>
      <c r="U2269" t="s">
        <v>7891</v>
      </c>
      <c r="V2269" t="s">
        <v>10591</v>
      </c>
      <c r="W2269" t="s">
        <v>7891</v>
      </c>
      <c r="X2269" t="s">
        <v>7891</v>
      </c>
      <c r="Y2269" t="s">
        <v>7891</v>
      </c>
      <c r="Z2269" t="s">
        <v>7891</v>
      </c>
      <c r="AA2269" t="s">
        <v>10592</v>
      </c>
      <c r="AB2269" t="s">
        <v>10593</v>
      </c>
      <c r="AC2269" t="s">
        <v>7891</v>
      </c>
      <c r="AD2269" t="s">
        <v>7891</v>
      </c>
      <c r="AE2269" t="s">
        <v>7891</v>
      </c>
      <c r="AF2269" t="s">
        <v>7891</v>
      </c>
      <c r="AG2269" t="s">
        <v>7891</v>
      </c>
      <c r="AH2269" t="s">
        <v>7891</v>
      </c>
      <c r="AI2269" t="s">
        <v>7891</v>
      </c>
      <c r="AJ2269" t="s">
        <v>7891</v>
      </c>
      <c r="AK2269" t="s">
        <v>7891</v>
      </c>
      <c r="AL2269" t="s">
        <v>7891</v>
      </c>
      <c r="AM2269" t="s">
        <v>7891</v>
      </c>
      <c r="AN2269" t="s">
        <v>7891</v>
      </c>
      <c r="AO2269" t="s">
        <v>10594</v>
      </c>
      <c r="AP2269" t="s">
        <v>10595</v>
      </c>
      <c r="AQ2269" t="s">
        <v>7891</v>
      </c>
      <c r="AR2269" t="s">
        <v>7891</v>
      </c>
      <c r="AS2269" t="s">
        <v>7891</v>
      </c>
      <c r="AT2269" t="s">
        <v>7891</v>
      </c>
      <c r="AU2269">
        <v>2021</v>
      </c>
      <c r="AV2269">
        <v>14</v>
      </c>
      <c r="AW2269">
        <v>3</v>
      </c>
      <c r="AX2269" t="s">
        <v>7891</v>
      </c>
      <c r="AY2269" t="s">
        <v>7891</v>
      </c>
      <c r="AZ2269" t="s">
        <v>7891</v>
      </c>
      <c r="BA2269" t="s">
        <v>7891</v>
      </c>
      <c r="BB2269">
        <v>183</v>
      </c>
      <c r="BC2269">
        <v>201</v>
      </c>
      <c r="BD2269" t="s">
        <v>7891</v>
      </c>
      <c r="BE2269" t="s">
        <v>10596</v>
      </c>
      <c r="BF2269" t="s">
        <v>7891</v>
      </c>
      <c r="BG2269" t="s">
        <v>7891</v>
      </c>
      <c r="BH2269" t="s">
        <v>7891</v>
      </c>
      <c r="BI2269" t="s">
        <v>7891</v>
      </c>
      <c r="BJ2269" t="s">
        <v>7891</v>
      </c>
      <c r="BK2269" t="s">
        <v>7891</v>
      </c>
      <c r="BL2269" t="s">
        <v>7891</v>
      </c>
      <c r="BM2269" t="s">
        <v>7891</v>
      </c>
      <c r="BN2269" t="s">
        <v>7891</v>
      </c>
      <c r="BO2269" t="s">
        <v>7891</v>
      </c>
      <c r="BP2269" t="s">
        <v>7891</v>
      </c>
      <c r="BQ2269" t="s">
        <v>7891</v>
      </c>
      <c r="BR2269" t="s">
        <v>10597</v>
      </c>
    </row>
    <row r="2270" spans="1:70" x14ac:dyDescent="0.35">
      <c r="A2270" t="s">
        <v>11413</v>
      </c>
      <c r="B2270" t="s">
        <v>11727</v>
      </c>
      <c r="C2270" t="s">
        <v>7891</v>
      </c>
      <c r="D2270" t="s">
        <v>405</v>
      </c>
      <c r="E2270" t="s">
        <v>11728</v>
      </c>
      <c r="U2270" t="s">
        <v>7891</v>
      </c>
      <c r="V2270" t="s">
        <v>11729</v>
      </c>
      <c r="W2270" t="s">
        <v>7891</v>
      </c>
      <c r="X2270" t="s">
        <v>7891</v>
      </c>
      <c r="Y2270" t="s">
        <v>7891</v>
      </c>
      <c r="Z2270" t="s">
        <v>7891</v>
      </c>
      <c r="AA2270" t="s">
        <v>7891</v>
      </c>
      <c r="AB2270" t="s">
        <v>11730</v>
      </c>
      <c r="AC2270" t="s">
        <v>7891</v>
      </c>
      <c r="AD2270" t="s">
        <v>7891</v>
      </c>
      <c r="AE2270" t="s">
        <v>7891</v>
      </c>
      <c r="AF2270" t="s">
        <v>7891</v>
      </c>
      <c r="AG2270" t="s">
        <v>7891</v>
      </c>
      <c r="AH2270" t="s">
        <v>7891</v>
      </c>
      <c r="AI2270" t="s">
        <v>7891</v>
      </c>
      <c r="AJ2270" t="s">
        <v>7891</v>
      </c>
      <c r="AK2270" t="s">
        <v>7891</v>
      </c>
      <c r="AL2270" t="s">
        <v>7891</v>
      </c>
      <c r="AM2270" t="s">
        <v>7891</v>
      </c>
      <c r="AN2270" t="s">
        <v>7891</v>
      </c>
      <c r="AO2270" t="s">
        <v>411</v>
      </c>
      <c r="AP2270" t="s">
        <v>11731</v>
      </c>
      <c r="AQ2270" t="s">
        <v>7891</v>
      </c>
      <c r="AR2270" t="s">
        <v>7891</v>
      </c>
      <c r="AS2270" t="s">
        <v>7891</v>
      </c>
      <c r="AT2270" t="s">
        <v>7924</v>
      </c>
      <c r="AU2270">
        <v>2021</v>
      </c>
      <c r="AV2270">
        <v>92</v>
      </c>
      <c r="AW2270">
        <v>4</v>
      </c>
      <c r="AX2270" t="s">
        <v>7891</v>
      </c>
      <c r="AY2270" t="s">
        <v>7891</v>
      </c>
      <c r="AZ2270" t="s">
        <v>7891</v>
      </c>
      <c r="BA2270" t="s">
        <v>7891</v>
      </c>
      <c r="BB2270">
        <v>1657</v>
      </c>
      <c r="BC2270">
        <v>1671</v>
      </c>
      <c r="BD2270" t="s">
        <v>7891</v>
      </c>
      <c r="BE2270" t="s">
        <v>409</v>
      </c>
      <c r="BF2270" t="s">
        <v>7891</v>
      </c>
      <c r="BG2270" t="s">
        <v>9570</v>
      </c>
      <c r="BH2270" t="s">
        <v>7891</v>
      </c>
      <c r="BI2270" t="s">
        <v>7891</v>
      </c>
      <c r="BJ2270" t="s">
        <v>7891</v>
      </c>
      <c r="BK2270" t="s">
        <v>7891</v>
      </c>
      <c r="BL2270" t="s">
        <v>7891</v>
      </c>
      <c r="BM2270">
        <v>34169388</v>
      </c>
      <c r="BN2270" t="s">
        <v>7891</v>
      </c>
      <c r="BO2270" t="s">
        <v>7891</v>
      </c>
      <c r="BP2270" t="s">
        <v>7891</v>
      </c>
      <c r="BQ2270" t="s">
        <v>7891</v>
      </c>
      <c r="BR2270" t="s">
        <v>11732</v>
      </c>
    </row>
    <row r="2271" spans="1:70" x14ac:dyDescent="0.35">
      <c r="A2271" t="s">
        <v>11413</v>
      </c>
      <c r="B2271" t="s">
        <v>10821</v>
      </c>
      <c r="C2271" t="s">
        <v>7891</v>
      </c>
      <c r="D2271" t="s">
        <v>4206</v>
      </c>
      <c r="E2271" t="s">
        <v>9787</v>
      </c>
      <c r="U2271" t="s">
        <v>7891</v>
      </c>
      <c r="V2271" t="s">
        <v>10822</v>
      </c>
      <c r="W2271" t="s">
        <v>7891</v>
      </c>
      <c r="X2271" t="s">
        <v>7891</v>
      </c>
      <c r="Y2271" t="s">
        <v>7891</v>
      </c>
      <c r="Z2271" t="s">
        <v>7891</v>
      </c>
      <c r="AA2271" t="s">
        <v>7891</v>
      </c>
      <c r="AB2271" t="s">
        <v>10823</v>
      </c>
      <c r="AC2271" t="s">
        <v>7891</v>
      </c>
      <c r="AD2271" t="s">
        <v>7891</v>
      </c>
      <c r="AE2271" t="s">
        <v>7891</v>
      </c>
      <c r="AF2271" t="s">
        <v>7891</v>
      </c>
      <c r="AG2271" t="s">
        <v>7891</v>
      </c>
      <c r="AH2271" t="s">
        <v>7891</v>
      </c>
      <c r="AI2271" t="s">
        <v>7891</v>
      </c>
      <c r="AJ2271" t="s">
        <v>7891</v>
      </c>
      <c r="AK2271" t="s">
        <v>7891</v>
      </c>
      <c r="AL2271" t="s">
        <v>7891</v>
      </c>
      <c r="AM2271" t="s">
        <v>7891</v>
      </c>
      <c r="AN2271" t="s">
        <v>7891</v>
      </c>
      <c r="AO2271" t="s">
        <v>9790</v>
      </c>
      <c r="AP2271" t="s">
        <v>9791</v>
      </c>
      <c r="AQ2271" t="s">
        <v>7891</v>
      </c>
      <c r="AR2271" t="s">
        <v>7891</v>
      </c>
      <c r="AS2271" t="s">
        <v>7891</v>
      </c>
      <c r="AT2271" t="s">
        <v>7916</v>
      </c>
      <c r="AU2271">
        <v>2021</v>
      </c>
      <c r="AV2271">
        <v>77</v>
      </c>
      <c r="AW2271">
        <v>4</v>
      </c>
      <c r="AX2271" t="s">
        <v>7891</v>
      </c>
      <c r="AY2271" t="s">
        <v>7891</v>
      </c>
      <c r="AZ2271" t="s">
        <v>7891</v>
      </c>
      <c r="BA2271" t="s">
        <v>7891</v>
      </c>
      <c r="BB2271">
        <v>884</v>
      </c>
      <c r="BC2271">
        <v>895</v>
      </c>
      <c r="BD2271" t="s">
        <v>7891</v>
      </c>
      <c r="BE2271" t="s">
        <v>3439</v>
      </c>
      <c r="BF2271" t="s">
        <v>7891</v>
      </c>
      <c r="BG2271" t="s">
        <v>10795</v>
      </c>
      <c r="BH2271" t="s">
        <v>7891</v>
      </c>
      <c r="BI2271" t="s">
        <v>7891</v>
      </c>
      <c r="BJ2271" t="s">
        <v>7891</v>
      </c>
      <c r="BK2271" t="s">
        <v>7891</v>
      </c>
      <c r="BL2271" t="s">
        <v>7891</v>
      </c>
      <c r="BM2271">
        <v>33296508</v>
      </c>
      <c r="BN2271" t="s">
        <v>7891</v>
      </c>
      <c r="BO2271" t="s">
        <v>7891</v>
      </c>
      <c r="BP2271" t="s">
        <v>7891</v>
      </c>
      <c r="BQ2271" t="s">
        <v>7891</v>
      </c>
      <c r="BR2271" t="s">
        <v>10824</v>
      </c>
    </row>
    <row r="2272" spans="1:70" x14ac:dyDescent="0.35">
      <c r="A2272" t="s">
        <v>11413</v>
      </c>
      <c r="B2272" t="s">
        <v>8900</v>
      </c>
      <c r="C2272" t="s">
        <v>7891</v>
      </c>
      <c r="D2272" t="s">
        <v>8901</v>
      </c>
      <c r="E2272" t="s">
        <v>8902</v>
      </c>
      <c r="U2272" t="s">
        <v>7891</v>
      </c>
      <c r="V2272" t="s">
        <v>8903</v>
      </c>
      <c r="W2272" t="s">
        <v>7891</v>
      </c>
      <c r="X2272" t="s">
        <v>7891</v>
      </c>
      <c r="Y2272" t="s">
        <v>7891</v>
      </c>
      <c r="Z2272" t="s">
        <v>7891</v>
      </c>
      <c r="AA2272" t="s">
        <v>7891</v>
      </c>
      <c r="AB2272" t="s">
        <v>8904</v>
      </c>
      <c r="AC2272" t="s">
        <v>7891</v>
      </c>
      <c r="AD2272" t="s">
        <v>7891</v>
      </c>
      <c r="AE2272" t="s">
        <v>7891</v>
      </c>
      <c r="AF2272" t="s">
        <v>7891</v>
      </c>
      <c r="AG2272" t="s">
        <v>7891</v>
      </c>
      <c r="AH2272" t="s">
        <v>7891</v>
      </c>
      <c r="AI2272" t="s">
        <v>7891</v>
      </c>
      <c r="AJ2272" t="s">
        <v>7891</v>
      </c>
      <c r="AK2272" t="s">
        <v>7891</v>
      </c>
      <c r="AL2272" t="s">
        <v>7891</v>
      </c>
      <c r="AM2272" t="s">
        <v>7891</v>
      </c>
      <c r="AN2272" t="s">
        <v>7891</v>
      </c>
      <c r="AO2272" t="s">
        <v>8905</v>
      </c>
      <c r="AP2272" t="s">
        <v>8906</v>
      </c>
      <c r="AQ2272" t="s">
        <v>7891</v>
      </c>
      <c r="AR2272" t="s">
        <v>7891</v>
      </c>
      <c r="AS2272" t="s">
        <v>7891</v>
      </c>
      <c r="AT2272" t="s">
        <v>8907</v>
      </c>
      <c r="AU2272">
        <v>2021</v>
      </c>
      <c r="AV2272">
        <v>305</v>
      </c>
      <c r="AW2272" t="s">
        <v>7891</v>
      </c>
      <c r="AX2272" t="s">
        <v>7891</v>
      </c>
      <c r="AY2272" t="s">
        <v>7891</v>
      </c>
      <c r="AZ2272" t="s">
        <v>7891</v>
      </c>
      <c r="BA2272" t="s">
        <v>7891</v>
      </c>
      <c r="BB2272" t="s">
        <v>7891</v>
      </c>
      <c r="BC2272" t="s">
        <v>7891</v>
      </c>
      <c r="BD2272">
        <v>114253</v>
      </c>
      <c r="BE2272" t="s">
        <v>8908</v>
      </c>
      <c r="BF2272" t="s">
        <v>7891</v>
      </c>
      <c r="BG2272" t="s">
        <v>7925</v>
      </c>
      <c r="BH2272" t="s">
        <v>7891</v>
      </c>
      <c r="BI2272" t="s">
        <v>7891</v>
      </c>
      <c r="BJ2272" t="s">
        <v>7891</v>
      </c>
      <c r="BK2272" t="s">
        <v>7891</v>
      </c>
      <c r="BL2272" t="s">
        <v>7891</v>
      </c>
      <c r="BM2272">
        <v>34743063</v>
      </c>
      <c r="BN2272" t="s">
        <v>7891</v>
      </c>
      <c r="BO2272" t="s">
        <v>7891</v>
      </c>
      <c r="BP2272" t="s">
        <v>7891</v>
      </c>
      <c r="BQ2272" t="s">
        <v>7891</v>
      </c>
      <c r="BR2272" t="s">
        <v>8909</v>
      </c>
    </row>
    <row r="2273" spans="1:70" x14ac:dyDescent="0.35">
      <c r="A2273" t="s">
        <v>11413</v>
      </c>
      <c r="B2273" t="s">
        <v>8371</v>
      </c>
      <c r="C2273" t="s">
        <v>7891</v>
      </c>
      <c r="D2273" t="s">
        <v>5891</v>
      </c>
      <c r="E2273" t="s">
        <v>8372</v>
      </c>
      <c r="U2273" t="s">
        <v>7891</v>
      </c>
      <c r="V2273" t="s">
        <v>8373</v>
      </c>
      <c r="W2273" t="s">
        <v>7891</v>
      </c>
      <c r="X2273" t="s">
        <v>7891</v>
      </c>
      <c r="Y2273" t="s">
        <v>7891</v>
      </c>
      <c r="Z2273" t="s">
        <v>7891</v>
      </c>
      <c r="AA2273" t="s">
        <v>7891</v>
      </c>
      <c r="AB2273" t="s">
        <v>8374</v>
      </c>
      <c r="AC2273" t="s">
        <v>7891</v>
      </c>
      <c r="AD2273" t="s">
        <v>7891</v>
      </c>
      <c r="AE2273" t="s">
        <v>7891</v>
      </c>
      <c r="AF2273" t="s">
        <v>7891</v>
      </c>
      <c r="AG2273" t="s">
        <v>7891</v>
      </c>
      <c r="AH2273" t="s">
        <v>7891</v>
      </c>
      <c r="AI2273" t="s">
        <v>7891</v>
      </c>
      <c r="AJ2273" t="s">
        <v>7891</v>
      </c>
      <c r="AK2273" t="s">
        <v>7891</v>
      </c>
      <c r="AL2273" t="s">
        <v>7891</v>
      </c>
      <c r="AM2273" t="s">
        <v>7891</v>
      </c>
      <c r="AN2273" t="s">
        <v>7891</v>
      </c>
      <c r="AO2273" t="s">
        <v>7891</v>
      </c>
      <c r="AP2273" t="s">
        <v>8375</v>
      </c>
      <c r="AQ2273" t="s">
        <v>7891</v>
      </c>
      <c r="AR2273" t="s">
        <v>7891</v>
      </c>
      <c r="AS2273" t="s">
        <v>7891</v>
      </c>
      <c r="AT2273" t="s">
        <v>8331</v>
      </c>
      <c r="AU2273">
        <v>2022</v>
      </c>
      <c r="AV2273">
        <v>11</v>
      </c>
      <c r="AW2273">
        <v>5</v>
      </c>
      <c r="AX2273" t="s">
        <v>7891</v>
      </c>
      <c r="AY2273" t="s">
        <v>7891</v>
      </c>
      <c r="AZ2273" t="s">
        <v>7891</v>
      </c>
      <c r="BA2273" t="s">
        <v>7891</v>
      </c>
      <c r="BB2273" t="s">
        <v>7891</v>
      </c>
      <c r="BC2273" t="s">
        <v>7891</v>
      </c>
      <c r="BD2273">
        <v>1218</v>
      </c>
      <c r="BE2273" t="s">
        <v>5896</v>
      </c>
      <c r="BF2273" t="s">
        <v>7891</v>
      </c>
      <c r="BG2273" t="s">
        <v>7891</v>
      </c>
      <c r="BH2273" t="s">
        <v>7891</v>
      </c>
      <c r="BI2273" t="s">
        <v>7891</v>
      </c>
      <c r="BJ2273" t="s">
        <v>7891</v>
      </c>
      <c r="BK2273" t="s">
        <v>7891</v>
      </c>
      <c r="BL2273" t="s">
        <v>7891</v>
      </c>
      <c r="BM2273">
        <v>35268309</v>
      </c>
      <c r="BN2273" t="s">
        <v>7891</v>
      </c>
      <c r="BO2273" t="s">
        <v>7891</v>
      </c>
      <c r="BP2273" t="s">
        <v>7891</v>
      </c>
      <c r="BQ2273" t="s">
        <v>7891</v>
      </c>
      <c r="BR2273" t="s">
        <v>8376</v>
      </c>
    </row>
    <row r="2274" spans="1:70" x14ac:dyDescent="0.35">
      <c r="A2274" t="s">
        <v>11413</v>
      </c>
      <c r="B2274" t="s">
        <v>11783</v>
      </c>
      <c r="C2274" t="s">
        <v>7891</v>
      </c>
      <c r="D2274" t="s">
        <v>7878</v>
      </c>
      <c r="E2274" t="s">
        <v>11784</v>
      </c>
      <c r="U2274" t="s">
        <v>7891</v>
      </c>
      <c r="V2274" t="s">
        <v>11785</v>
      </c>
      <c r="W2274" t="s">
        <v>7891</v>
      </c>
      <c r="X2274" t="s">
        <v>7891</v>
      </c>
      <c r="Y2274" t="s">
        <v>7891</v>
      </c>
      <c r="Z2274" t="s">
        <v>7891</v>
      </c>
      <c r="AA2274" t="s">
        <v>7891</v>
      </c>
      <c r="AB2274" t="s">
        <v>11786</v>
      </c>
      <c r="AC2274" t="s">
        <v>7891</v>
      </c>
      <c r="AD2274" t="s">
        <v>7891</v>
      </c>
      <c r="AE2274" t="s">
        <v>7891</v>
      </c>
      <c r="AF2274" t="s">
        <v>7891</v>
      </c>
      <c r="AG2274" t="s">
        <v>7891</v>
      </c>
      <c r="AH2274" t="s">
        <v>7891</v>
      </c>
      <c r="AI2274" t="s">
        <v>7891</v>
      </c>
      <c r="AJ2274" t="s">
        <v>7891</v>
      </c>
      <c r="AK2274" t="s">
        <v>7891</v>
      </c>
      <c r="AL2274" t="s">
        <v>7891</v>
      </c>
      <c r="AM2274" t="s">
        <v>7891</v>
      </c>
      <c r="AN2274" t="s">
        <v>7891</v>
      </c>
      <c r="AO2274" t="s">
        <v>11787</v>
      </c>
      <c r="AP2274" t="s">
        <v>11788</v>
      </c>
      <c r="AQ2274" t="s">
        <v>7891</v>
      </c>
      <c r="AR2274" t="s">
        <v>7891</v>
      </c>
      <c r="AS2274" t="s">
        <v>7891</v>
      </c>
      <c r="AT2274" t="s">
        <v>7916</v>
      </c>
      <c r="AU2274">
        <v>2021</v>
      </c>
      <c r="AV2274">
        <v>199</v>
      </c>
      <c r="AW2274" t="s">
        <v>7891</v>
      </c>
      <c r="AX2274" t="s">
        <v>7891</v>
      </c>
      <c r="AY2274" t="s">
        <v>7891</v>
      </c>
      <c r="AZ2274" t="s">
        <v>7891</v>
      </c>
      <c r="BA2274" t="s">
        <v>7891</v>
      </c>
      <c r="BB2274" t="s">
        <v>7891</v>
      </c>
      <c r="BC2274" t="s">
        <v>7891</v>
      </c>
      <c r="BD2274">
        <v>105127</v>
      </c>
      <c r="BE2274" t="s">
        <v>7880</v>
      </c>
      <c r="BF2274" t="s">
        <v>7891</v>
      </c>
      <c r="BG2274" t="s">
        <v>10364</v>
      </c>
      <c r="BH2274" t="s">
        <v>7891</v>
      </c>
      <c r="BI2274" t="s">
        <v>7891</v>
      </c>
      <c r="BJ2274" t="s">
        <v>7891</v>
      </c>
      <c r="BK2274" t="s">
        <v>7891</v>
      </c>
      <c r="BL2274" t="s">
        <v>7891</v>
      </c>
      <c r="BM2274" t="s">
        <v>7891</v>
      </c>
      <c r="BN2274" t="s">
        <v>7891</v>
      </c>
      <c r="BO2274" t="s">
        <v>7891</v>
      </c>
      <c r="BP2274" t="s">
        <v>7891</v>
      </c>
      <c r="BQ2274" t="s">
        <v>7891</v>
      </c>
      <c r="BR2274" t="s">
        <v>11789</v>
      </c>
    </row>
    <row r="2275" spans="1:70" x14ac:dyDescent="0.35">
      <c r="A2275" t="s">
        <v>11414</v>
      </c>
      <c r="B2275" t="s">
        <v>11497</v>
      </c>
      <c r="C2275" t="s">
        <v>7891</v>
      </c>
      <c r="D2275" t="s">
        <v>6853</v>
      </c>
      <c r="E2275" t="s">
        <v>8201</v>
      </c>
      <c r="U2275" t="s">
        <v>7891</v>
      </c>
      <c r="V2275" t="s">
        <v>11498</v>
      </c>
      <c r="W2275" t="s">
        <v>7891</v>
      </c>
      <c r="X2275" t="s">
        <v>7891</v>
      </c>
      <c r="Y2275" t="s">
        <v>7891</v>
      </c>
      <c r="Z2275" t="s">
        <v>7891</v>
      </c>
      <c r="AA2275" t="s">
        <v>7891</v>
      </c>
      <c r="AB2275" t="s">
        <v>7891</v>
      </c>
      <c r="AC2275" t="s">
        <v>7891</v>
      </c>
      <c r="AD2275" t="s">
        <v>7891</v>
      </c>
      <c r="AE2275" t="s">
        <v>7891</v>
      </c>
      <c r="AF2275" t="s">
        <v>7891</v>
      </c>
      <c r="AG2275" t="s">
        <v>7891</v>
      </c>
      <c r="AH2275" t="s">
        <v>7891</v>
      </c>
      <c r="AI2275" t="s">
        <v>7891</v>
      </c>
      <c r="AJ2275" t="s">
        <v>7891</v>
      </c>
      <c r="AK2275" t="s">
        <v>7891</v>
      </c>
      <c r="AL2275" t="s">
        <v>7891</v>
      </c>
      <c r="AM2275" t="s">
        <v>7891</v>
      </c>
      <c r="AN2275" t="s">
        <v>7891</v>
      </c>
      <c r="AO2275" t="s">
        <v>8203</v>
      </c>
      <c r="AP2275" t="s">
        <v>8204</v>
      </c>
      <c r="AQ2275" t="s">
        <v>7891</v>
      </c>
      <c r="AR2275" t="s">
        <v>7891</v>
      </c>
      <c r="AS2275" t="s">
        <v>7891</v>
      </c>
      <c r="AT2275" t="s">
        <v>7891</v>
      </c>
      <c r="AU2275" t="s">
        <v>7891</v>
      </c>
      <c r="AV2275" t="s">
        <v>7891</v>
      </c>
      <c r="AW2275" t="s">
        <v>7891</v>
      </c>
      <c r="AX2275" t="s">
        <v>7891</v>
      </c>
      <c r="AY2275" t="s">
        <v>7891</v>
      </c>
      <c r="AZ2275" t="s">
        <v>7891</v>
      </c>
      <c r="BA2275" t="s">
        <v>7891</v>
      </c>
      <c r="BB2275" t="s">
        <v>7891</v>
      </c>
      <c r="BC2275" t="s">
        <v>7891</v>
      </c>
      <c r="BD2275" t="s">
        <v>7891</v>
      </c>
      <c r="BE2275" t="s">
        <v>3876</v>
      </c>
      <c r="BF2275" t="s">
        <v>7891</v>
      </c>
      <c r="BG2275" t="s">
        <v>9784</v>
      </c>
      <c r="BH2275" t="s">
        <v>7891</v>
      </c>
      <c r="BI2275" t="s">
        <v>7891</v>
      </c>
      <c r="BJ2275" t="s">
        <v>7891</v>
      </c>
      <c r="BK2275" t="s">
        <v>7891</v>
      </c>
      <c r="BL2275" t="s">
        <v>7891</v>
      </c>
      <c r="BM2275">
        <v>34586045</v>
      </c>
      <c r="BN2275" t="s">
        <v>7891</v>
      </c>
      <c r="BO2275" t="s">
        <v>7891</v>
      </c>
      <c r="BP2275" t="s">
        <v>7891</v>
      </c>
      <c r="BQ2275" t="s">
        <v>7891</v>
      </c>
      <c r="BR2275" t="s">
        <v>11499</v>
      </c>
    </row>
  </sheetData>
  <phoneticPr fontId="3" type="noConversion"/>
  <pageMargins left="0.7" right="0.7" top="0.75" bottom="0.75" header="0.3" footer="0.3"/>
  <pageSetup paperSize="9" orientation="portrait" r:id="rId1"/>
  <ignoredErrors>
    <ignoredError sqref="C26:C38 C4:C5"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65D1-5D64-44A7-B895-56740169820B}">
  <dimension ref="A1:BR2275"/>
  <sheetViews>
    <sheetView zoomScale="90" zoomScaleNormal="90" workbookViewId="0">
      <pane ySplit="3" topLeftCell="A2245" activePane="bottomLeft" state="frozen"/>
      <selection pane="bottomLeft" activeCell="D2283" sqref="D2283"/>
    </sheetView>
  </sheetViews>
  <sheetFormatPr defaultRowHeight="14.5" x14ac:dyDescent="0.35"/>
  <cols>
    <col min="1" max="1" width="11.453125" customWidth="1"/>
    <col min="2" max="2" width="18.1796875" customWidth="1"/>
    <col min="3" max="3" width="8.81640625" style="7" bestFit="1" customWidth="1"/>
    <col min="4" max="4" width="40.7265625" customWidth="1"/>
    <col min="5" max="5" width="16.54296875" customWidth="1"/>
    <col min="6" max="6" width="57.1796875" customWidth="1"/>
    <col min="7" max="7" width="23.81640625" customWidth="1"/>
    <col min="8" max="10" width="8.81640625" bestFit="1" customWidth="1"/>
    <col min="11" max="11" width="9.54296875" bestFit="1" customWidth="1"/>
    <col min="12" max="12" width="9.1796875" bestFit="1" customWidth="1"/>
    <col min="13" max="13" width="8.81640625" bestFit="1" customWidth="1"/>
    <col min="14" max="14" width="9.1796875" bestFit="1" customWidth="1"/>
    <col min="47" max="49" width="8.81640625" bestFit="1" customWidth="1"/>
    <col min="51" max="51" width="8.81640625" bestFit="1" customWidth="1"/>
    <col min="54" max="55" width="8.81640625" bestFit="1" customWidth="1"/>
    <col min="56" max="56" width="10.81640625" bestFit="1" customWidth="1"/>
    <col min="65" max="65" width="8.81640625" bestFit="1" customWidth="1"/>
  </cols>
  <sheetData>
    <row r="1" spans="1:70" x14ac:dyDescent="0.35">
      <c r="A1" s="1" t="s">
        <v>11790</v>
      </c>
    </row>
    <row r="2" spans="1:70" ht="8.15" customHeight="1" x14ac:dyDescent="0.35"/>
    <row r="3" spans="1:70" s="4" customFormat="1" x14ac:dyDescent="0.35">
      <c r="A3" s="3" t="s">
        <v>0</v>
      </c>
      <c r="B3" s="3" t="s">
        <v>1</v>
      </c>
      <c r="C3" s="5" t="s">
        <v>2</v>
      </c>
      <c r="D3" s="3" t="s">
        <v>3</v>
      </c>
      <c r="E3" s="3" t="s">
        <v>4</v>
      </c>
      <c r="F3" s="3" t="s">
        <v>5</v>
      </c>
      <c r="G3" s="3" t="s">
        <v>6</v>
      </c>
    </row>
    <row r="4" spans="1:70" s="2" customFormat="1" ht="13" x14ac:dyDescent="0.3">
      <c r="A4" s="2" t="s">
        <v>7738</v>
      </c>
      <c r="B4" s="2" t="s">
        <v>7507</v>
      </c>
      <c r="C4" s="9">
        <v>2022</v>
      </c>
      <c r="D4" s="2" t="s">
        <v>7063</v>
      </c>
      <c r="E4" s="2" t="s">
        <v>7508</v>
      </c>
      <c r="H4" s="2">
        <v>183</v>
      </c>
      <c r="N4" s="2" t="s">
        <v>7066</v>
      </c>
      <c r="O4" s="2" t="s">
        <v>7509</v>
      </c>
      <c r="P4" s="2" t="s">
        <v>467</v>
      </c>
      <c r="Q4" s="2" t="s">
        <v>7218</v>
      </c>
      <c r="S4" s="2" t="s">
        <v>7219</v>
      </c>
      <c r="T4" s="2" t="s">
        <v>7510</v>
      </c>
    </row>
    <row r="5" spans="1:70" s="2" customFormat="1" ht="13" x14ac:dyDescent="0.3">
      <c r="A5" s="2" t="s">
        <v>1827</v>
      </c>
      <c r="B5" s="2" t="s">
        <v>1743</v>
      </c>
      <c r="C5" s="10">
        <v>2021</v>
      </c>
      <c r="D5" s="2" t="s">
        <v>1742</v>
      </c>
      <c r="E5" s="2" t="s">
        <v>272</v>
      </c>
      <c r="F5" s="2" t="s">
        <v>1746</v>
      </c>
      <c r="G5" s="2" t="str">
        <f>"02699702"</f>
        <v>02699702</v>
      </c>
      <c r="I5" s="2" t="str">
        <f>"Feb2021"</f>
        <v>Feb2021</v>
      </c>
      <c r="J5" s="2">
        <v>35</v>
      </c>
      <c r="K5" s="2">
        <v>2</v>
      </c>
      <c r="L5" s="2">
        <v>214</v>
      </c>
      <c r="M5" s="2">
        <v>7</v>
      </c>
      <c r="N5" s="2">
        <v>148363077</v>
      </c>
      <c r="O5" s="2" t="s">
        <v>1744</v>
      </c>
      <c r="P5" s="2" t="s">
        <v>731</v>
      </c>
      <c r="Q5" s="2" t="s">
        <v>467</v>
      </c>
      <c r="R5" s="2" t="s">
        <v>1745</v>
      </c>
      <c r="U5" s="2" t="s">
        <v>1747</v>
      </c>
    </row>
    <row r="6" spans="1:70" s="2" customFormat="1" ht="13" x14ac:dyDescent="0.3">
      <c r="A6" s="2" t="s">
        <v>6816</v>
      </c>
      <c r="B6" s="2" t="s">
        <v>6022</v>
      </c>
      <c r="C6" s="9">
        <v>2021</v>
      </c>
      <c r="D6" s="2" t="s">
        <v>6021</v>
      </c>
      <c r="E6" s="2" t="s">
        <v>5598</v>
      </c>
      <c r="G6" s="2" t="s">
        <v>6023</v>
      </c>
      <c r="H6" s="2" t="s">
        <v>6024</v>
      </c>
      <c r="K6" s="11">
        <v>44557</v>
      </c>
      <c r="N6" s="2" t="s">
        <v>6025</v>
      </c>
    </row>
    <row r="7" spans="1:70" s="12" customFormat="1" ht="13" x14ac:dyDescent="0.3">
      <c r="A7" s="12" t="s">
        <v>7072</v>
      </c>
      <c r="B7" s="12" t="s">
        <v>6022</v>
      </c>
      <c r="C7" s="14">
        <v>2021</v>
      </c>
      <c r="D7" s="12" t="s">
        <v>6021</v>
      </c>
      <c r="E7" s="12" t="s">
        <v>5598</v>
      </c>
      <c r="G7" s="12" t="s">
        <v>6023</v>
      </c>
      <c r="H7" s="12" t="s">
        <v>6024</v>
      </c>
      <c r="K7" s="13">
        <v>44557</v>
      </c>
      <c r="N7" s="12" t="s">
        <v>6025</v>
      </c>
    </row>
    <row r="8" spans="1:70" s="2" customFormat="1" ht="13" x14ac:dyDescent="0.3">
      <c r="A8" s="2" t="s">
        <v>7738</v>
      </c>
      <c r="B8" s="2" t="s">
        <v>7696</v>
      </c>
      <c r="C8" s="9">
        <v>2021</v>
      </c>
      <c r="D8" s="2" t="s">
        <v>6021</v>
      </c>
      <c r="E8" s="2" t="s">
        <v>7697</v>
      </c>
      <c r="N8" s="2" t="s">
        <v>6025</v>
      </c>
      <c r="O8" s="2" t="s">
        <v>7698</v>
      </c>
      <c r="P8" s="2" t="s">
        <v>467</v>
      </c>
      <c r="Q8" s="2" t="s">
        <v>7232</v>
      </c>
      <c r="R8" s="2" t="s">
        <v>7530</v>
      </c>
      <c r="S8" s="2" t="s">
        <v>7219</v>
      </c>
      <c r="T8" s="2" t="s">
        <v>7699</v>
      </c>
    </row>
    <row r="9" spans="1:70" s="12" customFormat="1" ht="13" x14ac:dyDescent="0.3">
      <c r="A9" s="12" t="s">
        <v>11404</v>
      </c>
      <c r="B9" s="12" t="s">
        <v>8694</v>
      </c>
      <c r="C9" s="14" t="s">
        <v>7891</v>
      </c>
      <c r="D9" s="12" t="s">
        <v>6021</v>
      </c>
      <c r="E9" s="12" t="s">
        <v>8695</v>
      </c>
      <c r="U9" s="12" t="s">
        <v>7891</v>
      </c>
      <c r="V9" s="12" t="s">
        <v>8696</v>
      </c>
      <c r="W9" s="12" t="s">
        <v>7891</v>
      </c>
      <c r="X9" s="12" t="s">
        <v>7891</v>
      </c>
      <c r="Y9" s="12" t="s">
        <v>7891</v>
      </c>
      <c r="Z9" s="12" t="s">
        <v>7891</v>
      </c>
      <c r="AA9" s="12" t="s">
        <v>8697</v>
      </c>
      <c r="AB9" s="12" t="s">
        <v>8698</v>
      </c>
      <c r="AC9" s="12" t="s">
        <v>7891</v>
      </c>
      <c r="AD9" s="12" t="s">
        <v>7891</v>
      </c>
      <c r="AE9" s="12" t="s">
        <v>7891</v>
      </c>
      <c r="AF9" s="12" t="s">
        <v>7891</v>
      </c>
      <c r="AG9" s="12" t="s">
        <v>7891</v>
      </c>
      <c r="AH9" s="12" t="s">
        <v>7891</v>
      </c>
      <c r="AI9" s="12" t="s">
        <v>7891</v>
      </c>
      <c r="AJ9" s="12" t="s">
        <v>7891</v>
      </c>
      <c r="AK9" s="12" t="s">
        <v>7891</v>
      </c>
      <c r="AL9" s="12" t="s">
        <v>7891</v>
      </c>
      <c r="AM9" s="12" t="s">
        <v>7891</v>
      </c>
      <c r="AN9" s="12" t="s">
        <v>7891</v>
      </c>
      <c r="AO9" s="12" t="s">
        <v>8699</v>
      </c>
      <c r="AP9" s="12" t="s">
        <v>8700</v>
      </c>
      <c r="AQ9" s="12" t="s">
        <v>7891</v>
      </c>
      <c r="AR9" s="12" t="s">
        <v>7891</v>
      </c>
      <c r="AS9" s="12" t="s">
        <v>7891</v>
      </c>
      <c r="AT9" s="12" t="s">
        <v>7891</v>
      </c>
      <c r="AU9" s="12" t="s">
        <v>7891</v>
      </c>
      <c r="AV9" s="12" t="s">
        <v>7891</v>
      </c>
      <c r="AW9" s="12" t="s">
        <v>7891</v>
      </c>
      <c r="AX9" s="12" t="s">
        <v>7891</v>
      </c>
      <c r="AY9" s="12" t="s">
        <v>7891</v>
      </c>
      <c r="AZ9" s="12" t="s">
        <v>7891</v>
      </c>
      <c r="BA9" s="12" t="s">
        <v>7891</v>
      </c>
      <c r="BB9" s="12" t="s">
        <v>7891</v>
      </c>
      <c r="BC9" s="12" t="s">
        <v>7891</v>
      </c>
      <c r="BD9" s="12" t="s">
        <v>7891</v>
      </c>
      <c r="BE9" s="12" t="s">
        <v>6025</v>
      </c>
      <c r="BF9" s="12" t="s">
        <v>7891</v>
      </c>
      <c r="BG9" s="12" t="s">
        <v>8701</v>
      </c>
      <c r="BH9" s="12" t="s">
        <v>7891</v>
      </c>
      <c r="BI9" s="12" t="s">
        <v>7891</v>
      </c>
      <c r="BJ9" s="12" t="s">
        <v>7891</v>
      </c>
      <c r="BK9" s="12" t="s">
        <v>7891</v>
      </c>
      <c r="BL9" s="12" t="s">
        <v>7891</v>
      </c>
      <c r="BM9" s="12">
        <v>34957583</v>
      </c>
      <c r="BN9" s="12" t="s">
        <v>7891</v>
      </c>
      <c r="BO9" s="12" t="s">
        <v>7891</v>
      </c>
      <c r="BP9" s="12" t="s">
        <v>7891</v>
      </c>
      <c r="BQ9" s="12" t="s">
        <v>7891</v>
      </c>
      <c r="BR9" s="12" t="s">
        <v>8702</v>
      </c>
    </row>
    <row r="10" spans="1:70" s="12" customFormat="1" ht="13" x14ac:dyDescent="0.3">
      <c r="A10" s="12" t="s">
        <v>11408</v>
      </c>
      <c r="B10" s="12" t="s">
        <v>8694</v>
      </c>
      <c r="C10" s="14" t="s">
        <v>7891</v>
      </c>
      <c r="D10" s="12" t="s">
        <v>6021</v>
      </c>
      <c r="E10" s="12" t="s">
        <v>8695</v>
      </c>
      <c r="U10" s="12" t="s">
        <v>7891</v>
      </c>
      <c r="V10" s="12" t="s">
        <v>8696</v>
      </c>
      <c r="W10" s="12" t="s">
        <v>7891</v>
      </c>
      <c r="X10" s="12" t="s">
        <v>7891</v>
      </c>
      <c r="Y10" s="12" t="s">
        <v>7891</v>
      </c>
      <c r="Z10" s="12" t="s">
        <v>7891</v>
      </c>
      <c r="AA10" s="12" t="s">
        <v>8697</v>
      </c>
      <c r="AB10" s="12" t="s">
        <v>8698</v>
      </c>
      <c r="AC10" s="12" t="s">
        <v>7891</v>
      </c>
      <c r="AD10" s="12" t="s">
        <v>7891</v>
      </c>
      <c r="AE10" s="12" t="s">
        <v>7891</v>
      </c>
      <c r="AF10" s="12" t="s">
        <v>7891</v>
      </c>
      <c r="AG10" s="12" t="s">
        <v>7891</v>
      </c>
      <c r="AH10" s="12" t="s">
        <v>7891</v>
      </c>
      <c r="AI10" s="12" t="s">
        <v>7891</v>
      </c>
      <c r="AJ10" s="12" t="s">
        <v>7891</v>
      </c>
      <c r="AK10" s="12" t="s">
        <v>7891</v>
      </c>
      <c r="AL10" s="12" t="s">
        <v>7891</v>
      </c>
      <c r="AM10" s="12" t="s">
        <v>7891</v>
      </c>
      <c r="AN10" s="12" t="s">
        <v>7891</v>
      </c>
      <c r="AO10" s="12" t="s">
        <v>8699</v>
      </c>
      <c r="AP10" s="12" t="s">
        <v>8700</v>
      </c>
      <c r="AQ10" s="12" t="s">
        <v>7891</v>
      </c>
      <c r="AR10" s="12" t="s">
        <v>7891</v>
      </c>
      <c r="AS10" s="12" t="s">
        <v>7891</v>
      </c>
      <c r="AT10" s="12" t="s">
        <v>7891</v>
      </c>
      <c r="AU10" s="12" t="s">
        <v>7891</v>
      </c>
      <c r="AV10" s="12" t="s">
        <v>7891</v>
      </c>
      <c r="AW10" s="12" t="s">
        <v>7891</v>
      </c>
      <c r="AX10" s="12" t="s">
        <v>7891</v>
      </c>
      <c r="AY10" s="12" t="s">
        <v>7891</v>
      </c>
      <c r="AZ10" s="12" t="s">
        <v>7891</v>
      </c>
      <c r="BA10" s="12" t="s">
        <v>7891</v>
      </c>
      <c r="BB10" s="12" t="s">
        <v>7891</v>
      </c>
      <c r="BC10" s="12" t="s">
        <v>7891</v>
      </c>
      <c r="BD10" s="12" t="s">
        <v>7891</v>
      </c>
      <c r="BE10" s="12" t="s">
        <v>6025</v>
      </c>
      <c r="BF10" s="12" t="s">
        <v>7891</v>
      </c>
      <c r="BG10" s="12" t="s">
        <v>8701</v>
      </c>
      <c r="BH10" s="12" t="s">
        <v>7891</v>
      </c>
      <c r="BI10" s="12" t="s">
        <v>7891</v>
      </c>
      <c r="BJ10" s="12" t="s">
        <v>7891</v>
      </c>
      <c r="BK10" s="12" t="s">
        <v>7891</v>
      </c>
      <c r="BL10" s="12" t="s">
        <v>7891</v>
      </c>
      <c r="BM10" s="12">
        <v>34957583</v>
      </c>
      <c r="BN10" s="12" t="s">
        <v>7891</v>
      </c>
      <c r="BO10" s="12" t="s">
        <v>7891</v>
      </c>
      <c r="BP10" s="12" t="s">
        <v>7891</v>
      </c>
      <c r="BQ10" s="12" t="s">
        <v>7891</v>
      </c>
      <c r="BR10" s="12" t="s">
        <v>8702</v>
      </c>
    </row>
    <row r="11" spans="1:70" s="2" customFormat="1" ht="13" x14ac:dyDescent="0.3">
      <c r="A11" s="2" t="s">
        <v>11404</v>
      </c>
      <c r="B11" s="2" t="s">
        <v>8557</v>
      </c>
      <c r="C11" s="9" t="s">
        <v>7891</v>
      </c>
      <c r="D11" s="2" t="s">
        <v>8558</v>
      </c>
      <c r="E11" s="2" t="s">
        <v>8559</v>
      </c>
      <c r="U11" s="2" t="s">
        <v>7891</v>
      </c>
      <c r="V11" s="2" t="s">
        <v>8560</v>
      </c>
      <c r="W11" s="2" t="s">
        <v>7891</v>
      </c>
      <c r="X11" s="2" t="s">
        <v>7891</v>
      </c>
      <c r="Y11" s="2" t="s">
        <v>7891</v>
      </c>
      <c r="Z11" s="2" t="s">
        <v>7891</v>
      </c>
      <c r="AA11" s="2" t="s">
        <v>7891</v>
      </c>
      <c r="AB11" s="2" t="s">
        <v>7891</v>
      </c>
      <c r="AC11" s="2" t="s">
        <v>7891</v>
      </c>
      <c r="AD11" s="2" t="s">
        <v>7891</v>
      </c>
      <c r="AE11" s="2" t="s">
        <v>7891</v>
      </c>
      <c r="AF11" s="2" t="s">
        <v>7891</v>
      </c>
      <c r="AG11" s="2" t="s">
        <v>7891</v>
      </c>
      <c r="AH11" s="2" t="s">
        <v>7891</v>
      </c>
      <c r="AI11" s="2" t="s">
        <v>7891</v>
      </c>
      <c r="AJ11" s="2" t="s">
        <v>7891</v>
      </c>
      <c r="AK11" s="2" t="s">
        <v>7891</v>
      </c>
      <c r="AL11" s="2" t="s">
        <v>7891</v>
      </c>
      <c r="AM11" s="2" t="s">
        <v>7891</v>
      </c>
      <c r="AN11" s="2" t="s">
        <v>7891</v>
      </c>
      <c r="AO11" s="2" t="s">
        <v>8561</v>
      </c>
      <c r="AP11" s="2" t="s">
        <v>8562</v>
      </c>
      <c r="AQ11" s="2" t="s">
        <v>7891</v>
      </c>
      <c r="AR11" s="2" t="s">
        <v>7891</v>
      </c>
      <c r="AS11" s="2" t="s">
        <v>7891</v>
      </c>
      <c r="AT11" s="2" t="s">
        <v>7891</v>
      </c>
      <c r="AU11" s="2" t="s">
        <v>7891</v>
      </c>
      <c r="AV11" s="2" t="s">
        <v>7891</v>
      </c>
      <c r="AW11" s="2" t="s">
        <v>7891</v>
      </c>
      <c r="AX11" s="2" t="s">
        <v>7891</v>
      </c>
      <c r="AY11" s="2" t="s">
        <v>7891</v>
      </c>
      <c r="AZ11" s="2" t="s">
        <v>7891</v>
      </c>
      <c r="BA11" s="2" t="s">
        <v>7891</v>
      </c>
      <c r="BB11" s="2" t="s">
        <v>7891</v>
      </c>
      <c r="BC11" s="2" t="s">
        <v>7891</v>
      </c>
      <c r="BD11" s="2">
        <v>111287211072442</v>
      </c>
      <c r="BE11" s="2" t="s">
        <v>8563</v>
      </c>
      <c r="BF11" s="2" t="s">
        <v>7891</v>
      </c>
      <c r="BG11" s="2" t="s">
        <v>8515</v>
      </c>
      <c r="BH11" s="2" t="s">
        <v>7891</v>
      </c>
      <c r="BI11" s="2" t="s">
        <v>7891</v>
      </c>
      <c r="BJ11" s="2" t="s">
        <v>7891</v>
      </c>
      <c r="BK11" s="2" t="s">
        <v>7891</v>
      </c>
      <c r="BL11" s="2" t="s">
        <v>7891</v>
      </c>
      <c r="BM11" s="2" t="s">
        <v>7891</v>
      </c>
      <c r="BN11" s="2" t="s">
        <v>7891</v>
      </c>
      <c r="BO11" s="2" t="s">
        <v>7891</v>
      </c>
      <c r="BP11" s="2" t="s">
        <v>7891</v>
      </c>
      <c r="BQ11" s="2" t="s">
        <v>7891</v>
      </c>
      <c r="BR11" s="2" t="s">
        <v>8564</v>
      </c>
    </row>
    <row r="12" spans="1:70" s="2" customFormat="1" ht="13" x14ac:dyDescent="0.3">
      <c r="A12" s="2" t="s">
        <v>6816</v>
      </c>
      <c r="B12" s="2" t="s">
        <v>6192</v>
      </c>
      <c r="C12" s="9">
        <v>2022</v>
      </c>
      <c r="D12" s="2" t="s">
        <v>6191</v>
      </c>
      <c r="E12" s="2" t="s">
        <v>6195</v>
      </c>
      <c r="G12" s="2" t="s">
        <v>6193</v>
      </c>
      <c r="H12" s="2" t="s">
        <v>6194</v>
      </c>
      <c r="K12" s="11">
        <v>44228</v>
      </c>
      <c r="L12" s="2" t="s">
        <v>6196</v>
      </c>
      <c r="N12" s="2" t="s">
        <v>2982</v>
      </c>
    </row>
    <row r="13" spans="1:70" s="12" customFormat="1" ht="13" x14ac:dyDescent="0.3">
      <c r="A13" s="12" t="s">
        <v>11404</v>
      </c>
      <c r="B13" s="12" t="s">
        <v>10369</v>
      </c>
      <c r="C13" s="14" t="s">
        <v>7891</v>
      </c>
      <c r="D13" s="12" t="s">
        <v>6191</v>
      </c>
      <c r="E13" s="12" t="s">
        <v>9482</v>
      </c>
      <c r="U13" s="12" t="s">
        <v>7891</v>
      </c>
      <c r="V13" s="12" t="s">
        <v>10370</v>
      </c>
      <c r="W13" s="12" t="s">
        <v>7891</v>
      </c>
      <c r="X13" s="12" t="s">
        <v>7891</v>
      </c>
      <c r="Y13" s="12" t="s">
        <v>7891</v>
      </c>
      <c r="Z13" s="12" t="s">
        <v>7891</v>
      </c>
      <c r="AA13" s="12" t="s">
        <v>7891</v>
      </c>
      <c r="AB13" s="12" t="s">
        <v>10371</v>
      </c>
      <c r="AC13" s="12" t="s">
        <v>7891</v>
      </c>
      <c r="AD13" s="12" t="s">
        <v>7891</v>
      </c>
      <c r="AE13" s="12" t="s">
        <v>7891</v>
      </c>
      <c r="AF13" s="12" t="s">
        <v>7891</v>
      </c>
      <c r="AG13" s="12" t="s">
        <v>7891</v>
      </c>
      <c r="AH13" s="12" t="s">
        <v>7891</v>
      </c>
      <c r="AI13" s="12" t="s">
        <v>7891</v>
      </c>
      <c r="AJ13" s="12" t="s">
        <v>7891</v>
      </c>
      <c r="AK13" s="12" t="s">
        <v>7891</v>
      </c>
      <c r="AL13" s="12" t="s">
        <v>7891</v>
      </c>
      <c r="AM13" s="12" t="s">
        <v>7891</v>
      </c>
      <c r="AN13" s="12" t="s">
        <v>7891</v>
      </c>
      <c r="AO13" s="12" t="s">
        <v>9485</v>
      </c>
      <c r="AP13" s="12" t="s">
        <v>9486</v>
      </c>
      <c r="AQ13" s="12" t="s">
        <v>7891</v>
      </c>
      <c r="AR13" s="12" t="s">
        <v>7891</v>
      </c>
      <c r="AS13" s="12" t="s">
        <v>7891</v>
      </c>
      <c r="AT13" s="12" t="s">
        <v>8331</v>
      </c>
      <c r="AU13" s="12">
        <v>2022</v>
      </c>
      <c r="AV13" s="12">
        <v>19</v>
      </c>
      <c r="AW13" s="12">
        <v>1</v>
      </c>
      <c r="AX13" s="12" t="s">
        <v>7891</v>
      </c>
      <c r="AY13" s="12" t="s">
        <v>7891</v>
      </c>
      <c r="AZ13" s="12" t="s">
        <v>7891</v>
      </c>
      <c r="BA13" s="12" t="s">
        <v>7891</v>
      </c>
      <c r="BB13" s="12">
        <v>220</v>
      </c>
      <c r="BC13" s="12">
        <v>232</v>
      </c>
      <c r="BD13" s="12" t="s">
        <v>7891</v>
      </c>
      <c r="BE13" s="12" t="s">
        <v>2982</v>
      </c>
      <c r="BF13" s="12" t="s">
        <v>7891</v>
      </c>
      <c r="BG13" s="12" t="s">
        <v>10364</v>
      </c>
      <c r="BH13" s="12" t="s">
        <v>7891</v>
      </c>
      <c r="BI13" s="12" t="s">
        <v>7891</v>
      </c>
      <c r="BJ13" s="12" t="s">
        <v>7891</v>
      </c>
      <c r="BK13" s="12" t="s">
        <v>7891</v>
      </c>
      <c r="BL13" s="12" t="s">
        <v>7891</v>
      </c>
      <c r="BM13" s="12">
        <v>33520009</v>
      </c>
      <c r="BN13" s="12" t="s">
        <v>7891</v>
      </c>
      <c r="BO13" s="12" t="s">
        <v>7891</v>
      </c>
      <c r="BP13" s="12" t="s">
        <v>7891</v>
      </c>
      <c r="BQ13" s="12" t="s">
        <v>7891</v>
      </c>
      <c r="BR13" s="12" t="s">
        <v>10372</v>
      </c>
    </row>
    <row r="14" spans="1:70" s="12" customFormat="1" ht="13" x14ac:dyDescent="0.3">
      <c r="A14" s="12" t="s">
        <v>3856</v>
      </c>
      <c r="B14" s="12" t="s">
        <v>2979</v>
      </c>
      <c r="C14" s="14">
        <v>2021</v>
      </c>
      <c r="D14" s="12" t="s">
        <v>2978</v>
      </c>
      <c r="E14" s="12" t="s">
        <v>2980</v>
      </c>
      <c r="F14" s="12" t="s">
        <v>2983</v>
      </c>
      <c r="G14" s="12" t="str">
        <f>"18689884"</f>
        <v>18689884</v>
      </c>
      <c r="I14" s="12" t="str">
        <f>"20210123"</f>
        <v>20210123</v>
      </c>
      <c r="N14" s="12" t="s">
        <v>2981</v>
      </c>
      <c r="O14" s="12" t="s">
        <v>2982</v>
      </c>
      <c r="P14" s="12" t="s">
        <v>2108</v>
      </c>
      <c r="Q14" s="12" t="s">
        <v>2054</v>
      </c>
      <c r="R14" s="12" t="s">
        <v>2055</v>
      </c>
      <c r="T14" s="12" t="s">
        <v>2983</v>
      </c>
      <c r="U14" s="12" t="s">
        <v>2984</v>
      </c>
    </row>
    <row r="15" spans="1:70" s="2" customFormat="1" ht="13" x14ac:dyDescent="0.3">
      <c r="A15" s="2" t="s">
        <v>6816</v>
      </c>
      <c r="B15" s="2" t="s">
        <v>4325</v>
      </c>
      <c r="C15" s="9">
        <v>2021</v>
      </c>
      <c r="D15" s="2" t="s">
        <v>4324</v>
      </c>
      <c r="E15" s="2" t="s">
        <v>4328</v>
      </c>
      <c r="G15" s="2" t="s">
        <v>4326</v>
      </c>
      <c r="H15" s="2" t="s">
        <v>4327</v>
      </c>
      <c r="K15" s="11">
        <v>44536</v>
      </c>
      <c r="L15" s="2" t="s">
        <v>4329</v>
      </c>
      <c r="N15" s="2" t="s">
        <v>4330</v>
      </c>
    </row>
    <row r="16" spans="1:70" s="12" customFormat="1" ht="13" x14ac:dyDescent="0.3">
      <c r="A16" s="12" t="s">
        <v>11404</v>
      </c>
      <c r="B16" s="12" t="s">
        <v>9677</v>
      </c>
      <c r="C16" s="14" t="s">
        <v>7891</v>
      </c>
      <c r="D16" s="12" t="s">
        <v>4324</v>
      </c>
      <c r="E16" s="12" t="s">
        <v>9678</v>
      </c>
      <c r="U16" s="12" t="s">
        <v>7891</v>
      </c>
      <c r="V16" s="12" t="s">
        <v>9679</v>
      </c>
      <c r="W16" s="12" t="s">
        <v>7891</v>
      </c>
      <c r="X16" s="12" t="s">
        <v>7891</v>
      </c>
      <c r="Y16" s="12" t="s">
        <v>7891</v>
      </c>
      <c r="Z16" s="12" t="s">
        <v>7891</v>
      </c>
      <c r="AA16" s="12" t="s">
        <v>7891</v>
      </c>
      <c r="AB16" s="12" t="s">
        <v>9680</v>
      </c>
      <c r="AC16" s="12" t="s">
        <v>7891</v>
      </c>
      <c r="AD16" s="12" t="s">
        <v>7891</v>
      </c>
      <c r="AE16" s="12" t="s">
        <v>7891</v>
      </c>
      <c r="AF16" s="12" t="s">
        <v>7891</v>
      </c>
      <c r="AG16" s="12" t="s">
        <v>7891</v>
      </c>
      <c r="AH16" s="12" t="s">
        <v>7891</v>
      </c>
      <c r="AI16" s="12" t="s">
        <v>7891</v>
      </c>
      <c r="AJ16" s="12" t="s">
        <v>7891</v>
      </c>
      <c r="AK16" s="12" t="s">
        <v>7891</v>
      </c>
      <c r="AL16" s="12" t="s">
        <v>7891</v>
      </c>
      <c r="AM16" s="12" t="s">
        <v>7891</v>
      </c>
      <c r="AN16" s="12" t="s">
        <v>7891</v>
      </c>
      <c r="AO16" s="12" t="s">
        <v>9681</v>
      </c>
      <c r="AP16" s="12" t="s">
        <v>9682</v>
      </c>
      <c r="AQ16" s="12" t="s">
        <v>7891</v>
      </c>
      <c r="AR16" s="12" t="s">
        <v>7891</v>
      </c>
      <c r="AS16" s="12" t="s">
        <v>7891</v>
      </c>
      <c r="AT16" s="12" t="s">
        <v>9046</v>
      </c>
      <c r="AU16" s="12">
        <v>2021</v>
      </c>
      <c r="AV16" s="12">
        <v>6</v>
      </c>
      <c r="AW16" s="12">
        <v>3</v>
      </c>
      <c r="AX16" s="12" t="s">
        <v>7891</v>
      </c>
      <c r="AY16" s="12" t="s">
        <v>7891</v>
      </c>
      <c r="AZ16" s="12" t="s">
        <v>8545</v>
      </c>
      <c r="BA16" s="12" t="s">
        <v>7891</v>
      </c>
      <c r="BB16" s="12">
        <v>237</v>
      </c>
      <c r="BC16" s="12">
        <v>239</v>
      </c>
      <c r="BD16" s="12" t="s">
        <v>7891</v>
      </c>
      <c r="BE16" s="12" t="s">
        <v>4330</v>
      </c>
      <c r="BF16" s="12" t="s">
        <v>7891</v>
      </c>
      <c r="BG16" s="12" t="s">
        <v>9570</v>
      </c>
      <c r="BH16" s="12" t="s">
        <v>7891</v>
      </c>
      <c r="BI16" s="12" t="s">
        <v>7891</v>
      </c>
      <c r="BJ16" s="12" t="s">
        <v>7891</v>
      </c>
      <c r="BK16" s="12" t="s">
        <v>7891</v>
      </c>
      <c r="BL16" s="12" t="s">
        <v>7891</v>
      </c>
      <c r="BM16" s="12">
        <v>34868717</v>
      </c>
      <c r="BN16" s="12" t="s">
        <v>7891</v>
      </c>
      <c r="BO16" s="12" t="s">
        <v>7891</v>
      </c>
      <c r="BP16" s="12" t="s">
        <v>7891</v>
      </c>
      <c r="BQ16" s="12" t="s">
        <v>7891</v>
      </c>
      <c r="BR16" s="12" t="s">
        <v>9683</v>
      </c>
    </row>
    <row r="17" spans="1:70" s="2" customFormat="1" ht="13" x14ac:dyDescent="0.3">
      <c r="A17" s="2" t="s">
        <v>11404</v>
      </c>
      <c r="B17" s="2" t="s">
        <v>8892</v>
      </c>
      <c r="C17" s="9" t="s">
        <v>7891</v>
      </c>
      <c r="D17" s="2" t="s">
        <v>8893</v>
      </c>
      <c r="E17" s="2" t="s">
        <v>8894</v>
      </c>
      <c r="U17" s="2" t="s">
        <v>7891</v>
      </c>
      <c r="V17" s="2" t="s">
        <v>8895</v>
      </c>
      <c r="W17" s="2" t="s">
        <v>7891</v>
      </c>
      <c r="X17" s="2" t="s">
        <v>7891</v>
      </c>
      <c r="Y17" s="2" t="s">
        <v>7891</v>
      </c>
      <c r="Z17" s="2" t="s">
        <v>7891</v>
      </c>
      <c r="AA17" s="2" t="s">
        <v>7891</v>
      </c>
      <c r="AB17" s="2" t="s">
        <v>7891</v>
      </c>
      <c r="AC17" s="2" t="s">
        <v>7891</v>
      </c>
      <c r="AD17" s="2" t="s">
        <v>7891</v>
      </c>
      <c r="AE17" s="2" t="s">
        <v>7891</v>
      </c>
      <c r="AF17" s="2" t="s">
        <v>7891</v>
      </c>
      <c r="AG17" s="2" t="s">
        <v>7891</v>
      </c>
      <c r="AH17" s="2" t="s">
        <v>7891</v>
      </c>
      <c r="AI17" s="2" t="s">
        <v>7891</v>
      </c>
      <c r="AJ17" s="2" t="s">
        <v>7891</v>
      </c>
      <c r="AK17" s="2" t="s">
        <v>7891</v>
      </c>
      <c r="AL17" s="2" t="s">
        <v>7891</v>
      </c>
      <c r="AM17" s="2" t="s">
        <v>7891</v>
      </c>
      <c r="AN17" s="2" t="s">
        <v>7891</v>
      </c>
      <c r="AO17" s="2" t="s">
        <v>8896</v>
      </c>
      <c r="AP17" s="2" t="s">
        <v>8897</v>
      </c>
      <c r="AQ17" s="2" t="s">
        <v>7891</v>
      </c>
      <c r="AR17" s="2" t="s">
        <v>7891</v>
      </c>
      <c r="AS17" s="2" t="s">
        <v>7891</v>
      </c>
      <c r="AT17" s="2" t="s">
        <v>7998</v>
      </c>
      <c r="AU17" s="2">
        <v>2022</v>
      </c>
      <c r="AV17" s="2">
        <v>84</v>
      </c>
      <c r="AW17" s="2">
        <v>3</v>
      </c>
      <c r="AX17" s="2" t="s">
        <v>7891</v>
      </c>
      <c r="AY17" s="2" t="s">
        <v>7891</v>
      </c>
      <c r="AZ17" s="2" t="s">
        <v>7891</v>
      </c>
      <c r="BA17" s="2" t="s">
        <v>7891</v>
      </c>
      <c r="BB17" s="2">
        <v>879</v>
      </c>
      <c r="BC17" s="2">
        <v>899</v>
      </c>
      <c r="BD17" s="2" t="s">
        <v>7891</v>
      </c>
      <c r="BE17" s="2" t="s">
        <v>8898</v>
      </c>
      <c r="BF17" s="2" t="s">
        <v>7891</v>
      </c>
      <c r="BG17" s="2" t="s">
        <v>7925</v>
      </c>
      <c r="BH17" s="2" t="s">
        <v>7891</v>
      </c>
      <c r="BI17" s="2" t="s">
        <v>7891</v>
      </c>
      <c r="BJ17" s="2" t="s">
        <v>7891</v>
      </c>
      <c r="BK17" s="2" t="s">
        <v>7891</v>
      </c>
      <c r="BL17" s="2" t="s">
        <v>7891</v>
      </c>
      <c r="BM17" s="2" t="s">
        <v>7891</v>
      </c>
      <c r="BN17" s="2" t="s">
        <v>7891</v>
      </c>
      <c r="BO17" s="2" t="s">
        <v>7891</v>
      </c>
      <c r="BP17" s="2" t="s">
        <v>7891</v>
      </c>
      <c r="BQ17" s="2" t="s">
        <v>7891</v>
      </c>
      <c r="BR17" s="2" t="s">
        <v>8899</v>
      </c>
    </row>
    <row r="18" spans="1:70" s="2" customFormat="1" ht="13" x14ac:dyDescent="0.3">
      <c r="A18" s="2" t="s">
        <v>6816</v>
      </c>
      <c r="B18" s="2" t="s">
        <v>4685</v>
      </c>
      <c r="C18" s="9">
        <v>2021</v>
      </c>
      <c r="D18" s="2" t="s">
        <v>4684</v>
      </c>
      <c r="E18" s="2" t="s">
        <v>4653</v>
      </c>
      <c r="G18" s="2" t="s">
        <v>4686</v>
      </c>
      <c r="H18" s="2" t="s">
        <v>4652</v>
      </c>
      <c r="K18" s="11">
        <v>44473</v>
      </c>
      <c r="L18" s="2" t="s">
        <v>4687</v>
      </c>
      <c r="N18" s="2" t="s">
        <v>4688</v>
      </c>
    </row>
    <row r="19" spans="1:70" s="12" customFormat="1" ht="13" x14ac:dyDescent="0.3">
      <c r="A19" s="12" t="s">
        <v>6816</v>
      </c>
      <c r="B19" s="12" t="s">
        <v>4874</v>
      </c>
      <c r="C19" s="14">
        <v>2021</v>
      </c>
      <c r="D19" s="12" t="s">
        <v>4873</v>
      </c>
      <c r="E19" s="12" t="s">
        <v>4653</v>
      </c>
      <c r="G19" s="12" t="s">
        <v>4875</v>
      </c>
      <c r="H19" s="12" t="s">
        <v>4652</v>
      </c>
      <c r="K19" s="13">
        <v>44410</v>
      </c>
      <c r="L19" s="12" t="s">
        <v>4876</v>
      </c>
      <c r="N19" s="12" t="s">
        <v>4877</v>
      </c>
    </row>
    <row r="20" spans="1:70" s="12" customFormat="1" ht="13" x14ac:dyDescent="0.3">
      <c r="A20" s="12" t="s">
        <v>6816</v>
      </c>
      <c r="B20" s="12" t="s">
        <v>4650</v>
      </c>
      <c r="C20" s="14">
        <v>2021</v>
      </c>
      <c r="D20" s="12" t="s">
        <v>4649</v>
      </c>
      <c r="E20" s="12" t="s">
        <v>4653</v>
      </c>
      <c r="G20" s="12" t="s">
        <v>4651</v>
      </c>
      <c r="H20" s="12" t="s">
        <v>4652</v>
      </c>
      <c r="K20" s="13">
        <v>44446</v>
      </c>
      <c r="L20" s="12" t="s">
        <v>4654</v>
      </c>
      <c r="N20" s="12" t="s">
        <v>4655</v>
      </c>
    </row>
    <row r="21" spans="1:70" s="12" customFormat="1" ht="13" x14ac:dyDescent="0.3">
      <c r="A21" s="12" t="s">
        <v>11404</v>
      </c>
      <c r="B21" s="12" t="s">
        <v>9060</v>
      </c>
      <c r="C21" s="14" t="s">
        <v>7891</v>
      </c>
      <c r="D21" s="12" t="s">
        <v>4684</v>
      </c>
      <c r="E21" s="12" t="s">
        <v>9061</v>
      </c>
      <c r="U21" s="12" t="s">
        <v>7891</v>
      </c>
      <c r="V21" s="12" t="s">
        <v>9062</v>
      </c>
      <c r="W21" s="12" t="s">
        <v>7891</v>
      </c>
      <c r="X21" s="12" t="s">
        <v>7891</v>
      </c>
      <c r="Y21" s="12" t="s">
        <v>7891</v>
      </c>
      <c r="Z21" s="12" t="s">
        <v>7891</v>
      </c>
      <c r="AA21" s="12" t="s">
        <v>9063</v>
      </c>
      <c r="AB21" s="12" t="s">
        <v>9064</v>
      </c>
      <c r="AC21" s="12" t="s">
        <v>7891</v>
      </c>
      <c r="AD21" s="12" t="s">
        <v>7891</v>
      </c>
      <c r="AE21" s="12" t="s">
        <v>7891</v>
      </c>
      <c r="AF21" s="12" t="s">
        <v>7891</v>
      </c>
      <c r="AG21" s="12" t="s">
        <v>7891</v>
      </c>
      <c r="AH21" s="12" t="s">
        <v>7891</v>
      </c>
      <c r="AI21" s="12" t="s">
        <v>7891</v>
      </c>
      <c r="AJ21" s="12" t="s">
        <v>7891</v>
      </c>
      <c r="AK21" s="12" t="s">
        <v>7891</v>
      </c>
      <c r="AL21" s="12" t="s">
        <v>7891</v>
      </c>
      <c r="AM21" s="12" t="s">
        <v>7891</v>
      </c>
      <c r="AN21" s="12" t="s">
        <v>7891</v>
      </c>
      <c r="AO21" s="12" t="s">
        <v>9065</v>
      </c>
      <c r="AP21" s="12" t="s">
        <v>7891</v>
      </c>
      <c r="AQ21" s="12" t="s">
        <v>7891</v>
      </c>
      <c r="AR21" s="12" t="s">
        <v>7891</v>
      </c>
      <c r="AS21" s="12" t="s">
        <v>7891</v>
      </c>
      <c r="AT21" s="12" t="s">
        <v>9066</v>
      </c>
      <c r="AU21" s="12">
        <v>2021</v>
      </c>
      <c r="AV21" s="12">
        <v>7</v>
      </c>
      <c r="AW21" s="12">
        <v>1</v>
      </c>
      <c r="AX21" s="12" t="s">
        <v>7891</v>
      </c>
      <c r="AY21" s="12" t="s">
        <v>7891</v>
      </c>
      <c r="AZ21" s="12" t="s">
        <v>7891</v>
      </c>
      <c r="BA21" s="12" t="s">
        <v>7891</v>
      </c>
      <c r="BB21" s="12" t="s">
        <v>7891</v>
      </c>
      <c r="BC21" s="12" t="s">
        <v>7891</v>
      </c>
      <c r="BD21" s="12">
        <v>36</v>
      </c>
      <c r="BE21" s="12" t="s">
        <v>4688</v>
      </c>
      <c r="BF21" s="12" t="s">
        <v>7891</v>
      </c>
      <c r="BG21" s="12" t="s">
        <v>7891</v>
      </c>
      <c r="BH21" s="12" t="s">
        <v>7891</v>
      </c>
      <c r="BI21" s="12" t="s">
        <v>7891</v>
      </c>
      <c r="BJ21" s="12" t="s">
        <v>7891</v>
      </c>
      <c r="BK21" s="12" t="s">
        <v>7891</v>
      </c>
      <c r="BL21" s="12" t="s">
        <v>7891</v>
      </c>
      <c r="BM21" s="12">
        <v>34602096</v>
      </c>
      <c r="BN21" s="12" t="s">
        <v>7891</v>
      </c>
      <c r="BO21" s="12" t="s">
        <v>7891</v>
      </c>
      <c r="BP21" s="12" t="s">
        <v>7891</v>
      </c>
      <c r="BQ21" s="12" t="s">
        <v>7891</v>
      </c>
      <c r="BR21" s="12" t="s">
        <v>9067</v>
      </c>
    </row>
    <row r="22" spans="1:70" s="12" customFormat="1" ht="13" x14ac:dyDescent="0.3">
      <c r="A22" s="12" t="s">
        <v>11404</v>
      </c>
      <c r="B22" s="12" t="s">
        <v>9377</v>
      </c>
      <c r="C22" s="14" t="s">
        <v>7891</v>
      </c>
      <c r="D22" s="12" t="s">
        <v>4873</v>
      </c>
      <c r="E22" s="12" t="s">
        <v>9061</v>
      </c>
      <c r="U22" s="12" t="s">
        <v>7891</v>
      </c>
      <c r="V22" s="12" t="s">
        <v>9378</v>
      </c>
      <c r="W22" s="12" t="s">
        <v>7891</v>
      </c>
      <c r="X22" s="12" t="s">
        <v>7891</v>
      </c>
      <c r="Y22" s="12" t="s">
        <v>7891</v>
      </c>
      <c r="Z22" s="12" t="s">
        <v>7891</v>
      </c>
      <c r="AA22" s="12" t="s">
        <v>9063</v>
      </c>
      <c r="AB22" s="12" t="s">
        <v>9064</v>
      </c>
      <c r="AC22" s="12" t="s">
        <v>7891</v>
      </c>
      <c r="AD22" s="12" t="s">
        <v>7891</v>
      </c>
      <c r="AE22" s="12" t="s">
        <v>7891</v>
      </c>
      <c r="AF22" s="12" t="s">
        <v>7891</v>
      </c>
      <c r="AG22" s="12" t="s">
        <v>7891</v>
      </c>
      <c r="AH22" s="12" t="s">
        <v>7891</v>
      </c>
      <c r="AI22" s="12" t="s">
        <v>7891</v>
      </c>
      <c r="AJ22" s="12" t="s">
        <v>7891</v>
      </c>
      <c r="AK22" s="12" t="s">
        <v>7891</v>
      </c>
      <c r="AL22" s="12" t="s">
        <v>7891</v>
      </c>
      <c r="AM22" s="12" t="s">
        <v>7891</v>
      </c>
      <c r="AN22" s="12" t="s">
        <v>7891</v>
      </c>
      <c r="AO22" s="12" t="s">
        <v>9065</v>
      </c>
      <c r="AP22" s="12" t="s">
        <v>7891</v>
      </c>
      <c r="AQ22" s="12" t="s">
        <v>7891</v>
      </c>
      <c r="AR22" s="12" t="s">
        <v>7891</v>
      </c>
      <c r="AS22" s="12" t="s">
        <v>7891</v>
      </c>
      <c r="AT22" s="12" t="s">
        <v>9379</v>
      </c>
      <c r="AU22" s="12">
        <v>2021</v>
      </c>
      <c r="AV22" s="12">
        <v>7</v>
      </c>
      <c r="AW22" s="12">
        <v>1</v>
      </c>
      <c r="AX22" s="12" t="s">
        <v>7891</v>
      </c>
      <c r="AY22" s="12" t="s">
        <v>7891</v>
      </c>
      <c r="AZ22" s="12" t="s">
        <v>7891</v>
      </c>
      <c r="BA22" s="12" t="s">
        <v>7891</v>
      </c>
      <c r="BB22" s="12" t="s">
        <v>7891</v>
      </c>
      <c r="BC22" s="12" t="s">
        <v>7891</v>
      </c>
      <c r="BD22" s="12">
        <v>32</v>
      </c>
      <c r="BE22" s="12" t="s">
        <v>4877</v>
      </c>
      <c r="BF22" s="12" t="s">
        <v>7891</v>
      </c>
      <c r="BG22" s="12" t="s">
        <v>7891</v>
      </c>
      <c r="BH22" s="12" t="s">
        <v>7891</v>
      </c>
      <c r="BI22" s="12" t="s">
        <v>7891</v>
      </c>
      <c r="BJ22" s="12" t="s">
        <v>7891</v>
      </c>
      <c r="BK22" s="12" t="s">
        <v>7891</v>
      </c>
      <c r="BL22" s="12" t="s">
        <v>7891</v>
      </c>
      <c r="BM22" s="12">
        <v>34334133</v>
      </c>
      <c r="BN22" s="12" t="s">
        <v>7891</v>
      </c>
      <c r="BO22" s="12" t="s">
        <v>7891</v>
      </c>
      <c r="BP22" s="12" t="s">
        <v>7891</v>
      </c>
      <c r="BQ22" s="12" t="s">
        <v>7891</v>
      </c>
      <c r="BR22" s="12" t="s">
        <v>9380</v>
      </c>
    </row>
    <row r="23" spans="1:70" s="12" customFormat="1" ht="13" x14ac:dyDescent="0.3">
      <c r="A23" s="12" t="s">
        <v>11404</v>
      </c>
      <c r="B23" s="12" t="s">
        <v>9220</v>
      </c>
      <c r="C23" s="14" t="s">
        <v>7891</v>
      </c>
      <c r="D23" s="12" t="s">
        <v>4649</v>
      </c>
      <c r="E23" s="12" t="s">
        <v>9061</v>
      </c>
      <c r="U23" s="12" t="s">
        <v>7891</v>
      </c>
      <c r="V23" s="12" t="s">
        <v>9221</v>
      </c>
      <c r="W23" s="12" t="s">
        <v>7891</v>
      </c>
      <c r="X23" s="12" t="s">
        <v>7891</v>
      </c>
      <c r="Y23" s="12" t="s">
        <v>7891</v>
      </c>
      <c r="Z23" s="12" t="s">
        <v>7891</v>
      </c>
      <c r="AA23" s="12" t="s">
        <v>9063</v>
      </c>
      <c r="AB23" s="12" t="s">
        <v>9064</v>
      </c>
      <c r="AC23" s="12" t="s">
        <v>7891</v>
      </c>
      <c r="AD23" s="12" t="s">
        <v>7891</v>
      </c>
      <c r="AE23" s="12" t="s">
        <v>7891</v>
      </c>
      <c r="AF23" s="12" t="s">
        <v>7891</v>
      </c>
      <c r="AG23" s="12" t="s">
        <v>7891</v>
      </c>
      <c r="AH23" s="12" t="s">
        <v>7891</v>
      </c>
      <c r="AI23" s="12" t="s">
        <v>7891</v>
      </c>
      <c r="AJ23" s="12" t="s">
        <v>7891</v>
      </c>
      <c r="AK23" s="12" t="s">
        <v>7891</v>
      </c>
      <c r="AL23" s="12" t="s">
        <v>7891</v>
      </c>
      <c r="AM23" s="12" t="s">
        <v>7891</v>
      </c>
      <c r="AN23" s="12" t="s">
        <v>7891</v>
      </c>
      <c r="AO23" s="12" t="s">
        <v>9065</v>
      </c>
      <c r="AP23" s="12" t="s">
        <v>7891</v>
      </c>
      <c r="AQ23" s="12" t="s">
        <v>7891</v>
      </c>
      <c r="AR23" s="12" t="s">
        <v>7891</v>
      </c>
      <c r="AS23" s="12" t="s">
        <v>7891</v>
      </c>
      <c r="AT23" s="12" t="s">
        <v>9222</v>
      </c>
      <c r="AU23" s="12">
        <v>2021</v>
      </c>
      <c r="AV23" s="12">
        <v>7</v>
      </c>
      <c r="AW23" s="12">
        <v>1</v>
      </c>
      <c r="AX23" s="12" t="s">
        <v>7891</v>
      </c>
      <c r="AY23" s="12" t="s">
        <v>7891</v>
      </c>
      <c r="AZ23" s="12" t="s">
        <v>7891</v>
      </c>
      <c r="BA23" s="12" t="s">
        <v>7891</v>
      </c>
      <c r="BB23" s="12" t="s">
        <v>7891</v>
      </c>
      <c r="BC23" s="12" t="s">
        <v>7891</v>
      </c>
      <c r="BD23" s="12">
        <v>33</v>
      </c>
      <c r="BE23" s="12" t="s">
        <v>4655</v>
      </c>
      <c r="BF23" s="12" t="s">
        <v>7891</v>
      </c>
      <c r="BG23" s="12" t="s">
        <v>7891</v>
      </c>
      <c r="BH23" s="12" t="s">
        <v>7891</v>
      </c>
      <c r="BI23" s="12" t="s">
        <v>7891</v>
      </c>
      <c r="BJ23" s="12" t="s">
        <v>7891</v>
      </c>
      <c r="BK23" s="12" t="s">
        <v>7891</v>
      </c>
      <c r="BL23" s="12" t="s">
        <v>7891</v>
      </c>
      <c r="BM23" s="12">
        <v>34488903</v>
      </c>
      <c r="BN23" s="12" t="s">
        <v>7891</v>
      </c>
      <c r="BO23" s="12" t="s">
        <v>7891</v>
      </c>
      <c r="BP23" s="12" t="s">
        <v>7891</v>
      </c>
      <c r="BQ23" s="12" t="s">
        <v>7891</v>
      </c>
      <c r="BR23" s="12" t="s">
        <v>9223</v>
      </c>
    </row>
    <row r="24" spans="1:70" s="2" customFormat="1" ht="13" x14ac:dyDescent="0.3">
      <c r="A24" s="2" t="s">
        <v>11404</v>
      </c>
      <c r="B24" s="2" t="s">
        <v>8750</v>
      </c>
      <c r="C24" s="9" t="s">
        <v>7891</v>
      </c>
      <c r="D24" s="2" t="s">
        <v>8751</v>
      </c>
      <c r="E24" s="2" t="s">
        <v>8752</v>
      </c>
      <c r="U24" s="2" t="s">
        <v>7891</v>
      </c>
      <c r="V24" s="2" t="s">
        <v>8753</v>
      </c>
      <c r="W24" s="2" t="s">
        <v>7891</v>
      </c>
      <c r="X24" s="2" t="s">
        <v>7891</v>
      </c>
      <c r="Y24" s="2" t="s">
        <v>7891</v>
      </c>
      <c r="Z24" s="2" t="s">
        <v>7891</v>
      </c>
      <c r="AA24" s="2" t="s">
        <v>7891</v>
      </c>
      <c r="AB24" s="2" t="s">
        <v>8754</v>
      </c>
      <c r="AC24" s="2" t="s">
        <v>7891</v>
      </c>
      <c r="AD24" s="2" t="s">
        <v>7891</v>
      </c>
      <c r="AE24" s="2" t="s">
        <v>7891</v>
      </c>
      <c r="AF24" s="2" t="s">
        <v>7891</v>
      </c>
      <c r="AG24" s="2" t="s">
        <v>7891</v>
      </c>
      <c r="AH24" s="2" t="s">
        <v>7891</v>
      </c>
      <c r="AI24" s="2" t="s">
        <v>7891</v>
      </c>
      <c r="AJ24" s="2" t="s">
        <v>7891</v>
      </c>
      <c r="AK24" s="2" t="s">
        <v>7891</v>
      </c>
      <c r="AL24" s="2" t="s">
        <v>7891</v>
      </c>
      <c r="AM24" s="2" t="s">
        <v>7891</v>
      </c>
      <c r="AN24" s="2" t="s">
        <v>7891</v>
      </c>
      <c r="AO24" s="2" t="s">
        <v>8755</v>
      </c>
      <c r="AP24" s="2" t="s">
        <v>8756</v>
      </c>
      <c r="AQ24" s="2" t="s">
        <v>7891</v>
      </c>
      <c r="AR24" s="2" t="s">
        <v>7891</v>
      </c>
      <c r="AS24" s="2" t="s">
        <v>7891</v>
      </c>
      <c r="AT24" s="2" t="s">
        <v>7891</v>
      </c>
      <c r="AU24" s="2" t="s">
        <v>7891</v>
      </c>
      <c r="AV24" s="2" t="s">
        <v>7891</v>
      </c>
      <c r="AW24" s="2" t="s">
        <v>7891</v>
      </c>
      <c r="AX24" s="2" t="s">
        <v>7891</v>
      </c>
      <c r="AY24" s="2" t="s">
        <v>7891</v>
      </c>
      <c r="AZ24" s="2" t="s">
        <v>7891</v>
      </c>
      <c r="BA24" s="2" t="s">
        <v>7891</v>
      </c>
      <c r="BB24" s="2" t="s">
        <v>7891</v>
      </c>
      <c r="BC24" s="2" t="s">
        <v>7891</v>
      </c>
      <c r="BD24" s="2" t="s">
        <v>7891</v>
      </c>
      <c r="BE24" s="2" t="s">
        <v>8757</v>
      </c>
      <c r="BF24" s="2" t="s">
        <v>7891</v>
      </c>
      <c r="BG24" s="2" t="s">
        <v>8701</v>
      </c>
      <c r="BH24" s="2" t="s">
        <v>7891</v>
      </c>
      <c r="BI24" s="2" t="s">
        <v>7891</v>
      </c>
      <c r="BJ24" s="2" t="s">
        <v>7891</v>
      </c>
      <c r="BK24" s="2" t="s">
        <v>7891</v>
      </c>
      <c r="BL24" s="2" t="s">
        <v>7891</v>
      </c>
      <c r="BM24" s="2" t="s">
        <v>7891</v>
      </c>
      <c r="BN24" s="2" t="s">
        <v>7891</v>
      </c>
      <c r="BO24" s="2" t="s">
        <v>7891</v>
      </c>
      <c r="BP24" s="2" t="s">
        <v>7891</v>
      </c>
      <c r="BQ24" s="2" t="s">
        <v>7891</v>
      </c>
      <c r="BR24" s="2" t="s">
        <v>8758</v>
      </c>
    </row>
    <row r="25" spans="1:70" s="2" customFormat="1" ht="13" x14ac:dyDescent="0.3">
      <c r="A25" s="2" t="s">
        <v>6816</v>
      </c>
      <c r="B25" s="2" t="s">
        <v>4889</v>
      </c>
      <c r="C25" s="9">
        <v>2021</v>
      </c>
      <c r="D25" s="2" t="s">
        <v>4888</v>
      </c>
      <c r="E25" s="2" t="s">
        <v>4892</v>
      </c>
      <c r="G25" s="2" t="s">
        <v>4890</v>
      </c>
      <c r="H25" s="2" t="s">
        <v>4891</v>
      </c>
      <c r="K25" s="11">
        <v>44403</v>
      </c>
      <c r="L25" s="2" t="s">
        <v>4893</v>
      </c>
      <c r="N25" s="2" t="s">
        <v>4894</v>
      </c>
    </row>
    <row r="26" spans="1:70" s="12" customFormat="1" ht="13" x14ac:dyDescent="0.3">
      <c r="A26" s="12" t="s">
        <v>11404</v>
      </c>
      <c r="B26" s="12" t="s">
        <v>9473</v>
      </c>
      <c r="C26" s="14" t="s">
        <v>7891</v>
      </c>
      <c r="D26" s="12" t="s">
        <v>4888</v>
      </c>
      <c r="E26" s="12" t="s">
        <v>9474</v>
      </c>
      <c r="U26" s="12" t="s">
        <v>7891</v>
      </c>
      <c r="V26" s="12" t="s">
        <v>9475</v>
      </c>
      <c r="W26" s="12" t="s">
        <v>7891</v>
      </c>
      <c r="X26" s="12" t="s">
        <v>7891</v>
      </c>
      <c r="Y26" s="12" t="s">
        <v>7891</v>
      </c>
      <c r="Z26" s="12" t="s">
        <v>7891</v>
      </c>
      <c r="AA26" s="12" t="s">
        <v>7891</v>
      </c>
      <c r="AB26" s="12" t="s">
        <v>9476</v>
      </c>
      <c r="AC26" s="12" t="s">
        <v>7891</v>
      </c>
      <c r="AD26" s="12" t="s">
        <v>7891</v>
      </c>
      <c r="AE26" s="12" t="s">
        <v>7891</v>
      </c>
      <c r="AF26" s="12" t="s">
        <v>7891</v>
      </c>
      <c r="AG26" s="12" t="s">
        <v>7891</v>
      </c>
      <c r="AH26" s="12" t="s">
        <v>7891</v>
      </c>
      <c r="AI26" s="12" t="s">
        <v>7891</v>
      </c>
      <c r="AJ26" s="12" t="s">
        <v>7891</v>
      </c>
      <c r="AK26" s="12" t="s">
        <v>7891</v>
      </c>
      <c r="AL26" s="12" t="s">
        <v>7891</v>
      </c>
      <c r="AM26" s="12" t="s">
        <v>7891</v>
      </c>
      <c r="AN26" s="12" t="s">
        <v>7891</v>
      </c>
      <c r="AO26" s="12" t="s">
        <v>7891</v>
      </c>
      <c r="AP26" s="12" t="s">
        <v>9477</v>
      </c>
      <c r="AQ26" s="12" t="s">
        <v>7891</v>
      </c>
      <c r="AR26" s="12" t="s">
        <v>7891</v>
      </c>
      <c r="AS26" s="12" t="s">
        <v>7891</v>
      </c>
      <c r="AT26" s="12" t="s">
        <v>9478</v>
      </c>
      <c r="AU26" s="12">
        <v>2021</v>
      </c>
      <c r="AV26" s="12">
        <v>9</v>
      </c>
      <c r="AW26" s="12" t="s">
        <v>7891</v>
      </c>
      <c r="AX26" s="12" t="s">
        <v>7891</v>
      </c>
      <c r="AY26" s="12" t="s">
        <v>7891</v>
      </c>
      <c r="AZ26" s="12" t="s">
        <v>7891</v>
      </c>
      <c r="BA26" s="12" t="s">
        <v>7891</v>
      </c>
      <c r="BB26" s="12" t="s">
        <v>7891</v>
      </c>
      <c r="BC26" s="12" t="s">
        <v>7891</v>
      </c>
      <c r="BD26" s="12">
        <v>672061</v>
      </c>
      <c r="BE26" s="12" t="s">
        <v>4894</v>
      </c>
      <c r="BF26" s="12" t="s">
        <v>7891</v>
      </c>
      <c r="BG26" s="12" t="s">
        <v>7891</v>
      </c>
      <c r="BH26" s="12" t="s">
        <v>7891</v>
      </c>
      <c r="BI26" s="12" t="s">
        <v>7891</v>
      </c>
      <c r="BJ26" s="12" t="s">
        <v>7891</v>
      </c>
      <c r="BK26" s="12" t="s">
        <v>7891</v>
      </c>
      <c r="BL26" s="12" t="s">
        <v>7891</v>
      </c>
      <c r="BM26" s="12">
        <v>34307278</v>
      </c>
      <c r="BN26" s="12" t="s">
        <v>7891</v>
      </c>
      <c r="BO26" s="12" t="s">
        <v>7891</v>
      </c>
      <c r="BP26" s="12" t="s">
        <v>7891</v>
      </c>
      <c r="BQ26" s="12" t="s">
        <v>7891</v>
      </c>
      <c r="BR26" s="12" t="s">
        <v>9479</v>
      </c>
    </row>
    <row r="27" spans="1:70" s="12" customFormat="1" ht="13" x14ac:dyDescent="0.3">
      <c r="A27" s="12" t="s">
        <v>6816</v>
      </c>
      <c r="B27" s="12" t="s">
        <v>4604</v>
      </c>
      <c r="C27" s="14">
        <v>2021</v>
      </c>
      <c r="D27" s="12" t="s">
        <v>4603</v>
      </c>
      <c r="E27" s="12" t="s">
        <v>4607</v>
      </c>
      <c r="G27" s="12" t="s">
        <v>4605</v>
      </c>
      <c r="H27" s="12" t="s">
        <v>4606</v>
      </c>
      <c r="K27" s="13">
        <v>44267</v>
      </c>
      <c r="N27" s="12" t="s">
        <v>1004</v>
      </c>
    </row>
    <row r="28" spans="1:70" s="12" customFormat="1" ht="13" x14ac:dyDescent="0.3">
      <c r="A28" s="12" t="s">
        <v>3856</v>
      </c>
      <c r="B28" s="12" t="s">
        <v>2874</v>
      </c>
      <c r="C28" s="14">
        <v>2021</v>
      </c>
      <c r="D28" s="12" t="s">
        <v>2873</v>
      </c>
      <c r="E28" s="12" t="s">
        <v>1003</v>
      </c>
      <c r="F28" s="12" t="s">
        <v>2877</v>
      </c>
      <c r="G28" s="12" t="str">
        <f>"08908567"</f>
        <v>08908567</v>
      </c>
      <c r="I28" s="12" t="str">
        <f>"20210701"</f>
        <v>20210701</v>
      </c>
      <c r="J28" s="12">
        <v>60</v>
      </c>
      <c r="K28" s="12">
        <v>7</v>
      </c>
      <c r="L28" s="12">
        <v>804</v>
      </c>
      <c r="M28" s="12">
        <v>4</v>
      </c>
      <c r="N28" s="12" t="s">
        <v>2875</v>
      </c>
      <c r="O28" s="12" t="s">
        <v>1004</v>
      </c>
      <c r="P28" s="12" t="s">
        <v>2124</v>
      </c>
      <c r="Q28" s="12" t="s">
        <v>1495</v>
      </c>
      <c r="R28" s="12" t="s">
        <v>2876</v>
      </c>
      <c r="T28" s="12" t="s">
        <v>2877</v>
      </c>
      <c r="U28" s="12" t="s">
        <v>2878</v>
      </c>
    </row>
    <row r="29" spans="1:70" s="2" customFormat="1" ht="13" x14ac:dyDescent="0.3">
      <c r="A29" s="2" t="s">
        <v>1827</v>
      </c>
      <c r="B29" s="2" t="s">
        <v>1002</v>
      </c>
      <c r="C29" s="10">
        <v>2021</v>
      </c>
      <c r="D29" s="2" t="s">
        <v>1001</v>
      </c>
      <c r="E29" s="2" t="s">
        <v>1003</v>
      </c>
      <c r="F29" s="2" t="s">
        <v>1006</v>
      </c>
      <c r="G29" s="2" t="str">
        <f>"08908567"</f>
        <v>08908567</v>
      </c>
      <c r="I29" s="2" t="str">
        <f>"Jul2021"</f>
        <v>Jul2021</v>
      </c>
      <c r="J29" s="2">
        <v>60</v>
      </c>
      <c r="K29" s="2">
        <v>7</v>
      </c>
      <c r="L29" s="2">
        <v>804</v>
      </c>
      <c r="M29" s="2">
        <v>4</v>
      </c>
      <c r="N29" s="2">
        <v>150987988</v>
      </c>
      <c r="O29" s="2" t="s">
        <v>1004</v>
      </c>
      <c r="P29" s="2" t="s">
        <v>449</v>
      </c>
      <c r="Q29" s="2" t="s">
        <v>571</v>
      </c>
      <c r="R29" s="2" t="s">
        <v>1005</v>
      </c>
      <c r="U29" s="2" t="s">
        <v>1007</v>
      </c>
    </row>
    <row r="30" spans="1:70" s="12" customFormat="1" ht="13" x14ac:dyDescent="0.3">
      <c r="A30" s="12" t="s">
        <v>11404</v>
      </c>
      <c r="B30" s="12" t="s">
        <v>10432</v>
      </c>
      <c r="C30" s="14" t="s">
        <v>7891</v>
      </c>
      <c r="D30" s="12" t="s">
        <v>83</v>
      </c>
      <c r="E30" s="12" t="s">
        <v>10433</v>
      </c>
      <c r="U30" s="12" t="s">
        <v>7891</v>
      </c>
      <c r="V30" s="12" t="s">
        <v>10434</v>
      </c>
      <c r="W30" s="12" t="s">
        <v>7891</v>
      </c>
      <c r="X30" s="12" t="s">
        <v>7891</v>
      </c>
      <c r="Y30" s="12" t="s">
        <v>7891</v>
      </c>
      <c r="Z30" s="12" t="s">
        <v>7891</v>
      </c>
      <c r="AA30" s="12" t="s">
        <v>7891</v>
      </c>
      <c r="AB30" s="12" t="s">
        <v>10435</v>
      </c>
      <c r="AC30" s="12" t="s">
        <v>7891</v>
      </c>
      <c r="AD30" s="12" t="s">
        <v>7891</v>
      </c>
      <c r="AE30" s="12" t="s">
        <v>7891</v>
      </c>
      <c r="AF30" s="12" t="s">
        <v>7891</v>
      </c>
      <c r="AG30" s="12" t="s">
        <v>7891</v>
      </c>
      <c r="AH30" s="12" t="s">
        <v>7891</v>
      </c>
      <c r="AI30" s="12" t="s">
        <v>7891</v>
      </c>
      <c r="AJ30" s="12" t="s">
        <v>7891</v>
      </c>
      <c r="AK30" s="12" t="s">
        <v>7891</v>
      </c>
      <c r="AL30" s="12" t="s">
        <v>7891</v>
      </c>
      <c r="AM30" s="12" t="s">
        <v>7891</v>
      </c>
      <c r="AN30" s="12" t="s">
        <v>7891</v>
      </c>
      <c r="AO30" s="12" t="s">
        <v>88</v>
      </c>
      <c r="AP30" s="12" t="s">
        <v>10436</v>
      </c>
      <c r="AQ30" s="12" t="s">
        <v>7891</v>
      </c>
      <c r="AR30" s="12" t="s">
        <v>7891</v>
      </c>
      <c r="AS30" s="12" t="s">
        <v>7891</v>
      </c>
      <c r="AT30" s="12" t="s">
        <v>8646</v>
      </c>
      <c r="AU30" s="12">
        <v>2021</v>
      </c>
      <c r="AV30" s="12">
        <v>26</v>
      </c>
      <c r="AW30" s="12">
        <v>1</v>
      </c>
      <c r="AX30" s="12" t="s">
        <v>7891</v>
      </c>
      <c r="AY30" s="12" t="s">
        <v>7891</v>
      </c>
      <c r="AZ30" s="12" t="s">
        <v>7891</v>
      </c>
      <c r="BA30" s="12" t="s">
        <v>7891</v>
      </c>
      <c r="BB30" s="12">
        <v>307</v>
      </c>
      <c r="BC30" s="12">
        <v>320</v>
      </c>
      <c r="BD30" s="12" t="s">
        <v>7891</v>
      </c>
      <c r="BE30" s="12" t="s">
        <v>87</v>
      </c>
      <c r="BF30" s="12" t="s">
        <v>7891</v>
      </c>
      <c r="BG30" s="12" t="s">
        <v>7891</v>
      </c>
      <c r="BH30" s="12" t="s">
        <v>7891</v>
      </c>
      <c r="BI30" s="12" t="s">
        <v>7891</v>
      </c>
      <c r="BJ30" s="12" t="s">
        <v>7891</v>
      </c>
      <c r="BK30" s="12" t="s">
        <v>7891</v>
      </c>
      <c r="BL30" s="12" t="s">
        <v>7891</v>
      </c>
      <c r="BM30" s="12" t="s">
        <v>7891</v>
      </c>
      <c r="BN30" s="12" t="s">
        <v>7891</v>
      </c>
      <c r="BO30" s="12" t="s">
        <v>7891</v>
      </c>
      <c r="BP30" s="12" t="s">
        <v>7891</v>
      </c>
      <c r="BQ30" s="12" t="s">
        <v>7891</v>
      </c>
      <c r="BR30" s="12" t="s">
        <v>10437</v>
      </c>
    </row>
    <row r="31" spans="1:70" s="2" customFormat="1" ht="13" x14ac:dyDescent="0.3">
      <c r="A31" s="2" t="s">
        <v>323</v>
      </c>
      <c r="B31" s="2" t="s">
        <v>85</v>
      </c>
      <c r="C31" s="6">
        <v>2021</v>
      </c>
      <c r="D31" s="2" t="s">
        <v>83</v>
      </c>
      <c r="E31" s="2" t="s">
        <v>92</v>
      </c>
      <c r="F31" s="2" t="s">
        <v>84</v>
      </c>
      <c r="G31" s="2" t="s">
        <v>86</v>
      </c>
      <c r="H31" s="2" t="s">
        <v>87</v>
      </c>
      <c r="I31" s="2" t="s">
        <v>14</v>
      </c>
      <c r="L31" s="2" t="s">
        <v>88</v>
      </c>
      <c r="M31" s="2" t="s">
        <v>89</v>
      </c>
      <c r="N31" s="2" t="s">
        <v>18</v>
      </c>
      <c r="O31" s="2" t="s">
        <v>18</v>
      </c>
      <c r="P31" s="2" t="s">
        <v>90</v>
      </c>
      <c r="Q31" s="2" t="s">
        <v>91</v>
      </c>
      <c r="R31" s="2" t="s">
        <v>21</v>
      </c>
      <c r="T31" s="2" t="s">
        <v>23</v>
      </c>
      <c r="U31" s="2" t="s">
        <v>61</v>
      </c>
      <c r="V31" s="2" t="s">
        <v>93</v>
      </c>
      <c r="W31" s="2" t="s">
        <v>94</v>
      </c>
      <c r="X31" s="2" t="s">
        <v>95</v>
      </c>
      <c r="Y31" s="2" t="s">
        <v>96</v>
      </c>
      <c r="Z31" s="2" t="s">
        <v>97</v>
      </c>
      <c r="AA31" s="2" t="s">
        <v>94</v>
      </c>
      <c r="AB31" s="2" t="s">
        <v>98</v>
      </c>
      <c r="AC31" s="2" t="s">
        <v>30</v>
      </c>
    </row>
    <row r="32" spans="1:70" s="2" customFormat="1" ht="13" x14ac:dyDescent="0.3">
      <c r="A32" s="2" t="s">
        <v>6816</v>
      </c>
      <c r="B32" s="2" t="s">
        <v>6630</v>
      </c>
      <c r="C32" s="9">
        <v>2022</v>
      </c>
      <c r="D32" s="2" t="s">
        <v>6629</v>
      </c>
      <c r="E32" s="2" t="s">
        <v>4848</v>
      </c>
      <c r="G32" s="2" t="s">
        <v>6631</v>
      </c>
      <c r="H32" s="2" t="s">
        <v>6632</v>
      </c>
      <c r="K32" s="11">
        <v>44592</v>
      </c>
      <c r="N32" s="2" t="s">
        <v>6633</v>
      </c>
    </row>
    <row r="33" spans="1:70" s="12" customFormat="1" ht="13" x14ac:dyDescent="0.3">
      <c r="A33" s="12" t="s">
        <v>11404</v>
      </c>
      <c r="B33" s="12" t="s">
        <v>8512</v>
      </c>
      <c r="C33" s="14" t="s">
        <v>7891</v>
      </c>
      <c r="D33" s="12" t="s">
        <v>6629</v>
      </c>
      <c r="E33" s="12" t="s">
        <v>8099</v>
      </c>
      <c r="U33" s="12" t="s">
        <v>7891</v>
      </c>
      <c r="V33" s="12" t="s">
        <v>8513</v>
      </c>
      <c r="W33" s="12" t="s">
        <v>7891</v>
      </c>
      <c r="X33" s="12" t="s">
        <v>7891</v>
      </c>
      <c r="Y33" s="12" t="s">
        <v>7891</v>
      </c>
      <c r="Z33" s="12" t="s">
        <v>7891</v>
      </c>
      <c r="AA33" s="12" t="s">
        <v>7891</v>
      </c>
      <c r="AB33" s="12" t="s">
        <v>8514</v>
      </c>
      <c r="AC33" s="12" t="s">
        <v>7891</v>
      </c>
      <c r="AD33" s="12" t="s">
        <v>7891</v>
      </c>
      <c r="AE33" s="12" t="s">
        <v>7891</v>
      </c>
      <c r="AF33" s="12" t="s">
        <v>7891</v>
      </c>
      <c r="AG33" s="12" t="s">
        <v>7891</v>
      </c>
      <c r="AH33" s="12" t="s">
        <v>7891</v>
      </c>
      <c r="AI33" s="12" t="s">
        <v>7891</v>
      </c>
      <c r="AJ33" s="12" t="s">
        <v>7891</v>
      </c>
      <c r="AK33" s="12" t="s">
        <v>7891</v>
      </c>
      <c r="AL33" s="12" t="s">
        <v>7891</v>
      </c>
      <c r="AM33" s="12" t="s">
        <v>7891</v>
      </c>
      <c r="AN33" s="12" t="s">
        <v>7891</v>
      </c>
      <c r="AO33" s="12" t="s">
        <v>72</v>
      </c>
      <c r="AP33" s="12" t="s">
        <v>8101</v>
      </c>
      <c r="AQ33" s="12" t="s">
        <v>7891</v>
      </c>
      <c r="AR33" s="12" t="s">
        <v>7891</v>
      </c>
      <c r="AS33" s="12" t="s">
        <v>7891</v>
      </c>
      <c r="AT33" s="12" t="s">
        <v>7891</v>
      </c>
      <c r="AU33" s="12" t="s">
        <v>7891</v>
      </c>
      <c r="AV33" s="12" t="s">
        <v>7891</v>
      </c>
      <c r="AW33" s="12" t="s">
        <v>7891</v>
      </c>
      <c r="AX33" s="12" t="s">
        <v>7891</v>
      </c>
      <c r="AY33" s="12" t="s">
        <v>7891</v>
      </c>
      <c r="AZ33" s="12" t="s">
        <v>7891</v>
      </c>
      <c r="BA33" s="12" t="s">
        <v>7891</v>
      </c>
      <c r="BB33" s="12" t="s">
        <v>7891</v>
      </c>
      <c r="BC33" s="12" t="s">
        <v>7891</v>
      </c>
      <c r="BD33" s="12">
        <v>302228211070152</v>
      </c>
      <c r="BE33" s="12" t="s">
        <v>6633</v>
      </c>
      <c r="BF33" s="12" t="s">
        <v>7891</v>
      </c>
      <c r="BG33" s="12" t="s">
        <v>8515</v>
      </c>
      <c r="BH33" s="12" t="s">
        <v>7891</v>
      </c>
      <c r="BI33" s="12" t="s">
        <v>7891</v>
      </c>
      <c r="BJ33" s="12" t="s">
        <v>7891</v>
      </c>
      <c r="BK33" s="12" t="s">
        <v>7891</v>
      </c>
      <c r="BL33" s="12" t="s">
        <v>7891</v>
      </c>
      <c r="BM33" s="12">
        <v>35098795</v>
      </c>
      <c r="BN33" s="12" t="s">
        <v>7891</v>
      </c>
      <c r="BO33" s="12" t="s">
        <v>7891</v>
      </c>
      <c r="BP33" s="12" t="s">
        <v>7891</v>
      </c>
      <c r="BQ33" s="12" t="s">
        <v>7891</v>
      </c>
      <c r="BR33" s="12" t="s">
        <v>8516</v>
      </c>
    </row>
    <row r="34" spans="1:70" s="2" customFormat="1" ht="13" x14ac:dyDescent="0.3">
      <c r="A34" s="2" t="s">
        <v>11404</v>
      </c>
      <c r="B34" s="2" t="s">
        <v>9186</v>
      </c>
      <c r="C34" s="9" t="s">
        <v>7891</v>
      </c>
      <c r="D34" s="2" t="s">
        <v>9187</v>
      </c>
      <c r="E34" s="2" t="s">
        <v>9188</v>
      </c>
      <c r="U34" s="2" t="s">
        <v>7891</v>
      </c>
      <c r="V34" s="2" t="s">
        <v>9189</v>
      </c>
      <c r="W34" s="2" t="s">
        <v>7891</v>
      </c>
      <c r="X34" s="2" t="s">
        <v>7891</v>
      </c>
      <c r="Y34" s="2" t="s">
        <v>7891</v>
      </c>
      <c r="Z34" s="2" t="s">
        <v>7891</v>
      </c>
      <c r="AA34" s="2" t="s">
        <v>7891</v>
      </c>
      <c r="AB34" s="2" t="s">
        <v>7891</v>
      </c>
      <c r="AC34" s="2" t="s">
        <v>7891</v>
      </c>
      <c r="AD34" s="2" t="s">
        <v>7891</v>
      </c>
      <c r="AE34" s="2" t="s">
        <v>7891</v>
      </c>
      <c r="AF34" s="2" t="s">
        <v>7891</v>
      </c>
      <c r="AG34" s="2" t="s">
        <v>7891</v>
      </c>
      <c r="AH34" s="2" t="s">
        <v>7891</v>
      </c>
      <c r="AI34" s="2" t="s">
        <v>7891</v>
      </c>
      <c r="AJ34" s="2" t="s">
        <v>7891</v>
      </c>
      <c r="AK34" s="2" t="s">
        <v>7891</v>
      </c>
      <c r="AL34" s="2" t="s">
        <v>7891</v>
      </c>
      <c r="AM34" s="2" t="s">
        <v>7891</v>
      </c>
      <c r="AN34" s="2" t="s">
        <v>7891</v>
      </c>
      <c r="AO34" s="2" t="s">
        <v>9190</v>
      </c>
      <c r="AP34" s="2" t="s">
        <v>9191</v>
      </c>
      <c r="AQ34" s="2" t="s">
        <v>7891</v>
      </c>
      <c r="AR34" s="2" t="s">
        <v>7891</v>
      </c>
      <c r="AS34" s="2" t="s">
        <v>7891</v>
      </c>
      <c r="AT34" s="2" t="s">
        <v>7891</v>
      </c>
      <c r="AU34" s="2" t="s">
        <v>7891</v>
      </c>
      <c r="AV34" s="2" t="s">
        <v>7891</v>
      </c>
      <c r="AW34" s="2" t="s">
        <v>7891</v>
      </c>
      <c r="AX34" s="2" t="s">
        <v>7891</v>
      </c>
      <c r="AY34" s="2" t="s">
        <v>7891</v>
      </c>
      <c r="AZ34" s="2" t="s">
        <v>7891</v>
      </c>
      <c r="BA34" s="2" t="s">
        <v>7891</v>
      </c>
      <c r="BB34" s="2" t="s">
        <v>7891</v>
      </c>
      <c r="BC34" s="2" t="s">
        <v>7891</v>
      </c>
      <c r="BD34" s="2" t="s">
        <v>9192</v>
      </c>
      <c r="BE34" s="2" t="s">
        <v>9193</v>
      </c>
      <c r="BF34" s="2" t="s">
        <v>7891</v>
      </c>
      <c r="BG34" s="2" t="s">
        <v>9145</v>
      </c>
      <c r="BH34" s="2" t="s">
        <v>7891</v>
      </c>
      <c r="BI34" s="2" t="s">
        <v>7891</v>
      </c>
      <c r="BJ34" s="2" t="s">
        <v>7891</v>
      </c>
      <c r="BK34" s="2" t="s">
        <v>7891</v>
      </c>
      <c r="BL34" s="2" t="s">
        <v>7891</v>
      </c>
      <c r="BM34" s="2" t="s">
        <v>7891</v>
      </c>
      <c r="BN34" s="2" t="s">
        <v>7891</v>
      </c>
      <c r="BO34" s="2" t="s">
        <v>7891</v>
      </c>
      <c r="BP34" s="2" t="s">
        <v>7891</v>
      </c>
      <c r="BQ34" s="2" t="s">
        <v>7891</v>
      </c>
      <c r="BR34" s="2" t="s">
        <v>9194</v>
      </c>
    </row>
    <row r="35" spans="1:70" s="2" customFormat="1" ht="13" x14ac:dyDescent="0.3">
      <c r="A35" s="2" t="s">
        <v>2013</v>
      </c>
      <c r="B35" s="2" t="s">
        <v>2007</v>
      </c>
      <c r="C35" s="10" t="str">
        <f>"2021"</f>
        <v>2021</v>
      </c>
      <c r="D35" s="2" t="s">
        <v>2006</v>
      </c>
      <c r="E35" s="2" t="s">
        <v>2008</v>
      </c>
      <c r="F35" s="2" t="s">
        <v>2011</v>
      </c>
      <c r="G35" s="2" t="str">
        <f>"09722068"</f>
        <v>09722068</v>
      </c>
      <c r="I35" s="2" t="str">
        <f>"Dec2021"</f>
        <v>Dec2021</v>
      </c>
      <c r="J35" s="2">
        <v>83</v>
      </c>
      <c r="K35" s="2">
        <v>6</v>
      </c>
      <c r="L35" s="2">
        <v>1574</v>
      </c>
      <c r="M35" s="2">
        <v>4</v>
      </c>
      <c r="N35" s="2">
        <v>154087778</v>
      </c>
      <c r="O35" s="2" t="s">
        <v>2009</v>
      </c>
      <c r="P35" s="2" t="s">
        <v>691</v>
      </c>
      <c r="Q35" s="2" t="s">
        <v>507</v>
      </c>
      <c r="R35" s="2" t="s">
        <v>2010</v>
      </c>
      <c r="U35" s="2" t="s">
        <v>2012</v>
      </c>
    </row>
    <row r="36" spans="1:70" s="12" customFormat="1" ht="13" x14ac:dyDescent="0.3">
      <c r="A36" s="12" t="s">
        <v>6816</v>
      </c>
      <c r="B36" s="12" t="s">
        <v>5785</v>
      </c>
      <c r="C36" s="14">
        <v>2021</v>
      </c>
      <c r="D36" s="12" t="s">
        <v>5784</v>
      </c>
      <c r="E36" s="12" t="s">
        <v>5788</v>
      </c>
      <c r="G36" s="12" t="s">
        <v>5786</v>
      </c>
      <c r="H36" s="12" t="s">
        <v>5787</v>
      </c>
      <c r="K36" s="13">
        <v>44247</v>
      </c>
      <c r="L36" s="12" t="s">
        <v>5789</v>
      </c>
      <c r="N36" s="12" t="s">
        <v>1116</v>
      </c>
    </row>
    <row r="37" spans="1:70" s="12" customFormat="1" ht="13" x14ac:dyDescent="0.3">
      <c r="A37" s="12" t="s">
        <v>11404</v>
      </c>
      <c r="B37" s="12" t="s">
        <v>10238</v>
      </c>
      <c r="C37" s="14" t="s">
        <v>7891</v>
      </c>
      <c r="D37" s="12" t="s">
        <v>10239</v>
      </c>
      <c r="E37" s="12" t="s">
        <v>9164</v>
      </c>
      <c r="U37" s="12" t="s">
        <v>7891</v>
      </c>
      <c r="V37" s="12" t="s">
        <v>10240</v>
      </c>
      <c r="W37" s="12" t="s">
        <v>7891</v>
      </c>
      <c r="X37" s="12" t="s">
        <v>7891</v>
      </c>
      <c r="Y37" s="12" t="s">
        <v>7891</v>
      </c>
      <c r="Z37" s="12" t="s">
        <v>7891</v>
      </c>
      <c r="AA37" s="12" t="s">
        <v>10241</v>
      </c>
      <c r="AB37" s="12" t="s">
        <v>10242</v>
      </c>
      <c r="AC37" s="12" t="s">
        <v>7891</v>
      </c>
      <c r="AD37" s="12" t="s">
        <v>7891</v>
      </c>
      <c r="AE37" s="12" t="s">
        <v>7891</v>
      </c>
      <c r="AF37" s="12" t="s">
        <v>7891</v>
      </c>
      <c r="AG37" s="12" t="s">
        <v>7891</v>
      </c>
      <c r="AH37" s="12" t="s">
        <v>7891</v>
      </c>
      <c r="AI37" s="12" t="s">
        <v>7891</v>
      </c>
      <c r="AJ37" s="12" t="s">
        <v>7891</v>
      </c>
      <c r="AK37" s="12" t="s">
        <v>7891</v>
      </c>
      <c r="AL37" s="12" t="s">
        <v>7891</v>
      </c>
      <c r="AM37" s="12" t="s">
        <v>7891</v>
      </c>
      <c r="AN37" s="12" t="s">
        <v>7891</v>
      </c>
      <c r="AO37" s="12" t="s">
        <v>7891</v>
      </c>
      <c r="AP37" s="12" t="s">
        <v>9166</v>
      </c>
      <c r="AQ37" s="12" t="s">
        <v>7891</v>
      </c>
      <c r="AR37" s="12" t="s">
        <v>7891</v>
      </c>
      <c r="AS37" s="12" t="s">
        <v>7891</v>
      </c>
      <c r="AT37" s="12" t="s">
        <v>10243</v>
      </c>
      <c r="AU37" s="12">
        <v>2021</v>
      </c>
      <c r="AV37" s="12">
        <v>21</v>
      </c>
      <c r="AW37" s="12">
        <v>1</v>
      </c>
      <c r="AX37" s="12" t="s">
        <v>7891</v>
      </c>
      <c r="AY37" s="12" t="s">
        <v>7891</v>
      </c>
      <c r="AZ37" s="12" t="s">
        <v>7891</v>
      </c>
      <c r="BA37" s="12" t="s">
        <v>7891</v>
      </c>
      <c r="BB37" s="12" t="s">
        <v>7891</v>
      </c>
      <c r="BC37" s="12" t="s">
        <v>7891</v>
      </c>
      <c r="BD37" s="12">
        <v>75</v>
      </c>
      <c r="BE37" s="12" t="s">
        <v>1116</v>
      </c>
      <c r="BF37" s="12" t="s">
        <v>7891</v>
      </c>
      <c r="BG37" s="12" t="s">
        <v>7891</v>
      </c>
      <c r="BH37" s="12" t="s">
        <v>7891</v>
      </c>
      <c r="BI37" s="12" t="s">
        <v>7891</v>
      </c>
      <c r="BJ37" s="12" t="s">
        <v>7891</v>
      </c>
      <c r="BK37" s="12" t="s">
        <v>7891</v>
      </c>
      <c r="BL37" s="12" t="s">
        <v>7891</v>
      </c>
      <c r="BM37" s="12">
        <v>33607973</v>
      </c>
      <c r="BN37" s="12" t="s">
        <v>7891</v>
      </c>
      <c r="BO37" s="12" t="s">
        <v>7891</v>
      </c>
      <c r="BP37" s="12" t="s">
        <v>7891</v>
      </c>
      <c r="BQ37" s="12" t="s">
        <v>7891</v>
      </c>
      <c r="BR37" s="12" t="s">
        <v>10244</v>
      </c>
    </row>
    <row r="38" spans="1:70" s="2" customFormat="1" ht="13" x14ac:dyDescent="0.3">
      <c r="A38" s="2" t="s">
        <v>1827</v>
      </c>
      <c r="B38" s="2" t="s">
        <v>1114</v>
      </c>
      <c r="C38" s="10">
        <v>2021</v>
      </c>
      <c r="D38" s="2" t="s">
        <v>1113</v>
      </c>
      <c r="E38" s="2" t="s">
        <v>1115</v>
      </c>
      <c r="F38" s="2" t="s">
        <v>1118</v>
      </c>
      <c r="G38" s="2" t="str">
        <f>"14726874"</f>
        <v>14726874</v>
      </c>
      <c r="I38" s="2" t="str">
        <f>"2/19/2021"</f>
        <v>2/19/2021</v>
      </c>
      <c r="J38" s="2">
        <v>21</v>
      </c>
      <c r="K38" s="2">
        <v>1</v>
      </c>
      <c r="L38" s="2">
        <v>1</v>
      </c>
      <c r="M38" s="2">
        <v>7</v>
      </c>
      <c r="N38" s="2">
        <v>148887191</v>
      </c>
      <c r="O38" s="2" t="s">
        <v>1116</v>
      </c>
      <c r="P38" s="2" t="s">
        <v>557</v>
      </c>
      <c r="Q38" s="2" t="s">
        <v>498</v>
      </c>
      <c r="R38" s="2" t="s">
        <v>1117</v>
      </c>
      <c r="U38" s="2" t="s">
        <v>1119</v>
      </c>
    </row>
    <row r="39" spans="1:70" s="2" customFormat="1" ht="13" x14ac:dyDescent="0.3">
      <c r="A39" s="2" t="s">
        <v>1827</v>
      </c>
      <c r="B39" s="2" t="s">
        <v>1424</v>
      </c>
      <c r="C39" s="10">
        <v>2021</v>
      </c>
      <c r="D39" s="2" t="s">
        <v>1423</v>
      </c>
      <c r="E39" s="2" t="s">
        <v>1425</v>
      </c>
      <c r="F39" s="2" t="s">
        <v>1428</v>
      </c>
      <c r="G39" s="2" t="str">
        <f>"10429670"</f>
        <v>10429670</v>
      </c>
      <c r="I39" s="2" t="str">
        <f>"Jun2021"</f>
        <v>Jun2021</v>
      </c>
      <c r="J39" s="2">
        <v>45</v>
      </c>
      <c r="K39" s="2">
        <v>3</v>
      </c>
      <c r="L39" s="2">
        <v>262</v>
      </c>
      <c r="M39" s="2">
        <v>10</v>
      </c>
      <c r="N39" s="2">
        <v>150306256</v>
      </c>
      <c r="O39" s="2" t="s">
        <v>1426</v>
      </c>
      <c r="P39" s="2" t="s">
        <v>691</v>
      </c>
      <c r="Q39" s="2" t="s">
        <v>442</v>
      </c>
      <c r="R39" s="2" t="s">
        <v>1427</v>
      </c>
      <c r="U39" s="2" t="s">
        <v>1429</v>
      </c>
    </row>
    <row r="40" spans="1:70" s="12" customFormat="1" ht="13" x14ac:dyDescent="0.3">
      <c r="A40" s="12" t="s">
        <v>3856</v>
      </c>
      <c r="B40" s="12" t="s">
        <v>1424</v>
      </c>
      <c r="C40" s="14">
        <v>2021</v>
      </c>
      <c r="D40" s="12" t="s">
        <v>3402</v>
      </c>
      <c r="E40" s="12" t="s">
        <v>1425</v>
      </c>
      <c r="F40" s="12" t="s">
        <v>3404</v>
      </c>
      <c r="G40" s="12" t="str">
        <f>"10429670"</f>
        <v>10429670</v>
      </c>
      <c r="I40" s="12" t="str">
        <f>"20210308"</f>
        <v>20210308</v>
      </c>
      <c r="N40" s="12" t="s">
        <v>3403</v>
      </c>
      <c r="O40" s="12" t="s">
        <v>1426</v>
      </c>
      <c r="P40" s="12" t="s">
        <v>2108</v>
      </c>
      <c r="Q40" s="12" t="s">
        <v>2054</v>
      </c>
      <c r="R40" s="12" t="s">
        <v>2055</v>
      </c>
      <c r="T40" s="12" t="s">
        <v>3404</v>
      </c>
      <c r="U40" s="12" t="s">
        <v>3405</v>
      </c>
    </row>
    <row r="41" spans="1:70" s="2" customFormat="1" ht="13" x14ac:dyDescent="0.3">
      <c r="A41" s="2" t="s">
        <v>11404</v>
      </c>
      <c r="B41" s="2" t="s">
        <v>9075</v>
      </c>
      <c r="C41" s="9" t="s">
        <v>7891</v>
      </c>
      <c r="D41" s="2" t="s">
        <v>9076</v>
      </c>
      <c r="E41" s="2" t="s">
        <v>9077</v>
      </c>
      <c r="U41" s="2" t="s">
        <v>7891</v>
      </c>
      <c r="V41" s="2" t="s">
        <v>9078</v>
      </c>
      <c r="W41" s="2" t="s">
        <v>7891</v>
      </c>
      <c r="X41" s="2" t="s">
        <v>7891</v>
      </c>
      <c r="Y41" s="2" t="s">
        <v>7891</v>
      </c>
      <c r="Z41" s="2" t="s">
        <v>7891</v>
      </c>
      <c r="AA41" s="2" t="s">
        <v>7891</v>
      </c>
      <c r="AB41" s="2" t="s">
        <v>9079</v>
      </c>
      <c r="AC41" s="2" t="s">
        <v>7891</v>
      </c>
      <c r="AD41" s="2" t="s">
        <v>7891</v>
      </c>
      <c r="AE41" s="2" t="s">
        <v>7891</v>
      </c>
      <c r="AF41" s="2" t="s">
        <v>7891</v>
      </c>
      <c r="AG41" s="2" t="s">
        <v>7891</v>
      </c>
      <c r="AH41" s="2" t="s">
        <v>7891</v>
      </c>
      <c r="AI41" s="2" t="s">
        <v>7891</v>
      </c>
      <c r="AJ41" s="2" t="s">
        <v>7891</v>
      </c>
      <c r="AK41" s="2" t="s">
        <v>7891</v>
      </c>
      <c r="AL41" s="2" t="s">
        <v>7891</v>
      </c>
      <c r="AM41" s="2" t="s">
        <v>7891</v>
      </c>
      <c r="AN41" s="2" t="s">
        <v>7891</v>
      </c>
      <c r="AO41" s="2" t="s">
        <v>9080</v>
      </c>
      <c r="AP41" s="2" t="s">
        <v>9081</v>
      </c>
      <c r="AQ41" s="2" t="s">
        <v>7891</v>
      </c>
      <c r="AR41" s="2" t="s">
        <v>7891</v>
      </c>
      <c r="AS41" s="2" t="s">
        <v>7891</v>
      </c>
      <c r="AT41" s="2" t="s">
        <v>9082</v>
      </c>
      <c r="AU41" s="2">
        <v>2021</v>
      </c>
      <c r="AV41" s="2">
        <v>11</v>
      </c>
      <c r="AW41" s="2">
        <v>2</v>
      </c>
      <c r="AX41" s="2" t="s">
        <v>7891</v>
      </c>
      <c r="AY41" s="2" t="s">
        <v>7891</v>
      </c>
      <c r="AZ41" s="2" t="s">
        <v>7891</v>
      </c>
      <c r="BA41" s="2" t="s">
        <v>7891</v>
      </c>
      <c r="BB41" s="2">
        <v>91</v>
      </c>
      <c r="BC41" s="2">
        <v>107</v>
      </c>
      <c r="BD41" s="2" t="s">
        <v>7891</v>
      </c>
      <c r="BE41" s="2" t="s">
        <v>9083</v>
      </c>
      <c r="BF41" s="2" t="s">
        <v>7891</v>
      </c>
      <c r="BG41" s="2" t="s">
        <v>7891</v>
      </c>
      <c r="BH41" s="2" t="s">
        <v>7891</v>
      </c>
      <c r="BI41" s="2" t="s">
        <v>7891</v>
      </c>
      <c r="BJ41" s="2" t="s">
        <v>7891</v>
      </c>
      <c r="BK41" s="2" t="s">
        <v>7891</v>
      </c>
      <c r="BL41" s="2" t="s">
        <v>7891</v>
      </c>
      <c r="BM41" s="2" t="s">
        <v>7891</v>
      </c>
      <c r="BN41" s="2" t="s">
        <v>7891</v>
      </c>
      <c r="BO41" s="2" t="s">
        <v>7891</v>
      </c>
      <c r="BP41" s="2" t="s">
        <v>7891</v>
      </c>
      <c r="BQ41" s="2" t="s">
        <v>7891</v>
      </c>
      <c r="BR41" s="2" t="s">
        <v>9084</v>
      </c>
    </row>
    <row r="42" spans="1:70" s="2" customFormat="1" ht="13" x14ac:dyDescent="0.3">
      <c r="A42" s="2" t="s">
        <v>6816</v>
      </c>
      <c r="B42" s="2" t="s">
        <v>4529</v>
      </c>
      <c r="C42" s="9">
        <v>2021</v>
      </c>
      <c r="D42" s="2" t="s">
        <v>4528</v>
      </c>
      <c r="E42" s="2" t="s">
        <v>4532</v>
      </c>
      <c r="G42" s="2" t="s">
        <v>4530</v>
      </c>
      <c r="H42" s="2" t="s">
        <v>4531</v>
      </c>
      <c r="K42" s="11">
        <v>44287</v>
      </c>
      <c r="N42" s="2" t="s">
        <v>4533</v>
      </c>
    </row>
    <row r="43" spans="1:70" s="12" customFormat="1" ht="13" x14ac:dyDescent="0.3">
      <c r="A43" s="12" t="s">
        <v>11404</v>
      </c>
      <c r="B43" s="12" t="s">
        <v>10038</v>
      </c>
      <c r="C43" s="14" t="s">
        <v>7891</v>
      </c>
      <c r="D43" s="12" t="s">
        <v>4528</v>
      </c>
      <c r="E43" s="12" t="s">
        <v>10039</v>
      </c>
      <c r="U43" s="12" t="s">
        <v>7891</v>
      </c>
      <c r="V43" s="12" t="s">
        <v>10040</v>
      </c>
      <c r="W43" s="12" t="s">
        <v>7891</v>
      </c>
      <c r="X43" s="12" t="s">
        <v>7891</v>
      </c>
      <c r="Y43" s="12" t="s">
        <v>7891</v>
      </c>
      <c r="Z43" s="12" t="s">
        <v>7891</v>
      </c>
      <c r="AA43" s="12" t="s">
        <v>10041</v>
      </c>
      <c r="AB43" s="12" t="s">
        <v>10042</v>
      </c>
      <c r="AC43" s="12" t="s">
        <v>7891</v>
      </c>
      <c r="AD43" s="12" t="s">
        <v>7891</v>
      </c>
      <c r="AE43" s="12" t="s">
        <v>7891</v>
      </c>
      <c r="AF43" s="12" t="s">
        <v>7891</v>
      </c>
      <c r="AG43" s="12" t="s">
        <v>7891</v>
      </c>
      <c r="AH43" s="12" t="s">
        <v>7891</v>
      </c>
      <c r="AI43" s="12" t="s">
        <v>7891</v>
      </c>
      <c r="AJ43" s="12" t="s">
        <v>7891</v>
      </c>
      <c r="AK43" s="12" t="s">
        <v>7891</v>
      </c>
      <c r="AL43" s="12" t="s">
        <v>7891</v>
      </c>
      <c r="AM43" s="12" t="s">
        <v>7891</v>
      </c>
      <c r="AN43" s="12" t="s">
        <v>7891</v>
      </c>
      <c r="AO43" s="12" t="s">
        <v>10043</v>
      </c>
      <c r="AP43" s="12" t="s">
        <v>10044</v>
      </c>
      <c r="AQ43" s="12" t="s">
        <v>7891</v>
      </c>
      <c r="AR43" s="12" t="s">
        <v>7891</v>
      </c>
      <c r="AS43" s="12" t="s">
        <v>7891</v>
      </c>
      <c r="AT43" s="12" t="s">
        <v>7891</v>
      </c>
      <c r="AU43" s="12" t="s">
        <v>7891</v>
      </c>
      <c r="AV43" s="12" t="s">
        <v>7891</v>
      </c>
      <c r="AW43" s="12" t="s">
        <v>7891</v>
      </c>
      <c r="AX43" s="12" t="s">
        <v>7891</v>
      </c>
      <c r="AY43" s="12" t="s">
        <v>7891</v>
      </c>
      <c r="AZ43" s="12" t="s">
        <v>7891</v>
      </c>
      <c r="BA43" s="12" t="s">
        <v>7891</v>
      </c>
      <c r="BB43" s="12" t="s">
        <v>7891</v>
      </c>
      <c r="BC43" s="12" t="s">
        <v>7891</v>
      </c>
      <c r="BD43" s="12" t="s">
        <v>10045</v>
      </c>
      <c r="BE43" s="12" t="s">
        <v>4533</v>
      </c>
      <c r="BF43" s="12" t="s">
        <v>7891</v>
      </c>
      <c r="BG43" s="12" t="s">
        <v>10046</v>
      </c>
      <c r="BH43" s="12" t="s">
        <v>7891</v>
      </c>
      <c r="BI43" s="12" t="s">
        <v>7891</v>
      </c>
      <c r="BJ43" s="12" t="s">
        <v>7891</v>
      </c>
      <c r="BK43" s="12" t="s">
        <v>7891</v>
      </c>
      <c r="BL43" s="12" t="s">
        <v>7891</v>
      </c>
      <c r="BM43" s="12">
        <v>33789532</v>
      </c>
      <c r="BN43" s="12" t="s">
        <v>7891</v>
      </c>
      <c r="BO43" s="12" t="s">
        <v>7891</v>
      </c>
      <c r="BP43" s="12" t="s">
        <v>7891</v>
      </c>
      <c r="BQ43" s="12" t="s">
        <v>7891</v>
      </c>
      <c r="BR43" s="12" t="s">
        <v>10047</v>
      </c>
    </row>
    <row r="44" spans="1:70" s="12" customFormat="1" ht="13" x14ac:dyDescent="0.3">
      <c r="A44" s="12" t="s">
        <v>6816</v>
      </c>
      <c r="B44" s="12" t="s">
        <v>5226</v>
      </c>
      <c r="C44" s="14">
        <v>2021</v>
      </c>
      <c r="D44" s="12" t="s">
        <v>5225</v>
      </c>
      <c r="E44" s="12" t="s">
        <v>5229</v>
      </c>
      <c r="G44" s="12" t="s">
        <v>5227</v>
      </c>
      <c r="H44" s="12" t="s">
        <v>5228</v>
      </c>
      <c r="K44" s="13">
        <v>44246</v>
      </c>
      <c r="L44" s="12" t="s">
        <v>5230</v>
      </c>
      <c r="N44" s="12" t="s">
        <v>5231</v>
      </c>
    </row>
    <row r="45" spans="1:70" s="12" customFormat="1" ht="13" x14ac:dyDescent="0.3">
      <c r="A45" s="12" t="s">
        <v>7072</v>
      </c>
      <c r="B45" s="12" t="s">
        <v>5226</v>
      </c>
      <c r="C45" s="14">
        <v>2021</v>
      </c>
      <c r="D45" s="12" t="s">
        <v>5225</v>
      </c>
      <c r="E45" s="12" t="s">
        <v>5229</v>
      </c>
      <c r="G45" s="12" t="s">
        <v>5227</v>
      </c>
      <c r="H45" s="12" t="s">
        <v>5228</v>
      </c>
      <c r="K45" s="13">
        <v>44246</v>
      </c>
      <c r="L45" s="12" t="s">
        <v>5230</v>
      </c>
      <c r="N45" s="12" t="s">
        <v>5231</v>
      </c>
    </row>
    <row r="46" spans="1:70" s="2" customFormat="1" ht="13" x14ac:dyDescent="0.3">
      <c r="A46" s="2" t="s">
        <v>7738</v>
      </c>
      <c r="B46" s="2" t="s">
        <v>7556</v>
      </c>
      <c r="C46" s="9">
        <v>2021</v>
      </c>
      <c r="D46" s="2" t="s">
        <v>5225</v>
      </c>
      <c r="E46" s="2" t="s">
        <v>7557</v>
      </c>
      <c r="G46" s="2">
        <v>9</v>
      </c>
      <c r="H46" s="2">
        <v>1</v>
      </c>
      <c r="I46" s="2">
        <v>9</v>
      </c>
      <c r="M46" s="2">
        <v>23</v>
      </c>
      <c r="N46" s="2" t="s">
        <v>5231</v>
      </c>
      <c r="O46" s="2" t="s">
        <v>7558</v>
      </c>
      <c r="P46" s="2" t="s">
        <v>467</v>
      </c>
      <c r="Q46" s="2" t="s">
        <v>7218</v>
      </c>
      <c r="S46" s="2" t="s">
        <v>7219</v>
      </c>
      <c r="T46" s="2" t="s">
        <v>7559</v>
      </c>
    </row>
    <row r="47" spans="1:70" s="2" customFormat="1" ht="13" x14ac:dyDescent="0.3">
      <c r="A47" s="2" t="s">
        <v>7738</v>
      </c>
      <c r="B47" s="2" t="s">
        <v>7612</v>
      </c>
      <c r="C47" s="9">
        <v>2021</v>
      </c>
      <c r="D47" s="2" t="s">
        <v>7613</v>
      </c>
      <c r="E47" s="2" t="s">
        <v>7614</v>
      </c>
      <c r="G47" s="2">
        <v>179</v>
      </c>
      <c r="I47" s="2">
        <v>108078</v>
      </c>
      <c r="M47" s="2">
        <v>17</v>
      </c>
      <c r="N47" s="2" t="s">
        <v>7615</v>
      </c>
      <c r="O47" s="2" t="s">
        <v>7616</v>
      </c>
      <c r="P47" s="2" t="s">
        <v>467</v>
      </c>
      <c r="Q47" s="2" t="s">
        <v>7218</v>
      </c>
      <c r="S47" s="2" t="s">
        <v>7219</v>
      </c>
      <c r="T47" s="2" t="s">
        <v>7617</v>
      </c>
    </row>
    <row r="48" spans="1:70" s="12" customFormat="1" ht="13" x14ac:dyDescent="0.3">
      <c r="A48" s="12" t="s">
        <v>11404</v>
      </c>
      <c r="B48" s="12" t="s">
        <v>10341</v>
      </c>
      <c r="C48" s="14" t="s">
        <v>7891</v>
      </c>
      <c r="D48" s="12" t="s">
        <v>10342</v>
      </c>
      <c r="E48" s="12" t="s">
        <v>10343</v>
      </c>
      <c r="U48" s="12" t="s">
        <v>7891</v>
      </c>
      <c r="V48" s="12" t="s">
        <v>10344</v>
      </c>
      <c r="W48" s="12" t="s">
        <v>7891</v>
      </c>
      <c r="X48" s="12" t="s">
        <v>7891</v>
      </c>
      <c r="Y48" s="12" t="s">
        <v>7891</v>
      </c>
      <c r="Z48" s="12" t="s">
        <v>7891</v>
      </c>
      <c r="AA48" s="12" t="s">
        <v>10345</v>
      </c>
      <c r="AB48" s="12" t="s">
        <v>10346</v>
      </c>
      <c r="AC48" s="12" t="s">
        <v>7891</v>
      </c>
      <c r="AD48" s="12" t="s">
        <v>7891</v>
      </c>
      <c r="AE48" s="12" t="s">
        <v>7891</v>
      </c>
      <c r="AF48" s="12" t="s">
        <v>7891</v>
      </c>
      <c r="AG48" s="12" t="s">
        <v>7891</v>
      </c>
      <c r="AH48" s="12" t="s">
        <v>7891</v>
      </c>
      <c r="AI48" s="12" t="s">
        <v>7891</v>
      </c>
      <c r="AJ48" s="12" t="s">
        <v>7891</v>
      </c>
      <c r="AK48" s="12" t="s">
        <v>7891</v>
      </c>
      <c r="AL48" s="12" t="s">
        <v>7891</v>
      </c>
      <c r="AM48" s="12" t="s">
        <v>7891</v>
      </c>
      <c r="AN48" s="12" t="s">
        <v>7891</v>
      </c>
      <c r="AO48" s="12" t="s">
        <v>10347</v>
      </c>
      <c r="AP48" s="12" t="s">
        <v>10348</v>
      </c>
      <c r="AQ48" s="12" t="s">
        <v>7891</v>
      </c>
      <c r="AR48" s="12" t="s">
        <v>7891</v>
      </c>
      <c r="AS48" s="12" t="s">
        <v>7891</v>
      </c>
      <c r="AT48" s="12" t="s">
        <v>7945</v>
      </c>
      <c r="AU48" s="12">
        <v>2021</v>
      </c>
      <c r="AV48" s="12">
        <v>38</v>
      </c>
      <c r="AW48" s="12">
        <v>1</v>
      </c>
      <c r="AX48" s="12" t="s">
        <v>7891</v>
      </c>
      <c r="AY48" s="12" t="s">
        <v>7891</v>
      </c>
      <c r="AZ48" s="12" t="s">
        <v>7891</v>
      </c>
      <c r="BA48" s="12" t="s">
        <v>7891</v>
      </c>
      <c r="BB48" s="12">
        <v>13</v>
      </c>
      <c r="BC48" s="12">
        <v>26</v>
      </c>
      <c r="BD48" s="12" t="s">
        <v>7891</v>
      </c>
      <c r="BE48" s="12" t="s">
        <v>10349</v>
      </c>
      <c r="BF48" s="12" t="s">
        <v>7891</v>
      </c>
      <c r="BG48" s="12" t="s">
        <v>7891</v>
      </c>
      <c r="BH48" s="12" t="s">
        <v>7891</v>
      </c>
      <c r="BI48" s="12" t="s">
        <v>7891</v>
      </c>
      <c r="BJ48" s="12" t="s">
        <v>7891</v>
      </c>
      <c r="BK48" s="12" t="s">
        <v>7891</v>
      </c>
      <c r="BL48" s="12" t="s">
        <v>7891</v>
      </c>
      <c r="BM48" s="12" t="s">
        <v>7891</v>
      </c>
      <c r="BN48" s="12" t="s">
        <v>7891</v>
      </c>
      <c r="BO48" s="12" t="s">
        <v>7891</v>
      </c>
      <c r="BP48" s="12" t="s">
        <v>7891</v>
      </c>
      <c r="BQ48" s="12" t="s">
        <v>7891</v>
      </c>
      <c r="BR48" s="12" t="s">
        <v>10350</v>
      </c>
    </row>
    <row r="49" spans="1:70" s="12" customFormat="1" ht="13" x14ac:dyDescent="0.3">
      <c r="A49" s="12" t="s">
        <v>11404</v>
      </c>
      <c r="B49" s="12" t="s">
        <v>10288</v>
      </c>
      <c r="C49" s="14" t="s">
        <v>7891</v>
      </c>
      <c r="D49" s="12" t="s">
        <v>5225</v>
      </c>
      <c r="E49" s="12" t="s">
        <v>10289</v>
      </c>
      <c r="U49" s="12" t="s">
        <v>7891</v>
      </c>
      <c r="V49" s="12" t="s">
        <v>10290</v>
      </c>
      <c r="W49" s="12" t="s">
        <v>7891</v>
      </c>
      <c r="X49" s="12" t="s">
        <v>7891</v>
      </c>
      <c r="Y49" s="12" t="s">
        <v>7891</v>
      </c>
      <c r="Z49" s="12" t="s">
        <v>7891</v>
      </c>
      <c r="AA49" s="12" t="s">
        <v>10291</v>
      </c>
      <c r="AB49" s="12" t="s">
        <v>10292</v>
      </c>
      <c r="AC49" s="12" t="s">
        <v>7891</v>
      </c>
      <c r="AD49" s="12" t="s">
        <v>7891</v>
      </c>
      <c r="AE49" s="12" t="s">
        <v>7891</v>
      </c>
      <c r="AF49" s="12" t="s">
        <v>7891</v>
      </c>
      <c r="AG49" s="12" t="s">
        <v>7891</v>
      </c>
      <c r="AH49" s="12" t="s">
        <v>7891</v>
      </c>
      <c r="AI49" s="12" t="s">
        <v>7891</v>
      </c>
      <c r="AJ49" s="12" t="s">
        <v>7891</v>
      </c>
      <c r="AK49" s="12" t="s">
        <v>7891</v>
      </c>
      <c r="AL49" s="12" t="s">
        <v>7891</v>
      </c>
      <c r="AM49" s="12" t="s">
        <v>7891</v>
      </c>
      <c r="AN49" s="12" t="s">
        <v>7891</v>
      </c>
      <c r="AO49" s="12" t="s">
        <v>10293</v>
      </c>
      <c r="AP49" s="12" t="s">
        <v>7891</v>
      </c>
      <c r="AQ49" s="12" t="s">
        <v>7891</v>
      </c>
      <c r="AR49" s="12" t="s">
        <v>7891</v>
      </c>
      <c r="AS49" s="12" t="s">
        <v>7891</v>
      </c>
      <c r="AT49" s="12" t="s">
        <v>10294</v>
      </c>
      <c r="AU49" s="12">
        <v>2021</v>
      </c>
      <c r="AV49" s="12">
        <v>9</v>
      </c>
      <c r="AW49" s="12">
        <v>1</v>
      </c>
      <c r="AX49" s="12" t="s">
        <v>7891</v>
      </c>
      <c r="AY49" s="12" t="s">
        <v>7891</v>
      </c>
      <c r="AZ49" s="12" t="s">
        <v>7891</v>
      </c>
      <c r="BA49" s="12" t="s">
        <v>7891</v>
      </c>
      <c r="BB49" s="12" t="s">
        <v>7891</v>
      </c>
      <c r="BC49" s="12" t="s">
        <v>7891</v>
      </c>
      <c r="BD49" s="12">
        <v>9</v>
      </c>
      <c r="BE49" s="12" t="s">
        <v>5231</v>
      </c>
      <c r="BF49" s="12" t="s">
        <v>7891</v>
      </c>
      <c r="BG49" s="12" t="s">
        <v>7891</v>
      </c>
      <c r="BH49" s="12" t="s">
        <v>7891</v>
      </c>
      <c r="BI49" s="12" t="s">
        <v>7891</v>
      </c>
      <c r="BJ49" s="12" t="s">
        <v>7891</v>
      </c>
      <c r="BK49" s="12" t="s">
        <v>7891</v>
      </c>
      <c r="BL49" s="12" t="s">
        <v>7891</v>
      </c>
      <c r="BM49" s="12">
        <v>33604030</v>
      </c>
      <c r="BN49" s="12" t="s">
        <v>7891</v>
      </c>
      <c r="BO49" s="12" t="s">
        <v>7891</v>
      </c>
      <c r="BP49" s="12" t="s">
        <v>7891</v>
      </c>
      <c r="BQ49" s="12" t="s">
        <v>7891</v>
      </c>
      <c r="BR49" s="12" t="s">
        <v>10295</v>
      </c>
    </row>
    <row r="50" spans="1:70" s="12" customFormat="1" ht="13" x14ac:dyDescent="0.3">
      <c r="A50" s="12" t="s">
        <v>11408</v>
      </c>
      <c r="B50" s="12" t="s">
        <v>10288</v>
      </c>
      <c r="C50" s="14" t="s">
        <v>7891</v>
      </c>
      <c r="D50" s="12" t="s">
        <v>5225</v>
      </c>
      <c r="E50" s="12" t="s">
        <v>10289</v>
      </c>
      <c r="U50" s="12" t="s">
        <v>7891</v>
      </c>
      <c r="V50" s="12" t="s">
        <v>10290</v>
      </c>
      <c r="W50" s="12" t="s">
        <v>7891</v>
      </c>
      <c r="X50" s="12" t="s">
        <v>7891</v>
      </c>
      <c r="Y50" s="12" t="s">
        <v>7891</v>
      </c>
      <c r="Z50" s="12" t="s">
        <v>7891</v>
      </c>
      <c r="AA50" s="12" t="s">
        <v>10291</v>
      </c>
      <c r="AB50" s="12" t="s">
        <v>10292</v>
      </c>
      <c r="AC50" s="12" t="s">
        <v>7891</v>
      </c>
      <c r="AD50" s="12" t="s">
        <v>7891</v>
      </c>
      <c r="AE50" s="12" t="s">
        <v>7891</v>
      </c>
      <c r="AF50" s="12" t="s">
        <v>7891</v>
      </c>
      <c r="AG50" s="12" t="s">
        <v>7891</v>
      </c>
      <c r="AH50" s="12" t="s">
        <v>7891</v>
      </c>
      <c r="AI50" s="12" t="s">
        <v>7891</v>
      </c>
      <c r="AJ50" s="12" t="s">
        <v>7891</v>
      </c>
      <c r="AK50" s="12" t="s">
        <v>7891</v>
      </c>
      <c r="AL50" s="12" t="s">
        <v>7891</v>
      </c>
      <c r="AM50" s="12" t="s">
        <v>7891</v>
      </c>
      <c r="AN50" s="12" t="s">
        <v>7891</v>
      </c>
      <c r="AO50" s="12" t="s">
        <v>10293</v>
      </c>
      <c r="AP50" s="12" t="s">
        <v>7891</v>
      </c>
      <c r="AQ50" s="12" t="s">
        <v>7891</v>
      </c>
      <c r="AR50" s="12" t="s">
        <v>7891</v>
      </c>
      <c r="AS50" s="12" t="s">
        <v>7891</v>
      </c>
      <c r="AT50" s="12" t="s">
        <v>10294</v>
      </c>
      <c r="AU50" s="12">
        <v>2021</v>
      </c>
      <c r="AV50" s="12">
        <v>9</v>
      </c>
      <c r="AW50" s="12">
        <v>1</v>
      </c>
      <c r="AX50" s="12" t="s">
        <v>7891</v>
      </c>
      <c r="AY50" s="12" t="s">
        <v>7891</v>
      </c>
      <c r="AZ50" s="12" t="s">
        <v>7891</v>
      </c>
      <c r="BA50" s="12" t="s">
        <v>7891</v>
      </c>
      <c r="BB50" s="12" t="s">
        <v>7891</v>
      </c>
      <c r="BC50" s="12" t="s">
        <v>7891</v>
      </c>
      <c r="BD50" s="12">
        <v>9</v>
      </c>
      <c r="BE50" s="12" t="s">
        <v>5231</v>
      </c>
      <c r="BF50" s="12" t="s">
        <v>7891</v>
      </c>
      <c r="BG50" s="12" t="s">
        <v>7891</v>
      </c>
      <c r="BH50" s="12" t="s">
        <v>7891</v>
      </c>
      <c r="BI50" s="12" t="s">
        <v>7891</v>
      </c>
      <c r="BJ50" s="12" t="s">
        <v>7891</v>
      </c>
      <c r="BK50" s="12" t="s">
        <v>7891</v>
      </c>
      <c r="BL50" s="12" t="s">
        <v>7891</v>
      </c>
      <c r="BM50" s="12">
        <v>33604030</v>
      </c>
      <c r="BN50" s="12" t="s">
        <v>7891</v>
      </c>
      <c r="BO50" s="12" t="s">
        <v>7891</v>
      </c>
      <c r="BP50" s="12" t="s">
        <v>7891</v>
      </c>
      <c r="BQ50" s="12" t="s">
        <v>7891</v>
      </c>
      <c r="BR50" s="12" t="s">
        <v>10295</v>
      </c>
    </row>
    <row r="51" spans="1:70" s="12" customFormat="1" ht="13" x14ac:dyDescent="0.3">
      <c r="A51" s="12" t="s">
        <v>11404</v>
      </c>
      <c r="B51" s="12" t="s">
        <v>9918</v>
      </c>
      <c r="C51" s="14" t="s">
        <v>7891</v>
      </c>
      <c r="D51" s="12" t="s">
        <v>7613</v>
      </c>
      <c r="E51" s="12" t="s">
        <v>9919</v>
      </c>
      <c r="U51" s="12" t="s">
        <v>7891</v>
      </c>
      <c r="V51" s="12" t="s">
        <v>9920</v>
      </c>
      <c r="W51" s="12" t="s">
        <v>7891</v>
      </c>
      <c r="X51" s="12" t="s">
        <v>7891</v>
      </c>
      <c r="Y51" s="12" t="s">
        <v>7891</v>
      </c>
      <c r="Z51" s="12" t="s">
        <v>7891</v>
      </c>
      <c r="AA51" s="12" t="s">
        <v>9921</v>
      </c>
      <c r="AB51" s="12" t="s">
        <v>9922</v>
      </c>
      <c r="AC51" s="12" t="s">
        <v>7891</v>
      </c>
      <c r="AD51" s="12" t="s">
        <v>7891</v>
      </c>
      <c r="AE51" s="12" t="s">
        <v>7891</v>
      </c>
      <c r="AF51" s="12" t="s">
        <v>7891</v>
      </c>
      <c r="AG51" s="12" t="s">
        <v>7891</v>
      </c>
      <c r="AH51" s="12" t="s">
        <v>7891</v>
      </c>
      <c r="AI51" s="12" t="s">
        <v>7891</v>
      </c>
      <c r="AJ51" s="12" t="s">
        <v>7891</v>
      </c>
      <c r="AK51" s="12" t="s">
        <v>7891</v>
      </c>
      <c r="AL51" s="12" t="s">
        <v>7891</v>
      </c>
      <c r="AM51" s="12" t="s">
        <v>7891</v>
      </c>
      <c r="AN51" s="12" t="s">
        <v>7891</v>
      </c>
      <c r="AO51" s="12" t="s">
        <v>9923</v>
      </c>
      <c r="AP51" s="12" t="s">
        <v>9924</v>
      </c>
      <c r="AQ51" s="12" t="s">
        <v>7891</v>
      </c>
      <c r="AR51" s="12" t="s">
        <v>7891</v>
      </c>
      <c r="AS51" s="12" t="s">
        <v>7891</v>
      </c>
      <c r="AT51" s="12" t="s">
        <v>7895</v>
      </c>
      <c r="AU51" s="12">
        <v>2021</v>
      </c>
      <c r="AV51" s="12">
        <v>179</v>
      </c>
      <c r="AW51" s="12" t="s">
        <v>7891</v>
      </c>
      <c r="AX51" s="12" t="s">
        <v>7891</v>
      </c>
      <c r="AY51" s="12" t="s">
        <v>7891</v>
      </c>
      <c r="AZ51" s="12" t="s">
        <v>7891</v>
      </c>
      <c r="BA51" s="12" t="s">
        <v>7891</v>
      </c>
      <c r="BB51" s="12" t="s">
        <v>7891</v>
      </c>
      <c r="BC51" s="12" t="s">
        <v>7891</v>
      </c>
      <c r="BD51" s="12">
        <v>108078</v>
      </c>
      <c r="BE51" s="12" t="s">
        <v>7615</v>
      </c>
      <c r="BF51" s="12" t="s">
        <v>7891</v>
      </c>
      <c r="BG51" s="12" t="s">
        <v>7968</v>
      </c>
      <c r="BH51" s="12" t="s">
        <v>7891</v>
      </c>
      <c r="BI51" s="12" t="s">
        <v>7891</v>
      </c>
      <c r="BJ51" s="12" t="s">
        <v>7891</v>
      </c>
      <c r="BK51" s="12" t="s">
        <v>7891</v>
      </c>
      <c r="BL51" s="12" t="s">
        <v>7891</v>
      </c>
      <c r="BM51" s="12" t="s">
        <v>7891</v>
      </c>
      <c r="BN51" s="12" t="s">
        <v>7891</v>
      </c>
      <c r="BO51" s="12" t="s">
        <v>7891</v>
      </c>
      <c r="BP51" s="12" t="s">
        <v>7891</v>
      </c>
      <c r="BQ51" s="12" t="s">
        <v>7891</v>
      </c>
      <c r="BR51" s="12" t="s">
        <v>9925</v>
      </c>
    </row>
    <row r="52" spans="1:70" s="12" customFormat="1" ht="13" x14ac:dyDescent="0.3">
      <c r="A52" s="12" t="s">
        <v>11408</v>
      </c>
      <c r="B52" s="12" t="s">
        <v>9918</v>
      </c>
      <c r="C52" s="14" t="s">
        <v>7891</v>
      </c>
      <c r="D52" s="12" t="s">
        <v>7613</v>
      </c>
      <c r="E52" s="12" t="s">
        <v>9919</v>
      </c>
      <c r="U52" s="12" t="s">
        <v>7891</v>
      </c>
      <c r="V52" s="12" t="s">
        <v>9920</v>
      </c>
      <c r="W52" s="12" t="s">
        <v>7891</v>
      </c>
      <c r="X52" s="12" t="s">
        <v>7891</v>
      </c>
      <c r="Y52" s="12" t="s">
        <v>7891</v>
      </c>
      <c r="Z52" s="12" t="s">
        <v>7891</v>
      </c>
      <c r="AA52" s="12" t="s">
        <v>9921</v>
      </c>
      <c r="AB52" s="12" t="s">
        <v>9922</v>
      </c>
      <c r="AC52" s="12" t="s">
        <v>7891</v>
      </c>
      <c r="AD52" s="12" t="s">
        <v>7891</v>
      </c>
      <c r="AE52" s="12" t="s">
        <v>7891</v>
      </c>
      <c r="AF52" s="12" t="s">
        <v>7891</v>
      </c>
      <c r="AG52" s="12" t="s">
        <v>7891</v>
      </c>
      <c r="AH52" s="12" t="s">
        <v>7891</v>
      </c>
      <c r="AI52" s="12" t="s">
        <v>7891</v>
      </c>
      <c r="AJ52" s="12" t="s">
        <v>7891</v>
      </c>
      <c r="AK52" s="12" t="s">
        <v>7891</v>
      </c>
      <c r="AL52" s="12" t="s">
        <v>7891</v>
      </c>
      <c r="AM52" s="12" t="s">
        <v>7891</v>
      </c>
      <c r="AN52" s="12" t="s">
        <v>7891</v>
      </c>
      <c r="AO52" s="12" t="s">
        <v>9923</v>
      </c>
      <c r="AP52" s="12" t="s">
        <v>9924</v>
      </c>
      <c r="AQ52" s="12" t="s">
        <v>7891</v>
      </c>
      <c r="AR52" s="12" t="s">
        <v>7891</v>
      </c>
      <c r="AS52" s="12" t="s">
        <v>7891</v>
      </c>
      <c r="AT52" s="12" t="s">
        <v>7895</v>
      </c>
      <c r="AU52" s="12">
        <v>2021</v>
      </c>
      <c r="AV52" s="12">
        <v>179</v>
      </c>
      <c r="AW52" s="12" t="s">
        <v>7891</v>
      </c>
      <c r="AX52" s="12" t="s">
        <v>7891</v>
      </c>
      <c r="AY52" s="12" t="s">
        <v>7891</v>
      </c>
      <c r="AZ52" s="12" t="s">
        <v>7891</v>
      </c>
      <c r="BA52" s="12" t="s">
        <v>7891</v>
      </c>
      <c r="BB52" s="12" t="s">
        <v>7891</v>
      </c>
      <c r="BC52" s="12" t="s">
        <v>7891</v>
      </c>
      <c r="BD52" s="12">
        <v>108078</v>
      </c>
      <c r="BE52" s="12" t="s">
        <v>7615</v>
      </c>
      <c r="BF52" s="12" t="s">
        <v>7891</v>
      </c>
      <c r="BG52" s="12" t="s">
        <v>7968</v>
      </c>
      <c r="BH52" s="12" t="s">
        <v>7891</v>
      </c>
      <c r="BI52" s="12" t="s">
        <v>7891</v>
      </c>
      <c r="BJ52" s="12" t="s">
        <v>7891</v>
      </c>
      <c r="BK52" s="12" t="s">
        <v>7891</v>
      </c>
      <c r="BL52" s="12" t="s">
        <v>7891</v>
      </c>
      <c r="BM52" s="12" t="s">
        <v>7891</v>
      </c>
      <c r="BN52" s="12" t="s">
        <v>7891</v>
      </c>
      <c r="BO52" s="12" t="s">
        <v>7891</v>
      </c>
      <c r="BP52" s="12" t="s">
        <v>7891</v>
      </c>
      <c r="BQ52" s="12" t="s">
        <v>7891</v>
      </c>
      <c r="BR52" s="12" t="s">
        <v>9925</v>
      </c>
    </row>
    <row r="53" spans="1:70" s="12" customFormat="1" ht="13" x14ac:dyDescent="0.3">
      <c r="A53" s="12" t="s">
        <v>6816</v>
      </c>
      <c r="B53" s="12" t="s">
        <v>6004</v>
      </c>
      <c r="C53" s="14">
        <v>2021</v>
      </c>
      <c r="D53" s="12" t="s">
        <v>6003</v>
      </c>
      <c r="E53" s="12" t="s">
        <v>4600</v>
      </c>
      <c r="G53" s="12" t="s">
        <v>6005</v>
      </c>
      <c r="H53" s="12" t="s">
        <v>6006</v>
      </c>
      <c r="K53" s="13">
        <v>44413</v>
      </c>
      <c r="L53" s="12" t="s">
        <v>6007</v>
      </c>
      <c r="N53" s="12" t="s">
        <v>6008</v>
      </c>
    </row>
    <row r="54" spans="1:70" s="2" customFormat="1" ht="13" x14ac:dyDescent="0.3">
      <c r="A54" s="2" t="s">
        <v>11404</v>
      </c>
      <c r="B54" s="2" t="s">
        <v>9496</v>
      </c>
      <c r="C54" s="9" t="s">
        <v>7891</v>
      </c>
      <c r="D54" s="2" t="s">
        <v>9497</v>
      </c>
      <c r="E54" s="2" t="s">
        <v>9498</v>
      </c>
      <c r="U54" s="2" t="s">
        <v>7891</v>
      </c>
      <c r="V54" s="2" t="s">
        <v>9499</v>
      </c>
      <c r="W54" s="2" t="s">
        <v>7891</v>
      </c>
      <c r="X54" s="2" t="s">
        <v>7891</v>
      </c>
      <c r="Y54" s="2" t="s">
        <v>7891</v>
      </c>
      <c r="Z54" s="2" t="s">
        <v>7891</v>
      </c>
      <c r="AA54" s="2" t="s">
        <v>7891</v>
      </c>
      <c r="AB54" s="2" t="s">
        <v>9500</v>
      </c>
      <c r="AC54" s="2" t="s">
        <v>7891</v>
      </c>
      <c r="AD54" s="2" t="s">
        <v>7891</v>
      </c>
      <c r="AE54" s="2" t="s">
        <v>7891</v>
      </c>
      <c r="AF54" s="2" t="s">
        <v>7891</v>
      </c>
      <c r="AG54" s="2" t="s">
        <v>7891</v>
      </c>
      <c r="AH54" s="2" t="s">
        <v>7891</v>
      </c>
      <c r="AI54" s="2" t="s">
        <v>7891</v>
      </c>
      <c r="AJ54" s="2" t="s">
        <v>7891</v>
      </c>
      <c r="AK54" s="2" t="s">
        <v>7891</v>
      </c>
      <c r="AL54" s="2" t="s">
        <v>7891</v>
      </c>
      <c r="AM54" s="2" t="s">
        <v>7891</v>
      </c>
      <c r="AN54" s="2" t="s">
        <v>7891</v>
      </c>
      <c r="AO54" s="2" t="s">
        <v>7891</v>
      </c>
      <c r="AP54" s="2" t="s">
        <v>8438</v>
      </c>
      <c r="AQ54" s="2" t="s">
        <v>7891</v>
      </c>
      <c r="AR54" s="2" t="s">
        <v>7891</v>
      </c>
      <c r="AS54" s="2" t="s">
        <v>7891</v>
      </c>
      <c r="AT54" s="2" t="s">
        <v>9501</v>
      </c>
      <c r="AU54" s="2">
        <v>2021</v>
      </c>
      <c r="AV54" s="2">
        <v>13</v>
      </c>
      <c r="AW54" s="2">
        <v>7</v>
      </c>
      <c r="AX54" s="2" t="s">
        <v>7891</v>
      </c>
      <c r="AY54" s="2" t="s">
        <v>7891</v>
      </c>
      <c r="AZ54" s="2" t="s">
        <v>7891</v>
      </c>
      <c r="BA54" s="2" t="s">
        <v>7891</v>
      </c>
      <c r="BB54" s="2" t="s">
        <v>7891</v>
      </c>
      <c r="BC54" s="2" t="s">
        <v>7891</v>
      </c>
      <c r="BD54" s="2" t="s">
        <v>9502</v>
      </c>
      <c r="BE54" s="2" t="s">
        <v>6008</v>
      </c>
      <c r="BF54" s="2" t="s">
        <v>7891</v>
      </c>
      <c r="BG54" s="2" t="s">
        <v>7891</v>
      </c>
      <c r="BH54" s="2" t="s">
        <v>7891</v>
      </c>
      <c r="BI54" s="2" t="s">
        <v>7891</v>
      </c>
      <c r="BJ54" s="2" t="s">
        <v>7891</v>
      </c>
      <c r="BK54" s="2" t="s">
        <v>7891</v>
      </c>
      <c r="BL54" s="2" t="s">
        <v>7891</v>
      </c>
      <c r="BM54" s="2">
        <v>34350076</v>
      </c>
      <c r="BN54" s="2" t="s">
        <v>7891</v>
      </c>
      <c r="BO54" s="2" t="s">
        <v>7891</v>
      </c>
      <c r="BP54" s="2" t="s">
        <v>7891</v>
      </c>
      <c r="BQ54" s="2" t="s">
        <v>7891</v>
      </c>
      <c r="BR54" s="2" t="s">
        <v>9503</v>
      </c>
    </row>
    <row r="55" spans="1:70" s="12" customFormat="1" ht="13" x14ac:dyDescent="0.3">
      <c r="A55" s="12" t="s">
        <v>1827</v>
      </c>
      <c r="B55" s="12" t="s">
        <v>1689</v>
      </c>
      <c r="C55" s="15" t="str">
        <f>"2021"</f>
        <v>2021</v>
      </c>
      <c r="D55" s="12" t="s">
        <v>1688</v>
      </c>
      <c r="E55" s="12" t="s">
        <v>989</v>
      </c>
      <c r="G55" s="12" t="str">
        <f>"03630234"</f>
        <v>03630234</v>
      </c>
      <c r="I55" s="12" t="str">
        <f>"Oct2021"</f>
        <v>Oct2021</v>
      </c>
      <c r="J55" s="12">
        <v>51</v>
      </c>
      <c r="K55" s="12">
        <v>5</v>
      </c>
      <c r="L55" s="12">
        <v>916</v>
      </c>
      <c r="M55" s="12">
        <v>15</v>
      </c>
      <c r="N55" s="12">
        <v>153247622</v>
      </c>
      <c r="O55" s="12" t="s">
        <v>1690</v>
      </c>
      <c r="P55" s="12" t="s">
        <v>731</v>
      </c>
      <c r="Q55" s="12" t="s">
        <v>467</v>
      </c>
      <c r="U55" s="12" t="s">
        <v>1691</v>
      </c>
    </row>
    <row r="56" spans="1:70" s="2" customFormat="1" ht="13" x14ac:dyDescent="0.3">
      <c r="A56" s="2" t="s">
        <v>3856</v>
      </c>
      <c r="B56" s="2" t="s">
        <v>1689</v>
      </c>
      <c r="C56" s="9">
        <v>2021</v>
      </c>
      <c r="D56" s="2" t="s">
        <v>1688</v>
      </c>
      <c r="E56" s="2" t="s">
        <v>2151</v>
      </c>
      <c r="F56" s="2" t="s">
        <v>3702</v>
      </c>
      <c r="G56" s="2" t="str">
        <f>"03630234"</f>
        <v>03630234</v>
      </c>
      <c r="I56" s="2" t="str">
        <f>"20210603"</f>
        <v>20210603</v>
      </c>
      <c r="N56" s="2" t="s">
        <v>3701</v>
      </c>
      <c r="O56" s="2" t="s">
        <v>1690</v>
      </c>
      <c r="P56" s="2" t="s">
        <v>2053</v>
      </c>
      <c r="Q56" s="2" t="s">
        <v>2054</v>
      </c>
      <c r="R56" s="2" t="s">
        <v>2055</v>
      </c>
      <c r="T56" s="2" t="s">
        <v>3702</v>
      </c>
      <c r="U56" s="2" t="s">
        <v>3703</v>
      </c>
    </row>
    <row r="57" spans="1:70" s="2" customFormat="1" ht="13" x14ac:dyDescent="0.3">
      <c r="A57" s="2" t="s">
        <v>3856</v>
      </c>
      <c r="B57" s="2" t="s">
        <v>2613</v>
      </c>
      <c r="C57" s="9">
        <v>2021</v>
      </c>
      <c r="D57" s="2" t="s">
        <v>2612</v>
      </c>
      <c r="E57" s="2" t="s">
        <v>2614</v>
      </c>
      <c r="F57" s="2" t="s">
        <v>2618</v>
      </c>
      <c r="G57" s="2" t="str">
        <f>"19429681"</f>
        <v>19429681</v>
      </c>
      <c r="I57" s="2" t="str">
        <f>"20211001"</f>
        <v>20211001</v>
      </c>
      <c r="J57" s="2">
        <v>13</v>
      </c>
      <c r="K57" s="2">
        <v>7</v>
      </c>
      <c r="L57" s="2">
        <v>783</v>
      </c>
      <c r="M57" s="2">
        <v>10</v>
      </c>
      <c r="N57" s="2" t="s">
        <v>2615</v>
      </c>
      <c r="O57" s="2" t="s">
        <v>2616</v>
      </c>
      <c r="P57" s="2" t="s">
        <v>2044</v>
      </c>
      <c r="Q57" s="2" t="s">
        <v>1495</v>
      </c>
      <c r="R57" s="2" t="s">
        <v>2617</v>
      </c>
      <c r="T57" s="2" t="s">
        <v>2618</v>
      </c>
      <c r="U57" s="2" t="s">
        <v>2619</v>
      </c>
    </row>
    <row r="58" spans="1:70" s="2" customFormat="1" ht="13" x14ac:dyDescent="0.3">
      <c r="A58" s="2" t="s">
        <v>11404</v>
      </c>
      <c r="B58" s="2" t="s">
        <v>11256</v>
      </c>
      <c r="C58" s="9" t="s">
        <v>7891</v>
      </c>
      <c r="D58" s="2" t="s">
        <v>11257</v>
      </c>
      <c r="E58" s="2" t="s">
        <v>10308</v>
      </c>
      <c r="U58" s="2" t="s">
        <v>7891</v>
      </c>
      <c r="V58" s="2" t="s">
        <v>11258</v>
      </c>
      <c r="W58" s="2" t="s">
        <v>7891</v>
      </c>
      <c r="X58" s="2" t="s">
        <v>7891</v>
      </c>
      <c r="Y58" s="2" t="s">
        <v>7891</v>
      </c>
      <c r="Z58" s="2" t="s">
        <v>7891</v>
      </c>
      <c r="AA58" s="2" t="s">
        <v>11259</v>
      </c>
      <c r="AB58" s="2" t="s">
        <v>11260</v>
      </c>
      <c r="AC58" s="2" t="s">
        <v>7891</v>
      </c>
      <c r="AD58" s="2" t="s">
        <v>7891</v>
      </c>
      <c r="AE58" s="2" t="s">
        <v>7891</v>
      </c>
      <c r="AF58" s="2" t="s">
        <v>7891</v>
      </c>
      <c r="AG58" s="2" t="s">
        <v>7891</v>
      </c>
      <c r="AH58" s="2" t="s">
        <v>7891</v>
      </c>
      <c r="AI58" s="2" t="s">
        <v>7891</v>
      </c>
      <c r="AJ58" s="2" t="s">
        <v>7891</v>
      </c>
      <c r="AK58" s="2" t="s">
        <v>7891</v>
      </c>
      <c r="AL58" s="2" t="s">
        <v>7891</v>
      </c>
      <c r="AM58" s="2" t="s">
        <v>7891</v>
      </c>
      <c r="AN58" s="2" t="s">
        <v>7891</v>
      </c>
      <c r="AO58" s="2" t="s">
        <v>7891</v>
      </c>
      <c r="AP58" s="2" t="s">
        <v>10310</v>
      </c>
      <c r="AQ58" s="2" t="s">
        <v>7891</v>
      </c>
      <c r="AR58" s="2" t="s">
        <v>7891</v>
      </c>
      <c r="AS58" s="2" t="s">
        <v>7891</v>
      </c>
      <c r="AT58" s="2" t="s">
        <v>7998</v>
      </c>
      <c r="AU58" s="2">
        <v>2020</v>
      </c>
      <c r="AV58" s="2">
        <v>4</v>
      </c>
      <c r="AW58" s="2">
        <v>2</v>
      </c>
      <c r="AX58" s="2" t="s">
        <v>7891</v>
      </c>
      <c r="AY58" s="2" t="s">
        <v>7891</v>
      </c>
      <c r="AZ58" s="2" t="s">
        <v>7891</v>
      </c>
      <c r="BA58" s="2" t="s">
        <v>7891</v>
      </c>
      <c r="BB58" s="2" t="s">
        <v>7891</v>
      </c>
      <c r="BC58" s="2" t="s">
        <v>7891</v>
      </c>
      <c r="BD58" s="2" t="s">
        <v>7891</v>
      </c>
      <c r="BE58" s="2" t="s">
        <v>11261</v>
      </c>
      <c r="BF58" s="2" t="s">
        <v>7891</v>
      </c>
      <c r="BG58" s="2" t="s">
        <v>7891</v>
      </c>
      <c r="BH58" s="2" t="s">
        <v>7891</v>
      </c>
      <c r="BI58" s="2" t="s">
        <v>7891</v>
      </c>
      <c r="BJ58" s="2" t="s">
        <v>7891</v>
      </c>
      <c r="BK58" s="2" t="s">
        <v>7891</v>
      </c>
      <c r="BL58" s="2" t="s">
        <v>7891</v>
      </c>
      <c r="BM58" s="2">
        <v>32864562</v>
      </c>
      <c r="BN58" s="2" t="s">
        <v>7891</v>
      </c>
      <c r="BO58" s="2" t="s">
        <v>7891</v>
      </c>
      <c r="BP58" s="2" t="s">
        <v>7891</v>
      </c>
      <c r="BQ58" s="2" t="s">
        <v>7891</v>
      </c>
      <c r="BR58" s="2" t="s">
        <v>11262</v>
      </c>
    </row>
    <row r="59" spans="1:70" s="12" customFormat="1" ht="13" x14ac:dyDescent="0.3">
      <c r="A59" s="12" t="s">
        <v>6816</v>
      </c>
      <c r="B59" s="12" t="s">
        <v>6501</v>
      </c>
      <c r="C59" s="14">
        <v>2022</v>
      </c>
      <c r="D59" s="12" t="s">
        <v>6500</v>
      </c>
      <c r="E59" s="12" t="s">
        <v>6299</v>
      </c>
      <c r="G59" s="12" t="s">
        <v>6502</v>
      </c>
      <c r="H59" s="12" t="s">
        <v>6503</v>
      </c>
      <c r="K59" s="13">
        <v>44235</v>
      </c>
      <c r="N59" s="12" t="s">
        <v>1443</v>
      </c>
    </row>
    <row r="60" spans="1:70" s="12" customFormat="1" ht="13" x14ac:dyDescent="0.3">
      <c r="A60" s="12" t="s">
        <v>11404</v>
      </c>
      <c r="B60" s="12" t="s">
        <v>10280</v>
      </c>
      <c r="C60" s="14" t="s">
        <v>7891</v>
      </c>
      <c r="D60" s="12" t="s">
        <v>6500</v>
      </c>
      <c r="E60" s="12" t="s">
        <v>10281</v>
      </c>
      <c r="U60" s="12" t="s">
        <v>7891</v>
      </c>
      <c r="V60" s="12" t="s">
        <v>10282</v>
      </c>
      <c r="W60" s="12" t="s">
        <v>7891</v>
      </c>
      <c r="X60" s="12" t="s">
        <v>7891</v>
      </c>
      <c r="Y60" s="12" t="s">
        <v>7891</v>
      </c>
      <c r="Z60" s="12" t="s">
        <v>7891</v>
      </c>
      <c r="AA60" s="12" t="s">
        <v>10283</v>
      </c>
      <c r="AB60" s="12" t="s">
        <v>10284</v>
      </c>
      <c r="AC60" s="12" t="s">
        <v>7891</v>
      </c>
      <c r="AD60" s="12" t="s">
        <v>7891</v>
      </c>
      <c r="AE60" s="12" t="s">
        <v>7891</v>
      </c>
      <c r="AF60" s="12" t="s">
        <v>7891</v>
      </c>
      <c r="AG60" s="12" t="s">
        <v>7891</v>
      </c>
      <c r="AH60" s="12" t="s">
        <v>7891</v>
      </c>
      <c r="AI60" s="12" t="s">
        <v>7891</v>
      </c>
      <c r="AJ60" s="12" t="s">
        <v>7891</v>
      </c>
      <c r="AK60" s="12" t="s">
        <v>7891</v>
      </c>
      <c r="AL60" s="12" t="s">
        <v>7891</v>
      </c>
      <c r="AM60" s="12" t="s">
        <v>7891</v>
      </c>
      <c r="AN60" s="12" t="s">
        <v>7891</v>
      </c>
      <c r="AO60" s="12" t="s">
        <v>10285</v>
      </c>
      <c r="AP60" s="12" t="s">
        <v>10286</v>
      </c>
      <c r="AQ60" s="12" t="s">
        <v>7891</v>
      </c>
      <c r="AR60" s="12" t="s">
        <v>7891</v>
      </c>
      <c r="AS60" s="12" t="s">
        <v>7891</v>
      </c>
      <c r="AT60" s="12" t="s">
        <v>7967</v>
      </c>
      <c r="AU60" s="12">
        <v>2022</v>
      </c>
      <c r="AV60" s="12">
        <v>35</v>
      </c>
      <c r="AW60" s="12">
        <v>3</v>
      </c>
      <c r="AX60" s="12" t="s">
        <v>7891</v>
      </c>
      <c r="AY60" s="12" t="s">
        <v>7891</v>
      </c>
      <c r="AZ60" s="12" t="s">
        <v>7891</v>
      </c>
      <c r="BA60" s="12" t="s">
        <v>7891</v>
      </c>
      <c r="BB60" s="12">
        <v>293</v>
      </c>
      <c r="BC60" s="12">
        <v>301</v>
      </c>
      <c r="BD60" s="12">
        <v>891988721993575</v>
      </c>
      <c r="BE60" s="12" t="s">
        <v>1443</v>
      </c>
      <c r="BF60" s="12" t="s">
        <v>7891</v>
      </c>
      <c r="BG60" s="12" t="s">
        <v>10231</v>
      </c>
      <c r="BH60" s="12" t="s">
        <v>7891</v>
      </c>
      <c r="BI60" s="12" t="s">
        <v>7891</v>
      </c>
      <c r="BJ60" s="12" t="s">
        <v>7891</v>
      </c>
      <c r="BK60" s="12" t="s">
        <v>7891</v>
      </c>
      <c r="BL60" s="12" t="s">
        <v>7891</v>
      </c>
      <c r="BM60" s="12">
        <v>33550928</v>
      </c>
      <c r="BN60" s="12" t="s">
        <v>7891</v>
      </c>
      <c r="BO60" s="12" t="s">
        <v>7891</v>
      </c>
      <c r="BP60" s="12" t="s">
        <v>7891</v>
      </c>
      <c r="BQ60" s="12" t="s">
        <v>7891</v>
      </c>
      <c r="BR60" s="12" t="s">
        <v>10287</v>
      </c>
    </row>
    <row r="61" spans="1:70" s="12" customFormat="1" ht="13" x14ac:dyDescent="0.3">
      <c r="A61" s="12" t="s">
        <v>3856</v>
      </c>
      <c r="B61" s="12" t="s">
        <v>1441</v>
      </c>
      <c r="C61" s="14">
        <v>2022</v>
      </c>
      <c r="D61" s="12" t="s">
        <v>3410</v>
      </c>
      <c r="E61" s="12" t="s">
        <v>3411</v>
      </c>
      <c r="F61" s="12" t="s">
        <v>3414</v>
      </c>
      <c r="G61" s="12" t="str">
        <f>"08919887"</f>
        <v>08919887</v>
      </c>
      <c r="I61" s="12" t="str">
        <f>"20220501"</f>
        <v>20220501</v>
      </c>
      <c r="J61" s="12">
        <v>35</v>
      </c>
      <c r="K61" s="12">
        <v>3</v>
      </c>
      <c r="L61" s="12">
        <v>293</v>
      </c>
      <c r="M61" s="12">
        <v>9</v>
      </c>
      <c r="N61" s="12" t="s">
        <v>3412</v>
      </c>
      <c r="O61" s="12" t="s">
        <v>1443</v>
      </c>
      <c r="P61" s="12" t="s">
        <v>2129</v>
      </c>
      <c r="Q61" s="12" t="s">
        <v>1495</v>
      </c>
      <c r="R61" s="12" t="s">
        <v>3413</v>
      </c>
      <c r="T61" s="12" t="s">
        <v>3414</v>
      </c>
      <c r="U61" s="12" t="s">
        <v>3415</v>
      </c>
    </row>
    <row r="62" spans="1:70" s="2" customFormat="1" ht="13" x14ac:dyDescent="0.3">
      <c r="A62" s="2" t="s">
        <v>1827</v>
      </c>
      <c r="B62" s="2" t="s">
        <v>1441</v>
      </c>
      <c r="C62" s="10" t="str">
        <f>"2022"</f>
        <v>2022</v>
      </c>
      <c r="D62" s="2" t="s">
        <v>1440</v>
      </c>
      <c r="E62" s="2" t="s">
        <v>1442</v>
      </c>
      <c r="F62" s="2" t="s">
        <v>1445</v>
      </c>
      <c r="G62" s="2" t="str">
        <f>"08919887"</f>
        <v>08919887</v>
      </c>
      <c r="I62" s="2" t="str">
        <f>"May2022"</f>
        <v>May2022</v>
      </c>
      <c r="J62" s="2">
        <v>35</v>
      </c>
      <c r="K62" s="2">
        <v>3</v>
      </c>
      <c r="L62" s="2">
        <v>293</v>
      </c>
      <c r="M62" s="2">
        <v>9</v>
      </c>
      <c r="N62" s="2">
        <v>156216854</v>
      </c>
      <c r="O62" s="2" t="s">
        <v>1443</v>
      </c>
      <c r="P62" s="2" t="s">
        <v>481</v>
      </c>
      <c r="Q62" s="2" t="s">
        <v>498</v>
      </c>
      <c r="R62" s="2" t="s">
        <v>1444</v>
      </c>
      <c r="U62" s="2" t="s">
        <v>1446</v>
      </c>
    </row>
    <row r="63" spans="1:70" s="12" customFormat="1" ht="13" x14ac:dyDescent="0.3">
      <c r="A63" s="12" t="s">
        <v>6816</v>
      </c>
      <c r="B63" s="12" t="s">
        <v>4541</v>
      </c>
      <c r="C63" s="14">
        <v>2021</v>
      </c>
      <c r="D63" s="12" t="s">
        <v>4540</v>
      </c>
      <c r="E63" s="12" t="s">
        <v>4544</v>
      </c>
      <c r="G63" s="12" t="s">
        <v>4542</v>
      </c>
      <c r="H63" s="12" t="s">
        <v>4543</v>
      </c>
      <c r="K63" s="13">
        <v>44279</v>
      </c>
      <c r="N63" s="12" t="s">
        <v>3535</v>
      </c>
    </row>
    <row r="64" spans="1:70" s="2" customFormat="1" ht="13" x14ac:dyDescent="0.3">
      <c r="A64" s="2" t="s">
        <v>3856</v>
      </c>
      <c r="B64" s="2" t="s">
        <v>3532</v>
      </c>
      <c r="C64" s="9">
        <v>2021</v>
      </c>
      <c r="D64" s="2" t="s">
        <v>3531</v>
      </c>
      <c r="E64" s="2" t="s">
        <v>3533</v>
      </c>
      <c r="F64" s="2" t="s">
        <v>3536</v>
      </c>
      <c r="G64" s="2" t="str">
        <f>"07448481"</f>
        <v>07448481</v>
      </c>
      <c r="I64" s="2" t="str">
        <f>"20210204"</f>
        <v>20210204</v>
      </c>
      <c r="N64" s="2" t="s">
        <v>3534</v>
      </c>
      <c r="O64" s="2" t="s">
        <v>3535</v>
      </c>
      <c r="P64" s="2" t="s">
        <v>2118</v>
      </c>
      <c r="Q64" s="2" t="s">
        <v>2054</v>
      </c>
      <c r="R64" s="2" t="s">
        <v>2055</v>
      </c>
      <c r="T64" s="2" t="s">
        <v>3536</v>
      </c>
      <c r="U64" s="2" t="s">
        <v>3537</v>
      </c>
    </row>
    <row r="65" spans="1:70" s="12" customFormat="1" ht="13" x14ac:dyDescent="0.3">
      <c r="A65" s="12" t="s">
        <v>11404</v>
      </c>
      <c r="B65" s="12" t="s">
        <v>10296</v>
      </c>
      <c r="C65" s="14" t="s">
        <v>7891</v>
      </c>
      <c r="D65" s="12" t="s">
        <v>4540</v>
      </c>
      <c r="E65" s="12" t="s">
        <v>8201</v>
      </c>
      <c r="U65" s="12" t="s">
        <v>7891</v>
      </c>
      <c r="V65" s="12" t="s">
        <v>10297</v>
      </c>
      <c r="W65" s="12" t="s">
        <v>7891</v>
      </c>
      <c r="X65" s="12" t="s">
        <v>7891</v>
      </c>
      <c r="Y65" s="12" t="s">
        <v>7891</v>
      </c>
      <c r="Z65" s="12" t="s">
        <v>7891</v>
      </c>
      <c r="AA65" s="12" t="s">
        <v>7891</v>
      </c>
      <c r="AB65" s="12" t="s">
        <v>10298</v>
      </c>
      <c r="AC65" s="12" t="s">
        <v>7891</v>
      </c>
      <c r="AD65" s="12" t="s">
        <v>7891</v>
      </c>
      <c r="AE65" s="12" t="s">
        <v>7891</v>
      </c>
      <c r="AF65" s="12" t="s">
        <v>7891</v>
      </c>
      <c r="AG65" s="12" t="s">
        <v>7891</v>
      </c>
      <c r="AH65" s="12" t="s">
        <v>7891</v>
      </c>
      <c r="AI65" s="12" t="s">
        <v>7891</v>
      </c>
      <c r="AJ65" s="12" t="s">
        <v>7891</v>
      </c>
      <c r="AK65" s="12" t="s">
        <v>7891</v>
      </c>
      <c r="AL65" s="12" t="s">
        <v>7891</v>
      </c>
      <c r="AM65" s="12" t="s">
        <v>7891</v>
      </c>
      <c r="AN65" s="12" t="s">
        <v>7891</v>
      </c>
      <c r="AO65" s="12" t="s">
        <v>8203</v>
      </c>
      <c r="AP65" s="12" t="s">
        <v>8204</v>
      </c>
      <c r="AQ65" s="12" t="s">
        <v>7891</v>
      </c>
      <c r="AR65" s="12" t="s">
        <v>7891</v>
      </c>
      <c r="AS65" s="12" t="s">
        <v>7891</v>
      </c>
      <c r="AT65" s="12" t="s">
        <v>7891</v>
      </c>
      <c r="AU65" s="12" t="s">
        <v>7891</v>
      </c>
      <c r="AV65" s="12" t="s">
        <v>7891</v>
      </c>
      <c r="AW65" s="12" t="s">
        <v>7891</v>
      </c>
      <c r="AX65" s="12" t="s">
        <v>7891</v>
      </c>
      <c r="AY65" s="12" t="s">
        <v>7891</v>
      </c>
      <c r="AZ65" s="12" t="s">
        <v>7891</v>
      </c>
      <c r="BA65" s="12" t="s">
        <v>7891</v>
      </c>
      <c r="BB65" s="12" t="s">
        <v>7891</v>
      </c>
      <c r="BC65" s="12" t="s">
        <v>7891</v>
      </c>
      <c r="BD65" s="12" t="s">
        <v>7891</v>
      </c>
      <c r="BE65" s="12" t="s">
        <v>3535</v>
      </c>
      <c r="BF65" s="12" t="s">
        <v>7891</v>
      </c>
      <c r="BG65" s="12" t="s">
        <v>10231</v>
      </c>
      <c r="BH65" s="12" t="s">
        <v>7891</v>
      </c>
      <c r="BI65" s="12" t="s">
        <v>7891</v>
      </c>
      <c r="BJ65" s="12" t="s">
        <v>7891</v>
      </c>
      <c r="BK65" s="12" t="s">
        <v>7891</v>
      </c>
      <c r="BL65" s="12" t="s">
        <v>7891</v>
      </c>
      <c r="BM65" s="12">
        <v>33759712</v>
      </c>
      <c r="BN65" s="12" t="s">
        <v>7891</v>
      </c>
      <c r="BO65" s="12" t="s">
        <v>7891</v>
      </c>
      <c r="BP65" s="12" t="s">
        <v>7891</v>
      </c>
      <c r="BQ65" s="12" t="s">
        <v>7891</v>
      </c>
      <c r="BR65" s="12" t="s">
        <v>10299</v>
      </c>
    </row>
    <row r="66" spans="1:70" s="12" customFormat="1" ht="13" x14ac:dyDescent="0.3">
      <c r="A66" s="12" t="s">
        <v>6816</v>
      </c>
      <c r="B66" s="12" t="s">
        <v>5583</v>
      </c>
      <c r="C66" s="14">
        <v>2021</v>
      </c>
      <c r="D66" s="12" t="s">
        <v>5582</v>
      </c>
      <c r="E66" s="12" t="s">
        <v>5586</v>
      </c>
      <c r="G66" s="12" t="s">
        <v>5584</v>
      </c>
      <c r="H66" s="12" t="s">
        <v>5585</v>
      </c>
      <c r="K66" s="13">
        <v>44473</v>
      </c>
      <c r="L66" s="12" t="s">
        <v>5587</v>
      </c>
      <c r="N66" s="12" t="s">
        <v>506</v>
      </c>
    </row>
    <row r="67" spans="1:70" s="12" customFormat="1" ht="13" x14ac:dyDescent="0.3">
      <c r="A67" s="12" t="s">
        <v>11404</v>
      </c>
      <c r="B67" s="12" t="s">
        <v>9241</v>
      </c>
      <c r="C67" s="14" t="s">
        <v>7891</v>
      </c>
      <c r="D67" s="12" t="s">
        <v>5582</v>
      </c>
      <c r="E67" s="12" t="s">
        <v>9242</v>
      </c>
      <c r="U67" s="12" t="s">
        <v>7891</v>
      </c>
      <c r="V67" s="12" t="s">
        <v>509</v>
      </c>
      <c r="W67" s="12" t="s">
        <v>7891</v>
      </c>
      <c r="X67" s="12" t="s">
        <v>7891</v>
      </c>
      <c r="Y67" s="12" t="s">
        <v>7891</v>
      </c>
      <c r="Z67" s="12" t="s">
        <v>7891</v>
      </c>
      <c r="AA67" s="12" t="s">
        <v>7891</v>
      </c>
      <c r="AB67" s="12" t="s">
        <v>7891</v>
      </c>
      <c r="AC67" s="12" t="s">
        <v>7891</v>
      </c>
      <c r="AD67" s="12" t="s">
        <v>7891</v>
      </c>
      <c r="AE67" s="12" t="s">
        <v>7891</v>
      </c>
      <c r="AF67" s="12" t="s">
        <v>7891</v>
      </c>
      <c r="AG67" s="12" t="s">
        <v>7891</v>
      </c>
      <c r="AH67" s="12" t="s">
        <v>7891</v>
      </c>
      <c r="AI67" s="12" t="s">
        <v>7891</v>
      </c>
      <c r="AJ67" s="12" t="s">
        <v>7891</v>
      </c>
      <c r="AK67" s="12" t="s">
        <v>7891</v>
      </c>
      <c r="AL67" s="12" t="s">
        <v>7891</v>
      </c>
      <c r="AM67" s="12" t="s">
        <v>7891</v>
      </c>
      <c r="AN67" s="12" t="s">
        <v>7891</v>
      </c>
      <c r="AO67" s="12" t="s">
        <v>9243</v>
      </c>
      <c r="AP67" s="12" t="s">
        <v>7891</v>
      </c>
      <c r="AQ67" s="12" t="s">
        <v>7891</v>
      </c>
      <c r="AR67" s="12" t="s">
        <v>7891</v>
      </c>
      <c r="AS67" s="12" t="s">
        <v>7891</v>
      </c>
      <c r="AT67" s="12" t="s">
        <v>9244</v>
      </c>
      <c r="AU67" s="12">
        <v>2021</v>
      </c>
      <c r="AV67" s="12">
        <v>14</v>
      </c>
      <c r="AW67" s="12" t="s">
        <v>7891</v>
      </c>
      <c r="AX67" s="12" t="s">
        <v>7891</v>
      </c>
      <c r="AY67" s="12" t="s">
        <v>7891</v>
      </c>
      <c r="AZ67" s="12" t="s">
        <v>7891</v>
      </c>
      <c r="BA67" s="12" t="s">
        <v>7891</v>
      </c>
      <c r="BB67" s="12" t="s">
        <v>7891</v>
      </c>
      <c r="BC67" s="12" t="s">
        <v>7891</v>
      </c>
      <c r="BD67" s="12">
        <v>1.1795476211027668E+16</v>
      </c>
      <c r="BE67" s="12" t="s">
        <v>506</v>
      </c>
      <c r="BF67" s="12" t="s">
        <v>7891</v>
      </c>
      <c r="BG67" s="12" t="s">
        <v>7891</v>
      </c>
      <c r="BH67" s="12" t="s">
        <v>7891</v>
      </c>
      <c r="BI67" s="12" t="s">
        <v>7891</v>
      </c>
      <c r="BJ67" s="12" t="s">
        <v>7891</v>
      </c>
      <c r="BK67" s="12" t="s">
        <v>7891</v>
      </c>
      <c r="BL67" s="12" t="s">
        <v>7891</v>
      </c>
      <c r="BM67" s="12">
        <v>34602830</v>
      </c>
      <c r="BN67" s="12" t="s">
        <v>7891</v>
      </c>
      <c r="BO67" s="12" t="s">
        <v>7891</v>
      </c>
      <c r="BP67" s="12" t="s">
        <v>7891</v>
      </c>
      <c r="BQ67" s="12" t="s">
        <v>7891</v>
      </c>
      <c r="BR67" s="12" t="s">
        <v>9245</v>
      </c>
    </row>
    <row r="68" spans="1:70" s="12" customFormat="1" ht="13" x14ac:dyDescent="0.3">
      <c r="A68" s="12" t="s">
        <v>1827</v>
      </c>
      <c r="B68" s="12" t="s">
        <v>504</v>
      </c>
      <c r="C68" s="15">
        <v>2021</v>
      </c>
      <c r="D68" s="12" t="s">
        <v>503</v>
      </c>
      <c r="E68" s="12" t="s">
        <v>505</v>
      </c>
      <c r="F68" s="12" t="s">
        <v>509</v>
      </c>
      <c r="G68" s="12" t="str">
        <f>"11795476"</f>
        <v>11795476</v>
      </c>
      <c r="I68" s="12" t="str">
        <f>"Jan-Dec2021"</f>
        <v>Jan-Dec2021</v>
      </c>
      <c r="J68" s="12">
        <v>14</v>
      </c>
      <c r="L68" s="12">
        <v>1</v>
      </c>
      <c r="M68" s="12">
        <v>3</v>
      </c>
      <c r="N68" s="12">
        <v>155359944</v>
      </c>
      <c r="O68" s="12" t="s">
        <v>506</v>
      </c>
      <c r="P68" s="12" t="s">
        <v>481</v>
      </c>
      <c r="Q68" s="12" t="s">
        <v>507</v>
      </c>
      <c r="R68" s="12" t="s">
        <v>508</v>
      </c>
      <c r="U68" s="12" t="s">
        <v>510</v>
      </c>
    </row>
    <row r="69" spans="1:70" s="2" customFormat="1" ht="13" x14ac:dyDescent="0.3">
      <c r="A69" s="2" t="s">
        <v>1827</v>
      </c>
      <c r="B69" s="2" t="s">
        <v>504</v>
      </c>
      <c r="C69" s="10">
        <v>2021</v>
      </c>
      <c r="D69" s="2" t="s">
        <v>503</v>
      </c>
      <c r="E69" s="2" t="s">
        <v>505</v>
      </c>
      <c r="F69" s="2" t="s">
        <v>509</v>
      </c>
      <c r="G69" s="2" t="str">
        <f>"11795476"</f>
        <v>11795476</v>
      </c>
      <c r="I69" s="2" t="str">
        <f>"9/29/2021"</f>
        <v>9/29/2021</v>
      </c>
      <c r="L69" s="2">
        <v>1</v>
      </c>
      <c r="M69" s="2">
        <v>3</v>
      </c>
      <c r="N69" s="2">
        <v>152714537</v>
      </c>
      <c r="O69" s="2" t="s">
        <v>506</v>
      </c>
      <c r="P69" s="2" t="s">
        <v>481</v>
      </c>
      <c r="Q69" s="2" t="s">
        <v>507</v>
      </c>
      <c r="R69" s="2" t="s">
        <v>511</v>
      </c>
      <c r="U69" s="2" t="s">
        <v>512</v>
      </c>
    </row>
    <row r="70" spans="1:70" s="2" customFormat="1" ht="13" x14ac:dyDescent="0.3">
      <c r="A70" s="2" t="s">
        <v>6816</v>
      </c>
      <c r="B70" s="2" t="s">
        <v>6685</v>
      </c>
      <c r="C70" s="9">
        <v>2022</v>
      </c>
      <c r="D70" s="2" t="s">
        <v>6684</v>
      </c>
      <c r="E70" s="2" t="s">
        <v>5318</v>
      </c>
      <c r="G70" s="2" t="s">
        <v>6686</v>
      </c>
      <c r="H70" s="2" t="s">
        <v>6687</v>
      </c>
      <c r="K70" s="11">
        <v>44617</v>
      </c>
      <c r="L70" s="2" t="s">
        <v>6688</v>
      </c>
      <c r="N70" s="2" t="s">
        <v>6689</v>
      </c>
    </row>
    <row r="71" spans="1:70" s="2" customFormat="1" ht="13" x14ac:dyDescent="0.3">
      <c r="A71" s="2" t="s">
        <v>11404</v>
      </c>
      <c r="B71" s="2" t="s">
        <v>8481</v>
      </c>
      <c r="C71" s="9" t="s">
        <v>7891</v>
      </c>
      <c r="D71" s="2" t="s">
        <v>8482</v>
      </c>
      <c r="E71" s="2" t="s">
        <v>8483</v>
      </c>
      <c r="U71" s="2" t="s">
        <v>7891</v>
      </c>
      <c r="V71" s="2" t="s">
        <v>8484</v>
      </c>
      <c r="W71" s="2" t="s">
        <v>7891</v>
      </c>
      <c r="X71" s="2" t="s">
        <v>7891</v>
      </c>
      <c r="Y71" s="2" t="s">
        <v>7891</v>
      </c>
      <c r="Z71" s="2" t="s">
        <v>7891</v>
      </c>
      <c r="AA71" s="2" t="s">
        <v>7891</v>
      </c>
      <c r="AB71" s="2" t="s">
        <v>8485</v>
      </c>
      <c r="AC71" s="2" t="s">
        <v>7891</v>
      </c>
      <c r="AD71" s="2" t="s">
        <v>7891</v>
      </c>
      <c r="AE71" s="2" t="s">
        <v>7891</v>
      </c>
      <c r="AF71" s="2" t="s">
        <v>7891</v>
      </c>
      <c r="AG71" s="2" t="s">
        <v>7891</v>
      </c>
      <c r="AH71" s="2" t="s">
        <v>7891</v>
      </c>
      <c r="AI71" s="2" t="s">
        <v>7891</v>
      </c>
      <c r="AJ71" s="2" t="s">
        <v>7891</v>
      </c>
      <c r="AK71" s="2" t="s">
        <v>7891</v>
      </c>
      <c r="AL71" s="2" t="s">
        <v>7891</v>
      </c>
      <c r="AM71" s="2" t="s">
        <v>7891</v>
      </c>
      <c r="AN71" s="2" t="s">
        <v>7891</v>
      </c>
      <c r="AO71" s="2" t="s">
        <v>8486</v>
      </c>
      <c r="AP71" s="2" t="s">
        <v>8487</v>
      </c>
      <c r="AQ71" s="2" t="s">
        <v>7891</v>
      </c>
      <c r="AR71" s="2" t="s">
        <v>7891</v>
      </c>
      <c r="AS71" s="2" t="s">
        <v>7891</v>
      </c>
      <c r="AT71" s="2" t="s">
        <v>7945</v>
      </c>
      <c r="AU71" s="2">
        <v>2022</v>
      </c>
      <c r="AV71" s="2">
        <v>68</v>
      </c>
      <c r="AW71" s="2" t="s">
        <v>7891</v>
      </c>
      <c r="AX71" s="2" t="s">
        <v>7891</v>
      </c>
      <c r="AY71" s="2" t="s">
        <v>7891</v>
      </c>
      <c r="AZ71" s="2" t="s">
        <v>7891</v>
      </c>
      <c r="BA71" s="2" t="s">
        <v>7891</v>
      </c>
      <c r="BB71" s="2" t="s">
        <v>7891</v>
      </c>
      <c r="BC71" s="2" t="s">
        <v>7891</v>
      </c>
      <c r="BD71" s="2">
        <v>101863</v>
      </c>
      <c r="BE71" s="2" t="s">
        <v>8488</v>
      </c>
      <c r="BF71" s="2" t="s">
        <v>7891</v>
      </c>
      <c r="BG71" s="2" t="s">
        <v>7891</v>
      </c>
      <c r="BH71" s="2" t="s">
        <v>7891</v>
      </c>
      <c r="BI71" s="2" t="s">
        <v>7891</v>
      </c>
      <c r="BJ71" s="2" t="s">
        <v>7891</v>
      </c>
      <c r="BK71" s="2" t="s">
        <v>7891</v>
      </c>
      <c r="BL71" s="2" t="s">
        <v>7891</v>
      </c>
      <c r="BM71" s="2" t="s">
        <v>7891</v>
      </c>
      <c r="BN71" s="2" t="s">
        <v>7891</v>
      </c>
      <c r="BO71" s="2" t="s">
        <v>7891</v>
      </c>
      <c r="BP71" s="2" t="s">
        <v>7891</v>
      </c>
      <c r="BQ71" s="2" t="s">
        <v>7891</v>
      </c>
      <c r="BR71" s="2" t="s">
        <v>8489</v>
      </c>
    </row>
    <row r="72" spans="1:70" s="2" customFormat="1" ht="13" x14ac:dyDescent="0.3">
      <c r="A72" s="2" t="s">
        <v>6816</v>
      </c>
      <c r="B72" s="2" t="s">
        <v>4377</v>
      </c>
      <c r="C72" s="9">
        <v>2022</v>
      </c>
      <c r="D72" s="2" t="s">
        <v>4376</v>
      </c>
      <c r="E72" s="2" t="s">
        <v>4157</v>
      </c>
      <c r="G72" s="2" t="s">
        <v>4378</v>
      </c>
      <c r="H72" s="2" t="s">
        <v>4379</v>
      </c>
      <c r="K72" s="11">
        <v>44682</v>
      </c>
    </row>
    <row r="73" spans="1:70" s="2" customFormat="1" ht="13" x14ac:dyDescent="0.3">
      <c r="A73" s="2" t="s">
        <v>6816</v>
      </c>
      <c r="B73" s="2" t="s">
        <v>6112</v>
      </c>
      <c r="C73" s="9">
        <v>2021</v>
      </c>
      <c r="D73" s="2" t="s">
        <v>6111</v>
      </c>
      <c r="E73" s="2" t="s">
        <v>6115</v>
      </c>
      <c r="G73" s="2" t="s">
        <v>6113</v>
      </c>
      <c r="H73" s="2" t="s">
        <v>6114</v>
      </c>
      <c r="K73" s="11">
        <v>44136</v>
      </c>
      <c r="L73" s="2" t="s">
        <v>6116</v>
      </c>
      <c r="N73" s="2" t="s">
        <v>6117</v>
      </c>
    </row>
    <row r="74" spans="1:70" s="12" customFormat="1" ht="13" x14ac:dyDescent="0.3">
      <c r="A74" s="12" t="s">
        <v>11404</v>
      </c>
      <c r="B74" s="12" t="s">
        <v>10321</v>
      </c>
      <c r="C74" s="14" t="s">
        <v>7891</v>
      </c>
      <c r="D74" s="12" t="s">
        <v>6111</v>
      </c>
      <c r="E74" s="12" t="s">
        <v>10322</v>
      </c>
      <c r="U74" s="12" t="s">
        <v>7891</v>
      </c>
      <c r="V74" s="12" t="s">
        <v>10323</v>
      </c>
      <c r="W74" s="12" t="s">
        <v>7891</v>
      </c>
      <c r="X74" s="12" t="s">
        <v>7891</v>
      </c>
      <c r="Y74" s="12" t="s">
        <v>7891</v>
      </c>
      <c r="Z74" s="12" t="s">
        <v>7891</v>
      </c>
      <c r="AA74" s="12" t="s">
        <v>7891</v>
      </c>
      <c r="AB74" s="12" t="s">
        <v>10324</v>
      </c>
      <c r="AC74" s="12" t="s">
        <v>7891</v>
      </c>
      <c r="AD74" s="12" t="s">
        <v>7891</v>
      </c>
      <c r="AE74" s="12" t="s">
        <v>7891</v>
      </c>
      <c r="AF74" s="12" t="s">
        <v>7891</v>
      </c>
      <c r="AG74" s="12" t="s">
        <v>7891</v>
      </c>
      <c r="AH74" s="12" t="s">
        <v>7891</v>
      </c>
      <c r="AI74" s="12" t="s">
        <v>7891</v>
      </c>
      <c r="AJ74" s="12" t="s">
        <v>7891</v>
      </c>
      <c r="AK74" s="12" t="s">
        <v>7891</v>
      </c>
      <c r="AL74" s="12" t="s">
        <v>7891</v>
      </c>
      <c r="AM74" s="12" t="s">
        <v>7891</v>
      </c>
      <c r="AN74" s="12" t="s">
        <v>7891</v>
      </c>
      <c r="AO74" s="12" t="s">
        <v>10325</v>
      </c>
      <c r="AP74" s="12" t="s">
        <v>10326</v>
      </c>
      <c r="AQ74" s="12" t="s">
        <v>7891</v>
      </c>
      <c r="AR74" s="12" t="s">
        <v>7891</v>
      </c>
      <c r="AS74" s="12" t="s">
        <v>7891</v>
      </c>
      <c r="AT74" s="12" t="s">
        <v>8470</v>
      </c>
      <c r="AU74" s="12">
        <v>2021</v>
      </c>
      <c r="AV74" s="12">
        <v>29</v>
      </c>
      <c r="AW74" s="12">
        <v>2</v>
      </c>
      <c r="AX74" s="12" t="s">
        <v>7891</v>
      </c>
      <c r="AY74" s="12" t="s">
        <v>7891</v>
      </c>
      <c r="AZ74" s="12" t="s">
        <v>7891</v>
      </c>
      <c r="BA74" s="12" t="s">
        <v>7891</v>
      </c>
      <c r="BB74" s="12">
        <v>702</v>
      </c>
      <c r="BC74" s="12">
        <v>717</v>
      </c>
      <c r="BD74" s="12" t="s">
        <v>7891</v>
      </c>
      <c r="BE74" s="12" t="s">
        <v>6117</v>
      </c>
      <c r="BF74" s="12" t="s">
        <v>7891</v>
      </c>
      <c r="BG74" s="12" t="s">
        <v>7891</v>
      </c>
      <c r="BH74" s="12" t="s">
        <v>7891</v>
      </c>
      <c r="BI74" s="12" t="s">
        <v>7891</v>
      </c>
      <c r="BJ74" s="12" t="s">
        <v>7891</v>
      </c>
      <c r="BK74" s="12" t="s">
        <v>7891</v>
      </c>
      <c r="BL74" s="12" t="s">
        <v>7891</v>
      </c>
      <c r="BM74" s="12">
        <v>33129371</v>
      </c>
      <c r="BN74" s="12" t="s">
        <v>7891</v>
      </c>
      <c r="BO74" s="12" t="s">
        <v>7891</v>
      </c>
      <c r="BP74" s="12" t="s">
        <v>7891</v>
      </c>
      <c r="BQ74" s="12" t="s">
        <v>7891</v>
      </c>
      <c r="BR74" s="12" t="s">
        <v>10327</v>
      </c>
    </row>
    <row r="75" spans="1:70" s="2" customFormat="1" ht="13" x14ac:dyDescent="0.3">
      <c r="A75" s="2" t="s">
        <v>3856</v>
      </c>
      <c r="B75" s="2" t="s">
        <v>3782</v>
      </c>
      <c r="C75" s="9">
        <v>2021</v>
      </c>
      <c r="D75" s="2" t="s">
        <v>3781</v>
      </c>
      <c r="E75" s="2" t="s">
        <v>3783</v>
      </c>
      <c r="F75" s="2" t="s">
        <v>3788</v>
      </c>
      <c r="G75" s="2" t="str">
        <f>"18762018"</f>
        <v>18762018</v>
      </c>
      <c r="I75" s="2" t="str">
        <f>"20210101"</f>
        <v>20210101</v>
      </c>
      <c r="J75" s="2">
        <v>55</v>
      </c>
      <c r="N75" s="2" t="s">
        <v>3784</v>
      </c>
      <c r="O75" s="2" t="s">
        <v>3785</v>
      </c>
      <c r="P75" s="2" t="s">
        <v>2124</v>
      </c>
      <c r="Q75" s="2" t="s">
        <v>3786</v>
      </c>
      <c r="R75" s="2" t="s">
        <v>3787</v>
      </c>
      <c r="T75" s="2" t="s">
        <v>3788</v>
      </c>
      <c r="U75" s="2" t="s">
        <v>3789</v>
      </c>
    </row>
    <row r="76" spans="1:70" s="12" customFormat="1" ht="13" x14ac:dyDescent="0.3">
      <c r="A76" s="12" t="s">
        <v>6954</v>
      </c>
      <c r="B76" s="12" t="s">
        <v>6940</v>
      </c>
      <c r="C76" s="14">
        <v>2022</v>
      </c>
      <c r="D76" s="12" t="s">
        <v>6939</v>
      </c>
      <c r="E76" s="12" t="s">
        <v>6036</v>
      </c>
      <c r="G76" s="12" t="s">
        <v>6941</v>
      </c>
      <c r="H76" s="12" t="s">
        <v>6942</v>
      </c>
      <c r="K76" s="13">
        <v>44645</v>
      </c>
      <c r="N76" s="12" t="s">
        <v>3917</v>
      </c>
    </row>
    <row r="77" spans="1:70" s="12" customFormat="1" ht="13" x14ac:dyDescent="0.3">
      <c r="A77" s="12" t="s">
        <v>7505</v>
      </c>
      <c r="B77" s="12" t="s">
        <v>7377</v>
      </c>
      <c r="C77" s="14">
        <v>2022</v>
      </c>
      <c r="D77" s="12" t="s">
        <v>6939</v>
      </c>
      <c r="E77" s="12" t="s">
        <v>2772</v>
      </c>
      <c r="N77" s="12" t="s">
        <v>3917</v>
      </c>
      <c r="O77" s="12" t="s">
        <v>7378</v>
      </c>
      <c r="P77" s="12" t="s">
        <v>467</v>
      </c>
      <c r="Q77" s="12" t="s">
        <v>7232</v>
      </c>
      <c r="S77" s="12" t="s">
        <v>7219</v>
      </c>
      <c r="T77" s="12" t="s">
        <v>7379</v>
      </c>
    </row>
    <row r="78" spans="1:70" s="12" customFormat="1" ht="13" x14ac:dyDescent="0.3">
      <c r="A78" s="12" t="s">
        <v>11407</v>
      </c>
      <c r="B78" s="12" t="s">
        <v>11421</v>
      </c>
      <c r="C78" s="14" t="s">
        <v>7891</v>
      </c>
      <c r="D78" s="12" t="s">
        <v>6939</v>
      </c>
      <c r="E78" s="12" t="s">
        <v>9041</v>
      </c>
      <c r="U78" s="12" t="s">
        <v>7891</v>
      </c>
      <c r="V78" s="12" t="s">
        <v>11422</v>
      </c>
      <c r="W78" s="12" t="s">
        <v>7891</v>
      </c>
      <c r="X78" s="12" t="s">
        <v>7891</v>
      </c>
      <c r="Y78" s="12" t="s">
        <v>7891</v>
      </c>
      <c r="Z78" s="12" t="s">
        <v>7891</v>
      </c>
      <c r="AA78" s="12" t="s">
        <v>7891</v>
      </c>
      <c r="AB78" s="12" t="s">
        <v>11423</v>
      </c>
      <c r="AC78" s="12" t="s">
        <v>7891</v>
      </c>
      <c r="AD78" s="12" t="s">
        <v>7891</v>
      </c>
      <c r="AE78" s="12" t="s">
        <v>7891</v>
      </c>
      <c r="AF78" s="12" t="s">
        <v>7891</v>
      </c>
      <c r="AG78" s="12" t="s">
        <v>7891</v>
      </c>
      <c r="AH78" s="12" t="s">
        <v>7891</v>
      </c>
      <c r="AI78" s="12" t="s">
        <v>7891</v>
      </c>
      <c r="AJ78" s="12" t="s">
        <v>7891</v>
      </c>
      <c r="AK78" s="12" t="s">
        <v>7891</v>
      </c>
      <c r="AL78" s="12" t="s">
        <v>7891</v>
      </c>
      <c r="AM78" s="12" t="s">
        <v>7891</v>
      </c>
      <c r="AN78" s="12" t="s">
        <v>7891</v>
      </c>
      <c r="AO78" s="12" t="s">
        <v>9044</v>
      </c>
      <c r="AP78" s="12" t="s">
        <v>9045</v>
      </c>
      <c r="AQ78" s="12" t="s">
        <v>7891</v>
      </c>
      <c r="AR78" s="12" t="s">
        <v>7891</v>
      </c>
      <c r="AS78" s="12" t="s">
        <v>7891</v>
      </c>
      <c r="AT78" s="12" t="s">
        <v>7891</v>
      </c>
      <c r="AU78" s="12" t="s">
        <v>7891</v>
      </c>
      <c r="AV78" s="12" t="s">
        <v>7891</v>
      </c>
      <c r="AW78" s="12" t="s">
        <v>7891</v>
      </c>
      <c r="AX78" s="12" t="s">
        <v>7891</v>
      </c>
      <c r="AY78" s="12" t="s">
        <v>7891</v>
      </c>
      <c r="AZ78" s="12" t="s">
        <v>7891</v>
      </c>
      <c r="BA78" s="12" t="s">
        <v>7891</v>
      </c>
      <c r="BB78" s="12" t="s">
        <v>7891</v>
      </c>
      <c r="BC78" s="12" t="s">
        <v>7891</v>
      </c>
      <c r="BD78" s="12" t="s">
        <v>7891</v>
      </c>
      <c r="BE78" s="12" t="s">
        <v>3917</v>
      </c>
      <c r="BF78" s="12" t="s">
        <v>7891</v>
      </c>
      <c r="BG78" s="12" t="s">
        <v>8197</v>
      </c>
      <c r="BH78" s="12" t="s">
        <v>7891</v>
      </c>
      <c r="BI78" s="12" t="s">
        <v>7891</v>
      </c>
      <c r="BJ78" s="12" t="s">
        <v>7891</v>
      </c>
      <c r="BK78" s="12" t="s">
        <v>7891</v>
      </c>
      <c r="BL78" s="12" t="s">
        <v>7891</v>
      </c>
      <c r="BM78" s="12">
        <v>35332850</v>
      </c>
      <c r="BN78" s="12" t="s">
        <v>7891</v>
      </c>
      <c r="BO78" s="12" t="s">
        <v>7891</v>
      </c>
      <c r="BP78" s="12" t="s">
        <v>7891</v>
      </c>
      <c r="BQ78" s="12" t="s">
        <v>7891</v>
      </c>
      <c r="BR78" s="12" t="s">
        <v>11424</v>
      </c>
    </row>
    <row r="79" spans="1:70" s="2" customFormat="1" ht="13" x14ac:dyDescent="0.3">
      <c r="A79" s="2" t="s">
        <v>3936</v>
      </c>
      <c r="B79" s="2" t="s">
        <v>3915</v>
      </c>
      <c r="C79" s="9">
        <v>2022</v>
      </c>
      <c r="D79" s="2" t="s">
        <v>3914</v>
      </c>
      <c r="E79" s="2" t="s">
        <v>2772</v>
      </c>
      <c r="F79" s="2" t="s">
        <v>3918</v>
      </c>
      <c r="G79" s="2" t="str">
        <f>"07481187"</f>
        <v>07481187</v>
      </c>
      <c r="I79" s="2" t="str">
        <f>"20220323"</f>
        <v>20220323</v>
      </c>
      <c r="N79" s="2" t="s">
        <v>3916</v>
      </c>
      <c r="O79" s="2" t="s">
        <v>3917</v>
      </c>
      <c r="P79" s="2" t="s">
        <v>2118</v>
      </c>
      <c r="Q79" s="2" t="s">
        <v>2054</v>
      </c>
      <c r="R79" s="2" t="s">
        <v>2055</v>
      </c>
      <c r="T79" s="2" t="s">
        <v>3918</v>
      </c>
      <c r="U79" s="2" t="s">
        <v>3919</v>
      </c>
    </row>
    <row r="80" spans="1:70" s="12" customFormat="1" ht="13" x14ac:dyDescent="0.3">
      <c r="A80" s="12" t="s">
        <v>6816</v>
      </c>
      <c r="B80" s="12" t="s">
        <v>4779</v>
      </c>
      <c r="C80" s="14">
        <v>2021</v>
      </c>
      <c r="D80" s="12" t="s">
        <v>4778</v>
      </c>
      <c r="E80" s="12" t="s">
        <v>4782</v>
      </c>
      <c r="G80" s="12" t="s">
        <v>4780</v>
      </c>
      <c r="H80" s="12" t="s">
        <v>4781</v>
      </c>
      <c r="K80" s="13">
        <v>44235</v>
      </c>
      <c r="L80" s="12" t="s">
        <v>4783</v>
      </c>
      <c r="N80" s="12" t="s">
        <v>4784</v>
      </c>
    </row>
    <row r="81" spans="1:70" s="2" customFormat="1" ht="13" x14ac:dyDescent="0.3">
      <c r="A81" s="2" t="s">
        <v>11404</v>
      </c>
      <c r="B81" s="2" t="s">
        <v>10414</v>
      </c>
      <c r="C81" s="9" t="s">
        <v>7891</v>
      </c>
      <c r="D81" s="2" t="s">
        <v>4778</v>
      </c>
      <c r="E81" s="2" t="s">
        <v>10415</v>
      </c>
      <c r="U81" s="2" t="s">
        <v>7891</v>
      </c>
      <c r="V81" s="2" t="s">
        <v>10416</v>
      </c>
      <c r="W81" s="2" t="s">
        <v>7891</v>
      </c>
      <c r="X81" s="2" t="s">
        <v>7891</v>
      </c>
      <c r="Y81" s="2" t="s">
        <v>7891</v>
      </c>
      <c r="Z81" s="2" t="s">
        <v>7891</v>
      </c>
      <c r="AA81" s="2" t="s">
        <v>7891</v>
      </c>
      <c r="AB81" s="2" t="s">
        <v>10417</v>
      </c>
      <c r="AC81" s="2" t="s">
        <v>7891</v>
      </c>
      <c r="AD81" s="2" t="s">
        <v>7891</v>
      </c>
      <c r="AE81" s="2" t="s">
        <v>7891</v>
      </c>
      <c r="AF81" s="2" t="s">
        <v>7891</v>
      </c>
      <c r="AG81" s="2" t="s">
        <v>7891</v>
      </c>
      <c r="AH81" s="2" t="s">
        <v>7891</v>
      </c>
      <c r="AI81" s="2" t="s">
        <v>7891</v>
      </c>
      <c r="AJ81" s="2" t="s">
        <v>7891</v>
      </c>
      <c r="AK81" s="2" t="s">
        <v>7891</v>
      </c>
      <c r="AL81" s="2" t="s">
        <v>7891</v>
      </c>
      <c r="AM81" s="2" t="s">
        <v>7891</v>
      </c>
      <c r="AN81" s="2" t="s">
        <v>7891</v>
      </c>
      <c r="AO81" s="2" t="s">
        <v>10418</v>
      </c>
      <c r="AP81" s="2" t="s">
        <v>7891</v>
      </c>
      <c r="AQ81" s="2" t="s">
        <v>7891</v>
      </c>
      <c r="AR81" s="2" t="s">
        <v>7891</v>
      </c>
      <c r="AS81" s="2" t="s">
        <v>7891</v>
      </c>
      <c r="AT81" s="2" t="s">
        <v>7945</v>
      </c>
      <c r="AU81" s="2">
        <v>2021</v>
      </c>
      <c r="AV81" s="2">
        <v>5</v>
      </c>
      <c r="AW81" s="2">
        <v>2</v>
      </c>
      <c r="AX81" s="2" t="s">
        <v>7891</v>
      </c>
      <c r="AY81" s="2" t="s">
        <v>7891</v>
      </c>
      <c r="AZ81" s="2" t="s">
        <v>7891</v>
      </c>
      <c r="BA81" s="2" t="s">
        <v>7891</v>
      </c>
      <c r="BB81" s="2">
        <v>301</v>
      </c>
      <c r="BC81" s="2">
        <v>306</v>
      </c>
      <c r="BD81" s="2" t="s">
        <v>7891</v>
      </c>
      <c r="BE81" s="2" t="s">
        <v>4784</v>
      </c>
      <c r="BF81" s="2" t="s">
        <v>7891</v>
      </c>
      <c r="BG81" s="2" t="s">
        <v>10364</v>
      </c>
      <c r="BH81" s="2" t="s">
        <v>7891</v>
      </c>
      <c r="BI81" s="2" t="s">
        <v>7891</v>
      </c>
      <c r="BJ81" s="2" t="s">
        <v>7891</v>
      </c>
      <c r="BK81" s="2" t="s">
        <v>7891</v>
      </c>
      <c r="BL81" s="2" t="s">
        <v>7891</v>
      </c>
      <c r="BM81" s="2">
        <v>33553671</v>
      </c>
      <c r="BN81" s="2" t="s">
        <v>7891</v>
      </c>
      <c r="BO81" s="2" t="s">
        <v>7891</v>
      </c>
      <c r="BP81" s="2" t="s">
        <v>7891</v>
      </c>
      <c r="BQ81" s="2" t="s">
        <v>7891</v>
      </c>
      <c r="BR81" s="2" t="s">
        <v>10419</v>
      </c>
    </row>
    <row r="82" spans="1:70" s="2" customFormat="1" ht="13" x14ac:dyDescent="0.3">
      <c r="A82" s="2" t="s">
        <v>11404</v>
      </c>
      <c r="B82" s="2" t="s">
        <v>9950</v>
      </c>
      <c r="C82" s="9" t="s">
        <v>7891</v>
      </c>
      <c r="D82" s="2" t="s">
        <v>9951</v>
      </c>
      <c r="E82" s="2" t="s">
        <v>9952</v>
      </c>
      <c r="U82" s="2" t="s">
        <v>7891</v>
      </c>
      <c r="V82" s="2" t="s">
        <v>9953</v>
      </c>
      <c r="W82" s="2" t="s">
        <v>7891</v>
      </c>
      <c r="X82" s="2" t="s">
        <v>7891</v>
      </c>
      <c r="Y82" s="2" t="s">
        <v>7891</v>
      </c>
      <c r="Z82" s="2" t="s">
        <v>7891</v>
      </c>
      <c r="AA82" s="2" t="s">
        <v>9954</v>
      </c>
      <c r="AB82" s="2" t="s">
        <v>7891</v>
      </c>
      <c r="AC82" s="2" t="s">
        <v>7891</v>
      </c>
      <c r="AD82" s="2" t="s">
        <v>7891</v>
      </c>
      <c r="AE82" s="2" t="s">
        <v>7891</v>
      </c>
      <c r="AF82" s="2" t="s">
        <v>7891</v>
      </c>
      <c r="AG82" s="2" t="s">
        <v>7891</v>
      </c>
      <c r="AH82" s="2" t="s">
        <v>7891</v>
      </c>
      <c r="AI82" s="2" t="s">
        <v>7891</v>
      </c>
      <c r="AJ82" s="2" t="s">
        <v>7891</v>
      </c>
      <c r="AK82" s="2" t="s">
        <v>7891</v>
      </c>
      <c r="AL82" s="2" t="s">
        <v>7891</v>
      </c>
      <c r="AM82" s="2" t="s">
        <v>7891</v>
      </c>
      <c r="AN82" s="2" t="s">
        <v>7891</v>
      </c>
      <c r="AO82" s="2" t="s">
        <v>9955</v>
      </c>
      <c r="AP82" s="2" t="s">
        <v>7891</v>
      </c>
      <c r="AQ82" s="2" t="s">
        <v>7891</v>
      </c>
      <c r="AR82" s="2" t="s">
        <v>7891</v>
      </c>
      <c r="AS82" s="2" t="s">
        <v>7891</v>
      </c>
      <c r="AT82" s="2" t="s">
        <v>7916</v>
      </c>
      <c r="AU82" s="2">
        <v>2021</v>
      </c>
      <c r="AV82" s="2">
        <v>15</v>
      </c>
      <c r="AW82" s="2">
        <v>4</v>
      </c>
      <c r="AX82" s="2" t="s">
        <v>7891</v>
      </c>
      <c r="AY82" s="2" t="s">
        <v>7891</v>
      </c>
      <c r="AZ82" s="2" t="s">
        <v>7891</v>
      </c>
      <c r="BA82" s="2" t="s">
        <v>7891</v>
      </c>
      <c r="BB82" s="2">
        <v>790</v>
      </c>
      <c r="BC82" s="2">
        <v>792</v>
      </c>
      <c r="BD82" s="2" t="s">
        <v>7891</v>
      </c>
      <c r="BE82" s="2" t="s">
        <v>7891</v>
      </c>
      <c r="BF82" s="2" t="s">
        <v>7891</v>
      </c>
      <c r="BG82" s="2" t="s">
        <v>7891</v>
      </c>
      <c r="BH82" s="2" t="s">
        <v>7891</v>
      </c>
      <c r="BI82" s="2" t="s">
        <v>7891</v>
      </c>
      <c r="BJ82" s="2" t="s">
        <v>7891</v>
      </c>
      <c r="BK82" s="2" t="s">
        <v>7891</v>
      </c>
      <c r="BL82" s="2" t="s">
        <v>7891</v>
      </c>
      <c r="BM82" s="2" t="s">
        <v>7891</v>
      </c>
      <c r="BN82" s="2" t="s">
        <v>7891</v>
      </c>
      <c r="BO82" s="2" t="s">
        <v>7891</v>
      </c>
      <c r="BP82" s="2" t="s">
        <v>7891</v>
      </c>
      <c r="BQ82" s="2" t="s">
        <v>7891</v>
      </c>
      <c r="BR82" s="2" t="s">
        <v>9956</v>
      </c>
    </row>
    <row r="83" spans="1:70" s="2" customFormat="1" ht="13" x14ac:dyDescent="0.3">
      <c r="A83" s="2" t="s">
        <v>11404</v>
      </c>
      <c r="B83" s="2" t="s">
        <v>8060</v>
      </c>
      <c r="C83" s="9" t="s">
        <v>7891</v>
      </c>
      <c r="D83" s="2" t="s">
        <v>8061</v>
      </c>
      <c r="E83" s="2" t="s">
        <v>8062</v>
      </c>
      <c r="U83" s="2" t="s">
        <v>7891</v>
      </c>
      <c r="V83" s="2" t="s">
        <v>8063</v>
      </c>
      <c r="W83" s="2" t="s">
        <v>7891</v>
      </c>
      <c r="X83" s="2" t="s">
        <v>7891</v>
      </c>
      <c r="Y83" s="2" t="s">
        <v>7891</v>
      </c>
      <c r="Z83" s="2" t="s">
        <v>7891</v>
      </c>
      <c r="AA83" s="2" t="s">
        <v>7891</v>
      </c>
      <c r="AB83" s="2" t="s">
        <v>7891</v>
      </c>
      <c r="AC83" s="2" t="s">
        <v>7891</v>
      </c>
      <c r="AD83" s="2" t="s">
        <v>7891</v>
      </c>
      <c r="AE83" s="2" t="s">
        <v>7891</v>
      </c>
      <c r="AF83" s="2" t="s">
        <v>7891</v>
      </c>
      <c r="AG83" s="2" t="s">
        <v>7891</v>
      </c>
      <c r="AH83" s="2" t="s">
        <v>7891</v>
      </c>
      <c r="AI83" s="2" t="s">
        <v>7891</v>
      </c>
      <c r="AJ83" s="2" t="s">
        <v>7891</v>
      </c>
      <c r="AK83" s="2" t="s">
        <v>7891</v>
      </c>
      <c r="AL83" s="2" t="s">
        <v>7891</v>
      </c>
      <c r="AM83" s="2" t="s">
        <v>7891</v>
      </c>
      <c r="AN83" s="2" t="s">
        <v>7891</v>
      </c>
      <c r="AO83" s="2" t="s">
        <v>8064</v>
      </c>
      <c r="AP83" s="2" t="s">
        <v>8065</v>
      </c>
      <c r="AQ83" s="2" t="s">
        <v>7891</v>
      </c>
      <c r="AR83" s="2" t="s">
        <v>7891</v>
      </c>
      <c r="AS83" s="2" t="s">
        <v>7891</v>
      </c>
      <c r="AT83" s="2" t="s">
        <v>8066</v>
      </c>
      <c r="AU83" s="2">
        <v>2022</v>
      </c>
      <c r="AV83" s="2">
        <v>38</v>
      </c>
      <c r="AW83" s="2">
        <v>5</v>
      </c>
      <c r="AX83" s="2" t="s">
        <v>7891</v>
      </c>
      <c r="AY83" s="2" t="s">
        <v>7891</v>
      </c>
      <c r="AZ83" s="2" t="s">
        <v>7891</v>
      </c>
      <c r="BA83" s="2" t="s">
        <v>7891</v>
      </c>
      <c r="BB83" s="2" t="s">
        <v>7891</v>
      </c>
      <c r="BC83" s="2" t="s">
        <v>7891</v>
      </c>
      <c r="BD83" s="2" t="s">
        <v>7891</v>
      </c>
      <c r="BE83" s="2" t="s">
        <v>8067</v>
      </c>
      <c r="BF83" s="2" t="s">
        <v>7891</v>
      </c>
      <c r="BG83" s="2" t="s">
        <v>7891</v>
      </c>
      <c r="BH83" s="2" t="s">
        <v>7891</v>
      </c>
      <c r="BI83" s="2" t="s">
        <v>7891</v>
      </c>
      <c r="BJ83" s="2" t="s">
        <v>7891</v>
      </c>
      <c r="BK83" s="2" t="s">
        <v>7891</v>
      </c>
      <c r="BL83" s="2" t="s">
        <v>7891</v>
      </c>
      <c r="BM83" s="2" t="s">
        <v>7891</v>
      </c>
      <c r="BN83" s="2" t="s">
        <v>7891</v>
      </c>
      <c r="BO83" s="2" t="s">
        <v>7891</v>
      </c>
      <c r="BP83" s="2" t="s">
        <v>7891</v>
      </c>
      <c r="BQ83" s="2" t="s">
        <v>7891</v>
      </c>
      <c r="BR83" s="2" t="s">
        <v>8068</v>
      </c>
    </row>
    <row r="84" spans="1:70" s="2" customFormat="1" ht="13" x14ac:dyDescent="0.3">
      <c r="A84" s="2" t="s">
        <v>11404</v>
      </c>
      <c r="B84" s="2" t="s">
        <v>8009</v>
      </c>
      <c r="C84" s="9" t="s">
        <v>7891</v>
      </c>
      <c r="D84" s="2" t="s">
        <v>8010</v>
      </c>
      <c r="E84" s="2" t="s">
        <v>8011</v>
      </c>
      <c r="U84" s="2" t="s">
        <v>7891</v>
      </c>
      <c r="V84" s="2" t="s">
        <v>8012</v>
      </c>
      <c r="W84" s="2" t="s">
        <v>7891</v>
      </c>
      <c r="X84" s="2" t="s">
        <v>7891</v>
      </c>
      <c r="Y84" s="2" t="s">
        <v>7891</v>
      </c>
      <c r="Z84" s="2" t="s">
        <v>7891</v>
      </c>
      <c r="AA84" s="2" t="s">
        <v>7891</v>
      </c>
      <c r="AB84" s="2" t="s">
        <v>7891</v>
      </c>
      <c r="AC84" s="2" t="s">
        <v>7891</v>
      </c>
      <c r="AD84" s="2" t="s">
        <v>7891</v>
      </c>
      <c r="AE84" s="2" t="s">
        <v>7891</v>
      </c>
      <c r="AF84" s="2" t="s">
        <v>7891</v>
      </c>
      <c r="AG84" s="2" t="s">
        <v>7891</v>
      </c>
      <c r="AH84" s="2" t="s">
        <v>7891</v>
      </c>
      <c r="AI84" s="2" t="s">
        <v>7891</v>
      </c>
      <c r="AJ84" s="2" t="s">
        <v>7891</v>
      </c>
      <c r="AK84" s="2" t="s">
        <v>7891</v>
      </c>
      <c r="AL84" s="2" t="s">
        <v>7891</v>
      </c>
      <c r="AM84" s="2" t="s">
        <v>7891</v>
      </c>
      <c r="AN84" s="2" t="s">
        <v>7891</v>
      </c>
      <c r="AO84" s="2" t="s">
        <v>8013</v>
      </c>
      <c r="AP84" s="2" t="s">
        <v>8014</v>
      </c>
      <c r="AQ84" s="2" t="s">
        <v>7891</v>
      </c>
      <c r="AR84" s="2" t="s">
        <v>7891</v>
      </c>
      <c r="AS84" s="2" t="s">
        <v>7891</v>
      </c>
      <c r="AT84" s="2" t="s">
        <v>7891</v>
      </c>
      <c r="AU84" s="2" t="s">
        <v>7891</v>
      </c>
      <c r="AV84" s="2" t="s">
        <v>7891</v>
      </c>
      <c r="AW84" s="2" t="s">
        <v>7891</v>
      </c>
      <c r="AX84" s="2" t="s">
        <v>7891</v>
      </c>
      <c r="AY84" s="2" t="s">
        <v>7891</v>
      </c>
      <c r="AZ84" s="2" t="s">
        <v>7891</v>
      </c>
      <c r="BA84" s="2" t="s">
        <v>7891</v>
      </c>
      <c r="BB84" s="2" t="s">
        <v>7891</v>
      </c>
      <c r="BC84" s="2" t="s">
        <v>7891</v>
      </c>
      <c r="BD84" s="2" t="s">
        <v>7891</v>
      </c>
      <c r="BE84" s="2" t="s">
        <v>8015</v>
      </c>
      <c r="BF84" s="2" t="s">
        <v>7891</v>
      </c>
      <c r="BG84" s="2" t="s">
        <v>7901</v>
      </c>
      <c r="BH84" s="2" t="s">
        <v>7891</v>
      </c>
      <c r="BI84" s="2" t="s">
        <v>7891</v>
      </c>
      <c r="BJ84" s="2" t="s">
        <v>7891</v>
      </c>
      <c r="BK84" s="2" t="s">
        <v>7891</v>
      </c>
      <c r="BL84" s="2" t="s">
        <v>7891</v>
      </c>
      <c r="BM84" s="2">
        <v>35600259</v>
      </c>
      <c r="BN84" s="2" t="s">
        <v>7891</v>
      </c>
      <c r="BO84" s="2" t="s">
        <v>7891</v>
      </c>
      <c r="BP84" s="2" t="s">
        <v>7891</v>
      </c>
      <c r="BQ84" s="2" t="s">
        <v>7891</v>
      </c>
      <c r="BR84" s="2" t="s">
        <v>8016</v>
      </c>
    </row>
    <row r="85" spans="1:70" s="2" customFormat="1" ht="13" x14ac:dyDescent="0.3">
      <c r="A85" s="2" t="s">
        <v>6816</v>
      </c>
      <c r="B85" s="2" t="s">
        <v>4412</v>
      </c>
      <c r="C85" s="9">
        <v>2021</v>
      </c>
      <c r="D85" s="2" t="s">
        <v>4411</v>
      </c>
      <c r="E85" s="2" t="s">
        <v>4240</v>
      </c>
      <c r="G85" s="2" t="s">
        <v>4413</v>
      </c>
      <c r="H85" s="2" t="s">
        <v>4414</v>
      </c>
      <c r="K85" s="11">
        <v>44295</v>
      </c>
      <c r="L85" s="2" t="s">
        <v>4415</v>
      </c>
      <c r="N85" s="2" t="s">
        <v>4416</v>
      </c>
    </row>
    <row r="86" spans="1:70" s="12" customFormat="1" ht="13" x14ac:dyDescent="0.3">
      <c r="A86" s="12" t="s">
        <v>11404</v>
      </c>
      <c r="B86" s="12" t="s">
        <v>10071</v>
      </c>
      <c r="C86" s="14" t="s">
        <v>7891</v>
      </c>
      <c r="D86" s="12" t="s">
        <v>4411</v>
      </c>
      <c r="E86" s="12" t="s">
        <v>8255</v>
      </c>
      <c r="U86" s="12" t="s">
        <v>7891</v>
      </c>
      <c r="V86" s="12" t="s">
        <v>10072</v>
      </c>
      <c r="W86" s="12" t="s">
        <v>7891</v>
      </c>
      <c r="X86" s="12" t="s">
        <v>7891</v>
      </c>
      <c r="Y86" s="12" t="s">
        <v>7891</v>
      </c>
      <c r="Z86" s="12" t="s">
        <v>7891</v>
      </c>
      <c r="AA86" s="12" t="s">
        <v>10073</v>
      </c>
      <c r="AB86" s="12" t="s">
        <v>10074</v>
      </c>
      <c r="AC86" s="12" t="s">
        <v>7891</v>
      </c>
      <c r="AD86" s="12" t="s">
        <v>7891</v>
      </c>
      <c r="AE86" s="12" t="s">
        <v>7891</v>
      </c>
      <c r="AF86" s="12" t="s">
        <v>7891</v>
      </c>
      <c r="AG86" s="12" t="s">
        <v>7891</v>
      </c>
      <c r="AH86" s="12" t="s">
        <v>7891</v>
      </c>
      <c r="AI86" s="12" t="s">
        <v>7891</v>
      </c>
      <c r="AJ86" s="12" t="s">
        <v>7891</v>
      </c>
      <c r="AK86" s="12" t="s">
        <v>7891</v>
      </c>
      <c r="AL86" s="12" t="s">
        <v>7891</v>
      </c>
      <c r="AM86" s="12" t="s">
        <v>7891</v>
      </c>
      <c r="AN86" s="12" t="s">
        <v>7891</v>
      </c>
      <c r="AO86" s="12" t="s">
        <v>8259</v>
      </c>
      <c r="AP86" s="12" t="s">
        <v>7891</v>
      </c>
      <c r="AQ86" s="12" t="s">
        <v>7891</v>
      </c>
      <c r="AR86" s="12" t="s">
        <v>7891</v>
      </c>
      <c r="AS86" s="12" t="s">
        <v>7891</v>
      </c>
      <c r="AT86" s="12" t="s">
        <v>10075</v>
      </c>
      <c r="AU86" s="12">
        <v>2021</v>
      </c>
      <c r="AV86" s="12">
        <v>12</v>
      </c>
      <c r="AW86" s="12" t="s">
        <v>7891</v>
      </c>
      <c r="AX86" s="12" t="s">
        <v>7891</v>
      </c>
      <c r="AY86" s="12" t="s">
        <v>7891</v>
      </c>
      <c r="AZ86" s="12" t="s">
        <v>7891</v>
      </c>
      <c r="BA86" s="12" t="s">
        <v>7891</v>
      </c>
      <c r="BB86" s="12" t="s">
        <v>7891</v>
      </c>
      <c r="BC86" s="12" t="s">
        <v>7891</v>
      </c>
      <c r="BD86" s="12">
        <v>563417</v>
      </c>
      <c r="BE86" s="12" t="s">
        <v>4416</v>
      </c>
      <c r="BF86" s="12" t="s">
        <v>7891</v>
      </c>
      <c r="BG86" s="12" t="s">
        <v>7891</v>
      </c>
      <c r="BH86" s="12" t="s">
        <v>7891</v>
      </c>
      <c r="BI86" s="12" t="s">
        <v>7891</v>
      </c>
      <c r="BJ86" s="12" t="s">
        <v>7891</v>
      </c>
      <c r="BK86" s="12" t="s">
        <v>7891</v>
      </c>
      <c r="BL86" s="12" t="s">
        <v>7891</v>
      </c>
      <c r="BM86" s="12">
        <v>33833695</v>
      </c>
      <c r="BN86" s="12" t="s">
        <v>7891</v>
      </c>
      <c r="BO86" s="12" t="s">
        <v>7891</v>
      </c>
      <c r="BP86" s="12" t="s">
        <v>7891</v>
      </c>
      <c r="BQ86" s="12" t="s">
        <v>7891</v>
      </c>
      <c r="BR86" s="12" t="s">
        <v>10076</v>
      </c>
    </row>
    <row r="87" spans="1:70" s="12" customFormat="1" ht="13" x14ac:dyDescent="0.3">
      <c r="A87" s="12" t="s">
        <v>3856</v>
      </c>
      <c r="B87" s="12" t="s">
        <v>2320</v>
      </c>
      <c r="C87" s="14">
        <v>2022</v>
      </c>
      <c r="D87" s="12" t="s">
        <v>2319</v>
      </c>
      <c r="E87" s="12" t="s">
        <v>2034</v>
      </c>
      <c r="F87" s="12" t="s">
        <v>2323</v>
      </c>
      <c r="G87" s="12" t="str">
        <f>"04194217"</f>
        <v>04194217</v>
      </c>
      <c r="H87" s="12" t="str">
        <f>"9798492784591"</f>
        <v>9798492784591</v>
      </c>
      <c r="I87" s="12" t="str">
        <f>"20220101"</f>
        <v>20220101</v>
      </c>
      <c r="J87" s="12">
        <v>83</v>
      </c>
      <c r="K87" s="12" t="s">
        <v>2035</v>
      </c>
      <c r="N87" s="12" t="s">
        <v>2321</v>
      </c>
      <c r="P87" s="12" t="s">
        <v>2037</v>
      </c>
      <c r="Q87" s="12" t="s">
        <v>2038</v>
      </c>
      <c r="R87" s="12" t="s">
        <v>2322</v>
      </c>
      <c r="T87" s="12" t="s">
        <v>2323</v>
      </c>
      <c r="U87" s="12" t="s">
        <v>2324</v>
      </c>
    </row>
    <row r="88" spans="1:70" s="12" customFormat="1" ht="13" x14ac:dyDescent="0.3">
      <c r="A88" s="12" t="s">
        <v>4015</v>
      </c>
      <c r="B88" s="12" t="s">
        <v>2320</v>
      </c>
      <c r="C88" s="14">
        <v>2022</v>
      </c>
      <c r="D88" s="12" t="s">
        <v>2319</v>
      </c>
      <c r="E88" s="12" t="s">
        <v>2034</v>
      </c>
      <c r="F88" s="12" t="s">
        <v>2323</v>
      </c>
      <c r="G88" s="12" t="str">
        <f>"04194217"</f>
        <v>04194217</v>
      </c>
      <c r="H88" s="12" t="str">
        <f>"9798492784591"</f>
        <v>9798492784591</v>
      </c>
      <c r="I88" s="12" t="str">
        <f>"20220101"</f>
        <v>20220101</v>
      </c>
      <c r="J88" s="12">
        <v>83</v>
      </c>
      <c r="K88" s="12" t="s">
        <v>2035</v>
      </c>
      <c r="N88" s="12" t="s">
        <v>2321</v>
      </c>
      <c r="P88" s="12" t="s">
        <v>2037</v>
      </c>
      <c r="Q88" s="12" t="s">
        <v>2038</v>
      </c>
      <c r="R88" s="12" t="s">
        <v>2322</v>
      </c>
      <c r="T88" s="12" t="s">
        <v>2323</v>
      </c>
      <c r="U88" s="12" t="s">
        <v>2324</v>
      </c>
    </row>
    <row r="89" spans="1:70" s="2" customFormat="1" ht="13" x14ac:dyDescent="0.3">
      <c r="A89" s="2" t="s">
        <v>4086</v>
      </c>
      <c r="B89" s="2" t="s">
        <v>2320</v>
      </c>
      <c r="C89" s="9">
        <v>2022</v>
      </c>
      <c r="D89" s="2" t="s">
        <v>2319</v>
      </c>
      <c r="E89" s="2" t="s">
        <v>2034</v>
      </c>
      <c r="F89" s="2" t="s">
        <v>2323</v>
      </c>
      <c r="G89" s="2" t="str">
        <f>"04194217"</f>
        <v>04194217</v>
      </c>
      <c r="H89" s="2" t="str">
        <f>"9798492784591"</f>
        <v>9798492784591</v>
      </c>
      <c r="I89" s="2" t="str">
        <f>"20220101"</f>
        <v>20220101</v>
      </c>
      <c r="J89" s="2">
        <v>83</v>
      </c>
      <c r="K89" s="2" t="s">
        <v>2035</v>
      </c>
      <c r="N89" s="2" t="s">
        <v>2321</v>
      </c>
      <c r="P89" s="2" t="s">
        <v>2037</v>
      </c>
      <c r="Q89" s="2" t="s">
        <v>2038</v>
      </c>
      <c r="R89" s="2" t="s">
        <v>2322</v>
      </c>
      <c r="T89" s="2" t="s">
        <v>2323</v>
      </c>
      <c r="U89" s="2" t="s">
        <v>2324</v>
      </c>
    </row>
    <row r="90" spans="1:70" s="2" customFormat="1" ht="13" x14ac:dyDescent="0.3">
      <c r="A90" s="2" t="s">
        <v>6816</v>
      </c>
      <c r="B90" s="2" t="s">
        <v>4850</v>
      </c>
      <c r="C90" s="9">
        <v>2021</v>
      </c>
      <c r="D90" s="2" t="s">
        <v>4849</v>
      </c>
      <c r="E90" s="2" t="s">
        <v>4462</v>
      </c>
      <c r="G90" s="2" t="s">
        <v>4851</v>
      </c>
      <c r="H90" s="2" t="s">
        <v>4852</v>
      </c>
      <c r="K90" s="11">
        <v>44467</v>
      </c>
      <c r="N90" s="2" t="s">
        <v>4853</v>
      </c>
    </row>
    <row r="91" spans="1:70" s="12" customFormat="1" ht="13" x14ac:dyDescent="0.3">
      <c r="A91" s="12" t="s">
        <v>7072</v>
      </c>
      <c r="B91" s="12" t="s">
        <v>4850</v>
      </c>
      <c r="C91" s="14">
        <v>2021</v>
      </c>
      <c r="D91" s="12" t="s">
        <v>4849</v>
      </c>
      <c r="E91" s="12" t="s">
        <v>4462</v>
      </c>
      <c r="G91" s="12" t="s">
        <v>4851</v>
      </c>
      <c r="H91" s="12" t="s">
        <v>4852</v>
      </c>
      <c r="K91" s="13">
        <v>44467</v>
      </c>
      <c r="N91" s="12" t="s">
        <v>4853</v>
      </c>
    </row>
    <row r="92" spans="1:70" s="12" customFormat="1" ht="13" x14ac:dyDescent="0.3">
      <c r="A92" s="12" t="s">
        <v>7079</v>
      </c>
      <c r="B92" s="12" t="s">
        <v>4850</v>
      </c>
      <c r="C92" s="14">
        <v>2021</v>
      </c>
      <c r="D92" s="12" t="s">
        <v>4849</v>
      </c>
      <c r="E92" s="12" t="s">
        <v>4462</v>
      </c>
      <c r="G92" s="12" t="s">
        <v>4851</v>
      </c>
      <c r="H92" s="12" t="s">
        <v>4852</v>
      </c>
      <c r="K92" s="13">
        <v>44467</v>
      </c>
      <c r="N92" s="12" t="s">
        <v>4853</v>
      </c>
    </row>
    <row r="93" spans="1:70" s="12" customFormat="1" ht="13" x14ac:dyDescent="0.3">
      <c r="A93" s="12" t="s">
        <v>7738</v>
      </c>
      <c r="B93" s="12" t="s">
        <v>7599</v>
      </c>
      <c r="C93" s="14">
        <v>2021</v>
      </c>
      <c r="D93" s="12" t="s">
        <v>4849</v>
      </c>
      <c r="E93" s="12" t="s">
        <v>7600</v>
      </c>
      <c r="G93" s="12">
        <v>71</v>
      </c>
      <c r="H93" s="12">
        <v>9</v>
      </c>
      <c r="J93" s="12">
        <v>2143</v>
      </c>
      <c r="K93" s="12">
        <v>2147</v>
      </c>
      <c r="N93" s="12" t="s">
        <v>4853</v>
      </c>
      <c r="O93" s="12" t="s">
        <v>7601</v>
      </c>
      <c r="P93" s="12" t="s">
        <v>467</v>
      </c>
      <c r="Q93" s="12" t="s">
        <v>7218</v>
      </c>
      <c r="S93" s="12" t="s">
        <v>7219</v>
      </c>
      <c r="T93" s="12" t="s">
        <v>7602</v>
      </c>
    </row>
    <row r="94" spans="1:70" s="12" customFormat="1" ht="13" x14ac:dyDescent="0.3">
      <c r="A94" s="12" t="s">
        <v>7858</v>
      </c>
      <c r="B94" s="12" t="s">
        <v>7599</v>
      </c>
      <c r="C94" s="14">
        <v>2021</v>
      </c>
      <c r="D94" s="12" t="s">
        <v>4849</v>
      </c>
      <c r="E94" s="12" t="s">
        <v>7600</v>
      </c>
      <c r="G94" s="12">
        <v>71</v>
      </c>
      <c r="H94" s="12">
        <v>9</v>
      </c>
      <c r="J94" s="12">
        <v>2143</v>
      </c>
      <c r="K94" s="12">
        <v>2147</v>
      </c>
      <c r="N94" s="12" t="s">
        <v>4853</v>
      </c>
      <c r="O94" s="12" t="s">
        <v>7601</v>
      </c>
      <c r="P94" s="12" t="s">
        <v>467</v>
      </c>
      <c r="Q94" s="12" t="s">
        <v>7218</v>
      </c>
      <c r="S94" s="12" t="s">
        <v>7219</v>
      </c>
      <c r="T94" s="12" t="s">
        <v>7602</v>
      </c>
    </row>
    <row r="95" spans="1:70" s="12" customFormat="1" ht="13" x14ac:dyDescent="0.3">
      <c r="A95" s="12" t="s">
        <v>11404</v>
      </c>
      <c r="B95" s="12" t="s">
        <v>9195</v>
      </c>
      <c r="C95" s="14" t="s">
        <v>7891</v>
      </c>
      <c r="D95" s="12" t="s">
        <v>4849</v>
      </c>
      <c r="E95" s="12" t="s">
        <v>9196</v>
      </c>
      <c r="U95" s="12" t="s">
        <v>7891</v>
      </c>
      <c r="V95" s="12" t="s">
        <v>9197</v>
      </c>
      <c r="W95" s="12" t="s">
        <v>7891</v>
      </c>
      <c r="X95" s="12" t="s">
        <v>7891</v>
      </c>
      <c r="Y95" s="12" t="s">
        <v>7891</v>
      </c>
      <c r="Z95" s="12" t="s">
        <v>7891</v>
      </c>
      <c r="AA95" s="12" t="s">
        <v>9198</v>
      </c>
      <c r="AB95" s="12" t="s">
        <v>9199</v>
      </c>
      <c r="AC95" s="12" t="s">
        <v>7891</v>
      </c>
      <c r="AD95" s="12" t="s">
        <v>7891</v>
      </c>
      <c r="AE95" s="12" t="s">
        <v>7891</v>
      </c>
      <c r="AF95" s="12" t="s">
        <v>7891</v>
      </c>
      <c r="AG95" s="12" t="s">
        <v>7891</v>
      </c>
      <c r="AH95" s="12" t="s">
        <v>7891</v>
      </c>
      <c r="AI95" s="12" t="s">
        <v>7891</v>
      </c>
      <c r="AJ95" s="12" t="s">
        <v>7891</v>
      </c>
      <c r="AK95" s="12" t="s">
        <v>7891</v>
      </c>
      <c r="AL95" s="12" t="s">
        <v>7891</v>
      </c>
      <c r="AM95" s="12" t="s">
        <v>7891</v>
      </c>
      <c r="AN95" s="12" t="s">
        <v>7891</v>
      </c>
      <c r="AO95" s="12" t="s">
        <v>9200</v>
      </c>
      <c r="AP95" s="12" t="s">
        <v>7891</v>
      </c>
      <c r="AQ95" s="12" t="s">
        <v>7891</v>
      </c>
      <c r="AR95" s="12" t="s">
        <v>7891</v>
      </c>
      <c r="AS95" s="12" t="s">
        <v>7891</v>
      </c>
      <c r="AT95" s="12" t="s">
        <v>9201</v>
      </c>
      <c r="AU95" s="12">
        <v>2021</v>
      </c>
      <c r="AV95" s="12">
        <v>71</v>
      </c>
      <c r="AW95" s="12">
        <v>9</v>
      </c>
      <c r="AX95" s="12" t="s">
        <v>7891</v>
      </c>
      <c r="AY95" s="12" t="s">
        <v>7891</v>
      </c>
      <c r="AZ95" s="12" t="s">
        <v>7891</v>
      </c>
      <c r="BA95" s="12" t="s">
        <v>7891</v>
      </c>
      <c r="BB95" s="12">
        <v>2143</v>
      </c>
      <c r="BC95" s="12">
        <v>2147</v>
      </c>
      <c r="BD95" s="12" t="s">
        <v>7891</v>
      </c>
      <c r="BE95" s="12" t="s">
        <v>4853</v>
      </c>
      <c r="BF95" s="12" t="s">
        <v>7891</v>
      </c>
      <c r="BG95" s="12" t="s">
        <v>7891</v>
      </c>
      <c r="BH95" s="12" t="s">
        <v>7891</v>
      </c>
      <c r="BI95" s="12" t="s">
        <v>7891</v>
      </c>
      <c r="BJ95" s="12" t="s">
        <v>7891</v>
      </c>
      <c r="BK95" s="12" t="s">
        <v>7891</v>
      </c>
      <c r="BL95" s="12" t="s">
        <v>7891</v>
      </c>
      <c r="BM95" s="12">
        <v>34580503</v>
      </c>
      <c r="BN95" s="12" t="s">
        <v>7891</v>
      </c>
      <c r="BO95" s="12" t="s">
        <v>7891</v>
      </c>
      <c r="BP95" s="12" t="s">
        <v>7891</v>
      </c>
      <c r="BQ95" s="12" t="s">
        <v>7891</v>
      </c>
      <c r="BR95" s="12" t="s">
        <v>9202</v>
      </c>
    </row>
    <row r="96" spans="1:70" s="12" customFormat="1" ht="13" x14ac:dyDescent="0.3">
      <c r="A96" s="12" t="s">
        <v>11408</v>
      </c>
      <c r="B96" s="12" t="s">
        <v>9195</v>
      </c>
      <c r="C96" s="14" t="s">
        <v>7891</v>
      </c>
      <c r="D96" s="12" t="s">
        <v>4849</v>
      </c>
      <c r="E96" s="12" t="s">
        <v>9196</v>
      </c>
      <c r="U96" s="12" t="s">
        <v>7891</v>
      </c>
      <c r="V96" s="12" t="s">
        <v>9197</v>
      </c>
      <c r="W96" s="12" t="s">
        <v>7891</v>
      </c>
      <c r="X96" s="12" t="s">
        <v>7891</v>
      </c>
      <c r="Y96" s="12" t="s">
        <v>7891</v>
      </c>
      <c r="Z96" s="12" t="s">
        <v>7891</v>
      </c>
      <c r="AA96" s="12" t="s">
        <v>9198</v>
      </c>
      <c r="AB96" s="12" t="s">
        <v>9199</v>
      </c>
      <c r="AC96" s="12" t="s">
        <v>7891</v>
      </c>
      <c r="AD96" s="12" t="s">
        <v>7891</v>
      </c>
      <c r="AE96" s="12" t="s">
        <v>7891</v>
      </c>
      <c r="AF96" s="12" t="s">
        <v>7891</v>
      </c>
      <c r="AG96" s="12" t="s">
        <v>7891</v>
      </c>
      <c r="AH96" s="12" t="s">
        <v>7891</v>
      </c>
      <c r="AI96" s="12" t="s">
        <v>7891</v>
      </c>
      <c r="AJ96" s="12" t="s">
        <v>7891</v>
      </c>
      <c r="AK96" s="12" t="s">
        <v>7891</v>
      </c>
      <c r="AL96" s="12" t="s">
        <v>7891</v>
      </c>
      <c r="AM96" s="12" t="s">
        <v>7891</v>
      </c>
      <c r="AN96" s="12" t="s">
        <v>7891</v>
      </c>
      <c r="AO96" s="12" t="s">
        <v>9200</v>
      </c>
      <c r="AP96" s="12" t="s">
        <v>7891</v>
      </c>
      <c r="AQ96" s="12" t="s">
        <v>7891</v>
      </c>
      <c r="AR96" s="12" t="s">
        <v>7891</v>
      </c>
      <c r="AS96" s="12" t="s">
        <v>7891</v>
      </c>
      <c r="AT96" s="12" t="s">
        <v>9201</v>
      </c>
      <c r="AU96" s="12">
        <v>2021</v>
      </c>
      <c r="AV96" s="12">
        <v>71</v>
      </c>
      <c r="AW96" s="12">
        <v>9</v>
      </c>
      <c r="AX96" s="12" t="s">
        <v>7891</v>
      </c>
      <c r="AY96" s="12" t="s">
        <v>7891</v>
      </c>
      <c r="AZ96" s="12" t="s">
        <v>7891</v>
      </c>
      <c r="BA96" s="12" t="s">
        <v>7891</v>
      </c>
      <c r="BB96" s="12">
        <v>2143</v>
      </c>
      <c r="BC96" s="12">
        <v>2147</v>
      </c>
      <c r="BD96" s="12" t="s">
        <v>7891</v>
      </c>
      <c r="BE96" s="12" t="s">
        <v>4853</v>
      </c>
      <c r="BF96" s="12" t="s">
        <v>7891</v>
      </c>
      <c r="BG96" s="12" t="s">
        <v>7891</v>
      </c>
      <c r="BH96" s="12" t="s">
        <v>7891</v>
      </c>
      <c r="BI96" s="12" t="s">
        <v>7891</v>
      </c>
      <c r="BJ96" s="12" t="s">
        <v>7891</v>
      </c>
      <c r="BK96" s="12" t="s">
        <v>7891</v>
      </c>
      <c r="BL96" s="12" t="s">
        <v>7891</v>
      </c>
      <c r="BM96" s="12">
        <v>34580503</v>
      </c>
      <c r="BN96" s="12" t="s">
        <v>7891</v>
      </c>
      <c r="BO96" s="12" t="s">
        <v>7891</v>
      </c>
      <c r="BP96" s="12" t="s">
        <v>7891</v>
      </c>
      <c r="BQ96" s="12" t="s">
        <v>7891</v>
      </c>
      <c r="BR96" s="12" t="s">
        <v>9202</v>
      </c>
    </row>
    <row r="97" spans="1:70" s="12" customFormat="1" ht="13" x14ac:dyDescent="0.3">
      <c r="A97" s="12" t="s">
        <v>6816</v>
      </c>
      <c r="B97" s="12" t="s">
        <v>5828</v>
      </c>
      <c r="C97" s="14">
        <v>2021</v>
      </c>
      <c r="D97" s="12" t="s">
        <v>5827</v>
      </c>
      <c r="E97" s="12" t="s">
        <v>585</v>
      </c>
      <c r="G97" s="12" t="s">
        <v>5829</v>
      </c>
      <c r="H97" s="12" t="s">
        <v>5830</v>
      </c>
      <c r="K97" s="13">
        <v>44443</v>
      </c>
      <c r="L97" s="12" t="s">
        <v>5831</v>
      </c>
      <c r="N97" s="12" t="s">
        <v>586</v>
      </c>
    </row>
    <row r="98" spans="1:70" s="2" customFormat="1" ht="13" x14ac:dyDescent="0.3">
      <c r="A98" s="2" t="s">
        <v>1827</v>
      </c>
      <c r="B98" s="2" t="s">
        <v>584</v>
      </c>
      <c r="C98" s="10">
        <v>2021</v>
      </c>
      <c r="D98" s="2" t="s">
        <v>583</v>
      </c>
      <c r="E98" s="2" t="s">
        <v>585</v>
      </c>
      <c r="F98" s="2" t="s">
        <v>588</v>
      </c>
      <c r="G98" s="2" t="str">
        <f>"17456215"</f>
        <v>17456215</v>
      </c>
      <c r="I98" s="2" t="str">
        <f>"9/3/2021"</f>
        <v>9/3/2021</v>
      </c>
      <c r="J98" s="2">
        <v>22</v>
      </c>
      <c r="K98" s="2">
        <v>1</v>
      </c>
      <c r="L98" s="2">
        <v>1</v>
      </c>
      <c r="M98" s="2">
        <v>4</v>
      </c>
      <c r="N98" s="2">
        <v>152248630</v>
      </c>
      <c r="O98" s="2" t="s">
        <v>586</v>
      </c>
      <c r="P98" s="2" t="s">
        <v>557</v>
      </c>
      <c r="Q98" s="2" t="s">
        <v>587</v>
      </c>
      <c r="U98" s="2" t="s">
        <v>589</v>
      </c>
    </row>
    <row r="99" spans="1:70" s="2" customFormat="1" ht="13" x14ac:dyDescent="0.3">
      <c r="A99" s="2" t="s">
        <v>11404</v>
      </c>
      <c r="B99" s="2" t="s">
        <v>9692</v>
      </c>
      <c r="C99" s="9" t="s">
        <v>7891</v>
      </c>
      <c r="D99" s="2" t="s">
        <v>9693</v>
      </c>
      <c r="E99" s="2" t="s">
        <v>9694</v>
      </c>
      <c r="U99" s="2" t="s">
        <v>7891</v>
      </c>
      <c r="V99" s="2" t="s">
        <v>9695</v>
      </c>
      <c r="W99" s="2" t="s">
        <v>7891</v>
      </c>
      <c r="X99" s="2" t="s">
        <v>7891</v>
      </c>
      <c r="Y99" s="2" t="s">
        <v>7891</v>
      </c>
      <c r="Z99" s="2" t="s">
        <v>7891</v>
      </c>
      <c r="AA99" s="2" t="s">
        <v>7891</v>
      </c>
      <c r="AB99" s="2" t="s">
        <v>7891</v>
      </c>
      <c r="AC99" s="2" t="s">
        <v>7891</v>
      </c>
      <c r="AD99" s="2" t="s">
        <v>7891</v>
      </c>
      <c r="AE99" s="2" t="s">
        <v>7891</v>
      </c>
      <c r="AF99" s="2" t="s">
        <v>7891</v>
      </c>
      <c r="AG99" s="2" t="s">
        <v>7891</v>
      </c>
      <c r="AH99" s="2" t="s">
        <v>7891</v>
      </c>
      <c r="AI99" s="2" t="s">
        <v>7891</v>
      </c>
      <c r="AJ99" s="2" t="s">
        <v>7891</v>
      </c>
      <c r="AK99" s="2" t="s">
        <v>7891</v>
      </c>
      <c r="AL99" s="2" t="s">
        <v>7891</v>
      </c>
      <c r="AM99" s="2" t="s">
        <v>7891</v>
      </c>
      <c r="AN99" s="2" t="s">
        <v>7891</v>
      </c>
      <c r="AO99" s="2" t="s">
        <v>9696</v>
      </c>
      <c r="AP99" s="2" t="s">
        <v>9697</v>
      </c>
      <c r="AQ99" s="2" t="s">
        <v>7891</v>
      </c>
      <c r="AR99" s="2" t="s">
        <v>7891</v>
      </c>
      <c r="AS99" s="2" t="s">
        <v>7891</v>
      </c>
      <c r="AT99" s="2" t="s">
        <v>7998</v>
      </c>
      <c r="AU99" s="2">
        <v>2021</v>
      </c>
      <c r="AV99" s="2">
        <v>15</v>
      </c>
      <c r="AW99" s="2">
        <v>2</v>
      </c>
      <c r="AX99" s="2" t="s">
        <v>7891</v>
      </c>
      <c r="AY99" s="2" t="s">
        <v>7891</v>
      </c>
      <c r="AZ99" s="2" t="s">
        <v>7891</v>
      </c>
      <c r="BA99" s="2" t="s">
        <v>7891</v>
      </c>
      <c r="BB99" s="2" t="s">
        <v>7891</v>
      </c>
      <c r="BC99" s="2" t="s">
        <v>7891</v>
      </c>
      <c r="BD99" s="2" t="s">
        <v>9698</v>
      </c>
      <c r="BE99" s="2" t="s">
        <v>9699</v>
      </c>
      <c r="BF99" s="2" t="s">
        <v>7891</v>
      </c>
      <c r="BG99" s="2" t="s">
        <v>7891</v>
      </c>
      <c r="BH99" s="2" t="s">
        <v>7891</v>
      </c>
      <c r="BI99" s="2" t="s">
        <v>7891</v>
      </c>
      <c r="BJ99" s="2" t="s">
        <v>7891</v>
      </c>
      <c r="BK99" s="2" t="s">
        <v>7891</v>
      </c>
      <c r="BL99" s="2" t="s">
        <v>7891</v>
      </c>
      <c r="BM99" s="2" t="s">
        <v>7891</v>
      </c>
      <c r="BN99" s="2" t="s">
        <v>7891</v>
      </c>
      <c r="BO99" s="2" t="s">
        <v>7891</v>
      </c>
      <c r="BP99" s="2" t="s">
        <v>7891</v>
      </c>
      <c r="BQ99" s="2" t="s">
        <v>7891</v>
      </c>
      <c r="BR99" s="2" t="s">
        <v>9700</v>
      </c>
    </row>
    <row r="100" spans="1:70" s="2" customFormat="1" ht="13" x14ac:dyDescent="0.3">
      <c r="A100" s="2" t="s">
        <v>1827</v>
      </c>
      <c r="B100" s="2" t="s">
        <v>1121</v>
      </c>
      <c r="C100" s="10">
        <v>2022</v>
      </c>
      <c r="D100" s="2" t="s">
        <v>1120</v>
      </c>
      <c r="E100" s="2" t="s">
        <v>1122</v>
      </c>
      <c r="G100" s="2" t="str">
        <f>"11767529"</f>
        <v>11767529</v>
      </c>
      <c r="I100" s="2" t="str">
        <f>"Mar2022"</f>
        <v>Mar2022</v>
      </c>
      <c r="J100" s="2">
        <v>19</v>
      </c>
      <c r="K100" s="2">
        <v>1</v>
      </c>
      <c r="L100" s="2">
        <v>1</v>
      </c>
      <c r="M100" s="2">
        <v>5</v>
      </c>
      <c r="N100" s="2">
        <v>156747590</v>
      </c>
      <c r="O100" s="2" t="s">
        <v>1123</v>
      </c>
      <c r="P100" s="2" t="s">
        <v>691</v>
      </c>
      <c r="Q100" s="2" t="s">
        <v>537</v>
      </c>
      <c r="R100" s="2" t="s">
        <v>1124</v>
      </c>
      <c r="U100" s="2" t="s">
        <v>1125</v>
      </c>
    </row>
    <row r="101" spans="1:70" s="2" customFormat="1" ht="13" x14ac:dyDescent="0.3">
      <c r="A101" s="2" t="s">
        <v>11404</v>
      </c>
      <c r="B101" s="2" t="s">
        <v>8490</v>
      </c>
      <c r="C101" s="9" t="s">
        <v>7891</v>
      </c>
      <c r="D101" s="2" t="s">
        <v>8491</v>
      </c>
      <c r="E101" s="2" t="s">
        <v>8492</v>
      </c>
      <c r="U101" s="2" t="s">
        <v>7891</v>
      </c>
      <c r="V101" s="2" t="s">
        <v>8493</v>
      </c>
      <c r="W101" s="2" t="s">
        <v>7891</v>
      </c>
      <c r="X101" s="2" t="s">
        <v>7891</v>
      </c>
      <c r="Y101" s="2" t="s">
        <v>7891</v>
      </c>
      <c r="Z101" s="2" t="s">
        <v>7891</v>
      </c>
      <c r="AA101" s="2" t="s">
        <v>8494</v>
      </c>
      <c r="AB101" s="2" t="s">
        <v>8495</v>
      </c>
      <c r="AC101" s="2" t="s">
        <v>7891</v>
      </c>
      <c r="AD101" s="2" t="s">
        <v>7891</v>
      </c>
      <c r="AE101" s="2" t="s">
        <v>7891</v>
      </c>
      <c r="AF101" s="2" t="s">
        <v>7891</v>
      </c>
      <c r="AG101" s="2" t="s">
        <v>7891</v>
      </c>
      <c r="AH101" s="2" t="s">
        <v>7891</v>
      </c>
      <c r="AI101" s="2" t="s">
        <v>7891</v>
      </c>
      <c r="AJ101" s="2" t="s">
        <v>7891</v>
      </c>
      <c r="AK101" s="2" t="s">
        <v>7891</v>
      </c>
      <c r="AL101" s="2" t="s">
        <v>7891</v>
      </c>
      <c r="AM101" s="2" t="s">
        <v>7891</v>
      </c>
      <c r="AN101" s="2" t="s">
        <v>7891</v>
      </c>
      <c r="AO101" s="2" t="s">
        <v>7891</v>
      </c>
      <c r="AP101" s="2" t="s">
        <v>8496</v>
      </c>
      <c r="AQ101" s="2" t="s">
        <v>7891</v>
      </c>
      <c r="AR101" s="2" t="s">
        <v>7891</v>
      </c>
      <c r="AS101" s="2" t="s">
        <v>7891</v>
      </c>
      <c r="AT101" s="2" t="s">
        <v>7945</v>
      </c>
      <c r="AU101" s="2">
        <v>2022</v>
      </c>
      <c r="AV101" s="2">
        <v>11</v>
      </c>
      <c r="AW101" s="2">
        <v>50</v>
      </c>
      <c r="AX101" s="2" t="s">
        <v>7891</v>
      </c>
      <c r="AY101" s="2" t="s">
        <v>7891</v>
      </c>
      <c r="AZ101" s="2" t="s">
        <v>7891</v>
      </c>
      <c r="BA101" s="2" t="s">
        <v>7891</v>
      </c>
      <c r="BB101" s="2">
        <v>9</v>
      </c>
      <c r="BC101" s="2">
        <v>15</v>
      </c>
      <c r="BD101" s="2" t="s">
        <v>7891</v>
      </c>
      <c r="BE101" s="2" t="s">
        <v>8497</v>
      </c>
      <c r="BF101" s="2" t="s">
        <v>7891</v>
      </c>
      <c r="BG101" s="2" t="s">
        <v>7891</v>
      </c>
      <c r="BH101" s="2" t="s">
        <v>7891</v>
      </c>
      <c r="BI101" s="2" t="s">
        <v>7891</v>
      </c>
      <c r="BJ101" s="2" t="s">
        <v>7891</v>
      </c>
      <c r="BK101" s="2" t="s">
        <v>7891</v>
      </c>
      <c r="BL101" s="2" t="s">
        <v>7891</v>
      </c>
      <c r="BM101" s="2" t="s">
        <v>7891</v>
      </c>
      <c r="BN101" s="2" t="s">
        <v>7891</v>
      </c>
      <c r="BO101" s="2" t="s">
        <v>7891</v>
      </c>
      <c r="BP101" s="2" t="s">
        <v>7891</v>
      </c>
      <c r="BQ101" s="2" t="s">
        <v>7891</v>
      </c>
      <c r="BR101" s="2" t="s">
        <v>8498</v>
      </c>
    </row>
    <row r="102" spans="1:70" s="2" customFormat="1" ht="13" x14ac:dyDescent="0.3">
      <c r="A102" s="2" t="s">
        <v>6816</v>
      </c>
      <c r="B102" s="2" t="s">
        <v>6403</v>
      </c>
      <c r="C102" s="9">
        <v>2022</v>
      </c>
      <c r="D102" s="2" t="s">
        <v>6402</v>
      </c>
      <c r="E102" s="2" t="s">
        <v>6406</v>
      </c>
      <c r="G102" s="2" t="s">
        <v>6404</v>
      </c>
      <c r="H102" s="2" t="s">
        <v>6405</v>
      </c>
      <c r="K102" s="11">
        <v>44670</v>
      </c>
      <c r="N102" s="2" t="s">
        <v>6407</v>
      </c>
    </row>
    <row r="103" spans="1:70" s="2" customFormat="1" ht="13" x14ac:dyDescent="0.3">
      <c r="A103" s="2" t="s">
        <v>11404</v>
      </c>
      <c r="B103" s="2" t="s">
        <v>10446</v>
      </c>
      <c r="C103" s="9" t="s">
        <v>7891</v>
      </c>
      <c r="D103" s="2" t="s">
        <v>10447</v>
      </c>
      <c r="E103" s="2" t="s">
        <v>10448</v>
      </c>
      <c r="U103" s="2" t="s">
        <v>7891</v>
      </c>
      <c r="V103" s="2" t="s">
        <v>10449</v>
      </c>
      <c r="W103" s="2" t="s">
        <v>7891</v>
      </c>
      <c r="X103" s="2" t="s">
        <v>7891</v>
      </c>
      <c r="Y103" s="2" t="s">
        <v>7891</v>
      </c>
      <c r="Z103" s="2" t="s">
        <v>7891</v>
      </c>
      <c r="AA103" s="2" t="s">
        <v>7891</v>
      </c>
      <c r="AB103" s="2" t="s">
        <v>7891</v>
      </c>
      <c r="AC103" s="2" t="s">
        <v>7891</v>
      </c>
      <c r="AD103" s="2" t="s">
        <v>7891</v>
      </c>
      <c r="AE103" s="2" t="s">
        <v>7891</v>
      </c>
      <c r="AF103" s="2" t="s">
        <v>7891</v>
      </c>
      <c r="AG103" s="2" t="s">
        <v>7891</v>
      </c>
      <c r="AH103" s="2" t="s">
        <v>7891</v>
      </c>
      <c r="AI103" s="2" t="s">
        <v>7891</v>
      </c>
      <c r="AJ103" s="2" t="s">
        <v>7891</v>
      </c>
      <c r="AK103" s="2" t="s">
        <v>7891</v>
      </c>
      <c r="AL103" s="2" t="s">
        <v>7891</v>
      </c>
      <c r="AM103" s="2" t="s">
        <v>7891</v>
      </c>
      <c r="AN103" s="2" t="s">
        <v>7891</v>
      </c>
      <c r="AO103" s="2" t="s">
        <v>10450</v>
      </c>
      <c r="AP103" s="2" t="s">
        <v>10451</v>
      </c>
      <c r="AQ103" s="2" t="s">
        <v>7891</v>
      </c>
      <c r="AR103" s="2" t="s">
        <v>7891</v>
      </c>
      <c r="AS103" s="2" t="s">
        <v>7891</v>
      </c>
      <c r="AT103" s="2" t="s">
        <v>7891</v>
      </c>
      <c r="AU103" s="2">
        <v>2021</v>
      </c>
      <c r="AV103" s="2">
        <v>9</v>
      </c>
      <c r="AW103" s="2">
        <v>4</v>
      </c>
      <c r="AX103" s="2" t="s">
        <v>7891</v>
      </c>
      <c r="AY103" s="2" t="s">
        <v>7891</v>
      </c>
      <c r="AZ103" s="2" t="s">
        <v>7891</v>
      </c>
      <c r="BA103" s="2" t="s">
        <v>7891</v>
      </c>
      <c r="BB103" s="2">
        <v>308</v>
      </c>
      <c r="BC103" s="2">
        <v>337</v>
      </c>
      <c r="BD103" s="2" t="s">
        <v>7891</v>
      </c>
      <c r="BE103" s="2" t="s">
        <v>10452</v>
      </c>
      <c r="BF103" s="2" t="s">
        <v>7891</v>
      </c>
      <c r="BG103" s="2" t="s">
        <v>7891</v>
      </c>
      <c r="BH103" s="2" t="s">
        <v>7891</v>
      </c>
      <c r="BI103" s="2" t="s">
        <v>7891</v>
      </c>
      <c r="BJ103" s="2" t="s">
        <v>7891</v>
      </c>
      <c r="BK103" s="2" t="s">
        <v>7891</v>
      </c>
      <c r="BL103" s="2" t="s">
        <v>7891</v>
      </c>
      <c r="BM103" s="2" t="s">
        <v>7891</v>
      </c>
      <c r="BN103" s="2" t="s">
        <v>7891</v>
      </c>
      <c r="BO103" s="2" t="s">
        <v>7891</v>
      </c>
      <c r="BP103" s="2" t="s">
        <v>7891</v>
      </c>
      <c r="BQ103" s="2" t="s">
        <v>7891</v>
      </c>
      <c r="BR103" s="2" t="s">
        <v>10453</v>
      </c>
    </row>
    <row r="104" spans="1:70" s="12" customFormat="1" ht="13" x14ac:dyDescent="0.3">
      <c r="A104" s="12" t="s">
        <v>6816</v>
      </c>
      <c r="B104" s="12" t="s">
        <v>4861</v>
      </c>
      <c r="C104" s="14">
        <v>2021</v>
      </c>
      <c r="D104" s="12" t="s">
        <v>4860</v>
      </c>
      <c r="E104" s="12" t="s">
        <v>4864</v>
      </c>
      <c r="G104" s="12" t="s">
        <v>4862</v>
      </c>
      <c r="H104" s="12" t="s">
        <v>4863</v>
      </c>
      <c r="K104" s="13">
        <v>44544</v>
      </c>
      <c r="L104" s="12" t="s">
        <v>4865</v>
      </c>
      <c r="N104" s="12" t="s">
        <v>1129</v>
      </c>
    </row>
    <row r="105" spans="1:70" s="12" customFormat="1" ht="13" x14ac:dyDescent="0.3">
      <c r="A105" s="12" t="s">
        <v>7072</v>
      </c>
      <c r="B105" s="12" t="s">
        <v>4861</v>
      </c>
      <c r="C105" s="14">
        <v>2021</v>
      </c>
      <c r="D105" s="12" t="s">
        <v>4860</v>
      </c>
      <c r="E105" s="12" t="s">
        <v>4864</v>
      </c>
      <c r="G105" s="12" t="s">
        <v>4862</v>
      </c>
      <c r="H105" s="12" t="s">
        <v>4863</v>
      </c>
      <c r="K105" s="13">
        <v>44544</v>
      </c>
      <c r="L105" s="12" t="s">
        <v>4865</v>
      </c>
      <c r="N105" s="12" t="s">
        <v>1129</v>
      </c>
    </row>
    <row r="106" spans="1:70" s="12" customFormat="1" ht="13" x14ac:dyDescent="0.3">
      <c r="A106" s="12" t="s">
        <v>7738</v>
      </c>
      <c r="B106" s="12" t="s">
        <v>7560</v>
      </c>
      <c r="C106" s="14">
        <v>2021</v>
      </c>
      <c r="D106" s="12" t="s">
        <v>4860</v>
      </c>
      <c r="E106" s="12" t="s">
        <v>7561</v>
      </c>
      <c r="G106" s="12">
        <v>21</v>
      </c>
      <c r="H106" s="12">
        <v>1</v>
      </c>
      <c r="I106" s="12">
        <v>826</v>
      </c>
      <c r="N106" s="12" t="s">
        <v>1129</v>
      </c>
      <c r="O106" s="12" t="s">
        <v>7562</v>
      </c>
      <c r="P106" s="12" t="s">
        <v>467</v>
      </c>
      <c r="Q106" s="12" t="s">
        <v>7218</v>
      </c>
      <c r="R106" s="12" t="s">
        <v>7266</v>
      </c>
      <c r="S106" s="12" t="s">
        <v>7219</v>
      </c>
      <c r="T106" s="12" t="s">
        <v>7563</v>
      </c>
    </row>
    <row r="107" spans="1:70" s="12" customFormat="1" ht="13" x14ac:dyDescent="0.3">
      <c r="A107" s="12" t="s">
        <v>11404</v>
      </c>
      <c r="B107" s="12" t="s">
        <v>8736</v>
      </c>
      <c r="C107" s="14" t="s">
        <v>7891</v>
      </c>
      <c r="D107" s="12" t="s">
        <v>4860</v>
      </c>
      <c r="E107" s="12" t="s">
        <v>7950</v>
      </c>
      <c r="U107" s="12" t="s">
        <v>7891</v>
      </c>
      <c r="V107" s="12" t="s">
        <v>8737</v>
      </c>
      <c r="W107" s="12" t="s">
        <v>7891</v>
      </c>
      <c r="X107" s="12" t="s">
        <v>7891</v>
      </c>
      <c r="Y107" s="12" t="s">
        <v>7891</v>
      </c>
      <c r="Z107" s="12" t="s">
        <v>7891</v>
      </c>
      <c r="AA107" s="12" t="s">
        <v>8738</v>
      </c>
      <c r="AB107" s="12" t="s">
        <v>8739</v>
      </c>
      <c r="AC107" s="12" t="s">
        <v>7891</v>
      </c>
      <c r="AD107" s="12" t="s">
        <v>7891</v>
      </c>
      <c r="AE107" s="12" t="s">
        <v>7891</v>
      </c>
      <c r="AF107" s="12" t="s">
        <v>7891</v>
      </c>
      <c r="AG107" s="12" t="s">
        <v>7891</v>
      </c>
      <c r="AH107" s="12" t="s">
        <v>7891</v>
      </c>
      <c r="AI107" s="12" t="s">
        <v>7891</v>
      </c>
      <c r="AJ107" s="12" t="s">
        <v>7891</v>
      </c>
      <c r="AK107" s="12" t="s">
        <v>7891</v>
      </c>
      <c r="AL107" s="12" t="s">
        <v>7891</v>
      </c>
      <c r="AM107" s="12" t="s">
        <v>7891</v>
      </c>
      <c r="AN107" s="12" t="s">
        <v>7891</v>
      </c>
      <c r="AO107" s="12" t="s">
        <v>7891</v>
      </c>
      <c r="AP107" s="12" t="s">
        <v>7952</v>
      </c>
      <c r="AQ107" s="12" t="s">
        <v>7891</v>
      </c>
      <c r="AR107" s="12" t="s">
        <v>7891</v>
      </c>
      <c r="AS107" s="12" t="s">
        <v>7891</v>
      </c>
      <c r="AT107" s="12" t="s">
        <v>8740</v>
      </c>
      <c r="AU107" s="12">
        <v>2021</v>
      </c>
      <c r="AV107" s="12">
        <v>21</v>
      </c>
      <c r="AW107" s="12">
        <v>1</v>
      </c>
      <c r="AX107" s="12" t="s">
        <v>7891</v>
      </c>
      <c r="AY107" s="12" t="s">
        <v>7891</v>
      </c>
      <c r="AZ107" s="12" t="s">
        <v>7891</v>
      </c>
      <c r="BA107" s="12" t="s">
        <v>7891</v>
      </c>
      <c r="BB107" s="12" t="s">
        <v>7891</v>
      </c>
      <c r="BC107" s="12" t="s">
        <v>7891</v>
      </c>
      <c r="BD107" s="12">
        <v>826</v>
      </c>
      <c r="BE107" s="12" t="s">
        <v>1129</v>
      </c>
      <c r="BF107" s="12" t="s">
        <v>7891</v>
      </c>
      <c r="BG107" s="12" t="s">
        <v>7891</v>
      </c>
      <c r="BH107" s="12" t="s">
        <v>7891</v>
      </c>
      <c r="BI107" s="12" t="s">
        <v>7891</v>
      </c>
      <c r="BJ107" s="12" t="s">
        <v>7891</v>
      </c>
      <c r="BK107" s="12" t="s">
        <v>7891</v>
      </c>
      <c r="BL107" s="12" t="s">
        <v>7891</v>
      </c>
      <c r="BM107" s="12">
        <v>34903199</v>
      </c>
      <c r="BN107" s="12" t="s">
        <v>7891</v>
      </c>
      <c r="BO107" s="12" t="s">
        <v>7891</v>
      </c>
      <c r="BP107" s="12" t="s">
        <v>7891</v>
      </c>
      <c r="BQ107" s="12" t="s">
        <v>7891</v>
      </c>
      <c r="BR107" s="12" t="s">
        <v>8741</v>
      </c>
    </row>
    <row r="108" spans="1:70" s="12" customFormat="1" ht="13" x14ac:dyDescent="0.3">
      <c r="A108" s="12" t="s">
        <v>11408</v>
      </c>
      <c r="B108" s="12" t="s">
        <v>8736</v>
      </c>
      <c r="C108" s="14" t="s">
        <v>7891</v>
      </c>
      <c r="D108" s="12" t="s">
        <v>4860</v>
      </c>
      <c r="E108" s="12" t="s">
        <v>7950</v>
      </c>
      <c r="U108" s="12" t="s">
        <v>7891</v>
      </c>
      <c r="V108" s="12" t="s">
        <v>8737</v>
      </c>
      <c r="W108" s="12" t="s">
        <v>7891</v>
      </c>
      <c r="X108" s="12" t="s">
        <v>7891</v>
      </c>
      <c r="Y108" s="12" t="s">
        <v>7891</v>
      </c>
      <c r="Z108" s="12" t="s">
        <v>7891</v>
      </c>
      <c r="AA108" s="12" t="s">
        <v>8738</v>
      </c>
      <c r="AB108" s="12" t="s">
        <v>8739</v>
      </c>
      <c r="AC108" s="12" t="s">
        <v>7891</v>
      </c>
      <c r="AD108" s="12" t="s">
        <v>7891</v>
      </c>
      <c r="AE108" s="12" t="s">
        <v>7891</v>
      </c>
      <c r="AF108" s="12" t="s">
        <v>7891</v>
      </c>
      <c r="AG108" s="12" t="s">
        <v>7891</v>
      </c>
      <c r="AH108" s="12" t="s">
        <v>7891</v>
      </c>
      <c r="AI108" s="12" t="s">
        <v>7891</v>
      </c>
      <c r="AJ108" s="12" t="s">
        <v>7891</v>
      </c>
      <c r="AK108" s="12" t="s">
        <v>7891</v>
      </c>
      <c r="AL108" s="12" t="s">
        <v>7891</v>
      </c>
      <c r="AM108" s="12" t="s">
        <v>7891</v>
      </c>
      <c r="AN108" s="12" t="s">
        <v>7891</v>
      </c>
      <c r="AO108" s="12" t="s">
        <v>7891</v>
      </c>
      <c r="AP108" s="12" t="s">
        <v>7952</v>
      </c>
      <c r="AQ108" s="12" t="s">
        <v>7891</v>
      </c>
      <c r="AR108" s="12" t="s">
        <v>7891</v>
      </c>
      <c r="AS108" s="12" t="s">
        <v>7891</v>
      </c>
      <c r="AT108" s="12" t="s">
        <v>8740</v>
      </c>
      <c r="AU108" s="12">
        <v>2021</v>
      </c>
      <c r="AV108" s="12">
        <v>21</v>
      </c>
      <c r="AW108" s="12">
        <v>1</v>
      </c>
      <c r="AX108" s="12" t="s">
        <v>7891</v>
      </c>
      <c r="AY108" s="12" t="s">
        <v>7891</v>
      </c>
      <c r="AZ108" s="12" t="s">
        <v>7891</v>
      </c>
      <c r="BA108" s="12" t="s">
        <v>7891</v>
      </c>
      <c r="BB108" s="12" t="s">
        <v>7891</v>
      </c>
      <c r="BC108" s="12" t="s">
        <v>7891</v>
      </c>
      <c r="BD108" s="12">
        <v>826</v>
      </c>
      <c r="BE108" s="12" t="s">
        <v>1129</v>
      </c>
      <c r="BF108" s="12" t="s">
        <v>7891</v>
      </c>
      <c r="BG108" s="12" t="s">
        <v>7891</v>
      </c>
      <c r="BH108" s="12" t="s">
        <v>7891</v>
      </c>
      <c r="BI108" s="12" t="s">
        <v>7891</v>
      </c>
      <c r="BJ108" s="12" t="s">
        <v>7891</v>
      </c>
      <c r="BK108" s="12" t="s">
        <v>7891</v>
      </c>
      <c r="BL108" s="12" t="s">
        <v>7891</v>
      </c>
      <c r="BM108" s="12">
        <v>34903199</v>
      </c>
      <c r="BN108" s="12" t="s">
        <v>7891</v>
      </c>
      <c r="BO108" s="12" t="s">
        <v>7891</v>
      </c>
      <c r="BP108" s="12" t="s">
        <v>7891</v>
      </c>
      <c r="BQ108" s="12" t="s">
        <v>7891</v>
      </c>
      <c r="BR108" s="12" t="s">
        <v>8741</v>
      </c>
    </row>
    <row r="109" spans="1:70" s="12" customFormat="1" ht="13" x14ac:dyDescent="0.3">
      <c r="A109" s="12" t="s">
        <v>1827</v>
      </c>
      <c r="B109" s="12" t="s">
        <v>1127</v>
      </c>
      <c r="C109" s="15">
        <v>2021</v>
      </c>
      <c r="D109" s="12" t="s">
        <v>1126</v>
      </c>
      <c r="E109" s="12" t="s">
        <v>1128</v>
      </c>
      <c r="F109" s="12" t="s">
        <v>1130</v>
      </c>
      <c r="G109" s="12" t="str">
        <f>"14712393"</f>
        <v>14712393</v>
      </c>
      <c r="I109" s="12" t="str">
        <f>"12/13/2021"</f>
        <v>12/13/2021</v>
      </c>
      <c r="J109" s="12">
        <v>21</v>
      </c>
      <c r="K109" s="12">
        <v>1</v>
      </c>
      <c r="L109" s="12">
        <v>1</v>
      </c>
      <c r="M109" s="12">
        <v>16</v>
      </c>
      <c r="N109" s="12">
        <v>154096480</v>
      </c>
      <c r="O109" s="12" t="s">
        <v>1129</v>
      </c>
      <c r="P109" s="12" t="s">
        <v>557</v>
      </c>
      <c r="Q109" s="12" t="s">
        <v>467</v>
      </c>
      <c r="U109" s="12" t="s">
        <v>1131</v>
      </c>
    </row>
    <row r="110" spans="1:70" s="2" customFormat="1" ht="13" x14ac:dyDescent="0.3">
      <c r="A110" s="2" t="s">
        <v>1970</v>
      </c>
      <c r="B110" s="2" t="s">
        <v>1127</v>
      </c>
      <c r="C110" s="10">
        <v>2021</v>
      </c>
      <c r="D110" s="2" t="s">
        <v>1126</v>
      </c>
      <c r="E110" s="2" t="s">
        <v>1128</v>
      </c>
      <c r="F110" s="2" t="s">
        <v>1130</v>
      </c>
      <c r="G110" s="2" t="str">
        <f>"14712393"</f>
        <v>14712393</v>
      </c>
      <c r="I110" s="2" t="str">
        <f>"12/13/2021"</f>
        <v>12/13/2021</v>
      </c>
      <c r="J110" s="2">
        <v>21</v>
      </c>
      <c r="K110" s="2">
        <v>1</v>
      </c>
      <c r="L110" s="2">
        <v>1</v>
      </c>
      <c r="M110" s="2">
        <v>16</v>
      </c>
      <c r="N110" s="2">
        <v>154096480</v>
      </c>
      <c r="O110" s="2" t="s">
        <v>1129</v>
      </c>
      <c r="P110" s="2" t="s">
        <v>557</v>
      </c>
      <c r="Q110" s="2" t="s">
        <v>467</v>
      </c>
      <c r="U110" s="2" t="s">
        <v>1131</v>
      </c>
    </row>
    <row r="111" spans="1:70" s="2" customFormat="1" ht="13" x14ac:dyDescent="0.3">
      <c r="A111" s="2" t="s">
        <v>6816</v>
      </c>
      <c r="B111" s="2" t="s">
        <v>6339</v>
      </c>
      <c r="C111" s="9">
        <v>2022</v>
      </c>
      <c r="D111" s="2" t="s">
        <v>6338</v>
      </c>
      <c r="E111" s="2" t="s">
        <v>6342</v>
      </c>
      <c r="G111" s="2" t="s">
        <v>6340</v>
      </c>
      <c r="H111" s="2" t="s">
        <v>6341</v>
      </c>
      <c r="K111" s="11">
        <v>44639</v>
      </c>
      <c r="N111" s="2" t="s">
        <v>6343</v>
      </c>
    </row>
    <row r="112" spans="1:70" s="2" customFormat="1" ht="13" x14ac:dyDescent="0.3">
      <c r="A112" s="2" t="s">
        <v>3856</v>
      </c>
      <c r="B112" s="2" t="s">
        <v>2678</v>
      </c>
      <c r="C112" s="9">
        <v>2021</v>
      </c>
      <c r="D112" s="2" t="s">
        <v>2677</v>
      </c>
      <c r="E112" s="2" t="s">
        <v>2679</v>
      </c>
      <c r="F112" s="2" t="s">
        <v>2683</v>
      </c>
      <c r="G112" s="2" t="str">
        <f>"09652140"</f>
        <v>09652140</v>
      </c>
      <c r="I112" s="2" t="str">
        <f>"20220101"</f>
        <v>20220101</v>
      </c>
      <c r="J112" s="2">
        <v>117</v>
      </c>
      <c r="K112" s="2">
        <v>1</v>
      </c>
      <c r="L112" s="2">
        <v>108</v>
      </c>
      <c r="M112" s="2">
        <v>10</v>
      </c>
      <c r="N112" s="2" t="s">
        <v>2680</v>
      </c>
      <c r="O112" s="2" t="s">
        <v>2681</v>
      </c>
      <c r="P112" s="2" t="s">
        <v>2053</v>
      </c>
      <c r="Q112" s="2" t="s">
        <v>1495</v>
      </c>
      <c r="R112" s="2" t="s">
        <v>2682</v>
      </c>
      <c r="T112" s="2" t="s">
        <v>2683</v>
      </c>
      <c r="U112" s="2" t="s">
        <v>2684</v>
      </c>
    </row>
    <row r="113" spans="1:70" s="12" customFormat="1" ht="13" x14ac:dyDescent="0.3">
      <c r="A113" s="12" t="s">
        <v>7072</v>
      </c>
      <c r="B113" s="12" t="s">
        <v>6966</v>
      </c>
      <c r="C113" s="14">
        <v>2021</v>
      </c>
      <c r="D113" s="12" t="s">
        <v>6965</v>
      </c>
      <c r="E113" s="12" t="s">
        <v>6969</v>
      </c>
      <c r="G113" s="12" t="s">
        <v>6967</v>
      </c>
      <c r="H113" s="12" t="s">
        <v>6968</v>
      </c>
      <c r="K113" s="13">
        <v>44409</v>
      </c>
      <c r="L113" s="12" t="s">
        <v>6970</v>
      </c>
      <c r="N113" s="12" t="s">
        <v>6971</v>
      </c>
    </row>
    <row r="114" spans="1:70" s="12" customFormat="1" ht="13" x14ac:dyDescent="0.3">
      <c r="A114" s="12" t="s">
        <v>7738</v>
      </c>
      <c r="B114" s="12" t="s">
        <v>7564</v>
      </c>
      <c r="C114" s="14">
        <v>2021</v>
      </c>
      <c r="D114" s="12" t="s">
        <v>6965</v>
      </c>
      <c r="E114" s="12" t="s">
        <v>7565</v>
      </c>
      <c r="G114" s="12">
        <v>9</v>
      </c>
      <c r="H114" s="12">
        <v>1</v>
      </c>
      <c r="I114" s="12">
        <v>21</v>
      </c>
      <c r="M114" s="12">
        <v>2</v>
      </c>
      <c r="N114" s="12" t="s">
        <v>6971</v>
      </c>
      <c r="O114" s="12" t="s">
        <v>7566</v>
      </c>
      <c r="P114" s="12" t="s">
        <v>467</v>
      </c>
      <c r="Q114" s="12" t="s">
        <v>7218</v>
      </c>
      <c r="R114" s="12" t="s">
        <v>7266</v>
      </c>
      <c r="S114" s="12" t="s">
        <v>7219</v>
      </c>
      <c r="T114" s="12" t="s">
        <v>7567</v>
      </c>
    </row>
    <row r="115" spans="1:70" s="2" customFormat="1" ht="13" x14ac:dyDescent="0.3">
      <c r="A115" s="2" t="s">
        <v>11408</v>
      </c>
      <c r="B115" s="2" t="s">
        <v>11612</v>
      </c>
      <c r="C115" s="9" t="s">
        <v>7891</v>
      </c>
      <c r="D115" s="2" t="s">
        <v>6965</v>
      </c>
      <c r="E115" s="2" t="s">
        <v>11613</v>
      </c>
      <c r="U115" s="2" t="s">
        <v>7891</v>
      </c>
      <c r="V115" s="2" t="s">
        <v>11614</v>
      </c>
      <c r="W115" s="2" t="s">
        <v>7891</v>
      </c>
      <c r="X115" s="2" t="s">
        <v>7891</v>
      </c>
      <c r="Y115" s="2" t="s">
        <v>7891</v>
      </c>
      <c r="Z115" s="2" t="s">
        <v>7891</v>
      </c>
      <c r="AA115" s="2" t="s">
        <v>11615</v>
      </c>
      <c r="AB115" s="2" t="s">
        <v>11616</v>
      </c>
      <c r="AC115" s="2" t="s">
        <v>7891</v>
      </c>
      <c r="AD115" s="2" t="s">
        <v>7891</v>
      </c>
      <c r="AE115" s="2" t="s">
        <v>7891</v>
      </c>
      <c r="AF115" s="2" t="s">
        <v>7891</v>
      </c>
      <c r="AG115" s="2" t="s">
        <v>7891</v>
      </c>
      <c r="AH115" s="2" t="s">
        <v>7891</v>
      </c>
      <c r="AI115" s="2" t="s">
        <v>7891</v>
      </c>
      <c r="AJ115" s="2" t="s">
        <v>7891</v>
      </c>
      <c r="AK115" s="2" t="s">
        <v>7891</v>
      </c>
      <c r="AL115" s="2" t="s">
        <v>7891</v>
      </c>
      <c r="AM115" s="2" t="s">
        <v>7891</v>
      </c>
      <c r="AN115" s="2" t="s">
        <v>7891</v>
      </c>
      <c r="AO115" s="2" t="s">
        <v>7891</v>
      </c>
      <c r="AP115" s="2" t="s">
        <v>11617</v>
      </c>
      <c r="AQ115" s="2" t="s">
        <v>7891</v>
      </c>
      <c r="AR115" s="2" t="s">
        <v>7891</v>
      </c>
      <c r="AS115" s="2" t="s">
        <v>7891</v>
      </c>
      <c r="AT115" s="2" t="s">
        <v>11618</v>
      </c>
      <c r="AU115" s="2">
        <v>2021</v>
      </c>
      <c r="AV115" s="2">
        <v>9</v>
      </c>
      <c r="AW115" s="2">
        <v>1</v>
      </c>
      <c r="AX115" s="2" t="s">
        <v>7891</v>
      </c>
      <c r="AY115" s="2" t="s">
        <v>7891</v>
      </c>
      <c r="AZ115" s="2" t="s">
        <v>7891</v>
      </c>
      <c r="BA115" s="2" t="s">
        <v>7891</v>
      </c>
      <c r="BB115" s="2" t="s">
        <v>7891</v>
      </c>
      <c r="BC115" s="2" t="s">
        <v>7891</v>
      </c>
      <c r="BD115" s="2">
        <v>21</v>
      </c>
      <c r="BE115" s="2" t="s">
        <v>6971</v>
      </c>
      <c r="BF115" s="2" t="s">
        <v>7891</v>
      </c>
      <c r="BG115" s="2" t="s">
        <v>7891</v>
      </c>
      <c r="BH115" s="2" t="s">
        <v>7891</v>
      </c>
      <c r="BI115" s="2" t="s">
        <v>7891</v>
      </c>
      <c r="BJ115" s="2" t="s">
        <v>7891</v>
      </c>
      <c r="BK115" s="2" t="s">
        <v>7891</v>
      </c>
      <c r="BL115" s="2" t="s">
        <v>7891</v>
      </c>
      <c r="BM115" s="2">
        <v>34333731</v>
      </c>
      <c r="BN115" s="2" t="s">
        <v>7891</v>
      </c>
      <c r="BO115" s="2" t="s">
        <v>7891</v>
      </c>
      <c r="BP115" s="2" t="s">
        <v>7891</v>
      </c>
      <c r="BQ115" s="2" t="s">
        <v>7891</v>
      </c>
      <c r="BR115" s="2" t="s">
        <v>11619</v>
      </c>
    </row>
    <row r="116" spans="1:70" s="2" customFormat="1" ht="13" x14ac:dyDescent="0.3">
      <c r="A116" s="2" t="s">
        <v>11404</v>
      </c>
      <c r="B116" s="2" t="s">
        <v>10454</v>
      </c>
      <c r="C116" s="9" t="s">
        <v>7891</v>
      </c>
      <c r="D116" s="2" t="s">
        <v>10455</v>
      </c>
      <c r="E116" s="2" t="s">
        <v>10456</v>
      </c>
      <c r="U116" s="2" t="s">
        <v>7891</v>
      </c>
      <c r="V116" s="2" t="s">
        <v>10457</v>
      </c>
      <c r="W116" s="2" t="s">
        <v>7891</v>
      </c>
      <c r="X116" s="2" t="s">
        <v>7891</v>
      </c>
      <c r="Y116" s="2" t="s">
        <v>7891</v>
      </c>
      <c r="Z116" s="2" t="s">
        <v>7891</v>
      </c>
      <c r="AA116" s="2" t="s">
        <v>7891</v>
      </c>
      <c r="AB116" s="2" t="s">
        <v>7891</v>
      </c>
      <c r="AC116" s="2" t="s">
        <v>7891</v>
      </c>
      <c r="AD116" s="2" t="s">
        <v>7891</v>
      </c>
      <c r="AE116" s="2" t="s">
        <v>7891</v>
      </c>
      <c r="AF116" s="2" t="s">
        <v>7891</v>
      </c>
      <c r="AG116" s="2" t="s">
        <v>7891</v>
      </c>
      <c r="AH116" s="2" t="s">
        <v>7891</v>
      </c>
      <c r="AI116" s="2" t="s">
        <v>7891</v>
      </c>
      <c r="AJ116" s="2" t="s">
        <v>7891</v>
      </c>
      <c r="AK116" s="2" t="s">
        <v>7891</v>
      </c>
      <c r="AL116" s="2" t="s">
        <v>7891</v>
      </c>
      <c r="AM116" s="2" t="s">
        <v>7891</v>
      </c>
      <c r="AN116" s="2" t="s">
        <v>7891</v>
      </c>
      <c r="AO116" s="2" t="s">
        <v>10458</v>
      </c>
      <c r="AP116" s="2" t="s">
        <v>7891</v>
      </c>
      <c r="AQ116" s="2" t="s">
        <v>7891</v>
      </c>
      <c r="AR116" s="2" t="s">
        <v>7891</v>
      </c>
      <c r="AS116" s="2" t="s">
        <v>7891</v>
      </c>
      <c r="AT116" s="2" t="s">
        <v>7891</v>
      </c>
      <c r="AU116" s="2">
        <v>2021</v>
      </c>
      <c r="AV116" s="2">
        <v>14</v>
      </c>
      <c r="AW116" s="2" t="s">
        <v>7891</v>
      </c>
      <c r="AX116" s="2" t="s">
        <v>7891</v>
      </c>
      <c r="AY116" s="2" t="s">
        <v>7891</v>
      </c>
      <c r="AZ116" s="2" t="s">
        <v>7891</v>
      </c>
      <c r="BA116" s="2" t="s">
        <v>7891</v>
      </c>
      <c r="BB116" s="2">
        <v>1213</v>
      </c>
      <c r="BC116" s="2">
        <v>1221</v>
      </c>
      <c r="BD116" s="2" t="s">
        <v>7891</v>
      </c>
      <c r="BE116" s="2" t="s">
        <v>10459</v>
      </c>
      <c r="BF116" s="2" t="s">
        <v>7891</v>
      </c>
      <c r="BG116" s="2" t="s">
        <v>7891</v>
      </c>
      <c r="BH116" s="2" t="s">
        <v>7891</v>
      </c>
      <c r="BI116" s="2" t="s">
        <v>7891</v>
      </c>
      <c r="BJ116" s="2" t="s">
        <v>7891</v>
      </c>
      <c r="BK116" s="2" t="s">
        <v>7891</v>
      </c>
      <c r="BL116" s="2" t="s">
        <v>7891</v>
      </c>
      <c r="BM116" s="2">
        <v>34079280</v>
      </c>
      <c r="BN116" s="2" t="s">
        <v>7891</v>
      </c>
      <c r="BO116" s="2" t="s">
        <v>7891</v>
      </c>
      <c r="BP116" s="2" t="s">
        <v>7891</v>
      </c>
      <c r="BQ116" s="2" t="s">
        <v>7891</v>
      </c>
      <c r="BR116" s="2" t="s">
        <v>10460</v>
      </c>
    </row>
    <row r="117" spans="1:70" s="2" customFormat="1" ht="13" x14ac:dyDescent="0.3">
      <c r="A117" s="2" t="s">
        <v>6816</v>
      </c>
      <c r="B117" s="2" t="s">
        <v>5998</v>
      </c>
      <c r="C117" s="9">
        <v>2022</v>
      </c>
      <c r="D117" s="2" t="s">
        <v>5997</v>
      </c>
      <c r="E117" s="2" t="s">
        <v>6001</v>
      </c>
      <c r="G117" s="2" t="s">
        <v>5999</v>
      </c>
      <c r="H117" s="2" t="s">
        <v>6000</v>
      </c>
      <c r="K117" s="11">
        <v>44601</v>
      </c>
      <c r="N117" s="2" t="s">
        <v>6002</v>
      </c>
    </row>
    <row r="118" spans="1:70" s="12" customFormat="1" ht="13" x14ac:dyDescent="0.3">
      <c r="A118" s="12" t="s">
        <v>11404</v>
      </c>
      <c r="B118" s="12" t="s">
        <v>8448</v>
      </c>
      <c r="C118" s="14" t="s">
        <v>7891</v>
      </c>
      <c r="D118" s="12" t="s">
        <v>5997</v>
      </c>
      <c r="E118" s="12" t="s">
        <v>8449</v>
      </c>
      <c r="U118" s="12" t="s">
        <v>7891</v>
      </c>
      <c r="V118" s="12" t="s">
        <v>8450</v>
      </c>
      <c r="W118" s="12" t="s">
        <v>7891</v>
      </c>
      <c r="X118" s="12" t="s">
        <v>7891</v>
      </c>
      <c r="Y118" s="12" t="s">
        <v>7891</v>
      </c>
      <c r="Z118" s="12" t="s">
        <v>7891</v>
      </c>
      <c r="AA118" s="12" t="s">
        <v>8451</v>
      </c>
      <c r="AB118" s="12" t="s">
        <v>8452</v>
      </c>
      <c r="AC118" s="12" t="s">
        <v>7891</v>
      </c>
      <c r="AD118" s="12" t="s">
        <v>7891</v>
      </c>
      <c r="AE118" s="12" t="s">
        <v>7891</v>
      </c>
      <c r="AF118" s="12" t="s">
        <v>7891</v>
      </c>
      <c r="AG118" s="12" t="s">
        <v>7891</v>
      </c>
      <c r="AH118" s="12" t="s">
        <v>7891</v>
      </c>
      <c r="AI118" s="12" t="s">
        <v>7891</v>
      </c>
      <c r="AJ118" s="12" t="s">
        <v>7891</v>
      </c>
      <c r="AK118" s="12" t="s">
        <v>7891</v>
      </c>
      <c r="AL118" s="12" t="s">
        <v>7891</v>
      </c>
      <c r="AM118" s="12" t="s">
        <v>7891</v>
      </c>
      <c r="AN118" s="12" t="s">
        <v>7891</v>
      </c>
      <c r="AO118" s="12" t="s">
        <v>8453</v>
      </c>
      <c r="AP118" s="12" t="s">
        <v>8454</v>
      </c>
      <c r="AQ118" s="12" t="s">
        <v>7891</v>
      </c>
      <c r="AR118" s="12" t="s">
        <v>7891</v>
      </c>
      <c r="AS118" s="12" t="s">
        <v>7891</v>
      </c>
      <c r="AT118" s="12" t="s">
        <v>7891</v>
      </c>
      <c r="AU118" s="12" t="s">
        <v>7891</v>
      </c>
      <c r="AV118" s="12" t="s">
        <v>7891</v>
      </c>
      <c r="AW118" s="12" t="s">
        <v>7891</v>
      </c>
      <c r="AX118" s="12" t="s">
        <v>7891</v>
      </c>
      <c r="AY118" s="12" t="s">
        <v>7891</v>
      </c>
      <c r="AZ118" s="12" t="s">
        <v>7891</v>
      </c>
      <c r="BA118" s="12" t="s">
        <v>7891</v>
      </c>
      <c r="BB118" s="12" t="s">
        <v>7891</v>
      </c>
      <c r="BC118" s="12" t="s">
        <v>7891</v>
      </c>
      <c r="BD118" s="12">
        <v>8258597221078371</v>
      </c>
      <c r="BE118" s="12" t="s">
        <v>6002</v>
      </c>
      <c r="BF118" s="12" t="s">
        <v>7891</v>
      </c>
      <c r="BG118" s="12" t="s">
        <v>8402</v>
      </c>
      <c r="BH118" s="12" t="s">
        <v>7891</v>
      </c>
      <c r="BI118" s="12" t="s">
        <v>7891</v>
      </c>
      <c r="BJ118" s="12" t="s">
        <v>7891</v>
      </c>
      <c r="BK118" s="12" t="s">
        <v>7891</v>
      </c>
      <c r="BL118" s="12" t="s">
        <v>7891</v>
      </c>
      <c r="BM118" s="12">
        <v>35138188</v>
      </c>
      <c r="BN118" s="12" t="s">
        <v>7891</v>
      </c>
      <c r="BO118" s="12" t="s">
        <v>7891</v>
      </c>
      <c r="BP118" s="12" t="s">
        <v>7891</v>
      </c>
      <c r="BQ118" s="12" t="s">
        <v>7891</v>
      </c>
      <c r="BR118" s="12" t="s">
        <v>8455</v>
      </c>
    </row>
    <row r="119" spans="1:70" s="12" customFormat="1" ht="13" x14ac:dyDescent="0.3">
      <c r="A119" s="12" t="s">
        <v>11404</v>
      </c>
      <c r="B119" s="12" t="s">
        <v>10351</v>
      </c>
      <c r="C119" s="14" t="s">
        <v>7891</v>
      </c>
      <c r="D119" s="12" t="s">
        <v>10352</v>
      </c>
      <c r="E119" s="12" t="s">
        <v>8011</v>
      </c>
      <c r="U119" s="12" t="s">
        <v>7891</v>
      </c>
      <c r="V119" s="12" t="s">
        <v>10353</v>
      </c>
      <c r="W119" s="12" t="s">
        <v>7891</v>
      </c>
      <c r="X119" s="12" t="s">
        <v>7891</v>
      </c>
      <c r="Y119" s="12" t="s">
        <v>7891</v>
      </c>
      <c r="Z119" s="12" t="s">
        <v>7891</v>
      </c>
      <c r="AA119" s="12" t="s">
        <v>7891</v>
      </c>
      <c r="AB119" s="12" t="s">
        <v>7891</v>
      </c>
      <c r="AC119" s="12" t="s">
        <v>7891</v>
      </c>
      <c r="AD119" s="12" t="s">
        <v>7891</v>
      </c>
      <c r="AE119" s="12" t="s">
        <v>7891</v>
      </c>
      <c r="AF119" s="12" t="s">
        <v>7891</v>
      </c>
      <c r="AG119" s="12" t="s">
        <v>7891</v>
      </c>
      <c r="AH119" s="12" t="s">
        <v>7891</v>
      </c>
      <c r="AI119" s="12" t="s">
        <v>7891</v>
      </c>
      <c r="AJ119" s="12" t="s">
        <v>7891</v>
      </c>
      <c r="AK119" s="12" t="s">
        <v>7891</v>
      </c>
      <c r="AL119" s="12" t="s">
        <v>7891</v>
      </c>
      <c r="AM119" s="12" t="s">
        <v>7891</v>
      </c>
      <c r="AN119" s="12" t="s">
        <v>7891</v>
      </c>
      <c r="AO119" s="12" t="s">
        <v>8013</v>
      </c>
      <c r="AP119" s="12" t="s">
        <v>8014</v>
      </c>
      <c r="AQ119" s="12" t="s">
        <v>7891</v>
      </c>
      <c r="AR119" s="12" t="s">
        <v>7891</v>
      </c>
      <c r="AS119" s="12" t="s">
        <v>7891</v>
      </c>
      <c r="AT119" s="12" t="s">
        <v>7945</v>
      </c>
      <c r="AU119" s="12">
        <v>2021</v>
      </c>
      <c r="AV119" s="12">
        <v>40</v>
      </c>
      <c r="AW119" s="12">
        <v>2</v>
      </c>
      <c r="AX119" s="12" t="s">
        <v>7891</v>
      </c>
      <c r="AY119" s="12" t="s">
        <v>7891</v>
      </c>
      <c r="AZ119" s="12" t="s">
        <v>7891</v>
      </c>
      <c r="BA119" s="12" t="s">
        <v>7891</v>
      </c>
      <c r="BB119" s="12">
        <v>465</v>
      </c>
      <c r="BC119" s="12">
        <v>474</v>
      </c>
      <c r="BD119" s="12" t="s">
        <v>7891</v>
      </c>
      <c r="BE119" s="12" t="s">
        <v>3098</v>
      </c>
      <c r="BF119" s="12" t="s">
        <v>7891</v>
      </c>
      <c r="BG119" s="12" t="s">
        <v>7891</v>
      </c>
      <c r="BH119" s="12" t="s">
        <v>7891</v>
      </c>
      <c r="BI119" s="12" t="s">
        <v>7891</v>
      </c>
      <c r="BJ119" s="12" t="s">
        <v>7891</v>
      </c>
      <c r="BK119" s="12" t="s">
        <v>7891</v>
      </c>
      <c r="BL119" s="12" t="s">
        <v>7891</v>
      </c>
      <c r="BM119" s="12" t="s">
        <v>7891</v>
      </c>
      <c r="BN119" s="12" t="s">
        <v>7891</v>
      </c>
      <c r="BO119" s="12" t="s">
        <v>7891</v>
      </c>
      <c r="BP119" s="12" t="s">
        <v>7891</v>
      </c>
      <c r="BQ119" s="12" t="s">
        <v>7891</v>
      </c>
      <c r="BR119" s="12" t="s">
        <v>10354</v>
      </c>
    </row>
    <row r="120" spans="1:70" s="2" customFormat="1" ht="13" x14ac:dyDescent="0.3">
      <c r="A120" s="2" t="s">
        <v>3856</v>
      </c>
      <c r="B120" s="2" t="s">
        <v>3096</v>
      </c>
      <c r="C120" s="9">
        <v>2019</v>
      </c>
      <c r="D120" s="2" t="s">
        <v>3095</v>
      </c>
      <c r="E120" s="2" t="s">
        <v>2338</v>
      </c>
      <c r="F120" s="2" t="s">
        <v>3100</v>
      </c>
      <c r="G120" s="2" t="str">
        <f>"10461310"</f>
        <v>10461310</v>
      </c>
      <c r="I120" s="2" t="str">
        <f>"20210201"</f>
        <v>20210201</v>
      </c>
      <c r="J120" s="2">
        <v>40</v>
      </c>
      <c r="K120" s="2">
        <v>2</v>
      </c>
      <c r="L120" s="2">
        <v>465</v>
      </c>
      <c r="M120" s="2">
        <v>10</v>
      </c>
      <c r="N120" s="2" t="s">
        <v>3097</v>
      </c>
      <c r="O120" s="2" t="s">
        <v>3098</v>
      </c>
      <c r="P120" s="2" t="s">
        <v>2108</v>
      </c>
      <c r="Q120" s="2" t="s">
        <v>1495</v>
      </c>
      <c r="R120" s="2" t="s">
        <v>3099</v>
      </c>
      <c r="T120" s="2" t="s">
        <v>3100</v>
      </c>
      <c r="U120" s="2" t="s">
        <v>3101</v>
      </c>
    </row>
    <row r="121" spans="1:70" s="2" customFormat="1" ht="13" x14ac:dyDescent="0.3">
      <c r="A121" s="2" t="s">
        <v>11404</v>
      </c>
      <c r="B121" s="2" t="s">
        <v>10461</v>
      </c>
      <c r="C121" s="9" t="s">
        <v>7891</v>
      </c>
      <c r="D121" s="2" t="s">
        <v>10462</v>
      </c>
      <c r="E121" s="2" t="s">
        <v>9264</v>
      </c>
      <c r="U121" s="2" t="s">
        <v>7891</v>
      </c>
      <c r="V121" s="2" t="s">
        <v>10463</v>
      </c>
      <c r="W121" s="2" t="s">
        <v>7891</v>
      </c>
      <c r="X121" s="2" t="s">
        <v>7891</v>
      </c>
      <c r="Y121" s="2" t="s">
        <v>7891</v>
      </c>
      <c r="Z121" s="2" t="s">
        <v>7891</v>
      </c>
      <c r="AA121" s="2" t="s">
        <v>10464</v>
      </c>
      <c r="AB121" s="2" t="s">
        <v>10465</v>
      </c>
      <c r="AC121" s="2" t="s">
        <v>7891</v>
      </c>
      <c r="AD121" s="2" t="s">
        <v>7891</v>
      </c>
      <c r="AE121" s="2" t="s">
        <v>7891</v>
      </c>
      <c r="AF121" s="2" t="s">
        <v>7891</v>
      </c>
      <c r="AG121" s="2" t="s">
        <v>7891</v>
      </c>
      <c r="AH121" s="2" t="s">
        <v>7891</v>
      </c>
      <c r="AI121" s="2" t="s">
        <v>7891</v>
      </c>
      <c r="AJ121" s="2" t="s">
        <v>7891</v>
      </c>
      <c r="AK121" s="2" t="s">
        <v>7891</v>
      </c>
      <c r="AL121" s="2" t="s">
        <v>7891</v>
      </c>
      <c r="AM121" s="2" t="s">
        <v>7891</v>
      </c>
      <c r="AN121" s="2" t="s">
        <v>7891</v>
      </c>
      <c r="AO121" s="2" t="s">
        <v>135</v>
      </c>
      <c r="AP121" s="2" t="s">
        <v>9268</v>
      </c>
      <c r="AQ121" s="2" t="s">
        <v>7891</v>
      </c>
      <c r="AR121" s="2" t="s">
        <v>7891</v>
      </c>
      <c r="AS121" s="2" t="s">
        <v>7891</v>
      </c>
      <c r="AT121" s="2" t="s">
        <v>8621</v>
      </c>
      <c r="AU121" s="2">
        <v>2021</v>
      </c>
      <c r="AV121" s="2">
        <v>51</v>
      </c>
      <c r="AW121" s="2">
        <v>2</v>
      </c>
      <c r="AX121" s="2" t="s">
        <v>7891</v>
      </c>
      <c r="AY121" s="2" t="s">
        <v>7891</v>
      </c>
      <c r="AZ121" s="2" t="s">
        <v>7891</v>
      </c>
      <c r="BA121" s="2" t="s">
        <v>7891</v>
      </c>
      <c r="BB121" s="2">
        <v>264</v>
      </c>
      <c r="BC121" s="2">
        <v>277</v>
      </c>
      <c r="BD121" s="2" t="s">
        <v>10466</v>
      </c>
      <c r="BE121" s="2" t="s">
        <v>10467</v>
      </c>
      <c r="BF121" s="2" t="s">
        <v>7891</v>
      </c>
      <c r="BG121" s="2" t="s">
        <v>7891</v>
      </c>
      <c r="BH121" s="2" t="s">
        <v>7891</v>
      </c>
      <c r="BI121" s="2" t="s">
        <v>7891</v>
      </c>
      <c r="BJ121" s="2" t="s">
        <v>7891</v>
      </c>
      <c r="BK121" s="2" t="s">
        <v>7891</v>
      </c>
      <c r="BL121" s="2" t="s">
        <v>7891</v>
      </c>
      <c r="BM121" s="2">
        <v>31736458</v>
      </c>
      <c r="BN121" s="2" t="s">
        <v>7891</v>
      </c>
      <c r="BO121" s="2" t="s">
        <v>7891</v>
      </c>
      <c r="BP121" s="2" t="s">
        <v>7891</v>
      </c>
      <c r="BQ121" s="2" t="s">
        <v>7891</v>
      </c>
      <c r="BR121" s="2" t="s">
        <v>10468</v>
      </c>
    </row>
    <row r="122" spans="1:70" s="2" customFormat="1" ht="13" x14ac:dyDescent="0.3">
      <c r="A122" s="2" t="s">
        <v>3936</v>
      </c>
      <c r="B122" s="2" t="s">
        <v>3860</v>
      </c>
      <c r="C122" s="9">
        <v>2021</v>
      </c>
      <c r="D122" s="2" t="s">
        <v>3859</v>
      </c>
      <c r="E122" s="2" t="s">
        <v>2034</v>
      </c>
      <c r="F122" s="2" t="s">
        <v>3863</v>
      </c>
      <c r="G122" s="2" t="str">
        <f>"04194217"</f>
        <v>04194217</v>
      </c>
      <c r="H122" s="2" t="str">
        <f>"9798597087696"</f>
        <v>9798597087696</v>
      </c>
      <c r="I122" s="2" t="str">
        <f>"20210101"</f>
        <v>20210101</v>
      </c>
      <c r="J122" s="2">
        <v>82</v>
      </c>
      <c r="K122" s="2" t="s">
        <v>2725</v>
      </c>
      <c r="N122" s="2" t="s">
        <v>3861</v>
      </c>
      <c r="P122" s="2" t="s">
        <v>2037</v>
      </c>
      <c r="Q122" s="2" t="s">
        <v>2038</v>
      </c>
      <c r="R122" s="2" t="s">
        <v>3862</v>
      </c>
      <c r="T122" s="2" t="s">
        <v>3863</v>
      </c>
      <c r="U122" s="2" t="s">
        <v>3864</v>
      </c>
    </row>
    <row r="123" spans="1:70" s="2" customFormat="1" ht="13" x14ac:dyDescent="0.3">
      <c r="A123" s="2" t="s">
        <v>11404</v>
      </c>
      <c r="B123" s="2" t="s">
        <v>8144</v>
      </c>
      <c r="C123" s="9" t="s">
        <v>7891</v>
      </c>
      <c r="D123" s="2" t="s">
        <v>8145</v>
      </c>
      <c r="E123" s="2" t="s">
        <v>8146</v>
      </c>
      <c r="U123" s="2" t="s">
        <v>7891</v>
      </c>
      <c r="V123" s="2" t="s">
        <v>8147</v>
      </c>
      <c r="W123" s="2" t="s">
        <v>7891</v>
      </c>
      <c r="X123" s="2" t="s">
        <v>7891</v>
      </c>
      <c r="Y123" s="2" t="s">
        <v>7891</v>
      </c>
      <c r="Z123" s="2" t="s">
        <v>7891</v>
      </c>
      <c r="AA123" s="2" t="s">
        <v>7891</v>
      </c>
      <c r="AB123" s="2" t="s">
        <v>8148</v>
      </c>
      <c r="AC123" s="2" t="s">
        <v>7891</v>
      </c>
      <c r="AD123" s="2" t="s">
        <v>7891</v>
      </c>
      <c r="AE123" s="2" t="s">
        <v>7891</v>
      </c>
      <c r="AF123" s="2" t="s">
        <v>7891</v>
      </c>
      <c r="AG123" s="2" t="s">
        <v>7891</v>
      </c>
      <c r="AH123" s="2" t="s">
        <v>7891</v>
      </c>
      <c r="AI123" s="2" t="s">
        <v>7891</v>
      </c>
      <c r="AJ123" s="2" t="s">
        <v>7891</v>
      </c>
      <c r="AK123" s="2" t="s">
        <v>7891</v>
      </c>
      <c r="AL123" s="2" t="s">
        <v>7891</v>
      </c>
      <c r="AM123" s="2" t="s">
        <v>7891</v>
      </c>
      <c r="AN123" s="2" t="s">
        <v>7891</v>
      </c>
      <c r="AO123" s="2" t="s">
        <v>8149</v>
      </c>
      <c r="AP123" s="2" t="s">
        <v>8150</v>
      </c>
      <c r="AQ123" s="2" t="s">
        <v>7891</v>
      </c>
      <c r="AR123" s="2" t="s">
        <v>7891</v>
      </c>
      <c r="AS123" s="2" t="s">
        <v>7891</v>
      </c>
      <c r="AT123" s="2" t="s">
        <v>7916</v>
      </c>
      <c r="AU123" s="2">
        <v>2022</v>
      </c>
      <c r="AV123" s="2">
        <v>101</v>
      </c>
      <c r="AW123" s="2">
        <v>4</v>
      </c>
      <c r="AX123" s="2" t="s">
        <v>7891</v>
      </c>
      <c r="AY123" s="2" t="s">
        <v>7891</v>
      </c>
      <c r="AZ123" s="2" t="s">
        <v>7891</v>
      </c>
      <c r="BA123" s="2" t="s">
        <v>7891</v>
      </c>
      <c r="BB123" s="2">
        <v>400</v>
      </c>
      <c r="BC123" s="2">
        <v>404</v>
      </c>
      <c r="BD123" s="2" t="s">
        <v>7891</v>
      </c>
      <c r="BE123" s="2" t="s">
        <v>8151</v>
      </c>
      <c r="BF123" s="2" t="s">
        <v>7891</v>
      </c>
      <c r="BG123" s="2" t="s">
        <v>7891</v>
      </c>
      <c r="BH123" s="2" t="s">
        <v>7891</v>
      </c>
      <c r="BI123" s="2" t="s">
        <v>7891</v>
      </c>
      <c r="BJ123" s="2" t="s">
        <v>7891</v>
      </c>
      <c r="BK123" s="2" t="s">
        <v>7891</v>
      </c>
      <c r="BL123" s="2" t="s">
        <v>7891</v>
      </c>
      <c r="BM123" s="2">
        <v>34657086</v>
      </c>
      <c r="BN123" s="2" t="s">
        <v>7891</v>
      </c>
      <c r="BO123" s="2" t="s">
        <v>7891</v>
      </c>
      <c r="BP123" s="2" t="s">
        <v>7891</v>
      </c>
      <c r="BQ123" s="2" t="s">
        <v>7891</v>
      </c>
      <c r="BR123" s="2" t="s">
        <v>8152</v>
      </c>
    </row>
    <row r="124" spans="1:70" s="2" customFormat="1" ht="13" x14ac:dyDescent="0.3">
      <c r="A124" s="2" t="s">
        <v>3856</v>
      </c>
      <c r="B124" s="2" t="s">
        <v>3083</v>
      </c>
      <c r="C124" s="9">
        <v>2020</v>
      </c>
      <c r="D124" s="2" t="s">
        <v>3082</v>
      </c>
      <c r="E124" s="2" t="s">
        <v>2387</v>
      </c>
      <c r="F124" s="2" t="s">
        <v>3087</v>
      </c>
      <c r="G124" s="2" t="str">
        <f>"08891591"</f>
        <v>08891591</v>
      </c>
      <c r="I124" s="2" t="str">
        <f>"20210101"</f>
        <v>20210101</v>
      </c>
      <c r="J124" s="2">
        <v>91</v>
      </c>
      <c r="L124" s="2">
        <v>788</v>
      </c>
      <c r="M124" s="2">
        <v>2</v>
      </c>
      <c r="N124" s="2" t="s">
        <v>3084</v>
      </c>
      <c r="O124" s="2" t="s">
        <v>3085</v>
      </c>
      <c r="P124" s="2" t="s">
        <v>2124</v>
      </c>
      <c r="Q124" s="2" t="s">
        <v>2358</v>
      </c>
      <c r="R124" s="2" t="s">
        <v>3086</v>
      </c>
      <c r="T124" s="2" t="s">
        <v>3087</v>
      </c>
      <c r="U124" s="2" t="s">
        <v>3088</v>
      </c>
    </row>
    <row r="125" spans="1:70" s="2" customFormat="1" ht="13" x14ac:dyDescent="0.3">
      <c r="A125" s="2" t="s">
        <v>1827</v>
      </c>
      <c r="B125" s="2" t="s">
        <v>879</v>
      </c>
      <c r="C125" s="10" t="str">
        <f>"2022"</f>
        <v>2022</v>
      </c>
      <c r="D125" s="2" t="s">
        <v>878</v>
      </c>
      <c r="E125" s="2" t="s">
        <v>880</v>
      </c>
      <c r="F125" s="2" t="s">
        <v>883</v>
      </c>
      <c r="G125" s="2" t="str">
        <f>"01612840"</f>
        <v>01612840</v>
      </c>
      <c r="I125" s="2" t="str">
        <f>"May2022"</f>
        <v>May2022</v>
      </c>
      <c r="J125" s="2">
        <v>43</v>
      </c>
      <c r="K125" s="2">
        <v>5</v>
      </c>
      <c r="L125" s="2">
        <v>482</v>
      </c>
      <c r="M125" s="2">
        <v>3</v>
      </c>
      <c r="N125" s="2">
        <v>156730049</v>
      </c>
      <c r="O125" s="2" t="s">
        <v>881</v>
      </c>
      <c r="P125" s="2" t="s">
        <v>457</v>
      </c>
      <c r="Q125" s="2" t="s">
        <v>442</v>
      </c>
      <c r="R125" s="2" t="s">
        <v>882</v>
      </c>
      <c r="U125" s="2" t="s">
        <v>884</v>
      </c>
    </row>
    <row r="126" spans="1:70" s="2" customFormat="1" ht="13" x14ac:dyDescent="0.3">
      <c r="A126" s="2" t="s">
        <v>6816</v>
      </c>
      <c r="B126" s="2" t="s">
        <v>5642</v>
      </c>
      <c r="C126" s="9">
        <v>2021</v>
      </c>
      <c r="D126" s="2" t="s">
        <v>5641</v>
      </c>
      <c r="E126" s="2" t="s">
        <v>5645</v>
      </c>
      <c r="G126" s="2" t="s">
        <v>5643</v>
      </c>
      <c r="H126" s="2" t="s">
        <v>5644</v>
      </c>
      <c r="K126" s="11">
        <v>44370</v>
      </c>
      <c r="L126" s="2" t="s">
        <v>5646</v>
      </c>
      <c r="N126" s="2" t="s">
        <v>1601</v>
      </c>
    </row>
    <row r="127" spans="1:70" s="2" customFormat="1" ht="13" x14ac:dyDescent="0.3">
      <c r="A127" s="2" t="s">
        <v>11404</v>
      </c>
      <c r="B127" s="2" t="s">
        <v>9584</v>
      </c>
      <c r="C127" s="9" t="s">
        <v>7891</v>
      </c>
      <c r="D127" s="2" t="s">
        <v>9585</v>
      </c>
      <c r="E127" s="2" t="s">
        <v>9586</v>
      </c>
      <c r="U127" s="2" t="s">
        <v>7891</v>
      </c>
      <c r="V127" s="2" t="s">
        <v>9587</v>
      </c>
      <c r="W127" s="2" t="s">
        <v>7891</v>
      </c>
      <c r="X127" s="2" t="s">
        <v>7891</v>
      </c>
      <c r="Y127" s="2" t="s">
        <v>7891</v>
      </c>
      <c r="Z127" s="2" t="s">
        <v>7891</v>
      </c>
      <c r="AA127" s="2" t="s">
        <v>7891</v>
      </c>
      <c r="AB127" s="2" t="s">
        <v>7891</v>
      </c>
      <c r="AC127" s="2" t="s">
        <v>7891</v>
      </c>
      <c r="AD127" s="2" t="s">
        <v>7891</v>
      </c>
      <c r="AE127" s="2" t="s">
        <v>7891</v>
      </c>
      <c r="AF127" s="2" t="s">
        <v>7891</v>
      </c>
      <c r="AG127" s="2" t="s">
        <v>7891</v>
      </c>
      <c r="AH127" s="2" t="s">
        <v>7891</v>
      </c>
      <c r="AI127" s="2" t="s">
        <v>7891</v>
      </c>
      <c r="AJ127" s="2" t="s">
        <v>7891</v>
      </c>
      <c r="AK127" s="2" t="s">
        <v>7891</v>
      </c>
      <c r="AL127" s="2" t="s">
        <v>7891</v>
      </c>
      <c r="AM127" s="2" t="s">
        <v>7891</v>
      </c>
      <c r="AN127" s="2" t="s">
        <v>7891</v>
      </c>
      <c r="AO127" s="2" t="s">
        <v>9588</v>
      </c>
      <c r="AP127" s="2" t="s">
        <v>9589</v>
      </c>
      <c r="AQ127" s="2" t="s">
        <v>7891</v>
      </c>
      <c r="AR127" s="2" t="s">
        <v>7891</v>
      </c>
      <c r="AS127" s="2" t="s">
        <v>7891</v>
      </c>
      <c r="AT127" s="2" t="s">
        <v>9590</v>
      </c>
      <c r="AU127" s="2">
        <v>2021</v>
      </c>
      <c r="AV127" s="2">
        <v>100</v>
      </c>
      <c r="AW127" s="2">
        <v>25</v>
      </c>
      <c r="AX127" s="2" t="s">
        <v>7891</v>
      </c>
      <c r="AY127" s="2" t="s">
        <v>7891</v>
      </c>
      <c r="AZ127" s="2" t="s">
        <v>7891</v>
      </c>
      <c r="BA127" s="2" t="s">
        <v>7891</v>
      </c>
      <c r="BB127" s="2" t="s">
        <v>7891</v>
      </c>
      <c r="BC127" s="2" t="s">
        <v>7891</v>
      </c>
      <c r="BD127" s="2" t="s">
        <v>7891</v>
      </c>
      <c r="BE127" s="2" t="s">
        <v>1601</v>
      </c>
      <c r="BF127" s="2" t="s">
        <v>7891</v>
      </c>
      <c r="BG127" s="2" t="s">
        <v>7891</v>
      </c>
      <c r="BH127" s="2" t="s">
        <v>7891</v>
      </c>
      <c r="BI127" s="2" t="s">
        <v>7891</v>
      </c>
      <c r="BJ127" s="2" t="s">
        <v>7891</v>
      </c>
      <c r="BK127" s="2" t="s">
        <v>7891</v>
      </c>
      <c r="BL127" s="2" t="s">
        <v>7891</v>
      </c>
      <c r="BM127" s="2">
        <v>34160430</v>
      </c>
      <c r="BN127" s="2" t="s">
        <v>7891</v>
      </c>
      <c r="BO127" s="2" t="s">
        <v>7891</v>
      </c>
      <c r="BP127" s="2" t="s">
        <v>7891</v>
      </c>
      <c r="BQ127" s="2" t="s">
        <v>7891</v>
      </c>
      <c r="BR127" s="2" t="s">
        <v>9591</v>
      </c>
    </row>
    <row r="128" spans="1:70" s="2" customFormat="1" ht="13" x14ac:dyDescent="0.3">
      <c r="A128" s="2" t="s">
        <v>3856</v>
      </c>
      <c r="B128" s="2" t="s">
        <v>2806</v>
      </c>
      <c r="C128" s="9">
        <v>2021</v>
      </c>
      <c r="D128" s="2" t="s">
        <v>2805</v>
      </c>
      <c r="E128" s="2" t="s">
        <v>2576</v>
      </c>
      <c r="F128" s="2" t="s">
        <v>2810</v>
      </c>
      <c r="G128" s="2" t="str">
        <f>"1935942X"</f>
        <v>1935942X</v>
      </c>
      <c r="I128" s="2" t="str">
        <f>"20220401"</f>
        <v>20220401</v>
      </c>
      <c r="J128" s="2">
        <v>46</v>
      </c>
      <c r="K128" s="2">
        <v>2</v>
      </c>
      <c r="L128" s="2">
        <v>88</v>
      </c>
      <c r="M128" s="2">
        <v>12</v>
      </c>
      <c r="N128" s="2" t="s">
        <v>2807</v>
      </c>
      <c r="O128" s="2" t="s">
        <v>2808</v>
      </c>
      <c r="P128" s="2" t="s">
        <v>2044</v>
      </c>
      <c r="Q128" s="2" t="s">
        <v>1495</v>
      </c>
      <c r="R128" s="2" t="s">
        <v>2809</v>
      </c>
      <c r="T128" s="2" t="s">
        <v>2810</v>
      </c>
      <c r="U128" s="2" t="s">
        <v>2811</v>
      </c>
    </row>
    <row r="129" spans="1:70" s="2" customFormat="1" ht="13" x14ac:dyDescent="0.3">
      <c r="A129" s="2" t="s">
        <v>3856</v>
      </c>
      <c r="B129" s="2" t="s">
        <v>2621</v>
      </c>
      <c r="C129" s="9">
        <v>2021</v>
      </c>
      <c r="D129" s="2" t="s">
        <v>2620</v>
      </c>
      <c r="E129" s="2" t="s">
        <v>2622</v>
      </c>
      <c r="F129" s="2" t="s">
        <v>2626</v>
      </c>
      <c r="G129" s="2" t="str">
        <f>"04194209"</f>
        <v>04194209</v>
      </c>
      <c r="H129" s="2" t="str">
        <f>"9798516988790"</f>
        <v>9798516988790</v>
      </c>
      <c r="I129" s="2" t="str">
        <f>"20220101"</f>
        <v>20220101</v>
      </c>
      <c r="J129" s="2">
        <v>83</v>
      </c>
      <c r="K129" s="2" t="s">
        <v>2623</v>
      </c>
      <c r="N129" s="2" t="s">
        <v>2624</v>
      </c>
      <c r="P129" s="2" t="s">
        <v>2037</v>
      </c>
      <c r="Q129" s="2" t="s">
        <v>2038</v>
      </c>
      <c r="R129" s="2" t="s">
        <v>2625</v>
      </c>
      <c r="T129" s="2" t="s">
        <v>2626</v>
      </c>
      <c r="U129" s="2" t="s">
        <v>2627</v>
      </c>
    </row>
    <row r="130" spans="1:70" s="2" customFormat="1" ht="13" x14ac:dyDescent="0.3">
      <c r="A130" s="2" t="s">
        <v>6816</v>
      </c>
      <c r="B130" s="2" t="s">
        <v>4311</v>
      </c>
      <c r="C130" s="9">
        <v>2021</v>
      </c>
      <c r="D130" s="2" t="s">
        <v>4310</v>
      </c>
      <c r="E130" s="2" t="s">
        <v>4314</v>
      </c>
      <c r="G130" s="2" t="s">
        <v>4312</v>
      </c>
      <c r="H130" s="2" t="s">
        <v>4313</v>
      </c>
      <c r="K130" s="11">
        <v>44287</v>
      </c>
      <c r="L130" s="2" t="s">
        <v>4315</v>
      </c>
      <c r="N130" s="2" t="s">
        <v>4316</v>
      </c>
    </row>
    <row r="131" spans="1:70" s="12" customFormat="1" ht="13" x14ac:dyDescent="0.3">
      <c r="A131" s="12" t="s">
        <v>11404</v>
      </c>
      <c r="B131" s="12" t="s">
        <v>10095</v>
      </c>
      <c r="C131" s="14" t="s">
        <v>7891</v>
      </c>
      <c r="D131" s="12" t="s">
        <v>4310</v>
      </c>
      <c r="E131" s="12" t="s">
        <v>10096</v>
      </c>
      <c r="U131" s="12" t="s">
        <v>7891</v>
      </c>
      <c r="V131" s="12" t="s">
        <v>10097</v>
      </c>
      <c r="W131" s="12" t="s">
        <v>7891</v>
      </c>
      <c r="X131" s="12" t="s">
        <v>7891</v>
      </c>
      <c r="Y131" s="12" t="s">
        <v>7891</v>
      </c>
      <c r="Z131" s="12" t="s">
        <v>7891</v>
      </c>
      <c r="AA131" s="12" t="s">
        <v>10098</v>
      </c>
      <c r="AB131" s="12" t="s">
        <v>10099</v>
      </c>
      <c r="AC131" s="12" t="s">
        <v>7891</v>
      </c>
      <c r="AD131" s="12" t="s">
        <v>7891</v>
      </c>
      <c r="AE131" s="12" t="s">
        <v>7891</v>
      </c>
      <c r="AF131" s="12" t="s">
        <v>7891</v>
      </c>
      <c r="AG131" s="12" t="s">
        <v>7891</v>
      </c>
      <c r="AH131" s="12" t="s">
        <v>7891</v>
      </c>
      <c r="AI131" s="12" t="s">
        <v>7891</v>
      </c>
      <c r="AJ131" s="12" t="s">
        <v>7891</v>
      </c>
      <c r="AK131" s="12" t="s">
        <v>7891</v>
      </c>
      <c r="AL131" s="12" t="s">
        <v>7891</v>
      </c>
      <c r="AM131" s="12" t="s">
        <v>7891</v>
      </c>
      <c r="AN131" s="12" t="s">
        <v>7891</v>
      </c>
      <c r="AO131" s="12" t="s">
        <v>10100</v>
      </c>
      <c r="AP131" s="12" t="s">
        <v>7891</v>
      </c>
      <c r="AQ131" s="12" t="s">
        <v>7891</v>
      </c>
      <c r="AR131" s="12" t="s">
        <v>7891</v>
      </c>
      <c r="AS131" s="12" t="s">
        <v>7891</v>
      </c>
      <c r="AT131" s="12" t="s">
        <v>10101</v>
      </c>
      <c r="AU131" s="12">
        <v>2021</v>
      </c>
      <c r="AV131" s="12">
        <v>14</v>
      </c>
      <c r="AW131" s="12" t="s">
        <v>7891</v>
      </c>
      <c r="AX131" s="12" t="s">
        <v>7891</v>
      </c>
      <c r="AY131" s="12" t="s">
        <v>7891</v>
      </c>
      <c r="AZ131" s="12" t="s">
        <v>7891</v>
      </c>
      <c r="BA131" s="12" t="s">
        <v>7891</v>
      </c>
      <c r="BB131" s="12" t="s">
        <v>7891</v>
      </c>
      <c r="BC131" s="12" t="s">
        <v>7891</v>
      </c>
      <c r="BD131" s="12">
        <v>621831</v>
      </c>
      <c r="BE131" s="12" t="s">
        <v>4316</v>
      </c>
      <c r="BF131" s="12" t="s">
        <v>7891</v>
      </c>
      <c r="BG131" s="12" t="s">
        <v>7891</v>
      </c>
      <c r="BH131" s="12" t="s">
        <v>7891</v>
      </c>
      <c r="BI131" s="12" t="s">
        <v>7891</v>
      </c>
      <c r="BJ131" s="12" t="s">
        <v>7891</v>
      </c>
      <c r="BK131" s="12" t="s">
        <v>7891</v>
      </c>
      <c r="BL131" s="12" t="s">
        <v>7891</v>
      </c>
      <c r="BM131" s="12">
        <v>33790740</v>
      </c>
      <c r="BN131" s="12" t="s">
        <v>7891</v>
      </c>
      <c r="BO131" s="12" t="s">
        <v>7891</v>
      </c>
      <c r="BP131" s="12" t="s">
        <v>7891</v>
      </c>
      <c r="BQ131" s="12" t="s">
        <v>7891</v>
      </c>
      <c r="BR131" s="12" t="s">
        <v>10102</v>
      </c>
    </row>
    <row r="132" spans="1:70" s="2" customFormat="1" ht="13" x14ac:dyDescent="0.3">
      <c r="A132" s="2" t="s">
        <v>4146</v>
      </c>
      <c r="B132" s="2" t="s">
        <v>4134</v>
      </c>
      <c r="C132" s="9">
        <v>2021</v>
      </c>
      <c r="D132" s="2" t="s">
        <v>4133</v>
      </c>
      <c r="E132" s="2" t="s">
        <v>4137</v>
      </c>
      <c r="G132" s="2" t="s">
        <v>4135</v>
      </c>
      <c r="H132" s="2" t="s">
        <v>4136</v>
      </c>
      <c r="K132" s="11">
        <v>44435</v>
      </c>
      <c r="L132" s="2" t="s">
        <v>4138</v>
      </c>
      <c r="N132" s="2" t="s">
        <v>4139</v>
      </c>
    </row>
    <row r="133" spans="1:70" s="12" customFormat="1" ht="13" x14ac:dyDescent="0.3">
      <c r="A133" s="12" t="s">
        <v>6816</v>
      </c>
      <c r="B133" s="12" t="s">
        <v>4134</v>
      </c>
      <c r="C133" s="14">
        <v>2021</v>
      </c>
      <c r="D133" s="12" t="s">
        <v>4133</v>
      </c>
      <c r="E133" s="12" t="s">
        <v>4137</v>
      </c>
      <c r="G133" s="12" t="s">
        <v>4135</v>
      </c>
      <c r="H133" s="12" t="s">
        <v>4136</v>
      </c>
      <c r="K133" s="13">
        <v>44435</v>
      </c>
      <c r="L133" s="12" t="s">
        <v>4138</v>
      </c>
      <c r="N133" s="12" t="s">
        <v>4139</v>
      </c>
    </row>
    <row r="134" spans="1:70" s="12" customFormat="1" ht="13" x14ac:dyDescent="0.3">
      <c r="A134" s="12" t="s">
        <v>7323</v>
      </c>
      <c r="B134" s="12" t="s">
        <v>7262</v>
      </c>
      <c r="C134" s="14">
        <v>2021</v>
      </c>
      <c r="D134" s="12" t="s">
        <v>7263</v>
      </c>
      <c r="E134" s="12" t="s">
        <v>7264</v>
      </c>
      <c r="G134" s="12">
        <v>18</v>
      </c>
      <c r="H134" s="12">
        <v>16</v>
      </c>
      <c r="I134" s="12">
        <v>8606</v>
      </c>
      <c r="M134" s="12">
        <v>1</v>
      </c>
      <c r="N134" s="12" t="s">
        <v>4139</v>
      </c>
      <c r="O134" s="12" t="s">
        <v>7265</v>
      </c>
      <c r="P134" s="12" t="s">
        <v>467</v>
      </c>
      <c r="Q134" s="12" t="s">
        <v>7218</v>
      </c>
      <c r="R134" s="12" t="s">
        <v>7266</v>
      </c>
      <c r="S134" s="12" t="s">
        <v>7219</v>
      </c>
      <c r="T134" s="12" t="s">
        <v>7267</v>
      </c>
    </row>
    <row r="135" spans="1:70" s="12" customFormat="1" ht="13" x14ac:dyDescent="0.3">
      <c r="A135" s="12" t="s">
        <v>7977</v>
      </c>
      <c r="B135" s="12" t="s">
        <v>7890</v>
      </c>
      <c r="C135" s="14" t="s">
        <v>7891</v>
      </c>
      <c r="D135" s="12" t="s">
        <v>4133</v>
      </c>
      <c r="E135" s="12" t="s">
        <v>7892</v>
      </c>
      <c r="U135" s="12" t="s">
        <v>7891</v>
      </c>
      <c r="V135" s="12" t="s">
        <v>7891</v>
      </c>
      <c r="W135" s="12" t="s">
        <v>7891</v>
      </c>
      <c r="X135" s="12" t="s">
        <v>7891</v>
      </c>
      <c r="Y135" s="12" t="s">
        <v>7891</v>
      </c>
      <c r="Z135" s="12" t="s">
        <v>7891</v>
      </c>
      <c r="AA135" s="12" t="s">
        <v>7891</v>
      </c>
      <c r="AB135" s="12" t="s">
        <v>7893</v>
      </c>
      <c r="AC135" s="12" t="s">
        <v>7891</v>
      </c>
      <c r="AD135" s="12" t="s">
        <v>7891</v>
      </c>
      <c r="AE135" s="12" t="s">
        <v>7891</v>
      </c>
      <c r="AF135" s="12" t="s">
        <v>7891</v>
      </c>
      <c r="AG135" s="12" t="s">
        <v>7891</v>
      </c>
      <c r="AH135" s="12" t="s">
        <v>7891</v>
      </c>
      <c r="AI135" s="12" t="s">
        <v>7891</v>
      </c>
      <c r="AJ135" s="12" t="s">
        <v>7891</v>
      </c>
      <c r="AK135" s="12" t="s">
        <v>7891</v>
      </c>
      <c r="AL135" s="12" t="s">
        <v>7891</v>
      </c>
      <c r="AM135" s="12" t="s">
        <v>7891</v>
      </c>
      <c r="AN135" s="12" t="s">
        <v>7891</v>
      </c>
      <c r="AO135" s="12" t="s">
        <v>7891</v>
      </c>
      <c r="AP135" s="12" t="s">
        <v>7894</v>
      </c>
      <c r="AQ135" s="12" t="s">
        <v>7891</v>
      </c>
      <c r="AR135" s="12" t="s">
        <v>7891</v>
      </c>
      <c r="AS135" s="12" t="s">
        <v>7891</v>
      </c>
      <c r="AT135" s="12" t="s">
        <v>7895</v>
      </c>
      <c r="AU135" s="12">
        <v>2021</v>
      </c>
      <c r="AV135" s="12">
        <v>18</v>
      </c>
      <c r="AW135" s="12">
        <v>16</v>
      </c>
      <c r="AX135" s="12" t="s">
        <v>7891</v>
      </c>
      <c r="AY135" s="12" t="s">
        <v>7891</v>
      </c>
      <c r="AZ135" s="12" t="s">
        <v>7891</v>
      </c>
      <c r="BA135" s="12" t="s">
        <v>7891</v>
      </c>
      <c r="BB135" s="12" t="s">
        <v>7891</v>
      </c>
      <c r="BC135" s="12" t="s">
        <v>7891</v>
      </c>
      <c r="BD135" s="12">
        <v>8606</v>
      </c>
      <c r="BE135" s="12" t="s">
        <v>4139</v>
      </c>
      <c r="BF135" s="12" t="s">
        <v>7891</v>
      </c>
      <c r="BG135" s="12" t="s">
        <v>7891</v>
      </c>
      <c r="BH135" s="12" t="s">
        <v>7891</v>
      </c>
      <c r="BI135" s="12" t="s">
        <v>7891</v>
      </c>
      <c r="BJ135" s="12" t="s">
        <v>7891</v>
      </c>
      <c r="BK135" s="12" t="s">
        <v>7891</v>
      </c>
      <c r="BL135" s="12" t="s">
        <v>7891</v>
      </c>
      <c r="BM135" s="12">
        <v>34444354</v>
      </c>
      <c r="BN135" s="12" t="s">
        <v>7891</v>
      </c>
      <c r="BO135" s="12" t="s">
        <v>7891</v>
      </c>
      <c r="BP135" s="12" t="s">
        <v>7891</v>
      </c>
      <c r="BQ135" s="12" t="s">
        <v>7891</v>
      </c>
      <c r="BR135" s="12" t="s">
        <v>7896</v>
      </c>
    </row>
    <row r="136" spans="1:70" s="12" customFormat="1" ht="13" x14ac:dyDescent="0.3">
      <c r="A136" s="12" t="s">
        <v>11404</v>
      </c>
      <c r="B136" s="12" t="s">
        <v>7890</v>
      </c>
      <c r="C136" s="14" t="s">
        <v>7891</v>
      </c>
      <c r="D136" s="12" t="s">
        <v>4133</v>
      </c>
      <c r="E136" s="12" t="s">
        <v>7892</v>
      </c>
      <c r="U136" s="12" t="s">
        <v>7891</v>
      </c>
      <c r="V136" s="12" t="s">
        <v>9381</v>
      </c>
      <c r="W136" s="12" t="s">
        <v>7891</v>
      </c>
      <c r="X136" s="12" t="s">
        <v>7891</v>
      </c>
      <c r="Y136" s="12" t="s">
        <v>7891</v>
      </c>
      <c r="Z136" s="12" t="s">
        <v>7891</v>
      </c>
      <c r="AA136" s="12" t="s">
        <v>7891</v>
      </c>
      <c r="AB136" s="12" t="s">
        <v>7893</v>
      </c>
      <c r="AC136" s="12" t="s">
        <v>7891</v>
      </c>
      <c r="AD136" s="12" t="s">
        <v>7891</v>
      </c>
      <c r="AE136" s="12" t="s">
        <v>7891</v>
      </c>
      <c r="AF136" s="12" t="s">
        <v>7891</v>
      </c>
      <c r="AG136" s="12" t="s">
        <v>7891</v>
      </c>
      <c r="AH136" s="12" t="s">
        <v>7891</v>
      </c>
      <c r="AI136" s="12" t="s">
        <v>7891</v>
      </c>
      <c r="AJ136" s="12" t="s">
        <v>7891</v>
      </c>
      <c r="AK136" s="12" t="s">
        <v>7891</v>
      </c>
      <c r="AL136" s="12" t="s">
        <v>7891</v>
      </c>
      <c r="AM136" s="12" t="s">
        <v>7891</v>
      </c>
      <c r="AN136" s="12" t="s">
        <v>7891</v>
      </c>
      <c r="AO136" s="12" t="s">
        <v>7891</v>
      </c>
      <c r="AP136" s="12" t="s">
        <v>7894</v>
      </c>
      <c r="AQ136" s="12" t="s">
        <v>7891</v>
      </c>
      <c r="AR136" s="12" t="s">
        <v>7891</v>
      </c>
      <c r="AS136" s="12" t="s">
        <v>7891</v>
      </c>
      <c r="AT136" s="12" t="s">
        <v>7895</v>
      </c>
      <c r="AU136" s="12">
        <v>2021</v>
      </c>
      <c r="AV136" s="12">
        <v>18</v>
      </c>
      <c r="AW136" s="12">
        <v>16</v>
      </c>
      <c r="AX136" s="12" t="s">
        <v>7891</v>
      </c>
      <c r="AY136" s="12" t="s">
        <v>7891</v>
      </c>
      <c r="AZ136" s="12" t="s">
        <v>7891</v>
      </c>
      <c r="BA136" s="12" t="s">
        <v>7891</v>
      </c>
      <c r="BB136" s="12" t="s">
        <v>7891</v>
      </c>
      <c r="BC136" s="12" t="s">
        <v>7891</v>
      </c>
      <c r="BD136" s="12">
        <v>8606</v>
      </c>
      <c r="BE136" s="12" t="s">
        <v>4139</v>
      </c>
      <c r="BF136" s="12" t="s">
        <v>7891</v>
      </c>
      <c r="BG136" s="12" t="s">
        <v>7891</v>
      </c>
      <c r="BH136" s="12" t="s">
        <v>7891</v>
      </c>
      <c r="BI136" s="12" t="s">
        <v>7891</v>
      </c>
      <c r="BJ136" s="12" t="s">
        <v>7891</v>
      </c>
      <c r="BK136" s="12" t="s">
        <v>7891</v>
      </c>
      <c r="BL136" s="12" t="s">
        <v>7891</v>
      </c>
      <c r="BM136" s="12">
        <v>34444354</v>
      </c>
      <c r="BN136" s="12" t="s">
        <v>7891</v>
      </c>
      <c r="BO136" s="12" t="s">
        <v>7891</v>
      </c>
      <c r="BP136" s="12" t="s">
        <v>7891</v>
      </c>
      <c r="BQ136" s="12" t="s">
        <v>7891</v>
      </c>
      <c r="BR136" s="12" t="s">
        <v>7896</v>
      </c>
    </row>
    <row r="137" spans="1:70" s="2" customFormat="1" ht="13" x14ac:dyDescent="0.3">
      <c r="A137" s="2" t="s">
        <v>7072</v>
      </c>
      <c r="B137" s="2" t="s">
        <v>6956</v>
      </c>
      <c r="C137" s="9">
        <v>2021</v>
      </c>
      <c r="D137" s="2" t="s">
        <v>6955</v>
      </c>
      <c r="E137" s="2" t="s">
        <v>6959</v>
      </c>
      <c r="G137" s="2" t="s">
        <v>6957</v>
      </c>
      <c r="H137" s="2" t="s">
        <v>6958</v>
      </c>
      <c r="K137" s="11">
        <v>44559</v>
      </c>
      <c r="N137" s="2" t="s">
        <v>6960</v>
      </c>
    </row>
    <row r="138" spans="1:70" s="12" customFormat="1" ht="13" x14ac:dyDescent="0.3">
      <c r="A138" s="12" t="s">
        <v>7738</v>
      </c>
      <c r="B138" s="12" t="s">
        <v>7692</v>
      </c>
      <c r="C138" s="14">
        <v>2021</v>
      </c>
      <c r="D138" s="12" t="s">
        <v>6955</v>
      </c>
      <c r="E138" s="12" t="s">
        <v>7693</v>
      </c>
      <c r="N138" s="12" t="s">
        <v>6960</v>
      </c>
      <c r="O138" s="12" t="s">
        <v>7694</v>
      </c>
      <c r="P138" s="12" t="s">
        <v>467</v>
      </c>
      <c r="Q138" s="12" t="s">
        <v>7232</v>
      </c>
      <c r="S138" s="12" t="s">
        <v>7219</v>
      </c>
      <c r="T138" s="12" t="s">
        <v>7695</v>
      </c>
    </row>
    <row r="139" spans="1:70" s="12" customFormat="1" ht="13" x14ac:dyDescent="0.3">
      <c r="A139" s="12" t="s">
        <v>11408</v>
      </c>
      <c r="B139" s="12" t="s">
        <v>11571</v>
      </c>
      <c r="C139" s="14" t="s">
        <v>7891</v>
      </c>
      <c r="D139" s="12" t="s">
        <v>6955</v>
      </c>
      <c r="E139" s="12" t="s">
        <v>11572</v>
      </c>
      <c r="U139" s="12" t="s">
        <v>7891</v>
      </c>
      <c r="V139" s="12" t="s">
        <v>11573</v>
      </c>
      <c r="W139" s="12" t="s">
        <v>7891</v>
      </c>
      <c r="X139" s="12" t="s">
        <v>7891</v>
      </c>
      <c r="Y139" s="12" t="s">
        <v>7891</v>
      </c>
      <c r="Z139" s="12" t="s">
        <v>7891</v>
      </c>
      <c r="AA139" s="12" t="s">
        <v>7891</v>
      </c>
      <c r="AB139" s="12" t="s">
        <v>11574</v>
      </c>
      <c r="AC139" s="12" t="s">
        <v>7891</v>
      </c>
      <c r="AD139" s="12" t="s">
        <v>7891</v>
      </c>
      <c r="AE139" s="12" t="s">
        <v>7891</v>
      </c>
      <c r="AF139" s="12" t="s">
        <v>7891</v>
      </c>
      <c r="AG139" s="12" t="s">
        <v>7891</v>
      </c>
      <c r="AH139" s="12" t="s">
        <v>7891</v>
      </c>
      <c r="AI139" s="12" t="s">
        <v>7891</v>
      </c>
      <c r="AJ139" s="12" t="s">
        <v>7891</v>
      </c>
      <c r="AK139" s="12" t="s">
        <v>7891</v>
      </c>
      <c r="AL139" s="12" t="s">
        <v>7891</v>
      </c>
      <c r="AM139" s="12" t="s">
        <v>7891</v>
      </c>
      <c r="AN139" s="12" t="s">
        <v>7891</v>
      </c>
      <c r="AO139" s="12" t="s">
        <v>11575</v>
      </c>
      <c r="AP139" s="12" t="s">
        <v>11576</v>
      </c>
      <c r="AQ139" s="12" t="s">
        <v>7891</v>
      </c>
      <c r="AR139" s="12" t="s">
        <v>7891</v>
      </c>
      <c r="AS139" s="12" t="s">
        <v>7891</v>
      </c>
      <c r="AT139" s="12" t="s">
        <v>7891</v>
      </c>
      <c r="AU139" s="12" t="s">
        <v>7891</v>
      </c>
      <c r="AV139" s="12" t="s">
        <v>7891</v>
      </c>
      <c r="AW139" s="12" t="s">
        <v>7891</v>
      </c>
      <c r="AX139" s="12" t="s">
        <v>7891</v>
      </c>
      <c r="AY139" s="12" t="s">
        <v>7891</v>
      </c>
      <c r="AZ139" s="12" t="s">
        <v>7891</v>
      </c>
      <c r="BA139" s="12" t="s">
        <v>7891</v>
      </c>
      <c r="BB139" s="12" t="s">
        <v>7891</v>
      </c>
      <c r="BC139" s="12" t="s">
        <v>7891</v>
      </c>
      <c r="BD139" s="12">
        <v>48674211066764</v>
      </c>
      <c r="BE139" s="12" t="s">
        <v>6960</v>
      </c>
      <c r="BF139" s="12" t="s">
        <v>7891</v>
      </c>
      <c r="BG139" s="12" t="s">
        <v>8701</v>
      </c>
      <c r="BH139" s="12" t="s">
        <v>7891</v>
      </c>
      <c r="BI139" s="12" t="s">
        <v>7891</v>
      </c>
      <c r="BJ139" s="12" t="s">
        <v>7891</v>
      </c>
      <c r="BK139" s="12" t="s">
        <v>7891</v>
      </c>
      <c r="BL139" s="12" t="s">
        <v>7891</v>
      </c>
      <c r="BM139" s="12">
        <v>34963341</v>
      </c>
      <c r="BN139" s="12" t="s">
        <v>7891</v>
      </c>
      <c r="BO139" s="12" t="s">
        <v>7891</v>
      </c>
      <c r="BP139" s="12" t="s">
        <v>7891</v>
      </c>
      <c r="BQ139" s="12" t="s">
        <v>7891</v>
      </c>
      <c r="BR139" s="12" t="s">
        <v>11577</v>
      </c>
    </row>
    <row r="140" spans="1:70" s="2" customFormat="1" ht="13" x14ac:dyDescent="0.3">
      <c r="A140" s="2" t="s">
        <v>3856</v>
      </c>
      <c r="B140" s="2" t="s">
        <v>2428</v>
      </c>
      <c r="C140" s="9">
        <v>2022</v>
      </c>
      <c r="D140" s="2" t="s">
        <v>2427</v>
      </c>
      <c r="E140" s="2" t="s">
        <v>2429</v>
      </c>
      <c r="F140" s="2" t="s">
        <v>2433</v>
      </c>
      <c r="G140" s="2" t="str">
        <f>"15411559"</f>
        <v>15411559</v>
      </c>
      <c r="I140" s="2" t="str">
        <f>"20220224"</f>
        <v>20220224</v>
      </c>
      <c r="N140" s="2" t="s">
        <v>2430</v>
      </c>
      <c r="O140" s="2" t="s">
        <v>2431</v>
      </c>
      <c r="P140" s="2" t="s">
        <v>2044</v>
      </c>
      <c r="Q140" s="2" t="s">
        <v>1495</v>
      </c>
      <c r="R140" s="2" t="s">
        <v>2432</v>
      </c>
      <c r="T140" s="2" t="s">
        <v>2433</v>
      </c>
      <c r="U140" s="2" t="s">
        <v>2434</v>
      </c>
    </row>
    <row r="141" spans="1:70" s="2" customFormat="1" ht="13" x14ac:dyDescent="0.3">
      <c r="A141" s="2" t="s">
        <v>4015</v>
      </c>
      <c r="B141" s="2" t="s">
        <v>3938</v>
      </c>
      <c r="C141" s="9">
        <v>2020</v>
      </c>
      <c r="D141" s="2" t="s">
        <v>3937</v>
      </c>
      <c r="E141" s="2" t="s">
        <v>3939</v>
      </c>
      <c r="F141" s="2" t="s">
        <v>3943</v>
      </c>
      <c r="H141" s="2" t="str">
        <f>"9781498563055; 9781498563062"</f>
        <v>9781498563055; 9781498563062</v>
      </c>
      <c r="I141" s="2" t="str">
        <f>"20210101"</f>
        <v>20210101</v>
      </c>
      <c r="L141" s="2">
        <v>135</v>
      </c>
      <c r="M141" s="2">
        <v>26</v>
      </c>
      <c r="N141" s="2" t="s">
        <v>3940</v>
      </c>
      <c r="P141" s="2" t="s">
        <v>3941</v>
      </c>
      <c r="Q141" s="2" t="s">
        <v>2078</v>
      </c>
      <c r="R141" s="2" t="s">
        <v>3942</v>
      </c>
      <c r="T141" s="2" t="s">
        <v>3943</v>
      </c>
      <c r="U141" s="2" t="s">
        <v>3944</v>
      </c>
    </row>
    <row r="142" spans="1:70" s="12" customFormat="1" ht="13" x14ac:dyDescent="0.3">
      <c r="A142" s="12" t="s">
        <v>4086</v>
      </c>
      <c r="B142" s="12" t="s">
        <v>3938</v>
      </c>
      <c r="C142" s="14">
        <v>2020</v>
      </c>
      <c r="D142" s="12" t="s">
        <v>3937</v>
      </c>
      <c r="E142" s="12" t="s">
        <v>3939</v>
      </c>
      <c r="F142" s="12" t="s">
        <v>3943</v>
      </c>
      <c r="H142" s="12" t="str">
        <f>"9781498563055; 9781498563062"</f>
        <v>9781498563055; 9781498563062</v>
      </c>
      <c r="I142" s="12" t="str">
        <f>"20210101"</f>
        <v>20210101</v>
      </c>
      <c r="L142" s="12">
        <v>135</v>
      </c>
      <c r="M142" s="12">
        <v>26</v>
      </c>
      <c r="N142" s="12" t="s">
        <v>3940</v>
      </c>
      <c r="P142" s="12" t="s">
        <v>3941</v>
      </c>
      <c r="Q142" s="12" t="s">
        <v>2078</v>
      </c>
      <c r="R142" s="12" t="s">
        <v>3942</v>
      </c>
      <c r="T142" s="12" t="s">
        <v>3943</v>
      </c>
      <c r="U142" s="12" t="s">
        <v>3944</v>
      </c>
    </row>
    <row r="143" spans="1:70" s="12" customFormat="1" ht="13" x14ac:dyDescent="0.3">
      <c r="A143" s="12" t="s">
        <v>323</v>
      </c>
      <c r="B143" s="12" t="s">
        <v>162</v>
      </c>
      <c r="C143" s="16">
        <v>2021</v>
      </c>
      <c r="D143" s="12" t="s">
        <v>160</v>
      </c>
      <c r="E143" s="12" t="s">
        <v>169</v>
      </c>
      <c r="F143" s="12" t="s">
        <v>161</v>
      </c>
      <c r="G143" s="12" t="s">
        <v>163</v>
      </c>
      <c r="H143" s="12" t="s">
        <v>164</v>
      </c>
      <c r="I143" s="12" t="s">
        <v>14</v>
      </c>
      <c r="J143" s="12" t="s">
        <v>165</v>
      </c>
      <c r="L143" s="12" t="s">
        <v>166</v>
      </c>
      <c r="M143" s="12" t="s">
        <v>167</v>
      </c>
      <c r="N143" s="12" t="s">
        <v>18</v>
      </c>
      <c r="O143" s="12" t="s">
        <v>18</v>
      </c>
      <c r="P143" s="12" t="s">
        <v>168</v>
      </c>
      <c r="Q143" s="12" t="s">
        <v>20</v>
      </c>
      <c r="R143" s="12" t="s">
        <v>153</v>
      </c>
      <c r="T143" s="12" t="s">
        <v>23</v>
      </c>
      <c r="U143" s="12" t="s">
        <v>170</v>
      </c>
      <c r="V143" s="12" t="s">
        <v>171</v>
      </c>
      <c r="W143" s="12" t="s">
        <v>172</v>
      </c>
      <c r="X143" s="12" t="s">
        <v>173</v>
      </c>
      <c r="Y143" s="12" t="s">
        <v>174</v>
      </c>
      <c r="Z143" s="12" t="s">
        <v>175</v>
      </c>
      <c r="AA143" s="12" t="s">
        <v>172</v>
      </c>
      <c r="AB143" s="12" t="s">
        <v>176</v>
      </c>
      <c r="AC143" s="12" t="s">
        <v>30</v>
      </c>
    </row>
    <row r="144" spans="1:70" s="12" customFormat="1" ht="13" x14ac:dyDescent="0.3">
      <c r="A144" s="12" t="s">
        <v>404</v>
      </c>
      <c r="B144" s="12" t="s">
        <v>162</v>
      </c>
      <c r="C144" s="16" t="s">
        <v>23</v>
      </c>
      <c r="D144" s="12" t="s">
        <v>160</v>
      </c>
      <c r="E144" s="12" t="s">
        <v>169</v>
      </c>
      <c r="F144" s="12" t="s">
        <v>161</v>
      </c>
      <c r="H144" s="12" t="s">
        <v>163</v>
      </c>
      <c r="I144" s="12" t="s">
        <v>164</v>
      </c>
      <c r="J144" s="12" t="s">
        <v>14</v>
      </c>
      <c r="K144" s="12" t="s">
        <v>165</v>
      </c>
      <c r="M144" s="12" t="s">
        <v>166</v>
      </c>
      <c r="N144" s="12" t="s">
        <v>167</v>
      </c>
      <c r="O144" s="12" t="s">
        <v>18</v>
      </c>
      <c r="P144" s="12" t="s">
        <v>18</v>
      </c>
      <c r="Q144" s="12" t="s">
        <v>168</v>
      </c>
      <c r="R144" s="12" t="s">
        <v>20</v>
      </c>
      <c r="S144" s="12" t="s">
        <v>153</v>
      </c>
      <c r="U144" s="12" t="s">
        <v>23</v>
      </c>
      <c r="V144" s="12" t="s">
        <v>170</v>
      </c>
      <c r="W144" s="12" t="s">
        <v>171</v>
      </c>
      <c r="X144" s="12" t="s">
        <v>172</v>
      </c>
      <c r="Y144" s="12" t="s">
        <v>173</v>
      </c>
      <c r="Z144" s="12" t="s">
        <v>174</v>
      </c>
      <c r="AA144" s="12" t="s">
        <v>175</v>
      </c>
      <c r="AB144" s="12" t="s">
        <v>172</v>
      </c>
      <c r="AC144" s="12" t="s">
        <v>176</v>
      </c>
      <c r="AD144" s="12" t="s">
        <v>30</v>
      </c>
    </row>
    <row r="145" spans="1:70" s="12" customFormat="1" ht="13" x14ac:dyDescent="0.3">
      <c r="A145" s="12" t="s">
        <v>7738</v>
      </c>
      <c r="B145" s="12" t="s">
        <v>7632</v>
      </c>
      <c r="C145" s="14">
        <v>2021</v>
      </c>
      <c r="D145" s="12" t="s">
        <v>160</v>
      </c>
      <c r="E145" s="12" t="s">
        <v>7633</v>
      </c>
      <c r="G145" s="12">
        <v>50</v>
      </c>
      <c r="H145" s="12">
        <v>3</v>
      </c>
      <c r="J145" s="12">
        <v>437</v>
      </c>
      <c r="K145" s="12">
        <v>452</v>
      </c>
      <c r="N145" s="12" t="s">
        <v>164</v>
      </c>
      <c r="O145" s="12" t="s">
        <v>7634</v>
      </c>
      <c r="P145" s="12" t="s">
        <v>467</v>
      </c>
      <c r="Q145" s="12" t="s">
        <v>7218</v>
      </c>
      <c r="S145" s="12" t="s">
        <v>7219</v>
      </c>
      <c r="T145" s="12" t="s">
        <v>7635</v>
      </c>
    </row>
    <row r="146" spans="1:70" s="12" customFormat="1" ht="13" x14ac:dyDescent="0.3">
      <c r="A146" s="12" t="s">
        <v>1827</v>
      </c>
      <c r="B146" s="12" t="s">
        <v>1659</v>
      </c>
      <c r="C146" s="15">
        <v>2021</v>
      </c>
      <c r="D146" s="12" t="s">
        <v>1658</v>
      </c>
      <c r="E146" s="12" t="s">
        <v>169</v>
      </c>
      <c r="F146" s="12" t="s">
        <v>1661</v>
      </c>
      <c r="G146" s="12" t="str">
        <f>"10531890"</f>
        <v>10531890</v>
      </c>
      <c r="I146" s="12" t="str">
        <f>"Jun2021"</f>
        <v>Jun2021</v>
      </c>
      <c r="J146" s="12">
        <v>50</v>
      </c>
      <c r="K146" s="12">
        <v>3</v>
      </c>
      <c r="L146" s="12">
        <v>437</v>
      </c>
      <c r="M146" s="12">
        <v>16</v>
      </c>
      <c r="N146" s="12">
        <v>150303032</v>
      </c>
      <c r="O146" s="12" t="s">
        <v>164</v>
      </c>
      <c r="P146" s="12" t="s">
        <v>691</v>
      </c>
      <c r="Q146" s="12" t="s">
        <v>442</v>
      </c>
      <c r="R146" s="12" t="s">
        <v>1660</v>
      </c>
      <c r="U146" s="12" t="s">
        <v>1662</v>
      </c>
    </row>
    <row r="147" spans="1:70" s="12" customFormat="1" ht="13" x14ac:dyDescent="0.3">
      <c r="A147" s="12" t="s">
        <v>1970</v>
      </c>
      <c r="B147" s="12" t="s">
        <v>1659</v>
      </c>
      <c r="C147" s="15">
        <v>2021</v>
      </c>
      <c r="D147" s="12" t="s">
        <v>1658</v>
      </c>
      <c r="E147" s="12" t="s">
        <v>169</v>
      </c>
      <c r="F147" s="12" t="s">
        <v>1661</v>
      </c>
      <c r="G147" s="12" t="str">
        <f>"10531890"</f>
        <v>10531890</v>
      </c>
      <c r="I147" s="12" t="str">
        <f>"Jun2021"</f>
        <v>Jun2021</v>
      </c>
      <c r="J147" s="12">
        <v>50</v>
      </c>
      <c r="K147" s="12">
        <v>3</v>
      </c>
      <c r="L147" s="12">
        <v>437</v>
      </c>
      <c r="M147" s="12">
        <v>16</v>
      </c>
      <c r="N147" s="12">
        <v>150303032</v>
      </c>
      <c r="O147" s="12" t="s">
        <v>164</v>
      </c>
      <c r="P147" s="12" t="s">
        <v>691</v>
      </c>
      <c r="Q147" s="12" t="s">
        <v>442</v>
      </c>
      <c r="R147" s="12" t="s">
        <v>1660</v>
      </c>
      <c r="U147" s="12" t="s">
        <v>1662</v>
      </c>
    </row>
    <row r="148" spans="1:70" s="12" customFormat="1" ht="13" x14ac:dyDescent="0.3">
      <c r="A148" s="12" t="s">
        <v>3856</v>
      </c>
      <c r="B148" s="12" t="s">
        <v>1659</v>
      </c>
      <c r="C148" s="14">
        <v>2020</v>
      </c>
      <c r="D148" s="12" t="s">
        <v>3649</v>
      </c>
      <c r="E148" s="12" t="s">
        <v>169</v>
      </c>
      <c r="F148" s="12" t="s">
        <v>3652</v>
      </c>
      <c r="G148" s="12" t="str">
        <f>"10531890"</f>
        <v>10531890</v>
      </c>
      <c r="I148" s="12" t="str">
        <f>"20210601"</f>
        <v>20210601</v>
      </c>
      <c r="J148" s="12">
        <v>50</v>
      </c>
      <c r="K148" s="12">
        <v>3</v>
      </c>
      <c r="L148" s="12">
        <v>437</v>
      </c>
      <c r="M148" s="12">
        <v>16</v>
      </c>
      <c r="N148" s="12" t="s">
        <v>3650</v>
      </c>
      <c r="O148" s="12" t="s">
        <v>164</v>
      </c>
      <c r="P148" s="12" t="s">
        <v>2108</v>
      </c>
      <c r="Q148" s="12" t="s">
        <v>1495</v>
      </c>
      <c r="R148" s="12" t="s">
        <v>3651</v>
      </c>
      <c r="T148" s="12" t="s">
        <v>3652</v>
      </c>
      <c r="U148" s="12" t="s">
        <v>3653</v>
      </c>
    </row>
    <row r="149" spans="1:70" s="2" customFormat="1" ht="13" x14ac:dyDescent="0.3">
      <c r="A149" s="2" t="s">
        <v>4015</v>
      </c>
      <c r="B149" s="2" t="s">
        <v>1659</v>
      </c>
      <c r="C149" s="9">
        <v>2020</v>
      </c>
      <c r="D149" s="2" t="s">
        <v>3649</v>
      </c>
      <c r="E149" s="2" t="s">
        <v>169</v>
      </c>
      <c r="F149" s="2" t="s">
        <v>3652</v>
      </c>
      <c r="G149" s="2" t="str">
        <f>"10531890"</f>
        <v>10531890</v>
      </c>
      <c r="I149" s="2" t="str">
        <f>"20210601"</f>
        <v>20210601</v>
      </c>
      <c r="J149" s="2">
        <v>50</v>
      </c>
      <c r="K149" s="2">
        <v>3</v>
      </c>
      <c r="L149" s="2">
        <v>437</v>
      </c>
      <c r="M149" s="2">
        <v>16</v>
      </c>
      <c r="N149" s="2" t="s">
        <v>3650</v>
      </c>
      <c r="O149" s="2" t="s">
        <v>164</v>
      </c>
      <c r="P149" s="2" t="s">
        <v>2108</v>
      </c>
      <c r="Q149" s="2" t="s">
        <v>1495</v>
      </c>
      <c r="R149" s="2" t="s">
        <v>3651</v>
      </c>
      <c r="T149" s="2" t="s">
        <v>3652</v>
      </c>
      <c r="U149" s="2" t="s">
        <v>3653</v>
      </c>
    </row>
    <row r="150" spans="1:70" s="2" customFormat="1" ht="13" x14ac:dyDescent="0.3">
      <c r="A150" s="2" t="s">
        <v>1827</v>
      </c>
      <c r="B150" s="2" t="s">
        <v>772</v>
      </c>
      <c r="C150" s="10">
        <v>2021</v>
      </c>
      <c r="D150" s="2" t="s">
        <v>771</v>
      </c>
      <c r="E150" s="2" t="s">
        <v>773</v>
      </c>
      <c r="G150" s="2" t="str">
        <f>"10553134"</f>
        <v>10553134</v>
      </c>
      <c r="I150" s="2" t="str">
        <f>"Fall2021"</f>
        <v>Fall2021</v>
      </c>
      <c r="J150" s="2">
        <v>84</v>
      </c>
      <c r="K150" s="2">
        <v>3</v>
      </c>
      <c r="L150" s="2">
        <v>24</v>
      </c>
      <c r="M150" s="2">
        <v>2</v>
      </c>
      <c r="N150" s="2">
        <v>152252983</v>
      </c>
      <c r="P150" s="2" t="s">
        <v>774</v>
      </c>
      <c r="Q150" s="2" t="s">
        <v>467</v>
      </c>
      <c r="R150" s="2" t="s">
        <v>775</v>
      </c>
      <c r="U150" s="2" t="s">
        <v>776</v>
      </c>
    </row>
    <row r="151" spans="1:70" s="2" customFormat="1" ht="13" x14ac:dyDescent="0.3">
      <c r="A151" s="2" t="s">
        <v>6816</v>
      </c>
      <c r="B151" s="2" t="s">
        <v>6345</v>
      </c>
      <c r="C151" s="9">
        <v>2022</v>
      </c>
      <c r="D151" s="2" t="s">
        <v>6344</v>
      </c>
      <c r="E151" s="2" t="s">
        <v>6348</v>
      </c>
      <c r="G151" s="2" t="s">
        <v>6346</v>
      </c>
      <c r="H151" s="2" t="s">
        <v>6347</v>
      </c>
      <c r="K151" s="11">
        <v>44657</v>
      </c>
      <c r="L151" s="2" t="s">
        <v>6349</v>
      </c>
      <c r="N151" s="2" t="s">
        <v>6350</v>
      </c>
    </row>
    <row r="152" spans="1:70" s="12" customFormat="1" ht="13" x14ac:dyDescent="0.3">
      <c r="A152" s="12" t="s">
        <v>7072</v>
      </c>
      <c r="B152" s="12" t="s">
        <v>6345</v>
      </c>
      <c r="C152" s="14">
        <v>2022</v>
      </c>
      <c r="D152" s="12" t="s">
        <v>6344</v>
      </c>
      <c r="E152" s="12" t="s">
        <v>6348</v>
      </c>
      <c r="G152" s="12" t="s">
        <v>6346</v>
      </c>
      <c r="H152" s="12" t="s">
        <v>6347</v>
      </c>
      <c r="K152" s="13">
        <v>44657</v>
      </c>
      <c r="L152" s="12" t="s">
        <v>6349</v>
      </c>
      <c r="N152" s="12" t="s">
        <v>6350</v>
      </c>
    </row>
    <row r="153" spans="1:70" s="12" customFormat="1" ht="13" x14ac:dyDescent="0.3">
      <c r="A153" s="12" t="s">
        <v>1827</v>
      </c>
      <c r="B153" s="12" t="s">
        <v>619</v>
      </c>
      <c r="C153" s="15">
        <v>2021</v>
      </c>
      <c r="D153" s="12" t="s">
        <v>618</v>
      </c>
      <c r="E153" s="12" t="s">
        <v>620</v>
      </c>
      <c r="F153" s="12" t="s">
        <v>623</v>
      </c>
      <c r="G153" s="12" t="str">
        <f>"23171154"</f>
        <v>23171154</v>
      </c>
      <c r="I153" s="12" t="str">
        <f>"aug-dec2021"</f>
        <v>aug-dec2021</v>
      </c>
      <c r="J153" s="12">
        <v>10</v>
      </c>
      <c r="K153" s="12">
        <v>2</v>
      </c>
      <c r="L153" s="12">
        <v>1</v>
      </c>
      <c r="M153" s="12">
        <v>13</v>
      </c>
      <c r="N153" s="12">
        <v>153522060</v>
      </c>
      <c r="O153" s="12" t="s">
        <v>621</v>
      </c>
      <c r="P153" s="12" t="s">
        <v>622</v>
      </c>
      <c r="Q153" s="12" t="s">
        <v>467</v>
      </c>
      <c r="U153" s="12" t="s">
        <v>624</v>
      </c>
    </row>
    <row r="154" spans="1:70" s="12" customFormat="1" ht="13" x14ac:dyDescent="0.3">
      <c r="A154" s="12" t="s">
        <v>1827</v>
      </c>
      <c r="B154" s="12" t="s">
        <v>619</v>
      </c>
      <c r="C154" s="15">
        <v>2021</v>
      </c>
      <c r="D154" s="12" t="s">
        <v>625</v>
      </c>
      <c r="E154" s="12" t="s">
        <v>620</v>
      </c>
      <c r="F154" s="12" t="s">
        <v>623</v>
      </c>
      <c r="G154" s="12" t="str">
        <f>"23171154"</f>
        <v>23171154</v>
      </c>
      <c r="I154" s="12" t="str">
        <f>"aug-dec2021"</f>
        <v>aug-dec2021</v>
      </c>
      <c r="J154" s="12">
        <v>10</v>
      </c>
      <c r="K154" s="12">
        <v>2</v>
      </c>
      <c r="L154" s="12">
        <v>1</v>
      </c>
      <c r="M154" s="12">
        <v>13</v>
      </c>
      <c r="N154" s="12">
        <v>153522059</v>
      </c>
      <c r="O154" s="12" t="s">
        <v>621</v>
      </c>
      <c r="P154" s="12" t="s">
        <v>622</v>
      </c>
      <c r="Q154" s="12" t="s">
        <v>467</v>
      </c>
      <c r="U154" s="12" t="s">
        <v>626</v>
      </c>
    </row>
    <row r="155" spans="1:70" s="2" customFormat="1" ht="13" x14ac:dyDescent="0.3">
      <c r="A155" s="2" t="s">
        <v>1827</v>
      </c>
      <c r="B155" s="2" t="s">
        <v>619</v>
      </c>
      <c r="C155" s="10">
        <v>2021</v>
      </c>
      <c r="D155" s="2" t="s">
        <v>627</v>
      </c>
      <c r="E155" s="2" t="s">
        <v>620</v>
      </c>
      <c r="F155" s="2" t="s">
        <v>623</v>
      </c>
      <c r="G155" s="2" t="str">
        <f>"23171154"</f>
        <v>23171154</v>
      </c>
      <c r="I155" s="2" t="str">
        <f>"aug-dec2021"</f>
        <v>aug-dec2021</v>
      </c>
      <c r="J155" s="2">
        <v>10</v>
      </c>
      <c r="K155" s="2">
        <v>2</v>
      </c>
      <c r="L155" s="2">
        <v>1</v>
      </c>
      <c r="M155" s="2">
        <v>13</v>
      </c>
      <c r="N155" s="2">
        <v>153522058</v>
      </c>
      <c r="O155" s="2" t="s">
        <v>621</v>
      </c>
      <c r="P155" s="2" t="s">
        <v>622</v>
      </c>
      <c r="Q155" s="2" t="s">
        <v>467</v>
      </c>
      <c r="U155" s="2" t="s">
        <v>628</v>
      </c>
    </row>
    <row r="156" spans="1:70" s="2" customFormat="1" ht="13" x14ac:dyDescent="0.3">
      <c r="A156" s="2" t="s">
        <v>1827</v>
      </c>
      <c r="B156" s="2" t="s">
        <v>1323</v>
      </c>
      <c r="C156" s="10" t="str">
        <f>"2021"</f>
        <v>2021</v>
      </c>
      <c r="D156" s="2" t="s">
        <v>1322</v>
      </c>
      <c r="E156" s="2" t="s">
        <v>1324</v>
      </c>
      <c r="F156" s="2" t="s">
        <v>1327</v>
      </c>
      <c r="G156" s="2" t="str">
        <f>"00207411"</f>
        <v>00207411</v>
      </c>
      <c r="I156" s="2" t="str">
        <f>"2021"</f>
        <v>2021</v>
      </c>
      <c r="J156" s="2">
        <v>50</v>
      </c>
      <c r="K156" s="2">
        <v>4</v>
      </c>
      <c r="L156" s="2">
        <v>290</v>
      </c>
      <c r="M156" s="2">
        <v>3</v>
      </c>
      <c r="N156" s="2">
        <v>153950934</v>
      </c>
      <c r="O156" s="2" t="s">
        <v>1325</v>
      </c>
      <c r="P156" s="2" t="s">
        <v>457</v>
      </c>
      <c r="Q156" s="2" t="s">
        <v>537</v>
      </c>
      <c r="R156" s="2" t="s">
        <v>1326</v>
      </c>
      <c r="U156" s="2" t="s">
        <v>1328</v>
      </c>
    </row>
    <row r="157" spans="1:70" s="2" customFormat="1" ht="13" x14ac:dyDescent="0.3">
      <c r="A157" s="2" t="s">
        <v>6816</v>
      </c>
      <c r="B157" s="2" t="s">
        <v>5885</v>
      </c>
      <c r="C157" s="9">
        <v>2022</v>
      </c>
      <c r="D157" s="2" t="s">
        <v>5884</v>
      </c>
      <c r="E157" s="2" t="s">
        <v>5888</v>
      </c>
      <c r="G157" s="2" t="s">
        <v>5886</v>
      </c>
      <c r="H157" s="2" t="s">
        <v>5887</v>
      </c>
      <c r="K157" s="11">
        <v>44672</v>
      </c>
      <c r="L157" s="2" t="s">
        <v>5889</v>
      </c>
      <c r="N157" s="2" t="s">
        <v>5890</v>
      </c>
    </row>
    <row r="158" spans="1:70" s="2" customFormat="1" ht="13" x14ac:dyDescent="0.3">
      <c r="A158" s="2" t="s">
        <v>11404</v>
      </c>
      <c r="B158" s="2" t="s">
        <v>8153</v>
      </c>
      <c r="C158" s="9" t="s">
        <v>7891</v>
      </c>
      <c r="D158" s="2" t="s">
        <v>5884</v>
      </c>
      <c r="E158" s="2" t="s">
        <v>8154</v>
      </c>
      <c r="U158" s="2" t="s">
        <v>7891</v>
      </c>
      <c r="V158" s="2" t="s">
        <v>8155</v>
      </c>
      <c r="W158" s="2" t="s">
        <v>7891</v>
      </c>
      <c r="X158" s="2" t="s">
        <v>7891</v>
      </c>
      <c r="Y158" s="2" t="s">
        <v>7891</v>
      </c>
      <c r="Z158" s="2" t="s">
        <v>7891</v>
      </c>
      <c r="AA158" s="2" t="s">
        <v>7891</v>
      </c>
      <c r="AB158" s="2" t="s">
        <v>8156</v>
      </c>
      <c r="AC158" s="2" t="s">
        <v>7891</v>
      </c>
      <c r="AD158" s="2" t="s">
        <v>7891</v>
      </c>
      <c r="AE158" s="2" t="s">
        <v>7891</v>
      </c>
      <c r="AF158" s="2" t="s">
        <v>7891</v>
      </c>
      <c r="AG158" s="2" t="s">
        <v>7891</v>
      </c>
      <c r="AH158" s="2" t="s">
        <v>7891</v>
      </c>
      <c r="AI158" s="2" t="s">
        <v>7891</v>
      </c>
      <c r="AJ158" s="2" t="s">
        <v>7891</v>
      </c>
      <c r="AK158" s="2" t="s">
        <v>7891</v>
      </c>
      <c r="AL158" s="2" t="s">
        <v>7891</v>
      </c>
      <c r="AM158" s="2" t="s">
        <v>7891</v>
      </c>
      <c r="AN158" s="2" t="s">
        <v>7891</v>
      </c>
      <c r="AO158" s="2" t="s">
        <v>7891</v>
      </c>
      <c r="AP158" s="2" t="s">
        <v>8157</v>
      </c>
      <c r="AQ158" s="2" t="s">
        <v>7891</v>
      </c>
      <c r="AR158" s="2" t="s">
        <v>7891</v>
      </c>
      <c r="AS158" s="2" t="s">
        <v>7891</v>
      </c>
      <c r="AT158" s="2" t="s">
        <v>7916</v>
      </c>
      <c r="AU158" s="2">
        <v>2022</v>
      </c>
      <c r="AV158" s="2">
        <v>10</v>
      </c>
      <c r="AW158" s="2">
        <v>4</v>
      </c>
      <c r="AX158" s="2" t="s">
        <v>7891</v>
      </c>
      <c r="AY158" s="2" t="s">
        <v>7891</v>
      </c>
      <c r="AZ158" s="2" t="s">
        <v>7891</v>
      </c>
      <c r="BA158" s="2" t="s">
        <v>7891</v>
      </c>
      <c r="BB158" s="2" t="s">
        <v>7891</v>
      </c>
      <c r="BC158" s="2" t="s">
        <v>7891</v>
      </c>
      <c r="BD158" s="2">
        <v>166</v>
      </c>
      <c r="BE158" s="2" t="s">
        <v>5890</v>
      </c>
      <c r="BF158" s="2" t="s">
        <v>7891</v>
      </c>
      <c r="BG158" s="2" t="s">
        <v>7891</v>
      </c>
      <c r="BH158" s="2" t="s">
        <v>7891</v>
      </c>
      <c r="BI158" s="2" t="s">
        <v>7891</v>
      </c>
      <c r="BJ158" s="2" t="s">
        <v>7891</v>
      </c>
      <c r="BK158" s="2" t="s">
        <v>7891</v>
      </c>
      <c r="BL158" s="2" t="s">
        <v>7891</v>
      </c>
      <c r="BM158" s="2">
        <v>35448427</v>
      </c>
      <c r="BN158" s="2" t="s">
        <v>7891</v>
      </c>
      <c r="BO158" s="2" t="s">
        <v>7891</v>
      </c>
      <c r="BP158" s="2" t="s">
        <v>7891</v>
      </c>
      <c r="BQ158" s="2" t="s">
        <v>7891</v>
      </c>
      <c r="BR158" s="2" t="s">
        <v>8158</v>
      </c>
    </row>
    <row r="159" spans="1:70" s="12" customFormat="1" ht="13" x14ac:dyDescent="0.3">
      <c r="A159" s="12" t="s">
        <v>6816</v>
      </c>
      <c r="B159" s="12" t="s">
        <v>4381</v>
      </c>
      <c r="C159" s="14">
        <v>2021</v>
      </c>
      <c r="D159" s="12" t="s">
        <v>4380</v>
      </c>
      <c r="E159" s="12" t="s">
        <v>4384</v>
      </c>
      <c r="G159" s="12" t="s">
        <v>4382</v>
      </c>
      <c r="H159" s="12" t="s">
        <v>4383</v>
      </c>
      <c r="K159" s="13">
        <v>44343</v>
      </c>
      <c r="N159" s="12" t="s">
        <v>3185</v>
      </c>
    </row>
    <row r="160" spans="1:70" s="12" customFormat="1" ht="13" x14ac:dyDescent="0.3">
      <c r="A160" s="12" t="s">
        <v>11404</v>
      </c>
      <c r="B160" s="12" t="s">
        <v>9957</v>
      </c>
      <c r="C160" s="14" t="s">
        <v>7891</v>
      </c>
      <c r="D160" s="12" t="s">
        <v>4380</v>
      </c>
      <c r="E160" s="12" t="s">
        <v>9958</v>
      </c>
      <c r="U160" s="12" t="s">
        <v>7891</v>
      </c>
      <c r="V160" s="12" t="s">
        <v>9959</v>
      </c>
      <c r="W160" s="12" t="s">
        <v>7891</v>
      </c>
      <c r="X160" s="12" t="s">
        <v>7891</v>
      </c>
      <c r="Y160" s="12" t="s">
        <v>7891</v>
      </c>
      <c r="Z160" s="12" t="s">
        <v>7891</v>
      </c>
      <c r="AA160" s="12" t="s">
        <v>7891</v>
      </c>
      <c r="AB160" s="12" t="s">
        <v>7891</v>
      </c>
      <c r="AC160" s="12" t="s">
        <v>7891</v>
      </c>
      <c r="AD160" s="12" t="s">
        <v>7891</v>
      </c>
      <c r="AE160" s="12" t="s">
        <v>7891</v>
      </c>
      <c r="AF160" s="12" t="s">
        <v>7891</v>
      </c>
      <c r="AG160" s="12" t="s">
        <v>7891</v>
      </c>
      <c r="AH160" s="12" t="s">
        <v>7891</v>
      </c>
      <c r="AI160" s="12" t="s">
        <v>7891</v>
      </c>
      <c r="AJ160" s="12" t="s">
        <v>7891</v>
      </c>
      <c r="AK160" s="12" t="s">
        <v>7891</v>
      </c>
      <c r="AL160" s="12" t="s">
        <v>7891</v>
      </c>
      <c r="AM160" s="12" t="s">
        <v>7891</v>
      </c>
      <c r="AN160" s="12" t="s">
        <v>7891</v>
      </c>
      <c r="AO160" s="12" t="s">
        <v>9960</v>
      </c>
      <c r="AP160" s="12" t="s">
        <v>9961</v>
      </c>
      <c r="AQ160" s="12" t="s">
        <v>7891</v>
      </c>
      <c r="AR160" s="12" t="s">
        <v>7891</v>
      </c>
      <c r="AS160" s="12" t="s">
        <v>7891</v>
      </c>
      <c r="AT160" s="12" t="s">
        <v>7916</v>
      </c>
      <c r="AU160" s="12">
        <v>2021</v>
      </c>
      <c r="AV160" s="12">
        <v>69</v>
      </c>
      <c r="AW160" s="12">
        <v>2</v>
      </c>
      <c r="AX160" s="12" t="s">
        <v>7891</v>
      </c>
      <c r="AY160" s="12" t="s">
        <v>7891</v>
      </c>
      <c r="AZ160" s="12" t="s">
        <v>7891</v>
      </c>
      <c r="BA160" s="12" t="s">
        <v>7891</v>
      </c>
      <c r="BB160" s="12">
        <v>291</v>
      </c>
      <c r="BC160" s="12">
        <v>313</v>
      </c>
      <c r="BD160" s="12" t="s">
        <v>7891</v>
      </c>
      <c r="BE160" s="12" t="s">
        <v>3185</v>
      </c>
      <c r="BF160" s="12" t="s">
        <v>7891</v>
      </c>
      <c r="BG160" s="12" t="s">
        <v>7891</v>
      </c>
      <c r="BH160" s="12" t="s">
        <v>7891</v>
      </c>
      <c r="BI160" s="12" t="s">
        <v>7891</v>
      </c>
      <c r="BJ160" s="12" t="s">
        <v>7891</v>
      </c>
      <c r="BK160" s="12" t="s">
        <v>7891</v>
      </c>
      <c r="BL160" s="12" t="s">
        <v>7891</v>
      </c>
      <c r="BM160" s="12">
        <v>34039067</v>
      </c>
      <c r="BN160" s="12" t="s">
        <v>7891</v>
      </c>
      <c r="BO160" s="12" t="s">
        <v>7891</v>
      </c>
      <c r="BP160" s="12" t="s">
        <v>7891</v>
      </c>
      <c r="BQ160" s="12" t="s">
        <v>7891</v>
      </c>
      <c r="BR160" s="12" t="s">
        <v>9962</v>
      </c>
    </row>
    <row r="161" spans="1:70" s="2" customFormat="1" ht="13" x14ac:dyDescent="0.3">
      <c r="A161" s="2" t="s">
        <v>3856</v>
      </c>
      <c r="B161" s="2" t="s">
        <v>3182</v>
      </c>
      <c r="C161" s="9">
        <v>2021</v>
      </c>
      <c r="D161" s="2" t="s">
        <v>3181</v>
      </c>
      <c r="E161" s="2" t="s">
        <v>3183</v>
      </c>
      <c r="F161" s="2" t="s">
        <v>3187</v>
      </c>
      <c r="G161" s="2" t="str">
        <f>"00030651"</f>
        <v>00030651</v>
      </c>
      <c r="I161" s="2" t="str">
        <f>"20210401"</f>
        <v>20210401</v>
      </c>
      <c r="J161" s="2">
        <v>69</v>
      </c>
      <c r="K161" s="2">
        <v>2</v>
      </c>
      <c r="L161" s="2">
        <v>291</v>
      </c>
      <c r="M161" s="2">
        <v>23</v>
      </c>
      <c r="N161" s="2" t="s">
        <v>3184</v>
      </c>
      <c r="O161" s="2" t="s">
        <v>3185</v>
      </c>
      <c r="P161" s="2" t="s">
        <v>2129</v>
      </c>
      <c r="Q161" s="2" t="s">
        <v>1495</v>
      </c>
      <c r="R161" s="2" t="s">
        <v>3186</v>
      </c>
      <c r="T161" s="2" t="s">
        <v>3187</v>
      </c>
      <c r="U161" s="2" t="s">
        <v>3188</v>
      </c>
    </row>
    <row r="162" spans="1:70" s="12" customFormat="1" ht="13" x14ac:dyDescent="0.3">
      <c r="A162" s="12" t="s">
        <v>4146</v>
      </c>
      <c r="B162" s="12" t="s">
        <v>4123</v>
      </c>
      <c r="C162" s="14">
        <v>2021</v>
      </c>
      <c r="D162" s="12" t="s">
        <v>31</v>
      </c>
      <c r="E162" s="12" t="s">
        <v>41</v>
      </c>
      <c r="G162" s="12" t="s">
        <v>4124</v>
      </c>
      <c r="H162" s="12" t="s">
        <v>4125</v>
      </c>
      <c r="K162" s="13">
        <v>44303</v>
      </c>
      <c r="N162" s="12" t="s">
        <v>37</v>
      </c>
    </row>
    <row r="163" spans="1:70" s="12" customFormat="1" ht="13" x14ac:dyDescent="0.3">
      <c r="A163" s="12" t="s">
        <v>6816</v>
      </c>
      <c r="B163" s="12" t="s">
        <v>4123</v>
      </c>
      <c r="C163" s="14">
        <v>2021</v>
      </c>
      <c r="D163" s="12" t="s">
        <v>31</v>
      </c>
      <c r="E163" s="12" t="s">
        <v>41</v>
      </c>
      <c r="G163" s="12" t="s">
        <v>4124</v>
      </c>
      <c r="H163" s="12" t="s">
        <v>4125</v>
      </c>
      <c r="K163" s="13">
        <v>44303</v>
      </c>
      <c r="N163" s="12" t="s">
        <v>37</v>
      </c>
    </row>
    <row r="164" spans="1:70" s="12" customFormat="1" ht="13" x14ac:dyDescent="0.3">
      <c r="A164" s="12" t="s">
        <v>7323</v>
      </c>
      <c r="B164" s="12" t="s">
        <v>7283</v>
      </c>
      <c r="C164" s="14">
        <v>2021</v>
      </c>
      <c r="D164" s="12" t="s">
        <v>31</v>
      </c>
      <c r="E164" s="12" t="s">
        <v>41</v>
      </c>
      <c r="G164" s="12">
        <v>194</v>
      </c>
      <c r="J164" s="12">
        <v>75</v>
      </c>
      <c r="K164" s="12">
        <v>78</v>
      </c>
      <c r="M164" s="12">
        <v>3</v>
      </c>
      <c r="N164" s="12" t="s">
        <v>37</v>
      </c>
      <c r="O164" s="12" t="s">
        <v>7284</v>
      </c>
      <c r="P164" s="12" t="s">
        <v>467</v>
      </c>
      <c r="Q164" s="12" t="s">
        <v>7218</v>
      </c>
      <c r="R164" s="12" t="s">
        <v>7226</v>
      </c>
      <c r="S164" s="12" t="s">
        <v>7219</v>
      </c>
      <c r="T164" s="12" t="s">
        <v>7285</v>
      </c>
    </row>
    <row r="165" spans="1:70" s="12" customFormat="1" ht="13" x14ac:dyDescent="0.3">
      <c r="A165" s="12" t="s">
        <v>502</v>
      </c>
      <c r="B165" s="12" t="s">
        <v>447</v>
      </c>
      <c r="C165" s="15" t="str">
        <f>"2021"</f>
        <v>2021</v>
      </c>
      <c r="D165" s="12" t="s">
        <v>446</v>
      </c>
      <c r="E165" s="12" t="s">
        <v>448</v>
      </c>
      <c r="F165" s="12" t="s">
        <v>451</v>
      </c>
      <c r="G165" s="12" t="str">
        <f>"00333506"</f>
        <v>00333506</v>
      </c>
      <c r="I165" s="12" t="str">
        <f>"May2021"</f>
        <v>May2021</v>
      </c>
      <c r="J165" s="12">
        <v>194</v>
      </c>
      <c r="L165" s="12">
        <v>75</v>
      </c>
      <c r="M165" s="12">
        <v>4</v>
      </c>
      <c r="N165" s="12">
        <v>150892028</v>
      </c>
      <c r="O165" s="12" t="s">
        <v>37</v>
      </c>
      <c r="P165" s="12" t="s">
        <v>449</v>
      </c>
      <c r="Q165" s="12" t="s">
        <v>442</v>
      </c>
      <c r="R165" s="12" t="s">
        <v>450</v>
      </c>
      <c r="U165" s="12" t="s">
        <v>452</v>
      </c>
    </row>
    <row r="166" spans="1:70" s="12" customFormat="1" ht="13" x14ac:dyDescent="0.3">
      <c r="A166" s="12" t="s">
        <v>1827</v>
      </c>
      <c r="B166" s="12" t="s">
        <v>447</v>
      </c>
      <c r="C166" s="15" t="str">
        <f>"2021"</f>
        <v>2021</v>
      </c>
      <c r="D166" s="12" t="s">
        <v>446</v>
      </c>
      <c r="E166" s="12" t="s">
        <v>448</v>
      </c>
      <c r="F166" s="12" t="s">
        <v>451</v>
      </c>
      <c r="G166" s="12" t="str">
        <f>"00333506"</f>
        <v>00333506</v>
      </c>
      <c r="I166" s="12" t="str">
        <f>"May2021"</f>
        <v>May2021</v>
      </c>
      <c r="J166" s="12">
        <v>194</v>
      </c>
      <c r="L166" s="12">
        <v>75</v>
      </c>
      <c r="M166" s="12">
        <v>4</v>
      </c>
      <c r="N166" s="12">
        <v>150892028</v>
      </c>
      <c r="O166" s="12" t="s">
        <v>37</v>
      </c>
      <c r="P166" s="12" t="s">
        <v>449</v>
      </c>
      <c r="Q166" s="12" t="s">
        <v>442</v>
      </c>
      <c r="R166" s="12" t="s">
        <v>450</v>
      </c>
      <c r="U166" s="12" t="s">
        <v>452</v>
      </c>
    </row>
    <row r="167" spans="1:70" s="12" customFormat="1" ht="13" x14ac:dyDescent="0.3">
      <c r="A167" s="12" t="s">
        <v>7977</v>
      </c>
      <c r="B167" s="12" t="s">
        <v>7962</v>
      </c>
      <c r="C167" s="14" t="s">
        <v>7891</v>
      </c>
      <c r="D167" s="12" t="s">
        <v>31</v>
      </c>
      <c r="E167" s="12" t="s">
        <v>7963</v>
      </c>
      <c r="U167" s="12" t="s">
        <v>7891</v>
      </c>
      <c r="V167" s="12" t="s">
        <v>7891</v>
      </c>
      <c r="W167" s="12" t="s">
        <v>7891</v>
      </c>
      <c r="X167" s="12" t="s">
        <v>7891</v>
      </c>
      <c r="Y167" s="12" t="s">
        <v>7891</v>
      </c>
      <c r="Z167" s="12" t="s">
        <v>7891</v>
      </c>
      <c r="AA167" s="12" t="s">
        <v>7964</v>
      </c>
      <c r="AB167" s="12" t="s">
        <v>7965</v>
      </c>
      <c r="AC167" s="12" t="s">
        <v>7891</v>
      </c>
      <c r="AD167" s="12" t="s">
        <v>7891</v>
      </c>
      <c r="AE167" s="12" t="s">
        <v>7891</v>
      </c>
      <c r="AF167" s="12" t="s">
        <v>7891</v>
      </c>
      <c r="AG167" s="12" t="s">
        <v>7891</v>
      </c>
      <c r="AH167" s="12" t="s">
        <v>7891</v>
      </c>
      <c r="AI167" s="12" t="s">
        <v>7891</v>
      </c>
      <c r="AJ167" s="12" t="s">
        <v>7891</v>
      </c>
      <c r="AK167" s="12" t="s">
        <v>7891</v>
      </c>
      <c r="AL167" s="12" t="s">
        <v>7891</v>
      </c>
      <c r="AM167" s="12" t="s">
        <v>7891</v>
      </c>
      <c r="AN167" s="12" t="s">
        <v>7891</v>
      </c>
      <c r="AO167" s="12" t="s">
        <v>38</v>
      </c>
      <c r="AP167" s="12" t="s">
        <v>7966</v>
      </c>
      <c r="AQ167" s="12" t="s">
        <v>7891</v>
      </c>
      <c r="AR167" s="12" t="s">
        <v>7891</v>
      </c>
      <c r="AS167" s="12" t="s">
        <v>7891</v>
      </c>
      <c r="AT167" s="12" t="s">
        <v>7967</v>
      </c>
      <c r="AU167" s="12">
        <v>2021</v>
      </c>
      <c r="AV167" s="12">
        <v>194</v>
      </c>
      <c r="AW167" s="12" t="s">
        <v>7891</v>
      </c>
      <c r="AX167" s="12" t="s">
        <v>7891</v>
      </c>
      <c r="AY167" s="12" t="s">
        <v>7891</v>
      </c>
      <c r="AZ167" s="12" t="s">
        <v>7891</v>
      </c>
      <c r="BA167" s="12" t="s">
        <v>7891</v>
      </c>
      <c r="BB167" s="12">
        <v>75</v>
      </c>
      <c r="BC167" s="12">
        <v>78</v>
      </c>
      <c r="BD167" s="12" t="s">
        <v>7891</v>
      </c>
      <c r="BE167" s="12" t="s">
        <v>37</v>
      </c>
      <c r="BF167" s="12" t="s">
        <v>7891</v>
      </c>
      <c r="BG167" s="12" t="s">
        <v>7968</v>
      </c>
      <c r="BH167" s="12" t="s">
        <v>7891</v>
      </c>
      <c r="BI167" s="12" t="s">
        <v>7891</v>
      </c>
      <c r="BJ167" s="12" t="s">
        <v>7891</v>
      </c>
      <c r="BK167" s="12" t="s">
        <v>7891</v>
      </c>
      <c r="BL167" s="12" t="s">
        <v>7891</v>
      </c>
      <c r="BM167" s="12">
        <v>33865150</v>
      </c>
      <c r="BN167" s="12" t="s">
        <v>7891</v>
      </c>
      <c r="BO167" s="12" t="s">
        <v>7891</v>
      </c>
      <c r="BP167" s="12" t="s">
        <v>7891</v>
      </c>
      <c r="BQ167" s="12" t="s">
        <v>7891</v>
      </c>
      <c r="BR167" s="12" t="s">
        <v>7969</v>
      </c>
    </row>
    <row r="168" spans="1:70" s="12" customFormat="1" ht="13" x14ac:dyDescent="0.3">
      <c r="A168" s="12" t="s">
        <v>11404</v>
      </c>
      <c r="B168" s="12" t="s">
        <v>7962</v>
      </c>
      <c r="C168" s="14" t="s">
        <v>7891</v>
      </c>
      <c r="D168" s="12" t="s">
        <v>31</v>
      </c>
      <c r="E168" s="12" t="s">
        <v>7963</v>
      </c>
      <c r="U168" s="12" t="s">
        <v>7891</v>
      </c>
      <c r="V168" s="12" t="s">
        <v>9904</v>
      </c>
      <c r="W168" s="12" t="s">
        <v>7891</v>
      </c>
      <c r="X168" s="12" t="s">
        <v>7891</v>
      </c>
      <c r="Y168" s="12" t="s">
        <v>7891</v>
      </c>
      <c r="Z168" s="12" t="s">
        <v>7891</v>
      </c>
      <c r="AA168" s="12" t="s">
        <v>7964</v>
      </c>
      <c r="AB168" s="12" t="s">
        <v>7965</v>
      </c>
      <c r="AC168" s="12" t="s">
        <v>7891</v>
      </c>
      <c r="AD168" s="12" t="s">
        <v>7891</v>
      </c>
      <c r="AE168" s="12" t="s">
        <v>7891</v>
      </c>
      <c r="AF168" s="12" t="s">
        <v>7891</v>
      </c>
      <c r="AG168" s="12" t="s">
        <v>7891</v>
      </c>
      <c r="AH168" s="12" t="s">
        <v>7891</v>
      </c>
      <c r="AI168" s="12" t="s">
        <v>7891</v>
      </c>
      <c r="AJ168" s="12" t="s">
        <v>7891</v>
      </c>
      <c r="AK168" s="12" t="s">
        <v>7891</v>
      </c>
      <c r="AL168" s="12" t="s">
        <v>7891</v>
      </c>
      <c r="AM168" s="12" t="s">
        <v>7891</v>
      </c>
      <c r="AN168" s="12" t="s">
        <v>7891</v>
      </c>
      <c r="AO168" s="12" t="s">
        <v>38</v>
      </c>
      <c r="AP168" s="12" t="s">
        <v>7966</v>
      </c>
      <c r="AQ168" s="12" t="s">
        <v>7891</v>
      </c>
      <c r="AR168" s="12" t="s">
        <v>7891</v>
      </c>
      <c r="AS168" s="12" t="s">
        <v>7891</v>
      </c>
      <c r="AT168" s="12" t="s">
        <v>7967</v>
      </c>
      <c r="AU168" s="12">
        <v>2021</v>
      </c>
      <c r="AV168" s="12">
        <v>194</v>
      </c>
      <c r="AW168" s="12" t="s">
        <v>7891</v>
      </c>
      <c r="AX168" s="12" t="s">
        <v>7891</v>
      </c>
      <c r="AY168" s="12" t="s">
        <v>7891</v>
      </c>
      <c r="AZ168" s="12" t="s">
        <v>7891</v>
      </c>
      <c r="BA168" s="12" t="s">
        <v>7891</v>
      </c>
      <c r="BB168" s="12">
        <v>75</v>
      </c>
      <c r="BC168" s="12">
        <v>78</v>
      </c>
      <c r="BD168" s="12" t="s">
        <v>7891</v>
      </c>
      <c r="BE168" s="12" t="s">
        <v>37</v>
      </c>
      <c r="BF168" s="12" t="s">
        <v>7891</v>
      </c>
      <c r="BG168" s="12" t="s">
        <v>7968</v>
      </c>
      <c r="BH168" s="12" t="s">
        <v>7891</v>
      </c>
      <c r="BI168" s="12" t="s">
        <v>7891</v>
      </c>
      <c r="BJ168" s="12" t="s">
        <v>7891</v>
      </c>
      <c r="BK168" s="12" t="s">
        <v>7891</v>
      </c>
      <c r="BL168" s="12" t="s">
        <v>7891</v>
      </c>
      <c r="BM168" s="12">
        <v>33865150</v>
      </c>
      <c r="BN168" s="12" t="s">
        <v>7891</v>
      </c>
      <c r="BO168" s="12" t="s">
        <v>7891</v>
      </c>
      <c r="BP168" s="12" t="s">
        <v>7891</v>
      </c>
      <c r="BQ168" s="12" t="s">
        <v>7891</v>
      </c>
      <c r="BR168" s="12" t="s">
        <v>7969</v>
      </c>
    </row>
    <row r="169" spans="1:70" s="2" customFormat="1" ht="13" x14ac:dyDescent="0.3">
      <c r="A169" s="2" t="s">
        <v>47</v>
      </c>
      <c r="B169" s="2" t="s">
        <v>35</v>
      </c>
      <c r="C169" s="6" t="s">
        <v>23</v>
      </c>
      <c r="D169" s="2" t="s">
        <v>31</v>
      </c>
      <c r="E169" s="2" t="s">
        <v>41</v>
      </c>
      <c r="F169" s="2" t="s">
        <v>32</v>
      </c>
      <c r="G169" s="2" t="s">
        <v>33</v>
      </c>
      <c r="H169" s="2" t="s">
        <v>10</v>
      </c>
      <c r="I169" s="2" t="s">
        <v>34</v>
      </c>
      <c r="K169" s="2" t="s">
        <v>36</v>
      </c>
      <c r="L169" s="2" t="s">
        <v>37</v>
      </c>
      <c r="M169" s="2" t="s">
        <v>14</v>
      </c>
      <c r="P169" s="2" t="s">
        <v>38</v>
      </c>
      <c r="R169" s="2" t="s">
        <v>18</v>
      </c>
      <c r="S169" s="2" t="s">
        <v>18</v>
      </c>
      <c r="U169" s="2" t="s">
        <v>39</v>
      </c>
      <c r="V169" s="2" t="s">
        <v>40</v>
      </c>
      <c r="Y169" s="2" t="s">
        <v>42</v>
      </c>
      <c r="Z169" s="2" t="s">
        <v>43</v>
      </c>
      <c r="AB169" s="2" t="s">
        <v>44</v>
      </c>
      <c r="AC169" s="2" t="s">
        <v>45</v>
      </c>
      <c r="AE169" s="2" t="s">
        <v>46</v>
      </c>
    </row>
    <row r="170" spans="1:70" s="12" customFormat="1" ht="13" x14ac:dyDescent="0.3">
      <c r="A170" s="12" t="s">
        <v>323</v>
      </c>
      <c r="B170" s="12" t="s">
        <v>35</v>
      </c>
      <c r="C170" s="16">
        <v>2021</v>
      </c>
      <c r="D170" s="12" t="s">
        <v>31</v>
      </c>
      <c r="E170" s="12" t="s">
        <v>41</v>
      </c>
      <c r="F170" s="12" t="s">
        <v>32</v>
      </c>
      <c r="G170" s="12" t="s">
        <v>36</v>
      </c>
      <c r="H170" s="12" t="s">
        <v>37</v>
      </c>
      <c r="I170" s="12" t="s">
        <v>14</v>
      </c>
      <c r="L170" s="12" t="s">
        <v>38</v>
      </c>
      <c r="N170" s="12" t="s">
        <v>18</v>
      </c>
      <c r="O170" s="12" t="s">
        <v>18</v>
      </c>
      <c r="Q170" s="12" t="s">
        <v>39</v>
      </c>
      <c r="R170" s="12" t="s">
        <v>40</v>
      </c>
      <c r="T170" s="12" t="s">
        <v>23</v>
      </c>
      <c r="U170" s="12" t="s">
        <v>42</v>
      </c>
      <c r="V170" s="12" t="s">
        <v>43</v>
      </c>
      <c r="Y170" s="12" t="s">
        <v>44</v>
      </c>
      <c r="Z170" s="12" t="s">
        <v>45</v>
      </c>
      <c r="AB170" s="12" t="s">
        <v>46</v>
      </c>
      <c r="AC170" s="12" t="s">
        <v>30</v>
      </c>
    </row>
    <row r="171" spans="1:70" s="12" customFormat="1" ht="13" x14ac:dyDescent="0.3">
      <c r="A171" s="12" t="s">
        <v>6816</v>
      </c>
      <c r="B171" s="12" t="s">
        <v>5194</v>
      </c>
      <c r="C171" s="14">
        <v>2021</v>
      </c>
      <c r="D171" s="12" t="s">
        <v>5193</v>
      </c>
      <c r="E171" s="12" t="s">
        <v>5197</v>
      </c>
      <c r="G171" s="12" t="s">
        <v>5195</v>
      </c>
      <c r="H171" s="12" t="s">
        <v>5196</v>
      </c>
      <c r="K171" s="13">
        <v>44440</v>
      </c>
      <c r="L171" s="12" t="s">
        <v>5198</v>
      </c>
      <c r="N171" s="12" t="s">
        <v>3803</v>
      </c>
    </row>
    <row r="172" spans="1:70" s="2" customFormat="1" ht="13" x14ac:dyDescent="0.3">
      <c r="A172" s="2" t="s">
        <v>3856</v>
      </c>
      <c r="B172" s="2" t="s">
        <v>3800</v>
      </c>
      <c r="C172" s="9">
        <v>2021</v>
      </c>
      <c r="D172" s="2" t="s">
        <v>3799</v>
      </c>
      <c r="E172" s="2" t="s">
        <v>3801</v>
      </c>
      <c r="F172" s="2" t="s">
        <v>3805</v>
      </c>
      <c r="G172" s="2" t="str">
        <f>"21947511"</f>
        <v>21947511</v>
      </c>
      <c r="I172" s="2" t="str">
        <f>"20210901"</f>
        <v>20210901</v>
      </c>
      <c r="J172" s="2">
        <v>9</v>
      </c>
      <c r="N172" s="2" t="s">
        <v>3802</v>
      </c>
      <c r="O172" s="2" t="s">
        <v>3803</v>
      </c>
      <c r="P172" s="2" t="s">
        <v>2108</v>
      </c>
      <c r="Q172" s="2" t="s">
        <v>1495</v>
      </c>
      <c r="R172" s="2" t="s">
        <v>3804</v>
      </c>
      <c r="T172" s="2" t="s">
        <v>3805</v>
      </c>
      <c r="U172" s="2" t="s">
        <v>3806</v>
      </c>
    </row>
    <row r="173" spans="1:70" s="2" customFormat="1" ht="13" x14ac:dyDescent="0.3">
      <c r="A173" s="2" t="s">
        <v>11404</v>
      </c>
      <c r="B173" s="2" t="s">
        <v>11167</v>
      </c>
      <c r="C173" s="9" t="s">
        <v>7891</v>
      </c>
      <c r="D173" s="2" t="s">
        <v>11168</v>
      </c>
      <c r="E173" s="2" t="s">
        <v>11169</v>
      </c>
      <c r="U173" s="2" t="s">
        <v>7891</v>
      </c>
      <c r="V173" s="2" t="s">
        <v>11170</v>
      </c>
      <c r="W173" s="2" t="s">
        <v>7891</v>
      </c>
      <c r="X173" s="2" t="s">
        <v>7891</v>
      </c>
      <c r="Y173" s="2" t="s">
        <v>7891</v>
      </c>
      <c r="Z173" s="2" t="s">
        <v>7891</v>
      </c>
      <c r="AA173" s="2" t="s">
        <v>11171</v>
      </c>
      <c r="AB173" s="2" t="s">
        <v>11172</v>
      </c>
      <c r="AC173" s="2" t="s">
        <v>7891</v>
      </c>
      <c r="AD173" s="2" t="s">
        <v>7891</v>
      </c>
      <c r="AE173" s="2" t="s">
        <v>7891</v>
      </c>
      <c r="AF173" s="2" t="s">
        <v>7891</v>
      </c>
      <c r="AG173" s="2" t="s">
        <v>7891</v>
      </c>
      <c r="AH173" s="2" t="s">
        <v>7891</v>
      </c>
      <c r="AI173" s="2" t="s">
        <v>7891</v>
      </c>
      <c r="AJ173" s="2" t="s">
        <v>7891</v>
      </c>
      <c r="AK173" s="2" t="s">
        <v>7891</v>
      </c>
      <c r="AL173" s="2" t="s">
        <v>7891</v>
      </c>
      <c r="AM173" s="2" t="s">
        <v>7891</v>
      </c>
      <c r="AN173" s="2" t="s">
        <v>7891</v>
      </c>
      <c r="AO173" s="2" t="s">
        <v>11173</v>
      </c>
      <c r="AP173" s="2" t="s">
        <v>7891</v>
      </c>
      <c r="AQ173" s="2" t="s">
        <v>7891</v>
      </c>
      <c r="AR173" s="2" t="s">
        <v>7891</v>
      </c>
      <c r="AS173" s="2" t="s">
        <v>7891</v>
      </c>
      <c r="AT173" s="2" t="s">
        <v>9244</v>
      </c>
      <c r="AU173" s="2">
        <v>2020</v>
      </c>
      <c r="AV173" s="2">
        <v>6</v>
      </c>
      <c r="AW173" s="2">
        <v>40</v>
      </c>
      <c r="AX173" s="2" t="s">
        <v>7891</v>
      </c>
      <c r="AY173" s="2" t="s">
        <v>7891</v>
      </c>
      <c r="AZ173" s="2" t="s">
        <v>7891</v>
      </c>
      <c r="BA173" s="2" t="s">
        <v>7891</v>
      </c>
      <c r="BB173" s="2" t="s">
        <v>7891</v>
      </c>
      <c r="BC173" s="2" t="s">
        <v>7891</v>
      </c>
      <c r="BD173" s="2" t="s">
        <v>11174</v>
      </c>
      <c r="BE173" s="2" t="s">
        <v>11175</v>
      </c>
      <c r="BF173" s="2" t="s">
        <v>7891</v>
      </c>
      <c r="BG173" s="2" t="s">
        <v>7891</v>
      </c>
      <c r="BH173" s="2" t="s">
        <v>7891</v>
      </c>
      <c r="BI173" s="2" t="s">
        <v>7891</v>
      </c>
      <c r="BJ173" s="2" t="s">
        <v>7891</v>
      </c>
      <c r="BK173" s="2" t="s">
        <v>7891</v>
      </c>
      <c r="BL173" s="2" t="s">
        <v>7891</v>
      </c>
      <c r="BM173" s="2">
        <v>32998893</v>
      </c>
      <c r="BN173" s="2" t="s">
        <v>7891</v>
      </c>
      <c r="BO173" s="2" t="s">
        <v>7891</v>
      </c>
      <c r="BP173" s="2" t="s">
        <v>7891</v>
      </c>
      <c r="BQ173" s="2" t="s">
        <v>7891</v>
      </c>
      <c r="BR173" s="2" t="s">
        <v>11176</v>
      </c>
    </row>
    <row r="174" spans="1:70" s="2" customFormat="1" ht="13" x14ac:dyDescent="0.3">
      <c r="A174" s="2" t="s">
        <v>7079</v>
      </c>
      <c r="B174" s="2" t="s">
        <v>7155</v>
      </c>
      <c r="C174" s="9">
        <v>2021</v>
      </c>
      <c r="D174" s="2" t="s">
        <v>7154</v>
      </c>
      <c r="E174" s="2" t="s">
        <v>7158</v>
      </c>
      <c r="G174" s="2" t="s">
        <v>7156</v>
      </c>
      <c r="H174" s="2" t="s">
        <v>7157</v>
      </c>
      <c r="K174" s="11">
        <v>44309</v>
      </c>
      <c r="N174" s="2" t="s">
        <v>7159</v>
      </c>
    </row>
    <row r="175" spans="1:70" s="12" customFormat="1" ht="13" x14ac:dyDescent="0.3">
      <c r="A175" s="12" t="s">
        <v>7858</v>
      </c>
      <c r="B175" s="12" t="s">
        <v>7846</v>
      </c>
      <c r="C175" s="14">
        <v>2021</v>
      </c>
      <c r="D175" s="12" t="s">
        <v>7847</v>
      </c>
      <c r="E175" s="12" t="s">
        <v>7848</v>
      </c>
      <c r="G175" s="12">
        <v>32</v>
      </c>
      <c r="H175" s="12">
        <v>5</v>
      </c>
      <c r="J175" s="12">
        <v>303</v>
      </c>
      <c r="K175" s="12">
        <v>307</v>
      </c>
      <c r="M175" s="12">
        <v>1</v>
      </c>
      <c r="N175" s="12" t="s">
        <v>7159</v>
      </c>
      <c r="O175" s="12" t="s">
        <v>7849</v>
      </c>
      <c r="P175" s="12" t="s">
        <v>467</v>
      </c>
      <c r="Q175" s="12" t="s">
        <v>7218</v>
      </c>
      <c r="R175" s="12" t="s">
        <v>7530</v>
      </c>
      <c r="S175" s="12" t="s">
        <v>7219</v>
      </c>
      <c r="T175" s="12" t="s">
        <v>7850</v>
      </c>
    </row>
    <row r="176" spans="1:70" s="2" customFormat="1" ht="13" x14ac:dyDescent="0.3">
      <c r="A176" s="2" t="s">
        <v>6816</v>
      </c>
      <c r="B176" s="2" t="s">
        <v>6448</v>
      </c>
      <c r="C176" s="9">
        <v>2022</v>
      </c>
      <c r="D176" s="2" t="s">
        <v>6447</v>
      </c>
      <c r="E176" s="2" t="s">
        <v>6451</v>
      </c>
      <c r="G176" s="2" t="s">
        <v>6449</v>
      </c>
      <c r="H176" s="2" t="s">
        <v>6450</v>
      </c>
      <c r="K176" s="11">
        <v>44698</v>
      </c>
      <c r="N176" s="2" t="s">
        <v>6452</v>
      </c>
    </row>
    <row r="177" spans="1:70" s="2" customFormat="1" ht="13" x14ac:dyDescent="0.3">
      <c r="A177" s="2" t="s">
        <v>6816</v>
      </c>
      <c r="B177" s="2" t="s">
        <v>6466</v>
      </c>
      <c r="C177" s="9">
        <v>2022</v>
      </c>
      <c r="D177" s="2" t="s">
        <v>6465</v>
      </c>
      <c r="E177" s="2" t="s">
        <v>6135</v>
      </c>
      <c r="G177" s="2" t="s">
        <v>6467</v>
      </c>
      <c r="H177" s="2" t="s">
        <v>6468</v>
      </c>
      <c r="K177" s="11">
        <v>44558</v>
      </c>
      <c r="N177" s="2" t="s">
        <v>6469</v>
      </c>
    </row>
    <row r="178" spans="1:70" s="2" customFormat="1" ht="13" x14ac:dyDescent="0.3">
      <c r="A178" s="2" t="s">
        <v>6816</v>
      </c>
      <c r="B178" s="2" t="s">
        <v>4563</v>
      </c>
      <c r="C178" s="9">
        <v>2021</v>
      </c>
      <c r="D178" s="2" t="s">
        <v>4562</v>
      </c>
      <c r="E178" s="2" t="s">
        <v>4566</v>
      </c>
      <c r="G178" s="2" t="s">
        <v>4564</v>
      </c>
      <c r="H178" s="2" t="s">
        <v>4565</v>
      </c>
      <c r="K178" s="11">
        <v>44546</v>
      </c>
      <c r="L178" s="2" t="s">
        <v>4567</v>
      </c>
      <c r="N178" s="2" t="s">
        <v>4568</v>
      </c>
    </row>
    <row r="179" spans="1:70" s="12" customFormat="1" ht="13" x14ac:dyDescent="0.3">
      <c r="A179" s="12" t="s">
        <v>11404</v>
      </c>
      <c r="B179" s="12" t="s">
        <v>10469</v>
      </c>
      <c r="C179" s="14" t="s">
        <v>7891</v>
      </c>
      <c r="D179" s="12" t="s">
        <v>4562</v>
      </c>
      <c r="E179" s="12" t="s">
        <v>10470</v>
      </c>
      <c r="U179" s="12" t="s">
        <v>7891</v>
      </c>
      <c r="V179" s="12" t="s">
        <v>10471</v>
      </c>
      <c r="W179" s="12" t="s">
        <v>7891</v>
      </c>
      <c r="X179" s="12" t="s">
        <v>7891</v>
      </c>
      <c r="Y179" s="12" t="s">
        <v>7891</v>
      </c>
      <c r="Z179" s="12" t="s">
        <v>7891</v>
      </c>
      <c r="AA179" s="12" t="s">
        <v>7891</v>
      </c>
      <c r="AB179" s="12" t="s">
        <v>10472</v>
      </c>
      <c r="AC179" s="12" t="s">
        <v>7891</v>
      </c>
      <c r="AD179" s="12" t="s">
        <v>7891</v>
      </c>
      <c r="AE179" s="12" t="s">
        <v>7891</v>
      </c>
      <c r="AF179" s="12" t="s">
        <v>7891</v>
      </c>
      <c r="AG179" s="12" t="s">
        <v>7891</v>
      </c>
      <c r="AH179" s="12" t="s">
        <v>7891</v>
      </c>
      <c r="AI179" s="12" t="s">
        <v>7891</v>
      </c>
      <c r="AJ179" s="12" t="s">
        <v>7891</v>
      </c>
      <c r="AK179" s="12" t="s">
        <v>7891</v>
      </c>
      <c r="AL179" s="12" t="s">
        <v>7891</v>
      </c>
      <c r="AM179" s="12" t="s">
        <v>7891</v>
      </c>
      <c r="AN179" s="12" t="s">
        <v>7891</v>
      </c>
      <c r="AO179" s="12" t="s">
        <v>10473</v>
      </c>
      <c r="AP179" s="12" t="s">
        <v>10474</v>
      </c>
      <c r="AQ179" s="12" t="s">
        <v>7891</v>
      </c>
      <c r="AR179" s="12" t="s">
        <v>7891</v>
      </c>
      <c r="AS179" s="12" t="s">
        <v>7891</v>
      </c>
      <c r="AT179" s="12" t="s">
        <v>10475</v>
      </c>
      <c r="AU179" s="12">
        <v>2021</v>
      </c>
      <c r="AV179" s="12">
        <v>10</v>
      </c>
      <c r="AW179" s="12">
        <v>1</v>
      </c>
      <c r="AX179" s="12" t="s">
        <v>7891</v>
      </c>
      <c r="AY179" s="12" t="s">
        <v>7891</v>
      </c>
      <c r="AZ179" s="12" t="s">
        <v>7891</v>
      </c>
      <c r="BA179" s="12" t="s">
        <v>7891</v>
      </c>
      <c r="BB179" s="12" t="s">
        <v>7891</v>
      </c>
      <c r="BC179" s="12" t="s">
        <v>7891</v>
      </c>
      <c r="BD179" s="12">
        <v>399</v>
      </c>
      <c r="BE179" s="12" t="s">
        <v>4568</v>
      </c>
      <c r="BF179" s="12" t="s">
        <v>7891</v>
      </c>
      <c r="BG179" s="12" t="s">
        <v>7891</v>
      </c>
      <c r="BH179" s="12" t="s">
        <v>7891</v>
      </c>
      <c r="BI179" s="12" t="s">
        <v>7891</v>
      </c>
      <c r="BJ179" s="12" t="s">
        <v>7891</v>
      </c>
      <c r="BK179" s="12" t="s">
        <v>7891</v>
      </c>
      <c r="BL179" s="12" t="s">
        <v>7891</v>
      </c>
      <c r="BM179" s="12">
        <v>34912935</v>
      </c>
      <c r="BN179" s="12" t="s">
        <v>7891</v>
      </c>
      <c r="BO179" s="12" t="s">
        <v>7891</v>
      </c>
      <c r="BP179" s="12" t="s">
        <v>7891</v>
      </c>
      <c r="BQ179" s="12" t="s">
        <v>7891</v>
      </c>
      <c r="BR179" s="12" t="s">
        <v>10476</v>
      </c>
    </row>
    <row r="180" spans="1:70" s="2" customFormat="1" ht="13" x14ac:dyDescent="0.3">
      <c r="A180" s="2" t="s">
        <v>6816</v>
      </c>
      <c r="B180" s="2" t="s">
        <v>4343</v>
      </c>
      <c r="C180" s="9">
        <v>2021</v>
      </c>
      <c r="D180" s="2" t="s">
        <v>4342</v>
      </c>
      <c r="E180" s="2" t="s">
        <v>4346</v>
      </c>
      <c r="G180" s="2" t="s">
        <v>4344</v>
      </c>
      <c r="H180" s="2" t="s">
        <v>4345</v>
      </c>
      <c r="K180" s="11">
        <v>44289</v>
      </c>
      <c r="L180" s="2" t="s">
        <v>4347</v>
      </c>
      <c r="N180" s="2" t="s">
        <v>4348</v>
      </c>
    </row>
    <row r="181" spans="1:70" s="12" customFormat="1" ht="13" x14ac:dyDescent="0.3">
      <c r="A181" s="12" t="s">
        <v>11404</v>
      </c>
      <c r="B181" s="12" t="s">
        <v>10151</v>
      </c>
      <c r="C181" s="14" t="s">
        <v>7891</v>
      </c>
      <c r="D181" s="12" t="s">
        <v>4342</v>
      </c>
      <c r="E181" s="12" t="s">
        <v>10152</v>
      </c>
      <c r="U181" s="12" t="s">
        <v>7891</v>
      </c>
      <c r="V181" s="12" t="s">
        <v>10153</v>
      </c>
      <c r="W181" s="12" t="s">
        <v>7891</v>
      </c>
      <c r="X181" s="12" t="s">
        <v>7891</v>
      </c>
      <c r="Y181" s="12" t="s">
        <v>7891</v>
      </c>
      <c r="Z181" s="12" t="s">
        <v>7891</v>
      </c>
      <c r="AA181" s="12" t="s">
        <v>7891</v>
      </c>
      <c r="AB181" s="12" t="s">
        <v>10154</v>
      </c>
      <c r="AC181" s="12" t="s">
        <v>7891</v>
      </c>
      <c r="AD181" s="12" t="s">
        <v>7891</v>
      </c>
      <c r="AE181" s="12" t="s">
        <v>7891</v>
      </c>
      <c r="AF181" s="12" t="s">
        <v>7891</v>
      </c>
      <c r="AG181" s="12" t="s">
        <v>7891</v>
      </c>
      <c r="AH181" s="12" t="s">
        <v>7891</v>
      </c>
      <c r="AI181" s="12" t="s">
        <v>7891</v>
      </c>
      <c r="AJ181" s="12" t="s">
        <v>7891</v>
      </c>
      <c r="AK181" s="12" t="s">
        <v>7891</v>
      </c>
      <c r="AL181" s="12" t="s">
        <v>7891</v>
      </c>
      <c r="AM181" s="12" t="s">
        <v>7891</v>
      </c>
      <c r="AN181" s="12" t="s">
        <v>7891</v>
      </c>
      <c r="AO181" s="12" t="s">
        <v>10155</v>
      </c>
      <c r="AP181" s="12" t="s">
        <v>10156</v>
      </c>
      <c r="AQ181" s="12" t="s">
        <v>7891</v>
      </c>
      <c r="AR181" s="12" t="s">
        <v>7891</v>
      </c>
      <c r="AS181" s="12" t="s">
        <v>7891</v>
      </c>
      <c r="AT181" s="12" t="s">
        <v>8331</v>
      </c>
      <c r="AU181" s="12">
        <v>2021</v>
      </c>
      <c r="AV181" s="12">
        <v>57</v>
      </c>
      <c r="AW181" s="12">
        <v>3</v>
      </c>
      <c r="AX181" s="12" t="s">
        <v>7891</v>
      </c>
      <c r="AY181" s="12" t="s">
        <v>7891</v>
      </c>
      <c r="AZ181" s="12" t="s">
        <v>7891</v>
      </c>
      <c r="BA181" s="12" t="s">
        <v>7891</v>
      </c>
      <c r="BB181" s="12" t="s">
        <v>7891</v>
      </c>
      <c r="BC181" s="12" t="s">
        <v>7891</v>
      </c>
      <c r="BD181" s="12">
        <v>289</v>
      </c>
      <c r="BE181" s="12" t="s">
        <v>4348</v>
      </c>
      <c r="BF181" s="12" t="s">
        <v>7891</v>
      </c>
      <c r="BG181" s="12" t="s">
        <v>7891</v>
      </c>
      <c r="BH181" s="12" t="s">
        <v>7891</v>
      </c>
      <c r="BI181" s="12" t="s">
        <v>7891</v>
      </c>
      <c r="BJ181" s="12" t="s">
        <v>7891</v>
      </c>
      <c r="BK181" s="12" t="s">
        <v>7891</v>
      </c>
      <c r="BL181" s="12" t="s">
        <v>7891</v>
      </c>
      <c r="BM181" s="12">
        <v>33808711</v>
      </c>
      <c r="BN181" s="12" t="s">
        <v>7891</v>
      </c>
      <c r="BO181" s="12" t="s">
        <v>7891</v>
      </c>
      <c r="BP181" s="12" t="s">
        <v>7891</v>
      </c>
      <c r="BQ181" s="12" t="s">
        <v>7891</v>
      </c>
      <c r="BR181" s="12" t="s">
        <v>10157</v>
      </c>
    </row>
    <row r="182" spans="1:70" s="12" customFormat="1" ht="13" x14ac:dyDescent="0.3">
      <c r="A182" s="12" t="s">
        <v>6816</v>
      </c>
      <c r="B182" s="12" t="s">
        <v>5522</v>
      </c>
      <c r="C182" s="14">
        <v>2021</v>
      </c>
      <c r="D182" s="12" t="s">
        <v>5521</v>
      </c>
      <c r="E182" s="12" t="s">
        <v>5525</v>
      </c>
      <c r="G182" s="12" t="s">
        <v>5523</v>
      </c>
      <c r="H182" s="12" t="s">
        <v>5524</v>
      </c>
      <c r="K182" s="13">
        <v>44280</v>
      </c>
      <c r="L182" s="12" t="s">
        <v>5526</v>
      </c>
      <c r="M182" s="12" t="s">
        <v>5527</v>
      </c>
      <c r="N182" s="12" t="s">
        <v>2213</v>
      </c>
    </row>
    <row r="183" spans="1:70" s="12" customFormat="1" ht="13" x14ac:dyDescent="0.3">
      <c r="A183" s="12" t="s">
        <v>7079</v>
      </c>
      <c r="B183" s="12" t="s">
        <v>5522</v>
      </c>
      <c r="C183" s="14">
        <v>2021</v>
      </c>
      <c r="D183" s="12" t="s">
        <v>5521</v>
      </c>
      <c r="E183" s="12" t="s">
        <v>5525</v>
      </c>
      <c r="G183" s="12" t="s">
        <v>5523</v>
      </c>
      <c r="H183" s="12" t="s">
        <v>5524</v>
      </c>
      <c r="K183" s="13">
        <v>44280</v>
      </c>
      <c r="L183" s="12" t="s">
        <v>5526</v>
      </c>
      <c r="M183" s="12" t="s">
        <v>5527</v>
      </c>
      <c r="N183" s="12" t="s">
        <v>2213</v>
      </c>
    </row>
    <row r="184" spans="1:70" s="12" customFormat="1" ht="13" x14ac:dyDescent="0.3">
      <c r="A184" s="12" t="s">
        <v>7858</v>
      </c>
      <c r="B184" s="12" t="s">
        <v>7851</v>
      </c>
      <c r="C184" s="14">
        <v>2021</v>
      </c>
      <c r="D184" s="12" t="s">
        <v>5521</v>
      </c>
      <c r="E184" s="12" t="s">
        <v>2211</v>
      </c>
      <c r="M184" s="12">
        <v>1</v>
      </c>
      <c r="N184" s="12" t="s">
        <v>2213</v>
      </c>
      <c r="O184" s="12" t="s">
        <v>7852</v>
      </c>
      <c r="P184" s="12" t="s">
        <v>467</v>
      </c>
      <c r="Q184" s="12" t="s">
        <v>7232</v>
      </c>
      <c r="S184" s="12" t="s">
        <v>7219</v>
      </c>
      <c r="T184" s="12" t="s">
        <v>7853</v>
      </c>
    </row>
    <row r="185" spans="1:70" s="2" customFormat="1" ht="13" x14ac:dyDescent="0.3">
      <c r="A185" s="2" t="s">
        <v>3856</v>
      </c>
      <c r="B185" s="2" t="s">
        <v>2210</v>
      </c>
      <c r="C185" s="9">
        <v>2021</v>
      </c>
      <c r="D185" s="2" t="s">
        <v>2209</v>
      </c>
      <c r="E185" s="2" t="s">
        <v>2211</v>
      </c>
      <c r="F185" s="2" t="s">
        <v>2214</v>
      </c>
      <c r="G185" s="2" t="str">
        <f>"09545794"</f>
        <v>09545794</v>
      </c>
      <c r="I185" s="2" t="str">
        <f>"20210325"</f>
        <v>20210325</v>
      </c>
      <c r="N185" s="2" t="s">
        <v>2212</v>
      </c>
      <c r="O185" s="2" t="s">
        <v>2213</v>
      </c>
      <c r="P185" s="2" t="s">
        <v>466</v>
      </c>
      <c r="Q185" s="2" t="s">
        <v>2054</v>
      </c>
      <c r="R185" s="2" t="s">
        <v>2055</v>
      </c>
      <c r="T185" s="2" t="s">
        <v>2214</v>
      </c>
      <c r="U185" s="2" t="s">
        <v>2215</v>
      </c>
    </row>
    <row r="186" spans="1:70" s="12" customFormat="1" ht="13" x14ac:dyDescent="0.3">
      <c r="A186" s="12" t="s">
        <v>4086</v>
      </c>
      <c r="B186" s="12" t="s">
        <v>2210</v>
      </c>
      <c r="C186" s="14">
        <v>2021</v>
      </c>
      <c r="D186" s="12" t="s">
        <v>2209</v>
      </c>
      <c r="E186" s="12" t="s">
        <v>2211</v>
      </c>
      <c r="F186" s="12" t="s">
        <v>2214</v>
      </c>
      <c r="G186" s="12" t="str">
        <f>"09545794"</f>
        <v>09545794</v>
      </c>
      <c r="I186" s="12" t="str">
        <f>"20210325"</f>
        <v>20210325</v>
      </c>
      <c r="N186" s="12" t="s">
        <v>2212</v>
      </c>
      <c r="O186" s="12" t="s">
        <v>2213</v>
      </c>
      <c r="P186" s="12" t="s">
        <v>466</v>
      </c>
      <c r="Q186" s="12" t="s">
        <v>2054</v>
      </c>
      <c r="R186" s="12" t="s">
        <v>2055</v>
      </c>
      <c r="T186" s="12" t="s">
        <v>2214</v>
      </c>
      <c r="U186" s="12" t="s">
        <v>2215</v>
      </c>
    </row>
    <row r="187" spans="1:70" s="12" customFormat="1" ht="13" x14ac:dyDescent="0.3">
      <c r="A187" s="12" t="s">
        <v>11404</v>
      </c>
      <c r="B187" s="12" t="s">
        <v>10053</v>
      </c>
      <c r="C187" s="14" t="s">
        <v>7891</v>
      </c>
      <c r="D187" s="12" t="s">
        <v>5521</v>
      </c>
      <c r="E187" s="12" t="s">
        <v>10054</v>
      </c>
      <c r="U187" s="12" t="s">
        <v>7891</v>
      </c>
      <c r="V187" s="12" t="s">
        <v>10055</v>
      </c>
      <c r="W187" s="12" t="s">
        <v>7891</v>
      </c>
      <c r="X187" s="12" t="s">
        <v>7891</v>
      </c>
      <c r="Y187" s="12" t="s">
        <v>7891</v>
      </c>
      <c r="Z187" s="12" t="s">
        <v>7891</v>
      </c>
      <c r="AA187" s="12" t="s">
        <v>10056</v>
      </c>
      <c r="AB187" s="12" t="s">
        <v>10057</v>
      </c>
      <c r="AC187" s="12" t="s">
        <v>7891</v>
      </c>
      <c r="AD187" s="12" t="s">
        <v>7891</v>
      </c>
      <c r="AE187" s="12" t="s">
        <v>7891</v>
      </c>
      <c r="AF187" s="12" t="s">
        <v>7891</v>
      </c>
      <c r="AG187" s="12" t="s">
        <v>7891</v>
      </c>
      <c r="AH187" s="12" t="s">
        <v>7891</v>
      </c>
      <c r="AI187" s="12" t="s">
        <v>7891</v>
      </c>
      <c r="AJ187" s="12" t="s">
        <v>7891</v>
      </c>
      <c r="AK187" s="12" t="s">
        <v>7891</v>
      </c>
      <c r="AL187" s="12" t="s">
        <v>7891</v>
      </c>
      <c r="AM187" s="12" t="s">
        <v>7891</v>
      </c>
      <c r="AN187" s="12" t="s">
        <v>7891</v>
      </c>
      <c r="AO187" s="12" t="s">
        <v>10058</v>
      </c>
      <c r="AP187" s="12" t="s">
        <v>10059</v>
      </c>
      <c r="AQ187" s="12" t="s">
        <v>7891</v>
      </c>
      <c r="AR187" s="12" t="s">
        <v>7891</v>
      </c>
      <c r="AS187" s="12" t="s">
        <v>7891</v>
      </c>
      <c r="AT187" s="12" t="s">
        <v>7891</v>
      </c>
      <c r="AU187" s="12" t="s">
        <v>7891</v>
      </c>
      <c r="AV187" s="12" t="s">
        <v>7891</v>
      </c>
      <c r="AW187" s="12" t="s">
        <v>7891</v>
      </c>
      <c r="AX187" s="12" t="s">
        <v>7891</v>
      </c>
      <c r="AY187" s="12" t="s">
        <v>7891</v>
      </c>
      <c r="AZ187" s="12" t="s">
        <v>7891</v>
      </c>
      <c r="BA187" s="12" t="s">
        <v>7891</v>
      </c>
      <c r="BB187" s="12" t="s">
        <v>7891</v>
      </c>
      <c r="BC187" s="12" t="s">
        <v>7891</v>
      </c>
      <c r="BD187" s="12" t="s">
        <v>10060</v>
      </c>
      <c r="BE187" s="12" t="s">
        <v>2213</v>
      </c>
      <c r="BF187" s="12" t="s">
        <v>7891</v>
      </c>
      <c r="BG187" s="12" t="s">
        <v>10046</v>
      </c>
      <c r="BH187" s="12" t="s">
        <v>7891</v>
      </c>
      <c r="BI187" s="12" t="s">
        <v>7891</v>
      </c>
      <c r="BJ187" s="12" t="s">
        <v>7891</v>
      </c>
      <c r="BK187" s="12" t="s">
        <v>7891</v>
      </c>
      <c r="BL187" s="12" t="s">
        <v>7891</v>
      </c>
      <c r="BM187" s="12">
        <v>33762041</v>
      </c>
      <c r="BN187" s="12" t="s">
        <v>7891</v>
      </c>
      <c r="BO187" s="12" t="s">
        <v>7891</v>
      </c>
      <c r="BP187" s="12" t="s">
        <v>7891</v>
      </c>
      <c r="BQ187" s="12" t="s">
        <v>7891</v>
      </c>
      <c r="BR187" s="12" t="s">
        <v>10061</v>
      </c>
    </row>
    <row r="188" spans="1:70" s="12" customFormat="1" ht="13" x14ac:dyDescent="0.3">
      <c r="A188" s="12" t="s">
        <v>11410</v>
      </c>
      <c r="B188" s="12" t="s">
        <v>10053</v>
      </c>
      <c r="C188" s="14" t="s">
        <v>7891</v>
      </c>
      <c r="D188" s="12" t="s">
        <v>5521</v>
      </c>
      <c r="E188" s="12" t="s">
        <v>10054</v>
      </c>
      <c r="U188" s="12" t="s">
        <v>7891</v>
      </c>
      <c r="V188" s="12" t="s">
        <v>10055</v>
      </c>
      <c r="W188" s="12" t="s">
        <v>7891</v>
      </c>
      <c r="X188" s="12" t="s">
        <v>7891</v>
      </c>
      <c r="Y188" s="12" t="s">
        <v>7891</v>
      </c>
      <c r="Z188" s="12" t="s">
        <v>7891</v>
      </c>
      <c r="AA188" s="12" t="s">
        <v>10056</v>
      </c>
      <c r="AB188" s="12" t="s">
        <v>10057</v>
      </c>
      <c r="AC188" s="12" t="s">
        <v>7891</v>
      </c>
      <c r="AD188" s="12" t="s">
        <v>7891</v>
      </c>
      <c r="AE188" s="12" t="s">
        <v>7891</v>
      </c>
      <c r="AF188" s="12" t="s">
        <v>7891</v>
      </c>
      <c r="AG188" s="12" t="s">
        <v>7891</v>
      </c>
      <c r="AH188" s="12" t="s">
        <v>7891</v>
      </c>
      <c r="AI188" s="12" t="s">
        <v>7891</v>
      </c>
      <c r="AJ188" s="12" t="s">
        <v>7891</v>
      </c>
      <c r="AK188" s="12" t="s">
        <v>7891</v>
      </c>
      <c r="AL188" s="12" t="s">
        <v>7891</v>
      </c>
      <c r="AM188" s="12" t="s">
        <v>7891</v>
      </c>
      <c r="AN188" s="12" t="s">
        <v>7891</v>
      </c>
      <c r="AO188" s="12" t="s">
        <v>10058</v>
      </c>
      <c r="AP188" s="12" t="s">
        <v>10059</v>
      </c>
      <c r="AQ188" s="12" t="s">
        <v>7891</v>
      </c>
      <c r="AR188" s="12" t="s">
        <v>7891</v>
      </c>
      <c r="AS188" s="12" t="s">
        <v>7891</v>
      </c>
      <c r="AT188" s="12" t="s">
        <v>7891</v>
      </c>
      <c r="AU188" s="12" t="s">
        <v>7891</v>
      </c>
      <c r="AV188" s="12" t="s">
        <v>7891</v>
      </c>
      <c r="AW188" s="12" t="s">
        <v>7891</v>
      </c>
      <c r="AX188" s="12" t="s">
        <v>7891</v>
      </c>
      <c r="AY188" s="12" t="s">
        <v>7891</v>
      </c>
      <c r="AZ188" s="12" t="s">
        <v>7891</v>
      </c>
      <c r="BA188" s="12" t="s">
        <v>7891</v>
      </c>
      <c r="BB188" s="12" t="s">
        <v>7891</v>
      </c>
      <c r="BC188" s="12" t="s">
        <v>7891</v>
      </c>
      <c r="BD188" s="12" t="s">
        <v>10060</v>
      </c>
      <c r="BE188" s="12" t="s">
        <v>2213</v>
      </c>
      <c r="BF188" s="12" t="s">
        <v>7891</v>
      </c>
      <c r="BG188" s="12" t="s">
        <v>10046</v>
      </c>
      <c r="BH188" s="12" t="s">
        <v>7891</v>
      </c>
      <c r="BI188" s="12" t="s">
        <v>7891</v>
      </c>
      <c r="BJ188" s="12" t="s">
        <v>7891</v>
      </c>
      <c r="BK188" s="12" t="s">
        <v>7891</v>
      </c>
      <c r="BL188" s="12" t="s">
        <v>7891</v>
      </c>
      <c r="BM188" s="12">
        <v>33762041</v>
      </c>
      <c r="BN188" s="12" t="s">
        <v>7891</v>
      </c>
      <c r="BO188" s="12" t="s">
        <v>7891</v>
      </c>
      <c r="BP188" s="12" t="s">
        <v>7891</v>
      </c>
      <c r="BQ188" s="12" t="s">
        <v>7891</v>
      </c>
      <c r="BR188" s="12" t="s">
        <v>10061</v>
      </c>
    </row>
    <row r="189" spans="1:70" s="2" customFormat="1" ht="13" x14ac:dyDescent="0.3">
      <c r="A189" s="2" t="s">
        <v>1827</v>
      </c>
      <c r="B189" s="2" t="s">
        <v>1566</v>
      </c>
      <c r="C189" s="10">
        <v>2022</v>
      </c>
      <c r="D189" s="2" t="s">
        <v>1565</v>
      </c>
      <c r="E189" s="2" t="s">
        <v>535</v>
      </c>
      <c r="G189" s="2" t="str">
        <f>"00266388"</f>
        <v>00266388</v>
      </c>
      <c r="I189" s="2" t="str">
        <f>"Spring2022"</f>
        <v>Spring2022</v>
      </c>
      <c r="J189" s="2">
        <v>84</v>
      </c>
      <c r="K189" s="2">
        <v>1</v>
      </c>
      <c r="L189" s="2">
        <v>14</v>
      </c>
      <c r="M189" s="2">
        <v>0</v>
      </c>
      <c r="N189" s="2">
        <v>155736011</v>
      </c>
      <c r="P189" s="2" t="s">
        <v>536</v>
      </c>
      <c r="Q189" s="2" t="s">
        <v>467</v>
      </c>
      <c r="R189" s="2" t="s">
        <v>1567</v>
      </c>
      <c r="U189" s="2" t="s">
        <v>1568</v>
      </c>
    </row>
    <row r="190" spans="1:70" s="2" customFormat="1" ht="13" x14ac:dyDescent="0.3">
      <c r="A190" s="2" t="s">
        <v>1827</v>
      </c>
      <c r="B190" s="2" t="s">
        <v>1566</v>
      </c>
      <c r="C190" s="10">
        <v>2022</v>
      </c>
      <c r="D190" s="2" t="s">
        <v>1761</v>
      </c>
      <c r="E190" s="2" t="s">
        <v>1762</v>
      </c>
      <c r="G190" s="2" t="str">
        <f>"00168335"</f>
        <v>00168335</v>
      </c>
      <c r="I190" s="2" t="str">
        <f>"Apr-Jun2022"</f>
        <v>Apr-Jun2022</v>
      </c>
      <c r="J190" s="2">
        <v>82</v>
      </c>
      <c r="K190" s="2">
        <v>2</v>
      </c>
      <c r="L190" s="2">
        <v>20</v>
      </c>
      <c r="M190" s="2">
        <v>0</v>
      </c>
      <c r="N190" s="2">
        <v>156120752</v>
      </c>
      <c r="P190" s="2" t="s">
        <v>1763</v>
      </c>
      <c r="Q190" s="2" t="s">
        <v>1104</v>
      </c>
      <c r="R190" s="2" t="s">
        <v>1764</v>
      </c>
      <c r="U190" s="2" t="s">
        <v>1765</v>
      </c>
    </row>
    <row r="191" spans="1:70" s="12" customFormat="1" ht="13" x14ac:dyDescent="0.3">
      <c r="A191" s="12" t="s">
        <v>1827</v>
      </c>
      <c r="B191" s="12" t="s">
        <v>1566</v>
      </c>
      <c r="C191" s="15">
        <v>2021</v>
      </c>
      <c r="D191" s="12" t="s">
        <v>1761</v>
      </c>
      <c r="E191" s="12" t="s">
        <v>535</v>
      </c>
      <c r="G191" s="12" t="str">
        <f>"00266388"</f>
        <v>00266388</v>
      </c>
      <c r="I191" s="12" t="str">
        <f>"Summer2021"</f>
        <v>Summer2021</v>
      </c>
      <c r="J191" s="12">
        <v>83</v>
      </c>
      <c r="K191" s="12">
        <v>2</v>
      </c>
      <c r="L191" s="12">
        <v>6</v>
      </c>
      <c r="M191" s="12">
        <v>0</v>
      </c>
      <c r="N191" s="12">
        <v>150636724</v>
      </c>
      <c r="P191" s="12" t="s">
        <v>536</v>
      </c>
      <c r="Q191" s="12" t="s">
        <v>1104</v>
      </c>
      <c r="R191" s="12" t="s">
        <v>1766</v>
      </c>
      <c r="U191" s="12" t="s">
        <v>1767</v>
      </c>
    </row>
    <row r="192" spans="1:70" s="12" customFormat="1" ht="13" x14ac:dyDescent="0.3">
      <c r="A192" s="12" t="s">
        <v>1827</v>
      </c>
      <c r="B192" s="12" t="s">
        <v>1769</v>
      </c>
      <c r="C192" s="15">
        <v>2021</v>
      </c>
      <c r="D192" s="12" t="s">
        <v>1768</v>
      </c>
      <c r="E192" s="12" t="s">
        <v>824</v>
      </c>
      <c r="G192" s="12" t="str">
        <f>"00024317"</f>
        <v>00024317</v>
      </c>
      <c r="I192" s="12" t="str">
        <f>"Aug-Oct2021"</f>
        <v>Aug-Oct2021</v>
      </c>
      <c r="J192" s="12">
        <v>48</v>
      </c>
      <c r="K192" s="12">
        <v>3</v>
      </c>
      <c r="L192" s="12">
        <v>17</v>
      </c>
      <c r="M192" s="12">
        <v>0</v>
      </c>
      <c r="N192" s="12">
        <v>152172104</v>
      </c>
      <c r="P192" s="12" t="s">
        <v>825</v>
      </c>
      <c r="Q192" s="12" t="s">
        <v>1104</v>
      </c>
      <c r="R192" s="12" t="s">
        <v>1766</v>
      </c>
      <c r="U192" s="12" t="s">
        <v>1770</v>
      </c>
    </row>
    <row r="193" spans="1:70" s="2" customFormat="1" ht="13" x14ac:dyDescent="0.3">
      <c r="A193" s="2" t="s">
        <v>1827</v>
      </c>
      <c r="B193" s="2" t="s">
        <v>1566</v>
      </c>
      <c r="C193" s="10" t="str">
        <f>"2021"</f>
        <v>2021</v>
      </c>
      <c r="D193" s="2" t="s">
        <v>1771</v>
      </c>
      <c r="E193" s="2" t="s">
        <v>1134</v>
      </c>
      <c r="G193" s="2" t="str">
        <f>"00286273"</f>
        <v>00286273</v>
      </c>
      <c r="I193" s="2" t="str">
        <f>"Oct2021"</f>
        <v>Oct2021</v>
      </c>
      <c r="J193" s="2">
        <v>66</v>
      </c>
      <c r="K193" s="2">
        <v>4</v>
      </c>
      <c r="L193" s="2">
        <v>10</v>
      </c>
      <c r="M193" s="2">
        <v>0</v>
      </c>
      <c r="N193" s="2">
        <v>152480568</v>
      </c>
      <c r="P193" s="2" t="s">
        <v>1135</v>
      </c>
      <c r="Q193" s="2" t="s">
        <v>1104</v>
      </c>
      <c r="R193" s="2" t="s">
        <v>1766</v>
      </c>
      <c r="U193" s="2" t="s">
        <v>1772</v>
      </c>
    </row>
    <row r="194" spans="1:70" s="12" customFormat="1" ht="13" x14ac:dyDescent="0.3">
      <c r="A194" s="12" t="s">
        <v>6816</v>
      </c>
      <c r="B194" s="12" t="s">
        <v>5739</v>
      </c>
      <c r="C194" s="14">
        <v>2021</v>
      </c>
      <c r="D194" s="12" t="s">
        <v>5738</v>
      </c>
      <c r="E194" s="12" t="s">
        <v>2135</v>
      </c>
      <c r="G194" s="12" t="s">
        <v>5740</v>
      </c>
      <c r="H194" s="12" t="s">
        <v>5741</v>
      </c>
      <c r="K194" s="13">
        <v>44524</v>
      </c>
      <c r="L194" s="12" t="s">
        <v>5742</v>
      </c>
      <c r="N194" s="12" t="s">
        <v>2145</v>
      </c>
    </row>
    <row r="195" spans="1:70" s="12" customFormat="1" ht="13" x14ac:dyDescent="0.3">
      <c r="A195" s="12" t="s">
        <v>11404</v>
      </c>
      <c r="B195" s="12" t="s">
        <v>8833</v>
      </c>
      <c r="C195" s="14" t="s">
        <v>7891</v>
      </c>
      <c r="D195" s="12" t="s">
        <v>5738</v>
      </c>
      <c r="E195" s="12" t="s">
        <v>8018</v>
      </c>
      <c r="U195" s="12" t="s">
        <v>7891</v>
      </c>
      <c r="V195" s="12" t="s">
        <v>8834</v>
      </c>
      <c r="W195" s="12" t="s">
        <v>7891</v>
      </c>
      <c r="X195" s="12" t="s">
        <v>7891</v>
      </c>
      <c r="Y195" s="12" t="s">
        <v>7891</v>
      </c>
      <c r="Z195" s="12" t="s">
        <v>7891</v>
      </c>
      <c r="AA195" s="12" t="s">
        <v>7891</v>
      </c>
      <c r="AB195" s="12" t="s">
        <v>7891</v>
      </c>
      <c r="AC195" s="12" t="s">
        <v>7891</v>
      </c>
      <c r="AD195" s="12" t="s">
        <v>7891</v>
      </c>
      <c r="AE195" s="12" t="s">
        <v>7891</v>
      </c>
      <c r="AF195" s="12" t="s">
        <v>7891</v>
      </c>
      <c r="AG195" s="12" t="s">
        <v>7891</v>
      </c>
      <c r="AH195" s="12" t="s">
        <v>7891</v>
      </c>
      <c r="AI195" s="12" t="s">
        <v>7891</v>
      </c>
      <c r="AJ195" s="12" t="s">
        <v>7891</v>
      </c>
      <c r="AK195" s="12" t="s">
        <v>7891</v>
      </c>
      <c r="AL195" s="12" t="s">
        <v>7891</v>
      </c>
      <c r="AM195" s="12" t="s">
        <v>7891</v>
      </c>
      <c r="AN195" s="12" t="s">
        <v>7891</v>
      </c>
      <c r="AO195" s="12" t="s">
        <v>7891</v>
      </c>
      <c r="AP195" s="12" t="s">
        <v>8020</v>
      </c>
      <c r="AQ195" s="12" t="s">
        <v>7891</v>
      </c>
      <c r="AR195" s="12" t="s">
        <v>7891</v>
      </c>
      <c r="AS195" s="12" t="s">
        <v>7891</v>
      </c>
      <c r="AT195" s="12" t="s">
        <v>8835</v>
      </c>
      <c r="AU195" s="12">
        <v>2021</v>
      </c>
      <c r="AV195" s="12">
        <v>21</v>
      </c>
      <c r="AW195" s="12">
        <v>1</v>
      </c>
      <c r="AX195" s="12" t="s">
        <v>7891</v>
      </c>
      <c r="AY195" s="12" t="s">
        <v>7891</v>
      </c>
      <c r="AZ195" s="12" t="s">
        <v>7891</v>
      </c>
      <c r="BA195" s="12" t="s">
        <v>7891</v>
      </c>
      <c r="BB195" s="12" t="s">
        <v>7891</v>
      </c>
      <c r="BC195" s="12" t="s">
        <v>7891</v>
      </c>
      <c r="BD195" s="12">
        <v>588</v>
      </c>
      <c r="BE195" s="12" t="s">
        <v>2145</v>
      </c>
      <c r="BF195" s="12" t="s">
        <v>7891</v>
      </c>
      <c r="BG195" s="12" t="s">
        <v>7891</v>
      </c>
      <c r="BH195" s="12" t="s">
        <v>7891</v>
      </c>
      <c r="BI195" s="12" t="s">
        <v>7891</v>
      </c>
      <c r="BJ195" s="12" t="s">
        <v>7891</v>
      </c>
      <c r="BK195" s="12" t="s">
        <v>7891</v>
      </c>
      <c r="BL195" s="12" t="s">
        <v>7891</v>
      </c>
      <c r="BM195" s="12">
        <v>34814866</v>
      </c>
      <c r="BN195" s="12" t="s">
        <v>7891</v>
      </c>
      <c r="BO195" s="12" t="s">
        <v>7891</v>
      </c>
      <c r="BP195" s="12" t="s">
        <v>7891</v>
      </c>
      <c r="BQ195" s="12" t="s">
        <v>7891</v>
      </c>
      <c r="BR195" s="12" t="s">
        <v>8836</v>
      </c>
    </row>
    <row r="196" spans="1:70" s="2" customFormat="1" ht="13" x14ac:dyDescent="0.3">
      <c r="A196" s="2" t="s">
        <v>3856</v>
      </c>
      <c r="B196" s="2" t="s">
        <v>2143</v>
      </c>
      <c r="C196" s="9">
        <v>2022</v>
      </c>
      <c r="D196" s="2" t="s">
        <v>2142</v>
      </c>
      <c r="E196" s="2" t="s">
        <v>2135</v>
      </c>
      <c r="F196" s="2" t="s">
        <v>2147</v>
      </c>
      <c r="G196" s="2" t="str">
        <f>"1471244X"</f>
        <v>1471244X</v>
      </c>
      <c r="I196" s="2" t="str">
        <f>"20211123"</f>
        <v>20211123</v>
      </c>
      <c r="J196" s="2">
        <v>21</v>
      </c>
      <c r="N196" s="2" t="s">
        <v>2144</v>
      </c>
      <c r="O196" s="2" t="s">
        <v>2145</v>
      </c>
      <c r="P196" s="2" t="s">
        <v>2138</v>
      </c>
      <c r="Q196" s="2" t="s">
        <v>1495</v>
      </c>
      <c r="R196" s="2" t="s">
        <v>2146</v>
      </c>
      <c r="T196" s="2" t="s">
        <v>2147</v>
      </c>
      <c r="U196" s="2" t="s">
        <v>2148</v>
      </c>
    </row>
    <row r="197" spans="1:70" s="2" customFormat="1" ht="13" x14ac:dyDescent="0.3">
      <c r="A197" s="2" t="s">
        <v>6816</v>
      </c>
      <c r="B197" s="2" t="s">
        <v>6804</v>
      </c>
      <c r="C197" s="9">
        <v>2021</v>
      </c>
      <c r="D197" s="2" t="s">
        <v>6803</v>
      </c>
      <c r="E197" s="2" t="s">
        <v>6337</v>
      </c>
      <c r="G197" s="2" t="s">
        <v>6805</v>
      </c>
      <c r="H197" s="2" t="s">
        <v>6806</v>
      </c>
      <c r="K197" s="11">
        <v>43943</v>
      </c>
      <c r="N197" s="2" t="s">
        <v>6807</v>
      </c>
    </row>
    <row r="198" spans="1:70" s="2" customFormat="1" ht="13" x14ac:dyDescent="0.3">
      <c r="A198" s="2" t="s">
        <v>11404</v>
      </c>
      <c r="B198" s="2" t="s">
        <v>10477</v>
      </c>
      <c r="C198" s="9" t="s">
        <v>7891</v>
      </c>
      <c r="D198" s="2" t="s">
        <v>10478</v>
      </c>
      <c r="E198" s="2" t="s">
        <v>10479</v>
      </c>
      <c r="U198" s="2" t="s">
        <v>7891</v>
      </c>
      <c r="V198" s="2" t="s">
        <v>10480</v>
      </c>
      <c r="W198" s="2" t="s">
        <v>7891</v>
      </c>
      <c r="X198" s="2" t="s">
        <v>7891</v>
      </c>
      <c r="Y198" s="2" t="s">
        <v>7891</v>
      </c>
      <c r="Z198" s="2" t="s">
        <v>7891</v>
      </c>
      <c r="AA198" s="2" t="s">
        <v>10481</v>
      </c>
      <c r="AB198" s="2" t="s">
        <v>10482</v>
      </c>
      <c r="AC198" s="2" t="s">
        <v>7891</v>
      </c>
      <c r="AD198" s="2" t="s">
        <v>7891</v>
      </c>
      <c r="AE198" s="2" t="s">
        <v>7891</v>
      </c>
      <c r="AF198" s="2" t="s">
        <v>7891</v>
      </c>
      <c r="AG198" s="2" t="s">
        <v>7891</v>
      </c>
      <c r="AH198" s="2" t="s">
        <v>7891</v>
      </c>
      <c r="AI198" s="2" t="s">
        <v>7891</v>
      </c>
      <c r="AJ198" s="2" t="s">
        <v>7891</v>
      </c>
      <c r="AK198" s="2" t="s">
        <v>7891</v>
      </c>
      <c r="AL198" s="2" t="s">
        <v>7891</v>
      </c>
      <c r="AM198" s="2" t="s">
        <v>7891</v>
      </c>
      <c r="AN198" s="2" t="s">
        <v>7891</v>
      </c>
      <c r="AO198" s="2" t="s">
        <v>10483</v>
      </c>
      <c r="AP198" s="2" t="s">
        <v>7891</v>
      </c>
      <c r="AQ198" s="2" t="s">
        <v>7891</v>
      </c>
      <c r="AR198" s="2" t="s">
        <v>7891</v>
      </c>
      <c r="AS198" s="2" t="s">
        <v>7891</v>
      </c>
      <c r="AT198" s="2" t="s">
        <v>8621</v>
      </c>
      <c r="AU198" s="2">
        <v>2021</v>
      </c>
      <c r="AV198" s="2">
        <v>25</v>
      </c>
      <c r="AW198" s="2" t="s">
        <v>7891</v>
      </c>
      <c r="AX198" s="2" t="s">
        <v>7891</v>
      </c>
      <c r="AY198" s="2" t="s">
        <v>7891</v>
      </c>
      <c r="AZ198" s="2" t="s">
        <v>7891</v>
      </c>
      <c r="BA198" s="2" t="s">
        <v>7891</v>
      </c>
      <c r="BB198" s="2">
        <v>471</v>
      </c>
      <c r="BC198" s="2">
        <v>483</v>
      </c>
      <c r="BD198" s="2" t="s">
        <v>7891</v>
      </c>
      <c r="BE198" s="2" t="s">
        <v>10484</v>
      </c>
      <c r="BF198" s="2" t="s">
        <v>7891</v>
      </c>
      <c r="BG198" s="2" t="s">
        <v>7891</v>
      </c>
      <c r="BH198" s="2" t="s">
        <v>7891</v>
      </c>
      <c r="BI198" s="2" t="s">
        <v>7891</v>
      </c>
      <c r="BJ198" s="2" t="s">
        <v>7891</v>
      </c>
      <c r="BK198" s="2" t="s">
        <v>7891</v>
      </c>
      <c r="BL198" s="2" t="s">
        <v>7891</v>
      </c>
      <c r="BM198" s="2" t="s">
        <v>7891</v>
      </c>
      <c r="BN198" s="2" t="s">
        <v>7891</v>
      </c>
      <c r="BO198" s="2" t="s">
        <v>7891</v>
      </c>
      <c r="BP198" s="2" t="s">
        <v>7891</v>
      </c>
      <c r="BQ198" s="2" t="s">
        <v>7891</v>
      </c>
      <c r="BR198" s="2" t="s">
        <v>10485</v>
      </c>
    </row>
    <row r="199" spans="1:70" s="2" customFormat="1" ht="13" x14ac:dyDescent="0.3">
      <c r="A199" s="2" t="s">
        <v>11410</v>
      </c>
      <c r="B199" s="2" t="s">
        <v>11760</v>
      </c>
      <c r="C199" s="9" t="s">
        <v>7891</v>
      </c>
      <c r="D199" s="2" t="s">
        <v>11761</v>
      </c>
      <c r="E199" s="2" t="s">
        <v>11762</v>
      </c>
      <c r="U199" s="2" t="s">
        <v>7891</v>
      </c>
      <c r="V199" s="2" t="s">
        <v>11763</v>
      </c>
      <c r="W199" s="2" t="s">
        <v>7891</v>
      </c>
      <c r="X199" s="2" t="s">
        <v>7891</v>
      </c>
      <c r="Y199" s="2" t="s">
        <v>7891</v>
      </c>
      <c r="Z199" s="2" t="s">
        <v>7891</v>
      </c>
      <c r="AA199" s="2" t="s">
        <v>7891</v>
      </c>
      <c r="AB199" s="2" t="s">
        <v>11764</v>
      </c>
      <c r="AC199" s="2" t="s">
        <v>7891</v>
      </c>
      <c r="AD199" s="2" t="s">
        <v>7891</v>
      </c>
      <c r="AE199" s="2" t="s">
        <v>7891</v>
      </c>
      <c r="AF199" s="2" t="s">
        <v>7891</v>
      </c>
      <c r="AG199" s="2" t="s">
        <v>7891</v>
      </c>
      <c r="AH199" s="2" t="s">
        <v>7891</v>
      </c>
      <c r="AI199" s="2" t="s">
        <v>7891</v>
      </c>
      <c r="AJ199" s="2" t="s">
        <v>7891</v>
      </c>
      <c r="AK199" s="2" t="s">
        <v>7891</v>
      </c>
      <c r="AL199" s="2" t="s">
        <v>7891</v>
      </c>
      <c r="AM199" s="2" t="s">
        <v>7891</v>
      </c>
      <c r="AN199" s="2" t="s">
        <v>7891</v>
      </c>
      <c r="AO199" s="2" t="s">
        <v>7891</v>
      </c>
      <c r="AP199" s="2" t="s">
        <v>11765</v>
      </c>
      <c r="AQ199" s="2" t="s">
        <v>7891</v>
      </c>
      <c r="AR199" s="2" t="s">
        <v>7891</v>
      </c>
      <c r="AS199" s="2" t="s">
        <v>7891</v>
      </c>
      <c r="AT199" s="2" t="s">
        <v>7916</v>
      </c>
      <c r="AU199" s="2">
        <v>2022</v>
      </c>
      <c r="AV199" s="2">
        <v>11</v>
      </c>
      <c r="AW199" s="2">
        <v>8</v>
      </c>
      <c r="AX199" s="2" t="s">
        <v>7891</v>
      </c>
      <c r="AY199" s="2" t="s">
        <v>7891</v>
      </c>
      <c r="AZ199" s="2" t="s">
        <v>7891</v>
      </c>
      <c r="BA199" s="2" t="s">
        <v>7891</v>
      </c>
      <c r="BB199" s="2" t="s">
        <v>7891</v>
      </c>
      <c r="BC199" s="2" t="s">
        <v>7891</v>
      </c>
      <c r="BD199" s="2">
        <v>1260</v>
      </c>
      <c r="BE199" s="2" t="s">
        <v>11766</v>
      </c>
      <c r="BF199" s="2" t="s">
        <v>7891</v>
      </c>
      <c r="BG199" s="2" t="s">
        <v>7891</v>
      </c>
      <c r="BH199" s="2" t="s">
        <v>7891</v>
      </c>
      <c r="BI199" s="2" t="s">
        <v>7891</v>
      </c>
      <c r="BJ199" s="2" t="s">
        <v>7891</v>
      </c>
      <c r="BK199" s="2" t="s">
        <v>7891</v>
      </c>
      <c r="BL199" s="2" t="s">
        <v>7891</v>
      </c>
      <c r="BM199" s="2">
        <v>35455940</v>
      </c>
      <c r="BN199" s="2" t="s">
        <v>7891</v>
      </c>
      <c r="BO199" s="2" t="s">
        <v>7891</v>
      </c>
      <c r="BP199" s="2" t="s">
        <v>7891</v>
      </c>
      <c r="BQ199" s="2" t="s">
        <v>7891</v>
      </c>
      <c r="BR199" s="2" t="s">
        <v>11767</v>
      </c>
    </row>
    <row r="200" spans="1:70" s="2" customFormat="1" ht="13" x14ac:dyDescent="0.3">
      <c r="A200" s="2" t="s">
        <v>6816</v>
      </c>
      <c r="B200" s="2" t="s">
        <v>5797</v>
      </c>
      <c r="C200" s="9">
        <v>2022</v>
      </c>
      <c r="D200" s="2" t="s">
        <v>5796</v>
      </c>
      <c r="E200" s="2" t="s">
        <v>4240</v>
      </c>
      <c r="G200" s="2" t="s">
        <v>5798</v>
      </c>
      <c r="H200" s="2" t="s">
        <v>5799</v>
      </c>
      <c r="K200" s="11">
        <v>44669</v>
      </c>
      <c r="L200" s="2" t="s">
        <v>5800</v>
      </c>
      <c r="N200" s="2" t="s">
        <v>5801</v>
      </c>
    </row>
    <row r="201" spans="1:70" s="2" customFormat="1" ht="13" x14ac:dyDescent="0.3">
      <c r="A201" s="2" t="s">
        <v>11404</v>
      </c>
      <c r="B201" s="2" t="s">
        <v>8742</v>
      </c>
      <c r="C201" s="9" t="s">
        <v>7891</v>
      </c>
      <c r="D201" s="2" t="s">
        <v>8743</v>
      </c>
      <c r="E201" s="2" t="s">
        <v>8744</v>
      </c>
      <c r="U201" s="2" t="s">
        <v>7891</v>
      </c>
      <c r="V201" s="2" t="s">
        <v>8745</v>
      </c>
      <c r="W201" s="2" t="s">
        <v>7891</v>
      </c>
      <c r="X201" s="2" t="s">
        <v>7891</v>
      </c>
      <c r="Y201" s="2" t="s">
        <v>7891</v>
      </c>
      <c r="Z201" s="2" t="s">
        <v>7891</v>
      </c>
      <c r="AA201" s="2" t="s">
        <v>7891</v>
      </c>
      <c r="AB201" s="2" t="s">
        <v>7891</v>
      </c>
      <c r="AC201" s="2" t="s">
        <v>7891</v>
      </c>
      <c r="AD201" s="2" t="s">
        <v>7891</v>
      </c>
      <c r="AE201" s="2" t="s">
        <v>7891</v>
      </c>
      <c r="AF201" s="2" t="s">
        <v>7891</v>
      </c>
      <c r="AG201" s="2" t="s">
        <v>7891</v>
      </c>
      <c r="AH201" s="2" t="s">
        <v>7891</v>
      </c>
      <c r="AI201" s="2" t="s">
        <v>7891</v>
      </c>
      <c r="AJ201" s="2" t="s">
        <v>7891</v>
      </c>
      <c r="AK201" s="2" t="s">
        <v>7891</v>
      </c>
      <c r="AL201" s="2" t="s">
        <v>7891</v>
      </c>
      <c r="AM201" s="2" t="s">
        <v>7891</v>
      </c>
      <c r="AN201" s="2" t="s">
        <v>7891</v>
      </c>
      <c r="AO201" s="2" t="s">
        <v>8746</v>
      </c>
      <c r="AP201" s="2" t="s">
        <v>8747</v>
      </c>
      <c r="AQ201" s="2" t="s">
        <v>7891</v>
      </c>
      <c r="AR201" s="2" t="s">
        <v>7891</v>
      </c>
      <c r="AS201" s="2" t="s">
        <v>7891</v>
      </c>
      <c r="AT201" s="2" t="s">
        <v>7891</v>
      </c>
      <c r="AU201" s="2" t="s">
        <v>7891</v>
      </c>
      <c r="AV201" s="2" t="s">
        <v>7891</v>
      </c>
      <c r="AW201" s="2" t="s">
        <v>7891</v>
      </c>
      <c r="AX201" s="2" t="s">
        <v>7891</v>
      </c>
      <c r="AY201" s="2" t="s">
        <v>7891</v>
      </c>
      <c r="AZ201" s="2" t="s">
        <v>7891</v>
      </c>
      <c r="BA201" s="2" t="s">
        <v>7891</v>
      </c>
      <c r="BB201" s="2" t="s">
        <v>7891</v>
      </c>
      <c r="BC201" s="2" t="s">
        <v>7891</v>
      </c>
      <c r="BD201" s="2">
        <v>1.0538259211049536E+16</v>
      </c>
      <c r="BE201" s="2" t="s">
        <v>8748</v>
      </c>
      <c r="BF201" s="2" t="s">
        <v>7891</v>
      </c>
      <c r="BG201" s="2" t="s">
        <v>8701</v>
      </c>
      <c r="BH201" s="2" t="s">
        <v>7891</v>
      </c>
      <c r="BI201" s="2" t="s">
        <v>7891</v>
      </c>
      <c r="BJ201" s="2" t="s">
        <v>7891</v>
      </c>
      <c r="BK201" s="2" t="s">
        <v>7891</v>
      </c>
      <c r="BL201" s="2" t="s">
        <v>7891</v>
      </c>
      <c r="BM201" s="2" t="s">
        <v>7891</v>
      </c>
      <c r="BN201" s="2" t="s">
        <v>7891</v>
      </c>
      <c r="BO201" s="2" t="s">
        <v>7891</v>
      </c>
      <c r="BP201" s="2" t="s">
        <v>7891</v>
      </c>
      <c r="BQ201" s="2" t="s">
        <v>7891</v>
      </c>
      <c r="BR201" s="2" t="s">
        <v>8749</v>
      </c>
    </row>
    <row r="202" spans="1:70" s="2" customFormat="1" ht="13" x14ac:dyDescent="0.3">
      <c r="A202" s="2" t="s">
        <v>3856</v>
      </c>
      <c r="B202" s="2" t="s">
        <v>2888</v>
      </c>
      <c r="C202" s="9">
        <v>2021</v>
      </c>
      <c r="D202" s="2" t="s">
        <v>2887</v>
      </c>
      <c r="E202" s="2" t="s">
        <v>2889</v>
      </c>
      <c r="F202" s="2" t="s">
        <v>2893</v>
      </c>
      <c r="G202" s="2" t="str">
        <f>"15622975"</f>
        <v>15622975</v>
      </c>
      <c r="I202" s="2" t="str">
        <f>"20210401"</f>
        <v>20210401</v>
      </c>
      <c r="J202" s="2">
        <v>22</v>
      </c>
      <c r="K202" s="2">
        <v>4</v>
      </c>
      <c r="L202" s="2">
        <v>322</v>
      </c>
      <c r="M202" s="2">
        <v>2</v>
      </c>
      <c r="N202" s="2" t="s">
        <v>2890</v>
      </c>
      <c r="O202" s="2" t="s">
        <v>2891</v>
      </c>
      <c r="P202" s="2" t="s">
        <v>2118</v>
      </c>
      <c r="Q202" s="2" t="s">
        <v>2358</v>
      </c>
      <c r="R202" s="2" t="s">
        <v>2892</v>
      </c>
      <c r="T202" s="2" t="s">
        <v>2893</v>
      </c>
      <c r="U202" s="2" t="s">
        <v>2894</v>
      </c>
    </row>
    <row r="203" spans="1:70" s="2" customFormat="1" ht="13" x14ac:dyDescent="0.3">
      <c r="A203" s="2" t="s">
        <v>6816</v>
      </c>
      <c r="B203" s="2" t="s">
        <v>5095</v>
      </c>
      <c r="C203" s="9">
        <v>2021</v>
      </c>
      <c r="D203" s="2" t="s">
        <v>5094</v>
      </c>
      <c r="E203" s="2" t="s">
        <v>5098</v>
      </c>
      <c r="G203" s="2" t="s">
        <v>5096</v>
      </c>
      <c r="H203" s="2" t="s">
        <v>5097</v>
      </c>
      <c r="K203" s="11">
        <v>43991</v>
      </c>
      <c r="L203" s="2" t="s">
        <v>5099</v>
      </c>
      <c r="M203" s="2" t="s">
        <v>5100</v>
      </c>
      <c r="N203" s="2" t="s">
        <v>5101</v>
      </c>
    </row>
    <row r="204" spans="1:70" s="2" customFormat="1" ht="13" x14ac:dyDescent="0.3">
      <c r="A204" s="2" t="s">
        <v>6816</v>
      </c>
      <c r="B204" s="2" t="s">
        <v>6591</v>
      </c>
      <c r="C204" s="9">
        <v>2022</v>
      </c>
      <c r="D204" s="2" t="s">
        <v>6590</v>
      </c>
      <c r="E204" s="2" t="s">
        <v>6228</v>
      </c>
      <c r="G204" s="2" t="s">
        <v>6592</v>
      </c>
      <c r="H204" s="2" t="s">
        <v>6593</v>
      </c>
      <c r="K204" s="11">
        <v>44700</v>
      </c>
      <c r="N204" s="2" t="s">
        <v>6594</v>
      </c>
    </row>
    <row r="205" spans="1:70" s="2" customFormat="1" ht="13" x14ac:dyDescent="0.3">
      <c r="A205" s="2" t="s">
        <v>6816</v>
      </c>
      <c r="B205" s="2" t="s">
        <v>4459</v>
      </c>
      <c r="C205" s="9">
        <v>2021</v>
      </c>
      <c r="D205" s="2" t="s">
        <v>4458</v>
      </c>
      <c r="E205" s="2" t="s">
        <v>4462</v>
      </c>
      <c r="G205" s="2" t="s">
        <v>4460</v>
      </c>
      <c r="H205" s="2" t="s">
        <v>4461</v>
      </c>
      <c r="K205" s="11">
        <v>44320</v>
      </c>
      <c r="N205" s="2" t="s">
        <v>4463</v>
      </c>
    </row>
    <row r="206" spans="1:70" s="12" customFormat="1" ht="13" x14ac:dyDescent="0.3">
      <c r="A206" s="12" t="s">
        <v>7738</v>
      </c>
      <c r="B206" s="12" t="s">
        <v>7729</v>
      </c>
      <c r="C206" s="14">
        <v>2021</v>
      </c>
      <c r="D206" s="12" t="s">
        <v>7730</v>
      </c>
      <c r="E206" s="12" t="s">
        <v>7731</v>
      </c>
      <c r="G206" s="12">
        <v>11</v>
      </c>
      <c r="H206" s="12">
        <v>1</v>
      </c>
      <c r="M206" s="12">
        <v>1</v>
      </c>
      <c r="N206" s="12" t="s">
        <v>7732</v>
      </c>
      <c r="O206" s="12" t="s">
        <v>7733</v>
      </c>
      <c r="P206" s="12" t="s">
        <v>467</v>
      </c>
      <c r="Q206" s="12" t="s">
        <v>7218</v>
      </c>
      <c r="R206" s="12" t="s">
        <v>7385</v>
      </c>
      <c r="S206" s="12" t="s">
        <v>7219</v>
      </c>
      <c r="T206" s="12" t="s">
        <v>7734</v>
      </c>
    </row>
    <row r="207" spans="1:70" s="2" customFormat="1" ht="13" x14ac:dyDescent="0.3">
      <c r="A207" s="2" t="s">
        <v>11408</v>
      </c>
      <c r="B207" s="2" t="s">
        <v>11607</v>
      </c>
      <c r="C207" s="9" t="s">
        <v>7891</v>
      </c>
      <c r="D207" s="2" t="s">
        <v>7730</v>
      </c>
      <c r="E207" s="2" t="s">
        <v>11608</v>
      </c>
      <c r="U207" s="2" t="s">
        <v>7891</v>
      </c>
      <c r="V207" s="2" t="s">
        <v>11609</v>
      </c>
      <c r="W207" s="2" t="s">
        <v>7891</v>
      </c>
      <c r="X207" s="2" t="s">
        <v>7891</v>
      </c>
      <c r="Y207" s="2" t="s">
        <v>7891</v>
      </c>
      <c r="Z207" s="2" t="s">
        <v>7891</v>
      </c>
      <c r="AA207" s="2" t="s">
        <v>7891</v>
      </c>
      <c r="AB207" s="2" t="s">
        <v>7891</v>
      </c>
      <c r="AC207" s="2" t="s">
        <v>7891</v>
      </c>
      <c r="AD207" s="2" t="s">
        <v>7891</v>
      </c>
      <c r="AE207" s="2" t="s">
        <v>7891</v>
      </c>
      <c r="AF207" s="2" t="s">
        <v>7891</v>
      </c>
      <c r="AG207" s="2" t="s">
        <v>7891</v>
      </c>
      <c r="AH207" s="2" t="s">
        <v>7891</v>
      </c>
      <c r="AI207" s="2" t="s">
        <v>7891</v>
      </c>
      <c r="AJ207" s="2" t="s">
        <v>7891</v>
      </c>
      <c r="AK207" s="2" t="s">
        <v>7891</v>
      </c>
      <c r="AL207" s="2" t="s">
        <v>7891</v>
      </c>
      <c r="AM207" s="2" t="s">
        <v>7891</v>
      </c>
      <c r="AN207" s="2" t="s">
        <v>7891</v>
      </c>
      <c r="AO207" s="2" t="s">
        <v>11610</v>
      </c>
      <c r="AP207" s="2" t="s">
        <v>7891</v>
      </c>
      <c r="AQ207" s="2" t="s">
        <v>7891</v>
      </c>
      <c r="AR207" s="2" t="s">
        <v>7891</v>
      </c>
      <c r="AS207" s="2" t="s">
        <v>7891</v>
      </c>
      <c r="AT207" s="2" t="s">
        <v>8621</v>
      </c>
      <c r="AU207" s="2">
        <v>2021</v>
      </c>
      <c r="AV207" s="2">
        <v>11</v>
      </c>
      <c r="AW207" s="2">
        <v>1</v>
      </c>
      <c r="AX207" s="2" t="s">
        <v>7891</v>
      </c>
      <c r="AY207" s="2" t="s">
        <v>7891</v>
      </c>
      <c r="AZ207" s="2" t="s">
        <v>7891</v>
      </c>
      <c r="BA207" s="2" t="s">
        <v>7891</v>
      </c>
      <c r="BB207" s="2" t="s">
        <v>7891</v>
      </c>
      <c r="BC207" s="2" t="s">
        <v>7891</v>
      </c>
      <c r="BD207" s="2">
        <v>2158244020986157</v>
      </c>
      <c r="BE207" s="2" t="s">
        <v>7732</v>
      </c>
      <c r="BF207" s="2" t="s">
        <v>7891</v>
      </c>
      <c r="BG207" s="2" t="s">
        <v>7891</v>
      </c>
      <c r="BH207" s="2" t="s">
        <v>7891</v>
      </c>
      <c r="BI207" s="2" t="s">
        <v>7891</v>
      </c>
      <c r="BJ207" s="2" t="s">
        <v>7891</v>
      </c>
      <c r="BK207" s="2" t="s">
        <v>7891</v>
      </c>
      <c r="BL207" s="2" t="s">
        <v>7891</v>
      </c>
      <c r="BM207" s="2" t="s">
        <v>7891</v>
      </c>
      <c r="BN207" s="2" t="s">
        <v>7891</v>
      </c>
      <c r="BO207" s="2" t="s">
        <v>7891</v>
      </c>
      <c r="BP207" s="2" t="s">
        <v>7891</v>
      </c>
      <c r="BQ207" s="2" t="s">
        <v>7891</v>
      </c>
      <c r="BR207" s="2" t="s">
        <v>11611</v>
      </c>
    </row>
    <row r="208" spans="1:70" s="12" customFormat="1" ht="13" x14ac:dyDescent="0.3">
      <c r="A208" s="12" t="s">
        <v>6816</v>
      </c>
      <c r="B208" s="12" t="s">
        <v>5059</v>
      </c>
      <c r="C208" s="14">
        <v>2021</v>
      </c>
      <c r="D208" s="12" t="s">
        <v>5058</v>
      </c>
      <c r="E208" s="12" t="s">
        <v>5062</v>
      </c>
      <c r="G208" s="12" t="s">
        <v>5060</v>
      </c>
      <c r="H208" s="12" t="s">
        <v>5061</v>
      </c>
      <c r="K208" s="13">
        <v>44208</v>
      </c>
      <c r="N208" s="12" t="s">
        <v>5063</v>
      </c>
    </row>
    <row r="209" spans="1:70" s="2" customFormat="1" ht="13" x14ac:dyDescent="0.3">
      <c r="A209" s="2" t="s">
        <v>11404</v>
      </c>
      <c r="B209" s="2" t="s">
        <v>10405</v>
      </c>
      <c r="C209" s="9" t="s">
        <v>7891</v>
      </c>
      <c r="D209" s="2" t="s">
        <v>5058</v>
      </c>
      <c r="E209" s="2" t="s">
        <v>8704</v>
      </c>
      <c r="U209" s="2" t="s">
        <v>7891</v>
      </c>
      <c r="V209" s="2" t="s">
        <v>10406</v>
      </c>
      <c r="W209" s="2" t="s">
        <v>7891</v>
      </c>
      <c r="X209" s="2" t="s">
        <v>7891</v>
      </c>
      <c r="Y209" s="2" t="s">
        <v>7891</v>
      </c>
      <c r="Z209" s="2" t="s">
        <v>7891</v>
      </c>
      <c r="AA209" s="2" t="s">
        <v>7891</v>
      </c>
      <c r="AB209" s="2" t="s">
        <v>10407</v>
      </c>
      <c r="AC209" s="2" t="s">
        <v>7891</v>
      </c>
      <c r="AD209" s="2" t="s">
        <v>7891</v>
      </c>
      <c r="AE209" s="2" t="s">
        <v>7891</v>
      </c>
      <c r="AF209" s="2" t="s">
        <v>7891</v>
      </c>
      <c r="AG209" s="2" t="s">
        <v>7891</v>
      </c>
      <c r="AH209" s="2" t="s">
        <v>7891</v>
      </c>
      <c r="AI209" s="2" t="s">
        <v>7891</v>
      </c>
      <c r="AJ209" s="2" t="s">
        <v>7891</v>
      </c>
      <c r="AK209" s="2" t="s">
        <v>7891</v>
      </c>
      <c r="AL209" s="2" t="s">
        <v>7891</v>
      </c>
      <c r="AM209" s="2" t="s">
        <v>7891</v>
      </c>
      <c r="AN209" s="2" t="s">
        <v>7891</v>
      </c>
      <c r="AO209" s="2" t="s">
        <v>8708</v>
      </c>
      <c r="AP209" s="2" t="s">
        <v>8709</v>
      </c>
      <c r="AQ209" s="2" t="s">
        <v>7891</v>
      </c>
      <c r="AR209" s="2" t="s">
        <v>7891</v>
      </c>
      <c r="AS209" s="2" t="s">
        <v>7891</v>
      </c>
      <c r="AT209" s="2" t="s">
        <v>7891</v>
      </c>
      <c r="AU209" s="2" t="s">
        <v>7891</v>
      </c>
      <c r="AV209" s="2" t="s">
        <v>7891</v>
      </c>
      <c r="AW209" s="2" t="s">
        <v>7891</v>
      </c>
      <c r="AX209" s="2" t="s">
        <v>7891</v>
      </c>
      <c r="AY209" s="2" t="s">
        <v>7891</v>
      </c>
      <c r="AZ209" s="2" t="s">
        <v>7891</v>
      </c>
      <c r="BA209" s="2" t="s">
        <v>7891</v>
      </c>
      <c r="BB209" s="2" t="s">
        <v>7891</v>
      </c>
      <c r="BC209" s="2" t="s">
        <v>7891</v>
      </c>
      <c r="BD209" s="2" t="s">
        <v>7891</v>
      </c>
      <c r="BE209" s="2" t="s">
        <v>5063</v>
      </c>
      <c r="BF209" s="2" t="s">
        <v>7891</v>
      </c>
      <c r="BG209" s="2" t="s">
        <v>10364</v>
      </c>
      <c r="BH209" s="2" t="s">
        <v>7891</v>
      </c>
      <c r="BI209" s="2" t="s">
        <v>7891</v>
      </c>
      <c r="BJ209" s="2" t="s">
        <v>7891</v>
      </c>
      <c r="BK209" s="2" t="s">
        <v>7891</v>
      </c>
      <c r="BL209" s="2" t="s">
        <v>7891</v>
      </c>
      <c r="BM209" s="2">
        <v>33432860</v>
      </c>
      <c r="BN209" s="2" t="s">
        <v>7891</v>
      </c>
      <c r="BO209" s="2" t="s">
        <v>7891</v>
      </c>
      <c r="BP209" s="2" t="s">
        <v>7891</v>
      </c>
      <c r="BQ209" s="2" t="s">
        <v>7891</v>
      </c>
      <c r="BR209" s="2" t="s">
        <v>10408</v>
      </c>
    </row>
    <row r="210" spans="1:70" s="2" customFormat="1" ht="13" x14ac:dyDescent="0.3">
      <c r="A210" s="2" t="s">
        <v>11404</v>
      </c>
      <c r="B210" s="2" t="s">
        <v>8069</v>
      </c>
      <c r="C210" s="9" t="s">
        <v>7891</v>
      </c>
      <c r="D210" s="2" t="s">
        <v>8070</v>
      </c>
      <c r="E210" s="2" t="s">
        <v>8071</v>
      </c>
      <c r="U210" s="2" t="s">
        <v>7891</v>
      </c>
      <c r="V210" s="2" t="s">
        <v>8072</v>
      </c>
      <c r="W210" s="2" t="s">
        <v>7891</v>
      </c>
      <c r="X210" s="2" t="s">
        <v>7891</v>
      </c>
      <c r="Y210" s="2" t="s">
        <v>7891</v>
      </c>
      <c r="Z210" s="2" t="s">
        <v>7891</v>
      </c>
      <c r="AA210" s="2" t="s">
        <v>7891</v>
      </c>
      <c r="AB210" s="2" t="s">
        <v>7891</v>
      </c>
      <c r="AC210" s="2" t="s">
        <v>7891</v>
      </c>
      <c r="AD210" s="2" t="s">
        <v>7891</v>
      </c>
      <c r="AE210" s="2" t="s">
        <v>7891</v>
      </c>
      <c r="AF210" s="2" t="s">
        <v>7891</v>
      </c>
      <c r="AG210" s="2" t="s">
        <v>7891</v>
      </c>
      <c r="AH210" s="2" t="s">
        <v>7891</v>
      </c>
      <c r="AI210" s="2" t="s">
        <v>7891</v>
      </c>
      <c r="AJ210" s="2" t="s">
        <v>7891</v>
      </c>
      <c r="AK210" s="2" t="s">
        <v>7891</v>
      </c>
      <c r="AL210" s="2" t="s">
        <v>7891</v>
      </c>
      <c r="AM210" s="2" t="s">
        <v>7891</v>
      </c>
      <c r="AN210" s="2" t="s">
        <v>7891</v>
      </c>
      <c r="AO210" s="2" t="s">
        <v>8073</v>
      </c>
      <c r="AP210" s="2" t="s">
        <v>8074</v>
      </c>
      <c r="AQ210" s="2" t="s">
        <v>7891</v>
      </c>
      <c r="AR210" s="2" t="s">
        <v>7891</v>
      </c>
      <c r="AS210" s="2" t="s">
        <v>7891</v>
      </c>
      <c r="AT210" s="2" t="s">
        <v>7967</v>
      </c>
      <c r="AU210" s="2">
        <v>2022</v>
      </c>
      <c r="AV210" s="2">
        <v>23</v>
      </c>
      <c r="AW210" s="2">
        <v>3</v>
      </c>
      <c r="AX210" s="2" t="s">
        <v>7891</v>
      </c>
      <c r="AY210" s="2" t="s">
        <v>7891</v>
      </c>
      <c r="AZ210" s="2" t="s">
        <v>7891</v>
      </c>
      <c r="BA210" s="2" t="s">
        <v>7891</v>
      </c>
      <c r="BB210" s="2">
        <v>123</v>
      </c>
      <c r="BC210" s="2">
        <v>125</v>
      </c>
      <c r="BD210" s="2" t="s">
        <v>7891</v>
      </c>
      <c r="BE210" s="2" t="s">
        <v>8075</v>
      </c>
      <c r="BF210" s="2" t="s">
        <v>7891</v>
      </c>
      <c r="BG210" s="2" t="s">
        <v>7891</v>
      </c>
      <c r="BH210" s="2" t="s">
        <v>7891</v>
      </c>
      <c r="BI210" s="2" t="s">
        <v>7891</v>
      </c>
      <c r="BJ210" s="2" t="s">
        <v>7891</v>
      </c>
      <c r="BK210" s="2" t="s">
        <v>7891</v>
      </c>
      <c r="BL210" s="2" t="s">
        <v>7891</v>
      </c>
      <c r="BM210" s="2" t="s">
        <v>7891</v>
      </c>
      <c r="BN210" s="2" t="s">
        <v>7891</v>
      </c>
      <c r="BO210" s="2" t="s">
        <v>7891</v>
      </c>
      <c r="BP210" s="2" t="s">
        <v>7891</v>
      </c>
      <c r="BQ210" s="2" t="s">
        <v>7891</v>
      </c>
      <c r="BR210" s="2" t="s">
        <v>8076</v>
      </c>
    </row>
    <row r="211" spans="1:70" s="2" customFormat="1" ht="13" x14ac:dyDescent="0.3">
      <c r="A211" s="2" t="s">
        <v>2014</v>
      </c>
      <c r="B211" s="2" t="s">
        <v>2019</v>
      </c>
      <c r="C211" s="10" t="str">
        <f>"2021"</f>
        <v>2021</v>
      </c>
      <c r="D211" s="2" t="s">
        <v>2018</v>
      </c>
      <c r="E211" s="2" t="s">
        <v>2020</v>
      </c>
      <c r="F211" s="2" t="s">
        <v>2024</v>
      </c>
      <c r="G211" s="2" t="str">
        <f>"20848021"</f>
        <v>20848021</v>
      </c>
      <c r="I211" s="2" t="str">
        <f>"2021"</f>
        <v>2021</v>
      </c>
      <c r="J211" s="2">
        <v>10</v>
      </c>
      <c r="K211" s="2">
        <v>2</v>
      </c>
      <c r="L211" s="2">
        <v>51</v>
      </c>
      <c r="M211" s="2">
        <v>7</v>
      </c>
      <c r="N211" s="2">
        <v>154092532</v>
      </c>
      <c r="O211" s="2" t="s">
        <v>2021</v>
      </c>
      <c r="P211" s="2" t="s">
        <v>2022</v>
      </c>
      <c r="Q211" s="2" t="s">
        <v>442</v>
      </c>
      <c r="R211" s="2" t="s">
        <v>2023</v>
      </c>
      <c r="U211" s="2" t="s">
        <v>2025</v>
      </c>
    </row>
    <row r="212" spans="1:70" s="12" customFormat="1" ht="13" x14ac:dyDescent="0.3">
      <c r="A212" s="12" t="s">
        <v>6816</v>
      </c>
      <c r="B212" s="12" t="s">
        <v>4775</v>
      </c>
      <c r="C212" s="14">
        <v>2021</v>
      </c>
      <c r="D212" s="12" t="s">
        <v>4774</v>
      </c>
      <c r="E212" s="12" t="s">
        <v>4626</v>
      </c>
      <c r="G212" s="12" t="s">
        <v>4776</v>
      </c>
      <c r="H212" s="12" t="s">
        <v>4777</v>
      </c>
      <c r="K212" s="13">
        <v>44497</v>
      </c>
      <c r="N212" s="12" t="s">
        <v>1571</v>
      </c>
    </row>
    <row r="213" spans="1:70" s="12" customFormat="1" ht="13" x14ac:dyDescent="0.3">
      <c r="A213" s="12" t="s">
        <v>3856</v>
      </c>
      <c r="B213" s="12" t="s">
        <v>3557</v>
      </c>
      <c r="C213" s="14">
        <v>2021</v>
      </c>
      <c r="D213" s="12" t="s">
        <v>1569</v>
      </c>
      <c r="E213" s="12" t="s">
        <v>592</v>
      </c>
      <c r="F213" s="12" t="s">
        <v>3560</v>
      </c>
      <c r="G213" s="12" t="str">
        <f>"01650327"</f>
        <v>01650327</v>
      </c>
      <c r="I213" s="12" t="str">
        <f>"20211201"</f>
        <v>20211201</v>
      </c>
      <c r="J213" s="12">
        <v>295</v>
      </c>
      <c r="L213" s="12">
        <v>1032</v>
      </c>
      <c r="M213" s="12">
        <v>8</v>
      </c>
      <c r="N213" s="12" t="s">
        <v>3558</v>
      </c>
      <c r="O213" s="12" t="s">
        <v>1571</v>
      </c>
      <c r="P213" s="12" t="s">
        <v>2124</v>
      </c>
      <c r="Q213" s="12" t="s">
        <v>1495</v>
      </c>
      <c r="R213" s="12" t="s">
        <v>3559</v>
      </c>
      <c r="T213" s="12" t="s">
        <v>3560</v>
      </c>
      <c r="U213" s="12" t="s">
        <v>3561</v>
      </c>
    </row>
    <row r="214" spans="1:70" s="2" customFormat="1" ht="13" x14ac:dyDescent="0.3">
      <c r="A214" s="2" t="s">
        <v>1827</v>
      </c>
      <c r="B214" s="2" t="s">
        <v>1570</v>
      </c>
      <c r="C214" s="10" t="str">
        <f>"2021"</f>
        <v>2021</v>
      </c>
      <c r="D214" s="2" t="s">
        <v>1569</v>
      </c>
      <c r="E214" s="2" t="s">
        <v>592</v>
      </c>
      <c r="F214" s="2" t="s">
        <v>1573</v>
      </c>
      <c r="G214" s="2" t="str">
        <f>"01650327"</f>
        <v>01650327</v>
      </c>
      <c r="I214" s="2" t="str">
        <f>"Dec2021"</f>
        <v>Dec2021</v>
      </c>
      <c r="J214" s="2">
        <v>295</v>
      </c>
      <c r="L214" s="2">
        <v>1032</v>
      </c>
      <c r="M214" s="2">
        <v>8</v>
      </c>
      <c r="N214" s="2">
        <v>153096388</v>
      </c>
      <c r="O214" s="2" t="s">
        <v>1571</v>
      </c>
      <c r="P214" s="2" t="s">
        <v>449</v>
      </c>
      <c r="Q214" s="2" t="s">
        <v>442</v>
      </c>
      <c r="R214" s="2" t="s">
        <v>1572</v>
      </c>
      <c r="U214" s="2" t="s">
        <v>1574</v>
      </c>
    </row>
    <row r="215" spans="1:70" s="2" customFormat="1" ht="13" x14ac:dyDescent="0.3">
      <c r="A215" s="12" t="s">
        <v>7079</v>
      </c>
      <c r="B215" s="2" t="s">
        <v>7122</v>
      </c>
      <c r="C215" s="9">
        <v>2021</v>
      </c>
      <c r="D215" s="2" t="s">
        <v>7121</v>
      </c>
      <c r="E215" s="2" t="s">
        <v>7125</v>
      </c>
      <c r="G215" s="2" t="s">
        <v>7123</v>
      </c>
      <c r="H215" s="2" t="s">
        <v>7124</v>
      </c>
      <c r="K215" s="11">
        <v>44341</v>
      </c>
      <c r="L215" s="2" t="s">
        <v>7126</v>
      </c>
      <c r="N215" s="2" t="s">
        <v>7127</v>
      </c>
    </row>
    <row r="216" spans="1:70" s="2" customFormat="1" ht="13" x14ac:dyDescent="0.3">
      <c r="A216" s="2" t="s">
        <v>7858</v>
      </c>
      <c r="B216" s="2" t="s">
        <v>7776</v>
      </c>
      <c r="C216" s="9">
        <v>2021</v>
      </c>
      <c r="D216" s="2" t="s">
        <v>7777</v>
      </c>
      <c r="E216" s="2" t="s">
        <v>7778</v>
      </c>
      <c r="G216" s="2">
        <v>17</v>
      </c>
      <c r="H216" s="2">
        <v>10</v>
      </c>
      <c r="J216" s="2">
        <v>2137</v>
      </c>
      <c r="K216" s="2">
        <v>2139</v>
      </c>
      <c r="N216" s="2" t="s">
        <v>7127</v>
      </c>
      <c r="O216" s="2" t="s">
        <v>7779</v>
      </c>
      <c r="P216" s="2" t="s">
        <v>467</v>
      </c>
      <c r="Q216" s="2" t="s">
        <v>7218</v>
      </c>
      <c r="R216" s="2" t="s">
        <v>7226</v>
      </c>
      <c r="S216" s="2" t="s">
        <v>7219</v>
      </c>
      <c r="T216" s="2" t="s">
        <v>7780</v>
      </c>
    </row>
    <row r="217" spans="1:70" s="2" customFormat="1" ht="13" x14ac:dyDescent="0.3">
      <c r="A217" s="2" t="s">
        <v>6816</v>
      </c>
      <c r="B217" s="2" t="s">
        <v>6225</v>
      </c>
      <c r="C217" s="9">
        <v>2022</v>
      </c>
      <c r="D217" s="2" t="s">
        <v>6224</v>
      </c>
      <c r="E217" s="2" t="s">
        <v>6228</v>
      </c>
      <c r="G217" s="2" t="s">
        <v>6226</v>
      </c>
      <c r="H217" s="2" t="s">
        <v>6227</v>
      </c>
      <c r="K217" s="11">
        <v>44629</v>
      </c>
      <c r="N217" s="2" t="s">
        <v>6229</v>
      </c>
    </row>
    <row r="218" spans="1:70" s="2" customFormat="1" ht="13" x14ac:dyDescent="0.3">
      <c r="A218" s="12" t="s">
        <v>6816</v>
      </c>
      <c r="B218" s="2" t="s">
        <v>5690</v>
      </c>
      <c r="C218" s="9">
        <v>2020</v>
      </c>
      <c r="D218" s="2" t="s">
        <v>5689</v>
      </c>
      <c r="E218" s="2" t="s">
        <v>4600</v>
      </c>
      <c r="G218" s="2" t="s">
        <v>5691</v>
      </c>
      <c r="H218" s="2" t="s">
        <v>5692</v>
      </c>
      <c r="K218" s="11">
        <v>44202</v>
      </c>
      <c r="L218" s="2" t="s">
        <v>5693</v>
      </c>
      <c r="N218" s="2" t="s">
        <v>5694</v>
      </c>
    </row>
    <row r="219" spans="1:70" s="2" customFormat="1" ht="13" x14ac:dyDescent="0.3">
      <c r="A219" s="2" t="s">
        <v>11404</v>
      </c>
      <c r="B219" s="2" t="s">
        <v>10931</v>
      </c>
      <c r="C219" s="9" t="s">
        <v>7891</v>
      </c>
      <c r="D219" s="2" t="s">
        <v>5689</v>
      </c>
      <c r="E219" s="2" t="s">
        <v>9498</v>
      </c>
      <c r="U219" s="2" t="s">
        <v>7891</v>
      </c>
      <c r="V219" s="2" t="s">
        <v>10932</v>
      </c>
      <c r="W219" s="2" t="s">
        <v>7891</v>
      </c>
      <c r="X219" s="2" t="s">
        <v>7891</v>
      </c>
      <c r="Y219" s="2" t="s">
        <v>7891</v>
      </c>
      <c r="Z219" s="2" t="s">
        <v>7891</v>
      </c>
      <c r="AA219" s="2" t="s">
        <v>7891</v>
      </c>
      <c r="AB219" s="2" t="s">
        <v>7891</v>
      </c>
      <c r="AC219" s="2" t="s">
        <v>7891</v>
      </c>
      <c r="AD219" s="2" t="s">
        <v>7891</v>
      </c>
      <c r="AE219" s="2" t="s">
        <v>7891</v>
      </c>
      <c r="AF219" s="2" t="s">
        <v>7891</v>
      </c>
      <c r="AG219" s="2" t="s">
        <v>7891</v>
      </c>
      <c r="AH219" s="2" t="s">
        <v>7891</v>
      </c>
      <c r="AI219" s="2" t="s">
        <v>7891</v>
      </c>
      <c r="AJ219" s="2" t="s">
        <v>7891</v>
      </c>
      <c r="AK219" s="2" t="s">
        <v>7891</v>
      </c>
      <c r="AL219" s="2" t="s">
        <v>7891</v>
      </c>
      <c r="AM219" s="2" t="s">
        <v>7891</v>
      </c>
      <c r="AN219" s="2" t="s">
        <v>7891</v>
      </c>
      <c r="AO219" s="2" t="s">
        <v>7891</v>
      </c>
      <c r="AP219" s="2" t="s">
        <v>8438</v>
      </c>
      <c r="AQ219" s="2" t="s">
        <v>7891</v>
      </c>
      <c r="AR219" s="2" t="s">
        <v>7891</v>
      </c>
      <c r="AS219" s="2" t="s">
        <v>7891</v>
      </c>
      <c r="AT219" s="2" t="s">
        <v>10933</v>
      </c>
      <c r="AU219" s="2">
        <v>2020</v>
      </c>
      <c r="AV219" s="2">
        <v>12</v>
      </c>
      <c r="AW219" s="2">
        <v>11</v>
      </c>
      <c r="AX219" s="2" t="s">
        <v>7891</v>
      </c>
      <c r="AY219" s="2" t="s">
        <v>7891</v>
      </c>
      <c r="AZ219" s="2" t="s">
        <v>7891</v>
      </c>
      <c r="BA219" s="2" t="s">
        <v>7891</v>
      </c>
      <c r="BB219" s="2" t="s">
        <v>7891</v>
      </c>
      <c r="BC219" s="2" t="s">
        <v>7891</v>
      </c>
      <c r="BD219" s="2" t="s">
        <v>10934</v>
      </c>
      <c r="BE219" s="2" t="s">
        <v>5694</v>
      </c>
      <c r="BF219" s="2" t="s">
        <v>7891</v>
      </c>
      <c r="BG219" s="2" t="s">
        <v>7891</v>
      </c>
      <c r="BH219" s="2" t="s">
        <v>7891</v>
      </c>
      <c r="BI219" s="2" t="s">
        <v>7891</v>
      </c>
      <c r="BJ219" s="2" t="s">
        <v>7891</v>
      </c>
      <c r="BK219" s="2" t="s">
        <v>7891</v>
      </c>
      <c r="BL219" s="2" t="s">
        <v>7891</v>
      </c>
      <c r="BM219" s="2">
        <v>33403170</v>
      </c>
      <c r="BN219" s="2" t="s">
        <v>7891</v>
      </c>
      <c r="BO219" s="2" t="s">
        <v>7891</v>
      </c>
      <c r="BP219" s="2" t="s">
        <v>7891</v>
      </c>
      <c r="BQ219" s="2" t="s">
        <v>7891</v>
      </c>
      <c r="BR219" s="2" t="s">
        <v>10935</v>
      </c>
    </row>
    <row r="220" spans="1:70" s="2" customFormat="1" ht="13" x14ac:dyDescent="0.3">
      <c r="A220" s="12" t="s">
        <v>6816</v>
      </c>
      <c r="B220" s="2" t="s">
        <v>5963</v>
      </c>
      <c r="C220" s="9">
        <v>2021</v>
      </c>
      <c r="D220" s="2" t="s">
        <v>5962</v>
      </c>
      <c r="E220" s="2" t="s">
        <v>4548</v>
      </c>
      <c r="G220" s="2" t="s">
        <v>5964</v>
      </c>
      <c r="H220" s="2" t="s">
        <v>5965</v>
      </c>
      <c r="K220" s="11">
        <v>44474</v>
      </c>
      <c r="N220" s="2" t="s">
        <v>2802</v>
      </c>
    </row>
    <row r="221" spans="1:70" s="2" customFormat="1" ht="13" x14ac:dyDescent="0.3">
      <c r="A221" s="2" t="s">
        <v>3856</v>
      </c>
      <c r="B221" s="2" t="s">
        <v>2800</v>
      </c>
      <c r="C221" s="9">
        <v>2021</v>
      </c>
      <c r="D221" s="2" t="s">
        <v>2799</v>
      </c>
      <c r="E221" s="2" t="s">
        <v>2151</v>
      </c>
      <c r="F221" s="2" t="s">
        <v>2803</v>
      </c>
      <c r="G221" s="2" t="str">
        <f>"03630234"</f>
        <v>03630234</v>
      </c>
      <c r="I221" s="2" t="str">
        <f>"20211005"</f>
        <v>20211005</v>
      </c>
      <c r="N221" s="2" t="s">
        <v>2801</v>
      </c>
      <c r="O221" s="2" t="s">
        <v>2802</v>
      </c>
      <c r="P221" s="2" t="s">
        <v>2053</v>
      </c>
      <c r="Q221" s="2" t="s">
        <v>2054</v>
      </c>
      <c r="R221" s="2" t="s">
        <v>2055</v>
      </c>
      <c r="T221" s="2" t="s">
        <v>2803</v>
      </c>
      <c r="U221" s="2" t="s">
        <v>2804</v>
      </c>
    </row>
    <row r="222" spans="1:70" s="2" customFormat="1" ht="13" x14ac:dyDescent="0.3">
      <c r="A222" s="12" t="s">
        <v>11404</v>
      </c>
      <c r="B222" s="2" t="s">
        <v>9049</v>
      </c>
      <c r="C222" s="9" t="s">
        <v>7891</v>
      </c>
      <c r="D222" s="2" t="s">
        <v>5962</v>
      </c>
      <c r="E222" s="2" t="s">
        <v>9050</v>
      </c>
      <c r="U222" s="2" t="s">
        <v>7891</v>
      </c>
      <c r="V222" s="2" t="s">
        <v>9051</v>
      </c>
      <c r="W222" s="2" t="s">
        <v>7891</v>
      </c>
      <c r="X222" s="2" t="s">
        <v>7891</v>
      </c>
      <c r="Y222" s="2" t="s">
        <v>7891</v>
      </c>
      <c r="Z222" s="2" t="s">
        <v>7891</v>
      </c>
      <c r="AA222" s="2" t="s">
        <v>7891</v>
      </c>
      <c r="AB222" s="2" t="s">
        <v>7891</v>
      </c>
      <c r="AC222" s="2" t="s">
        <v>7891</v>
      </c>
      <c r="AD222" s="2" t="s">
        <v>7891</v>
      </c>
      <c r="AE222" s="2" t="s">
        <v>7891</v>
      </c>
      <c r="AF222" s="2" t="s">
        <v>7891</v>
      </c>
      <c r="AG222" s="2" t="s">
        <v>7891</v>
      </c>
      <c r="AH222" s="2" t="s">
        <v>7891</v>
      </c>
      <c r="AI222" s="2" t="s">
        <v>7891</v>
      </c>
      <c r="AJ222" s="2" t="s">
        <v>7891</v>
      </c>
      <c r="AK222" s="2" t="s">
        <v>7891</v>
      </c>
      <c r="AL222" s="2" t="s">
        <v>7891</v>
      </c>
      <c r="AM222" s="2" t="s">
        <v>7891</v>
      </c>
      <c r="AN222" s="2" t="s">
        <v>7891</v>
      </c>
      <c r="AO222" s="2" t="s">
        <v>9052</v>
      </c>
      <c r="AP222" s="2" t="s">
        <v>9053</v>
      </c>
      <c r="AQ222" s="2" t="s">
        <v>7891</v>
      </c>
      <c r="AR222" s="2" t="s">
        <v>7891</v>
      </c>
      <c r="AS222" s="2" t="s">
        <v>7891</v>
      </c>
      <c r="AT222" s="2" t="s">
        <v>7924</v>
      </c>
      <c r="AU222" s="2">
        <v>2021</v>
      </c>
      <c r="AV222" s="2">
        <v>51</v>
      </c>
      <c r="AW222" s="2">
        <v>6</v>
      </c>
      <c r="AX222" s="2" t="s">
        <v>7891</v>
      </c>
      <c r="AY222" s="2" t="s">
        <v>7891</v>
      </c>
      <c r="AZ222" s="2" t="s">
        <v>7891</v>
      </c>
      <c r="BA222" s="2" t="s">
        <v>7891</v>
      </c>
      <c r="BB222" s="2">
        <v>1247</v>
      </c>
      <c r="BC222" s="2">
        <v>1258</v>
      </c>
      <c r="BD222" s="2" t="s">
        <v>7891</v>
      </c>
      <c r="BE222" s="2" t="s">
        <v>2802</v>
      </c>
      <c r="BF222" s="2" t="s">
        <v>7891</v>
      </c>
      <c r="BG222" s="2" t="s">
        <v>9007</v>
      </c>
      <c r="BH222" s="2" t="s">
        <v>7891</v>
      </c>
      <c r="BI222" s="2" t="s">
        <v>7891</v>
      </c>
      <c r="BJ222" s="2" t="s">
        <v>7891</v>
      </c>
      <c r="BK222" s="2" t="s">
        <v>7891</v>
      </c>
      <c r="BL222" s="2" t="s">
        <v>7891</v>
      </c>
      <c r="BM222" s="2">
        <v>34608661</v>
      </c>
      <c r="BN222" s="2" t="s">
        <v>7891</v>
      </c>
      <c r="BO222" s="2" t="s">
        <v>7891</v>
      </c>
      <c r="BP222" s="2" t="s">
        <v>7891</v>
      </c>
      <c r="BQ222" s="2" t="s">
        <v>7891</v>
      </c>
      <c r="BR222" s="2" t="s">
        <v>9054</v>
      </c>
    </row>
    <row r="223" spans="1:70" s="2" customFormat="1" ht="13" x14ac:dyDescent="0.3">
      <c r="A223" s="12" t="s">
        <v>6816</v>
      </c>
      <c r="B223" s="2" t="s">
        <v>5731</v>
      </c>
      <c r="C223" s="9">
        <v>2021</v>
      </c>
      <c r="D223" s="2" t="s">
        <v>5730</v>
      </c>
      <c r="E223" s="2" t="s">
        <v>5062</v>
      </c>
      <c r="G223" s="2" t="s">
        <v>5732</v>
      </c>
      <c r="H223" s="2" t="s">
        <v>5733</v>
      </c>
      <c r="K223" s="11">
        <v>44554</v>
      </c>
      <c r="N223" s="2" t="s">
        <v>3547</v>
      </c>
    </row>
    <row r="224" spans="1:70" s="2" customFormat="1" ht="13" x14ac:dyDescent="0.3">
      <c r="A224" s="12" t="s">
        <v>11404</v>
      </c>
      <c r="B224" s="2" t="s">
        <v>8703</v>
      </c>
      <c r="C224" s="9" t="s">
        <v>7891</v>
      </c>
      <c r="D224" s="2" t="s">
        <v>5730</v>
      </c>
      <c r="E224" s="2" t="s">
        <v>8704</v>
      </c>
      <c r="U224" s="2" t="s">
        <v>7891</v>
      </c>
      <c r="V224" s="2" t="s">
        <v>8705</v>
      </c>
      <c r="W224" s="2" t="s">
        <v>7891</v>
      </c>
      <c r="X224" s="2" t="s">
        <v>7891</v>
      </c>
      <c r="Y224" s="2" t="s">
        <v>7891</v>
      </c>
      <c r="Z224" s="2" t="s">
        <v>7891</v>
      </c>
      <c r="AA224" s="2" t="s">
        <v>8706</v>
      </c>
      <c r="AB224" s="2" t="s">
        <v>8707</v>
      </c>
      <c r="AC224" s="2" t="s">
        <v>7891</v>
      </c>
      <c r="AD224" s="2" t="s">
        <v>7891</v>
      </c>
      <c r="AE224" s="2" t="s">
        <v>7891</v>
      </c>
      <c r="AF224" s="2" t="s">
        <v>7891</v>
      </c>
      <c r="AG224" s="2" t="s">
        <v>7891</v>
      </c>
      <c r="AH224" s="2" t="s">
        <v>7891</v>
      </c>
      <c r="AI224" s="2" t="s">
        <v>7891</v>
      </c>
      <c r="AJ224" s="2" t="s">
        <v>7891</v>
      </c>
      <c r="AK224" s="2" t="s">
        <v>7891</v>
      </c>
      <c r="AL224" s="2" t="s">
        <v>7891</v>
      </c>
      <c r="AM224" s="2" t="s">
        <v>7891</v>
      </c>
      <c r="AN224" s="2" t="s">
        <v>7891</v>
      </c>
      <c r="AO224" s="2" t="s">
        <v>8708</v>
      </c>
      <c r="AP224" s="2" t="s">
        <v>8709</v>
      </c>
      <c r="AQ224" s="2" t="s">
        <v>7891</v>
      </c>
      <c r="AR224" s="2" t="s">
        <v>7891</v>
      </c>
      <c r="AS224" s="2" t="s">
        <v>7891</v>
      </c>
      <c r="AT224" s="2" t="s">
        <v>7891</v>
      </c>
      <c r="AU224" s="2" t="s">
        <v>7891</v>
      </c>
      <c r="AV224" s="2" t="s">
        <v>7891</v>
      </c>
      <c r="AW224" s="2" t="s">
        <v>7891</v>
      </c>
      <c r="AX224" s="2" t="s">
        <v>7891</v>
      </c>
      <c r="AY224" s="2" t="s">
        <v>7891</v>
      </c>
      <c r="AZ224" s="2" t="s">
        <v>7891</v>
      </c>
      <c r="BA224" s="2" t="s">
        <v>7891</v>
      </c>
      <c r="BB224" s="2" t="s">
        <v>7891</v>
      </c>
      <c r="BC224" s="2" t="s">
        <v>7891</v>
      </c>
      <c r="BD224" s="2" t="s">
        <v>7891</v>
      </c>
      <c r="BE224" s="2" t="s">
        <v>3547</v>
      </c>
      <c r="BF224" s="2" t="s">
        <v>7891</v>
      </c>
      <c r="BG224" s="2" t="s">
        <v>8701</v>
      </c>
      <c r="BH224" s="2" t="s">
        <v>7891</v>
      </c>
      <c r="BI224" s="2" t="s">
        <v>7891</v>
      </c>
      <c r="BJ224" s="2" t="s">
        <v>7891</v>
      </c>
      <c r="BK224" s="2" t="s">
        <v>7891</v>
      </c>
      <c r="BL224" s="2" t="s">
        <v>7891</v>
      </c>
      <c r="BM224" s="2">
        <v>34951329</v>
      </c>
      <c r="BN224" s="2" t="s">
        <v>7891</v>
      </c>
      <c r="BO224" s="2" t="s">
        <v>7891</v>
      </c>
      <c r="BP224" s="2" t="s">
        <v>7891</v>
      </c>
      <c r="BQ224" s="2" t="s">
        <v>7891</v>
      </c>
      <c r="BR224" s="2" t="s">
        <v>8710</v>
      </c>
    </row>
    <row r="225" spans="1:70" s="2" customFormat="1" ht="13" x14ac:dyDescent="0.3">
      <c r="A225" s="2" t="s">
        <v>3856</v>
      </c>
      <c r="B225" s="2" t="s">
        <v>3545</v>
      </c>
      <c r="C225" s="9">
        <v>2022</v>
      </c>
      <c r="D225" s="2" t="s">
        <v>3544</v>
      </c>
      <c r="E225" s="2" t="s">
        <v>2171</v>
      </c>
      <c r="F225" s="2" t="s">
        <v>3548</v>
      </c>
      <c r="G225" s="2" t="str">
        <f>"09602011"</f>
        <v>09602011</v>
      </c>
      <c r="I225" s="2" t="str">
        <f>"20211224"</f>
        <v>20211224</v>
      </c>
      <c r="N225" s="2" t="s">
        <v>3546</v>
      </c>
      <c r="O225" s="2" t="s">
        <v>3547</v>
      </c>
      <c r="P225" s="2" t="s">
        <v>2118</v>
      </c>
      <c r="Q225" s="2" t="s">
        <v>2054</v>
      </c>
      <c r="R225" s="2" t="s">
        <v>2055</v>
      </c>
      <c r="T225" s="2" t="s">
        <v>3548</v>
      </c>
      <c r="U225" s="2" t="s">
        <v>3549</v>
      </c>
    </row>
    <row r="226" spans="1:70" s="2" customFormat="1" ht="13" x14ac:dyDescent="0.3">
      <c r="A226" s="2" t="s">
        <v>3856</v>
      </c>
      <c r="B226" s="2" t="s">
        <v>2583</v>
      </c>
      <c r="C226" s="9">
        <v>2020</v>
      </c>
      <c r="D226" s="2" t="s">
        <v>2582</v>
      </c>
      <c r="E226" s="2" t="s">
        <v>2034</v>
      </c>
      <c r="F226" s="2" t="s">
        <v>2587</v>
      </c>
      <c r="G226" s="2" t="str">
        <f>"04194217"</f>
        <v>04194217</v>
      </c>
      <c r="H226" s="2" t="str">
        <f>"9798678119742"</f>
        <v>9798678119742</v>
      </c>
      <c r="I226" s="2" t="str">
        <f>"20210101"</f>
        <v>20210101</v>
      </c>
      <c r="J226" s="2">
        <v>82</v>
      </c>
      <c r="K226" s="2" t="s">
        <v>2584</v>
      </c>
      <c r="N226" s="2" t="s">
        <v>2585</v>
      </c>
      <c r="P226" s="2" t="s">
        <v>2037</v>
      </c>
      <c r="Q226" s="2" t="s">
        <v>2038</v>
      </c>
      <c r="R226" s="2" t="s">
        <v>2586</v>
      </c>
      <c r="T226" s="2" t="s">
        <v>2587</v>
      </c>
      <c r="U226" s="2" t="s">
        <v>2588</v>
      </c>
    </row>
    <row r="227" spans="1:70" s="2" customFormat="1" ht="13" x14ac:dyDescent="0.3">
      <c r="A227" s="2" t="s">
        <v>3856</v>
      </c>
      <c r="B227" s="2" t="s">
        <v>3134</v>
      </c>
      <c r="C227" s="9">
        <v>2022</v>
      </c>
      <c r="D227" s="2" t="s">
        <v>3133</v>
      </c>
      <c r="E227" s="2" t="s">
        <v>3135</v>
      </c>
      <c r="F227" s="2" t="s">
        <v>3138</v>
      </c>
      <c r="G227" s="2" t="str">
        <f>"01475916"</f>
        <v>01475916</v>
      </c>
      <c r="I227" s="2" t="str">
        <f>"20220523"</f>
        <v>20220523</v>
      </c>
      <c r="N227" s="2" t="s">
        <v>3136</v>
      </c>
      <c r="O227" s="2" t="s">
        <v>3137</v>
      </c>
      <c r="P227" s="2" t="s">
        <v>2108</v>
      </c>
      <c r="Q227" s="2" t="s">
        <v>2054</v>
      </c>
      <c r="R227" s="2" t="s">
        <v>2055</v>
      </c>
      <c r="T227" s="2" t="s">
        <v>3138</v>
      </c>
      <c r="U227" s="2" t="s">
        <v>3139</v>
      </c>
    </row>
    <row r="228" spans="1:70" s="2" customFormat="1" ht="13" x14ac:dyDescent="0.3">
      <c r="A228" s="2" t="s">
        <v>11404</v>
      </c>
      <c r="B228" s="2" t="s">
        <v>11092</v>
      </c>
      <c r="C228" s="9" t="s">
        <v>7891</v>
      </c>
      <c r="D228" s="2" t="s">
        <v>11093</v>
      </c>
      <c r="E228" s="2" t="s">
        <v>10152</v>
      </c>
      <c r="U228" s="2" t="s">
        <v>7891</v>
      </c>
      <c r="V228" s="2" t="s">
        <v>11094</v>
      </c>
      <c r="W228" s="2" t="s">
        <v>7891</v>
      </c>
      <c r="X228" s="2" t="s">
        <v>7891</v>
      </c>
      <c r="Y228" s="2" t="s">
        <v>7891</v>
      </c>
      <c r="Z228" s="2" t="s">
        <v>7891</v>
      </c>
      <c r="AA228" s="2" t="s">
        <v>11095</v>
      </c>
      <c r="AB228" s="2" t="s">
        <v>11096</v>
      </c>
      <c r="AC228" s="2" t="s">
        <v>7891</v>
      </c>
      <c r="AD228" s="2" t="s">
        <v>7891</v>
      </c>
      <c r="AE228" s="2" t="s">
        <v>7891</v>
      </c>
      <c r="AF228" s="2" t="s">
        <v>7891</v>
      </c>
      <c r="AG228" s="2" t="s">
        <v>7891</v>
      </c>
      <c r="AH228" s="2" t="s">
        <v>7891</v>
      </c>
      <c r="AI228" s="2" t="s">
        <v>7891</v>
      </c>
      <c r="AJ228" s="2" t="s">
        <v>7891</v>
      </c>
      <c r="AK228" s="2" t="s">
        <v>7891</v>
      </c>
      <c r="AL228" s="2" t="s">
        <v>7891</v>
      </c>
      <c r="AM228" s="2" t="s">
        <v>7891</v>
      </c>
      <c r="AN228" s="2" t="s">
        <v>7891</v>
      </c>
      <c r="AO228" s="2" t="s">
        <v>10155</v>
      </c>
      <c r="AP228" s="2" t="s">
        <v>10156</v>
      </c>
      <c r="AQ228" s="2" t="s">
        <v>7891</v>
      </c>
      <c r="AR228" s="2" t="s">
        <v>7891</v>
      </c>
      <c r="AS228" s="2" t="s">
        <v>7891</v>
      </c>
      <c r="AT228" s="2" t="s">
        <v>9082</v>
      </c>
      <c r="AU228" s="2">
        <v>2020</v>
      </c>
      <c r="AV228" s="2">
        <v>56</v>
      </c>
      <c r="AW228" s="2">
        <v>10</v>
      </c>
      <c r="AX228" s="2" t="s">
        <v>7891</v>
      </c>
      <c r="AY228" s="2" t="s">
        <v>7891</v>
      </c>
      <c r="AZ228" s="2" t="s">
        <v>7891</v>
      </c>
      <c r="BA228" s="2" t="s">
        <v>7891</v>
      </c>
      <c r="BB228" s="2" t="s">
        <v>7891</v>
      </c>
      <c r="BC228" s="2" t="s">
        <v>7891</v>
      </c>
      <c r="BD228" s="2">
        <v>511</v>
      </c>
      <c r="BE228" s="2" t="s">
        <v>11097</v>
      </c>
      <c r="BF228" s="2" t="s">
        <v>7891</v>
      </c>
      <c r="BG228" s="2" t="s">
        <v>7891</v>
      </c>
      <c r="BH228" s="2" t="s">
        <v>7891</v>
      </c>
      <c r="BI228" s="2" t="s">
        <v>7891</v>
      </c>
      <c r="BJ228" s="2" t="s">
        <v>7891</v>
      </c>
      <c r="BK228" s="2" t="s">
        <v>7891</v>
      </c>
      <c r="BL228" s="2" t="s">
        <v>7891</v>
      </c>
      <c r="BM228" s="2">
        <v>33008063</v>
      </c>
      <c r="BN228" s="2" t="s">
        <v>7891</v>
      </c>
      <c r="BO228" s="2" t="s">
        <v>7891</v>
      </c>
      <c r="BP228" s="2" t="s">
        <v>7891</v>
      </c>
      <c r="BQ228" s="2" t="s">
        <v>7891</v>
      </c>
      <c r="BR228" s="2" t="s">
        <v>11098</v>
      </c>
    </row>
    <row r="229" spans="1:70" s="2" customFormat="1" ht="13" x14ac:dyDescent="0.3">
      <c r="A229" s="2" t="s">
        <v>7323</v>
      </c>
      <c r="B229" s="2" t="s">
        <v>7277</v>
      </c>
      <c r="C229" s="9">
        <v>2021</v>
      </c>
      <c r="D229" s="2" t="s">
        <v>7278</v>
      </c>
      <c r="E229" s="2" t="s">
        <v>7279</v>
      </c>
      <c r="G229" s="2">
        <v>24</v>
      </c>
      <c r="H229" s="2">
        <v>5</v>
      </c>
      <c r="J229" s="2">
        <v>659</v>
      </c>
      <c r="K229" s="2">
        <v>660</v>
      </c>
      <c r="N229" s="2" t="s">
        <v>7280</v>
      </c>
      <c r="O229" s="2" t="s">
        <v>7281</v>
      </c>
      <c r="P229" s="2" t="s">
        <v>7225</v>
      </c>
      <c r="Q229" s="2" t="s">
        <v>7218</v>
      </c>
      <c r="S229" s="2" t="s">
        <v>7219</v>
      </c>
      <c r="T229" s="2" t="s">
        <v>7282</v>
      </c>
    </row>
    <row r="230" spans="1:70" s="2" customFormat="1" ht="13" x14ac:dyDescent="0.3">
      <c r="A230" s="2" t="s">
        <v>3856</v>
      </c>
      <c r="B230" s="2" t="s">
        <v>3467</v>
      </c>
      <c r="C230" s="9">
        <v>2022</v>
      </c>
      <c r="D230" s="2" t="s">
        <v>3466</v>
      </c>
      <c r="E230" s="2" t="s">
        <v>2034</v>
      </c>
      <c r="F230" s="2" t="s">
        <v>3470</v>
      </c>
      <c r="G230" s="2" t="str">
        <f>"04194217"</f>
        <v>04194217</v>
      </c>
      <c r="H230" s="2" t="str">
        <f>"9798744472184"</f>
        <v>9798744472184</v>
      </c>
      <c r="I230" s="2" t="str">
        <f>"20220101"</f>
        <v>20220101</v>
      </c>
      <c r="J230" s="2">
        <v>83</v>
      </c>
      <c r="K230" s="2" t="s">
        <v>2035</v>
      </c>
      <c r="N230" s="2" t="s">
        <v>3468</v>
      </c>
      <c r="P230" s="2" t="s">
        <v>2037</v>
      </c>
      <c r="Q230" s="2" t="s">
        <v>2038</v>
      </c>
      <c r="R230" s="2" t="s">
        <v>3469</v>
      </c>
      <c r="T230" s="2" t="s">
        <v>3470</v>
      </c>
      <c r="U230" s="2" t="s">
        <v>3471</v>
      </c>
    </row>
    <row r="231" spans="1:70" s="2" customFormat="1" ht="13" x14ac:dyDescent="0.3">
      <c r="A231" s="2" t="s">
        <v>6816</v>
      </c>
      <c r="B231" s="2" t="s">
        <v>6515</v>
      </c>
      <c r="C231" s="9">
        <v>2020</v>
      </c>
      <c r="D231" s="2" t="s">
        <v>6514</v>
      </c>
      <c r="E231" s="2" t="s">
        <v>6518</v>
      </c>
      <c r="G231" s="2" t="s">
        <v>6516</v>
      </c>
      <c r="H231" s="2" t="s">
        <v>6517</v>
      </c>
      <c r="K231" s="11">
        <v>44141</v>
      </c>
    </row>
    <row r="232" spans="1:70" s="2" customFormat="1" ht="13" x14ac:dyDescent="0.3">
      <c r="A232" s="12" t="s">
        <v>6816</v>
      </c>
      <c r="B232" s="2" t="s">
        <v>5245</v>
      </c>
      <c r="C232" s="9">
        <v>2020</v>
      </c>
      <c r="D232" s="2" t="s">
        <v>701</v>
      </c>
      <c r="E232" s="2" t="s">
        <v>5248</v>
      </c>
      <c r="G232" s="2" t="s">
        <v>5246</v>
      </c>
      <c r="H232" s="2" t="s">
        <v>5247</v>
      </c>
      <c r="K232" s="11">
        <v>44051</v>
      </c>
      <c r="N232" s="2" t="s">
        <v>704</v>
      </c>
    </row>
    <row r="233" spans="1:70" s="2" customFormat="1" ht="13" x14ac:dyDescent="0.3">
      <c r="A233" s="2" t="s">
        <v>1827</v>
      </c>
      <c r="B233" s="2" t="s">
        <v>702</v>
      </c>
      <c r="C233" s="10" t="str">
        <f>"2020"</f>
        <v>2020</v>
      </c>
      <c r="D233" s="2" t="s">
        <v>701</v>
      </c>
      <c r="E233" s="2" t="s">
        <v>703</v>
      </c>
      <c r="F233" s="2" t="s">
        <v>706</v>
      </c>
      <c r="G233" s="2" t="str">
        <f>"03069877"</f>
        <v>03069877</v>
      </c>
      <c r="I233" s="2" t="str">
        <f>"Nov2020"</f>
        <v>Nov2020</v>
      </c>
      <c r="J233" s="2">
        <v>144</v>
      </c>
      <c r="M233" s="2">
        <v>1</v>
      </c>
      <c r="N233" s="2">
        <v>147116055</v>
      </c>
      <c r="O233" s="2" t="s">
        <v>704</v>
      </c>
      <c r="P233" s="2" t="s">
        <v>449</v>
      </c>
      <c r="Q233" s="2" t="s">
        <v>498</v>
      </c>
      <c r="R233" s="2" t="s">
        <v>705</v>
      </c>
      <c r="U233" s="2" t="s">
        <v>707</v>
      </c>
    </row>
    <row r="234" spans="1:70" s="2" customFormat="1" ht="13" x14ac:dyDescent="0.3">
      <c r="A234" s="12" t="s">
        <v>6816</v>
      </c>
      <c r="B234" s="2" t="s">
        <v>6520</v>
      </c>
      <c r="C234" s="9">
        <v>2022</v>
      </c>
      <c r="D234" s="2" t="s">
        <v>6519</v>
      </c>
      <c r="E234" s="2" t="s">
        <v>5046</v>
      </c>
      <c r="G234" s="2" t="s">
        <v>6521</v>
      </c>
      <c r="H234" s="2" t="s">
        <v>6522</v>
      </c>
      <c r="K234" s="11">
        <v>44609</v>
      </c>
      <c r="L234" s="2" t="s">
        <v>6523</v>
      </c>
      <c r="N234" s="2" t="s">
        <v>2166</v>
      </c>
    </row>
    <row r="235" spans="1:70" s="2" customFormat="1" ht="13" x14ac:dyDescent="0.3">
      <c r="A235" s="2" t="s">
        <v>3856</v>
      </c>
      <c r="B235" s="2" t="s">
        <v>2164</v>
      </c>
      <c r="C235" s="9">
        <v>2022</v>
      </c>
      <c r="D235" s="2" t="s">
        <v>2163</v>
      </c>
      <c r="E235" s="2" t="s">
        <v>383</v>
      </c>
      <c r="F235" s="2" t="s">
        <v>2167</v>
      </c>
      <c r="G235" s="2" t="str">
        <f>"10188827"</f>
        <v>10188827</v>
      </c>
      <c r="I235" s="2" t="str">
        <f>"20220217"</f>
        <v>20220217</v>
      </c>
      <c r="N235" s="2" t="s">
        <v>2165</v>
      </c>
      <c r="O235" s="2" t="s">
        <v>2166</v>
      </c>
      <c r="P235" s="2" t="s">
        <v>2108</v>
      </c>
      <c r="Q235" s="2" t="s">
        <v>2054</v>
      </c>
      <c r="R235" s="2" t="s">
        <v>2055</v>
      </c>
      <c r="T235" s="2" t="s">
        <v>2167</v>
      </c>
      <c r="U235" s="2" t="s">
        <v>2168</v>
      </c>
    </row>
    <row r="236" spans="1:70" s="2" customFormat="1" ht="13" x14ac:dyDescent="0.3">
      <c r="A236" s="12" t="s">
        <v>11404</v>
      </c>
      <c r="B236" s="2" t="s">
        <v>8408</v>
      </c>
      <c r="C236" s="9" t="s">
        <v>7891</v>
      </c>
      <c r="D236" s="2" t="s">
        <v>6519</v>
      </c>
      <c r="E236" s="2" t="s">
        <v>8048</v>
      </c>
      <c r="U236" s="2" t="s">
        <v>7891</v>
      </c>
      <c r="V236" s="2" t="s">
        <v>8409</v>
      </c>
      <c r="W236" s="2" t="s">
        <v>7891</v>
      </c>
      <c r="X236" s="2" t="s">
        <v>7891</v>
      </c>
      <c r="Y236" s="2" t="s">
        <v>7891</v>
      </c>
      <c r="Z236" s="2" t="s">
        <v>7891</v>
      </c>
      <c r="AA236" s="2" t="s">
        <v>8410</v>
      </c>
      <c r="AB236" s="2" t="s">
        <v>8411</v>
      </c>
      <c r="AC236" s="2" t="s">
        <v>7891</v>
      </c>
      <c r="AD236" s="2" t="s">
        <v>7891</v>
      </c>
      <c r="AE236" s="2" t="s">
        <v>7891</v>
      </c>
      <c r="AF236" s="2" t="s">
        <v>7891</v>
      </c>
      <c r="AG236" s="2" t="s">
        <v>7891</v>
      </c>
      <c r="AH236" s="2" t="s">
        <v>7891</v>
      </c>
      <c r="AI236" s="2" t="s">
        <v>7891</v>
      </c>
      <c r="AJ236" s="2" t="s">
        <v>7891</v>
      </c>
      <c r="AK236" s="2" t="s">
        <v>7891</v>
      </c>
      <c r="AL236" s="2" t="s">
        <v>7891</v>
      </c>
      <c r="AM236" s="2" t="s">
        <v>7891</v>
      </c>
      <c r="AN236" s="2" t="s">
        <v>7891</v>
      </c>
      <c r="AO236" s="2" t="s">
        <v>379</v>
      </c>
      <c r="AP236" s="2" t="s">
        <v>8050</v>
      </c>
      <c r="AQ236" s="2" t="s">
        <v>7891</v>
      </c>
      <c r="AR236" s="2" t="s">
        <v>7891</v>
      </c>
      <c r="AS236" s="2" t="s">
        <v>7891</v>
      </c>
      <c r="AT236" s="2" t="s">
        <v>7891</v>
      </c>
      <c r="AU236" s="2" t="s">
        <v>7891</v>
      </c>
      <c r="AV236" s="2" t="s">
        <v>7891</v>
      </c>
      <c r="AW236" s="2" t="s">
        <v>7891</v>
      </c>
      <c r="AX236" s="2" t="s">
        <v>7891</v>
      </c>
      <c r="AY236" s="2" t="s">
        <v>7891</v>
      </c>
      <c r="AZ236" s="2" t="s">
        <v>7891</v>
      </c>
      <c r="BA236" s="2" t="s">
        <v>7891</v>
      </c>
      <c r="BB236" s="2" t="s">
        <v>7891</v>
      </c>
      <c r="BC236" s="2" t="s">
        <v>7891</v>
      </c>
      <c r="BD236" s="2" t="s">
        <v>7891</v>
      </c>
      <c r="BE236" s="2" t="s">
        <v>2166</v>
      </c>
      <c r="BF236" s="2" t="s">
        <v>7891</v>
      </c>
      <c r="BG236" s="2" t="s">
        <v>8402</v>
      </c>
      <c r="BH236" s="2" t="s">
        <v>7891</v>
      </c>
      <c r="BI236" s="2" t="s">
        <v>7891</v>
      </c>
      <c r="BJ236" s="2" t="s">
        <v>7891</v>
      </c>
      <c r="BK236" s="2" t="s">
        <v>7891</v>
      </c>
      <c r="BL236" s="2" t="s">
        <v>7891</v>
      </c>
      <c r="BM236" s="2">
        <v>35174420</v>
      </c>
      <c r="BN236" s="2" t="s">
        <v>7891</v>
      </c>
      <c r="BO236" s="2" t="s">
        <v>7891</v>
      </c>
      <c r="BP236" s="2" t="s">
        <v>7891</v>
      </c>
      <c r="BQ236" s="2" t="s">
        <v>7891</v>
      </c>
      <c r="BR236" s="2" t="s">
        <v>8412</v>
      </c>
    </row>
    <row r="237" spans="1:70" s="2" customFormat="1" ht="13" x14ac:dyDescent="0.3">
      <c r="A237" s="12" t="s">
        <v>502</v>
      </c>
      <c r="B237" s="2" t="s">
        <v>454</v>
      </c>
      <c r="C237" s="10">
        <v>2021</v>
      </c>
      <c r="D237" s="2" t="s">
        <v>453</v>
      </c>
      <c r="E237" s="2" t="s">
        <v>455</v>
      </c>
      <c r="F237" s="2" t="s">
        <v>460</v>
      </c>
      <c r="G237" s="2" t="str">
        <f>"19361653"</f>
        <v>19361653</v>
      </c>
      <c r="I237" s="2" t="str">
        <f>"Oct-Dec2021"</f>
        <v>Oct-Dec2021</v>
      </c>
      <c r="J237" s="2">
        <v>18</v>
      </c>
      <c r="K237" s="2">
        <v>4</v>
      </c>
      <c r="L237" s="2">
        <v>421</v>
      </c>
      <c r="M237" s="2">
        <v>17</v>
      </c>
      <c r="N237" s="2">
        <v>152079227</v>
      </c>
      <c r="O237" s="2" t="s">
        <v>456</v>
      </c>
      <c r="P237" s="2" t="s">
        <v>457</v>
      </c>
      <c r="Q237" s="2" t="s">
        <v>458</v>
      </c>
      <c r="R237" s="2" t="s">
        <v>459</v>
      </c>
      <c r="U237" s="2" t="s">
        <v>461</v>
      </c>
    </row>
    <row r="238" spans="1:70" s="2" customFormat="1" ht="13" x14ac:dyDescent="0.3">
      <c r="A238" s="2" t="s">
        <v>1827</v>
      </c>
      <c r="B238" s="2" t="s">
        <v>454</v>
      </c>
      <c r="C238" s="10">
        <v>2021</v>
      </c>
      <c r="D238" s="2" t="s">
        <v>453</v>
      </c>
      <c r="E238" s="2" t="s">
        <v>455</v>
      </c>
      <c r="F238" s="2" t="s">
        <v>460</v>
      </c>
      <c r="G238" s="2" t="str">
        <f>"19361653"</f>
        <v>19361653</v>
      </c>
      <c r="I238" s="2" t="str">
        <f>"Oct-Dec2021"</f>
        <v>Oct-Dec2021</v>
      </c>
      <c r="J238" s="2">
        <v>18</v>
      </c>
      <c r="K238" s="2">
        <v>4</v>
      </c>
      <c r="L238" s="2">
        <v>421</v>
      </c>
      <c r="M238" s="2">
        <v>17</v>
      </c>
      <c r="N238" s="2">
        <v>152079227</v>
      </c>
      <c r="O238" s="2" t="s">
        <v>456</v>
      </c>
      <c r="P238" s="2" t="s">
        <v>457</v>
      </c>
      <c r="Q238" s="2" t="s">
        <v>458</v>
      </c>
      <c r="R238" s="2" t="s">
        <v>459</v>
      </c>
      <c r="U238" s="2" t="s">
        <v>461</v>
      </c>
    </row>
    <row r="239" spans="1:70" s="2" customFormat="1" ht="13" x14ac:dyDescent="0.3">
      <c r="A239" s="12" t="s">
        <v>6816</v>
      </c>
      <c r="B239" s="2" t="s">
        <v>4766</v>
      </c>
      <c r="C239" s="9">
        <v>2021</v>
      </c>
      <c r="D239" s="2" t="s">
        <v>4765</v>
      </c>
      <c r="E239" s="2" t="s">
        <v>4769</v>
      </c>
      <c r="G239" s="2" t="s">
        <v>4767</v>
      </c>
      <c r="H239" s="2" t="s">
        <v>4768</v>
      </c>
      <c r="K239" s="11">
        <v>44083</v>
      </c>
      <c r="N239" s="2" t="s">
        <v>754</v>
      </c>
    </row>
    <row r="240" spans="1:70" s="2" customFormat="1" ht="13" x14ac:dyDescent="0.3">
      <c r="A240" s="2" t="s">
        <v>1827</v>
      </c>
      <c r="B240" s="2" t="s">
        <v>752</v>
      </c>
      <c r="C240" s="10">
        <v>2021</v>
      </c>
      <c r="D240" s="2" t="s">
        <v>751</v>
      </c>
      <c r="E240" s="2" t="s">
        <v>753</v>
      </c>
      <c r="F240" s="2" t="s">
        <v>756</v>
      </c>
      <c r="G240" s="2" t="str">
        <f>"07383991"</f>
        <v>07383991</v>
      </c>
      <c r="I240" s="2" t="str">
        <f>"Mar2021"</f>
        <v>Mar2021</v>
      </c>
      <c r="J240" s="2">
        <v>104</v>
      </c>
      <c r="K240" s="2">
        <v>3</v>
      </c>
      <c r="L240" s="2">
        <v>671</v>
      </c>
      <c r="M240" s="2">
        <v>4</v>
      </c>
      <c r="N240" s="2">
        <v>149176244</v>
      </c>
      <c r="O240" s="2" t="s">
        <v>754</v>
      </c>
      <c r="P240" s="2" t="s">
        <v>449</v>
      </c>
      <c r="Q240" s="2" t="s">
        <v>442</v>
      </c>
      <c r="R240" s="2" t="s">
        <v>755</v>
      </c>
      <c r="U240" s="2" t="s">
        <v>757</v>
      </c>
    </row>
    <row r="241" spans="1:70" s="2" customFormat="1" ht="13" x14ac:dyDescent="0.3">
      <c r="A241" s="12" t="s">
        <v>11404</v>
      </c>
      <c r="B241" s="2" t="s">
        <v>10112</v>
      </c>
      <c r="C241" s="9" t="s">
        <v>7891</v>
      </c>
      <c r="D241" s="2" t="s">
        <v>4765</v>
      </c>
      <c r="E241" s="2" t="s">
        <v>10113</v>
      </c>
      <c r="U241" s="2" t="s">
        <v>7891</v>
      </c>
      <c r="V241" s="2" t="s">
        <v>10114</v>
      </c>
      <c r="W241" s="2" t="s">
        <v>7891</v>
      </c>
      <c r="X241" s="2" t="s">
        <v>7891</v>
      </c>
      <c r="Y241" s="2" t="s">
        <v>7891</v>
      </c>
      <c r="Z241" s="2" t="s">
        <v>7891</v>
      </c>
      <c r="AA241" s="2" t="s">
        <v>10115</v>
      </c>
      <c r="AB241" s="2" t="s">
        <v>10116</v>
      </c>
      <c r="AC241" s="2" t="s">
        <v>7891</v>
      </c>
      <c r="AD241" s="2" t="s">
        <v>7891</v>
      </c>
      <c r="AE241" s="2" t="s">
        <v>7891</v>
      </c>
      <c r="AF241" s="2" t="s">
        <v>7891</v>
      </c>
      <c r="AG241" s="2" t="s">
        <v>7891</v>
      </c>
      <c r="AH241" s="2" t="s">
        <v>7891</v>
      </c>
      <c r="AI241" s="2" t="s">
        <v>7891</v>
      </c>
      <c r="AJ241" s="2" t="s">
        <v>7891</v>
      </c>
      <c r="AK241" s="2" t="s">
        <v>7891</v>
      </c>
      <c r="AL241" s="2" t="s">
        <v>7891</v>
      </c>
      <c r="AM241" s="2" t="s">
        <v>7891</v>
      </c>
      <c r="AN241" s="2" t="s">
        <v>7891</v>
      </c>
      <c r="AO241" s="2" t="s">
        <v>10117</v>
      </c>
      <c r="AP241" s="2" t="s">
        <v>10118</v>
      </c>
      <c r="AQ241" s="2" t="s">
        <v>7891</v>
      </c>
      <c r="AR241" s="2" t="s">
        <v>7891</v>
      </c>
      <c r="AS241" s="2" t="s">
        <v>7891</v>
      </c>
      <c r="AT241" s="2" t="s">
        <v>8331</v>
      </c>
      <c r="AU241" s="2">
        <v>2021</v>
      </c>
      <c r="AV241" s="2">
        <v>104</v>
      </c>
      <c r="AW241" s="2">
        <v>3</v>
      </c>
      <c r="AX241" s="2" t="s">
        <v>7891</v>
      </c>
      <c r="AY241" s="2" t="s">
        <v>7891</v>
      </c>
      <c r="AZ241" s="2" t="s">
        <v>7891</v>
      </c>
      <c r="BA241" s="2" t="s">
        <v>7891</v>
      </c>
      <c r="BB241" s="2">
        <v>671</v>
      </c>
      <c r="BC241" s="2">
        <v>674</v>
      </c>
      <c r="BD241" s="2" t="s">
        <v>7891</v>
      </c>
      <c r="BE241" s="2" t="s">
        <v>754</v>
      </c>
      <c r="BF241" s="2" t="s">
        <v>7891</v>
      </c>
      <c r="BG241" s="2" t="s">
        <v>10046</v>
      </c>
      <c r="BH241" s="2" t="s">
        <v>7891</v>
      </c>
      <c r="BI241" s="2" t="s">
        <v>7891</v>
      </c>
      <c r="BJ241" s="2" t="s">
        <v>7891</v>
      </c>
      <c r="BK241" s="2" t="s">
        <v>7891</v>
      </c>
      <c r="BL241" s="2" t="s">
        <v>7891</v>
      </c>
      <c r="BM241" s="2">
        <v>32900602</v>
      </c>
      <c r="BN241" s="2" t="s">
        <v>7891</v>
      </c>
      <c r="BO241" s="2" t="s">
        <v>7891</v>
      </c>
      <c r="BP241" s="2" t="s">
        <v>7891</v>
      </c>
      <c r="BQ241" s="2" t="s">
        <v>7891</v>
      </c>
      <c r="BR241" s="2" t="s">
        <v>10119</v>
      </c>
    </row>
    <row r="242" spans="1:70" s="2" customFormat="1" ht="13" x14ac:dyDescent="0.3">
      <c r="A242" s="2" t="s">
        <v>7858</v>
      </c>
      <c r="B242" s="2" t="s">
        <v>7807</v>
      </c>
      <c r="C242" s="9">
        <v>2021</v>
      </c>
      <c r="D242" s="2" t="s">
        <v>7808</v>
      </c>
      <c r="E242" s="2" t="s">
        <v>829</v>
      </c>
      <c r="G242" s="2">
        <v>320</v>
      </c>
      <c r="I242" s="2">
        <v>110708</v>
      </c>
      <c r="N242" s="2" t="s">
        <v>7809</v>
      </c>
      <c r="O242" s="2" t="s">
        <v>7810</v>
      </c>
      <c r="P242" s="2" t="s">
        <v>467</v>
      </c>
      <c r="Q242" s="2" t="s">
        <v>7218</v>
      </c>
      <c r="S242" s="2" t="s">
        <v>7219</v>
      </c>
      <c r="T242" s="2" t="s">
        <v>7811</v>
      </c>
    </row>
    <row r="243" spans="1:70" s="2" customFormat="1" ht="13" x14ac:dyDescent="0.3">
      <c r="A243" s="12" t="s">
        <v>6816</v>
      </c>
      <c r="B243" s="2" t="s">
        <v>5621</v>
      </c>
      <c r="C243" s="9">
        <v>2021</v>
      </c>
      <c r="D243" s="2" t="s">
        <v>5620</v>
      </c>
      <c r="E243" s="2" t="s">
        <v>5624</v>
      </c>
      <c r="G243" s="2" t="s">
        <v>5622</v>
      </c>
      <c r="H243" s="2" t="s">
        <v>5623</v>
      </c>
      <c r="K243" s="11">
        <v>44492</v>
      </c>
      <c r="L243" s="2" t="s">
        <v>5625</v>
      </c>
      <c r="N243" s="2" t="s">
        <v>614</v>
      </c>
    </row>
    <row r="244" spans="1:70" s="2" customFormat="1" ht="13" x14ac:dyDescent="0.3">
      <c r="A244" s="12" t="s">
        <v>7072</v>
      </c>
      <c r="B244" s="2" t="s">
        <v>5621</v>
      </c>
      <c r="C244" s="9">
        <v>2021</v>
      </c>
      <c r="D244" s="2" t="s">
        <v>5620</v>
      </c>
      <c r="E244" s="2" t="s">
        <v>5624</v>
      </c>
      <c r="G244" s="2" t="s">
        <v>5622</v>
      </c>
      <c r="H244" s="2" t="s">
        <v>5623</v>
      </c>
      <c r="K244" s="11">
        <v>44492</v>
      </c>
      <c r="L244" s="2" t="s">
        <v>5625</v>
      </c>
      <c r="N244" s="2" t="s">
        <v>614</v>
      </c>
    </row>
    <row r="245" spans="1:70" s="2" customFormat="1" ht="13" x14ac:dyDescent="0.3">
      <c r="A245" s="12" t="s">
        <v>7738</v>
      </c>
      <c r="B245" s="2" t="s">
        <v>7583</v>
      </c>
      <c r="C245" s="9">
        <v>2021</v>
      </c>
      <c r="D245" s="2" t="s">
        <v>7584</v>
      </c>
      <c r="E245" s="2" t="s">
        <v>613</v>
      </c>
      <c r="G245" s="2">
        <v>8</v>
      </c>
      <c r="H245" s="2">
        <v>10</v>
      </c>
      <c r="I245" s="2">
        <v>864</v>
      </c>
      <c r="M245" s="2">
        <v>1</v>
      </c>
      <c r="N245" s="2" t="s">
        <v>614</v>
      </c>
      <c r="O245" s="2" t="s">
        <v>7585</v>
      </c>
      <c r="P245" s="2" t="s">
        <v>467</v>
      </c>
      <c r="Q245" s="2" t="s">
        <v>7218</v>
      </c>
      <c r="R245" s="2" t="s">
        <v>7266</v>
      </c>
      <c r="S245" s="2" t="s">
        <v>7219</v>
      </c>
      <c r="T245" s="2" t="s">
        <v>7586</v>
      </c>
    </row>
    <row r="246" spans="1:70" s="2" customFormat="1" ht="13" x14ac:dyDescent="0.3">
      <c r="A246" s="12" t="s">
        <v>11404</v>
      </c>
      <c r="B246" s="2" t="s">
        <v>9085</v>
      </c>
      <c r="C246" s="9" t="s">
        <v>7891</v>
      </c>
      <c r="D246" s="2" t="s">
        <v>5620</v>
      </c>
      <c r="E246" s="2" t="s">
        <v>9086</v>
      </c>
      <c r="U246" s="2" t="s">
        <v>7891</v>
      </c>
      <c r="V246" s="2" t="s">
        <v>9087</v>
      </c>
      <c r="W246" s="2" t="s">
        <v>7891</v>
      </c>
      <c r="X246" s="2" t="s">
        <v>7891</v>
      </c>
      <c r="Y246" s="2" t="s">
        <v>7891</v>
      </c>
      <c r="Z246" s="2" t="s">
        <v>7891</v>
      </c>
      <c r="AA246" s="2" t="s">
        <v>7891</v>
      </c>
      <c r="AB246" s="2" t="s">
        <v>7891</v>
      </c>
      <c r="AC246" s="2" t="s">
        <v>7891</v>
      </c>
      <c r="AD246" s="2" t="s">
        <v>7891</v>
      </c>
      <c r="AE246" s="2" t="s">
        <v>7891</v>
      </c>
      <c r="AF246" s="2" t="s">
        <v>7891</v>
      </c>
      <c r="AG246" s="2" t="s">
        <v>7891</v>
      </c>
      <c r="AH246" s="2" t="s">
        <v>7891</v>
      </c>
      <c r="AI246" s="2" t="s">
        <v>7891</v>
      </c>
      <c r="AJ246" s="2" t="s">
        <v>7891</v>
      </c>
      <c r="AK246" s="2" t="s">
        <v>7891</v>
      </c>
      <c r="AL246" s="2" t="s">
        <v>7891</v>
      </c>
      <c r="AM246" s="2" t="s">
        <v>7891</v>
      </c>
      <c r="AN246" s="2" t="s">
        <v>7891</v>
      </c>
      <c r="AO246" s="2" t="s">
        <v>7891</v>
      </c>
      <c r="AP246" s="2" t="s">
        <v>9088</v>
      </c>
      <c r="AQ246" s="2" t="s">
        <v>7891</v>
      </c>
      <c r="AR246" s="2" t="s">
        <v>7891</v>
      </c>
      <c r="AS246" s="2" t="s">
        <v>7891</v>
      </c>
      <c r="AT246" s="2" t="s">
        <v>9082</v>
      </c>
      <c r="AU246" s="2">
        <v>2021</v>
      </c>
      <c r="AV246" s="2">
        <v>8</v>
      </c>
      <c r="AW246" s="2">
        <v>10</v>
      </c>
      <c r="AX246" s="2" t="s">
        <v>7891</v>
      </c>
      <c r="AY246" s="2" t="s">
        <v>7891</v>
      </c>
      <c r="AZ246" s="2" t="s">
        <v>7891</v>
      </c>
      <c r="BA246" s="2" t="s">
        <v>7891</v>
      </c>
      <c r="BB246" s="2" t="s">
        <v>7891</v>
      </c>
      <c r="BC246" s="2" t="s">
        <v>7891</v>
      </c>
      <c r="BD246" s="2">
        <v>864</v>
      </c>
      <c r="BE246" s="2" t="s">
        <v>614</v>
      </c>
      <c r="BF246" s="2" t="s">
        <v>7891</v>
      </c>
      <c r="BG246" s="2" t="s">
        <v>7891</v>
      </c>
      <c r="BH246" s="2" t="s">
        <v>7891</v>
      </c>
      <c r="BI246" s="2" t="s">
        <v>7891</v>
      </c>
      <c r="BJ246" s="2" t="s">
        <v>7891</v>
      </c>
      <c r="BK246" s="2" t="s">
        <v>7891</v>
      </c>
      <c r="BL246" s="2" t="s">
        <v>7891</v>
      </c>
      <c r="BM246" s="2">
        <v>34682130</v>
      </c>
      <c r="BN246" s="2" t="s">
        <v>7891</v>
      </c>
      <c r="BO246" s="2" t="s">
        <v>7891</v>
      </c>
      <c r="BP246" s="2" t="s">
        <v>7891</v>
      </c>
      <c r="BQ246" s="2" t="s">
        <v>7891</v>
      </c>
      <c r="BR246" s="2" t="s">
        <v>9089</v>
      </c>
    </row>
    <row r="247" spans="1:70" s="2" customFormat="1" ht="13" x14ac:dyDescent="0.3">
      <c r="A247" s="12" t="s">
        <v>11408</v>
      </c>
      <c r="B247" s="2" t="s">
        <v>9085</v>
      </c>
      <c r="C247" s="9" t="s">
        <v>7891</v>
      </c>
      <c r="D247" s="2" t="s">
        <v>5620</v>
      </c>
      <c r="E247" s="2" t="s">
        <v>9086</v>
      </c>
      <c r="U247" s="2" t="s">
        <v>7891</v>
      </c>
      <c r="V247" s="2" t="s">
        <v>9087</v>
      </c>
      <c r="W247" s="2" t="s">
        <v>7891</v>
      </c>
      <c r="X247" s="2" t="s">
        <v>7891</v>
      </c>
      <c r="Y247" s="2" t="s">
        <v>7891</v>
      </c>
      <c r="Z247" s="2" t="s">
        <v>7891</v>
      </c>
      <c r="AA247" s="2" t="s">
        <v>7891</v>
      </c>
      <c r="AB247" s="2" t="s">
        <v>7891</v>
      </c>
      <c r="AC247" s="2" t="s">
        <v>7891</v>
      </c>
      <c r="AD247" s="2" t="s">
        <v>7891</v>
      </c>
      <c r="AE247" s="2" t="s">
        <v>7891</v>
      </c>
      <c r="AF247" s="2" t="s">
        <v>7891</v>
      </c>
      <c r="AG247" s="2" t="s">
        <v>7891</v>
      </c>
      <c r="AH247" s="2" t="s">
        <v>7891</v>
      </c>
      <c r="AI247" s="2" t="s">
        <v>7891</v>
      </c>
      <c r="AJ247" s="2" t="s">
        <v>7891</v>
      </c>
      <c r="AK247" s="2" t="s">
        <v>7891</v>
      </c>
      <c r="AL247" s="2" t="s">
        <v>7891</v>
      </c>
      <c r="AM247" s="2" t="s">
        <v>7891</v>
      </c>
      <c r="AN247" s="2" t="s">
        <v>7891</v>
      </c>
      <c r="AO247" s="2" t="s">
        <v>7891</v>
      </c>
      <c r="AP247" s="2" t="s">
        <v>9088</v>
      </c>
      <c r="AQ247" s="2" t="s">
        <v>7891</v>
      </c>
      <c r="AR247" s="2" t="s">
        <v>7891</v>
      </c>
      <c r="AS247" s="2" t="s">
        <v>7891</v>
      </c>
      <c r="AT247" s="2" t="s">
        <v>9082</v>
      </c>
      <c r="AU247" s="2">
        <v>2021</v>
      </c>
      <c r="AV247" s="2">
        <v>8</v>
      </c>
      <c r="AW247" s="2">
        <v>10</v>
      </c>
      <c r="AX247" s="2" t="s">
        <v>7891</v>
      </c>
      <c r="AY247" s="2" t="s">
        <v>7891</v>
      </c>
      <c r="AZ247" s="2" t="s">
        <v>7891</v>
      </c>
      <c r="BA247" s="2" t="s">
        <v>7891</v>
      </c>
      <c r="BB247" s="2" t="s">
        <v>7891</v>
      </c>
      <c r="BC247" s="2" t="s">
        <v>7891</v>
      </c>
      <c r="BD247" s="2">
        <v>864</v>
      </c>
      <c r="BE247" s="2" t="s">
        <v>614</v>
      </c>
      <c r="BF247" s="2" t="s">
        <v>7891</v>
      </c>
      <c r="BG247" s="2" t="s">
        <v>7891</v>
      </c>
      <c r="BH247" s="2" t="s">
        <v>7891</v>
      </c>
      <c r="BI247" s="2" t="s">
        <v>7891</v>
      </c>
      <c r="BJ247" s="2" t="s">
        <v>7891</v>
      </c>
      <c r="BK247" s="2" t="s">
        <v>7891</v>
      </c>
      <c r="BL247" s="2" t="s">
        <v>7891</v>
      </c>
      <c r="BM247" s="2">
        <v>34682130</v>
      </c>
      <c r="BN247" s="2" t="s">
        <v>7891</v>
      </c>
      <c r="BO247" s="2" t="s">
        <v>7891</v>
      </c>
      <c r="BP247" s="2" t="s">
        <v>7891</v>
      </c>
      <c r="BQ247" s="2" t="s">
        <v>7891</v>
      </c>
      <c r="BR247" s="2" t="s">
        <v>9089</v>
      </c>
    </row>
    <row r="248" spans="1:70" s="2" customFormat="1" ht="13" x14ac:dyDescent="0.3">
      <c r="A248" s="12" t="s">
        <v>1827</v>
      </c>
      <c r="B248" s="2" t="s">
        <v>612</v>
      </c>
      <c r="C248" s="10" t="str">
        <f>"2021"</f>
        <v>2021</v>
      </c>
      <c r="D248" s="2" t="s">
        <v>611</v>
      </c>
      <c r="E248" s="2" t="s">
        <v>613</v>
      </c>
      <c r="F248" s="2" t="s">
        <v>616</v>
      </c>
      <c r="G248" s="2" t="str">
        <f>"22279067"</f>
        <v>22279067</v>
      </c>
      <c r="I248" s="2" t="str">
        <f>"Oct2021"</f>
        <v>Oct2021</v>
      </c>
      <c r="J248" s="2">
        <v>8</v>
      </c>
      <c r="K248" s="2">
        <v>10</v>
      </c>
      <c r="L248" s="2">
        <v>1</v>
      </c>
      <c r="M248" s="2">
        <v>17</v>
      </c>
      <c r="N248" s="2">
        <v>153254851</v>
      </c>
      <c r="O248" s="2" t="s">
        <v>614</v>
      </c>
      <c r="P248" s="2" t="s">
        <v>615</v>
      </c>
      <c r="Q248" s="2" t="s">
        <v>467</v>
      </c>
      <c r="U248" s="2" t="s">
        <v>617</v>
      </c>
    </row>
    <row r="249" spans="1:70" s="2" customFormat="1" ht="13" x14ac:dyDescent="0.3">
      <c r="A249" s="2" t="s">
        <v>1970</v>
      </c>
      <c r="B249" s="2" t="s">
        <v>612</v>
      </c>
      <c r="C249" s="10" t="str">
        <f>"2021"</f>
        <v>2021</v>
      </c>
      <c r="D249" s="2" t="s">
        <v>611</v>
      </c>
      <c r="E249" s="2" t="s">
        <v>613</v>
      </c>
      <c r="F249" s="2" t="s">
        <v>616</v>
      </c>
      <c r="G249" s="2" t="str">
        <f>"22279067"</f>
        <v>22279067</v>
      </c>
      <c r="I249" s="2" t="str">
        <f>"Oct2021"</f>
        <v>Oct2021</v>
      </c>
      <c r="J249" s="2">
        <v>8</v>
      </c>
      <c r="K249" s="2">
        <v>10</v>
      </c>
      <c r="L249" s="2">
        <v>1</v>
      </c>
      <c r="M249" s="2">
        <v>17</v>
      </c>
      <c r="N249" s="2">
        <v>153254851</v>
      </c>
      <c r="O249" s="2" t="s">
        <v>614</v>
      </c>
      <c r="P249" s="2" t="s">
        <v>615</v>
      </c>
      <c r="Q249" s="2" t="s">
        <v>467</v>
      </c>
      <c r="U249" s="2" t="s">
        <v>617</v>
      </c>
    </row>
    <row r="250" spans="1:70" s="2" customFormat="1" ht="13" x14ac:dyDescent="0.3">
      <c r="A250" s="2" t="s">
        <v>11404</v>
      </c>
      <c r="B250" s="2" t="s">
        <v>8940</v>
      </c>
      <c r="C250" s="9" t="s">
        <v>7891</v>
      </c>
      <c r="D250" s="2" t="s">
        <v>8941</v>
      </c>
      <c r="E250" s="2" t="s">
        <v>8942</v>
      </c>
      <c r="U250" s="2" t="s">
        <v>7891</v>
      </c>
      <c r="V250" s="2" t="s">
        <v>8943</v>
      </c>
      <c r="W250" s="2" t="s">
        <v>7891</v>
      </c>
      <c r="X250" s="2" t="s">
        <v>7891</v>
      </c>
      <c r="Y250" s="2" t="s">
        <v>7891</v>
      </c>
      <c r="Z250" s="2" t="s">
        <v>7891</v>
      </c>
      <c r="AA250" s="2" t="s">
        <v>7891</v>
      </c>
      <c r="AB250" s="2" t="s">
        <v>7891</v>
      </c>
      <c r="AC250" s="2" t="s">
        <v>7891</v>
      </c>
      <c r="AD250" s="2" t="s">
        <v>7891</v>
      </c>
      <c r="AE250" s="2" t="s">
        <v>7891</v>
      </c>
      <c r="AF250" s="2" t="s">
        <v>7891</v>
      </c>
      <c r="AG250" s="2" t="s">
        <v>7891</v>
      </c>
      <c r="AH250" s="2" t="s">
        <v>7891</v>
      </c>
      <c r="AI250" s="2" t="s">
        <v>7891</v>
      </c>
      <c r="AJ250" s="2" t="s">
        <v>7891</v>
      </c>
      <c r="AK250" s="2" t="s">
        <v>7891</v>
      </c>
      <c r="AL250" s="2" t="s">
        <v>7891</v>
      </c>
      <c r="AM250" s="2" t="s">
        <v>7891</v>
      </c>
      <c r="AN250" s="2" t="s">
        <v>7891</v>
      </c>
      <c r="AO250" s="2" t="s">
        <v>8944</v>
      </c>
      <c r="AP250" s="2" t="s">
        <v>8945</v>
      </c>
      <c r="AQ250" s="2" t="s">
        <v>7891</v>
      </c>
      <c r="AR250" s="2" t="s">
        <v>7891</v>
      </c>
      <c r="AS250" s="2" t="s">
        <v>7891</v>
      </c>
      <c r="AT250" s="2" t="s">
        <v>8946</v>
      </c>
      <c r="AU250" s="2">
        <v>2021</v>
      </c>
      <c r="AV250" s="2">
        <v>75</v>
      </c>
      <c r="AW250" s="2" t="s">
        <v>7891</v>
      </c>
      <c r="AX250" s="2" t="s">
        <v>7891</v>
      </c>
      <c r="AY250" s="2">
        <v>3</v>
      </c>
      <c r="AZ250" s="2" t="s">
        <v>7891</v>
      </c>
      <c r="BA250" s="2" t="s">
        <v>7891</v>
      </c>
      <c r="BB250" s="2" t="s">
        <v>7891</v>
      </c>
      <c r="BC250" s="2" t="s">
        <v>7891</v>
      </c>
      <c r="BD250" s="2">
        <v>7513410010</v>
      </c>
      <c r="BE250" s="2" t="s">
        <v>8947</v>
      </c>
      <c r="BF250" s="2" t="s">
        <v>7891</v>
      </c>
      <c r="BG250" s="2" t="s">
        <v>7891</v>
      </c>
      <c r="BH250" s="2" t="s">
        <v>7891</v>
      </c>
      <c r="BI250" s="2" t="s">
        <v>7891</v>
      </c>
      <c r="BJ250" s="2" t="s">
        <v>7891</v>
      </c>
      <c r="BK250" s="2" t="s">
        <v>7891</v>
      </c>
      <c r="BL250" s="2" t="s">
        <v>7891</v>
      </c>
      <c r="BM250" s="2">
        <v>34985509</v>
      </c>
      <c r="BN250" s="2" t="s">
        <v>7891</v>
      </c>
      <c r="BO250" s="2" t="s">
        <v>7891</v>
      </c>
      <c r="BP250" s="2" t="s">
        <v>7891</v>
      </c>
      <c r="BQ250" s="2" t="s">
        <v>7891</v>
      </c>
      <c r="BR250" s="2" t="s">
        <v>8948</v>
      </c>
    </row>
    <row r="251" spans="1:70" s="2" customFormat="1" ht="13" x14ac:dyDescent="0.3">
      <c r="A251" s="12" t="s">
        <v>6816</v>
      </c>
      <c r="B251" s="2" t="s">
        <v>5405</v>
      </c>
      <c r="C251" s="9">
        <v>2021</v>
      </c>
      <c r="D251" s="2" t="s">
        <v>5404</v>
      </c>
      <c r="E251" s="2" t="s">
        <v>4389</v>
      </c>
      <c r="G251" s="2" t="s">
        <v>5406</v>
      </c>
      <c r="H251" s="2" t="s">
        <v>5407</v>
      </c>
      <c r="K251" s="11">
        <v>44443</v>
      </c>
      <c r="L251" s="2" t="s">
        <v>5408</v>
      </c>
      <c r="N251" s="2" t="s">
        <v>5409</v>
      </c>
    </row>
    <row r="252" spans="1:70" s="2" customFormat="1" ht="13" x14ac:dyDescent="0.3">
      <c r="A252" s="2" t="s">
        <v>11404</v>
      </c>
      <c r="B252" s="2" t="s">
        <v>9233</v>
      </c>
      <c r="C252" s="9" t="s">
        <v>7891</v>
      </c>
      <c r="D252" s="2" t="s">
        <v>5404</v>
      </c>
      <c r="E252" s="2" t="s">
        <v>9234</v>
      </c>
      <c r="U252" s="2" t="s">
        <v>7891</v>
      </c>
      <c r="V252" s="2" t="s">
        <v>9235</v>
      </c>
      <c r="W252" s="2" t="s">
        <v>7891</v>
      </c>
      <c r="X252" s="2" t="s">
        <v>7891</v>
      </c>
      <c r="Y252" s="2" t="s">
        <v>7891</v>
      </c>
      <c r="Z252" s="2" t="s">
        <v>7891</v>
      </c>
      <c r="AA252" s="2" t="s">
        <v>9236</v>
      </c>
      <c r="AB252" s="2" t="s">
        <v>9237</v>
      </c>
      <c r="AC252" s="2" t="s">
        <v>7891</v>
      </c>
      <c r="AD252" s="2" t="s">
        <v>7891</v>
      </c>
      <c r="AE252" s="2" t="s">
        <v>7891</v>
      </c>
      <c r="AF252" s="2" t="s">
        <v>7891</v>
      </c>
      <c r="AG252" s="2" t="s">
        <v>7891</v>
      </c>
      <c r="AH252" s="2" t="s">
        <v>7891</v>
      </c>
      <c r="AI252" s="2" t="s">
        <v>7891</v>
      </c>
      <c r="AJ252" s="2" t="s">
        <v>7891</v>
      </c>
      <c r="AK252" s="2" t="s">
        <v>7891</v>
      </c>
      <c r="AL252" s="2" t="s">
        <v>7891</v>
      </c>
      <c r="AM252" s="2" t="s">
        <v>7891</v>
      </c>
      <c r="AN252" s="2" t="s">
        <v>7891</v>
      </c>
      <c r="AO252" s="2" t="s">
        <v>9238</v>
      </c>
      <c r="AP252" s="2" t="s">
        <v>7891</v>
      </c>
      <c r="AQ252" s="2" t="s">
        <v>7891</v>
      </c>
      <c r="AR252" s="2" t="s">
        <v>7891</v>
      </c>
      <c r="AS252" s="2" t="s">
        <v>7891</v>
      </c>
      <c r="AT252" s="2" t="s">
        <v>9239</v>
      </c>
      <c r="AU252" s="2">
        <v>2021</v>
      </c>
      <c r="AV252" s="2">
        <v>9</v>
      </c>
      <c r="AW252" s="2">
        <v>1</v>
      </c>
      <c r="AX252" s="2" t="s">
        <v>7891</v>
      </c>
      <c r="AY252" s="2" t="s">
        <v>7891</v>
      </c>
      <c r="AZ252" s="2" t="s">
        <v>7891</v>
      </c>
      <c r="BA252" s="2" t="s">
        <v>7891</v>
      </c>
      <c r="BB252" s="2" t="s">
        <v>7891</v>
      </c>
      <c r="BC252" s="2" t="s">
        <v>7891</v>
      </c>
      <c r="BD252" s="2">
        <v>108</v>
      </c>
      <c r="BE252" s="2" t="s">
        <v>5409</v>
      </c>
      <c r="BF252" s="2" t="s">
        <v>7891</v>
      </c>
      <c r="BG252" s="2" t="s">
        <v>7891</v>
      </c>
      <c r="BH252" s="2" t="s">
        <v>7891</v>
      </c>
      <c r="BI252" s="2" t="s">
        <v>7891</v>
      </c>
      <c r="BJ252" s="2" t="s">
        <v>7891</v>
      </c>
      <c r="BK252" s="2" t="s">
        <v>7891</v>
      </c>
      <c r="BL252" s="2" t="s">
        <v>7891</v>
      </c>
      <c r="BM252" s="2">
        <v>34479625</v>
      </c>
      <c r="BN252" s="2" t="s">
        <v>7891</v>
      </c>
      <c r="BO252" s="2" t="s">
        <v>7891</v>
      </c>
      <c r="BP252" s="2" t="s">
        <v>7891</v>
      </c>
      <c r="BQ252" s="2" t="s">
        <v>7891</v>
      </c>
      <c r="BR252" s="2" t="s">
        <v>9240</v>
      </c>
    </row>
    <row r="253" spans="1:70" s="2" customFormat="1" ht="13" x14ac:dyDescent="0.3">
      <c r="A253" s="12" t="s">
        <v>6816</v>
      </c>
      <c r="B253" s="2" t="s">
        <v>4979</v>
      </c>
      <c r="C253" s="9">
        <v>2021</v>
      </c>
      <c r="D253" s="2" t="s">
        <v>4978</v>
      </c>
      <c r="E253" s="2" t="s">
        <v>4982</v>
      </c>
      <c r="G253" s="2" t="s">
        <v>4980</v>
      </c>
      <c r="H253" s="2" t="s">
        <v>4981</v>
      </c>
      <c r="K253" s="11">
        <v>44308</v>
      </c>
      <c r="L253" s="2" t="s">
        <v>4983</v>
      </c>
      <c r="N253" s="2" t="s">
        <v>4984</v>
      </c>
    </row>
    <row r="254" spans="1:70" s="2" customFormat="1" ht="13" x14ac:dyDescent="0.3">
      <c r="A254" s="2" t="s">
        <v>11404</v>
      </c>
      <c r="B254" s="2" t="s">
        <v>9832</v>
      </c>
      <c r="C254" s="9" t="s">
        <v>7891</v>
      </c>
      <c r="D254" s="2" t="s">
        <v>4978</v>
      </c>
      <c r="E254" s="2" t="s">
        <v>9833</v>
      </c>
      <c r="U254" s="2" t="s">
        <v>7891</v>
      </c>
      <c r="V254" s="2" t="s">
        <v>9834</v>
      </c>
      <c r="W254" s="2" t="s">
        <v>7891</v>
      </c>
      <c r="X254" s="2" t="s">
        <v>7891</v>
      </c>
      <c r="Y254" s="2" t="s">
        <v>7891</v>
      </c>
      <c r="Z254" s="2" t="s">
        <v>7891</v>
      </c>
      <c r="AA254" s="2" t="s">
        <v>9835</v>
      </c>
      <c r="AB254" s="2" t="s">
        <v>7891</v>
      </c>
      <c r="AC254" s="2" t="s">
        <v>7891</v>
      </c>
      <c r="AD254" s="2" t="s">
        <v>7891</v>
      </c>
      <c r="AE254" s="2" t="s">
        <v>7891</v>
      </c>
      <c r="AF254" s="2" t="s">
        <v>7891</v>
      </c>
      <c r="AG254" s="2" t="s">
        <v>7891</v>
      </c>
      <c r="AH254" s="2" t="s">
        <v>7891</v>
      </c>
      <c r="AI254" s="2" t="s">
        <v>7891</v>
      </c>
      <c r="AJ254" s="2" t="s">
        <v>7891</v>
      </c>
      <c r="AK254" s="2" t="s">
        <v>7891</v>
      </c>
      <c r="AL254" s="2" t="s">
        <v>7891</v>
      </c>
      <c r="AM254" s="2" t="s">
        <v>7891</v>
      </c>
      <c r="AN254" s="2" t="s">
        <v>7891</v>
      </c>
      <c r="AO254" s="2" t="s">
        <v>9836</v>
      </c>
      <c r="AP254" s="2" t="s">
        <v>9837</v>
      </c>
      <c r="AQ254" s="2" t="s">
        <v>7891</v>
      </c>
      <c r="AR254" s="2" t="s">
        <v>7891</v>
      </c>
      <c r="AS254" s="2" t="s">
        <v>7891</v>
      </c>
      <c r="AT254" s="2" t="s">
        <v>7967</v>
      </c>
      <c r="AU254" s="2">
        <v>2021</v>
      </c>
      <c r="AV254" s="2">
        <v>96</v>
      </c>
      <c r="AW254" s="2">
        <v>5</v>
      </c>
      <c r="AX254" s="2" t="s">
        <v>7891</v>
      </c>
      <c r="AY254" s="2" t="s">
        <v>7891</v>
      </c>
      <c r="AZ254" s="2" t="s">
        <v>7891</v>
      </c>
      <c r="BA254" s="2" t="s">
        <v>7891</v>
      </c>
      <c r="BB254" s="2">
        <v>635</v>
      </c>
      <c r="BC254" s="2">
        <v>640</v>
      </c>
      <c r="BD254" s="2" t="s">
        <v>7891</v>
      </c>
      <c r="BE254" s="2" t="s">
        <v>4984</v>
      </c>
      <c r="BF254" s="2" t="s">
        <v>7891</v>
      </c>
      <c r="BG254" s="2" t="s">
        <v>7891</v>
      </c>
      <c r="BH254" s="2" t="s">
        <v>7891</v>
      </c>
      <c r="BI254" s="2" t="s">
        <v>7891</v>
      </c>
      <c r="BJ254" s="2" t="s">
        <v>7891</v>
      </c>
      <c r="BK254" s="2" t="s">
        <v>7891</v>
      </c>
      <c r="BL254" s="2" t="s">
        <v>7891</v>
      </c>
      <c r="BM254" s="2">
        <v>33885412</v>
      </c>
      <c r="BN254" s="2" t="s">
        <v>7891</v>
      </c>
      <c r="BO254" s="2" t="s">
        <v>7891</v>
      </c>
      <c r="BP254" s="2" t="s">
        <v>7891</v>
      </c>
      <c r="BQ254" s="2" t="s">
        <v>7891</v>
      </c>
      <c r="BR254" s="2" t="s">
        <v>9838</v>
      </c>
    </row>
    <row r="255" spans="1:70" s="2" customFormat="1" ht="13" x14ac:dyDescent="0.3">
      <c r="A255" s="2" t="s">
        <v>11404</v>
      </c>
      <c r="B255" s="2" t="s">
        <v>9315</v>
      </c>
      <c r="C255" s="9" t="s">
        <v>7891</v>
      </c>
      <c r="D255" s="2" t="s">
        <v>9316</v>
      </c>
      <c r="E255" s="2" t="s">
        <v>9317</v>
      </c>
      <c r="U255" s="2" t="s">
        <v>7891</v>
      </c>
      <c r="V255" s="2" t="s">
        <v>9318</v>
      </c>
      <c r="W255" s="2" t="s">
        <v>7891</v>
      </c>
      <c r="X255" s="2" t="s">
        <v>7891</v>
      </c>
      <c r="Y255" s="2" t="s">
        <v>7891</v>
      </c>
      <c r="Z255" s="2" t="s">
        <v>7891</v>
      </c>
      <c r="AA255" s="2" t="s">
        <v>7891</v>
      </c>
      <c r="AB255" s="2" t="s">
        <v>7891</v>
      </c>
      <c r="AC255" s="2" t="s">
        <v>7891</v>
      </c>
      <c r="AD255" s="2" t="s">
        <v>7891</v>
      </c>
      <c r="AE255" s="2" t="s">
        <v>7891</v>
      </c>
      <c r="AF255" s="2" t="s">
        <v>7891</v>
      </c>
      <c r="AG255" s="2" t="s">
        <v>7891</v>
      </c>
      <c r="AH255" s="2" t="s">
        <v>7891</v>
      </c>
      <c r="AI255" s="2" t="s">
        <v>7891</v>
      </c>
      <c r="AJ255" s="2" t="s">
        <v>7891</v>
      </c>
      <c r="AK255" s="2" t="s">
        <v>7891</v>
      </c>
      <c r="AL255" s="2" t="s">
        <v>7891</v>
      </c>
      <c r="AM255" s="2" t="s">
        <v>7891</v>
      </c>
      <c r="AN255" s="2" t="s">
        <v>7891</v>
      </c>
      <c r="AO255" s="2" t="s">
        <v>9319</v>
      </c>
      <c r="AP255" s="2" t="s">
        <v>9320</v>
      </c>
      <c r="AQ255" s="2" t="s">
        <v>7891</v>
      </c>
      <c r="AR255" s="2" t="s">
        <v>7891</v>
      </c>
      <c r="AS255" s="2" t="s">
        <v>7891</v>
      </c>
      <c r="AT255" s="2" t="s">
        <v>7891</v>
      </c>
      <c r="AU255" s="2" t="s">
        <v>7891</v>
      </c>
      <c r="AV255" s="2" t="s">
        <v>7891</v>
      </c>
      <c r="AW255" s="2" t="s">
        <v>7891</v>
      </c>
      <c r="AX255" s="2" t="s">
        <v>7891</v>
      </c>
      <c r="AY255" s="2" t="s">
        <v>7891</v>
      </c>
      <c r="AZ255" s="2" t="s">
        <v>7891</v>
      </c>
      <c r="BA255" s="2" t="s">
        <v>7891</v>
      </c>
      <c r="BB255" s="2" t="s">
        <v>7891</v>
      </c>
      <c r="BC255" s="2" t="s">
        <v>7891</v>
      </c>
      <c r="BD255" s="2" t="s">
        <v>7891</v>
      </c>
      <c r="BE255" s="2" t="s">
        <v>9321</v>
      </c>
      <c r="BF255" s="2" t="s">
        <v>7891</v>
      </c>
      <c r="BG255" s="2" t="s">
        <v>9297</v>
      </c>
      <c r="BH255" s="2" t="s">
        <v>7891</v>
      </c>
      <c r="BI255" s="2" t="s">
        <v>7891</v>
      </c>
      <c r="BJ255" s="2" t="s">
        <v>7891</v>
      </c>
      <c r="BK255" s="2" t="s">
        <v>7891</v>
      </c>
      <c r="BL255" s="2" t="s">
        <v>7891</v>
      </c>
      <c r="BM255" s="2" t="s">
        <v>7891</v>
      </c>
      <c r="BN255" s="2" t="s">
        <v>7891</v>
      </c>
      <c r="BO255" s="2" t="s">
        <v>7891</v>
      </c>
      <c r="BP255" s="2" t="s">
        <v>7891</v>
      </c>
      <c r="BQ255" s="2" t="s">
        <v>7891</v>
      </c>
      <c r="BR255" s="2" t="s">
        <v>9322</v>
      </c>
    </row>
    <row r="256" spans="1:70" s="2" customFormat="1" ht="13" x14ac:dyDescent="0.3">
      <c r="A256" s="12" t="s">
        <v>6816</v>
      </c>
      <c r="B256" s="2" t="s">
        <v>4912</v>
      </c>
      <c r="C256" s="9">
        <v>2021</v>
      </c>
      <c r="D256" s="2" t="s">
        <v>4911</v>
      </c>
      <c r="E256" s="2" t="s">
        <v>4548</v>
      </c>
      <c r="G256" s="2" t="s">
        <v>4913</v>
      </c>
      <c r="H256" s="2" t="s">
        <v>4914</v>
      </c>
      <c r="K256" s="11">
        <v>44378</v>
      </c>
      <c r="N256" s="2" t="s">
        <v>2153</v>
      </c>
    </row>
    <row r="257" spans="1:70" s="2" customFormat="1" ht="13" x14ac:dyDescent="0.3">
      <c r="A257" s="2" t="s">
        <v>3856</v>
      </c>
      <c r="B257" s="2" t="s">
        <v>2150</v>
      </c>
      <c r="C257" s="9">
        <v>2021</v>
      </c>
      <c r="D257" s="2" t="s">
        <v>2149</v>
      </c>
      <c r="E257" s="2" t="s">
        <v>2151</v>
      </c>
      <c r="F257" s="2" t="s">
        <v>2154</v>
      </c>
      <c r="G257" s="2" t="str">
        <f>"03630234"</f>
        <v>03630234</v>
      </c>
      <c r="I257" s="2" t="str">
        <f>"20210701"</f>
        <v>20210701</v>
      </c>
      <c r="N257" s="2" t="s">
        <v>2152</v>
      </c>
      <c r="O257" s="2" t="s">
        <v>2153</v>
      </c>
      <c r="P257" s="2" t="s">
        <v>2053</v>
      </c>
      <c r="Q257" s="2" t="s">
        <v>2054</v>
      </c>
      <c r="R257" s="2" t="s">
        <v>2055</v>
      </c>
      <c r="T257" s="2" t="s">
        <v>2154</v>
      </c>
      <c r="U257" s="2" t="s">
        <v>2155</v>
      </c>
    </row>
    <row r="258" spans="1:70" s="2" customFormat="1" ht="13" x14ac:dyDescent="0.3">
      <c r="A258" s="12" t="s">
        <v>11404</v>
      </c>
      <c r="B258" s="2" t="s">
        <v>9504</v>
      </c>
      <c r="C258" s="9" t="s">
        <v>7891</v>
      </c>
      <c r="D258" s="2" t="s">
        <v>4911</v>
      </c>
      <c r="E258" s="2" t="s">
        <v>9050</v>
      </c>
      <c r="U258" s="2" t="s">
        <v>7891</v>
      </c>
      <c r="V258" s="2" t="s">
        <v>9505</v>
      </c>
      <c r="W258" s="2" t="s">
        <v>7891</v>
      </c>
      <c r="X258" s="2" t="s">
        <v>7891</v>
      </c>
      <c r="Y258" s="2" t="s">
        <v>7891</v>
      </c>
      <c r="Z258" s="2" t="s">
        <v>7891</v>
      </c>
      <c r="AA258" s="2" t="s">
        <v>7891</v>
      </c>
      <c r="AB258" s="2" t="s">
        <v>7891</v>
      </c>
      <c r="AC258" s="2" t="s">
        <v>7891</v>
      </c>
      <c r="AD258" s="2" t="s">
        <v>7891</v>
      </c>
      <c r="AE258" s="2" t="s">
        <v>7891</v>
      </c>
      <c r="AF258" s="2" t="s">
        <v>7891</v>
      </c>
      <c r="AG258" s="2" t="s">
        <v>7891</v>
      </c>
      <c r="AH258" s="2" t="s">
        <v>7891</v>
      </c>
      <c r="AI258" s="2" t="s">
        <v>7891</v>
      </c>
      <c r="AJ258" s="2" t="s">
        <v>7891</v>
      </c>
      <c r="AK258" s="2" t="s">
        <v>7891</v>
      </c>
      <c r="AL258" s="2" t="s">
        <v>7891</v>
      </c>
      <c r="AM258" s="2" t="s">
        <v>7891</v>
      </c>
      <c r="AN258" s="2" t="s">
        <v>7891</v>
      </c>
      <c r="AO258" s="2" t="s">
        <v>9052</v>
      </c>
      <c r="AP258" s="2" t="s">
        <v>9053</v>
      </c>
      <c r="AQ258" s="2" t="s">
        <v>7891</v>
      </c>
      <c r="AR258" s="2" t="s">
        <v>7891</v>
      </c>
      <c r="AS258" s="2" t="s">
        <v>7891</v>
      </c>
      <c r="AT258" s="2" t="s">
        <v>9082</v>
      </c>
      <c r="AU258" s="2">
        <v>2021</v>
      </c>
      <c r="AV258" s="2">
        <v>51</v>
      </c>
      <c r="AW258" s="2">
        <v>5</v>
      </c>
      <c r="AX258" s="2" t="s">
        <v>7891</v>
      </c>
      <c r="AY258" s="2" t="s">
        <v>7891</v>
      </c>
      <c r="AZ258" s="2" t="s">
        <v>7891</v>
      </c>
      <c r="BA258" s="2" t="s">
        <v>7891</v>
      </c>
      <c r="BB258" s="2">
        <v>955</v>
      </c>
      <c r="BC258" s="2">
        <v>960</v>
      </c>
      <c r="BD258" s="2" t="s">
        <v>7891</v>
      </c>
      <c r="BE258" s="2" t="s">
        <v>2153</v>
      </c>
      <c r="BF258" s="2" t="s">
        <v>7891</v>
      </c>
      <c r="BG258" s="2" t="s">
        <v>9417</v>
      </c>
      <c r="BH258" s="2" t="s">
        <v>7891</v>
      </c>
      <c r="BI258" s="2" t="s">
        <v>7891</v>
      </c>
      <c r="BJ258" s="2" t="s">
        <v>7891</v>
      </c>
      <c r="BK258" s="2" t="s">
        <v>7891</v>
      </c>
      <c r="BL258" s="2" t="s">
        <v>7891</v>
      </c>
      <c r="BM258" s="2">
        <v>34196977</v>
      </c>
      <c r="BN258" s="2" t="s">
        <v>7891</v>
      </c>
      <c r="BO258" s="2" t="s">
        <v>7891</v>
      </c>
      <c r="BP258" s="2" t="s">
        <v>7891</v>
      </c>
      <c r="BQ258" s="2" t="s">
        <v>7891</v>
      </c>
      <c r="BR258" s="2" t="s">
        <v>9506</v>
      </c>
    </row>
    <row r="259" spans="1:70" s="2" customFormat="1" ht="13" x14ac:dyDescent="0.3">
      <c r="A259" s="12" t="s">
        <v>6816</v>
      </c>
      <c r="B259" s="2" t="s">
        <v>4440</v>
      </c>
      <c r="C259" s="9">
        <v>2021</v>
      </c>
      <c r="D259" s="2" t="s">
        <v>4439</v>
      </c>
      <c r="E259" s="2" t="s">
        <v>4443</v>
      </c>
      <c r="G259" s="2" t="s">
        <v>4441</v>
      </c>
      <c r="H259" s="2" t="s">
        <v>4442</v>
      </c>
      <c r="K259" s="11">
        <v>44518</v>
      </c>
      <c r="N259" s="2" t="s">
        <v>2571</v>
      </c>
    </row>
    <row r="260" spans="1:70" s="2" customFormat="1" ht="13" x14ac:dyDescent="0.3">
      <c r="A260" s="2" t="s">
        <v>3856</v>
      </c>
      <c r="B260" s="2" t="s">
        <v>2569</v>
      </c>
      <c r="C260" s="9">
        <v>2022</v>
      </c>
      <c r="D260" s="2" t="s">
        <v>2568</v>
      </c>
      <c r="E260" s="2" t="s">
        <v>1208</v>
      </c>
      <c r="F260" s="2" t="s">
        <v>2572</v>
      </c>
      <c r="G260" s="2" t="str">
        <f>"13548506"</f>
        <v>13548506</v>
      </c>
      <c r="I260" s="2" t="str">
        <f>"20211119"</f>
        <v>20211119</v>
      </c>
      <c r="N260" s="2" t="s">
        <v>2570</v>
      </c>
      <c r="O260" s="2" t="s">
        <v>2571</v>
      </c>
      <c r="P260" s="2" t="s">
        <v>2118</v>
      </c>
      <c r="Q260" s="2" t="s">
        <v>2054</v>
      </c>
      <c r="R260" s="2" t="s">
        <v>2055</v>
      </c>
      <c r="T260" s="2" t="s">
        <v>2572</v>
      </c>
      <c r="U260" s="2" t="s">
        <v>2573</v>
      </c>
    </row>
    <row r="261" spans="1:70" s="2" customFormat="1" ht="13" x14ac:dyDescent="0.3">
      <c r="A261" s="12" t="s">
        <v>11404</v>
      </c>
      <c r="B261" s="2" t="s">
        <v>8844</v>
      </c>
      <c r="C261" s="9" t="s">
        <v>7891</v>
      </c>
      <c r="D261" s="2" t="s">
        <v>4439</v>
      </c>
      <c r="E261" s="2" t="s">
        <v>8845</v>
      </c>
      <c r="U261" s="2" t="s">
        <v>7891</v>
      </c>
      <c r="V261" s="2" t="s">
        <v>8846</v>
      </c>
      <c r="W261" s="2" t="s">
        <v>7891</v>
      </c>
      <c r="X261" s="2" t="s">
        <v>7891</v>
      </c>
      <c r="Y261" s="2" t="s">
        <v>7891</v>
      </c>
      <c r="Z261" s="2" t="s">
        <v>7891</v>
      </c>
      <c r="AA261" s="2" t="s">
        <v>7891</v>
      </c>
      <c r="AB261" s="2" t="s">
        <v>7891</v>
      </c>
      <c r="AC261" s="2" t="s">
        <v>7891</v>
      </c>
      <c r="AD261" s="2" t="s">
        <v>7891</v>
      </c>
      <c r="AE261" s="2" t="s">
        <v>7891</v>
      </c>
      <c r="AF261" s="2" t="s">
        <v>7891</v>
      </c>
      <c r="AG261" s="2" t="s">
        <v>7891</v>
      </c>
      <c r="AH261" s="2" t="s">
        <v>7891</v>
      </c>
      <c r="AI261" s="2" t="s">
        <v>7891</v>
      </c>
      <c r="AJ261" s="2" t="s">
        <v>7891</v>
      </c>
      <c r="AK261" s="2" t="s">
        <v>7891</v>
      </c>
      <c r="AL261" s="2" t="s">
        <v>7891</v>
      </c>
      <c r="AM261" s="2" t="s">
        <v>7891</v>
      </c>
      <c r="AN261" s="2" t="s">
        <v>7891</v>
      </c>
      <c r="AO261" s="2" t="s">
        <v>8847</v>
      </c>
      <c r="AP261" s="2" t="s">
        <v>8848</v>
      </c>
      <c r="AQ261" s="2" t="s">
        <v>7891</v>
      </c>
      <c r="AR261" s="2" t="s">
        <v>7891</v>
      </c>
      <c r="AS261" s="2" t="s">
        <v>7891</v>
      </c>
      <c r="AT261" s="2" t="s">
        <v>7891</v>
      </c>
      <c r="AU261" s="2" t="s">
        <v>7891</v>
      </c>
      <c r="AV261" s="2" t="s">
        <v>7891</v>
      </c>
      <c r="AW261" s="2" t="s">
        <v>7891</v>
      </c>
      <c r="AX261" s="2" t="s">
        <v>7891</v>
      </c>
      <c r="AY261" s="2" t="s">
        <v>7891</v>
      </c>
      <c r="AZ261" s="2" t="s">
        <v>7891</v>
      </c>
      <c r="BA261" s="2" t="s">
        <v>7891</v>
      </c>
      <c r="BB261" s="2" t="s">
        <v>7891</v>
      </c>
      <c r="BC261" s="2" t="s">
        <v>7891</v>
      </c>
      <c r="BD261" s="2" t="s">
        <v>7891</v>
      </c>
      <c r="BE261" s="2" t="s">
        <v>2571</v>
      </c>
      <c r="BF261" s="2" t="s">
        <v>7891</v>
      </c>
      <c r="BG261" s="2" t="s">
        <v>7925</v>
      </c>
      <c r="BH261" s="2" t="s">
        <v>7891</v>
      </c>
      <c r="BI261" s="2" t="s">
        <v>7891</v>
      </c>
      <c r="BJ261" s="2" t="s">
        <v>7891</v>
      </c>
      <c r="BK261" s="2" t="s">
        <v>7891</v>
      </c>
      <c r="BL261" s="2" t="s">
        <v>7891</v>
      </c>
      <c r="BM261" s="2">
        <v>34789031</v>
      </c>
      <c r="BN261" s="2" t="s">
        <v>7891</v>
      </c>
      <c r="BO261" s="2" t="s">
        <v>7891</v>
      </c>
      <c r="BP261" s="2" t="s">
        <v>7891</v>
      </c>
      <c r="BQ261" s="2" t="s">
        <v>7891</v>
      </c>
      <c r="BR261" s="2" t="s">
        <v>8849</v>
      </c>
    </row>
    <row r="262" spans="1:70" s="2" customFormat="1" ht="13" x14ac:dyDescent="0.3">
      <c r="A262" s="12" t="s">
        <v>7858</v>
      </c>
      <c r="B262" s="2" t="s">
        <v>7767</v>
      </c>
      <c r="C262" s="9">
        <v>2022</v>
      </c>
      <c r="D262" s="2" t="s">
        <v>7768</v>
      </c>
      <c r="E262" s="2" t="s">
        <v>592</v>
      </c>
      <c r="G262" s="2">
        <v>296</v>
      </c>
      <c r="J262" s="2">
        <v>244</v>
      </c>
      <c r="K262" s="2">
        <v>249</v>
      </c>
      <c r="N262" s="2" t="s">
        <v>7769</v>
      </c>
      <c r="O262" s="2" t="s">
        <v>7770</v>
      </c>
      <c r="P262" s="2" t="s">
        <v>467</v>
      </c>
      <c r="Q262" s="2" t="s">
        <v>7218</v>
      </c>
      <c r="S262" s="2" t="s">
        <v>7219</v>
      </c>
      <c r="T262" s="2" t="s">
        <v>7771</v>
      </c>
    </row>
    <row r="263" spans="1:70" s="2" customFormat="1" ht="13" x14ac:dyDescent="0.3">
      <c r="A263" s="2" t="s">
        <v>7886</v>
      </c>
      <c r="B263" s="2" t="s">
        <v>7767</v>
      </c>
      <c r="C263" s="9">
        <v>2022</v>
      </c>
      <c r="D263" s="2" t="s">
        <v>7768</v>
      </c>
      <c r="E263" s="2" t="s">
        <v>592</v>
      </c>
      <c r="G263" s="2">
        <v>296</v>
      </c>
      <c r="J263" s="2">
        <v>244</v>
      </c>
      <c r="K263" s="2">
        <v>249</v>
      </c>
      <c r="N263" s="2" t="s">
        <v>7769</v>
      </c>
      <c r="O263" s="2" t="s">
        <v>7770</v>
      </c>
      <c r="P263" s="2" t="s">
        <v>467</v>
      </c>
      <c r="Q263" s="2" t="s">
        <v>7218</v>
      </c>
      <c r="S263" s="2" t="s">
        <v>7219</v>
      </c>
      <c r="T263" s="2" t="s">
        <v>7771</v>
      </c>
    </row>
    <row r="264" spans="1:70" s="2" customFormat="1" ht="13" x14ac:dyDescent="0.3">
      <c r="A264" s="12" t="s">
        <v>6816</v>
      </c>
      <c r="B264" s="2" t="s">
        <v>4786</v>
      </c>
      <c r="C264" s="9">
        <v>2021</v>
      </c>
      <c r="D264" s="2" t="s">
        <v>4785</v>
      </c>
      <c r="E264" s="2" t="s">
        <v>4789</v>
      </c>
      <c r="G264" s="2" t="s">
        <v>4787</v>
      </c>
      <c r="H264" s="2" t="s">
        <v>4788</v>
      </c>
      <c r="K264" s="11">
        <v>44690</v>
      </c>
      <c r="L264" s="2" t="s">
        <v>4790</v>
      </c>
      <c r="N264" s="2" t="s">
        <v>711</v>
      </c>
    </row>
    <row r="265" spans="1:70" s="2" customFormat="1" ht="13" x14ac:dyDescent="0.3">
      <c r="A265" s="12" t="s">
        <v>11404</v>
      </c>
      <c r="B265" s="2" t="s">
        <v>9090</v>
      </c>
      <c r="C265" s="9" t="s">
        <v>7891</v>
      </c>
      <c r="D265" s="2" t="s">
        <v>4785</v>
      </c>
      <c r="E265" s="2" t="s">
        <v>9091</v>
      </c>
      <c r="U265" s="2" t="s">
        <v>7891</v>
      </c>
      <c r="V265" s="2" t="s">
        <v>713</v>
      </c>
      <c r="W265" s="2" t="s">
        <v>7891</v>
      </c>
      <c r="X265" s="2" t="s">
        <v>7891</v>
      </c>
      <c r="Y265" s="2" t="s">
        <v>7891</v>
      </c>
      <c r="Z265" s="2" t="s">
        <v>7891</v>
      </c>
      <c r="AA265" s="2" t="s">
        <v>7891</v>
      </c>
      <c r="AB265" s="2" t="s">
        <v>7891</v>
      </c>
      <c r="AC265" s="2" t="s">
        <v>7891</v>
      </c>
      <c r="AD265" s="2" t="s">
        <v>7891</v>
      </c>
      <c r="AE265" s="2" t="s">
        <v>7891</v>
      </c>
      <c r="AF265" s="2" t="s">
        <v>7891</v>
      </c>
      <c r="AG265" s="2" t="s">
        <v>7891</v>
      </c>
      <c r="AH265" s="2" t="s">
        <v>7891</v>
      </c>
      <c r="AI265" s="2" t="s">
        <v>7891</v>
      </c>
      <c r="AJ265" s="2" t="s">
        <v>7891</v>
      </c>
      <c r="AK265" s="2" t="s">
        <v>7891</v>
      </c>
      <c r="AL265" s="2" t="s">
        <v>7891</v>
      </c>
      <c r="AM265" s="2" t="s">
        <v>7891</v>
      </c>
      <c r="AN265" s="2" t="s">
        <v>7891</v>
      </c>
      <c r="AO265" s="2" t="s">
        <v>9092</v>
      </c>
      <c r="AP265" s="2" t="s">
        <v>9093</v>
      </c>
      <c r="AQ265" s="2" t="s">
        <v>7891</v>
      </c>
      <c r="AR265" s="2" t="s">
        <v>7891</v>
      </c>
      <c r="AS265" s="2" t="s">
        <v>7891</v>
      </c>
      <c r="AT265" s="2" t="s">
        <v>9094</v>
      </c>
      <c r="AU265" s="2">
        <v>2021</v>
      </c>
      <c r="AV265" s="2">
        <v>14</v>
      </c>
      <c r="AW265" s="2">
        <v>4</v>
      </c>
      <c r="AX265" s="2" t="s">
        <v>7891</v>
      </c>
      <c r="AY265" s="2" t="s">
        <v>7891</v>
      </c>
      <c r="AZ265" s="2" t="s">
        <v>7891</v>
      </c>
      <c r="BA265" s="2" t="s">
        <v>7891</v>
      </c>
      <c r="BB265" s="2">
        <v>501</v>
      </c>
      <c r="BC265" s="2">
        <v>506</v>
      </c>
      <c r="BD265" s="2" t="s">
        <v>7891</v>
      </c>
      <c r="BE265" s="2" t="s">
        <v>711</v>
      </c>
      <c r="BF265" s="2" t="s">
        <v>7891</v>
      </c>
      <c r="BG265" s="2" t="s">
        <v>7891</v>
      </c>
      <c r="BH265" s="2" t="s">
        <v>7891</v>
      </c>
      <c r="BI265" s="2" t="s">
        <v>7891</v>
      </c>
      <c r="BJ265" s="2" t="s">
        <v>7891</v>
      </c>
      <c r="BK265" s="2" t="s">
        <v>7891</v>
      </c>
      <c r="BL265" s="2" t="s">
        <v>7891</v>
      </c>
      <c r="BM265" s="2">
        <v>35527750</v>
      </c>
      <c r="BN265" s="2" t="s">
        <v>7891</v>
      </c>
      <c r="BO265" s="2" t="s">
        <v>7891</v>
      </c>
      <c r="BP265" s="2" t="s">
        <v>7891</v>
      </c>
      <c r="BQ265" s="2" t="s">
        <v>7891</v>
      </c>
      <c r="BR265" s="2" t="s">
        <v>9095</v>
      </c>
    </row>
    <row r="266" spans="1:70" s="2" customFormat="1" ht="13" x14ac:dyDescent="0.3">
      <c r="A266" s="2" t="s">
        <v>1827</v>
      </c>
      <c r="B266" s="2" t="s">
        <v>709</v>
      </c>
      <c r="C266" s="10">
        <v>2021</v>
      </c>
      <c r="D266" s="2" t="s">
        <v>708</v>
      </c>
      <c r="E266" s="2" t="s">
        <v>710</v>
      </c>
      <c r="F266" s="2" t="s">
        <v>713</v>
      </c>
      <c r="G266" s="2" t="str">
        <f>"09742069"</f>
        <v>09742069</v>
      </c>
      <c r="I266" s="2" t="str">
        <f>"Oct-Dec2021"</f>
        <v>Oct-Dec2021</v>
      </c>
      <c r="J266" s="2">
        <v>14</v>
      </c>
      <c r="K266" s="2">
        <v>4</v>
      </c>
      <c r="L266" s="2">
        <v>501</v>
      </c>
      <c r="M266" s="2">
        <v>6</v>
      </c>
      <c r="N266" s="2">
        <v>155985814</v>
      </c>
      <c r="O266" s="2" t="s">
        <v>711</v>
      </c>
      <c r="P266" s="2" t="s">
        <v>579</v>
      </c>
      <c r="Q266" s="2" t="s">
        <v>442</v>
      </c>
      <c r="R266" s="2" t="s">
        <v>712</v>
      </c>
      <c r="U266" s="2" t="s">
        <v>714</v>
      </c>
    </row>
    <row r="267" spans="1:70" s="2" customFormat="1" ht="13" x14ac:dyDescent="0.3">
      <c r="A267" s="2" t="s">
        <v>11404</v>
      </c>
      <c r="B267" s="2" t="s">
        <v>10260</v>
      </c>
      <c r="C267" s="9" t="s">
        <v>7891</v>
      </c>
      <c r="D267" s="2" t="s">
        <v>10261</v>
      </c>
      <c r="E267" s="2" t="s">
        <v>8664</v>
      </c>
      <c r="U267" s="2" t="s">
        <v>7891</v>
      </c>
      <c r="V267" s="2" t="s">
        <v>10262</v>
      </c>
      <c r="W267" s="2" t="s">
        <v>7891</v>
      </c>
      <c r="X267" s="2" t="s">
        <v>7891</v>
      </c>
      <c r="Y267" s="2" t="s">
        <v>7891</v>
      </c>
      <c r="Z267" s="2" t="s">
        <v>7891</v>
      </c>
      <c r="AA267" s="2" t="s">
        <v>7891</v>
      </c>
      <c r="AB267" s="2" t="s">
        <v>7891</v>
      </c>
      <c r="AC267" s="2" t="s">
        <v>7891</v>
      </c>
      <c r="AD267" s="2" t="s">
        <v>7891</v>
      </c>
      <c r="AE267" s="2" t="s">
        <v>7891</v>
      </c>
      <c r="AF267" s="2" t="s">
        <v>7891</v>
      </c>
      <c r="AG267" s="2" t="s">
        <v>7891</v>
      </c>
      <c r="AH267" s="2" t="s">
        <v>7891</v>
      </c>
      <c r="AI267" s="2" t="s">
        <v>7891</v>
      </c>
      <c r="AJ267" s="2" t="s">
        <v>7891</v>
      </c>
      <c r="AK267" s="2" t="s">
        <v>7891</v>
      </c>
      <c r="AL267" s="2" t="s">
        <v>7891</v>
      </c>
      <c r="AM267" s="2" t="s">
        <v>7891</v>
      </c>
      <c r="AN267" s="2" t="s">
        <v>7891</v>
      </c>
      <c r="AO267" s="2" t="s">
        <v>8667</v>
      </c>
      <c r="AP267" s="2" t="s">
        <v>8668</v>
      </c>
      <c r="AQ267" s="2" t="s">
        <v>7891</v>
      </c>
      <c r="AR267" s="2" t="s">
        <v>7891</v>
      </c>
      <c r="AS267" s="2" t="s">
        <v>7891</v>
      </c>
      <c r="AT267" s="2" t="s">
        <v>8331</v>
      </c>
      <c r="AU267" s="2">
        <v>2021</v>
      </c>
      <c r="AV267" s="2">
        <v>272</v>
      </c>
      <c r="AW267" s="2" t="s">
        <v>7891</v>
      </c>
      <c r="AX267" s="2" t="s">
        <v>7891</v>
      </c>
      <c r="AY267" s="2" t="s">
        <v>7891</v>
      </c>
      <c r="AZ267" s="2" t="s">
        <v>7891</v>
      </c>
      <c r="BA267" s="2" t="s">
        <v>7891</v>
      </c>
      <c r="BB267" s="2" t="s">
        <v>7891</v>
      </c>
      <c r="BC267" s="2" t="s">
        <v>7891</v>
      </c>
      <c r="BD267" s="2">
        <v>113469</v>
      </c>
      <c r="BE267" s="2" t="s">
        <v>10263</v>
      </c>
      <c r="BF267" s="2" t="s">
        <v>7891</v>
      </c>
      <c r="BG267" s="2" t="s">
        <v>10231</v>
      </c>
      <c r="BH267" s="2" t="s">
        <v>7891</v>
      </c>
      <c r="BI267" s="2" t="s">
        <v>7891</v>
      </c>
      <c r="BJ267" s="2" t="s">
        <v>7891</v>
      </c>
      <c r="BK267" s="2" t="s">
        <v>7891</v>
      </c>
      <c r="BL267" s="2" t="s">
        <v>7891</v>
      </c>
      <c r="BM267" s="2">
        <v>33601249</v>
      </c>
      <c r="BN267" s="2" t="s">
        <v>7891</v>
      </c>
      <c r="BO267" s="2" t="s">
        <v>7891</v>
      </c>
      <c r="BP267" s="2" t="s">
        <v>7891</v>
      </c>
      <c r="BQ267" s="2" t="s">
        <v>7891</v>
      </c>
      <c r="BR267" s="2" t="s">
        <v>10264</v>
      </c>
    </row>
    <row r="268" spans="1:70" s="2" customFormat="1" ht="13" x14ac:dyDescent="0.3">
      <c r="A268" s="2" t="s">
        <v>4086</v>
      </c>
      <c r="B268" s="2" t="s">
        <v>4062</v>
      </c>
      <c r="C268" s="9">
        <v>2021</v>
      </c>
      <c r="D268" s="2" t="s">
        <v>4061</v>
      </c>
      <c r="E268" s="2" t="s">
        <v>2034</v>
      </c>
      <c r="F268" s="2" t="s">
        <v>4066</v>
      </c>
      <c r="G268" s="2" t="str">
        <f>"04194217"</f>
        <v>04194217</v>
      </c>
      <c r="H268" s="2" t="str">
        <f>"9798678172082"</f>
        <v>9798678172082</v>
      </c>
      <c r="I268" s="2" t="str">
        <f>"20210101"</f>
        <v>20210101</v>
      </c>
      <c r="J268" s="2">
        <v>82</v>
      </c>
      <c r="K268" s="2" t="s">
        <v>4063</v>
      </c>
      <c r="N268" s="2" t="s">
        <v>4064</v>
      </c>
      <c r="P268" s="2" t="s">
        <v>2037</v>
      </c>
      <c r="Q268" s="2" t="s">
        <v>2038</v>
      </c>
      <c r="R268" s="2" t="s">
        <v>4065</v>
      </c>
      <c r="T268" s="2" t="s">
        <v>4066</v>
      </c>
      <c r="U268" s="2" t="s">
        <v>4067</v>
      </c>
    </row>
    <row r="269" spans="1:70" s="2" customFormat="1" ht="13" x14ac:dyDescent="0.3">
      <c r="A269" s="2" t="s">
        <v>11404</v>
      </c>
      <c r="B269" s="2" t="s">
        <v>9507</v>
      </c>
      <c r="C269" s="9" t="s">
        <v>7891</v>
      </c>
      <c r="D269" s="2" t="s">
        <v>9508</v>
      </c>
      <c r="E269" s="2" t="s">
        <v>9509</v>
      </c>
      <c r="U269" s="2" t="s">
        <v>7891</v>
      </c>
      <c r="V269" s="2" t="s">
        <v>848</v>
      </c>
      <c r="W269" s="2" t="s">
        <v>7891</v>
      </c>
      <c r="X269" s="2" t="s">
        <v>7891</v>
      </c>
      <c r="Y269" s="2" t="s">
        <v>7891</v>
      </c>
      <c r="Z269" s="2" t="s">
        <v>7891</v>
      </c>
      <c r="AA269" s="2" t="s">
        <v>7891</v>
      </c>
      <c r="AB269" s="2" t="s">
        <v>7891</v>
      </c>
      <c r="AC269" s="2" t="s">
        <v>7891</v>
      </c>
      <c r="AD269" s="2" t="s">
        <v>7891</v>
      </c>
      <c r="AE269" s="2" t="s">
        <v>7891</v>
      </c>
      <c r="AF269" s="2" t="s">
        <v>7891</v>
      </c>
      <c r="AG269" s="2" t="s">
        <v>7891</v>
      </c>
      <c r="AH269" s="2" t="s">
        <v>7891</v>
      </c>
      <c r="AI269" s="2" t="s">
        <v>7891</v>
      </c>
      <c r="AJ269" s="2" t="s">
        <v>7891</v>
      </c>
      <c r="AK269" s="2" t="s">
        <v>7891</v>
      </c>
      <c r="AL269" s="2" t="s">
        <v>7891</v>
      </c>
      <c r="AM269" s="2" t="s">
        <v>7891</v>
      </c>
      <c r="AN269" s="2" t="s">
        <v>7891</v>
      </c>
      <c r="AO269" s="2" t="s">
        <v>9510</v>
      </c>
      <c r="AP269" s="2" t="s">
        <v>9511</v>
      </c>
      <c r="AQ269" s="2" t="s">
        <v>7891</v>
      </c>
      <c r="AR269" s="2" t="s">
        <v>7891</v>
      </c>
      <c r="AS269" s="2" t="s">
        <v>7891</v>
      </c>
      <c r="AT269" s="2" t="s">
        <v>9512</v>
      </c>
      <c r="AU269" s="2">
        <v>2021</v>
      </c>
      <c r="AV269" s="2">
        <v>19</v>
      </c>
      <c r="AW269" s="2">
        <v>2</v>
      </c>
      <c r="AX269" s="2" t="s">
        <v>7891</v>
      </c>
      <c r="AY269" s="2" t="s">
        <v>7891</v>
      </c>
      <c r="AZ269" s="2" t="s">
        <v>7891</v>
      </c>
      <c r="BA269" s="2" t="s">
        <v>7891</v>
      </c>
      <c r="BB269" s="2">
        <v>224</v>
      </c>
      <c r="BC269" s="2">
        <v>232</v>
      </c>
      <c r="BD269" s="2" t="s">
        <v>7891</v>
      </c>
      <c r="BE269" s="2" t="s">
        <v>9513</v>
      </c>
      <c r="BF269" s="2" t="s">
        <v>7891</v>
      </c>
      <c r="BG269" s="2" t="s">
        <v>7891</v>
      </c>
      <c r="BH269" s="2" t="s">
        <v>7891</v>
      </c>
      <c r="BI269" s="2" t="s">
        <v>7891</v>
      </c>
      <c r="BJ269" s="2" t="s">
        <v>7891</v>
      </c>
      <c r="BK269" s="2" t="s">
        <v>7891</v>
      </c>
      <c r="BL269" s="2" t="s">
        <v>7891</v>
      </c>
      <c r="BM269" s="2" t="s">
        <v>7891</v>
      </c>
      <c r="BN269" s="2" t="s">
        <v>7891</v>
      </c>
      <c r="BO269" s="2" t="s">
        <v>7891</v>
      </c>
      <c r="BP269" s="2" t="s">
        <v>7891</v>
      </c>
      <c r="BQ269" s="2" t="s">
        <v>7891</v>
      </c>
      <c r="BR269" s="2" t="s">
        <v>9514</v>
      </c>
    </row>
    <row r="270" spans="1:70" s="2" customFormat="1" ht="13" x14ac:dyDescent="0.3">
      <c r="A270" s="2" t="s">
        <v>6816</v>
      </c>
      <c r="B270" s="2" t="s">
        <v>4182</v>
      </c>
      <c r="C270" s="9">
        <v>2021</v>
      </c>
      <c r="D270" s="2" t="s">
        <v>4181</v>
      </c>
      <c r="E270" s="2" t="s">
        <v>4185</v>
      </c>
      <c r="G270" s="2" t="s">
        <v>4183</v>
      </c>
      <c r="H270" s="2" t="s">
        <v>4184</v>
      </c>
      <c r="K270" s="11">
        <v>44406</v>
      </c>
      <c r="N270" s="2" t="s">
        <v>4186</v>
      </c>
    </row>
    <row r="271" spans="1:70" s="2" customFormat="1" ht="13" x14ac:dyDescent="0.3">
      <c r="A271" s="12" t="s">
        <v>11404</v>
      </c>
      <c r="B271" s="2" t="s">
        <v>9419</v>
      </c>
      <c r="C271" s="9" t="s">
        <v>7891</v>
      </c>
      <c r="D271" s="2" t="s">
        <v>4181</v>
      </c>
      <c r="E271" s="2" t="s">
        <v>9420</v>
      </c>
      <c r="U271" s="2" t="s">
        <v>7891</v>
      </c>
      <c r="V271" s="2" t="s">
        <v>9421</v>
      </c>
      <c r="W271" s="2" t="s">
        <v>7891</v>
      </c>
      <c r="X271" s="2" t="s">
        <v>7891</v>
      </c>
      <c r="Y271" s="2" t="s">
        <v>7891</v>
      </c>
      <c r="Z271" s="2" t="s">
        <v>7891</v>
      </c>
      <c r="AA271" s="2" t="s">
        <v>7891</v>
      </c>
      <c r="AB271" s="2" t="s">
        <v>7891</v>
      </c>
      <c r="AC271" s="2" t="s">
        <v>7891</v>
      </c>
      <c r="AD271" s="2" t="s">
        <v>7891</v>
      </c>
      <c r="AE271" s="2" t="s">
        <v>7891</v>
      </c>
      <c r="AF271" s="2" t="s">
        <v>7891</v>
      </c>
      <c r="AG271" s="2" t="s">
        <v>7891</v>
      </c>
      <c r="AH271" s="2" t="s">
        <v>7891</v>
      </c>
      <c r="AI271" s="2" t="s">
        <v>7891</v>
      </c>
      <c r="AJ271" s="2" t="s">
        <v>7891</v>
      </c>
      <c r="AK271" s="2" t="s">
        <v>7891</v>
      </c>
      <c r="AL271" s="2" t="s">
        <v>7891</v>
      </c>
      <c r="AM271" s="2" t="s">
        <v>7891</v>
      </c>
      <c r="AN271" s="2" t="s">
        <v>7891</v>
      </c>
      <c r="AO271" s="2" t="s">
        <v>9422</v>
      </c>
      <c r="AP271" s="2" t="s">
        <v>9423</v>
      </c>
      <c r="AQ271" s="2" t="s">
        <v>7891</v>
      </c>
      <c r="AR271" s="2" t="s">
        <v>7891</v>
      </c>
      <c r="AS271" s="2" t="s">
        <v>7891</v>
      </c>
      <c r="AT271" s="2" t="s">
        <v>7924</v>
      </c>
      <c r="AU271" s="2">
        <v>2021</v>
      </c>
      <c r="AV271" s="2">
        <v>17</v>
      </c>
      <c r="AW271" s="2">
        <v>4</v>
      </c>
      <c r="AX271" s="2" t="s">
        <v>7891</v>
      </c>
      <c r="AY271" s="2" t="s">
        <v>7891</v>
      </c>
      <c r="AZ271" s="2" t="s">
        <v>7891</v>
      </c>
      <c r="BA271" s="2" t="s">
        <v>7891</v>
      </c>
      <c r="BB271" s="2">
        <v>738</v>
      </c>
      <c r="BC271" s="2">
        <v>741</v>
      </c>
      <c r="BD271" s="2" t="s">
        <v>7891</v>
      </c>
      <c r="BE271" s="2" t="s">
        <v>4186</v>
      </c>
      <c r="BF271" s="2" t="s">
        <v>7891</v>
      </c>
      <c r="BG271" s="2" t="s">
        <v>9417</v>
      </c>
      <c r="BH271" s="2" t="s">
        <v>7891</v>
      </c>
      <c r="BI271" s="2" t="s">
        <v>7891</v>
      </c>
      <c r="BJ271" s="2" t="s">
        <v>7891</v>
      </c>
      <c r="BK271" s="2" t="s">
        <v>7891</v>
      </c>
      <c r="BL271" s="2" t="s">
        <v>7891</v>
      </c>
      <c r="BM271" s="2">
        <v>34324154</v>
      </c>
      <c r="BN271" s="2" t="s">
        <v>7891</v>
      </c>
      <c r="BO271" s="2" t="s">
        <v>7891</v>
      </c>
      <c r="BP271" s="2" t="s">
        <v>7891</v>
      </c>
      <c r="BQ271" s="2" t="s">
        <v>7891</v>
      </c>
      <c r="BR271" s="2" t="s">
        <v>9424</v>
      </c>
    </row>
    <row r="272" spans="1:70" s="2" customFormat="1" ht="13" x14ac:dyDescent="0.3">
      <c r="A272" s="12" t="s">
        <v>6816</v>
      </c>
      <c r="B272" s="2" t="s">
        <v>6278</v>
      </c>
      <c r="C272" s="9">
        <v>2022</v>
      </c>
      <c r="D272" s="2" t="s">
        <v>6363</v>
      </c>
      <c r="E272" s="2" t="s">
        <v>6365</v>
      </c>
      <c r="G272" s="2" t="s">
        <v>6364</v>
      </c>
      <c r="H272" s="2" t="s">
        <v>6280</v>
      </c>
      <c r="K272" s="11">
        <v>44620</v>
      </c>
      <c r="L272" s="2" t="s">
        <v>6366</v>
      </c>
      <c r="N272" s="2" t="s">
        <v>6367</v>
      </c>
    </row>
    <row r="273" spans="1:70" s="2" customFormat="1" ht="13" x14ac:dyDescent="0.3">
      <c r="A273" s="2" t="s">
        <v>6816</v>
      </c>
      <c r="B273" s="2" t="s">
        <v>6278</v>
      </c>
      <c r="C273" s="9">
        <v>2022</v>
      </c>
      <c r="D273" s="2" t="s">
        <v>6277</v>
      </c>
      <c r="E273" s="2" t="s">
        <v>6281</v>
      </c>
      <c r="G273" s="2" t="s">
        <v>6279</v>
      </c>
      <c r="H273" s="2" t="s">
        <v>6280</v>
      </c>
      <c r="K273" s="11">
        <v>44696</v>
      </c>
      <c r="N273" s="2" t="s">
        <v>6282</v>
      </c>
    </row>
    <row r="274" spans="1:70" s="2" customFormat="1" ht="13" x14ac:dyDescent="0.3">
      <c r="A274" s="2" t="s">
        <v>11404</v>
      </c>
      <c r="B274" s="2" t="s">
        <v>10300</v>
      </c>
      <c r="C274" s="9" t="s">
        <v>7891</v>
      </c>
      <c r="D274" s="2" t="s">
        <v>10301</v>
      </c>
      <c r="E274" s="2" t="s">
        <v>8885</v>
      </c>
      <c r="U274" s="2" t="s">
        <v>7891</v>
      </c>
      <c r="V274" s="2" t="s">
        <v>10302</v>
      </c>
      <c r="W274" s="2" t="s">
        <v>7891</v>
      </c>
      <c r="X274" s="2" t="s">
        <v>7891</v>
      </c>
      <c r="Y274" s="2" t="s">
        <v>7891</v>
      </c>
      <c r="Z274" s="2" t="s">
        <v>7891</v>
      </c>
      <c r="AA274" s="2" t="s">
        <v>10303</v>
      </c>
      <c r="AB274" s="2" t="s">
        <v>10304</v>
      </c>
      <c r="AC274" s="2" t="s">
        <v>7891</v>
      </c>
      <c r="AD274" s="2" t="s">
        <v>7891</v>
      </c>
      <c r="AE274" s="2" t="s">
        <v>7891</v>
      </c>
      <c r="AF274" s="2" t="s">
        <v>7891</v>
      </c>
      <c r="AG274" s="2" t="s">
        <v>7891</v>
      </c>
      <c r="AH274" s="2" t="s">
        <v>7891</v>
      </c>
      <c r="AI274" s="2" t="s">
        <v>7891</v>
      </c>
      <c r="AJ274" s="2" t="s">
        <v>7891</v>
      </c>
      <c r="AK274" s="2" t="s">
        <v>7891</v>
      </c>
      <c r="AL274" s="2" t="s">
        <v>7891</v>
      </c>
      <c r="AM274" s="2" t="s">
        <v>7891</v>
      </c>
      <c r="AN274" s="2" t="s">
        <v>7891</v>
      </c>
      <c r="AO274" s="2" t="s">
        <v>8888</v>
      </c>
      <c r="AP274" s="2" t="s">
        <v>8889</v>
      </c>
      <c r="AQ274" s="2" t="s">
        <v>7891</v>
      </c>
      <c r="AR274" s="2" t="s">
        <v>7891</v>
      </c>
      <c r="AS274" s="2" t="s">
        <v>7891</v>
      </c>
      <c r="AT274" s="2" t="s">
        <v>7916</v>
      </c>
      <c r="AU274" s="2">
        <v>2021</v>
      </c>
      <c r="AV274" s="2">
        <v>136</v>
      </c>
      <c r="AW274" s="2" t="s">
        <v>7891</v>
      </c>
      <c r="AX274" s="2" t="s">
        <v>7891</v>
      </c>
      <c r="AY274" s="2" t="s">
        <v>7891</v>
      </c>
      <c r="AZ274" s="2" t="s">
        <v>7891</v>
      </c>
      <c r="BA274" s="2" t="s">
        <v>7891</v>
      </c>
      <c r="BB274" s="2">
        <v>23</v>
      </c>
      <c r="BC274" s="2">
        <v>31</v>
      </c>
      <c r="BD274" s="2" t="s">
        <v>7891</v>
      </c>
      <c r="BE274" s="2" t="s">
        <v>10305</v>
      </c>
      <c r="BF274" s="2" t="s">
        <v>7891</v>
      </c>
      <c r="BG274" s="2" t="s">
        <v>10231</v>
      </c>
      <c r="BH274" s="2" t="s">
        <v>7891</v>
      </c>
      <c r="BI274" s="2" t="s">
        <v>7891</v>
      </c>
      <c r="BJ274" s="2" t="s">
        <v>7891</v>
      </c>
      <c r="BK274" s="2" t="s">
        <v>7891</v>
      </c>
      <c r="BL274" s="2" t="s">
        <v>7891</v>
      </c>
      <c r="BM274" s="2">
        <v>33548827</v>
      </c>
      <c r="BN274" s="2" t="s">
        <v>7891</v>
      </c>
      <c r="BO274" s="2" t="s">
        <v>7891</v>
      </c>
      <c r="BP274" s="2" t="s">
        <v>7891</v>
      </c>
      <c r="BQ274" s="2" t="s">
        <v>7891</v>
      </c>
      <c r="BR274" s="2" t="s">
        <v>10306</v>
      </c>
    </row>
    <row r="275" spans="1:70" s="2" customFormat="1" ht="13" x14ac:dyDescent="0.3">
      <c r="A275" s="12" t="s">
        <v>6816</v>
      </c>
      <c r="B275" s="2" t="s">
        <v>4623</v>
      </c>
      <c r="C275" s="9">
        <v>2021</v>
      </c>
      <c r="D275" s="2" t="s">
        <v>4622</v>
      </c>
      <c r="E275" s="2" t="s">
        <v>4626</v>
      </c>
      <c r="G275" s="2" t="s">
        <v>4624</v>
      </c>
      <c r="H275" s="2" t="s">
        <v>4625</v>
      </c>
      <c r="K275" s="11">
        <v>44377</v>
      </c>
      <c r="N275" s="2" t="s">
        <v>1311</v>
      </c>
    </row>
    <row r="276" spans="1:70" s="2" customFormat="1" ht="13" x14ac:dyDescent="0.3">
      <c r="A276" s="12" t="s">
        <v>1827</v>
      </c>
      <c r="B276" s="2" t="s">
        <v>1310</v>
      </c>
      <c r="C276" s="10" t="str">
        <f>"2021"</f>
        <v>2021</v>
      </c>
      <c r="D276" s="2" t="s">
        <v>1309</v>
      </c>
      <c r="E276" s="2" t="s">
        <v>592</v>
      </c>
      <c r="F276" s="2" t="s">
        <v>1313</v>
      </c>
      <c r="G276" s="2" t="str">
        <f>"01650327"</f>
        <v>01650327</v>
      </c>
      <c r="I276" s="2" t="str">
        <f>"Oct2021"</f>
        <v>Oct2021</v>
      </c>
      <c r="J276" s="2">
        <v>293</v>
      </c>
      <c r="L276" s="2">
        <v>148</v>
      </c>
      <c r="M276" s="2">
        <v>11</v>
      </c>
      <c r="N276" s="2">
        <v>151701900</v>
      </c>
      <c r="O276" s="2" t="s">
        <v>1311</v>
      </c>
      <c r="P276" s="2" t="s">
        <v>449</v>
      </c>
      <c r="Q276" s="2" t="s">
        <v>442</v>
      </c>
      <c r="R276" s="2" t="s">
        <v>1312</v>
      </c>
      <c r="U276" s="2" t="s">
        <v>1314</v>
      </c>
    </row>
    <row r="277" spans="1:70" s="2" customFormat="1" ht="13" x14ac:dyDescent="0.3">
      <c r="A277" s="2" t="s">
        <v>3856</v>
      </c>
      <c r="B277" s="2" t="s">
        <v>1310</v>
      </c>
      <c r="C277" s="9">
        <v>2021</v>
      </c>
      <c r="D277" s="2" t="s">
        <v>1309</v>
      </c>
      <c r="E277" s="2" t="s">
        <v>592</v>
      </c>
      <c r="F277" s="2" t="s">
        <v>3295</v>
      </c>
      <c r="G277" s="2" t="str">
        <f>"01650327"</f>
        <v>01650327</v>
      </c>
      <c r="I277" s="2" t="str">
        <f>"20211001"</f>
        <v>20211001</v>
      </c>
      <c r="J277" s="2">
        <v>293</v>
      </c>
      <c r="L277" s="2">
        <v>148</v>
      </c>
      <c r="M277" s="2">
        <v>11</v>
      </c>
      <c r="N277" s="2" t="s">
        <v>3293</v>
      </c>
      <c r="O277" s="2" t="s">
        <v>1311</v>
      </c>
      <c r="P277" s="2" t="s">
        <v>2124</v>
      </c>
      <c r="Q277" s="2" t="s">
        <v>1495</v>
      </c>
      <c r="R277" s="2" t="s">
        <v>3294</v>
      </c>
      <c r="T277" s="2" t="s">
        <v>3295</v>
      </c>
      <c r="U277" s="2" t="s">
        <v>3296</v>
      </c>
    </row>
    <row r="278" spans="1:70" s="2" customFormat="1" ht="13" x14ac:dyDescent="0.3">
      <c r="A278" s="12" t="s">
        <v>6816</v>
      </c>
      <c r="B278" s="2" t="s">
        <v>5491</v>
      </c>
      <c r="C278" s="9">
        <v>2021</v>
      </c>
      <c r="D278" s="2" t="s">
        <v>5490</v>
      </c>
      <c r="E278" s="2" t="s">
        <v>4548</v>
      </c>
      <c r="G278" s="2" t="s">
        <v>5492</v>
      </c>
      <c r="H278" s="2" t="s">
        <v>5493</v>
      </c>
      <c r="K278" s="11">
        <v>44306</v>
      </c>
      <c r="N278" s="2" t="s">
        <v>1479</v>
      </c>
    </row>
    <row r="279" spans="1:70" s="2" customFormat="1" ht="13" x14ac:dyDescent="0.3">
      <c r="A279" s="12" t="s">
        <v>11404</v>
      </c>
      <c r="B279" s="2" t="s">
        <v>9963</v>
      </c>
      <c r="C279" s="9" t="s">
        <v>7891</v>
      </c>
      <c r="D279" s="2" t="s">
        <v>5490</v>
      </c>
      <c r="E279" s="2" t="s">
        <v>9050</v>
      </c>
      <c r="U279" s="2" t="s">
        <v>7891</v>
      </c>
      <c r="V279" s="2" t="s">
        <v>9964</v>
      </c>
      <c r="W279" s="2" t="s">
        <v>7891</v>
      </c>
      <c r="X279" s="2" t="s">
        <v>7891</v>
      </c>
      <c r="Y279" s="2" t="s">
        <v>7891</v>
      </c>
      <c r="Z279" s="2" t="s">
        <v>7891</v>
      </c>
      <c r="AA279" s="2" t="s">
        <v>7891</v>
      </c>
      <c r="AB279" s="2" t="s">
        <v>7891</v>
      </c>
      <c r="AC279" s="2" t="s">
        <v>7891</v>
      </c>
      <c r="AD279" s="2" t="s">
        <v>7891</v>
      </c>
      <c r="AE279" s="2" t="s">
        <v>7891</v>
      </c>
      <c r="AF279" s="2" t="s">
        <v>7891</v>
      </c>
      <c r="AG279" s="2" t="s">
        <v>7891</v>
      </c>
      <c r="AH279" s="2" t="s">
        <v>7891</v>
      </c>
      <c r="AI279" s="2" t="s">
        <v>7891</v>
      </c>
      <c r="AJ279" s="2" t="s">
        <v>7891</v>
      </c>
      <c r="AK279" s="2" t="s">
        <v>7891</v>
      </c>
      <c r="AL279" s="2" t="s">
        <v>7891</v>
      </c>
      <c r="AM279" s="2" t="s">
        <v>7891</v>
      </c>
      <c r="AN279" s="2" t="s">
        <v>7891</v>
      </c>
      <c r="AO279" s="2" t="s">
        <v>9052</v>
      </c>
      <c r="AP279" s="2" t="s">
        <v>9053</v>
      </c>
      <c r="AQ279" s="2" t="s">
        <v>7891</v>
      </c>
      <c r="AR279" s="2" t="s">
        <v>7891</v>
      </c>
      <c r="AS279" s="2" t="s">
        <v>7891</v>
      </c>
      <c r="AT279" s="2" t="s">
        <v>7916</v>
      </c>
      <c r="AU279" s="2">
        <v>2021</v>
      </c>
      <c r="AV279" s="2">
        <v>51</v>
      </c>
      <c r="AW279" s="2">
        <v>2</v>
      </c>
      <c r="AX279" s="2" t="s">
        <v>7891</v>
      </c>
      <c r="AY279" s="2" t="s">
        <v>7891</v>
      </c>
      <c r="AZ279" s="2" t="s">
        <v>7891</v>
      </c>
      <c r="BA279" s="2" t="s">
        <v>7891</v>
      </c>
      <c r="BB279" s="2">
        <v>274</v>
      </c>
      <c r="BC279" s="2">
        <v>288</v>
      </c>
      <c r="BD279" s="2" t="s">
        <v>7891</v>
      </c>
      <c r="BE279" s="2" t="s">
        <v>1479</v>
      </c>
      <c r="BF279" s="2" t="s">
        <v>7891</v>
      </c>
      <c r="BG279" s="2" t="s">
        <v>7891</v>
      </c>
      <c r="BH279" s="2" t="s">
        <v>7891</v>
      </c>
      <c r="BI279" s="2" t="s">
        <v>7891</v>
      </c>
      <c r="BJ279" s="2" t="s">
        <v>7891</v>
      </c>
      <c r="BK279" s="2" t="s">
        <v>7891</v>
      </c>
      <c r="BL279" s="2" t="s">
        <v>7891</v>
      </c>
      <c r="BM279" s="2">
        <v>33876483</v>
      </c>
      <c r="BN279" s="2" t="s">
        <v>7891</v>
      </c>
      <c r="BO279" s="2" t="s">
        <v>7891</v>
      </c>
      <c r="BP279" s="2" t="s">
        <v>7891</v>
      </c>
      <c r="BQ279" s="2" t="s">
        <v>7891</v>
      </c>
      <c r="BR279" s="2" t="s">
        <v>9965</v>
      </c>
    </row>
    <row r="280" spans="1:70" s="2" customFormat="1" ht="13" x14ac:dyDescent="0.3">
      <c r="A280" s="12" t="s">
        <v>1827</v>
      </c>
      <c r="B280" s="2" t="s">
        <v>1478</v>
      </c>
      <c r="C280" s="10" t="str">
        <f>"2021"</f>
        <v>2021</v>
      </c>
      <c r="D280" s="2" t="s">
        <v>1477</v>
      </c>
      <c r="E280" s="2" t="s">
        <v>989</v>
      </c>
      <c r="F280" s="2" t="s">
        <v>1482</v>
      </c>
      <c r="G280" s="2" t="str">
        <f>"03630234"</f>
        <v>03630234</v>
      </c>
      <c r="I280" s="2" t="str">
        <f>"Apr2021"</f>
        <v>Apr2021</v>
      </c>
      <c r="J280" s="2">
        <v>51</v>
      </c>
      <c r="K280" s="2">
        <v>2</v>
      </c>
      <c r="L280" s="2">
        <v>274</v>
      </c>
      <c r="M280" s="2">
        <v>15</v>
      </c>
      <c r="N280" s="2">
        <v>149901181</v>
      </c>
      <c r="O280" s="2" t="s">
        <v>1479</v>
      </c>
      <c r="P280" s="2" t="s">
        <v>731</v>
      </c>
      <c r="Q280" s="2" t="s">
        <v>1480</v>
      </c>
      <c r="R280" s="2" t="s">
        <v>1481</v>
      </c>
      <c r="U280" s="2" t="s">
        <v>1483</v>
      </c>
    </row>
    <row r="281" spans="1:70" s="2" customFormat="1" ht="13" x14ac:dyDescent="0.3">
      <c r="A281" s="2" t="s">
        <v>3856</v>
      </c>
      <c r="B281" s="2" t="s">
        <v>1478</v>
      </c>
      <c r="C281" s="9">
        <v>2021</v>
      </c>
      <c r="D281" s="2" t="s">
        <v>3472</v>
      </c>
      <c r="E281" s="2" t="s">
        <v>2151</v>
      </c>
      <c r="F281" s="2" t="s">
        <v>3475</v>
      </c>
      <c r="G281" s="2" t="str">
        <f>"03630234"</f>
        <v>03630234</v>
      </c>
      <c r="I281" s="2" t="str">
        <f>"20210401"</f>
        <v>20210401</v>
      </c>
      <c r="J281" s="2">
        <v>51</v>
      </c>
      <c r="K281" s="2">
        <v>2</v>
      </c>
      <c r="L281" s="2">
        <v>274</v>
      </c>
      <c r="M281" s="2">
        <v>15</v>
      </c>
      <c r="N281" s="2" t="s">
        <v>3473</v>
      </c>
      <c r="O281" s="2" t="s">
        <v>1479</v>
      </c>
      <c r="P281" s="2" t="s">
        <v>2053</v>
      </c>
      <c r="Q281" s="2" t="s">
        <v>1495</v>
      </c>
      <c r="R281" s="2" t="s">
        <v>3474</v>
      </c>
      <c r="T281" s="2" t="s">
        <v>3475</v>
      </c>
      <c r="U281" s="2" t="s">
        <v>3476</v>
      </c>
    </row>
    <row r="282" spans="1:70" s="2" customFormat="1" ht="13" x14ac:dyDescent="0.3">
      <c r="A282" s="12" t="s">
        <v>6816</v>
      </c>
      <c r="B282" s="2" t="s">
        <v>4465</v>
      </c>
      <c r="C282" s="9">
        <v>2021</v>
      </c>
      <c r="D282" s="2" t="s">
        <v>4464</v>
      </c>
      <c r="E282" s="2" t="s">
        <v>4468</v>
      </c>
      <c r="G282" s="2" t="s">
        <v>4466</v>
      </c>
      <c r="H282" s="2" t="s">
        <v>4467</v>
      </c>
      <c r="K282" s="11">
        <v>44537</v>
      </c>
    </row>
    <row r="283" spans="1:70" s="2" customFormat="1" ht="13" x14ac:dyDescent="0.3">
      <c r="A283" s="2" t="s">
        <v>11404</v>
      </c>
      <c r="B283" s="2" t="s">
        <v>8949</v>
      </c>
      <c r="C283" s="9" t="s">
        <v>7891</v>
      </c>
      <c r="D283" s="2" t="s">
        <v>8950</v>
      </c>
      <c r="E283" s="2" t="s">
        <v>8951</v>
      </c>
      <c r="U283" s="2" t="s">
        <v>7891</v>
      </c>
      <c r="V283" s="2" t="s">
        <v>8952</v>
      </c>
      <c r="W283" s="2" t="s">
        <v>7891</v>
      </c>
      <c r="X283" s="2" t="s">
        <v>7891</v>
      </c>
      <c r="Y283" s="2" t="s">
        <v>7891</v>
      </c>
      <c r="Z283" s="2" t="s">
        <v>7891</v>
      </c>
      <c r="AA283" s="2" t="s">
        <v>7891</v>
      </c>
      <c r="AB283" s="2" t="s">
        <v>7891</v>
      </c>
      <c r="AC283" s="2" t="s">
        <v>7891</v>
      </c>
      <c r="AD283" s="2" t="s">
        <v>7891</v>
      </c>
      <c r="AE283" s="2" t="s">
        <v>7891</v>
      </c>
      <c r="AF283" s="2" t="s">
        <v>7891</v>
      </c>
      <c r="AG283" s="2" t="s">
        <v>7891</v>
      </c>
      <c r="AH283" s="2" t="s">
        <v>7891</v>
      </c>
      <c r="AI283" s="2" t="s">
        <v>7891</v>
      </c>
      <c r="AJ283" s="2" t="s">
        <v>7891</v>
      </c>
      <c r="AK283" s="2" t="s">
        <v>7891</v>
      </c>
      <c r="AL283" s="2" t="s">
        <v>7891</v>
      </c>
      <c r="AM283" s="2" t="s">
        <v>7891</v>
      </c>
      <c r="AN283" s="2" t="s">
        <v>7891</v>
      </c>
      <c r="AO283" s="2" t="s">
        <v>8953</v>
      </c>
      <c r="AP283" s="2" t="s">
        <v>8954</v>
      </c>
      <c r="AQ283" s="2" t="s">
        <v>7891</v>
      </c>
      <c r="AR283" s="2" t="s">
        <v>7891</v>
      </c>
      <c r="AS283" s="2" t="s">
        <v>7891</v>
      </c>
      <c r="AT283" s="2" t="s">
        <v>8946</v>
      </c>
      <c r="AU283" s="2">
        <v>2021</v>
      </c>
      <c r="AV283" s="2">
        <v>81</v>
      </c>
      <c r="AW283" s="2">
        <v>6</v>
      </c>
      <c r="AX283" s="2" t="s">
        <v>7891</v>
      </c>
      <c r="AY283" s="2" t="s">
        <v>7891</v>
      </c>
      <c r="AZ283" s="2" t="s">
        <v>7891</v>
      </c>
      <c r="BA283" s="2" t="s">
        <v>7891</v>
      </c>
      <c r="BB283" s="2">
        <v>965</v>
      </c>
      <c r="BC283" s="2">
        <v>971</v>
      </c>
      <c r="BD283" s="2" t="s">
        <v>7891</v>
      </c>
      <c r="BE283" s="2" t="s">
        <v>7891</v>
      </c>
      <c r="BF283" s="2" t="s">
        <v>7891</v>
      </c>
      <c r="BG283" s="2" t="s">
        <v>7891</v>
      </c>
      <c r="BH283" s="2" t="s">
        <v>7891</v>
      </c>
      <c r="BI283" s="2" t="s">
        <v>7891</v>
      </c>
      <c r="BJ283" s="2" t="s">
        <v>7891</v>
      </c>
      <c r="BK283" s="2" t="s">
        <v>7891</v>
      </c>
      <c r="BL283" s="2" t="s">
        <v>7891</v>
      </c>
      <c r="BM283" s="2">
        <v>34875595</v>
      </c>
      <c r="BN283" s="2" t="s">
        <v>7891</v>
      </c>
      <c r="BO283" s="2" t="s">
        <v>7891</v>
      </c>
      <c r="BP283" s="2" t="s">
        <v>7891</v>
      </c>
      <c r="BQ283" s="2" t="s">
        <v>7891</v>
      </c>
      <c r="BR283" s="2" t="s">
        <v>8955</v>
      </c>
    </row>
    <row r="284" spans="1:70" s="2" customFormat="1" ht="13" x14ac:dyDescent="0.3">
      <c r="A284" s="12" t="s">
        <v>6816</v>
      </c>
      <c r="B284" s="2" t="s">
        <v>4619</v>
      </c>
      <c r="C284" s="9">
        <v>2021</v>
      </c>
      <c r="D284" s="2" t="s">
        <v>1529</v>
      </c>
      <c r="E284" s="2" t="s">
        <v>4247</v>
      </c>
      <c r="G284" s="2" t="s">
        <v>4620</v>
      </c>
      <c r="H284" s="2" t="s">
        <v>4621</v>
      </c>
      <c r="K284" s="11">
        <v>44140</v>
      </c>
      <c r="N284" s="2" t="s">
        <v>1532</v>
      </c>
    </row>
    <row r="285" spans="1:70" s="2" customFormat="1" ht="13" x14ac:dyDescent="0.3">
      <c r="A285" s="12" t="s">
        <v>1827</v>
      </c>
      <c r="B285" s="2" t="s">
        <v>1530</v>
      </c>
      <c r="C285" s="10">
        <v>2020</v>
      </c>
      <c r="D285" s="2" t="s">
        <v>1529</v>
      </c>
      <c r="E285" s="2" t="s">
        <v>1016</v>
      </c>
      <c r="F285" s="2" t="s">
        <v>1534</v>
      </c>
      <c r="G285" s="2" t="str">
        <f>"02275910"</f>
        <v>02275910</v>
      </c>
      <c r="I285" s="2" t="s">
        <v>1531</v>
      </c>
      <c r="L285" s="2">
        <v>1</v>
      </c>
      <c r="M285" s="2">
        <v>9</v>
      </c>
      <c r="N285" s="2">
        <v>146859798</v>
      </c>
      <c r="O285" s="2" t="s">
        <v>1532</v>
      </c>
      <c r="P285" s="2" t="s">
        <v>1018</v>
      </c>
      <c r="Q285" s="2" t="s">
        <v>654</v>
      </c>
      <c r="R285" s="2" t="s">
        <v>1533</v>
      </c>
      <c r="U285" s="2" t="s">
        <v>1535</v>
      </c>
    </row>
    <row r="286" spans="1:70" s="2" customFormat="1" ht="13" x14ac:dyDescent="0.3">
      <c r="A286" s="2" t="s">
        <v>3856</v>
      </c>
      <c r="B286" s="2" t="s">
        <v>3504</v>
      </c>
      <c r="C286" s="9">
        <v>2020</v>
      </c>
      <c r="D286" s="2" t="s">
        <v>3503</v>
      </c>
      <c r="E286" s="2" t="s">
        <v>2510</v>
      </c>
      <c r="F286" s="2" t="s">
        <v>3507</v>
      </c>
      <c r="G286" s="2" t="str">
        <f>"02275910"</f>
        <v>02275910</v>
      </c>
      <c r="I286" s="2" t="str">
        <f>"20210101"</f>
        <v>20210101</v>
      </c>
      <c r="J286" s="2">
        <v>42</v>
      </c>
      <c r="K286" s="2">
        <v>4</v>
      </c>
      <c r="L286" s="2">
        <v>292</v>
      </c>
      <c r="M286" s="2">
        <v>9</v>
      </c>
      <c r="N286" s="2" t="s">
        <v>3505</v>
      </c>
      <c r="O286" s="2" t="s">
        <v>1532</v>
      </c>
      <c r="P286" s="2" t="s">
        <v>2303</v>
      </c>
      <c r="Q286" s="2" t="s">
        <v>1495</v>
      </c>
      <c r="R286" s="2" t="s">
        <v>3506</v>
      </c>
      <c r="T286" s="2" t="s">
        <v>3507</v>
      </c>
      <c r="U286" s="2" t="s">
        <v>3508</v>
      </c>
    </row>
    <row r="287" spans="1:70" s="2" customFormat="1" ht="13" x14ac:dyDescent="0.3">
      <c r="A287" s="12" t="s">
        <v>11404</v>
      </c>
      <c r="B287" s="2" t="s">
        <v>9515</v>
      </c>
      <c r="C287" s="9" t="s">
        <v>7891</v>
      </c>
      <c r="D287" s="2" t="s">
        <v>1529</v>
      </c>
      <c r="E287" s="2" t="s">
        <v>9516</v>
      </c>
      <c r="U287" s="2" t="s">
        <v>7891</v>
      </c>
      <c r="V287" s="2" t="s">
        <v>1534</v>
      </c>
      <c r="W287" s="2" t="s">
        <v>7891</v>
      </c>
      <c r="X287" s="2" t="s">
        <v>7891</v>
      </c>
      <c r="Y287" s="2" t="s">
        <v>7891</v>
      </c>
      <c r="Z287" s="2" t="s">
        <v>7891</v>
      </c>
      <c r="AA287" s="2" t="s">
        <v>7891</v>
      </c>
      <c r="AB287" s="2" t="s">
        <v>9517</v>
      </c>
      <c r="AC287" s="2" t="s">
        <v>7891</v>
      </c>
      <c r="AD287" s="2" t="s">
        <v>7891</v>
      </c>
      <c r="AE287" s="2" t="s">
        <v>7891</v>
      </c>
      <c r="AF287" s="2" t="s">
        <v>7891</v>
      </c>
      <c r="AG287" s="2" t="s">
        <v>7891</v>
      </c>
      <c r="AH287" s="2" t="s">
        <v>7891</v>
      </c>
      <c r="AI287" s="2" t="s">
        <v>7891</v>
      </c>
      <c r="AJ287" s="2" t="s">
        <v>7891</v>
      </c>
      <c r="AK287" s="2" t="s">
        <v>7891</v>
      </c>
      <c r="AL287" s="2" t="s">
        <v>7891</v>
      </c>
      <c r="AM287" s="2" t="s">
        <v>7891</v>
      </c>
      <c r="AN287" s="2" t="s">
        <v>7891</v>
      </c>
      <c r="AO287" s="2" t="s">
        <v>9518</v>
      </c>
      <c r="AP287" s="2" t="s">
        <v>9519</v>
      </c>
      <c r="AQ287" s="2" t="s">
        <v>7891</v>
      </c>
      <c r="AR287" s="2" t="s">
        <v>7891</v>
      </c>
      <c r="AS287" s="2" t="s">
        <v>7891</v>
      </c>
      <c r="AT287" s="2" t="s">
        <v>8870</v>
      </c>
      <c r="AU287" s="2">
        <v>2021</v>
      </c>
      <c r="AV287" s="2">
        <v>42</v>
      </c>
      <c r="AW287" s="2">
        <v>4</v>
      </c>
      <c r="AX287" s="2" t="s">
        <v>7891</v>
      </c>
      <c r="AY287" s="2" t="s">
        <v>7891</v>
      </c>
      <c r="AZ287" s="2" t="s">
        <v>7891</v>
      </c>
      <c r="BA287" s="2" t="s">
        <v>7891</v>
      </c>
      <c r="BB287" s="2">
        <v>292</v>
      </c>
      <c r="BC287" s="2">
        <v>300</v>
      </c>
      <c r="BD287" s="2" t="s">
        <v>7891</v>
      </c>
      <c r="BE287" s="2" t="s">
        <v>1532</v>
      </c>
      <c r="BF287" s="2" t="s">
        <v>7891</v>
      </c>
      <c r="BG287" s="2" t="s">
        <v>7891</v>
      </c>
      <c r="BH287" s="2" t="s">
        <v>7891</v>
      </c>
      <c r="BI287" s="2" t="s">
        <v>7891</v>
      </c>
      <c r="BJ287" s="2" t="s">
        <v>7891</v>
      </c>
      <c r="BK287" s="2" t="s">
        <v>7891</v>
      </c>
      <c r="BL287" s="2" t="s">
        <v>7891</v>
      </c>
      <c r="BM287" s="2">
        <v>33151088</v>
      </c>
      <c r="BN287" s="2" t="s">
        <v>7891</v>
      </c>
      <c r="BO287" s="2" t="s">
        <v>7891</v>
      </c>
      <c r="BP287" s="2" t="s">
        <v>7891</v>
      </c>
      <c r="BQ287" s="2" t="s">
        <v>7891</v>
      </c>
      <c r="BR287" s="2" t="s">
        <v>9520</v>
      </c>
    </row>
    <row r="288" spans="1:70" s="2" customFormat="1" ht="13" x14ac:dyDescent="0.3">
      <c r="A288" s="2" t="s">
        <v>11410</v>
      </c>
      <c r="B288" s="2" t="s">
        <v>11739</v>
      </c>
      <c r="C288" s="9" t="s">
        <v>7891</v>
      </c>
      <c r="D288" s="2" t="s">
        <v>11740</v>
      </c>
      <c r="E288" s="2" t="s">
        <v>11741</v>
      </c>
      <c r="U288" s="2" t="s">
        <v>7891</v>
      </c>
      <c r="V288" s="2" t="s">
        <v>11742</v>
      </c>
      <c r="W288" s="2" t="s">
        <v>7891</v>
      </c>
      <c r="X288" s="2" t="s">
        <v>7891</v>
      </c>
      <c r="Y288" s="2" t="s">
        <v>7891</v>
      </c>
      <c r="Z288" s="2" t="s">
        <v>7891</v>
      </c>
      <c r="AA288" s="2" t="s">
        <v>7891</v>
      </c>
      <c r="AB288" s="2" t="s">
        <v>11743</v>
      </c>
      <c r="AC288" s="2" t="s">
        <v>7891</v>
      </c>
      <c r="AD288" s="2" t="s">
        <v>7891</v>
      </c>
      <c r="AE288" s="2" t="s">
        <v>7891</v>
      </c>
      <c r="AF288" s="2" t="s">
        <v>7891</v>
      </c>
      <c r="AG288" s="2" t="s">
        <v>7891</v>
      </c>
      <c r="AH288" s="2" t="s">
        <v>7891</v>
      </c>
      <c r="AI288" s="2" t="s">
        <v>7891</v>
      </c>
      <c r="AJ288" s="2" t="s">
        <v>7891</v>
      </c>
      <c r="AK288" s="2" t="s">
        <v>7891</v>
      </c>
      <c r="AL288" s="2" t="s">
        <v>7891</v>
      </c>
      <c r="AM288" s="2" t="s">
        <v>7891</v>
      </c>
      <c r="AN288" s="2" t="s">
        <v>7891</v>
      </c>
      <c r="AO288" s="2" t="s">
        <v>11744</v>
      </c>
      <c r="AP288" s="2" t="s">
        <v>11745</v>
      </c>
      <c r="AQ288" s="2" t="s">
        <v>7891</v>
      </c>
      <c r="AR288" s="2" t="s">
        <v>7891</v>
      </c>
      <c r="AS288" s="2" t="s">
        <v>7891</v>
      </c>
      <c r="AT288" s="2" t="s">
        <v>7891</v>
      </c>
      <c r="AU288" s="2" t="s">
        <v>7891</v>
      </c>
      <c r="AV288" s="2" t="s">
        <v>7891</v>
      </c>
      <c r="AW288" s="2" t="s">
        <v>7891</v>
      </c>
      <c r="AX288" s="2" t="s">
        <v>7891</v>
      </c>
      <c r="AY288" s="2" t="s">
        <v>7891</v>
      </c>
      <c r="AZ288" s="2" t="s">
        <v>7891</v>
      </c>
      <c r="BA288" s="2" t="s">
        <v>7891</v>
      </c>
      <c r="BB288" s="2" t="s">
        <v>7891</v>
      </c>
      <c r="BC288" s="2" t="s">
        <v>7891</v>
      </c>
      <c r="BD288" s="2" t="s">
        <v>7891</v>
      </c>
      <c r="BE288" s="2" t="s">
        <v>11746</v>
      </c>
      <c r="BF288" s="2" t="s">
        <v>7891</v>
      </c>
      <c r="BG288" s="2" t="s">
        <v>8701</v>
      </c>
      <c r="BH288" s="2" t="s">
        <v>7891</v>
      </c>
      <c r="BI288" s="2" t="s">
        <v>7891</v>
      </c>
      <c r="BJ288" s="2" t="s">
        <v>7891</v>
      </c>
      <c r="BK288" s="2" t="s">
        <v>7891</v>
      </c>
      <c r="BL288" s="2" t="s">
        <v>7891</v>
      </c>
      <c r="BM288" s="2">
        <v>34910370</v>
      </c>
      <c r="BN288" s="2" t="s">
        <v>7891</v>
      </c>
      <c r="BO288" s="2" t="s">
        <v>7891</v>
      </c>
      <c r="BP288" s="2" t="s">
        <v>7891</v>
      </c>
      <c r="BQ288" s="2" t="s">
        <v>7891</v>
      </c>
      <c r="BR288" s="2" t="s">
        <v>11747</v>
      </c>
    </row>
    <row r="289" spans="1:70" s="2" customFormat="1" ht="13" x14ac:dyDescent="0.3">
      <c r="A289" s="2" t="s">
        <v>1827</v>
      </c>
      <c r="B289" s="2" t="s">
        <v>871</v>
      </c>
      <c r="C289" s="10">
        <v>2021</v>
      </c>
      <c r="D289" s="2" t="s">
        <v>870</v>
      </c>
      <c r="E289" s="2" t="s">
        <v>872</v>
      </c>
      <c r="F289" s="2" t="s">
        <v>876</v>
      </c>
      <c r="G289" s="2" t="str">
        <f>"01947648"</f>
        <v>01947648</v>
      </c>
      <c r="I289" s="2" t="str">
        <f>"Jan-Jun2021"</f>
        <v>Jan-Jun2021</v>
      </c>
      <c r="J289" s="2">
        <v>41</v>
      </c>
      <c r="K289" s="8">
        <v>44593</v>
      </c>
      <c r="L289" s="2">
        <v>29</v>
      </c>
      <c r="M289" s="2">
        <v>18</v>
      </c>
      <c r="N289" s="2">
        <v>151552535</v>
      </c>
      <c r="O289" s="2" t="s">
        <v>873</v>
      </c>
      <c r="P289" s="2" t="s">
        <v>874</v>
      </c>
      <c r="Q289" s="2" t="s">
        <v>467</v>
      </c>
      <c r="R289" s="2" t="s">
        <v>875</v>
      </c>
      <c r="U289" s="2" t="s">
        <v>877</v>
      </c>
    </row>
    <row r="290" spans="1:70" s="2" customFormat="1" ht="13" x14ac:dyDescent="0.3">
      <c r="A290" s="12" t="s">
        <v>6816</v>
      </c>
      <c r="B290" s="2" t="s">
        <v>6662</v>
      </c>
      <c r="C290" s="9">
        <v>2022</v>
      </c>
      <c r="D290" s="2" t="s">
        <v>6661</v>
      </c>
      <c r="E290" s="2" t="s">
        <v>6665</v>
      </c>
      <c r="G290" s="2" t="s">
        <v>6663</v>
      </c>
      <c r="H290" s="2" t="s">
        <v>6664</v>
      </c>
      <c r="K290" s="11">
        <v>44573</v>
      </c>
      <c r="L290" s="2" t="s">
        <v>6666</v>
      </c>
      <c r="N290" s="2" t="s">
        <v>2340</v>
      </c>
    </row>
    <row r="291" spans="1:70" s="2" customFormat="1" ht="13" x14ac:dyDescent="0.3">
      <c r="A291" s="2" t="s">
        <v>3856</v>
      </c>
      <c r="B291" s="2" t="s">
        <v>2337</v>
      </c>
      <c r="C291" s="9">
        <v>2022</v>
      </c>
      <c r="D291" s="2" t="s">
        <v>2336</v>
      </c>
      <c r="E291" s="2" t="s">
        <v>2338</v>
      </c>
      <c r="F291" s="2" t="s">
        <v>2341</v>
      </c>
      <c r="G291" s="2" t="str">
        <f>"10461310"</f>
        <v>10461310</v>
      </c>
      <c r="I291" s="2" t="str">
        <f>"20220107"</f>
        <v>20220107</v>
      </c>
      <c r="N291" s="2" t="s">
        <v>2339</v>
      </c>
      <c r="O291" s="2" t="s">
        <v>2340</v>
      </c>
      <c r="P291" s="2" t="s">
        <v>2108</v>
      </c>
      <c r="Q291" s="2" t="s">
        <v>2054</v>
      </c>
      <c r="R291" s="2" t="s">
        <v>2055</v>
      </c>
      <c r="T291" s="2" t="s">
        <v>2341</v>
      </c>
      <c r="U291" s="2" t="s">
        <v>2342</v>
      </c>
    </row>
    <row r="292" spans="1:70" s="2" customFormat="1" ht="13" x14ac:dyDescent="0.3">
      <c r="A292" s="2" t="s">
        <v>11404</v>
      </c>
      <c r="B292" s="2" t="s">
        <v>8586</v>
      </c>
      <c r="C292" s="9" t="s">
        <v>7891</v>
      </c>
      <c r="D292" s="2" t="s">
        <v>8587</v>
      </c>
      <c r="E292" s="2" t="s">
        <v>8588</v>
      </c>
      <c r="U292" s="2" t="s">
        <v>7891</v>
      </c>
      <c r="V292" s="2" t="s">
        <v>8589</v>
      </c>
      <c r="W292" s="2" t="s">
        <v>7891</v>
      </c>
      <c r="X292" s="2" t="s">
        <v>7891</v>
      </c>
      <c r="Y292" s="2" t="s">
        <v>7891</v>
      </c>
      <c r="Z292" s="2" t="s">
        <v>7891</v>
      </c>
      <c r="AA292" s="2" t="s">
        <v>7891</v>
      </c>
      <c r="AB292" s="2" t="s">
        <v>7891</v>
      </c>
      <c r="AC292" s="2" t="s">
        <v>7891</v>
      </c>
      <c r="AD292" s="2" t="s">
        <v>7891</v>
      </c>
      <c r="AE292" s="2" t="s">
        <v>7891</v>
      </c>
      <c r="AF292" s="2" t="s">
        <v>7891</v>
      </c>
      <c r="AG292" s="2" t="s">
        <v>7891</v>
      </c>
      <c r="AH292" s="2" t="s">
        <v>7891</v>
      </c>
      <c r="AI292" s="2" t="s">
        <v>7891</v>
      </c>
      <c r="AJ292" s="2" t="s">
        <v>7891</v>
      </c>
      <c r="AK292" s="2" t="s">
        <v>7891</v>
      </c>
      <c r="AL292" s="2" t="s">
        <v>7891</v>
      </c>
      <c r="AM292" s="2" t="s">
        <v>7891</v>
      </c>
      <c r="AN292" s="2" t="s">
        <v>7891</v>
      </c>
      <c r="AO292" s="2" t="s">
        <v>8590</v>
      </c>
      <c r="AP292" s="2" t="s">
        <v>8591</v>
      </c>
      <c r="AQ292" s="2" t="s">
        <v>7891</v>
      </c>
      <c r="AR292" s="2" t="s">
        <v>7891</v>
      </c>
      <c r="AS292" s="2" t="s">
        <v>7891</v>
      </c>
      <c r="AT292" s="2" t="s">
        <v>7891</v>
      </c>
      <c r="AU292" s="2">
        <v>2022</v>
      </c>
      <c r="AV292" s="2">
        <v>24</v>
      </c>
      <c r="AW292" s="2" t="s">
        <v>7891</v>
      </c>
      <c r="AX292" s="2" t="s">
        <v>7891</v>
      </c>
      <c r="AY292" s="2" t="s">
        <v>7891</v>
      </c>
      <c r="AZ292" s="2" t="s">
        <v>7891</v>
      </c>
      <c r="BA292" s="2" t="s">
        <v>7891</v>
      </c>
      <c r="BB292" s="2">
        <v>87</v>
      </c>
      <c r="BC292" s="2">
        <v>102</v>
      </c>
      <c r="BD292" s="2" t="s">
        <v>7891</v>
      </c>
      <c r="BE292" s="2" t="s">
        <v>8592</v>
      </c>
      <c r="BF292" s="2" t="s">
        <v>7891</v>
      </c>
      <c r="BG292" s="2" t="s">
        <v>7891</v>
      </c>
      <c r="BH292" s="2" t="s">
        <v>7891</v>
      </c>
      <c r="BI292" s="2" t="s">
        <v>7891</v>
      </c>
      <c r="BJ292" s="2" t="s">
        <v>7891</v>
      </c>
      <c r="BK292" s="2" t="s">
        <v>7891</v>
      </c>
      <c r="BL292" s="2" t="s">
        <v>7891</v>
      </c>
      <c r="BM292" s="2" t="s">
        <v>7891</v>
      </c>
      <c r="BN292" s="2" t="s">
        <v>7891</v>
      </c>
      <c r="BO292" s="2" t="s">
        <v>7891</v>
      </c>
      <c r="BP292" s="2" t="s">
        <v>7891</v>
      </c>
      <c r="BQ292" s="2" t="s">
        <v>7891</v>
      </c>
      <c r="BR292" s="2" t="s">
        <v>8593</v>
      </c>
    </row>
    <row r="293" spans="1:70" s="2" customFormat="1" ht="13" x14ac:dyDescent="0.3">
      <c r="A293" s="2" t="s">
        <v>6816</v>
      </c>
      <c r="B293" s="2" t="s">
        <v>5803</v>
      </c>
      <c r="C293" s="9">
        <v>2021</v>
      </c>
      <c r="D293" s="2" t="s">
        <v>5802</v>
      </c>
      <c r="E293" s="2" t="s">
        <v>5276</v>
      </c>
      <c r="G293" s="2" t="s">
        <v>5804</v>
      </c>
      <c r="H293" s="2" t="s">
        <v>5805</v>
      </c>
      <c r="K293" s="11">
        <v>44181</v>
      </c>
      <c r="N293" s="2" t="s">
        <v>5806</v>
      </c>
    </row>
    <row r="294" spans="1:70" s="2" customFormat="1" ht="13" x14ac:dyDescent="0.3">
      <c r="A294" s="12" t="s">
        <v>1827</v>
      </c>
      <c r="B294" s="2" t="s">
        <v>1606</v>
      </c>
      <c r="C294" s="10" t="str">
        <f>"2021"</f>
        <v>2021</v>
      </c>
      <c r="D294" s="2" t="s">
        <v>1605</v>
      </c>
      <c r="E294" s="2" t="s">
        <v>592</v>
      </c>
      <c r="F294" s="2" t="s">
        <v>1609</v>
      </c>
      <c r="G294" s="2" t="str">
        <f>"01650327"</f>
        <v>01650327</v>
      </c>
      <c r="I294" s="2" t="str">
        <f>"May2021"</f>
        <v>May2021</v>
      </c>
      <c r="J294" s="2">
        <v>287</v>
      </c>
      <c r="L294" s="2">
        <v>417</v>
      </c>
      <c r="M294" s="2">
        <v>10</v>
      </c>
      <c r="N294" s="2">
        <v>149967466</v>
      </c>
      <c r="O294" s="2" t="s">
        <v>1607</v>
      </c>
      <c r="P294" s="2" t="s">
        <v>449</v>
      </c>
      <c r="Q294" s="2" t="s">
        <v>442</v>
      </c>
      <c r="R294" s="2" t="s">
        <v>1608</v>
      </c>
      <c r="U294" s="2" t="s">
        <v>1610</v>
      </c>
    </row>
    <row r="295" spans="1:70" s="2" customFormat="1" ht="13" x14ac:dyDescent="0.3">
      <c r="A295" s="2" t="s">
        <v>3856</v>
      </c>
      <c r="B295" s="2" t="s">
        <v>1606</v>
      </c>
      <c r="C295" s="9">
        <v>2021</v>
      </c>
      <c r="D295" s="2" t="s">
        <v>3597</v>
      </c>
      <c r="E295" s="2" t="s">
        <v>592</v>
      </c>
      <c r="F295" s="2" t="s">
        <v>3600</v>
      </c>
      <c r="G295" s="2" t="str">
        <f>"01650327"</f>
        <v>01650327</v>
      </c>
      <c r="I295" s="2" t="str">
        <f>"20210515"</f>
        <v>20210515</v>
      </c>
      <c r="J295" s="2">
        <v>287</v>
      </c>
      <c r="L295" s="2">
        <v>417</v>
      </c>
      <c r="M295" s="2">
        <v>10</v>
      </c>
      <c r="N295" s="2" t="s">
        <v>3598</v>
      </c>
      <c r="O295" s="2" t="s">
        <v>1607</v>
      </c>
      <c r="P295" s="2" t="s">
        <v>2124</v>
      </c>
      <c r="Q295" s="2" t="s">
        <v>1495</v>
      </c>
      <c r="R295" s="2" t="s">
        <v>3599</v>
      </c>
      <c r="T295" s="2" t="s">
        <v>3600</v>
      </c>
      <c r="U295" s="2" t="s">
        <v>3601</v>
      </c>
    </row>
    <row r="296" spans="1:70" s="2" customFormat="1" ht="13" x14ac:dyDescent="0.3">
      <c r="A296" s="12" t="s">
        <v>7072</v>
      </c>
      <c r="B296" s="2" t="s">
        <v>6978</v>
      </c>
      <c r="C296" s="9">
        <v>2021</v>
      </c>
      <c r="D296" s="2" t="s">
        <v>6977</v>
      </c>
      <c r="E296" s="2" t="s">
        <v>4716</v>
      </c>
      <c r="G296" s="2" t="s">
        <v>6979</v>
      </c>
      <c r="H296" s="2" t="s">
        <v>6980</v>
      </c>
      <c r="K296" s="11">
        <v>44229</v>
      </c>
      <c r="L296" s="2" t="s">
        <v>6981</v>
      </c>
      <c r="N296" s="2" t="s">
        <v>3993</v>
      </c>
    </row>
    <row r="297" spans="1:70" s="2" customFormat="1" ht="13" x14ac:dyDescent="0.3">
      <c r="A297" s="12" t="s">
        <v>7738</v>
      </c>
      <c r="B297" s="2" t="s">
        <v>7681</v>
      </c>
      <c r="C297" s="9">
        <v>2021</v>
      </c>
      <c r="D297" s="2" t="s">
        <v>6977</v>
      </c>
      <c r="E297" s="2" t="s">
        <v>2642</v>
      </c>
      <c r="G297" s="2">
        <v>16</v>
      </c>
      <c r="H297" s="8">
        <v>44594</v>
      </c>
      <c r="I297" s="2" t="s">
        <v>7682</v>
      </c>
      <c r="M297" s="2">
        <v>13</v>
      </c>
      <c r="N297" s="2" t="s">
        <v>3993</v>
      </c>
      <c r="O297" s="2" t="s">
        <v>7683</v>
      </c>
      <c r="P297" s="2" t="s">
        <v>467</v>
      </c>
      <c r="Q297" s="2" t="s">
        <v>7218</v>
      </c>
      <c r="R297" s="2" t="s">
        <v>7266</v>
      </c>
      <c r="S297" s="2" t="s">
        <v>7219</v>
      </c>
      <c r="T297" s="2" t="s">
        <v>7684</v>
      </c>
    </row>
    <row r="298" spans="1:70" s="2" customFormat="1" ht="13" x14ac:dyDescent="0.3">
      <c r="A298" s="12" t="s">
        <v>11404</v>
      </c>
      <c r="B298" s="2" t="s">
        <v>10328</v>
      </c>
      <c r="C298" s="9" t="s">
        <v>7891</v>
      </c>
      <c r="D298" s="2" t="s">
        <v>6977</v>
      </c>
      <c r="E298" s="2" t="s">
        <v>10329</v>
      </c>
      <c r="U298" s="2" t="s">
        <v>7891</v>
      </c>
      <c r="V298" s="2" t="s">
        <v>10330</v>
      </c>
      <c r="W298" s="2" t="s">
        <v>7891</v>
      </c>
      <c r="X298" s="2" t="s">
        <v>7891</v>
      </c>
      <c r="Y298" s="2" t="s">
        <v>7891</v>
      </c>
      <c r="Z298" s="2" t="s">
        <v>7891</v>
      </c>
      <c r="AA298" s="2" t="s">
        <v>10331</v>
      </c>
      <c r="AB298" s="2" t="s">
        <v>10332</v>
      </c>
      <c r="AC298" s="2" t="s">
        <v>7891</v>
      </c>
      <c r="AD298" s="2" t="s">
        <v>7891</v>
      </c>
      <c r="AE298" s="2" t="s">
        <v>7891</v>
      </c>
      <c r="AF298" s="2" t="s">
        <v>7891</v>
      </c>
      <c r="AG298" s="2" t="s">
        <v>7891</v>
      </c>
      <c r="AH298" s="2" t="s">
        <v>7891</v>
      </c>
      <c r="AI298" s="2" t="s">
        <v>7891</v>
      </c>
      <c r="AJ298" s="2" t="s">
        <v>7891</v>
      </c>
      <c r="AK298" s="2" t="s">
        <v>7891</v>
      </c>
      <c r="AL298" s="2" t="s">
        <v>7891</v>
      </c>
      <c r="AM298" s="2" t="s">
        <v>7891</v>
      </c>
      <c r="AN298" s="2" t="s">
        <v>7891</v>
      </c>
      <c r="AO298" s="2" t="s">
        <v>10333</v>
      </c>
      <c r="AP298" s="2" t="s">
        <v>7891</v>
      </c>
      <c r="AQ298" s="2" t="s">
        <v>7891</v>
      </c>
      <c r="AR298" s="2" t="s">
        <v>7891</v>
      </c>
      <c r="AS298" s="2" t="s">
        <v>7891</v>
      </c>
      <c r="AT298" s="2" t="s">
        <v>10334</v>
      </c>
      <c r="AU298" s="2">
        <v>2021</v>
      </c>
      <c r="AV298" s="2">
        <v>16</v>
      </c>
      <c r="AW298" s="2">
        <v>2</v>
      </c>
      <c r="AX298" s="2" t="s">
        <v>7891</v>
      </c>
      <c r="AY298" s="2" t="s">
        <v>7891</v>
      </c>
      <c r="AZ298" s="2" t="s">
        <v>7891</v>
      </c>
      <c r="BA298" s="2" t="s">
        <v>7891</v>
      </c>
      <c r="BB298" s="2" t="s">
        <v>7891</v>
      </c>
      <c r="BC298" s="2" t="s">
        <v>7891</v>
      </c>
      <c r="BD298" s="2" t="s">
        <v>7682</v>
      </c>
      <c r="BE298" s="2" t="s">
        <v>3993</v>
      </c>
      <c r="BF298" s="2" t="s">
        <v>7891</v>
      </c>
      <c r="BG298" s="2" t="s">
        <v>7891</v>
      </c>
      <c r="BH298" s="2" t="s">
        <v>7891</v>
      </c>
      <c r="BI298" s="2" t="s">
        <v>7891</v>
      </c>
      <c r="BJ298" s="2" t="s">
        <v>7891</v>
      </c>
      <c r="BK298" s="2" t="s">
        <v>7891</v>
      </c>
      <c r="BL298" s="2" t="s">
        <v>7891</v>
      </c>
      <c r="BM298" s="2">
        <v>33529227</v>
      </c>
      <c r="BN298" s="2" t="s">
        <v>7891</v>
      </c>
      <c r="BO298" s="2" t="s">
        <v>7891</v>
      </c>
      <c r="BP298" s="2" t="s">
        <v>7891</v>
      </c>
      <c r="BQ298" s="2" t="s">
        <v>7891</v>
      </c>
      <c r="BR298" s="2" t="s">
        <v>10335</v>
      </c>
    </row>
    <row r="299" spans="1:70" s="2" customFormat="1" ht="13" x14ac:dyDescent="0.3">
      <c r="A299" s="12" t="s">
        <v>11408</v>
      </c>
      <c r="B299" s="2" t="s">
        <v>10328</v>
      </c>
      <c r="C299" s="9" t="s">
        <v>7891</v>
      </c>
      <c r="D299" s="2" t="s">
        <v>6977</v>
      </c>
      <c r="E299" s="2" t="s">
        <v>10329</v>
      </c>
      <c r="U299" s="2" t="s">
        <v>7891</v>
      </c>
      <c r="V299" s="2" t="s">
        <v>10330</v>
      </c>
      <c r="W299" s="2" t="s">
        <v>7891</v>
      </c>
      <c r="X299" s="2" t="s">
        <v>7891</v>
      </c>
      <c r="Y299" s="2" t="s">
        <v>7891</v>
      </c>
      <c r="Z299" s="2" t="s">
        <v>7891</v>
      </c>
      <c r="AA299" s="2" t="s">
        <v>10331</v>
      </c>
      <c r="AB299" s="2" t="s">
        <v>10332</v>
      </c>
      <c r="AC299" s="2" t="s">
        <v>7891</v>
      </c>
      <c r="AD299" s="2" t="s">
        <v>7891</v>
      </c>
      <c r="AE299" s="2" t="s">
        <v>7891</v>
      </c>
      <c r="AF299" s="2" t="s">
        <v>7891</v>
      </c>
      <c r="AG299" s="2" t="s">
        <v>7891</v>
      </c>
      <c r="AH299" s="2" t="s">
        <v>7891</v>
      </c>
      <c r="AI299" s="2" t="s">
        <v>7891</v>
      </c>
      <c r="AJ299" s="2" t="s">
        <v>7891</v>
      </c>
      <c r="AK299" s="2" t="s">
        <v>7891</v>
      </c>
      <c r="AL299" s="2" t="s">
        <v>7891</v>
      </c>
      <c r="AM299" s="2" t="s">
        <v>7891</v>
      </c>
      <c r="AN299" s="2" t="s">
        <v>7891</v>
      </c>
      <c r="AO299" s="2" t="s">
        <v>10333</v>
      </c>
      <c r="AP299" s="2" t="s">
        <v>7891</v>
      </c>
      <c r="AQ299" s="2" t="s">
        <v>7891</v>
      </c>
      <c r="AR299" s="2" t="s">
        <v>7891</v>
      </c>
      <c r="AS299" s="2" t="s">
        <v>7891</v>
      </c>
      <c r="AT299" s="2" t="s">
        <v>10334</v>
      </c>
      <c r="AU299" s="2">
        <v>2021</v>
      </c>
      <c r="AV299" s="2">
        <v>16</v>
      </c>
      <c r="AW299" s="2">
        <v>2</v>
      </c>
      <c r="AX299" s="2" t="s">
        <v>7891</v>
      </c>
      <c r="AY299" s="2" t="s">
        <v>7891</v>
      </c>
      <c r="AZ299" s="2" t="s">
        <v>7891</v>
      </c>
      <c r="BA299" s="2" t="s">
        <v>7891</v>
      </c>
      <c r="BB299" s="2" t="s">
        <v>7891</v>
      </c>
      <c r="BC299" s="2" t="s">
        <v>7891</v>
      </c>
      <c r="BD299" s="2" t="s">
        <v>7682</v>
      </c>
      <c r="BE299" s="2" t="s">
        <v>3993</v>
      </c>
      <c r="BF299" s="2" t="s">
        <v>7891</v>
      </c>
      <c r="BG299" s="2" t="s">
        <v>7891</v>
      </c>
      <c r="BH299" s="2" t="s">
        <v>7891</v>
      </c>
      <c r="BI299" s="2" t="s">
        <v>7891</v>
      </c>
      <c r="BJ299" s="2" t="s">
        <v>7891</v>
      </c>
      <c r="BK299" s="2" t="s">
        <v>7891</v>
      </c>
      <c r="BL299" s="2" t="s">
        <v>7891</v>
      </c>
      <c r="BM299" s="2">
        <v>33529227</v>
      </c>
      <c r="BN299" s="2" t="s">
        <v>7891</v>
      </c>
      <c r="BO299" s="2" t="s">
        <v>7891</v>
      </c>
      <c r="BP299" s="2" t="s">
        <v>7891</v>
      </c>
      <c r="BQ299" s="2" t="s">
        <v>7891</v>
      </c>
      <c r="BR299" s="2" t="s">
        <v>10335</v>
      </c>
    </row>
    <row r="300" spans="1:70" s="2" customFormat="1" ht="13" x14ac:dyDescent="0.3">
      <c r="A300" s="12" t="s">
        <v>4015</v>
      </c>
      <c r="B300" s="2" t="s">
        <v>3991</v>
      </c>
      <c r="C300" s="9">
        <v>2021</v>
      </c>
      <c r="D300" s="2" t="s">
        <v>3990</v>
      </c>
      <c r="E300" s="2" t="s">
        <v>2642</v>
      </c>
      <c r="F300" s="2" t="s">
        <v>3995</v>
      </c>
      <c r="G300" s="2" t="str">
        <f>"19326203"</f>
        <v>19326203</v>
      </c>
      <c r="I300" s="2" t="str">
        <f>"20210202"</f>
        <v>20210202</v>
      </c>
      <c r="J300" s="2">
        <v>16</v>
      </c>
      <c r="K300" s="2">
        <v>2</v>
      </c>
      <c r="N300" s="2" t="s">
        <v>3992</v>
      </c>
      <c r="O300" s="2" t="s">
        <v>3993</v>
      </c>
      <c r="P300" s="2" t="s">
        <v>2645</v>
      </c>
      <c r="Q300" s="2" t="s">
        <v>1495</v>
      </c>
      <c r="R300" s="2" t="s">
        <v>3994</v>
      </c>
      <c r="T300" s="2" t="s">
        <v>3995</v>
      </c>
      <c r="U300" s="2" t="s">
        <v>3996</v>
      </c>
    </row>
    <row r="301" spans="1:70" s="2" customFormat="1" ht="13" x14ac:dyDescent="0.3">
      <c r="A301" s="2" t="s">
        <v>4086</v>
      </c>
      <c r="B301" s="2" t="s">
        <v>3991</v>
      </c>
      <c r="C301" s="9">
        <v>2021</v>
      </c>
      <c r="D301" s="2" t="s">
        <v>3990</v>
      </c>
      <c r="E301" s="2" t="s">
        <v>2642</v>
      </c>
      <c r="F301" s="2" t="s">
        <v>3995</v>
      </c>
      <c r="G301" s="2" t="str">
        <f>"19326203"</f>
        <v>19326203</v>
      </c>
      <c r="I301" s="2" t="str">
        <f>"20210202"</f>
        <v>20210202</v>
      </c>
      <c r="J301" s="2">
        <v>16</v>
      </c>
      <c r="K301" s="2">
        <v>2</v>
      </c>
      <c r="N301" s="2" t="s">
        <v>3992</v>
      </c>
      <c r="O301" s="2" t="s">
        <v>3993</v>
      </c>
      <c r="P301" s="2" t="s">
        <v>2645</v>
      </c>
      <c r="Q301" s="2" t="s">
        <v>1495</v>
      </c>
      <c r="R301" s="2" t="s">
        <v>3994</v>
      </c>
      <c r="T301" s="2" t="s">
        <v>3995</v>
      </c>
      <c r="U301" s="2" t="s">
        <v>3996</v>
      </c>
    </row>
    <row r="302" spans="1:70" s="2" customFormat="1" ht="13" x14ac:dyDescent="0.3">
      <c r="A302" s="2" t="s">
        <v>7336</v>
      </c>
      <c r="B302" s="2" t="s">
        <v>7327</v>
      </c>
      <c r="C302" s="9">
        <v>2021</v>
      </c>
      <c r="D302" s="2" t="s">
        <v>7328</v>
      </c>
      <c r="E302" s="2" t="s">
        <v>7329</v>
      </c>
      <c r="G302" s="2">
        <v>48</v>
      </c>
      <c r="H302" s="2">
        <v>8</v>
      </c>
      <c r="J302" s="2">
        <v>1110</v>
      </c>
      <c r="K302" s="2">
        <v>1132</v>
      </c>
      <c r="M302" s="2">
        <v>5</v>
      </c>
      <c r="N302" s="2" t="s">
        <v>7330</v>
      </c>
      <c r="O302" s="2" t="s">
        <v>7331</v>
      </c>
      <c r="P302" s="2" t="s">
        <v>467</v>
      </c>
      <c r="Q302" s="2" t="s">
        <v>7218</v>
      </c>
      <c r="S302" s="2" t="s">
        <v>7219</v>
      </c>
      <c r="T302" s="2" t="s">
        <v>7332</v>
      </c>
    </row>
    <row r="303" spans="1:70" s="2" customFormat="1" ht="13" x14ac:dyDescent="0.3">
      <c r="A303" s="2" t="s">
        <v>6816</v>
      </c>
      <c r="B303" s="2" t="s">
        <v>6238</v>
      </c>
      <c r="C303" s="9">
        <v>2022</v>
      </c>
      <c r="D303" s="2" t="s">
        <v>6237</v>
      </c>
      <c r="E303" s="2" t="s">
        <v>6241</v>
      </c>
      <c r="G303" s="2" t="s">
        <v>6239</v>
      </c>
      <c r="H303" s="2" t="s">
        <v>6240</v>
      </c>
      <c r="K303" s="11">
        <v>44645</v>
      </c>
      <c r="L303" s="2" t="s">
        <v>6242</v>
      </c>
      <c r="N303" s="2" t="s">
        <v>6243</v>
      </c>
    </row>
    <row r="304" spans="1:70" s="2" customFormat="1" ht="13" x14ac:dyDescent="0.3">
      <c r="A304" s="2" t="s">
        <v>11404</v>
      </c>
      <c r="B304" s="2" t="s">
        <v>10103</v>
      </c>
      <c r="C304" s="9" t="s">
        <v>7891</v>
      </c>
      <c r="D304" s="2" t="s">
        <v>10104</v>
      </c>
      <c r="E304" s="2" t="s">
        <v>10105</v>
      </c>
      <c r="U304" s="2" t="s">
        <v>7891</v>
      </c>
      <c r="V304" s="2" t="s">
        <v>10106</v>
      </c>
      <c r="W304" s="2" t="s">
        <v>7891</v>
      </c>
      <c r="X304" s="2" t="s">
        <v>7891</v>
      </c>
      <c r="Y304" s="2" t="s">
        <v>7891</v>
      </c>
      <c r="Z304" s="2" t="s">
        <v>7891</v>
      </c>
      <c r="AA304" s="2" t="s">
        <v>10107</v>
      </c>
      <c r="AB304" s="2" t="s">
        <v>10108</v>
      </c>
      <c r="AC304" s="2" t="s">
        <v>7891</v>
      </c>
      <c r="AD304" s="2" t="s">
        <v>7891</v>
      </c>
      <c r="AE304" s="2" t="s">
        <v>7891</v>
      </c>
      <c r="AF304" s="2" t="s">
        <v>7891</v>
      </c>
      <c r="AG304" s="2" t="s">
        <v>7891</v>
      </c>
      <c r="AH304" s="2" t="s">
        <v>7891</v>
      </c>
      <c r="AI304" s="2" t="s">
        <v>7891</v>
      </c>
      <c r="AJ304" s="2" t="s">
        <v>7891</v>
      </c>
      <c r="AK304" s="2" t="s">
        <v>7891</v>
      </c>
      <c r="AL304" s="2" t="s">
        <v>7891</v>
      </c>
      <c r="AM304" s="2" t="s">
        <v>7891</v>
      </c>
      <c r="AN304" s="2" t="s">
        <v>7891</v>
      </c>
      <c r="AO304" s="2" t="s">
        <v>10109</v>
      </c>
      <c r="AP304" s="2" t="s">
        <v>7891</v>
      </c>
      <c r="AQ304" s="2" t="s">
        <v>7891</v>
      </c>
      <c r="AR304" s="2" t="s">
        <v>7891</v>
      </c>
      <c r="AS304" s="2" t="s">
        <v>7891</v>
      </c>
      <c r="AT304" s="2" t="s">
        <v>8331</v>
      </c>
      <c r="AU304" s="2">
        <v>2021</v>
      </c>
      <c r="AV304" s="2">
        <v>10</v>
      </c>
      <c r="AW304" s="2">
        <v>1</v>
      </c>
      <c r="AX304" s="2" t="s">
        <v>7891</v>
      </c>
      <c r="AY304" s="2" t="s">
        <v>7891</v>
      </c>
      <c r="AZ304" s="2" t="s">
        <v>7891</v>
      </c>
      <c r="BA304" s="2" t="s">
        <v>7891</v>
      </c>
      <c r="BB304" s="2">
        <v>143</v>
      </c>
      <c r="BC304" s="2">
        <v>150</v>
      </c>
      <c r="BD304" s="2" t="s">
        <v>7891</v>
      </c>
      <c r="BE304" s="2" t="s">
        <v>10110</v>
      </c>
      <c r="BF304" s="2" t="s">
        <v>7891</v>
      </c>
      <c r="BG304" s="2" t="s">
        <v>10046</v>
      </c>
      <c r="BH304" s="2" t="s">
        <v>7891</v>
      </c>
      <c r="BI304" s="2" t="s">
        <v>7891</v>
      </c>
      <c r="BJ304" s="2" t="s">
        <v>7891</v>
      </c>
      <c r="BK304" s="2" t="s">
        <v>7891</v>
      </c>
      <c r="BL304" s="2" t="s">
        <v>7891</v>
      </c>
      <c r="BM304" s="2">
        <v>33520636</v>
      </c>
      <c r="BN304" s="2" t="s">
        <v>7891</v>
      </c>
      <c r="BO304" s="2" t="s">
        <v>7891</v>
      </c>
      <c r="BP304" s="2" t="s">
        <v>7891</v>
      </c>
      <c r="BQ304" s="2" t="s">
        <v>7891</v>
      </c>
      <c r="BR304" s="2" t="s">
        <v>10111</v>
      </c>
    </row>
    <row r="305" spans="1:70" s="2" customFormat="1" ht="13" x14ac:dyDescent="0.3">
      <c r="A305" s="2" t="s">
        <v>6816</v>
      </c>
      <c r="B305" s="2" t="s">
        <v>5103</v>
      </c>
      <c r="C305" s="9">
        <v>2021</v>
      </c>
      <c r="D305" s="2" t="s">
        <v>5102</v>
      </c>
      <c r="E305" s="2" t="s">
        <v>5106</v>
      </c>
      <c r="G305" s="2" t="s">
        <v>5104</v>
      </c>
      <c r="H305" s="2" t="s">
        <v>5105</v>
      </c>
      <c r="K305" s="11">
        <v>44559</v>
      </c>
      <c r="N305" s="2" t="s">
        <v>5107</v>
      </c>
    </row>
    <row r="306" spans="1:70" s="2" customFormat="1" ht="13" x14ac:dyDescent="0.3">
      <c r="A306" s="2" t="s">
        <v>11404</v>
      </c>
      <c r="B306" s="2" t="s">
        <v>9521</v>
      </c>
      <c r="C306" s="9" t="s">
        <v>7891</v>
      </c>
      <c r="D306" s="2" t="s">
        <v>9522</v>
      </c>
      <c r="E306" s="2" t="s">
        <v>9523</v>
      </c>
      <c r="U306" s="2" t="s">
        <v>7891</v>
      </c>
      <c r="V306" s="2" t="s">
        <v>9524</v>
      </c>
      <c r="W306" s="2" t="s">
        <v>7891</v>
      </c>
      <c r="X306" s="2" t="s">
        <v>7891</v>
      </c>
      <c r="Y306" s="2" t="s">
        <v>7891</v>
      </c>
      <c r="Z306" s="2" t="s">
        <v>7891</v>
      </c>
      <c r="AA306" s="2" t="s">
        <v>7891</v>
      </c>
      <c r="AB306" s="2" t="s">
        <v>9525</v>
      </c>
      <c r="AC306" s="2" t="s">
        <v>7891</v>
      </c>
      <c r="AD306" s="2" t="s">
        <v>7891</v>
      </c>
      <c r="AE306" s="2" t="s">
        <v>7891</v>
      </c>
      <c r="AF306" s="2" t="s">
        <v>7891</v>
      </c>
      <c r="AG306" s="2" t="s">
        <v>7891</v>
      </c>
      <c r="AH306" s="2" t="s">
        <v>7891</v>
      </c>
      <c r="AI306" s="2" t="s">
        <v>7891</v>
      </c>
      <c r="AJ306" s="2" t="s">
        <v>7891</v>
      </c>
      <c r="AK306" s="2" t="s">
        <v>7891</v>
      </c>
      <c r="AL306" s="2" t="s">
        <v>7891</v>
      </c>
      <c r="AM306" s="2" t="s">
        <v>7891</v>
      </c>
      <c r="AN306" s="2" t="s">
        <v>7891</v>
      </c>
      <c r="AO306" s="2" t="s">
        <v>7891</v>
      </c>
      <c r="AP306" s="2" t="s">
        <v>9526</v>
      </c>
      <c r="AQ306" s="2" t="s">
        <v>7891</v>
      </c>
      <c r="AR306" s="2" t="s">
        <v>7891</v>
      </c>
      <c r="AS306" s="2" t="s">
        <v>7891</v>
      </c>
      <c r="AT306" s="2" t="s">
        <v>8870</v>
      </c>
      <c r="AU306" s="2">
        <v>2021</v>
      </c>
      <c r="AV306" s="2">
        <v>11</v>
      </c>
      <c r="AW306" s="2">
        <v>7</v>
      </c>
      <c r="AX306" s="2" t="s">
        <v>7891</v>
      </c>
      <c r="AY306" s="2" t="s">
        <v>7891</v>
      </c>
      <c r="AZ306" s="2" t="s">
        <v>7891</v>
      </c>
      <c r="BA306" s="2" t="s">
        <v>7891</v>
      </c>
      <c r="BB306" s="2" t="s">
        <v>7891</v>
      </c>
      <c r="BC306" s="2" t="s">
        <v>7891</v>
      </c>
      <c r="BD306" s="2">
        <v>963</v>
      </c>
      <c r="BE306" s="2" t="s">
        <v>9527</v>
      </c>
      <c r="BF306" s="2" t="s">
        <v>7891</v>
      </c>
      <c r="BG306" s="2" t="s">
        <v>7891</v>
      </c>
      <c r="BH306" s="2" t="s">
        <v>7891</v>
      </c>
      <c r="BI306" s="2" t="s">
        <v>7891</v>
      </c>
      <c r="BJ306" s="2" t="s">
        <v>7891</v>
      </c>
      <c r="BK306" s="2" t="s">
        <v>7891</v>
      </c>
      <c r="BL306" s="2" t="s">
        <v>7891</v>
      </c>
      <c r="BM306" s="2">
        <v>34208829</v>
      </c>
      <c r="BN306" s="2" t="s">
        <v>7891</v>
      </c>
      <c r="BO306" s="2" t="s">
        <v>7891</v>
      </c>
      <c r="BP306" s="2" t="s">
        <v>7891</v>
      </c>
      <c r="BQ306" s="2" t="s">
        <v>7891</v>
      </c>
      <c r="BR306" s="2" t="s">
        <v>9528</v>
      </c>
    </row>
    <row r="307" spans="1:70" s="2" customFormat="1" ht="13" x14ac:dyDescent="0.3">
      <c r="A307" s="2" t="s">
        <v>6816</v>
      </c>
      <c r="B307" s="2" t="s">
        <v>4584</v>
      </c>
      <c r="C307" s="9">
        <v>2021</v>
      </c>
      <c r="D307" s="2" t="s">
        <v>4583</v>
      </c>
      <c r="E307" s="2" t="s">
        <v>4587</v>
      </c>
      <c r="G307" s="2" t="s">
        <v>4585</v>
      </c>
      <c r="H307" s="2" t="s">
        <v>4586</v>
      </c>
      <c r="K307" s="11">
        <v>44452</v>
      </c>
      <c r="L307" s="2" t="s">
        <v>4588</v>
      </c>
      <c r="N307" s="2" t="s">
        <v>4589</v>
      </c>
    </row>
    <row r="308" spans="1:70" s="2" customFormat="1" ht="13" x14ac:dyDescent="0.3">
      <c r="A308" s="12" t="s">
        <v>11404</v>
      </c>
      <c r="B308" s="2" t="s">
        <v>9246</v>
      </c>
      <c r="C308" s="9" t="s">
        <v>7891</v>
      </c>
      <c r="D308" s="2" t="s">
        <v>4583</v>
      </c>
      <c r="E308" s="2" t="s">
        <v>9247</v>
      </c>
      <c r="U308" s="2" t="s">
        <v>7891</v>
      </c>
      <c r="V308" s="2" t="s">
        <v>9248</v>
      </c>
      <c r="W308" s="2" t="s">
        <v>7891</v>
      </c>
      <c r="X308" s="2" t="s">
        <v>7891</v>
      </c>
      <c r="Y308" s="2" t="s">
        <v>7891</v>
      </c>
      <c r="Z308" s="2" t="s">
        <v>7891</v>
      </c>
      <c r="AA308" s="2" t="s">
        <v>7891</v>
      </c>
      <c r="AB308" s="2" t="s">
        <v>9249</v>
      </c>
      <c r="AC308" s="2" t="s">
        <v>7891</v>
      </c>
      <c r="AD308" s="2" t="s">
        <v>7891</v>
      </c>
      <c r="AE308" s="2" t="s">
        <v>7891</v>
      </c>
      <c r="AF308" s="2" t="s">
        <v>7891</v>
      </c>
      <c r="AG308" s="2" t="s">
        <v>7891</v>
      </c>
      <c r="AH308" s="2" t="s">
        <v>7891</v>
      </c>
      <c r="AI308" s="2" t="s">
        <v>7891</v>
      </c>
      <c r="AJ308" s="2" t="s">
        <v>7891</v>
      </c>
      <c r="AK308" s="2" t="s">
        <v>7891</v>
      </c>
      <c r="AL308" s="2" t="s">
        <v>7891</v>
      </c>
      <c r="AM308" s="2" t="s">
        <v>7891</v>
      </c>
      <c r="AN308" s="2" t="s">
        <v>7891</v>
      </c>
      <c r="AO308" s="2" t="s">
        <v>9250</v>
      </c>
      <c r="AP308" s="2" t="s">
        <v>9251</v>
      </c>
      <c r="AQ308" s="2" t="s">
        <v>7891</v>
      </c>
      <c r="AR308" s="2" t="s">
        <v>7891</v>
      </c>
      <c r="AS308" s="2" t="s">
        <v>7891</v>
      </c>
      <c r="AT308" s="2" t="s">
        <v>9244</v>
      </c>
      <c r="AU308" s="2">
        <v>2021</v>
      </c>
      <c r="AV308" s="2">
        <v>18</v>
      </c>
      <c r="AW308" s="2">
        <v>9</v>
      </c>
      <c r="AX308" s="2" t="s">
        <v>7891</v>
      </c>
      <c r="AY308" s="2" t="s">
        <v>7891</v>
      </c>
      <c r="AZ308" s="2" t="s">
        <v>7891</v>
      </c>
      <c r="BA308" s="2" t="s">
        <v>7891</v>
      </c>
      <c r="BB308" s="2">
        <v>889</v>
      </c>
      <c r="BC308" s="2">
        <v>894</v>
      </c>
      <c r="BD308" s="2" t="s">
        <v>7891</v>
      </c>
      <c r="BE308" s="2" t="s">
        <v>4589</v>
      </c>
      <c r="BF308" s="2" t="s">
        <v>7891</v>
      </c>
      <c r="BG308" s="2" t="s">
        <v>7891</v>
      </c>
      <c r="BH308" s="2" t="s">
        <v>7891</v>
      </c>
      <c r="BI308" s="2" t="s">
        <v>7891</v>
      </c>
      <c r="BJ308" s="2" t="s">
        <v>7891</v>
      </c>
      <c r="BK308" s="2" t="s">
        <v>7891</v>
      </c>
      <c r="BL308" s="2" t="s">
        <v>7891</v>
      </c>
      <c r="BM308" s="2">
        <v>34517445</v>
      </c>
      <c r="BN308" s="2" t="s">
        <v>7891</v>
      </c>
      <c r="BO308" s="2" t="s">
        <v>7891</v>
      </c>
      <c r="BP308" s="2" t="s">
        <v>7891</v>
      </c>
      <c r="BQ308" s="2" t="s">
        <v>7891</v>
      </c>
      <c r="BR308" s="2" t="s">
        <v>9252</v>
      </c>
    </row>
    <row r="309" spans="1:70" s="2" customFormat="1" ht="13" x14ac:dyDescent="0.3">
      <c r="A309" s="2" t="s">
        <v>6816</v>
      </c>
      <c r="B309" s="2" t="s">
        <v>6635</v>
      </c>
      <c r="C309" s="9">
        <v>2022</v>
      </c>
      <c r="D309" s="2" t="s">
        <v>6634</v>
      </c>
      <c r="E309" s="2" t="s">
        <v>4618</v>
      </c>
      <c r="G309" s="2" t="s">
        <v>6636</v>
      </c>
      <c r="H309" s="2" t="s">
        <v>6637</v>
      </c>
      <c r="K309" s="11">
        <v>44673</v>
      </c>
      <c r="N309" s="2" t="s">
        <v>6638</v>
      </c>
    </row>
    <row r="310" spans="1:70" s="2" customFormat="1" ht="13" x14ac:dyDescent="0.3">
      <c r="A310" s="12" t="s">
        <v>11404</v>
      </c>
      <c r="B310" s="2" t="s">
        <v>10265</v>
      </c>
      <c r="C310" s="9" t="s">
        <v>7891</v>
      </c>
      <c r="D310" s="2" t="s">
        <v>10266</v>
      </c>
      <c r="E310" s="2" t="s">
        <v>9349</v>
      </c>
      <c r="U310" s="2" t="s">
        <v>7891</v>
      </c>
      <c r="V310" s="2" t="s">
        <v>10267</v>
      </c>
      <c r="W310" s="2" t="s">
        <v>7891</v>
      </c>
      <c r="X310" s="2" t="s">
        <v>7891</v>
      </c>
      <c r="Y310" s="2" t="s">
        <v>7891</v>
      </c>
      <c r="Z310" s="2" t="s">
        <v>7891</v>
      </c>
      <c r="AA310" s="2" t="s">
        <v>10268</v>
      </c>
      <c r="AB310" s="2" t="s">
        <v>10269</v>
      </c>
      <c r="AC310" s="2" t="s">
        <v>7891</v>
      </c>
      <c r="AD310" s="2" t="s">
        <v>7891</v>
      </c>
      <c r="AE310" s="2" t="s">
        <v>7891</v>
      </c>
      <c r="AF310" s="2" t="s">
        <v>7891</v>
      </c>
      <c r="AG310" s="2" t="s">
        <v>7891</v>
      </c>
      <c r="AH310" s="2" t="s">
        <v>7891</v>
      </c>
      <c r="AI310" s="2" t="s">
        <v>7891</v>
      </c>
      <c r="AJ310" s="2" t="s">
        <v>7891</v>
      </c>
      <c r="AK310" s="2" t="s">
        <v>7891</v>
      </c>
      <c r="AL310" s="2" t="s">
        <v>7891</v>
      </c>
      <c r="AM310" s="2" t="s">
        <v>7891</v>
      </c>
      <c r="AN310" s="2" t="s">
        <v>7891</v>
      </c>
      <c r="AO310" s="2" t="s">
        <v>9352</v>
      </c>
      <c r="AP310" s="2" t="s">
        <v>9353</v>
      </c>
      <c r="AQ310" s="2" t="s">
        <v>7891</v>
      </c>
      <c r="AR310" s="2" t="s">
        <v>7891</v>
      </c>
      <c r="AS310" s="2" t="s">
        <v>7891</v>
      </c>
      <c r="AT310" s="2" t="s">
        <v>8621</v>
      </c>
      <c r="AU310" s="2">
        <v>2022</v>
      </c>
      <c r="AV310" s="2">
        <v>67</v>
      </c>
      <c r="AW310" s="2">
        <v>1</v>
      </c>
      <c r="AX310" s="2" t="s">
        <v>7891</v>
      </c>
      <c r="AY310" s="2" t="s">
        <v>7891</v>
      </c>
      <c r="AZ310" s="2" t="s">
        <v>7891</v>
      </c>
      <c r="BA310" s="2" t="s">
        <v>7891</v>
      </c>
      <c r="BB310" s="2">
        <v>26</v>
      </c>
      <c r="BC310" s="2">
        <v>38</v>
      </c>
      <c r="BD310" s="2">
        <v>706743721992677</v>
      </c>
      <c r="BE310" s="2" t="s">
        <v>10270</v>
      </c>
      <c r="BF310" s="2" t="s">
        <v>7891</v>
      </c>
      <c r="BG310" s="2" t="s">
        <v>10231</v>
      </c>
      <c r="BH310" s="2" t="s">
        <v>7891</v>
      </c>
      <c r="BI310" s="2" t="s">
        <v>7891</v>
      </c>
      <c r="BJ310" s="2" t="s">
        <v>7891</v>
      </c>
      <c r="BK310" s="2" t="s">
        <v>7891</v>
      </c>
      <c r="BL310" s="2" t="s">
        <v>7891</v>
      </c>
      <c r="BM310" s="2">
        <v>33576244</v>
      </c>
      <c r="BN310" s="2" t="s">
        <v>7891</v>
      </c>
      <c r="BO310" s="2" t="s">
        <v>7891</v>
      </c>
      <c r="BP310" s="2" t="s">
        <v>7891</v>
      </c>
      <c r="BQ310" s="2" t="s">
        <v>7891</v>
      </c>
      <c r="BR310" s="2" t="s">
        <v>10271</v>
      </c>
    </row>
    <row r="311" spans="1:70" s="2" customFormat="1" ht="13" x14ac:dyDescent="0.3">
      <c r="A311" s="12" t="s">
        <v>11408</v>
      </c>
      <c r="B311" s="2" t="s">
        <v>10265</v>
      </c>
      <c r="C311" s="9" t="s">
        <v>7891</v>
      </c>
      <c r="D311" s="2" t="s">
        <v>10266</v>
      </c>
      <c r="E311" s="2" t="s">
        <v>9349</v>
      </c>
      <c r="U311" s="2" t="s">
        <v>7891</v>
      </c>
      <c r="V311" s="2" t="s">
        <v>10267</v>
      </c>
      <c r="W311" s="2" t="s">
        <v>7891</v>
      </c>
      <c r="X311" s="2" t="s">
        <v>7891</v>
      </c>
      <c r="Y311" s="2" t="s">
        <v>7891</v>
      </c>
      <c r="Z311" s="2" t="s">
        <v>7891</v>
      </c>
      <c r="AA311" s="2" t="s">
        <v>10268</v>
      </c>
      <c r="AB311" s="2" t="s">
        <v>10269</v>
      </c>
      <c r="AC311" s="2" t="s">
        <v>7891</v>
      </c>
      <c r="AD311" s="2" t="s">
        <v>7891</v>
      </c>
      <c r="AE311" s="2" t="s">
        <v>7891</v>
      </c>
      <c r="AF311" s="2" t="s">
        <v>7891</v>
      </c>
      <c r="AG311" s="2" t="s">
        <v>7891</v>
      </c>
      <c r="AH311" s="2" t="s">
        <v>7891</v>
      </c>
      <c r="AI311" s="2" t="s">
        <v>7891</v>
      </c>
      <c r="AJ311" s="2" t="s">
        <v>7891</v>
      </c>
      <c r="AK311" s="2" t="s">
        <v>7891</v>
      </c>
      <c r="AL311" s="2" t="s">
        <v>7891</v>
      </c>
      <c r="AM311" s="2" t="s">
        <v>7891</v>
      </c>
      <c r="AN311" s="2" t="s">
        <v>7891</v>
      </c>
      <c r="AO311" s="2" t="s">
        <v>9352</v>
      </c>
      <c r="AP311" s="2" t="s">
        <v>9353</v>
      </c>
      <c r="AQ311" s="2" t="s">
        <v>7891</v>
      </c>
      <c r="AR311" s="2" t="s">
        <v>7891</v>
      </c>
      <c r="AS311" s="2" t="s">
        <v>7891</v>
      </c>
      <c r="AT311" s="2" t="s">
        <v>8621</v>
      </c>
      <c r="AU311" s="2">
        <v>2022</v>
      </c>
      <c r="AV311" s="2">
        <v>67</v>
      </c>
      <c r="AW311" s="2">
        <v>1</v>
      </c>
      <c r="AX311" s="2" t="s">
        <v>7891</v>
      </c>
      <c r="AY311" s="2" t="s">
        <v>7891</v>
      </c>
      <c r="AZ311" s="2" t="s">
        <v>7891</v>
      </c>
      <c r="BA311" s="2" t="s">
        <v>7891</v>
      </c>
      <c r="BB311" s="2">
        <v>26</v>
      </c>
      <c r="BC311" s="2">
        <v>38</v>
      </c>
      <c r="BD311" s="2">
        <v>706743721992677</v>
      </c>
      <c r="BE311" s="2" t="s">
        <v>10270</v>
      </c>
      <c r="BF311" s="2" t="s">
        <v>7891</v>
      </c>
      <c r="BG311" s="2" t="s">
        <v>10231</v>
      </c>
      <c r="BH311" s="2" t="s">
        <v>7891</v>
      </c>
      <c r="BI311" s="2" t="s">
        <v>7891</v>
      </c>
      <c r="BJ311" s="2" t="s">
        <v>7891</v>
      </c>
      <c r="BK311" s="2" t="s">
        <v>7891</v>
      </c>
      <c r="BL311" s="2" t="s">
        <v>7891</v>
      </c>
      <c r="BM311" s="2">
        <v>33576244</v>
      </c>
      <c r="BN311" s="2" t="s">
        <v>7891</v>
      </c>
      <c r="BO311" s="2" t="s">
        <v>7891</v>
      </c>
      <c r="BP311" s="2" t="s">
        <v>7891</v>
      </c>
      <c r="BQ311" s="2" t="s">
        <v>7891</v>
      </c>
      <c r="BR311" s="2" t="s">
        <v>10271</v>
      </c>
    </row>
    <row r="312" spans="1:70" s="2" customFormat="1" ht="13" x14ac:dyDescent="0.3">
      <c r="A312" s="2" t="s">
        <v>11410</v>
      </c>
      <c r="B312" s="2" t="s">
        <v>10265</v>
      </c>
      <c r="C312" s="9" t="s">
        <v>7891</v>
      </c>
      <c r="D312" s="2" t="s">
        <v>10266</v>
      </c>
      <c r="E312" s="2" t="s">
        <v>9349</v>
      </c>
      <c r="U312" s="2" t="s">
        <v>7891</v>
      </c>
      <c r="V312" s="2" t="s">
        <v>10267</v>
      </c>
      <c r="W312" s="2" t="s">
        <v>7891</v>
      </c>
      <c r="X312" s="2" t="s">
        <v>7891</v>
      </c>
      <c r="Y312" s="2" t="s">
        <v>7891</v>
      </c>
      <c r="Z312" s="2" t="s">
        <v>7891</v>
      </c>
      <c r="AA312" s="2" t="s">
        <v>10268</v>
      </c>
      <c r="AB312" s="2" t="s">
        <v>10269</v>
      </c>
      <c r="AC312" s="2" t="s">
        <v>7891</v>
      </c>
      <c r="AD312" s="2" t="s">
        <v>7891</v>
      </c>
      <c r="AE312" s="2" t="s">
        <v>7891</v>
      </c>
      <c r="AF312" s="2" t="s">
        <v>7891</v>
      </c>
      <c r="AG312" s="2" t="s">
        <v>7891</v>
      </c>
      <c r="AH312" s="2" t="s">
        <v>7891</v>
      </c>
      <c r="AI312" s="2" t="s">
        <v>7891</v>
      </c>
      <c r="AJ312" s="2" t="s">
        <v>7891</v>
      </c>
      <c r="AK312" s="2" t="s">
        <v>7891</v>
      </c>
      <c r="AL312" s="2" t="s">
        <v>7891</v>
      </c>
      <c r="AM312" s="2" t="s">
        <v>7891</v>
      </c>
      <c r="AN312" s="2" t="s">
        <v>7891</v>
      </c>
      <c r="AO312" s="2" t="s">
        <v>9352</v>
      </c>
      <c r="AP312" s="2" t="s">
        <v>9353</v>
      </c>
      <c r="AQ312" s="2" t="s">
        <v>7891</v>
      </c>
      <c r="AR312" s="2" t="s">
        <v>7891</v>
      </c>
      <c r="AS312" s="2" t="s">
        <v>7891</v>
      </c>
      <c r="AT312" s="2" t="s">
        <v>8621</v>
      </c>
      <c r="AU312" s="2">
        <v>2022</v>
      </c>
      <c r="AV312" s="2">
        <v>67</v>
      </c>
      <c r="AW312" s="2">
        <v>1</v>
      </c>
      <c r="AX312" s="2" t="s">
        <v>7891</v>
      </c>
      <c r="AY312" s="2" t="s">
        <v>7891</v>
      </c>
      <c r="AZ312" s="2" t="s">
        <v>7891</v>
      </c>
      <c r="BA312" s="2" t="s">
        <v>7891</v>
      </c>
      <c r="BB312" s="2">
        <v>26</v>
      </c>
      <c r="BC312" s="2">
        <v>38</v>
      </c>
      <c r="BD312" s="2">
        <v>706743721992677</v>
      </c>
      <c r="BE312" s="2" t="s">
        <v>10270</v>
      </c>
      <c r="BF312" s="2" t="s">
        <v>7891</v>
      </c>
      <c r="BG312" s="2" t="s">
        <v>10231</v>
      </c>
      <c r="BH312" s="2" t="s">
        <v>7891</v>
      </c>
      <c r="BI312" s="2" t="s">
        <v>7891</v>
      </c>
      <c r="BJ312" s="2" t="s">
        <v>7891</v>
      </c>
      <c r="BK312" s="2" t="s">
        <v>7891</v>
      </c>
      <c r="BL312" s="2" t="s">
        <v>7891</v>
      </c>
      <c r="BM312" s="2">
        <v>33576244</v>
      </c>
      <c r="BN312" s="2" t="s">
        <v>7891</v>
      </c>
      <c r="BO312" s="2" t="s">
        <v>7891</v>
      </c>
      <c r="BP312" s="2" t="s">
        <v>7891</v>
      </c>
      <c r="BQ312" s="2" t="s">
        <v>7891</v>
      </c>
      <c r="BR312" s="2" t="s">
        <v>10271</v>
      </c>
    </row>
    <row r="313" spans="1:70" s="2" customFormat="1" ht="13" x14ac:dyDescent="0.3">
      <c r="A313" s="12" t="s">
        <v>6816</v>
      </c>
      <c r="B313" s="2" t="s">
        <v>6124</v>
      </c>
      <c r="C313" s="9">
        <v>2022</v>
      </c>
      <c r="D313" s="2" t="s">
        <v>6123</v>
      </c>
      <c r="E313" s="2" t="s">
        <v>4247</v>
      </c>
      <c r="G313" s="2" t="s">
        <v>6125</v>
      </c>
      <c r="H313" s="2" t="s">
        <v>6126</v>
      </c>
      <c r="K313" s="11">
        <v>44217</v>
      </c>
      <c r="N313" s="2" t="s">
        <v>1017</v>
      </c>
    </row>
    <row r="314" spans="1:70" s="2" customFormat="1" ht="13" x14ac:dyDescent="0.3">
      <c r="A314" s="12" t="s">
        <v>3856</v>
      </c>
      <c r="B314" s="2" t="s">
        <v>2903</v>
      </c>
      <c r="C314" s="9">
        <v>2021</v>
      </c>
      <c r="D314" s="2" t="s">
        <v>2902</v>
      </c>
      <c r="E314" s="2" t="s">
        <v>2510</v>
      </c>
      <c r="F314" s="2" t="s">
        <v>2906</v>
      </c>
      <c r="G314" s="2" t="str">
        <f>"02275910"</f>
        <v>02275910</v>
      </c>
      <c r="I314" s="2" t="str">
        <f>"20220101"</f>
        <v>20220101</v>
      </c>
      <c r="J314" s="2">
        <v>43</v>
      </c>
      <c r="K314" s="2">
        <v>2</v>
      </c>
      <c r="L314" s="2">
        <v>90</v>
      </c>
      <c r="M314" s="2">
        <v>8</v>
      </c>
      <c r="N314" s="2" t="s">
        <v>2904</v>
      </c>
      <c r="O314" s="2" t="s">
        <v>1017</v>
      </c>
      <c r="P314" s="2" t="s">
        <v>2303</v>
      </c>
      <c r="Q314" s="2" t="s">
        <v>1495</v>
      </c>
      <c r="R314" s="2" t="s">
        <v>2905</v>
      </c>
      <c r="T314" s="2" t="s">
        <v>2906</v>
      </c>
      <c r="U314" s="2" t="s">
        <v>2907</v>
      </c>
    </row>
    <row r="315" spans="1:70" s="2" customFormat="1" ht="13" x14ac:dyDescent="0.3">
      <c r="A315" s="2" t="s">
        <v>1827</v>
      </c>
      <c r="B315" s="2" t="s">
        <v>1015</v>
      </c>
      <c r="C315" s="10" t="str">
        <f>"2022"</f>
        <v>2022</v>
      </c>
      <c r="D315" s="2" t="s">
        <v>1014</v>
      </c>
      <c r="E315" s="2" t="s">
        <v>1016</v>
      </c>
      <c r="F315" s="2" t="s">
        <v>1020</v>
      </c>
      <c r="G315" s="2" t="str">
        <f>"02275910"</f>
        <v>02275910</v>
      </c>
      <c r="I315" s="2" t="str">
        <f>"2022"</f>
        <v>2022</v>
      </c>
      <c r="J315" s="2">
        <v>43</v>
      </c>
      <c r="K315" s="2">
        <v>2</v>
      </c>
      <c r="L315" s="2">
        <v>90</v>
      </c>
      <c r="M315" s="2">
        <v>8</v>
      </c>
      <c r="N315" s="2">
        <v>155539010</v>
      </c>
      <c r="O315" s="2" t="s">
        <v>1017</v>
      </c>
      <c r="P315" s="2" t="s">
        <v>1018</v>
      </c>
      <c r="Q315" s="2" t="s">
        <v>498</v>
      </c>
      <c r="R315" s="2" t="s">
        <v>1019</v>
      </c>
      <c r="U315" s="2" t="s">
        <v>1021</v>
      </c>
    </row>
    <row r="316" spans="1:70" s="2" customFormat="1" ht="13" x14ac:dyDescent="0.3">
      <c r="A316" s="12" t="s">
        <v>7212</v>
      </c>
      <c r="B316" s="2" t="s">
        <v>7202</v>
      </c>
      <c r="C316" s="9">
        <v>2021</v>
      </c>
      <c r="D316" s="2" t="s">
        <v>423</v>
      </c>
      <c r="E316" s="2" t="s">
        <v>7205</v>
      </c>
      <c r="G316" s="2" t="s">
        <v>7203</v>
      </c>
      <c r="H316" s="2" t="s">
        <v>7204</v>
      </c>
      <c r="K316" s="11">
        <v>43809</v>
      </c>
      <c r="N316" s="2" t="s">
        <v>427</v>
      </c>
    </row>
    <row r="317" spans="1:70" s="2" customFormat="1" ht="13" x14ac:dyDescent="0.3">
      <c r="A317" s="12" t="s">
        <v>7886</v>
      </c>
      <c r="B317" s="2" t="s">
        <v>7883</v>
      </c>
      <c r="C317" s="9">
        <v>2021</v>
      </c>
      <c r="D317" s="2" t="s">
        <v>423</v>
      </c>
      <c r="E317" s="2" t="s">
        <v>430</v>
      </c>
      <c r="G317" s="2">
        <v>103</v>
      </c>
      <c r="H317" s="2">
        <v>1</v>
      </c>
      <c r="J317" s="2">
        <v>33</v>
      </c>
      <c r="K317" s="2">
        <v>47</v>
      </c>
      <c r="M317" s="2">
        <v>4</v>
      </c>
      <c r="N317" s="2" t="s">
        <v>427</v>
      </c>
      <c r="O317" s="2" t="s">
        <v>7884</v>
      </c>
      <c r="P317" s="2" t="s">
        <v>467</v>
      </c>
      <c r="Q317" s="2" t="s">
        <v>7218</v>
      </c>
      <c r="S317" s="2" t="s">
        <v>7219</v>
      </c>
      <c r="T317" s="2" t="s">
        <v>7885</v>
      </c>
    </row>
    <row r="318" spans="1:70" s="2" customFormat="1" ht="13" x14ac:dyDescent="0.3">
      <c r="A318" s="12" t="s">
        <v>4116</v>
      </c>
      <c r="B318" s="2" t="s">
        <v>4111</v>
      </c>
      <c r="C318" s="9">
        <v>2019</v>
      </c>
      <c r="D318" s="2" t="s">
        <v>4110</v>
      </c>
      <c r="E318" s="2" t="s">
        <v>430</v>
      </c>
      <c r="F318" s="2" t="s">
        <v>4114</v>
      </c>
      <c r="G318" s="2" t="str">
        <f>"00223891"</f>
        <v>00223891</v>
      </c>
      <c r="I318" s="2" t="str">
        <f>"20210101"</f>
        <v>20210101</v>
      </c>
      <c r="J318" s="2">
        <v>103</v>
      </c>
      <c r="K318" s="2">
        <v>1</v>
      </c>
      <c r="L318" s="2">
        <v>33</v>
      </c>
      <c r="M318" s="2">
        <v>15</v>
      </c>
      <c r="N318" s="2" t="s">
        <v>4112</v>
      </c>
      <c r="O318" s="2" t="s">
        <v>427</v>
      </c>
      <c r="P318" s="2" t="s">
        <v>2118</v>
      </c>
      <c r="Q318" s="2" t="s">
        <v>1495</v>
      </c>
      <c r="R318" s="2" t="s">
        <v>4113</v>
      </c>
      <c r="T318" s="2" t="s">
        <v>4114</v>
      </c>
      <c r="U318" s="2" t="s">
        <v>4115</v>
      </c>
    </row>
    <row r="319" spans="1:70" s="2" customFormat="1" ht="13" x14ac:dyDescent="0.3">
      <c r="A319" s="2" t="s">
        <v>437</v>
      </c>
      <c r="B319" s="2" t="s">
        <v>425</v>
      </c>
      <c r="C319" s="6" t="s">
        <v>23</v>
      </c>
      <c r="D319" s="2" t="s">
        <v>423</v>
      </c>
      <c r="E319" s="2" t="s">
        <v>430</v>
      </c>
      <c r="F319" s="2" t="s">
        <v>424</v>
      </c>
      <c r="H319" s="2" t="s">
        <v>426</v>
      </c>
      <c r="I319" s="2" t="s">
        <v>427</v>
      </c>
      <c r="J319" s="2" t="s">
        <v>14</v>
      </c>
      <c r="M319" s="2" t="s">
        <v>428</v>
      </c>
      <c r="N319" s="2" t="s">
        <v>89</v>
      </c>
      <c r="O319" s="2" t="s">
        <v>18</v>
      </c>
      <c r="P319" s="2" t="s">
        <v>18</v>
      </c>
      <c r="Q319" s="2" t="s">
        <v>429</v>
      </c>
      <c r="R319" s="2" t="s">
        <v>121</v>
      </c>
      <c r="S319" s="2" t="s">
        <v>241</v>
      </c>
      <c r="U319" s="2" t="s">
        <v>23</v>
      </c>
      <c r="V319" s="2" t="s">
        <v>431</v>
      </c>
      <c r="W319" s="2" t="s">
        <v>432</v>
      </c>
      <c r="Y319" s="2" t="s">
        <v>433</v>
      </c>
      <c r="Z319" s="2" t="s">
        <v>434</v>
      </c>
      <c r="AA319" s="2" t="s">
        <v>435</v>
      </c>
      <c r="AC319" s="2" t="s">
        <v>436</v>
      </c>
      <c r="AD319" s="2" t="s">
        <v>30</v>
      </c>
    </row>
    <row r="320" spans="1:70" s="2" customFormat="1" ht="13" x14ac:dyDescent="0.3">
      <c r="A320" s="2" t="s">
        <v>11404</v>
      </c>
      <c r="B320" s="2" t="s">
        <v>11281</v>
      </c>
      <c r="C320" s="9" t="s">
        <v>7891</v>
      </c>
      <c r="D320" s="2" t="s">
        <v>11282</v>
      </c>
      <c r="E320" s="2" t="s">
        <v>11283</v>
      </c>
      <c r="U320" s="2" t="s">
        <v>7891</v>
      </c>
      <c r="V320" s="2" t="s">
        <v>11284</v>
      </c>
      <c r="W320" s="2" t="s">
        <v>7891</v>
      </c>
      <c r="X320" s="2" t="s">
        <v>7891</v>
      </c>
      <c r="Y320" s="2" t="s">
        <v>7891</v>
      </c>
      <c r="Z320" s="2" t="s">
        <v>7891</v>
      </c>
      <c r="AA320" s="2" t="s">
        <v>7891</v>
      </c>
      <c r="AB320" s="2" t="s">
        <v>7891</v>
      </c>
      <c r="AC320" s="2" t="s">
        <v>7891</v>
      </c>
      <c r="AD320" s="2" t="s">
        <v>7891</v>
      </c>
      <c r="AE320" s="2" t="s">
        <v>7891</v>
      </c>
      <c r="AF320" s="2" t="s">
        <v>7891</v>
      </c>
      <c r="AG320" s="2" t="s">
        <v>7891</v>
      </c>
      <c r="AH320" s="2" t="s">
        <v>7891</v>
      </c>
      <c r="AI320" s="2" t="s">
        <v>7891</v>
      </c>
      <c r="AJ320" s="2" t="s">
        <v>7891</v>
      </c>
      <c r="AK320" s="2" t="s">
        <v>7891</v>
      </c>
      <c r="AL320" s="2" t="s">
        <v>7891</v>
      </c>
      <c r="AM320" s="2" t="s">
        <v>7891</v>
      </c>
      <c r="AN320" s="2" t="s">
        <v>7891</v>
      </c>
      <c r="AO320" s="2" t="s">
        <v>11285</v>
      </c>
      <c r="AP320" s="2" t="s">
        <v>7891</v>
      </c>
      <c r="AQ320" s="2" t="s">
        <v>7891</v>
      </c>
      <c r="AR320" s="2" t="s">
        <v>7891</v>
      </c>
      <c r="AS320" s="2" t="s">
        <v>7891</v>
      </c>
      <c r="AT320" s="2" t="s">
        <v>7891</v>
      </c>
      <c r="AU320" s="2">
        <v>2020</v>
      </c>
      <c r="AV320" s="2" t="s">
        <v>7891</v>
      </c>
      <c r="AW320" s="2">
        <v>37</v>
      </c>
      <c r="AX320" s="2" t="s">
        <v>7891</v>
      </c>
      <c r="AY320" s="2" t="s">
        <v>7891</v>
      </c>
      <c r="AZ320" s="2" t="s">
        <v>7891</v>
      </c>
      <c r="BA320" s="2" t="s">
        <v>7891</v>
      </c>
      <c r="BB320" s="2" t="s">
        <v>7891</v>
      </c>
      <c r="BC320" s="2" t="s">
        <v>7891</v>
      </c>
      <c r="BD320" s="2">
        <v>6936</v>
      </c>
      <c r="BE320" s="2" t="s">
        <v>11286</v>
      </c>
      <c r="BF320" s="2" t="s">
        <v>7891</v>
      </c>
      <c r="BG320" s="2" t="s">
        <v>7891</v>
      </c>
      <c r="BH320" s="2" t="s">
        <v>7891</v>
      </c>
      <c r="BI320" s="2" t="s">
        <v>7891</v>
      </c>
      <c r="BJ320" s="2" t="s">
        <v>7891</v>
      </c>
      <c r="BK320" s="2" t="s">
        <v>7891</v>
      </c>
      <c r="BL320" s="2" t="s">
        <v>7891</v>
      </c>
      <c r="BM320" s="2" t="s">
        <v>7891</v>
      </c>
      <c r="BN320" s="2" t="s">
        <v>7891</v>
      </c>
      <c r="BO320" s="2" t="s">
        <v>7891</v>
      </c>
      <c r="BP320" s="2" t="s">
        <v>7891</v>
      </c>
      <c r="BQ320" s="2" t="s">
        <v>7891</v>
      </c>
      <c r="BR320" s="2" t="s">
        <v>11287</v>
      </c>
    </row>
    <row r="321" spans="1:70" s="2" customFormat="1" ht="13" x14ac:dyDescent="0.3">
      <c r="A321" s="2" t="s">
        <v>7072</v>
      </c>
      <c r="B321" s="2" t="s">
        <v>6988</v>
      </c>
      <c r="C321" s="9">
        <v>2021</v>
      </c>
      <c r="D321" s="2" t="s">
        <v>6987</v>
      </c>
      <c r="E321" s="2" t="s">
        <v>5356</v>
      </c>
      <c r="G321" s="2" t="s">
        <v>6989</v>
      </c>
      <c r="H321" s="2" t="s">
        <v>6990</v>
      </c>
      <c r="K321" s="11">
        <v>44454</v>
      </c>
      <c r="L321" s="2" t="s">
        <v>6991</v>
      </c>
      <c r="N321" s="2" t="s">
        <v>6992</v>
      </c>
    </row>
    <row r="322" spans="1:70" s="2" customFormat="1" ht="13" x14ac:dyDescent="0.3">
      <c r="A322" s="12" t="s">
        <v>7738</v>
      </c>
      <c r="B322" s="2" t="s">
        <v>7593</v>
      </c>
      <c r="C322" s="9">
        <v>2021</v>
      </c>
      <c r="D322" s="2" t="s">
        <v>7594</v>
      </c>
      <c r="E322" s="2" t="s">
        <v>7595</v>
      </c>
      <c r="G322" s="2">
        <v>8</v>
      </c>
      <c r="H322" s="2">
        <v>9</v>
      </c>
      <c r="I322" s="2" t="s">
        <v>7596</v>
      </c>
      <c r="N322" s="2" t="s">
        <v>6992</v>
      </c>
      <c r="O322" s="2" t="s">
        <v>7597</v>
      </c>
      <c r="P322" s="2" t="s">
        <v>7302</v>
      </c>
      <c r="Q322" s="2" t="s">
        <v>7218</v>
      </c>
      <c r="R322" s="2" t="s">
        <v>7266</v>
      </c>
      <c r="S322" s="2" t="s">
        <v>7219</v>
      </c>
      <c r="T322" s="2" t="s">
        <v>7598</v>
      </c>
    </row>
    <row r="323" spans="1:70" s="2" customFormat="1" ht="13" x14ac:dyDescent="0.3">
      <c r="A323" s="12" t="s">
        <v>11408</v>
      </c>
      <c r="B323" s="2" t="s">
        <v>11667</v>
      </c>
      <c r="C323" s="9" t="s">
        <v>7891</v>
      </c>
      <c r="D323" s="2" t="s">
        <v>6987</v>
      </c>
      <c r="E323" s="2" t="s">
        <v>8247</v>
      </c>
      <c r="U323" s="2" t="s">
        <v>7891</v>
      </c>
      <c r="V323" s="2" t="s">
        <v>11668</v>
      </c>
      <c r="W323" s="2" t="s">
        <v>7891</v>
      </c>
      <c r="X323" s="2" t="s">
        <v>7891</v>
      </c>
      <c r="Y323" s="2" t="s">
        <v>7891</v>
      </c>
      <c r="Z323" s="2" t="s">
        <v>7891</v>
      </c>
      <c r="AA323" s="2" t="s">
        <v>7891</v>
      </c>
      <c r="AB323" s="2" t="s">
        <v>11669</v>
      </c>
      <c r="AC323" s="2" t="s">
        <v>7891</v>
      </c>
      <c r="AD323" s="2" t="s">
        <v>7891</v>
      </c>
      <c r="AE323" s="2" t="s">
        <v>7891</v>
      </c>
      <c r="AF323" s="2" t="s">
        <v>7891</v>
      </c>
      <c r="AG323" s="2" t="s">
        <v>7891</v>
      </c>
      <c r="AH323" s="2" t="s">
        <v>7891</v>
      </c>
      <c r="AI323" s="2" t="s">
        <v>7891</v>
      </c>
      <c r="AJ323" s="2" t="s">
        <v>7891</v>
      </c>
      <c r="AK323" s="2" t="s">
        <v>7891</v>
      </c>
      <c r="AL323" s="2" t="s">
        <v>7891</v>
      </c>
      <c r="AM323" s="2" t="s">
        <v>7891</v>
      </c>
      <c r="AN323" s="2" t="s">
        <v>7891</v>
      </c>
      <c r="AO323" s="2" t="s">
        <v>8250</v>
      </c>
      <c r="AP323" s="2" t="s">
        <v>7891</v>
      </c>
      <c r="AQ323" s="2" t="s">
        <v>7891</v>
      </c>
      <c r="AR323" s="2" t="s">
        <v>7891</v>
      </c>
      <c r="AS323" s="2" t="s">
        <v>7891</v>
      </c>
      <c r="AT323" s="2" t="s">
        <v>9183</v>
      </c>
      <c r="AU323" s="2">
        <v>2021</v>
      </c>
      <c r="AV323" s="2">
        <v>8</v>
      </c>
      <c r="AW323" s="2">
        <v>9</v>
      </c>
      <c r="AX323" s="2" t="s">
        <v>7891</v>
      </c>
      <c r="AY323" s="2" t="s">
        <v>7891</v>
      </c>
      <c r="AZ323" s="2" t="s">
        <v>7891</v>
      </c>
      <c r="BA323" s="2" t="s">
        <v>7891</v>
      </c>
      <c r="BB323" s="2" t="s">
        <v>7891</v>
      </c>
      <c r="BC323" s="2" t="s">
        <v>7891</v>
      </c>
      <c r="BD323" s="2" t="s">
        <v>7596</v>
      </c>
      <c r="BE323" s="2" t="s">
        <v>6992</v>
      </c>
      <c r="BF323" s="2" t="s">
        <v>7891</v>
      </c>
      <c r="BG323" s="2" t="s">
        <v>7891</v>
      </c>
      <c r="BH323" s="2" t="s">
        <v>7891</v>
      </c>
      <c r="BI323" s="2" t="s">
        <v>7891</v>
      </c>
      <c r="BJ323" s="2" t="s">
        <v>7891</v>
      </c>
      <c r="BK323" s="2" t="s">
        <v>7891</v>
      </c>
      <c r="BL323" s="2" t="s">
        <v>7891</v>
      </c>
      <c r="BM323" s="2">
        <v>34524107</v>
      </c>
      <c r="BN323" s="2" t="s">
        <v>7891</v>
      </c>
      <c r="BO323" s="2" t="s">
        <v>7891</v>
      </c>
      <c r="BP323" s="2" t="s">
        <v>7891</v>
      </c>
      <c r="BQ323" s="2" t="s">
        <v>7891</v>
      </c>
      <c r="BR323" s="2" t="s">
        <v>11670</v>
      </c>
    </row>
    <row r="324" spans="1:70" s="2" customFormat="1" ht="13" x14ac:dyDescent="0.3">
      <c r="A324" s="2" t="s">
        <v>6816</v>
      </c>
      <c r="B324" s="2" t="s">
        <v>4724</v>
      </c>
      <c r="C324" s="9">
        <v>2021</v>
      </c>
      <c r="D324" s="2" t="s">
        <v>4723</v>
      </c>
      <c r="E324" s="2" t="s">
        <v>4727</v>
      </c>
      <c r="G324" s="2" t="s">
        <v>4725</v>
      </c>
      <c r="H324" s="2" t="s">
        <v>4726</v>
      </c>
      <c r="K324" s="11">
        <v>44366</v>
      </c>
      <c r="N324" s="2" t="s">
        <v>4728</v>
      </c>
    </row>
    <row r="325" spans="1:70" s="2" customFormat="1" ht="13" x14ac:dyDescent="0.3">
      <c r="A325" s="2" t="s">
        <v>6816</v>
      </c>
      <c r="B325" s="2" t="s">
        <v>5174</v>
      </c>
      <c r="C325" s="9">
        <v>2021</v>
      </c>
      <c r="D325" s="2" t="s">
        <v>147</v>
      </c>
      <c r="E325" s="2" t="s">
        <v>5177</v>
      </c>
      <c r="G325" s="2" t="s">
        <v>5175</v>
      </c>
      <c r="H325" s="2" t="s">
        <v>5176</v>
      </c>
      <c r="K325" s="11">
        <v>44069</v>
      </c>
      <c r="L325" s="2" t="s">
        <v>5178</v>
      </c>
      <c r="M325" s="2" t="s">
        <v>5179</v>
      </c>
      <c r="N325" s="2" t="s">
        <v>151</v>
      </c>
    </row>
    <row r="326" spans="1:70" s="2" customFormat="1" ht="13" x14ac:dyDescent="0.3">
      <c r="A326" s="2" t="s">
        <v>6816</v>
      </c>
      <c r="B326" s="2" t="s">
        <v>6779</v>
      </c>
      <c r="C326" s="9">
        <v>2022</v>
      </c>
      <c r="D326" s="2" t="s">
        <v>6778</v>
      </c>
      <c r="E326" s="2" t="s">
        <v>6782</v>
      </c>
      <c r="G326" s="2" t="s">
        <v>6780</v>
      </c>
      <c r="H326" s="2" t="s">
        <v>6781</v>
      </c>
      <c r="K326" s="11">
        <v>44391</v>
      </c>
      <c r="N326" s="2" t="s">
        <v>946</v>
      </c>
    </row>
    <row r="327" spans="1:70" s="2" customFormat="1" ht="13" x14ac:dyDescent="0.3">
      <c r="A327" s="2" t="s">
        <v>6816</v>
      </c>
      <c r="B327" s="2" t="s">
        <v>5043</v>
      </c>
      <c r="C327" s="9">
        <v>2021</v>
      </c>
      <c r="D327" s="2" t="s">
        <v>5042</v>
      </c>
      <c r="E327" s="2" t="s">
        <v>5046</v>
      </c>
      <c r="G327" s="2" t="s">
        <v>5044</v>
      </c>
      <c r="H327" s="2" t="s">
        <v>5045</v>
      </c>
      <c r="K327" s="11">
        <v>44308</v>
      </c>
      <c r="N327" s="2" t="s">
        <v>3105</v>
      </c>
    </row>
    <row r="328" spans="1:70" s="2" customFormat="1" ht="13" x14ac:dyDescent="0.3">
      <c r="A328" s="12" t="s">
        <v>6816</v>
      </c>
      <c r="B328" s="2" t="s">
        <v>6567</v>
      </c>
      <c r="C328" s="9">
        <v>2022</v>
      </c>
      <c r="D328" s="2" t="s">
        <v>6566</v>
      </c>
      <c r="E328" s="2" t="s">
        <v>6348</v>
      </c>
      <c r="G328" s="2" t="s">
        <v>6568</v>
      </c>
      <c r="H328" s="2" t="s">
        <v>6569</v>
      </c>
      <c r="K328" s="11">
        <v>44700</v>
      </c>
      <c r="N328" s="2" t="s">
        <v>6570</v>
      </c>
    </row>
    <row r="329" spans="1:70" s="2" customFormat="1" ht="13" x14ac:dyDescent="0.3">
      <c r="A329" s="12" t="s">
        <v>7079</v>
      </c>
      <c r="B329" s="2" t="s">
        <v>6567</v>
      </c>
      <c r="C329" s="9">
        <v>2022</v>
      </c>
      <c r="D329" s="2" t="s">
        <v>6566</v>
      </c>
      <c r="E329" s="2" t="s">
        <v>6348</v>
      </c>
      <c r="G329" s="2" t="s">
        <v>6568</v>
      </c>
      <c r="H329" s="2" t="s">
        <v>6569</v>
      </c>
      <c r="K329" s="11">
        <v>44700</v>
      </c>
      <c r="N329" s="2" t="s">
        <v>6570</v>
      </c>
    </row>
    <row r="330" spans="1:70" s="2" customFormat="1" ht="13" x14ac:dyDescent="0.3">
      <c r="A330" s="2" t="s">
        <v>7212</v>
      </c>
      <c r="B330" s="2" t="s">
        <v>6567</v>
      </c>
      <c r="C330" s="9">
        <v>2022</v>
      </c>
      <c r="D330" s="2" t="s">
        <v>6566</v>
      </c>
      <c r="E330" s="2" t="s">
        <v>6348</v>
      </c>
      <c r="G330" s="2" t="s">
        <v>6568</v>
      </c>
      <c r="H330" s="2" t="s">
        <v>6569</v>
      </c>
      <c r="K330" s="11">
        <v>44700</v>
      </c>
      <c r="N330" s="2" t="s">
        <v>6570</v>
      </c>
    </row>
    <row r="331" spans="1:70" s="2" customFormat="1" ht="13" x14ac:dyDescent="0.3">
      <c r="A331" s="12" t="s">
        <v>6816</v>
      </c>
      <c r="B331" s="2" t="s">
        <v>4657</v>
      </c>
      <c r="C331" s="9">
        <v>2021</v>
      </c>
      <c r="D331" s="2" t="s">
        <v>4656</v>
      </c>
      <c r="E331" s="2" t="s">
        <v>4660</v>
      </c>
      <c r="G331" s="2" t="s">
        <v>4658</v>
      </c>
      <c r="H331" s="2" t="s">
        <v>4659</v>
      </c>
      <c r="K331" s="11">
        <v>44221</v>
      </c>
      <c r="L331" s="2" t="s">
        <v>4661</v>
      </c>
      <c r="N331" s="2" t="s">
        <v>2843</v>
      </c>
    </row>
    <row r="332" spans="1:70" s="2" customFormat="1" ht="13" x14ac:dyDescent="0.3">
      <c r="A332" s="2" t="s">
        <v>7072</v>
      </c>
      <c r="B332" s="2" t="s">
        <v>4657</v>
      </c>
      <c r="C332" s="9">
        <v>2021</v>
      </c>
      <c r="D332" s="2" t="s">
        <v>4656</v>
      </c>
      <c r="E332" s="2" t="s">
        <v>4660</v>
      </c>
      <c r="G332" s="2" t="s">
        <v>4658</v>
      </c>
      <c r="H332" s="2" t="s">
        <v>4659</v>
      </c>
      <c r="K332" s="11">
        <v>44221</v>
      </c>
      <c r="L332" s="2" t="s">
        <v>4661</v>
      </c>
      <c r="N332" s="2" t="s">
        <v>2843</v>
      </c>
    </row>
    <row r="333" spans="1:70" s="2" customFormat="1" ht="13" x14ac:dyDescent="0.3">
      <c r="A333" s="2" t="s">
        <v>7072</v>
      </c>
      <c r="B333" s="2" t="s">
        <v>7034</v>
      </c>
      <c r="C333" s="9">
        <v>2020</v>
      </c>
      <c r="D333" s="2" t="s">
        <v>7033</v>
      </c>
      <c r="E333" s="2" t="s">
        <v>4240</v>
      </c>
      <c r="G333" s="2" t="s">
        <v>7035</v>
      </c>
      <c r="H333" s="2" t="s">
        <v>4659</v>
      </c>
      <c r="K333" s="11">
        <v>44181</v>
      </c>
      <c r="L333" s="2" t="s">
        <v>7036</v>
      </c>
      <c r="N333" s="2" t="s">
        <v>7037</v>
      </c>
    </row>
    <row r="334" spans="1:70" s="2" customFormat="1" ht="13" x14ac:dyDescent="0.3">
      <c r="A334" s="2" t="s">
        <v>6816</v>
      </c>
      <c r="B334" s="2" t="s">
        <v>4701</v>
      </c>
      <c r="C334" s="9">
        <v>2021</v>
      </c>
      <c r="D334" s="2" t="s">
        <v>4700</v>
      </c>
      <c r="E334" s="2" t="s">
        <v>4704</v>
      </c>
      <c r="G334" s="2" t="s">
        <v>4702</v>
      </c>
      <c r="H334" s="2" t="s">
        <v>4703</v>
      </c>
      <c r="K334" s="11">
        <v>44452</v>
      </c>
      <c r="L334" s="2" t="s">
        <v>4705</v>
      </c>
      <c r="N334" s="2" t="s">
        <v>2277</v>
      </c>
    </row>
    <row r="335" spans="1:70" s="2" customFormat="1" ht="13" x14ac:dyDescent="0.3">
      <c r="A335" s="2" t="s">
        <v>6816</v>
      </c>
      <c r="B335" s="2" t="s">
        <v>4986</v>
      </c>
      <c r="C335" s="9">
        <v>2021</v>
      </c>
      <c r="D335" s="2" t="s">
        <v>4985</v>
      </c>
      <c r="E335" s="2" t="s">
        <v>4988</v>
      </c>
      <c r="G335" s="2" t="s">
        <v>4987</v>
      </c>
      <c r="H335" s="2" t="s">
        <v>4703</v>
      </c>
      <c r="K335" s="11">
        <v>44289</v>
      </c>
      <c r="L335" s="2" t="s">
        <v>4989</v>
      </c>
      <c r="N335" s="2" t="s">
        <v>4990</v>
      </c>
    </row>
    <row r="336" spans="1:70" s="2" customFormat="1" ht="13" x14ac:dyDescent="0.3">
      <c r="A336" s="2" t="s">
        <v>6816</v>
      </c>
      <c r="B336" s="2" t="s">
        <v>4896</v>
      </c>
      <c r="C336" s="9">
        <v>2021</v>
      </c>
      <c r="D336" s="2" t="s">
        <v>4895</v>
      </c>
      <c r="E336" s="2" t="s">
        <v>4756</v>
      </c>
      <c r="G336" s="2" t="s">
        <v>4897</v>
      </c>
      <c r="H336" s="2" t="s">
        <v>4703</v>
      </c>
      <c r="K336" s="11">
        <v>44330</v>
      </c>
      <c r="N336" s="2" t="s">
        <v>4898</v>
      </c>
    </row>
    <row r="337" spans="1:70" s="2" customFormat="1" ht="13" x14ac:dyDescent="0.3">
      <c r="A337" s="2" t="s">
        <v>6816</v>
      </c>
      <c r="B337" s="2" t="s">
        <v>5444</v>
      </c>
      <c r="C337" s="9">
        <v>2021</v>
      </c>
      <c r="D337" s="2" t="s">
        <v>5443</v>
      </c>
      <c r="E337" s="2" t="s">
        <v>5447</v>
      </c>
      <c r="G337" s="2" t="s">
        <v>5445</v>
      </c>
      <c r="H337" s="2" t="s">
        <v>5446</v>
      </c>
      <c r="K337" s="11">
        <v>44468</v>
      </c>
      <c r="L337" s="2" t="s">
        <v>5448</v>
      </c>
      <c r="N337" s="2" t="s">
        <v>1627</v>
      </c>
    </row>
    <row r="338" spans="1:70" s="2" customFormat="1" ht="13" x14ac:dyDescent="0.3">
      <c r="A338" s="2" t="s">
        <v>7212</v>
      </c>
      <c r="B338" s="2" t="s">
        <v>7207</v>
      </c>
      <c r="C338" s="9">
        <v>2021</v>
      </c>
      <c r="D338" s="2" t="s">
        <v>7206</v>
      </c>
      <c r="E338" s="2" t="s">
        <v>7210</v>
      </c>
      <c r="G338" s="2" t="s">
        <v>7208</v>
      </c>
      <c r="H338" s="2" t="s">
        <v>7209</v>
      </c>
      <c r="K338" s="11">
        <v>44323</v>
      </c>
      <c r="N338" s="2" t="s">
        <v>7211</v>
      </c>
    </row>
    <row r="339" spans="1:70" s="2" customFormat="1" ht="13" x14ac:dyDescent="0.3">
      <c r="A339" s="2" t="s">
        <v>6816</v>
      </c>
      <c r="B339" s="2" t="s">
        <v>4730</v>
      </c>
      <c r="C339" s="9">
        <v>2021</v>
      </c>
      <c r="D339" s="2" t="s">
        <v>4729</v>
      </c>
      <c r="E339" s="2" t="s">
        <v>4409</v>
      </c>
      <c r="G339" s="2" t="s">
        <v>4731</v>
      </c>
      <c r="H339" s="2" t="s">
        <v>4732</v>
      </c>
      <c r="K339" s="11">
        <v>44364</v>
      </c>
      <c r="N339" s="2" t="s">
        <v>725</v>
      </c>
    </row>
    <row r="340" spans="1:70" s="2" customFormat="1" ht="13" x14ac:dyDescent="0.3">
      <c r="A340" s="12" t="s">
        <v>11404</v>
      </c>
      <c r="B340" s="2" t="s">
        <v>9779</v>
      </c>
      <c r="C340" s="9" t="s">
        <v>7891</v>
      </c>
      <c r="D340" s="2" t="s">
        <v>147</v>
      </c>
      <c r="E340" s="2" t="s">
        <v>9780</v>
      </c>
      <c r="U340" s="2" t="s">
        <v>7891</v>
      </c>
      <c r="V340" s="2" t="s">
        <v>9781</v>
      </c>
      <c r="W340" s="2" t="s">
        <v>7891</v>
      </c>
      <c r="X340" s="2" t="s">
        <v>7891</v>
      </c>
      <c r="Y340" s="2" t="s">
        <v>7891</v>
      </c>
      <c r="Z340" s="2" t="s">
        <v>7891</v>
      </c>
      <c r="AA340" s="2" t="s">
        <v>7891</v>
      </c>
      <c r="AB340" s="2" t="s">
        <v>9782</v>
      </c>
      <c r="AC340" s="2" t="s">
        <v>7891</v>
      </c>
      <c r="AD340" s="2" t="s">
        <v>7891</v>
      </c>
      <c r="AE340" s="2" t="s">
        <v>7891</v>
      </c>
      <c r="AF340" s="2" t="s">
        <v>7891</v>
      </c>
      <c r="AG340" s="2" t="s">
        <v>7891</v>
      </c>
      <c r="AH340" s="2" t="s">
        <v>7891</v>
      </c>
      <c r="AI340" s="2" t="s">
        <v>7891</v>
      </c>
      <c r="AJ340" s="2" t="s">
        <v>7891</v>
      </c>
      <c r="AK340" s="2" t="s">
        <v>7891</v>
      </c>
      <c r="AL340" s="2" t="s">
        <v>7891</v>
      </c>
      <c r="AM340" s="2" t="s">
        <v>7891</v>
      </c>
      <c r="AN340" s="2" t="s">
        <v>7891</v>
      </c>
      <c r="AO340" s="2" t="s">
        <v>152</v>
      </c>
      <c r="AP340" s="2" t="s">
        <v>9783</v>
      </c>
      <c r="AQ340" s="2" t="s">
        <v>7891</v>
      </c>
      <c r="AR340" s="2" t="s">
        <v>7891</v>
      </c>
      <c r="AS340" s="2" t="s">
        <v>7891</v>
      </c>
      <c r="AT340" s="2" t="s">
        <v>7998</v>
      </c>
      <c r="AU340" s="2">
        <v>2021</v>
      </c>
      <c r="AV340" s="2">
        <v>68</v>
      </c>
      <c r="AW340" s="2">
        <v>6</v>
      </c>
      <c r="AX340" s="2" t="s">
        <v>7891</v>
      </c>
      <c r="AY340" s="2" t="s">
        <v>7891</v>
      </c>
      <c r="AZ340" s="2" t="s">
        <v>7891</v>
      </c>
      <c r="BA340" s="2" t="s">
        <v>7891</v>
      </c>
      <c r="BB340" s="2">
        <v>1104</v>
      </c>
      <c r="BC340" s="2">
        <v>1111</v>
      </c>
      <c r="BD340" s="2" t="s">
        <v>7891</v>
      </c>
      <c r="BE340" s="2" t="s">
        <v>151</v>
      </c>
      <c r="BF340" s="2" t="s">
        <v>7891</v>
      </c>
      <c r="BG340" s="2" t="s">
        <v>9784</v>
      </c>
      <c r="BH340" s="2" t="s">
        <v>7891</v>
      </c>
      <c r="BI340" s="2" t="s">
        <v>7891</v>
      </c>
      <c r="BJ340" s="2" t="s">
        <v>7891</v>
      </c>
      <c r="BK340" s="2" t="s">
        <v>7891</v>
      </c>
      <c r="BL340" s="2" t="s">
        <v>7891</v>
      </c>
      <c r="BM340" s="2">
        <v>32839079</v>
      </c>
      <c r="BN340" s="2" t="s">
        <v>7891</v>
      </c>
      <c r="BO340" s="2" t="s">
        <v>7891</v>
      </c>
      <c r="BP340" s="2" t="s">
        <v>7891</v>
      </c>
      <c r="BQ340" s="2" t="s">
        <v>7891</v>
      </c>
      <c r="BR340" s="2" t="s">
        <v>9785</v>
      </c>
    </row>
    <row r="341" spans="1:70" s="2" customFormat="1" ht="13" x14ac:dyDescent="0.3">
      <c r="A341" s="12" t="s">
        <v>323</v>
      </c>
      <c r="B341" s="2" t="s">
        <v>149</v>
      </c>
      <c r="C341" s="6">
        <v>2021</v>
      </c>
      <c r="D341" s="2" t="s">
        <v>147</v>
      </c>
      <c r="E341" s="2" t="s">
        <v>154</v>
      </c>
      <c r="F341" s="2" t="s">
        <v>148</v>
      </c>
      <c r="G341" s="2" t="s">
        <v>150</v>
      </c>
      <c r="H341" s="2" t="s">
        <v>151</v>
      </c>
      <c r="I341" s="2" t="s">
        <v>14</v>
      </c>
      <c r="L341" s="2" t="s">
        <v>152</v>
      </c>
      <c r="M341" s="2" t="s">
        <v>105</v>
      </c>
      <c r="N341" s="2" t="s">
        <v>18</v>
      </c>
      <c r="O341" s="2" t="s">
        <v>18</v>
      </c>
      <c r="Q341" s="2" t="s">
        <v>20</v>
      </c>
      <c r="R341" s="2" t="s">
        <v>153</v>
      </c>
      <c r="T341" s="2" t="s">
        <v>23</v>
      </c>
      <c r="U341" s="2" t="s">
        <v>155</v>
      </c>
      <c r="V341" s="2" t="s">
        <v>156</v>
      </c>
      <c r="Y341" s="2" t="s">
        <v>157</v>
      </c>
      <c r="Z341" s="2" t="s">
        <v>158</v>
      </c>
      <c r="AB341" s="2" t="s">
        <v>159</v>
      </c>
      <c r="AC341" s="2" t="s">
        <v>30</v>
      </c>
    </row>
    <row r="342" spans="1:70" s="2" customFormat="1" ht="13" x14ac:dyDescent="0.3">
      <c r="A342" s="2" t="s">
        <v>1827</v>
      </c>
      <c r="B342" s="2" t="s">
        <v>1348</v>
      </c>
      <c r="C342" s="10">
        <v>2021</v>
      </c>
      <c r="D342" s="2" t="s">
        <v>1347</v>
      </c>
      <c r="E342" s="2" t="s">
        <v>154</v>
      </c>
      <c r="F342" s="2" t="s">
        <v>1350</v>
      </c>
      <c r="G342" s="2" t="str">
        <f>"1054139X"</f>
        <v>1054139X</v>
      </c>
      <c r="I342" s="2" t="str">
        <f>"Jun2021"</f>
        <v>Jun2021</v>
      </c>
      <c r="J342" s="2">
        <v>68</v>
      </c>
      <c r="K342" s="2">
        <v>6</v>
      </c>
      <c r="L342" s="2">
        <v>1104</v>
      </c>
      <c r="M342" s="2">
        <v>8</v>
      </c>
      <c r="N342" s="2">
        <v>150229201</v>
      </c>
      <c r="O342" s="2" t="s">
        <v>151</v>
      </c>
      <c r="P342" s="2" t="s">
        <v>449</v>
      </c>
      <c r="Q342" s="2" t="s">
        <v>442</v>
      </c>
      <c r="R342" s="2" t="s">
        <v>1349</v>
      </c>
      <c r="U342" s="2" t="s">
        <v>1351</v>
      </c>
    </row>
    <row r="343" spans="1:70" s="2" customFormat="1" ht="13" x14ac:dyDescent="0.3">
      <c r="A343" s="12" t="s">
        <v>3856</v>
      </c>
      <c r="B343" s="2" t="s">
        <v>1348</v>
      </c>
      <c r="C343" s="9">
        <v>2020</v>
      </c>
      <c r="D343" s="2" t="s">
        <v>3340</v>
      </c>
      <c r="E343" s="2" t="s">
        <v>154</v>
      </c>
      <c r="F343" s="2" t="s">
        <v>3343</v>
      </c>
      <c r="G343" s="2" t="str">
        <f>"1054139X"</f>
        <v>1054139X</v>
      </c>
      <c r="I343" s="2" t="str">
        <f>"20210601"</f>
        <v>20210601</v>
      </c>
      <c r="J343" s="2">
        <v>68</v>
      </c>
      <c r="K343" s="2">
        <v>6</v>
      </c>
      <c r="L343" s="2">
        <v>1104</v>
      </c>
      <c r="M343" s="2">
        <v>8</v>
      </c>
      <c r="N343" s="2" t="s">
        <v>3341</v>
      </c>
      <c r="O343" s="2" t="s">
        <v>151</v>
      </c>
      <c r="P343" s="2" t="s">
        <v>2124</v>
      </c>
      <c r="Q343" s="2" t="s">
        <v>1495</v>
      </c>
      <c r="R343" s="2" t="s">
        <v>3342</v>
      </c>
      <c r="T343" s="2" t="s">
        <v>3343</v>
      </c>
      <c r="U343" s="2" t="s">
        <v>3344</v>
      </c>
    </row>
    <row r="344" spans="1:70" s="2" customFormat="1" ht="13" x14ac:dyDescent="0.3">
      <c r="A344" s="12" t="s">
        <v>1827</v>
      </c>
      <c r="B344" s="2" t="s">
        <v>944</v>
      </c>
      <c r="C344" s="10">
        <v>2022</v>
      </c>
      <c r="D344" s="2" t="s">
        <v>943</v>
      </c>
      <c r="E344" s="2" t="s">
        <v>945</v>
      </c>
      <c r="F344" s="2" t="s">
        <v>948</v>
      </c>
      <c r="G344" s="2" t="str">
        <f>"09621067"</f>
        <v>09621067</v>
      </c>
      <c r="I344" s="2" t="str">
        <f>"Mar2022"</f>
        <v>Mar2022</v>
      </c>
      <c r="J344" s="2">
        <v>31</v>
      </c>
      <c r="K344" s="8">
        <v>44717</v>
      </c>
      <c r="L344" s="2">
        <v>733</v>
      </c>
      <c r="M344" s="2">
        <v>11</v>
      </c>
      <c r="N344" s="2">
        <v>155057330</v>
      </c>
      <c r="O344" s="2" t="s">
        <v>946</v>
      </c>
      <c r="P344" s="2" t="s">
        <v>726</v>
      </c>
      <c r="Q344" s="2" t="s">
        <v>442</v>
      </c>
      <c r="R344" s="2" t="s">
        <v>947</v>
      </c>
      <c r="U344" s="2" t="s">
        <v>949</v>
      </c>
    </row>
    <row r="345" spans="1:70" s="2" customFormat="1" ht="13" x14ac:dyDescent="0.3">
      <c r="A345" s="2" t="s">
        <v>3856</v>
      </c>
      <c r="B345" s="2" t="s">
        <v>944</v>
      </c>
      <c r="C345" s="9">
        <v>2021</v>
      </c>
      <c r="D345" s="2" t="s">
        <v>2812</v>
      </c>
      <c r="E345" s="2" t="s">
        <v>2813</v>
      </c>
      <c r="F345" s="2" t="s">
        <v>2815</v>
      </c>
      <c r="G345" s="2" t="str">
        <f>"09621067"</f>
        <v>09621067</v>
      </c>
      <c r="I345" s="2" t="str">
        <f>"20210713"</f>
        <v>20210713</v>
      </c>
      <c r="N345" s="2" t="s">
        <v>2814</v>
      </c>
      <c r="O345" s="2" t="s">
        <v>946</v>
      </c>
      <c r="P345" s="2" t="s">
        <v>2053</v>
      </c>
      <c r="Q345" s="2" t="s">
        <v>2054</v>
      </c>
      <c r="R345" s="2" t="s">
        <v>2055</v>
      </c>
      <c r="T345" s="2" t="s">
        <v>2815</v>
      </c>
      <c r="U345" s="2" t="s">
        <v>2816</v>
      </c>
    </row>
    <row r="346" spans="1:70" s="2" customFormat="1" ht="13" x14ac:dyDescent="0.3">
      <c r="A346" s="12" t="s">
        <v>11404</v>
      </c>
      <c r="B346" s="2" t="s">
        <v>9461</v>
      </c>
      <c r="C346" s="9" t="s">
        <v>7891</v>
      </c>
      <c r="D346" s="2" t="s">
        <v>6778</v>
      </c>
      <c r="E346" s="2" t="s">
        <v>9462</v>
      </c>
      <c r="U346" s="2" t="s">
        <v>7891</v>
      </c>
      <c r="V346" s="2" t="s">
        <v>9463</v>
      </c>
      <c r="W346" s="2" t="s">
        <v>7891</v>
      </c>
      <c r="X346" s="2" t="s">
        <v>7891</v>
      </c>
      <c r="Y346" s="2" t="s">
        <v>7891</v>
      </c>
      <c r="Z346" s="2" t="s">
        <v>7891</v>
      </c>
      <c r="AA346" s="2" t="s">
        <v>7891</v>
      </c>
      <c r="AB346" s="2" t="s">
        <v>7891</v>
      </c>
      <c r="AC346" s="2" t="s">
        <v>7891</v>
      </c>
      <c r="AD346" s="2" t="s">
        <v>7891</v>
      </c>
      <c r="AE346" s="2" t="s">
        <v>7891</v>
      </c>
      <c r="AF346" s="2" t="s">
        <v>7891</v>
      </c>
      <c r="AG346" s="2" t="s">
        <v>7891</v>
      </c>
      <c r="AH346" s="2" t="s">
        <v>7891</v>
      </c>
      <c r="AI346" s="2" t="s">
        <v>7891</v>
      </c>
      <c r="AJ346" s="2" t="s">
        <v>7891</v>
      </c>
      <c r="AK346" s="2" t="s">
        <v>7891</v>
      </c>
      <c r="AL346" s="2" t="s">
        <v>7891</v>
      </c>
      <c r="AM346" s="2" t="s">
        <v>7891</v>
      </c>
      <c r="AN346" s="2" t="s">
        <v>7891</v>
      </c>
      <c r="AO346" s="2" t="s">
        <v>9464</v>
      </c>
      <c r="AP346" s="2" t="s">
        <v>9465</v>
      </c>
      <c r="AQ346" s="2" t="s">
        <v>7891</v>
      </c>
      <c r="AR346" s="2" t="s">
        <v>7891</v>
      </c>
      <c r="AS346" s="2" t="s">
        <v>7891</v>
      </c>
      <c r="AT346" s="2" t="s">
        <v>8331</v>
      </c>
      <c r="AU346" s="2">
        <v>2022</v>
      </c>
      <c r="AV346" s="2">
        <v>31</v>
      </c>
      <c r="AW346" s="2" t="s">
        <v>9466</v>
      </c>
      <c r="AX346" s="2" t="s">
        <v>7891</v>
      </c>
      <c r="AY346" s="2" t="s">
        <v>7891</v>
      </c>
      <c r="AZ346" s="2" t="s">
        <v>7891</v>
      </c>
      <c r="BA346" s="2" t="s">
        <v>7891</v>
      </c>
      <c r="BB346" s="2">
        <v>733</v>
      </c>
      <c r="BC346" s="2">
        <v>743</v>
      </c>
      <c r="BD346" s="2" t="s">
        <v>7891</v>
      </c>
      <c r="BE346" s="2" t="s">
        <v>946</v>
      </c>
      <c r="BF346" s="2" t="s">
        <v>7891</v>
      </c>
      <c r="BG346" s="2" t="s">
        <v>9417</v>
      </c>
      <c r="BH346" s="2" t="s">
        <v>7891</v>
      </c>
      <c r="BI346" s="2" t="s">
        <v>7891</v>
      </c>
      <c r="BJ346" s="2" t="s">
        <v>7891</v>
      </c>
      <c r="BK346" s="2" t="s">
        <v>7891</v>
      </c>
      <c r="BL346" s="2" t="s">
        <v>7891</v>
      </c>
      <c r="BM346" s="2">
        <v>34258803</v>
      </c>
      <c r="BN346" s="2" t="s">
        <v>7891</v>
      </c>
      <c r="BO346" s="2" t="s">
        <v>7891</v>
      </c>
      <c r="BP346" s="2" t="s">
        <v>7891</v>
      </c>
      <c r="BQ346" s="2" t="s">
        <v>7891</v>
      </c>
      <c r="BR346" s="2" t="s">
        <v>9467</v>
      </c>
    </row>
    <row r="347" spans="1:70" s="2" customFormat="1" ht="13" x14ac:dyDescent="0.3">
      <c r="A347" s="2" t="s">
        <v>3856</v>
      </c>
      <c r="B347" s="2" t="s">
        <v>3103</v>
      </c>
      <c r="C347" s="9">
        <v>2021</v>
      </c>
      <c r="D347" s="2" t="s">
        <v>3102</v>
      </c>
      <c r="E347" s="2" t="s">
        <v>383</v>
      </c>
      <c r="F347" s="2" t="s">
        <v>3106</v>
      </c>
      <c r="G347" s="2" t="str">
        <f>"10188827"</f>
        <v>10188827</v>
      </c>
      <c r="I347" s="2" t="str">
        <f>"20210422"</f>
        <v>20210422</v>
      </c>
      <c r="N347" s="2" t="s">
        <v>3104</v>
      </c>
      <c r="O347" s="2" t="s">
        <v>3105</v>
      </c>
      <c r="P347" s="2" t="s">
        <v>2108</v>
      </c>
      <c r="Q347" s="2" t="s">
        <v>2054</v>
      </c>
      <c r="R347" s="2" t="s">
        <v>2055</v>
      </c>
      <c r="T347" s="2" t="s">
        <v>3106</v>
      </c>
      <c r="U347" s="2" t="s">
        <v>3107</v>
      </c>
    </row>
    <row r="348" spans="1:70" s="2" customFormat="1" ht="13" x14ac:dyDescent="0.3">
      <c r="A348" s="12" t="s">
        <v>1827</v>
      </c>
      <c r="B348" s="2" t="s">
        <v>1581</v>
      </c>
      <c r="C348" s="10">
        <v>2020</v>
      </c>
      <c r="D348" s="2" t="s">
        <v>1580</v>
      </c>
      <c r="E348" s="2" t="s">
        <v>1264</v>
      </c>
      <c r="F348" s="2" t="s">
        <v>1584</v>
      </c>
      <c r="G348" s="2" t="str">
        <f>"01907409"</f>
        <v>01907409</v>
      </c>
      <c r="I348" s="2" t="str">
        <f>"Nov2020"</f>
        <v>Nov2020</v>
      </c>
      <c r="J348" s="2">
        <v>118</v>
      </c>
      <c r="M348" s="2">
        <v>1</v>
      </c>
      <c r="N348" s="2">
        <v>146536152</v>
      </c>
      <c r="O348" s="2" t="s">
        <v>1582</v>
      </c>
      <c r="P348" s="2" t="s">
        <v>489</v>
      </c>
      <c r="Q348" s="2" t="s">
        <v>442</v>
      </c>
      <c r="R348" s="2" t="s">
        <v>1583</v>
      </c>
      <c r="U348" s="2" t="s">
        <v>1585</v>
      </c>
    </row>
    <row r="349" spans="1:70" s="2" customFormat="1" ht="13" x14ac:dyDescent="0.3">
      <c r="A349" s="2" t="s">
        <v>3856</v>
      </c>
      <c r="B349" s="2" t="s">
        <v>1581</v>
      </c>
      <c r="C349" s="9">
        <v>2020</v>
      </c>
      <c r="D349" s="2" t="s">
        <v>1580</v>
      </c>
      <c r="E349" s="2" t="s">
        <v>3492</v>
      </c>
      <c r="F349" s="2" t="s">
        <v>3571</v>
      </c>
      <c r="G349" s="2" t="str">
        <f>"01907409"</f>
        <v>01907409</v>
      </c>
      <c r="I349" s="2" t="str">
        <f>"20201101"</f>
        <v>20201101</v>
      </c>
      <c r="J349" s="2">
        <v>118</v>
      </c>
      <c r="N349" s="2" t="s">
        <v>3569</v>
      </c>
      <c r="O349" s="2" t="s">
        <v>1582</v>
      </c>
      <c r="P349" s="2" t="s">
        <v>2124</v>
      </c>
      <c r="Q349" s="2" t="s">
        <v>1495</v>
      </c>
      <c r="R349" s="2" t="s">
        <v>3570</v>
      </c>
      <c r="T349" s="2" t="s">
        <v>3571</v>
      </c>
      <c r="U349" s="2" t="s">
        <v>3572</v>
      </c>
    </row>
    <row r="350" spans="1:70" s="2" customFormat="1" ht="13" x14ac:dyDescent="0.3">
      <c r="A350" s="2" t="s">
        <v>11404</v>
      </c>
      <c r="B350" s="2" t="s">
        <v>8883</v>
      </c>
      <c r="C350" s="9" t="s">
        <v>7891</v>
      </c>
      <c r="D350" s="2" t="s">
        <v>8884</v>
      </c>
      <c r="E350" s="2" t="s">
        <v>8885</v>
      </c>
      <c r="U350" s="2" t="s">
        <v>7891</v>
      </c>
      <c r="V350" s="2" t="s">
        <v>8886</v>
      </c>
      <c r="W350" s="2" t="s">
        <v>7891</v>
      </c>
      <c r="X350" s="2" t="s">
        <v>7891</v>
      </c>
      <c r="Y350" s="2" t="s">
        <v>7891</v>
      </c>
      <c r="Z350" s="2" t="s">
        <v>7891</v>
      </c>
      <c r="AA350" s="2" t="s">
        <v>7891</v>
      </c>
      <c r="AB350" s="2" t="s">
        <v>8887</v>
      </c>
      <c r="AC350" s="2" t="s">
        <v>7891</v>
      </c>
      <c r="AD350" s="2" t="s">
        <v>7891</v>
      </c>
      <c r="AE350" s="2" t="s">
        <v>7891</v>
      </c>
      <c r="AF350" s="2" t="s">
        <v>7891</v>
      </c>
      <c r="AG350" s="2" t="s">
        <v>7891</v>
      </c>
      <c r="AH350" s="2" t="s">
        <v>7891</v>
      </c>
      <c r="AI350" s="2" t="s">
        <v>7891</v>
      </c>
      <c r="AJ350" s="2" t="s">
        <v>7891</v>
      </c>
      <c r="AK350" s="2" t="s">
        <v>7891</v>
      </c>
      <c r="AL350" s="2" t="s">
        <v>7891</v>
      </c>
      <c r="AM350" s="2" t="s">
        <v>7891</v>
      </c>
      <c r="AN350" s="2" t="s">
        <v>7891</v>
      </c>
      <c r="AO350" s="2" t="s">
        <v>8888</v>
      </c>
      <c r="AP350" s="2" t="s">
        <v>8889</v>
      </c>
      <c r="AQ350" s="2" t="s">
        <v>7891</v>
      </c>
      <c r="AR350" s="2" t="s">
        <v>7891</v>
      </c>
      <c r="AS350" s="2" t="s">
        <v>7891</v>
      </c>
      <c r="AT350" s="2" t="s">
        <v>7924</v>
      </c>
      <c r="AU350" s="2">
        <v>2021</v>
      </c>
      <c r="AV350" s="2">
        <v>144</v>
      </c>
      <c r="AW350" s="2" t="s">
        <v>7891</v>
      </c>
      <c r="AX350" s="2" t="s">
        <v>7891</v>
      </c>
      <c r="AY350" s="2" t="s">
        <v>7891</v>
      </c>
      <c r="AZ350" s="2" t="s">
        <v>7891</v>
      </c>
      <c r="BA350" s="2" t="s">
        <v>7891</v>
      </c>
      <c r="BB350" s="2">
        <v>448</v>
      </c>
      <c r="BC350" s="2">
        <v>454</v>
      </c>
      <c r="BD350" s="2" t="s">
        <v>7891</v>
      </c>
      <c r="BE350" s="2" t="s">
        <v>8890</v>
      </c>
      <c r="BF350" s="2" t="s">
        <v>7891</v>
      </c>
      <c r="BG350" s="2" t="s">
        <v>7925</v>
      </c>
      <c r="BH350" s="2" t="s">
        <v>7891</v>
      </c>
      <c r="BI350" s="2" t="s">
        <v>7891</v>
      </c>
      <c r="BJ350" s="2" t="s">
        <v>7891</v>
      </c>
      <c r="BK350" s="2" t="s">
        <v>7891</v>
      </c>
      <c r="BL350" s="2" t="s">
        <v>7891</v>
      </c>
      <c r="BM350" s="2">
        <v>34752941</v>
      </c>
      <c r="BN350" s="2" t="s">
        <v>7891</v>
      </c>
      <c r="BO350" s="2" t="s">
        <v>7891</v>
      </c>
      <c r="BP350" s="2" t="s">
        <v>7891</v>
      </c>
      <c r="BQ350" s="2" t="s">
        <v>7891</v>
      </c>
      <c r="BR350" s="2" t="s">
        <v>8891</v>
      </c>
    </row>
    <row r="351" spans="1:70" s="2" customFormat="1" ht="13" x14ac:dyDescent="0.3">
      <c r="A351" s="2" t="s">
        <v>11404</v>
      </c>
      <c r="B351" s="2" t="s">
        <v>8883</v>
      </c>
      <c r="C351" s="9" t="s">
        <v>7891</v>
      </c>
      <c r="D351" s="2" t="s">
        <v>9096</v>
      </c>
      <c r="E351" s="2" t="s">
        <v>9097</v>
      </c>
      <c r="U351" s="2" t="s">
        <v>7891</v>
      </c>
      <c r="V351" s="2" t="s">
        <v>9098</v>
      </c>
      <c r="W351" s="2" t="s">
        <v>7891</v>
      </c>
      <c r="X351" s="2" t="s">
        <v>7891</v>
      </c>
      <c r="Y351" s="2" t="s">
        <v>7891</v>
      </c>
      <c r="Z351" s="2" t="s">
        <v>7891</v>
      </c>
      <c r="AA351" s="2" t="s">
        <v>7891</v>
      </c>
      <c r="AB351" s="2" t="s">
        <v>9099</v>
      </c>
      <c r="AC351" s="2" t="s">
        <v>7891</v>
      </c>
      <c r="AD351" s="2" t="s">
        <v>7891</v>
      </c>
      <c r="AE351" s="2" t="s">
        <v>7891</v>
      </c>
      <c r="AF351" s="2" t="s">
        <v>7891</v>
      </c>
      <c r="AG351" s="2" t="s">
        <v>7891</v>
      </c>
      <c r="AH351" s="2" t="s">
        <v>7891</v>
      </c>
      <c r="AI351" s="2" t="s">
        <v>7891</v>
      </c>
      <c r="AJ351" s="2" t="s">
        <v>7891</v>
      </c>
      <c r="AK351" s="2" t="s">
        <v>7891</v>
      </c>
      <c r="AL351" s="2" t="s">
        <v>7891</v>
      </c>
      <c r="AM351" s="2" t="s">
        <v>7891</v>
      </c>
      <c r="AN351" s="2" t="s">
        <v>7891</v>
      </c>
      <c r="AO351" s="2" t="s">
        <v>9100</v>
      </c>
      <c r="AP351" s="2" t="s">
        <v>9101</v>
      </c>
      <c r="AQ351" s="2" t="s">
        <v>7891</v>
      </c>
      <c r="AR351" s="2" t="s">
        <v>7891</v>
      </c>
      <c r="AS351" s="2" t="s">
        <v>7891</v>
      </c>
      <c r="AT351" s="2" t="s">
        <v>8331</v>
      </c>
      <c r="AU351" s="2">
        <v>2022</v>
      </c>
      <c r="AV351" s="2">
        <v>37</v>
      </c>
      <c r="AW351" s="2">
        <v>2</v>
      </c>
      <c r="AX351" s="2" t="s">
        <v>7891</v>
      </c>
      <c r="AY351" s="2" t="s">
        <v>7891</v>
      </c>
      <c r="AZ351" s="2" t="s">
        <v>7891</v>
      </c>
      <c r="BA351" s="2" t="s">
        <v>7891</v>
      </c>
      <c r="BB351" s="2" t="s">
        <v>7891</v>
      </c>
      <c r="BC351" s="2" t="s">
        <v>7891</v>
      </c>
      <c r="BD351" s="2" t="s">
        <v>9102</v>
      </c>
      <c r="BE351" s="2" t="s">
        <v>9103</v>
      </c>
      <c r="BF351" s="2" t="s">
        <v>7891</v>
      </c>
      <c r="BG351" s="2" t="s">
        <v>9007</v>
      </c>
      <c r="BH351" s="2" t="s">
        <v>7891</v>
      </c>
      <c r="BI351" s="2" t="s">
        <v>7891</v>
      </c>
      <c r="BJ351" s="2" t="s">
        <v>7891</v>
      </c>
      <c r="BK351" s="2" t="s">
        <v>7891</v>
      </c>
      <c r="BL351" s="2" t="s">
        <v>7891</v>
      </c>
      <c r="BM351" s="2">
        <v>34597436</v>
      </c>
      <c r="BN351" s="2" t="s">
        <v>7891</v>
      </c>
      <c r="BO351" s="2" t="s">
        <v>7891</v>
      </c>
      <c r="BP351" s="2" t="s">
        <v>7891</v>
      </c>
      <c r="BQ351" s="2" t="s">
        <v>7891</v>
      </c>
      <c r="BR351" s="2" t="s">
        <v>9104</v>
      </c>
    </row>
    <row r="352" spans="1:70" s="2" customFormat="1" ht="13" x14ac:dyDescent="0.3">
      <c r="A352" s="2" t="s">
        <v>11404</v>
      </c>
      <c r="B352" s="2" t="s">
        <v>10486</v>
      </c>
      <c r="C352" s="9" t="s">
        <v>7891</v>
      </c>
      <c r="D352" s="2" t="s">
        <v>10487</v>
      </c>
      <c r="E352" s="2" t="s">
        <v>10488</v>
      </c>
      <c r="U352" s="2" t="s">
        <v>7891</v>
      </c>
      <c r="V352" s="2" t="s">
        <v>10489</v>
      </c>
      <c r="W352" s="2" t="s">
        <v>7891</v>
      </c>
      <c r="X352" s="2" t="s">
        <v>7891</v>
      </c>
      <c r="Y352" s="2" t="s">
        <v>7891</v>
      </c>
      <c r="Z352" s="2" t="s">
        <v>7891</v>
      </c>
      <c r="AA352" s="2" t="s">
        <v>7891</v>
      </c>
      <c r="AB352" s="2" t="s">
        <v>7891</v>
      </c>
      <c r="AC352" s="2" t="s">
        <v>7891</v>
      </c>
      <c r="AD352" s="2" t="s">
        <v>7891</v>
      </c>
      <c r="AE352" s="2" t="s">
        <v>7891</v>
      </c>
      <c r="AF352" s="2" t="s">
        <v>7891</v>
      </c>
      <c r="AG352" s="2" t="s">
        <v>7891</v>
      </c>
      <c r="AH352" s="2" t="s">
        <v>7891</v>
      </c>
      <c r="AI352" s="2" t="s">
        <v>7891</v>
      </c>
      <c r="AJ352" s="2" t="s">
        <v>7891</v>
      </c>
      <c r="AK352" s="2" t="s">
        <v>7891</v>
      </c>
      <c r="AL352" s="2" t="s">
        <v>7891</v>
      </c>
      <c r="AM352" s="2" t="s">
        <v>7891</v>
      </c>
      <c r="AN352" s="2" t="s">
        <v>7891</v>
      </c>
      <c r="AO352" s="2" t="s">
        <v>10490</v>
      </c>
      <c r="AP352" s="2" t="s">
        <v>10491</v>
      </c>
      <c r="AQ352" s="2" t="s">
        <v>7891</v>
      </c>
      <c r="AR352" s="2" t="s">
        <v>7891</v>
      </c>
      <c r="AS352" s="2" t="s">
        <v>7891</v>
      </c>
      <c r="AT352" s="2" t="s">
        <v>8621</v>
      </c>
      <c r="AU352" s="2">
        <v>2021</v>
      </c>
      <c r="AV352" s="2">
        <v>10</v>
      </c>
      <c r="AW352" s="2">
        <v>1</v>
      </c>
      <c r="AX352" s="2" t="s">
        <v>7891</v>
      </c>
      <c r="AY352" s="2" t="s">
        <v>7891</v>
      </c>
      <c r="AZ352" s="2" t="s">
        <v>7891</v>
      </c>
      <c r="BA352" s="2" t="s">
        <v>7891</v>
      </c>
      <c r="BB352" s="2">
        <v>350</v>
      </c>
      <c r="BC352" s="2">
        <v>361</v>
      </c>
      <c r="BD352" s="2" t="s">
        <v>7891</v>
      </c>
      <c r="BE352" s="2" t="s">
        <v>10492</v>
      </c>
      <c r="BF352" s="2" t="s">
        <v>7891</v>
      </c>
      <c r="BG352" s="2" t="s">
        <v>7891</v>
      </c>
      <c r="BH352" s="2" t="s">
        <v>7891</v>
      </c>
      <c r="BI352" s="2" t="s">
        <v>7891</v>
      </c>
      <c r="BJ352" s="2" t="s">
        <v>7891</v>
      </c>
      <c r="BK352" s="2" t="s">
        <v>7891</v>
      </c>
      <c r="BL352" s="2" t="s">
        <v>7891</v>
      </c>
      <c r="BM352" s="2">
        <v>33440965</v>
      </c>
      <c r="BN352" s="2" t="s">
        <v>7891</v>
      </c>
      <c r="BO352" s="2" t="s">
        <v>7891</v>
      </c>
      <c r="BP352" s="2" t="s">
        <v>7891</v>
      </c>
      <c r="BQ352" s="2" t="s">
        <v>7891</v>
      </c>
      <c r="BR352" s="2" t="s">
        <v>10493</v>
      </c>
    </row>
    <row r="353" spans="1:70" s="2" customFormat="1" ht="13" x14ac:dyDescent="0.3">
      <c r="A353" s="12" t="s">
        <v>3856</v>
      </c>
      <c r="B353" s="2" t="s">
        <v>2840</v>
      </c>
      <c r="C353" s="9">
        <v>2021</v>
      </c>
      <c r="D353" s="2" t="s">
        <v>2839</v>
      </c>
      <c r="E353" s="2" t="s">
        <v>2841</v>
      </c>
      <c r="F353" s="2" t="s">
        <v>2845</v>
      </c>
      <c r="G353" s="2" t="str">
        <f>"20905904"</f>
        <v>20905904</v>
      </c>
      <c r="I353" s="2" t="str">
        <f>"20210105"</f>
        <v>20210105</v>
      </c>
      <c r="J353" s="2">
        <v>2021</v>
      </c>
      <c r="N353" s="2" t="s">
        <v>2842</v>
      </c>
      <c r="O353" s="2" t="s">
        <v>2843</v>
      </c>
      <c r="P353" s="2" t="s">
        <v>739</v>
      </c>
      <c r="Q353" s="2" t="s">
        <v>1495</v>
      </c>
      <c r="R353" s="2" t="s">
        <v>2844</v>
      </c>
      <c r="T353" s="2" t="s">
        <v>2845</v>
      </c>
      <c r="U353" s="2" t="s">
        <v>2846</v>
      </c>
    </row>
    <row r="354" spans="1:70" s="2" customFormat="1" ht="13" x14ac:dyDescent="0.3">
      <c r="A354" s="2" t="s">
        <v>4015</v>
      </c>
      <c r="B354" s="2" t="s">
        <v>2840</v>
      </c>
      <c r="C354" s="9">
        <v>2021</v>
      </c>
      <c r="D354" s="2" t="s">
        <v>2839</v>
      </c>
      <c r="E354" s="2" t="s">
        <v>2841</v>
      </c>
      <c r="F354" s="2" t="s">
        <v>2845</v>
      </c>
      <c r="G354" s="2" t="str">
        <f>"20905904"</f>
        <v>20905904</v>
      </c>
      <c r="I354" s="2" t="str">
        <f>"20210105"</f>
        <v>20210105</v>
      </c>
      <c r="J354" s="2">
        <v>2021</v>
      </c>
      <c r="N354" s="2" t="s">
        <v>2842</v>
      </c>
      <c r="O354" s="2" t="s">
        <v>2843</v>
      </c>
      <c r="P354" s="2" t="s">
        <v>739</v>
      </c>
      <c r="Q354" s="2" t="s">
        <v>1495</v>
      </c>
      <c r="R354" s="2" t="s">
        <v>2844</v>
      </c>
      <c r="T354" s="2" t="s">
        <v>2845</v>
      </c>
      <c r="U354" s="2" t="s">
        <v>2846</v>
      </c>
    </row>
    <row r="355" spans="1:70" s="2" customFormat="1" ht="13" x14ac:dyDescent="0.3">
      <c r="A355" s="2" t="s">
        <v>11404</v>
      </c>
      <c r="B355" s="2" t="s">
        <v>9299</v>
      </c>
      <c r="C355" s="9" t="s">
        <v>7891</v>
      </c>
      <c r="D355" s="2" t="s">
        <v>4700</v>
      </c>
      <c r="E355" s="2" t="s">
        <v>9300</v>
      </c>
      <c r="U355" s="2" t="s">
        <v>7891</v>
      </c>
      <c r="V355" s="2" t="s">
        <v>9301</v>
      </c>
      <c r="W355" s="2" t="s">
        <v>7891</v>
      </c>
      <c r="X355" s="2" t="s">
        <v>7891</v>
      </c>
      <c r="Y355" s="2" t="s">
        <v>7891</v>
      </c>
      <c r="Z355" s="2" t="s">
        <v>7891</v>
      </c>
      <c r="AA355" s="2" t="s">
        <v>7891</v>
      </c>
      <c r="AB355" s="2" t="s">
        <v>7891</v>
      </c>
      <c r="AC355" s="2" t="s">
        <v>7891</v>
      </c>
      <c r="AD355" s="2" t="s">
        <v>7891</v>
      </c>
      <c r="AE355" s="2" t="s">
        <v>7891</v>
      </c>
      <c r="AF355" s="2" t="s">
        <v>7891</v>
      </c>
      <c r="AG355" s="2" t="s">
        <v>7891</v>
      </c>
      <c r="AH355" s="2" t="s">
        <v>7891</v>
      </c>
      <c r="AI355" s="2" t="s">
        <v>7891</v>
      </c>
      <c r="AJ355" s="2" t="s">
        <v>7891</v>
      </c>
      <c r="AK355" s="2" t="s">
        <v>7891</v>
      </c>
      <c r="AL355" s="2" t="s">
        <v>7891</v>
      </c>
      <c r="AM355" s="2" t="s">
        <v>7891</v>
      </c>
      <c r="AN355" s="2" t="s">
        <v>7891</v>
      </c>
      <c r="AO355" s="2" t="s">
        <v>9302</v>
      </c>
      <c r="AP355" s="2" t="s">
        <v>7891</v>
      </c>
      <c r="AQ355" s="2" t="s">
        <v>7891</v>
      </c>
      <c r="AR355" s="2" t="s">
        <v>7891</v>
      </c>
      <c r="AS355" s="2" t="s">
        <v>7891</v>
      </c>
      <c r="AT355" s="2" t="s">
        <v>9303</v>
      </c>
      <c r="AU355" s="2">
        <v>2021</v>
      </c>
      <c r="AV355" s="2">
        <v>15</v>
      </c>
      <c r="AW355" s="2" t="s">
        <v>7891</v>
      </c>
      <c r="AX355" s="2" t="s">
        <v>7891</v>
      </c>
      <c r="AY355" s="2" t="s">
        <v>7891</v>
      </c>
      <c r="AZ355" s="2" t="s">
        <v>7891</v>
      </c>
      <c r="BA355" s="2" t="s">
        <v>7891</v>
      </c>
      <c r="BB355" s="2" t="s">
        <v>7891</v>
      </c>
      <c r="BC355" s="2" t="s">
        <v>7891</v>
      </c>
      <c r="BD355" s="2">
        <v>711731</v>
      </c>
      <c r="BE355" s="2" t="s">
        <v>2277</v>
      </c>
      <c r="BF355" s="2" t="s">
        <v>7891</v>
      </c>
      <c r="BG355" s="2" t="s">
        <v>7891</v>
      </c>
      <c r="BH355" s="2" t="s">
        <v>7891</v>
      </c>
      <c r="BI355" s="2" t="s">
        <v>7891</v>
      </c>
      <c r="BJ355" s="2" t="s">
        <v>7891</v>
      </c>
      <c r="BK355" s="2" t="s">
        <v>7891</v>
      </c>
      <c r="BL355" s="2" t="s">
        <v>7891</v>
      </c>
      <c r="BM355" s="2">
        <v>34512298</v>
      </c>
      <c r="BN355" s="2" t="s">
        <v>7891</v>
      </c>
      <c r="BO355" s="2" t="s">
        <v>7891</v>
      </c>
      <c r="BP355" s="2" t="s">
        <v>7891</v>
      </c>
      <c r="BQ355" s="2" t="s">
        <v>7891</v>
      </c>
      <c r="BR355" s="2" t="s">
        <v>9304</v>
      </c>
    </row>
    <row r="356" spans="1:70" s="2" customFormat="1" ht="13" x14ac:dyDescent="0.3">
      <c r="A356" s="2" t="s">
        <v>11404</v>
      </c>
      <c r="B356" s="2" t="s">
        <v>10165</v>
      </c>
      <c r="C356" s="9" t="s">
        <v>7891</v>
      </c>
      <c r="D356" s="2" t="s">
        <v>4985</v>
      </c>
      <c r="E356" s="2" t="s">
        <v>8365</v>
      </c>
      <c r="U356" s="2" t="s">
        <v>7891</v>
      </c>
      <c r="V356" s="2" t="s">
        <v>10166</v>
      </c>
      <c r="W356" s="2" t="s">
        <v>7891</v>
      </c>
      <c r="X356" s="2" t="s">
        <v>7891</v>
      </c>
      <c r="Y356" s="2" t="s">
        <v>7891</v>
      </c>
      <c r="Z356" s="2" t="s">
        <v>7891</v>
      </c>
      <c r="AA356" s="2" t="s">
        <v>7891</v>
      </c>
      <c r="AB356" s="2" t="s">
        <v>7891</v>
      </c>
      <c r="AC356" s="2" t="s">
        <v>7891</v>
      </c>
      <c r="AD356" s="2" t="s">
        <v>7891</v>
      </c>
      <c r="AE356" s="2" t="s">
        <v>7891</v>
      </c>
      <c r="AF356" s="2" t="s">
        <v>7891</v>
      </c>
      <c r="AG356" s="2" t="s">
        <v>7891</v>
      </c>
      <c r="AH356" s="2" t="s">
        <v>7891</v>
      </c>
      <c r="AI356" s="2" t="s">
        <v>7891</v>
      </c>
      <c r="AJ356" s="2" t="s">
        <v>7891</v>
      </c>
      <c r="AK356" s="2" t="s">
        <v>7891</v>
      </c>
      <c r="AL356" s="2" t="s">
        <v>7891</v>
      </c>
      <c r="AM356" s="2" t="s">
        <v>7891</v>
      </c>
      <c r="AN356" s="2" t="s">
        <v>7891</v>
      </c>
      <c r="AO356" s="2" t="s">
        <v>7891</v>
      </c>
      <c r="AP356" s="2" t="s">
        <v>8369</v>
      </c>
      <c r="AQ356" s="2" t="s">
        <v>7891</v>
      </c>
      <c r="AR356" s="2" t="s">
        <v>7891</v>
      </c>
      <c r="AS356" s="2" t="s">
        <v>7891</v>
      </c>
      <c r="AT356" s="2" t="s">
        <v>8331</v>
      </c>
      <c r="AU356" s="2">
        <v>2021</v>
      </c>
      <c r="AV356" s="2">
        <v>11</v>
      </c>
      <c r="AW356" s="2">
        <v>3</v>
      </c>
      <c r="AX356" s="2" t="s">
        <v>7891</v>
      </c>
      <c r="AY356" s="2" t="s">
        <v>7891</v>
      </c>
      <c r="AZ356" s="2" t="s">
        <v>7891</v>
      </c>
      <c r="BA356" s="2" t="s">
        <v>7891</v>
      </c>
      <c r="BB356" s="2" t="s">
        <v>7891</v>
      </c>
      <c r="BC356" s="2" t="s">
        <v>7891</v>
      </c>
      <c r="BD356" s="2">
        <v>174</v>
      </c>
      <c r="BE356" s="2" t="s">
        <v>4990</v>
      </c>
      <c r="BF356" s="2" t="s">
        <v>7891</v>
      </c>
      <c r="BG356" s="2" t="s">
        <v>7891</v>
      </c>
      <c r="BH356" s="2" t="s">
        <v>7891</v>
      </c>
      <c r="BI356" s="2" t="s">
        <v>7891</v>
      </c>
      <c r="BJ356" s="2" t="s">
        <v>7891</v>
      </c>
      <c r="BK356" s="2" t="s">
        <v>7891</v>
      </c>
      <c r="BL356" s="2" t="s">
        <v>7891</v>
      </c>
      <c r="BM356" s="2">
        <v>33802354</v>
      </c>
      <c r="BN356" s="2" t="s">
        <v>7891</v>
      </c>
      <c r="BO356" s="2" t="s">
        <v>7891</v>
      </c>
      <c r="BP356" s="2" t="s">
        <v>7891</v>
      </c>
      <c r="BQ356" s="2" t="s">
        <v>7891</v>
      </c>
      <c r="BR356" s="2" t="s">
        <v>10167</v>
      </c>
    </row>
    <row r="357" spans="1:70" s="2" customFormat="1" ht="13" x14ac:dyDescent="0.3">
      <c r="A357" s="2" t="s">
        <v>11404</v>
      </c>
      <c r="B357" s="2" t="s">
        <v>10158</v>
      </c>
      <c r="C357" s="9" t="s">
        <v>7891</v>
      </c>
      <c r="D357" s="2" t="s">
        <v>4895</v>
      </c>
      <c r="E357" s="2" t="s">
        <v>10159</v>
      </c>
      <c r="U357" s="2" t="s">
        <v>7891</v>
      </c>
      <c r="V357" s="2" t="s">
        <v>10160</v>
      </c>
      <c r="W357" s="2" t="s">
        <v>7891</v>
      </c>
      <c r="X357" s="2" t="s">
        <v>7891</v>
      </c>
      <c r="Y357" s="2" t="s">
        <v>7891</v>
      </c>
      <c r="Z357" s="2" t="s">
        <v>7891</v>
      </c>
      <c r="AA357" s="2" t="s">
        <v>7891</v>
      </c>
      <c r="AB357" s="2" t="s">
        <v>7891</v>
      </c>
      <c r="AC357" s="2" t="s">
        <v>7891</v>
      </c>
      <c r="AD357" s="2" t="s">
        <v>7891</v>
      </c>
      <c r="AE357" s="2" t="s">
        <v>7891</v>
      </c>
      <c r="AF357" s="2" t="s">
        <v>7891</v>
      </c>
      <c r="AG357" s="2" t="s">
        <v>7891</v>
      </c>
      <c r="AH357" s="2" t="s">
        <v>7891</v>
      </c>
      <c r="AI357" s="2" t="s">
        <v>7891</v>
      </c>
      <c r="AJ357" s="2" t="s">
        <v>7891</v>
      </c>
      <c r="AK357" s="2" t="s">
        <v>7891</v>
      </c>
      <c r="AL357" s="2" t="s">
        <v>7891</v>
      </c>
      <c r="AM357" s="2" t="s">
        <v>7891</v>
      </c>
      <c r="AN357" s="2" t="s">
        <v>7891</v>
      </c>
      <c r="AO357" s="2" t="s">
        <v>10161</v>
      </c>
      <c r="AP357" s="2" t="s">
        <v>10162</v>
      </c>
      <c r="AQ357" s="2" t="s">
        <v>7891</v>
      </c>
      <c r="AR357" s="2" t="s">
        <v>7891</v>
      </c>
      <c r="AS357" s="2" t="s">
        <v>7891</v>
      </c>
      <c r="AT357" s="2" t="s">
        <v>8299</v>
      </c>
      <c r="AU357" s="2">
        <v>2021</v>
      </c>
      <c r="AV357" s="2">
        <v>82</v>
      </c>
      <c r="AW357" s="2">
        <v>2</v>
      </c>
      <c r="AX357" s="2" t="s">
        <v>7891</v>
      </c>
      <c r="AY357" s="2" t="s">
        <v>7891</v>
      </c>
      <c r="AZ357" s="2" t="s">
        <v>7891</v>
      </c>
      <c r="BA357" s="2" t="s">
        <v>7891</v>
      </c>
      <c r="BB357" s="2" t="s">
        <v>7891</v>
      </c>
      <c r="BC357" s="2" t="s">
        <v>7891</v>
      </c>
      <c r="BD357" s="2" t="s">
        <v>10163</v>
      </c>
      <c r="BE357" s="2" t="s">
        <v>4898</v>
      </c>
      <c r="BF357" s="2" t="s">
        <v>7891</v>
      </c>
      <c r="BG357" s="2" t="s">
        <v>7891</v>
      </c>
      <c r="BH357" s="2" t="s">
        <v>7891</v>
      </c>
      <c r="BI357" s="2" t="s">
        <v>7891</v>
      </c>
      <c r="BJ357" s="2" t="s">
        <v>7891</v>
      </c>
      <c r="BK357" s="2" t="s">
        <v>7891</v>
      </c>
      <c r="BL357" s="2" t="s">
        <v>7891</v>
      </c>
      <c r="BM357" s="2">
        <v>33988925</v>
      </c>
      <c r="BN357" s="2" t="s">
        <v>7891</v>
      </c>
      <c r="BO357" s="2" t="s">
        <v>7891</v>
      </c>
      <c r="BP357" s="2" t="s">
        <v>7891</v>
      </c>
      <c r="BQ357" s="2" t="s">
        <v>7891</v>
      </c>
      <c r="BR357" s="2" t="s">
        <v>10164</v>
      </c>
    </row>
    <row r="358" spans="1:70" s="2" customFormat="1" ht="13" x14ac:dyDescent="0.3">
      <c r="A358" s="2" t="s">
        <v>3856</v>
      </c>
      <c r="B358" s="2" t="s">
        <v>3153</v>
      </c>
      <c r="C358" s="9">
        <v>2020</v>
      </c>
      <c r="D358" s="2" t="s">
        <v>3152</v>
      </c>
      <c r="E358" s="2" t="s">
        <v>2379</v>
      </c>
      <c r="F358" s="2" t="s">
        <v>3157</v>
      </c>
      <c r="G358" s="2" t="str">
        <f>"00071250"</f>
        <v>00071250</v>
      </c>
      <c r="I358" s="2" t="str">
        <f>"20220201"</f>
        <v>20220201</v>
      </c>
      <c r="J358" s="2">
        <v>220</v>
      </c>
      <c r="K358" s="2">
        <v>2</v>
      </c>
      <c r="L358" s="2">
        <v>64</v>
      </c>
      <c r="M358" s="2">
        <v>9</v>
      </c>
      <c r="N358" s="2" t="s">
        <v>3154</v>
      </c>
      <c r="O358" s="2" t="s">
        <v>3155</v>
      </c>
      <c r="P358" s="2" t="s">
        <v>466</v>
      </c>
      <c r="Q358" s="2" t="s">
        <v>1495</v>
      </c>
      <c r="R358" s="2" t="s">
        <v>3156</v>
      </c>
      <c r="T358" s="2" t="s">
        <v>3157</v>
      </c>
      <c r="U358" s="2" t="s">
        <v>3158</v>
      </c>
    </row>
    <row r="359" spans="1:70" s="2" customFormat="1" ht="13" x14ac:dyDescent="0.3">
      <c r="A359" s="2" t="s">
        <v>3856</v>
      </c>
      <c r="B359" s="2" t="s">
        <v>2274</v>
      </c>
      <c r="C359" s="9">
        <v>2021</v>
      </c>
      <c r="D359" s="2" t="s">
        <v>2273</v>
      </c>
      <c r="E359" s="2" t="s">
        <v>2275</v>
      </c>
      <c r="F359" s="2" t="s">
        <v>2279</v>
      </c>
      <c r="G359" s="2" t="str">
        <f>"16625161"</f>
        <v>16625161</v>
      </c>
      <c r="I359" s="2" t="str">
        <f>"20210827"</f>
        <v>20210827</v>
      </c>
      <c r="J359" s="2">
        <v>15</v>
      </c>
      <c r="N359" s="2" t="s">
        <v>2276</v>
      </c>
      <c r="O359" s="2" t="s">
        <v>2277</v>
      </c>
      <c r="P359" s="2" t="s">
        <v>2069</v>
      </c>
      <c r="Q359" s="2" t="s">
        <v>1495</v>
      </c>
      <c r="R359" s="2" t="s">
        <v>2278</v>
      </c>
      <c r="T359" s="2" t="s">
        <v>2279</v>
      </c>
      <c r="U359" s="2" t="s">
        <v>2280</v>
      </c>
    </row>
    <row r="360" spans="1:70" s="2" customFormat="1" ht="13" x14ac:dyDescent="0.3">
      <c r="A360" s="12" t="s">
        <v>11404</v>
      </c>
      <c r="B360" s="2" t="s">
        <v>9147</v>
      </c>
      <c r="C360" s="9" t="s">
        <v>7891</v>
      </c>
      <c r="D360" s="2" t="s">
        <v>5443</v>
      </c>
      <c r="E360" s="2" t="s">
        <v>9148</v>
      </c>
      <c r="U360" s="2" t="s">
        <v>7891</v>
      </c>
      <c r="V360" s="2" t="s">
        <v>9149</v>
      </c>
      <c r="W360" s="2" t="s">
        <v>7891</v>
      </c>
      <c r="X360" s="2" t="s">
        <v>7891</v>
      </c>
      <c r="Y360" s="2" t="s">
        <v>7891</v>
      </c>
      <c r="Z360" s="2" t="s">
        <v>7891</v>
      </c>
      <c r="AA360" s="2" t="s">
        <v>7891</v>
      </c>
      <c r="AB360" s="2" t="s">
        <v>7891</v>
      </c>
      <c r="AC360" s="2" t="s">
        <v>7891</v>
      </c>
      <c r="AD360" s="2" t="s">
        <v>7891</v>
      </c>
      <c r="AE360" s="2" t="s">
        <v>7891</v>
      </c>
      <c r="AF360" s="2" t="s">
        <v>7891</v>
      </c>
      <c r="AG360" s="2" t="s">
        <v>7891</v>
      </c>
      <c r="AH360" s="2" t="s">
        <v>7891</v>
      </c>
      <c r="AI360" s="2" t="s">
        <v>7891</v>
      </c>
      <c r="AJ360" s="2" t="s">
        <v>7891</v>
      </c>
      <c r="AK360" s="2" t="s">
        <v>7891</v>
      </c>
      <c r="AL360" s="2" t="s">
        <v>7891</v>
      </c>
      <c r="AM360" s="2" t="s">
        <v>7891</v>
      </c>
      <c r="AN360" s="2" t="s">
        <v>7891</v>
      </c>
      <c r="AO360" s="2" t="s">
        <v>7891</v>
      </c>
      <c r="AP360" s="2" t="s">
        <v>9150</v>
      </c>
      <c r="AQ360" s="2" t="s">
        <v>7891</v>
      </c>
      <c r="AR360" s="2" t="s">
        <v>7891</v>
      </c>
      <c r="AS360" s="2" t="s">
        <v>7891</v>
      </c>
      <c r="AT360" s="2" t="s">
        <v>9151</v>
      </c>
      <c r="AU360" s="2">
        <v>2021</v>
      </c>
      <c r="AV360" s="2">
        <v>20</v>
      </c>
      <c r="AW360" s="2">
        <v>1</v>
      </c>
      <c r="AX360" s="2" t="s">
        <v>7891</v>
      </c>
      <c r="AY360" s="2" t="s">
        <v>7891</v>
      </c>
      <c r="AZ360" s="2" t="s">
        <v>7891</v>
      </c>
      <c r="BA360" s="2" t="s">
        <v>7891</v>
      </c>
      <c r="BB360" s="2" t="s">
        <v>7891</v>
      </c>
      <c r="BC360" s="2" t="s">
        <v>7891</v>
      </c>
      <c r="BD360" s="2">
        <v>47</v>
      </c>
      <c r="BE360" s="2" t="s">
        <v>1627</v>
      </c>
      <c r="BF360" s="2" t="s">
        <v>7891</v>
      </c>
      <c r="BG360" s="2" t="s">
        <v>7891</v>
      </c>
      <c r="BH360" s="2" t="s">
        <v>7891</v>
      </c>
      <c r="BI360" s="2" t="s">
        <v>7891</v>
      </c>
      <c r="BJ360" s="2" t="s">
        <v>7891</v>
      </c>
      <c r="BK360" s="2" t="s">
        <v>7891</v>
      </c>
      <c r="BL360" s="2" t="s">
        <v>7891</v>
      </c>
      <c r="BM360" s="2">
        <v>34583733</v>
      </c>
      <c r="BN360" s="2" t="s">
        <v>7891</v>
      </c>
      <c r="BO360" s="2" t="s">
        <v>7891</v>
      </c>
      <c r="BP360" s="2" t="s">
        <v>7891</v>
      </c>
      <c r="BQ360" s="2" t="s">
        <v>7891</v>
      </c>
      <c r="BR360" s="2" t="s">
        <v>9152</v>
      </c>
    </row>
    <row r="361" spans="1:70" s="2" customFormat="1" ht="13" x14ac:dyDescent="0.3">
      <c r="A361" s="2" t="s">
        <v>1827</v>
      </c>
      <c r="B361" s="2" t="s">
        <v>1625</v>
      </c>
      <c r="C361" s="10">
        <v>2021</v>
      </c>
      <c r="D361" s="2" t="s">
        <v>1624</v>
      </c>
      <c r="E361" s="2" t="s">
        <v>1626</v>
      </c>
      <c r="F361" s="2" t="s">
        <v>1629</v>
      </c>
      <c r="G361" s="2" t="str">
        <f>"1744859X"</f>
        <v>1744859X</v>
      </c>
      <c r="I361" s="2" t="str">
        <f>"9/28/2021"</f>
        <v>9/28/2021</v>
      </c>
      <c r="J361" s="2">
        <v>20</v>
      </c>
      <c r="K361" s="2">
        <v>1</v>
      </c>
      <c r="L361" s="2">
        <v>1</v>
      </c>
      <c r="M361" s="2">
        <v>9</v>
      </c>
      <c r="N361" s="2">
        <v>152676859</v>
      </c>
      <c r="O361" s="2" t="s">
        <v>1627</v>
      </c>
      <c r="P361" s="2" t="s">
        <v>557</v>
      </c>
      <c r="Q361" s="2" t="s">
        <v>442</v>
      </c>
      <c r="R361" s="2" t="s">
        <v>1628</v>
      </c>
      <c r="U361" s="2" t="s">
        <v>1630</v>
      </c>
    </row>
    <row r="362" spans="1:70" s="2" customFormat="1" ht="13" x14ac:dyDescent="0.3">
      <c r="A362" s="2" t="s">
        <v>11404</v>
      </c>
      <c r="B362" s="2" t="s">
        <v>9153</v>
      </c>
      <c r="C362" s="9" t="s">
        <v>7891</v>
      </c>
      <c r="D362" s="2" t="s">
        <v>9154</v>
      </c>
      <c r="E362" s="2" t="s">
        <v>9155</v>
      </c>
      <c r="U362" s="2" t="s">
        <v>7891</v>
      </c>
      <c r="V362" s="2" t="s">
        <v>9156</v>
      </c>
      <c r="W362" s="2" t="s">
        <v>7891</v>
      </c>
      <c r="X362" s="2" t="s">
        <v>7891</v>
      </c>
      <c r="Y362" s="2" t="s">
        <v>7891</v>
      </c>
      <c r="Z362" s="2" t="s">
        <v>7891</v>
      </c>
      <c r="AA362" s="2" t="s">
        <v>7891</v>
      </c>
      <c r="AB362" s="2" t="s">
        <v>9157</v>
      </c>
      <c r="AC362" s="2" t="s">
        <v>7891</v>
      </c>
      <c r="AD362" s="2" t="s">
        <v>7891</v>
      </c>
      <c r="AE362" s="2" t="s">
        <v>7891</v>
      </c>
      <c r="AF362" s="2" t="s">
        <v>7891</v>
      </c>
      <c r="AG362" s="2" t="s">
        <v>7891</v>
      </c>
      <c r="AH362" s="2" t="s">
        <v>7891</v>
      </c>
      <c r="AI362" s="2" t="s">
        <v>7891</v>
      </c>
      <c r="AJ362" s="2" t="s">
        <v>7891</v>
      </c>
      <c r="AK362" s="2" t="s">
        <v>7891</v>
      </c>
      <c r="AL362" s="2" t="s">
        <v>7891</v>
      </c>
      <c r="AM362" s="2" t="s">
        <v>7891</v>
      </c>
      <c r="AN362" s="2" t="s">
        <v>7891</v>
      </c>
      <c r="AO362" s="2" t="s">
        <v>9158</v>
      </c>
      <c r="AP362" s="2" t="s">
        <v>9159</v>
      </c>
      <c r="AQ362" s="2" t="s">
        <v>7891</v>
      </c>
      <c r="AR362" s="2" t="s">
        <v>7891</v>
      </c>
      <c r="AS362" s="2" t="s">
        <v>7891</v>
      </c>
      <c r="AT362" s="2" t="s">
        <v>7924</v>
      </c>
      <c r="AU362" s="2">
        <v>2021</v>
      </c>
      <c r="AV362" s="2">
        <v>10</v>
      </c>
      <c r="AW362" s="2">
        <v>2</v>
      </c>
      <c r="AX362" s="2" t="s">
        <v>7891</v>
      </c>
      <c r="AY362" s="2" t="s">
        <v>7891</v>
      </c>
      <c r="AZ362" s="2" t="s">
        <v>7891</v>
      </c>
      <c r="BA362" s="2" t="s">
        <v>7891</v>
      </c>
      <c r="BB362" s="2">
        <v>1619</v>
      </c>
      <c r="BC362" s="2">
        <v>1633</v>
      </c>
      <c r="BD362" s="2" t="s">
        <v>7891</v>
      </c>
      <c r="BE362" s="2" t="s">
        <v>9160</v>
      </c>
      <c r="BF362" s="2" t="s">
        <v>7891</v>
      </c>
      <c r="BG362" s="2" t="s">
        <v>9145</v>
      </c>
      <c r="BH362" s="2" t="s">
        <v>7891</v>
      </c>
      <c r="BI362" s="2" t="s">
        <v>7891</v>
      </c>
      <c r="BJ362" s="2" t="s">
        <v>7891</v>
      </c>
      <c r="BK362" s="2" t="s">
        <v>7891</v>
      </c>
      <c r="BL362" s="2" t="s">
        <v>7891</v>
      </c>
      <c r="BM362" s="2">
        <v>34580805</v>
      </c>
      <c r="BN362" s="2" t="s">
        <v>7891</v>
      </c>
      <c r="BO362" s="2" t="s">
        <v>7891</v>
      </c>
      <c r="BP362" s="2" t="s">
        <v>7891</v>
      </c>
      <c r="BQ362" s="2" t="s">
        <v>7891</v>
      </c>
      <c r="BR362" s="2" t="s">
        <v>9161</v>
      </c>
    </row>
    <row r="363" spans="1:70" s="2" customFormat="1" ht="13" x14ac:dyDescent="0.3">
      <c r="A363" s="2" t="s">
        <v>1827</v>
      </c>
      <c r="B363" s="2" t="s">
        <v>723</v>
      </c>
      <c r="C363" s="10" t="str">
        <f>"2021"</f>
        <v>2021</v>
      </c>
      <c r="D363" s="2" t="s">
        <v>722</v>
      </c>
      <c r="E363" s="2" t="s">
        <v>724</v>
      </c>
      <c r="G363" s="2" t="str">
        <f>"10531807"</f>
        <v>10531807</v>
      </c>
      <c r="I363" s="2" t="str">
        <f>"Dec2021"</f>
        <v>Dec2021</v>
      </c>
      <c r="J363" s="2">
        <v>54</v>
      </c>
      <c r="K363" s="2">
        <v>6</v>
      </c>
      <c r="L363" s="2">
        <v>1867</v>
      </c>
      <c r="M363" s="2">
        <v>9</v>
      </c>
      <c r="N363" s="2">
        <v>153845901</v>
      </c>
      <c r="O363" s="2" t="s">
        <v>725</v>
      </c>
      <c r="P363" s="2" t="s">
        <v>726</v>
      </c>
      <c r="Q363" s="2" t="s">
        <v>467</v>
      </c>
      <c r="U363" s="2" t="s">
        <v>727</v>
      </c>
    </row>
    <row r="364" spans="1:70" s="2" customFormat="1" ht="13" x14ac:dyDescent="0.3">
      <c r="A364" s="2" t="s">
        <v>6816</v>
      </c>
      <c r="B364" s="2" t="s">
        <v>5450</v>
      </c>
      <c r="C364" s="9">
        <v>2021</v>
      </c>
      <c r="D364" s="2" t="s">
        <v>5449</v>
      </c>
      <c r="E364" s="2" t="s">
        <v>5112</v>
      </c>
      <c r="G364" s="2" t="s">
        <v>5451</v>
      </c>
      <c r="H364" s="2" t="s">
        <v>5452</v>
      </c>
      <c r="K364" s="11">
        <v>44101</v>
      </c>
      <c r="N364" s="2" t="s">
        <v>5453</v>
      </c>
    </row>
    <row r="365" spans="1:70" s="2" customFormat="1" ht="13" x14ac:dyDescent="0.3">
      <c r="A365" s="12" t="s">
        <v>1827</v>
      </c>
      <c r="B365" s="2" t="s">
        <v>1500</v>
      </c>
      <c r="C365" s="10" t="str">
        <f>"2021"</f>
        <v>2021</v>
      </c>
      <c r="D365" s="2" t="s">
        <v>1499</v>
      </c>
      <c r="E365" s="2" t="s">
        <v>1264</v>
      </c>
      <c r="F365" s="2" t="s">
        <v>1503</v>
      </c>
      <c r="G365" s="2" t="str">
        <f>"01907409"</f>
        <v>01907409</v>
      </c>
      <c r="I365" s="2" t="str">
        <f>"Aug2021"</f>
        <v>Aug2021</v>
      </c>
      <c r="J365" s="2">
        <v>127</v>
      </c>
      <c r="M365" s="2">
        <v>1</v>
      </c>
      <c r="N365" s="2">
        <v>151247835</v>
      </c>
      <c r="O365" s="2" t="s">
        <v>1501</v>
      </c>
      <c r="P365" s="2" t="s">
        <v>489</v>
      </c>
      <c r="Q365" s="2" t="s">
        <v>442</v>
      </c>
      <c r="R365" s="2" t="s">
        <v>1502</v>
      </c>
      <c r="U365" s="2" t="s">
        <v>1504</v>
      </c>
    </row>
    <row r="366" spans="1:70" s="2" customFormat="1" ht="13" x14ac:dyDescent="0.3">
      <c r="A366" s="2" t="s">
        <v>3856</v>
      </c>
      <c r="B366" s="2" t="s">
        <v>1500</v>
      </c>
      <c r="C366" s="9">
        <v>2021</v>
      </c>
      <c r="D366" s="2" t="s">
        <v>3491</v>
      </c>
      <c r="E366" s="2" t="s">
        <v>3492</v>
      </c>
      <c r="F366" s="2" t="s">
        <v>3495</v>
      </c>
      <c r="G366" s="2" t="str">
        <f>"01907409"</f>
        <v>01907409</v>
      </c>
      <c r="I366" s="2" t="str">
        <f>"20210801"</f>
        <v>20210801</v>
      </c>
      <c r="J366" s="2">
        <v>127</v>
      </c>
      <c r="N366" s="2" t="s">
        <v>3493</v>
      </c>
      <c r="O366" s="2" t="s">
        <v>1501</v>
      </c>
      <c r="P366" s="2" t="s">
        <v>2124</v>
      </c>
      <c r="Q366" s="2" t="s">
        <v>1495</v>
      </c>
      <c r="R366" s="2" t="s">
        <v>3494</v>
      </c>
      <c r="T366" s="2" t="s">
        <v>3495</v>
      </c>
      <c r="U366" s="2" t="s">
        <v>3496</v>
      </c>
    </row>
    <row r="367" spans="1:70" s="2" customFormat="1" ht="13" x14ac:dyDescent="0.3">
      <c r="A367" s="2" t="s">
        <v>11404</v>
      </c>
      <c r="B367" s="2" t="s">
        <v>9382</v>
      </c>
      <c r="C367" s="9" t="s">
        <v>7891</v>
      </c>
      <c r="D367" s="2" t="s">
        <v>9383</v>
      </c>
      <c r="E367" s="2" t="s">
        <v>8761</v>
      </c>
      <c r="U367" s="2" t="s">
        <v>7891</v>
      </c>
      <c r="V367" s="2" t="s">
        <v>9384</v>
      </c>
      <c r="W367" s="2" t="s">
        <v>7891</v>
      </c>
      <c r="X367" s="2" t="s">
        <v>7891</v>
      </c>
      <c r="Y367" s="2" t="s">
        <v>7891</v>
      </c>
      <c r="Z367" s="2" t="s">
        <v>7891</v>
      </c>
      <c r="AA367" s="2" t="s">
        <v>7891</v>
      </c>
      <c r="AB367" s="2" t="s">
        <v>7891</v>
      </c>
      <c r="AC367" s="2" t="s">
        <v>7891</v>
      </c>
      <c r="AD367" s="2" t="s">
        <v>7891</v>
      </c>
      <c r="AE367" s="2" t="s">
        <v>7891</v>
      </c>
      <c r="AF367" s="2" t="s">
        <v>7891</v>
      </c>
      <c r="AG367" s="2" t="s">
        <v>7891</v>
      </c>
      <c r="AH367" s="2" t="s">
        <v>7891</v>
      </c>
      <c r="AI367" s="2" t="s">
        <v>7891</v>
      </c>
      <c r="AJ367" s="2" t="s">
        <v>7891</v>
      </c>
      <c r="AK367" s="2" t="s">
        <v>7891</v>
      </c>
      <c r="AL367" s="2" t="s">
        <v>7891</v>
      </c>
      <c r="AM367" s="2" t="s">
        <v>7891</v>
      </c>
      <c r="AN367" s="2" t="s">
        <v>7891</v>
      </c>
      <c r="AO367" s="2" t="s">
        <v>8763</v>
      </c>
      <c r="AP367" s="2" t="s">
        <v>8764</v>
      </c>
      <c r="AQ367" s="2" t="s">
        <v>7891</v>
      </c>
      <c r="AR367" s="2" t="s">
        <v>7891</v>
      </c>
      <c r="AS367" s="2" t="s">
        <v>7891</v>
      </c>
      <c r="AT367" s="2" t="s">
        <v>7895</v>
      </c>
      <c r="AU367" s="2">
        <v>2021</v>
      </c>
      <c r="AV367" s="2">
        <v>27</v>
      </c>
      <c r="AW367" s="2">
        <v>2</v>
      </c>
      <c r="AX367" s="2" t="s">
        <v>7891</v>
      </c>
      <c r="AY367" s="2" t="s">
        <v>7891</v>
      </c>
      <c r="AZ367" s="2" t="s">
        <v>7891</v>
      </c>
      <c r="BA367" s="2" t="s">
        <v>7891</v>
      </c>
      <c r="BB367" s="2">
        <v>123</v>
      </c>
      <c r="BC367" s="2">
        <v>139</v>
      </c>
      <c r="BD367" s="2" t="s">
        <v>7891</v>
      </c>
      <c r="BE367" s="2" t="s">
        <v>9385</v>
      </c>
      <c r="BF367" s="2" t="s">
        <v>7891</v>
      </c>
      <c r="BG367" s="2" t="s">
        <v>7891</v>
      </c>
      <c r="BH367" s="2" t="s">
        <v>7891</v>
      </c>
      <c r="BI367" s="2" t="s">
        <v>7891</v>
      </c>
      <c r="BJ367" s="2" t="s">
        <v>7891</v>
      </c>
      <c r="BK367" s="2" t="s">
        <v>7891</v>
      </c>
      <c r="BL367" s="2" t="s">
        <v>7891</v>
      </c>
      <c r="BM367" s="2" t="s">
        <v>7891</v>
      </c>
      <c r="BN367" s="2" t="s">
        <v>7891</v>
      </c>
      <c r="BO367" s="2" t="s">
        <v>7891</v>
      </c>
      <c r="BP367" s="2" t="s">
        <v>7891</v>
      </c>
      <c r="BQ367" s="2" t="s">
        <v>7891</v>
      </c>
      <c r="BR367" s="2" t="s">
        <v>9386</v>
      </c>
    </row>
    <row r="368" spans="1:70" s="2" customFormat="1" ht="13" x14ac:dyDescent="0.3">
      <c r="A368" s="12" t="s">
        <v>6816</v>
      </c>
      <c r="B368" s="2" t="s">
        <v>4741</v>
      </c>
      <c r="C368" s="9">
        <v>2021</v>
      </c>
      <c r="D368" s="2" t="s">
        <v>4740</v>
      </c>
      <c r="E368" s="2" t="s">
        <v>4744</v>
      </c>
      <c r="G368" s="2" t="s">
        <v>4742</v>
      </c>
      <c r="H368" s="2" t="s">
        <v>4743</v>
      </c>
      <c r="K368" s="11">
        <v>44446</v>
      </c>
      <c r="L368" s="2" t="s">
        <v>4745</v>
      </c>
      <c r="N368" s="2" t="s">
        <v>4746</v>
      </c>
    </row>
    <row r="369" spans="1:70" s="2" customFormat="1" ht="13" x14ac:dyDescent="0.3">
      <c r="A369" s="2" t="s">
        <v>6816</v>
      </c>
      <c r="B369" s="2" t="s">
        <v>6763</v>
      </c>
      <c r="C369" s="9">
        <v>2022</v>
      </c>
      <c r="D369" s="2" t="s">
        <v>6762</v>
      </c>
      <c r="E369" s="2" t="s">
        <v>4858</v>
      </c>
      <c r="G369" s="2" t="s">
        <v>6764</v>
      </c>
      <c r="H369" s="2" t="s">
        <v>6765</v>
      </c>
      <c r="K369" s="11">
        <v>44463</v>
      </c>
      <c r="N369" s="2" t="s">
        <v>6766</v>
      </c>
    </row>
    <row r="370" spans="1:70" s="2" customFormat="1" ht="13" x14ac:dyDescent="0.3">
      <c r="A370" s="2" t="s">
        <v>11404</v>
      </c>
      <c r="B370" s="2" t="s">
        <v>10494</v>
      </c>
      <c r="C370" s="9" t="s">
        <v>7891</v>
      </c>
      <c r="D370" s="2" t="s">
        <v>10495</v>
      </c>
      <c r="E370" s="2" t="s">
        <v>10496</v>
      </c>
      <c r="U370" s="2" t="s">
        <v>7891</v>
      </c>
      <c r="V370" s="2" t="s">
        <v>10497</v>
      </c>
      <c r="W370" s="2" t="s">
        <v>7891</v>
      </c>
      <c r="X370" s="2" t="s">
        <v>7891</v>
      </c>
      <c r="Y370" s="2" t="s">
        <v>7891</v>
      </c>
      <c r="Z370" s="2" t="s">
        <v>7891</v>
      </c>
      <c r="AA370" s="2" t="s">
        <v>10498</v>
      </c>
      <c r="AB370" s="2" t="s">
        <v>10499</v>
      </c>
      <c r="AC370" s="2" t="s">
        <v>7891</v>
      </c>
      <c r="AD370" s="2" t="s">
        <v>7891</v>
      </c>
      <c r="AE370" s="2" t="s">
        <v>7891</v>
      </c>
      <c r="AF370" s="2" t="s">
        <v>7891</v>
      </c>
      <c r="AG370" s="2" t="s">
        <v>7891</v>
      </c>
      <c r="AH370" s="2" t="s">
        <v>7891</v>
      </c>
      <c r="AI370" s="2" t="s">
        <v>7891</v>
      </c>
      <c r="AJ370" s="2" t="s">
        <v>7891</v>
      </c>
      <c r="AK370" s="2" t="s">
        <v>7891</v>
      </c>
      <c r="AL370" s="2" t="s">
        <v>7891</v>
      </c>
      <c r="AM370" s="2" t="s">
        <v>7891</v>
      </c>
      <c r="AN370" s="2" t="s">
        <v>7891</v>
      </c>
      <c r="AO370" s="2" t="s">
        <v>10500</v>
      </c>
      <c r="AP370" s="2" t="s">
        <v>7891</v>
      </c>
      <c r="AQ370" s="2" t="s">
        <v>7891</v>
      </c>
      <c r="AR370" s="2" t="s">
        <v>7891</v>
      </c>
      <c r="AS370" s="2" t="s">
        <v>7891</v>
      </c>
      <c r="AT370" s="2" t="s">
        <v>7891</v>
      </c>
      <c r="AU370" s="2">
        <v>2021</v>
      </c>
      <c r="AV370" s="2">
        <v>12</v>
      </c>
      <c r="AW370" s="2">
        <v>1</v>
      </c>
      <c r="AX370" s="2" t="s">
        <v>7891</v>
      </c>
      <c r="AY370" s="2" t="s">
        <v>7891</v>
      </c>
      <c r="AZ370" s="2" t="s">
        <v>7891</v>
      </c>
      <c r="BA370" s="2" t="s">
        <v>7891</v>
      </c>
      <c r="BB370" s="2">
        <v>109</v>
      </c>
      <c r="BC370" s="2">
        <v>125</v>
      </c>
      <c r="BD370" s="2" t="s">
        <v>7891</v>
      </c>
      <c r="BE370" s="2" t="s">
        <v>10501</v>
      </c>
      <c r="BF370" s="2" t="s">
        <v>7891</v>
      </c>
      <c r="BG370" s="2" t="s">
        <v>7891</v>
      </c>
      <c r="BH370" s="2" t="s">
        <v>7891</v>
      </c>
      <c r="BI370" s="2" t="s">
        <v>7891</v>
      </c>
      <c r="BJ370" s="2" t="s">
        <v>7891</v>
      </c>
      <c r="BK370" s="2" t="s">
        <v>7891</v>
      </c>
      <c r="BL370" s="2" t="s">
        <v>7891</v>
      </c>
      <c r="BM370" s="2" t="s">
        <v>7891</v>
      </c>
      <c r="BN370" s="2" t="s">
        <v>7891</v>
      </c>
      <c r="BO370" s="2" t="s">
        <v>7891</v>
      </c>
      <c r="BP370" s="2" t="s">
        <v>7891</v>
      </c>
      <c r="BQ370" s="2" t="s">
        <v>7891</v>
      </c>
      <c r="BR370" s="2" t="s">
        <v>10502</v>
      </c>
    </row>
    <row r="371" spans="1:70" s="2" customFormat="1" ht="13" x14ac:dyDescent="0.3">
      <c r="A371" s="2" t="s">
        <v>6816</v>
      </c>
      <c r="B371" s="2" t="s">
        <v>5909</v>
      </c>
      <c r="C371" s="9">
        <v>2020</v>
      </c>
      <c r="D371" s="2" t="s">
        <v>5908</v>
      </c>
      <c r="E371" s="2" t="s">
        <v>4756</v>
      </c>
      <c r="G371" s="2" t="s">
        <v>5910</v>
      </c>
      <c r="H371" s="2" t="s">
        <v>5911</v>
      </c>
      <c r="K371" s="11">
        <v>44195</v>
      </c>
      <c r="N371" s="2" t="s">
        <v>5912</v>
      </c>
    </row>
    <row r="372" spans="1:70" s="2" customFormat="1" ht="13" x14ac:dyDescent="0.3">
      <c r="A372" s="12" t="s">
        <v>11404</v>
      </c>
      <c r="B372" s="2" t="s">
        <v>10503</v>
      </c>
      <c r="C372" s="9" t="s">
        <v>7891</v>
      </c>
      <c r="D372" s="2" t="s">
        <v>5908</v>
      </c>
      <c r="E372" s="2" t="s">
        <v>10159</v>
      </c>
      <c r="U372" s="2" t="s">
        <v>7891</v>
      </c>
      <c r="V372" s="2" t="s">
        <v>10504</v>
      </c>
      <c r="W372" s="2" t="s">
        <v>7891</v>
      </c>
      <c r="X372" s="2" t="s">
        <v>7891</v>
      </c>
      <c r="Y372" s="2" t="s">
        <v>7891</v>
      </c>
      <c r="Z372" s="2" t="s">
        <v>7891</v>
      </c>
      <c r="AA372" s="2" t="s">
        <v>7891</v>
      </c>
      <c r="AB372" s="2" t="s">
        <v>7891</v>
      </c>
      <c r="AC372" s="2" t="s">
        <v>7891</v>
      </c>
      <c r="AD372" s="2" t="s">
        <v>7891</v>
      </c>
      <c r="AE372" s="2" t="s">
        <v>7891</v>
      </c>
      <c r="AF372" s="2" t="s">
        <v>7891</v>
      </c>
      <c r="AG372" s="2" t="s">
        <v>7891</v>
      </c>
      <c r="AH372" s="2" t="s">
        <v>7891</v>
      </c>
      <c r="AI372" s="2" t="s">
        <v>7891</v>
      </c>
      <c r="AJ372" s="2" t="s">
        <v>7891</v>
      </c>
      <c r="AK372" s="2" t="s">
        <v>7891</v>
      </c>
      <c r="AL372" s="2" t="s">
        <v>7891</v>
      </c>
      <c r="AM372" s="2" t="s">
        <v>7891</v>
      </c>
      <c r="AN372" s="2" t="s">
        <v>7891</v>
      </c>
      <c r="AO372" s="2" t="s">
        <v>10161</v>
      </c>
      <c r="AP372" s="2" t="s">
        <v>10162</v>
      </c>
      <c r="AQ372" s="2" t="s">
        <v>7891</v>
      </c>
      <c r="AR372" s="2" t="s">
        <v>7891</v>
      </c>
      <c r="AS372" s="2" t="s">
        <v>7891</v>
      </c>
      <c r="AT372" s="2" t="s">
        <v>10505</v>
      </c>
      <c r="AU372" s="2">
        <v>2021</v>
      </c>
      <c r="AV372" s="2">
        <v>82</v>
      </c>
      <c r="AW372" s="2">
        <v>1</v>
      </c>
      <c r="AX372" s="2" t="s">
        <v>7891</v>
      </c>
      <c r="AY372" s="2" t="s">
        <v>7891</v>
      </c>
      <c r="AZ372" s="2" t="s">
        <v>7891</v>
      </c>
      <c r="BA372" s="2" t="s">
        <v>7891</v>
      </c>
      <c r="BB372" s="2" t="s">
        <v>7891</v>
      </c>
      <c r="BC372" s="2" t="s">
        <v>7891</v>
      </c>
      <c r="BD372" s="2" t="s">
        <v>10506</v>
      </c>
      <c r="BE372" s="2" t="s">
        <v>5912</v>
      </c>
      <c r="BF372" s="2" t="s">
        <v>7891</v>
      </c>
      <c r="BG372" s="2" t="s">
        <v>7891</v>
      </c>
      <c r="BH372" s="2" t="s">
        <v>7891</v>
      </c>
      <c r="BI372" s="2" t="s">
        <v>7891</v>
      </c>
      <c r="BJ372" s="2" t="s">
        <v>7891</v>
      </c>
      <c r="BK372" s="2" t="s">
        <v>7891</v>
      </c>
      <c r="BL372" s="2" t="s">
        <v>7891</v>
      </c>
      <c r="BM372" s="2">
        <v>33378140</v>
      </c>
      <c r="BN372" s="2" t="s">
        <v>7891</v>
      </c>
      <c r="BO372" s="2" t="s">
        <v>7891</v>
      </c>
      <c r="BP372" s="2" t="s">
        <v>7891</v>
      </c>
      <c r="BQ372" s="2" t="s">
        <v>7891</v>
      </c>
      <c r="BR372" s="2" t="s">
        <v>10507</v>
      </c>
    </row>
    <row r="373" spans="1:70" s="2" customFormat="1" ht="13" x14ac:dyDescent="0.3">
      <c r="A373" s="12" t="s">
        <v>7977</v>
      </c>
      <c r="B373" s="2" t="s">
        <v>7941</v>
      </c>
      <c r="C373" s="9" t="s">
        <v>7891</v>
      </c>
      <c r="D373" s="2" t="s">
        <v>7942</v>
      </c>
      <c r="E373" s="2" t="s">
        <v>7943</v>
      </c>
      <c r="U373" s="2" t="s">
        <v>7891</v>
      </c>
      <c r="V373" s="2" t="s">
        <v>7891</v>
      </c>
      <c r="W373" s="2" t="s">
        <v>7891</v>
      </c>
      <c r="X373" s="2" t="s">
        <v>7891</v>
      </c>
      <c r="Y373" s="2" t="s">
        <v>7891</v>
      </c>
      <c r="Z373" s="2" t="s">
        <v>7891</v>
      </c>
      <c r="AA373" s="2" t="s">
        <v>7891</v>
      </c>
      <c r="AB373" s="2" t="s">
        <v>7891</v>
      </c>
      <c r="AC373" s="2" t="s">
        <v>7891</v>
      </c>
      <c r="AD373" s="2" t="s">
        <v>7891</v>
      </c>
      <c r="AE373" s="2" t="s">
        <v>7891</v>
      </c>
      <c r="AF373" s="2" t="s">
        <v>7891</v>
      </c>
      <c r="AG373" s="2" t="s">
        <v>7891</v>
      </c>
      <c r="AH373" s="2" t="s">
        <v>7891</v>
      </c>
      <c r="AI373" s="2" t="s">
        <v>7891</v>
      </c>
      <c r="AJ373" s="2" t="s">
        <v>7891</v>
      </c>
      <c r="AK373" s="2" t="s">
        <v>7891</v>
      </c>
      <c r="AL373" s="2" t="s">
        <v>7891</v>
      </c>
      <c r="AM373" s="2" t="s">
        <v>7891</v>
      </c>
      <c r="AN373" s="2" t="s">
        <v>7891</v>
      </c>
      <c r="AO373" s="2" t="s">
        <v>7891</v>
      </c>
      <c r="AP373" s="2" t="s">
        <v>7944</v>
      </c>
      <c r="AQ373" s="2" t="s">
        <v>7891</v>
      </c>
      <c r="AR373" s="2" t="s">
        <v>7891</v>
      </c>
      <c r="AS373" s="2" t="s">
        <v>7891</v>
      </c>
      <c r="AT373" s="2" t="s">
        <v>7945</v>
      </c>
      <c r="AU373" s="2">
        <v>2022</v>
      </c>
      <c r="AV373" s="2">
        <v>12</v>
      </c>
      <c r="AW373" s="2">
        <v>2</v>
      </c>
      <c r="AX373" s="2" t="s">
        <v>7891</v>
      </c>
      <c r="AY373" s="2" t="s">
        <v>7891</v>
      </c>
      <c r="AZ373" s="2" t="s">
        <v>7891</v>
      </c>
      <c r="BA373" s="2" t="s">
        <v>7891</v>
      </c>
      <c r="BB373" s="2" t="s">
        <v>7891</v>
      </c>
      <c r="BC373" s="2" t="s">
        <v>7891</v>
      </c>
      <c r="BD373" s="2">
        <v>167</v>
      </c>
      <c r="BE373" s="2" t="s">
        <v>7946</v>
      </c>
      <c r="BF373" s="2" t="s">
        <v>7891</v>
      </c>
      <c r="BG373" s="2" t="s">
        <v>7891</v>
      </c>
      <c r="BH373" s="2" t="s">
        <v>7891</v>
      </c>
      <c r="BI373" s="2" t="s">
        <v>7891</v>
      </c>
      <c r="BJ373" s="2" t="s">
        <v>7891</v>
      </c>
      <c r="BK373" s="2" t="s">
        <v>7891</v>
      </c>
      <c r="BL373" s="2" t="s">
        <v>7891</v>
      </c>
      <c r="BM373" s="2">
        <v>35207455</v>
      </c>
      <c r="BN373" s="2" t="s">
        <v>7891</v>
      </c>
      <c r="BO373" s="2" t="s">
        <v>7891</v>
      </c>
      <c r="BP373" s="2" t="s">
        <v>7891</v>
      </c>
      <c r="BQ373" s="2" t="s">
        <v>7891</v>
      </c>
      <c r="BR373" s="2" t="s">
        <v>7947</v>
      </c>
    </row>
    <row r="374" spans="1:70" s="2" customFormat="1" ht="13" x14ac:dyDescent="0.3">
      <c r="A374" s="2" t="s">
        <v>11404</v>
      </c>
      <c r="B374" s="2" t="s">
        <v>7941</v>
      </c>
      <c r="C374" s="9" t="s">
        <v>7891</v>
      </c>
      <c r="D374" s="2" t="s">
        <v>7942</v>
      </c>
      <c r="E374" s="2" t="s">
        <v>7943</v>
      </c>
      <c r="U374" s="2" t="s">
        <v>7891</v>
      </c>
      <c r="V374" s="2" t="s">
        <v>8499</v>
      </c>
      <c r="W374" s="2" t="s">
        <v>7891</v>
      </c>
      <c r="X374" s="2" t="s">
        <v>7891</v>
      </c>
      <c r="Y374" s="2" t="s">
        <v>7891</v>
      </c>
      <c r="Z374" s="2" t="s">
        <v>7891</v>
      </c>
      <c r="AA374" s="2" t="s">
        <v>7891</v>
      </c>
      <c r="AB374" s="2" t="s">
        <v>7891</v>
      </c>
      <c r="AC374" s="2" t="s">
        <v>7891</v>
      </c>
      <c r="AD374" s="2" t="s">
        <v>7891</v>
      </c>
      <c r="AE374" s="2" t="s">
        <v>7891</v>
      </c>
      <c r="AF374" s="2" t="s">
        <v>7891</v>
      </c>
      <c r="AG374" s="2" t="s">
        <v>7891</v>
      </c>
      <c r="AH374" s="2" t="s">
        <v>7891</v>
      </c>
      <c r="AI374" s="2" t="s">
        <v>7891</v>
      </c>
      <c r="AJ374" s="2" t="s">
        <v>7891</v>
      </c>
      <c r="AK374" s="2" t="s">
        <v>7891</v>
      </c>
      <c r="AL374" s="2" t="s">
        <v>7891</v>
      </c>
      <c r="AM374" s="2" t="s">
        <v>7891</v>
      </c>
      <c r="AN374" s="2" t="s">
        <v>7891</v>
      </c>
      <c r="AO374" s="2" t="s">
        <v>7891</v>
      </c>
      <c r="AP374" s="2" t="s">
        <v>7944</v>
      </c>
      <c r="AQ374" s="2" t="s">
        <v>7891</v>
      </c>
      <c r="AR374" s="2" t="s">
        <v>7891</v>
      </c>
      <c r="AS374" s="2" t="s">
        <v>7891</v>
      </c>
      <c r="AT374" s="2" t="s">
        <v>7945</v>
      </c>
      <c r="AU374" s="2">
        <v>2022</v>
      </c>
      <c r="AV374" s="2">
        <v>12</v>
      </c>
      <c r="AW374" s="2">
        <v>2</v>
      </c>
      <c r="AX374" s="2" t="s">
        <v>7891</v>
      </c>
      <c r="AY374" s="2" t="s">
        <v>7891</v>
      </c>
      <c r="AZ374" s="2" t="s">
        <v>7891</v>
      </c>
      <c r="BA374" s="2" t="s">
        <v>7891</v>
      </c>
      <c r="BB374" s="2" t="s">
        <v>7891</v>
      </c>
      <c r="BC374" s="2" t="s">
        <v>7891</v>
      </c>
      <c r="BD374" s="2">
        <v>167</v>
      </c>
      <c r="BE374" s="2" t="s">
        <v>7946</v>
      </c>
      <c r="BF374" s="2" t="s">
        <v>7891</v>
      </c>
      <c r="BG374" s="2" t="s">
        <v>7891</v>
      </c>
      <c r="BH374" s="2" t="s">
        <v>7891</v>
      </c>
      <c r="BI374" s="2" t="s">
        <v>7891</v>
      </c>
      <c r="BJ374" s="2" t="s">
        <v>7891</v>
      </c>
      <c r="BK374" s="2" t="s">
        <v>7891</v>
      </c>
      <c r="BL374" s="2" t="s">
        <v>7891</v>
      </c>
      <c r="BM374" s="2">
        <v>35207455</v>
      </c>
      <c r="BN374" s="2" t="s">
        <v>7891</v>
      </c>
      <c r="BO374" s="2" t="s">
        <v>7891</v>
      </c>
      <c r="BP374" s="2" t="s">
        <v>7891</v>
      </c>
      <c r="BQ374" s="2" t="s">
        <v>7891</v>
      </c>
      <c r="BR374" s="2" t="s">
        <v>7947</v>
      </c>
    </row>
    <row r="375" spans="1:70" s="2" customFormat="1" ht="13" x14ac:dyDescent="0.3">
      <c r="A375" s="2" t="s">
        <v>3856</v>
      </c>
      <c r="B375" s="2" t="s">
        <v>2223</v>
      </c>
      <c r="C375" s="9">
        <v>2022</v>
      </c>
      <c r="D375" s="2" t="s">
        <v>2222</v>
      </c>
      <c r="E375" s="2" t="s">
        <v>2224</v>
      </c>
      <c r="F375" s="2" t="s">
        <v>2227</v>
      </c>
      <c r="G375" s="2" t="str">
        <f>"0961205X"</f>
        <v>0961205X</v>
      </c>
      <c r="I375" s="2" t="str">
        <f>"20220308"</f>
        <v>20220308</v>
      </c>
      <c r="N375" s="2" t="s">
        <v>2225</v>
      </c>
      <c r="O375" s="2" t="s">
        <v>2226</v>
      </c>
      <c r="P375" s="2" t="s">
        <v>2053</v>
      </c>
      <c r="Q375" s="2" t="s">
        <v>2054</v>
      </c>
      <c r="R375" s="2" t="s">
        <v>2055</v>
      </c>
      <c r="T375" s="2" t="s">
        <v>2227</v>
      </c>
      <c r="U375" s="2" t="s">
        <v>2228</v>
      </c>
    </row>
    <row r="376" spans="1:70" s="2" customFormat="1" ht="13" x14ac:dyDescent="0.3">
      <c r="A376" s="2" t="s">
        <v>11404</v>
      </c>
      <c r="B376" s="2" t="s">
        <v>11099</v>
      </c>
      <c r="C376" s="9" t="s">
        <v>7891</v>
      </c>
      <c r="D376" s="2" t="s">
        <v>11100</v>
      </c>
      <c r="E376" s="2" t="s">
        <v>9133</v>
      </c>
      <c r="U376" s="2" t="s">
        <v>7891</v>
      </c>
      <c r="V376" s="2" t="s">
        <v>11101</v>
      </c>
      <c r="W376" s="2" t="s">
        <v>7891</v>
      </c>
      <c r="X376" s="2" t="s">
        <v>7891</v>
      </c>
      <c r="Y376" s="2" t="s">
        <v>7891</v>
      </c>
      <c r="Z376" s="2" t="s">
        <v>7891</v>
      </c>
      <c r="AA376" s="2" t="s">
        <v>7891</v>
      </c>
      <c r="AB376" s="2" t="s">
        <v>11102</v>
      </c>
      <c r="AC376" s="2" t="s">
        <v>7891</v>
      </c>
      <c r="AD376" s="2" t="s">
        <v>7891</v>
      </c>
      <c r="AE376" s="2" t="s">
        <v>7891</v>
      </c>
      <c r="AF376" s="2" t="s">
        <v>7891</v>
      </c>
      <c r="AG376" s="2" t="s">
        <v>7891</v>
      </c>
      <c r="AH376" s="2" t="s">
        <v>7891</v>
      </c>
      <c r="AI376" s="2" t="s">
        <v>7891</v>
      </c>
      <c r="AJ376" s="2" t="s">
        <v>7891</v>
      </c>
      <c r="AK376" s="2" t="s">
        <v>7891</v>
      </c>
      <c r="AL376" s="2" t="s">
        <v>7891</v>
      </c>
      <c r="AM376" s="2" t="s">
        <v>7891</v>
      </c>
      <c r="AN376" s="2" t="s">
        <v>7891</v>
      </c>
      <c r="AO376" s="2" t="s">
        <v>9136</v>
      </c>
      <c r="AP376" s="2" t="s">
        <v>9137</v>
      </c>
      <c r="AQ376" s="2" t="s">
        <v>7891</v>
      </c>
      <c r="AR376" s="2" t="s">
        <v>7891</v>
      </c>
      <c r="AS376" s="2" t="s">
        <v>7891</v>
      </c>
      <c r="AT376" s="2" t="s">
        <v>9082</v>
      </c>
      <c r="AU376" s="2">
        <v>2020</v>
      </c>
      <c r="AV376" s="2">
        <v>31</v>
      </c>
      <c r="AW376" s="2">
        <v>4</v>
      </c>
      <c r="AX376" s="2" t="s">
        <v>7891</v>
      </c>
      <c r="AY376" s="2" t="s">
        <v>7891</v>
      </c>
      <c r="AZ376" s="2" t="s">
        <v>7891</v>
      </c>
      <c r="BA376" s="2" t="s">
        <v>7891</v>
      </c>
      <c r="BB376" s="2">
        <v>193</v>
      </c>
      <c r="BC376" s="2" t="s">
        <v>10756</v>
      </c>
      <c r="BD376" s="2" t="s">
        <v>7891</v>
      </c>
      <c r="BE376" s="2" t="s">
        <v>11103</v>
      </c>
      <c r="BF376" s="2" t="s">
        <v>7891</v>
      </c>
      <c r="BG376" s="2" t="s">
        <v>7891</v>
      </c>
      <c r="BH376" s="2" t="s">
        <v>7891</v>
      </c>
      <c r="BI376" s="2" t="s">
        <v>7891</v>
      </c>
      <c r="BJ376" s="2" t="s">
        <v>7891</v>
      </c>
      <c r="BK376" s="2" t="s">
        <v>7891</v>
      </c>
      <c r="BL376" s="2" t="s">
        <v>7891</v>
      </c>
      <c r="BM376" s="2">
        <v>33110356</v>
      </c>
      <c r="BN376" s="2" t="s">
        <v>7891</v>
      </c>
      <c r="BO376" s="2" t="s">
        <v>7891</v>
      </c>
      <c r="BP376" s="2" t="s">
        <v>7891</v>
      </c>
      <c r="BQ376" s="2" t="s">
        <v>7891</v>
      </c>
      <c r="BR376" s="2" t="s">
        <v>11104</v>
      </c>
    </row>
    <row r="377" spans="1:70" s="2" customFormat="1" ht="13" x14ac:dyDescent="0.3">
      <c r="A377" s="12" t="s">
        <v>6816</v>
      </c>
      <c r="B377" s="2" t="s">
        <v>5233</v>
      </c>
      <c r="C377" s="9">
        <v>2021</v>
      </c>
      <c r="D377" s="2" t="s">
        <v>5232</v>
      </c>
      <c r="E377" s="2" t="s">
        <v>983</v>
      </c>
      <c r="G377" s="2" t="s">
        <v>5234</v>
      </c>
      <c r="H377" s="2" t="s">
        <v>5235</v>
      </c>
      <c r="K377" s="11">
        <v>44370</v>
      </c>
      <c r="L377" s="2" t="s">
        <v>5236</v>
      </c>
      <c r="N377" s="2" t="s">
        <v>984</v>
      </c>
    </row>
    <row r="378" spans="1:70" s="2" customFormat="1" ht="13" x14ac:dyDescent="0.3">
      <c r="A378" s="12" t="s">
        <v>7072</v>
      </c>
      <c r="B378" s="2" t="s">
        <v>5233</v>
      </c>
      <c r="C378" s="9">
        <v>2021</v>
      </c>
      <c r="D378" s="2" t="s">
        <v>5232</v>
      </c>
      <c r="E378" s="2" t="s">
        <v>983</v>
      </c>
      <c r="G378" s="2" t="s">
        <v>5234</v>
      </c>
      <c r="H378" s="2" t="s">
        <v>5235</v>
      </c>
      <c r="K378" s="11">
        <v>44370</v>
      </c>
      <c r="L378" s="2" t="s">
        <v>5236</v>
      </c>
      <c r="N378" s="2" t="s">
        <v>984</v>
      </c>
    </row>
    <row r="379" spans="1:70" s="2" customFormat="1" ht="13" x14ac:dyDescent="0.3">
      <c r="A379" s="12" t="s">
        <v>7079</v>
      </c>
      <c r="B379" s="2" t="s">
        <v>5233</v>
      </c>
      <c r="C379" s="9">
        <v>2021</v>
      </c>
      <c r="D379" s="2" t="s">
        <v>5232</v>
      </c>
      <c r="E379" s="2" t="s">
        <v>983</v>
      </c>
      <c r="G379" s="2" t="s">
        <v>5234</v>
      </c>
      <c r="H379" s="2" t="s">
        <v>5235</v>
      </c>
      <c r="K379" s="11">
        <v>44370</v>
      </c>
      <c r="L379" s="2" t="s">
        <v>5236</v>
      </c>
      <c r="N379" s="2" t="s">
        <v>984</v>
      </c>
    </row>
    <row r="380" spans="1:70" s="2" customFormat="1" ht="13" x14ac:dyDescent="0.3">
      <c r="A380" s="12" t="s">
        <v>7738</v>
      </c>
      <c r="B380" s="2" t="s">
        <v>7603</v>
      </c>
      <c r="C380" s="9">
        <v>2021</v>
      </c>
      <c r="D380" s="2" t="s">
        <v>7604</v>
      </c>
      <c r="E380" s="2" t="s">
        <v>983</v>
      </c>
      <c r="G380" s="2">
        <v>78</v>
      </c>
      <c r="H380" s="2">
        <v>9</v>
      </c>
      <c r="J380" s="2">
        <v>994</v>
      </c>
      <c r="K380" s="2">
        <v>1004</v>
      </c>
      <c r="M380" s="2">
        <v>7</v>
      </c>
      <c r="N380" s="2" t="s">
        <v>984</v>
      </c>
      <c r="O380" s="2" t="s">
        <v>7605</v>
      </c>
      <c r="P380" s="2" t="s">
        <v>467</v>
      </c>
      <c r="Q380" s="2" t="s">
        <v>7218</v>
      </c>
      <c r="R380" s="2" t="s">
        <v>7530</v>
      </c>
      <c r="S380" s="2" t="s">
        <v>7219</v>
      </c>
      <c r="T380" s="2" t="s">
        <v>7606</v>
      </c>
    </row>
    <row r="381" spans="1:70" s="2" customFormat="1" ht="13" x14ac:dyDescent="0.3">
      <c r="A381" s="12" t="s">
        <v>7858</v>
      </c>
      <c r="B381" s="2" t="s">
        <v>7603</v>
      </c>
      <c r="C381" s="9">
        <v>2021</v>
      </c>
      <c r="D381" s="2" t="s">
        <v>7604</v>
      </c>
      <c r="E381" s="2" t="s">
        <v>983</v>
      </c>
      <c r="G381" s="2">
        <v>78</v>
      </c>
      <c r="H381" s="2">
        <v>9</v>
      </c>
      <c r="J381" s="2">
        <v>994</v>
      </c>
      <c r="K381" s="2">
        <v>1004</v>
      </c>
      <c r="M381" s="2">
        <v>7</v>
      </c>
      <c r="N381" s="2" t="s">
        <v>984</v>
      </c>
      <c r="O381" s="2" t="s">
        <v>7605</v>
      </c>
      <c r="P381" s="2" t="s">
        <v>467</v>
      </c>
      <c r="Q381" s="2" t="s">
        <v>7218</v>
      </c>
      <c r="R381" s="2" t="s">
        <v>7530</v>
      </c>
      <c r="S381" s="2" t="s">
        <v>7219</v>
      </c>
      <c r="T381" s="2" t="s">
        <v>7606</v>
      </c>
    </row>
    <row r="382" spans="1:70" s="2" customFormat="1" ht="13" x14ac:dyDescent="0.3">
      <c r="A382" s="12" t="s">
        <v>11404</v>
      </c>
      <c r="B382" s="2" t="s">
        <v>9622</v>
      </c>
      <c r="C382" s="9" t="s">
        <v>7891</v>
      </c>
      <c r="D382" s="2" t="s">
        <v>9623</v>
      </c>
      <c r="E382" s="2" t="s">
        <v>9624</v>
      </c>
      <c r="U382" s="2" t="s">
        <v>7891</v>
      </c>
      <c r="V382" s="2" t="s">
        <v>9625</v>
      </c>
      <c r="W382" s="2" t="s">
        <v>7891</v>
      </c>
      <c r="X382" s="2" t="s">
        <v>7891</v>
      </c>
      <c r="Y382" s="2" t="s">
        <v>7891</v>
      </c>
      <c r="Z382" s="2" t="s">
        <v>7891</v>
      </c>
      <c r="AA382" s="2" t="s">
        <v>9626</v>
      </c>
      <c r="AB382" s="2" t="s">
        <v>9627</v>
      </c>
      <c r="AC382" s="2" t="s">
        <v>7891</v>
      </c>
      <c r="AD382" s="2" t="s">
        <v>7891</v>
      </c>
      <c r="AE382" s="2" t="s">
        <v>7891</v>
      </c>
      <c r="AF382" s="2" t="s">
        <v>7891</v>
      </c>
      <c r="AG382" s="2" t="s">
        <v>7891</v>
      </c>
      <c r="AH382" s="2" t="s">
        <v>7891</v>
      </c>
      <c r="AI382" s="2" t="s">
        <v>7891</v>
      </c>
      <c r="AJ382" s="2" t="s">
        <v>7891</v>
      </c>
      <c r="AK382" s="2" t="s">
        <v>7891</v>
      </c>
      <c r="AL382" s="2" t="s">
        <v>7891</v>
      </c>
      <c r="AM382" s="2" t="s">
        <v>7891</v>
      </c>
      <c r="AN382" s="2" t="s">
        <v>7891</v>
      </c>
      <c r="AO382" s="2" t="s">
        <v>9628</v>
      </c>
      <c r="AP382" s="2" t="s">
        <v>9629</v>
      </c>
      <c r="AQ382" s="2" t="s">
        <v>7891</v>
      </c>
      <c r="AR382" s="2" t="s">
        <v>7891</v>
      </c>
      <c r="AS382" s="2" t="s">
        <v>7891</v>
      </c>
      <c r="AT382" s="2" t="s">
        <v>9244</v>
      </c>
      <c r="AU382" s="2">
        <v>2021</v>
      </c>
      <c r="AV382" s="2">
        <v>78</v>
      </c>
      <c r="AW382" s="2">
        <v>9</v>
      </c>
      <c r="AX382" s="2" t="s">
        <v>7891</v>
      </c>
      <c r="AY382" s="2" t="s">
        <v>7891</v>
      </c>
      <c r="AZ382" s="2" t="s">
        <v>7891</v>
      </c>
      <c r="BA382" s="2" t="s">
        <v>7891</v>
      </c>
      <c r="BB382" s="2">
        <v>994</v>
      </c>
      <c r="BC382" s="2">
        <v>1004</v>
      </c>
      <c r="BD382" s="2" t="s">
        <v>7891</v>
      </c>
      <c r="BE382" s="2" t="s">
        <v>984</v>
      </c>
      <c r="BF382" s="2" t="s">
        <v>7891</v>
      </c>
      <c r="BG382" s="2" t="s">
        <v>9570</v>
      </c>
      <c r="BH382" s="2" t="s">
        <v>7891</v>
      </c>
      <c r="BI382" s="2" t="s">
        <v>7891</v>
      </c>
      <c r="BJ382" s="2" t="s">
        <v>7891</v>
      </c>
      <c r="BK382" s="2" t="s">
        <v>7891</v>
      </c>
      <c r="BL382" s="2" t="s">
        <v>7891</v>
      </c>
      <c r="BM382" s="2">
        <v>34160595</v>
      </c>
      <c r="BN382" s="2" t="s">
        <v>7891</v>
      </c>
      <c r="BO382" s="2" t="s">
        <v>7891</v>
      </c>
      <c r="BP382" s="2" t="s">
        <v>7891</v>
      </c>
      <c r="BQ382" s="2" t="s">
        <v>7891</v>
      </c>
      <c r="BR382" s="2" t="s">
        <v>9630</v>
      </c>
    </row>
    <row r="383" spans="1:70" s="2" customFormat="1" ht="13" x14ac:dyDescent="0.3">
      <c r="A383" s="12" t="s">
        <v>11408</v>
      </c>
      <c r="B383" s="2" t="s">
        <v>9622</v>
      </c>
      <c r="C383" s="9" t="s">
        <v>7891</v>
      </c>
      <c r="D383" s="2" t="s">
        <v>9623</v>
      </c>
      <c r="E383" s="2" t="s">
        <v>9624</v>
      </c>
      <c r="U383" s="2" t="s">
        <v>7891</v>
      </c>
      <c r="V383" s="2" t="s">
        <v>9625</v>
      </c>
      <c r="W383" s="2" t="s">
        <v>7891</v>
      </c>
      <c r="X383" s="2" t="s">
        <v>7891</v>
      </c>
      <c r="Y383" s="2" t="s">
        <v>7891</v>
      </c>
      <c r="Z383" s="2" t="s">
        <v>7891</v>
      </c>
      <c r="AA383" s="2" t="s">
        <v>9626</v>
      </c>
      <c r="AB383" s="2" t="s">
        <v>9627</v>
      </c>
      <c r="AC383" s="2" t="s">
        <v>7891</v>
      </c>
      <c r="AD383" s="2" t="s">
        <v>7891</v>
      </c>
      <c r="AE383" s="2" t="s">
        <v>7891</v>
      </c>
      <c r="AF383" s="2" t="s">
        <v>7891</v>
      </c>
      <c r="AG383" s="2" t="s">
        <v>7891</v>
      </c>
      <c r="AH383" s="2" t="s">
        <v>7891</v>
      </c>
      <c r="AI383" s="2" t="s">
        <v>7891</v>
      </c>
      <c r="AJ383" s="2" t="s">
        <v>7891</v>
      </c>
      <c r="AK383" s="2" t="s">
        <v>7891</v>
      </c>
      <c r="AL383" s="2" t="s">
        <v>7891</v>
      </c>
      <c r="AM383" s="2" t="s">
        <v>7891</v>
      </c>
      <c r="AN383" s="2" t="s">
        <v>7891</v>
      </c>
      <c r="AO383" s="2" t="s">
        <v>9628</v>
      </c>
      <c r="AP383" s="2" t="s">
        <v>9629</v>
      </c>
      <c r="AQ383" s="2" t="s">
        <v>7891</v>
      </c>
      <c r="AR383" s="2" t="s">
        <v>7891</v>
      </c>
      <c r="AS383" s="2" t="s">
        <v>7891</v>
      </c>
      <c r="AT383" s="2" t="s">
        <v>9244</v>
      </c>
      <c r="AU383" s="2">
        <v>2021</v>
      </c>
      <c r="AV383" s="2">
        <v>78</v>
      </c>
      <c r="AW383" s="2">
        <v>9</v>
      </c>
      <c r="AX383" s="2" t="s">
        <v>7891</v>
      </c>
      <c r="AY383" s="2" t="s">
        <v>7891</v>
      </c>
      <c r="AZ383" s="2" t="s">
        <v>7891</v>
      </c>
      <c r="BA383" s="2" t="s">
        <v>7891</v>
      </c>
      <c r="BB383" s="2">
        <v>994</v>
      </c>
      <c r="BC383" s="2">
        <v>1004</v>
      </c>
      <c r="BD383" s="2" t="s">
        <v>7891</v>
      </c>
      <c r="BE383" s="2" t="s">
        <v>984</v>
      </c>
      <c r="BF383" s="2" t="s">
        <v>7891</v>
      </c>
      <c r="BG383" s="2" t="s">
        <v>9570</v>
      </c>
      <c r="BH383" s="2" t="s">
        <v>7891</v>
      </c>
      <c r="BI383" s="2" t="s">
        <v>7891</v>
      </c>
      <c r="BJ383" s="2" t="s">
        <v>7891</v>
      </c>
      <c r="BK383" s="2" t="s">
        <v>7891</v>
      </c>
      <c r="BL383" s="2" t="s">
        <v>7891</v>
      </c>
      <c r="BM383" s="2">
        <v>34160595</v>
      </c>
      <c r="BN383" s="2" t="s">
        <v>7891</v>
      </c>
      <c r="BO383" s="2" t="s">
        <v>7891</v>
      </c>
      <c r="BP383" s="2" t="s">
        <v>7891</v>
      </c>
      <c r="BQ383" s="2" t="s">
        <v>7891</v>
      </c>
      <c r="BR383" s="2" t="s">
        <v>9630</v>
      </c>
    </row>
    <row r="384" spans="1:70" s="2" customFormat="1" ht="13" x14ac:dyDescent="0.3">
      <c r="A384" s="12" t="s">
        <v>1827</v>
      </c>
      <c r="B384" s="2" t="s">
        <v>982</v>
      </c>
      <c r="C384" s="10" t="str">
        <f>"2021"</f>
        <v>2021</v>
      </c>
      <c r="D384" s="2" t="s">
        <v>981</v>
      </c>
      <c r="E384" s="2" t="s">
        <v>983</v>
      </c>
      <c r="F384" s="2" t="s">
        <v>985</v>
      </c>
      <c r="G384" s="2" t="str">
        <f>"2168622X"</f>
        <v>2168622X</v>
      </c>
      <c r="I384" s="2" t="str">
        <f>"Sep2021"</f>
        <v>Sep2021</v>
      </c>
      <c r="J384" s="2">
        <v>78</v>
      </c>
      <c r="K384" s="2">
        <v>9</v>
      </c>
      <c r="L384" s="2">
        <v>994</v>
      </c>
      <c r="M384" s="2">
        <v>11</v>
      </c>
      <c r="N384" s="2">
        <v>152244958</v>
      </c>
      <c r="O384" s="2" t="s">
        <v>984</v>
      </c>
      <c r="P384" s="2" t="s">
        <v>634</v>
      </c>
      <c r="Q384" s="2" t="s">
        <v>442</v>
      </c>
      <c r="U384" s="2" t="s">
        <v>986</v>
      </c>
    </row>
    <row r="385" spans="1:70" s="2" customFormat="1" ht="13" x14ac:dyDescent="0.3">
      <c r="A385" s="12" t="s">
        <v>1970</v>
      </c>
      <c r="B385" s="2" t="s">
        <v>982</v>
      </c>
      <c r="C385" s="10" t="str">
        <f>"2021"</f>
        <v>2021</v>
      </c>
      <c r="D385" s="2" t="s">
        <v>981</v>
      </c>
      <c r="E385" s="2" t="s">
        <v>983</v>
      </c>
      <c r="F385" s="2" t="s">
        <v>985</v>
      </c>
      <c r="G385" s="2" t="str">
        <f>"2168622X"</f>
        <v>2168622X</v>
      </c>
      <c r="I385" s="2" t="str">
        <f>"Sep2021"</f>
        <v>Sep2021</v>
      </c>
      <c r="J385" s="2">
        <v>78</v>
      </c>
      <c r="K385" s="2">
        <v>9</v>
      </c>
      <c r="L385" s="2">
        <v>994</v>
      </c>
      <c r="M385" s="2">
        <v>11</v>
      </c>
      <c r="N385" s="2">
        <v>152244958</v>
      </c>
      <c r="O385" s="2" t="s">
        <v>984</v>
      </c>
      <c r="P385" s="2" t="s">
        <v>634</v>
      </c>
      <c r="Q385" s="2" t="s">
        <v>442</v>
      </c>
      <c r="U385" s="2" t="s">
        <v>986</v>
      </c>
    </row>
    <row r="386" spans="1:70" s="2" customFormat="1" ht="13" x14ac:dyDescent="0.3">
      <c r="A386" s="12" t="s">
        <v>3856</v>
      </c>
      <c r="B386" s="2" t="s">
        <v>982</v>
      </c>
      <c r="C386" s="9">
        <v>2022</v>
      </c>
      <c r="D386" s="2" t="s">
        <v>2834</v>
      </c>
      <c r="E386" s="2" t="s">
        <v>983</v>
      </c>
      <c r="F386" s="2" t="s">
        <v>2837</v>
      </c>
      <c r="G386" s="2" t="str">
        <f>"2168622X"</f>
        <v>2168622X</v>
      </c>
      <c r="I386" s="2" t="str">
        <f>"20210901"</f>
        <v>20210901</v>
      </c>
      <c r="J386" s="2">
        <v>78</v>
      </c>
      <c r="K386" s="2">
        <v>9</v>
      </c>
      <c r="L386" s="2">
        <v>994</v>
      </c>
      <c r="M386" s="2">
        <v>11</v>
      </c>
      <c r="N386" s="2" t="s">
        <v>2835</v>
      </c>
      <c r="O386" s="2" t="s">
        <v>984</v>
      </c>
      <c r="P386" s="2" t="s">
        <v>634</v>
      </c>
      <c r="Q386" s="2" t="s">
        <v>1495</v>
      </c>
      <c r="R386" s="2" t="s">
        <v>2836</v>
      </c>
      <c r="T386" s="2" t="s">
        <v>2837</v>
      </c>
      <c r="U386" s="2" t="s">
        <v>2838</v>
      </c>
    </row>
    <row r="387" spans="1:70" s="2" customFormat="1" ht="13" x14ac:dyDescent="0.3">
      <c r="A387" s="12" t="s">
        <v>4015</v>
      </c>
      <c r="B387" s="2" t="s">
        <v>982</v>
      </c>
      <c r="C387" s="9">
        <v>2022</v>
      </c>
      <c r="D387" s="2" t="s">
        <v>2834</v>
      </c>
      <c r="E387" s="2" t="s">
        <v>983</v>
      </c>
      <c r="F387" s="2" t="s">
        <v>2837</v>
      </c>
      <c r="G387" s="2" t="str">
        <f>"2168622X"</f>
        <v>2168622X</v>
      </c>
      <c r="I387" s="2" t="str">
        <f>"20210901"</f>
        <v>20210901</v>
      </c>
      <c r="J387" s="2">
        <v>78</v>
      </c>
      <c r="K387" s="2">
        <v>9</v>
      </c>
      <c r="L387" s="2">
        <v>994</v>
      </c>
      <c r="M387" s="2">
        <v>11</v>
      </c>
      <c r="N387" s="2" t="s">
        <v>2835</v>
      </c>
      <c r="O387" s="2" t="s">
        <v>984</v>
      </c>
      <c r="P387" s="2" t="s">
        <v>634</v>
      </c>
      <c r="Q387" s="2" t="s">
        <v>1495</v>
      </c>
      <c r="R387" s="2" t="s">
        <v>2836</v>
      </c>
      <c r="T387" s="2" t="s">
        <v>2837</v>
      </c>
      <c r="U387" s="2" t="s">
        <v>2838</v>
      </c>
    </row>
    <row r="388" spans="1:70" s="2" customFormat="1" ht="13" x14ac:dyDescent="0.3">
      <c r="A388" s="2" t="s">
        <v>4086</v>
      </c>
      <c r="B388" s="2" t="s">
        <v>982</v>
      </c>
      <c r="C388" s="9">
        <v>2022</v>
      </c>
      <c r="D388" s="2" t="s">
        <v>2834</v>
      </c>
      <c r="E388" s="2" t="s">
        <v>983</v>
      </c>
      <c r="F388" s="2" t="s">
        <v>2837</v>
      </c>
      <c r="G388" s="2" t="str">
        <f>"2168622X"</f>
        <v>2168622X</v>
      </c>
      <c r="I388" s="2" t="str">
        <f>"20210901"</f>
        <v>20210901</v>
      </c>
      <c r="J388" s="2">
        <v>78</v>
      </c>
      <c r="K388" s="2">
        <v>9</v>
      </c>
      <c r="L388" s="2">
        <v>994</v>
      </c>
      <c r="M388" s="2">
        <v>11</v>
      </c>
      <c r="N388" s="2" t="s">
        <v>2835</v>
      </c>
      <c r="O388" s="2" t="s">
        <v>984</v>
      </c>
      <c r="P388" s="2" t="s">
        <v>634</v>
      </c>
      <c r="Q388" s="2" t="s">
        <v>1495</v>
      </c>
      <c r="R388" s="2" t="s">
        <v>2836</v>
      </c>
      <c r="T388" s="2" t="s">
        <v>2837</v>
      </c>
      <c r="U388" s="2" t="s">
        <v>2838</v>
      </c>
    </row>
    <row r="389" spans="1:70" s="2" customFormat="1" ht="13" x14ac:dyDescent="0.3">
      <c r="A389" s="2" t="s">
        <v>11404</v>
      </c>
      <c r="B389" s="2" t="s">
        <v>10508</v>
      </c>
      <c r="C389" s="9" t="s">
        <v>7891</v>
      </c>
      <c r="D389" s="2" t="s">
        <v>10509</v>
      </c>
      <c r="E389" s="2" t="s">
        <v>10510</v>
      </c>
      <c r="U389" s="2" t="s">
        <v>7891</v>
      </c>
      <c r="V389" s="2" t="s">
        <v>10511</v>
      </c>
      <c r="W389" s="2" t="s">
        <v>7891</v>
      </c>
      <c r="X389" s="2" t="s">
        <v>7891</v>
      </c>
      <c r="Y389" s="2" t="s">
        <v>7891</v>
      </c>
      <c r="Z389" s="2" t="s">
        <v>7891</v>
      </c>
      <c r="AA389" s="2" t="s">
        <v>10512</v>
      </c>
      <c r="AB389" s="2" t="s">
        <v>10513</v>
      </c>
      <c r="AC389" s="2" t="s">
        <v>7891</v>
      </c>
      <c r="AD389" s="2" t="s">
        <v>7891</v>
      </c>
      <c r="AE389" s="2" t="s">
        <v>7891</v>
      </c>
      <c r="AF389" s="2" t="s">
        <v>7891</v>
      </c>
      <c r="AG389" s="2" t="s">
        <v>7891</v>
      </c>
      <c r="AH389" s="2" t="s">
        <v>7891</v>
      </c>
      <c r="AI389" s="2" t="s">
        <v>7891</v>
      </c>
      <c r="AJ389" s="2" t="s">
        <v>7891</v>
      </c>
      <c r="AK389" s="2" t="s">
        <v>7891</v>
      </c>
      <c r="AL389" s="2" t="s">
        <v>7891</v>
      </c>
      <c r="AM389" s="2" t="s">
        <v>7891</v>
      </c>
      <c r="AN389" s="2" t="s">
        <v>7891</v>
      </c>
      <c r="AO389" s="2" t="s">
        <v>10514</v>
      </c>
      <c r="AP389" s="2" t="s">
        <v>7891</v>
      </c>
      <c r="AQ389" s="2" t="s">
        <v>7891</v>
      </c>
      <c r="AR389" s="2" t="s">
        <v>7891</v>
      </c>
      <c r="AS389" s="2" t="s">
        <v>7891</v>
      </c>
      <c r="AT389" s="2" t="s">
        <v>7891</v>
      </c>
      <c r="AU389" s="2">
        <v>2021</v>
      </c>
      <c r="AV389" s="2">
        <v>33</v>
      </c>
      <c r="AW389" s="2" t="s">
        <v>10515</v>
      </c>
      <c r="AX389" s="2" t="s">
        <v>7891</v>
      </c>
      <c r="AY389" s="2" t="s">
        <v>7891</v>
      </c>
      <c r="AZ389" s="2" t="s">
        <v>7891</v>
      </c>
      <c r="BA389" s="2" t="s">
        <v>7891</v>
      </c>
      <c r="BB389" s="2">
        <v>58</v>
      </c>
      <c r="BC389" s="2">
        <v>66</v>
      </c>
      <c r="BD389" s="2" t="s">
        <v>10516</v>
      </c>
      <c r="BE389" s="2" t="s">
        <v>10517</v>
      </c>
      <c r="BF389" s="2" t="s">
        <v>7891</v>
      </c>
      <c r="BG389" s="2" t="s">
        <v>7891</v>
      </c>
      <c r="BH389" s="2" t="s">
        <v>7891</v>
      </c>
      <c r="BI389" s="2" t="s">
        <v>7891</v>
      </c>
      <c r="BJ389" s="2" t="s">
        <v>7891</v>
      </c>
      <c r="BK389" s="2" t="s">
        <v>7891</v>
      </c>
      <c r="BL389" s="2" t="s">
        <v>7891</v>
      </c>
      <c r="BM389" s="2" t="s">
        <v>7891</v>
      </c>
      <c r="BN389" s="2" t="s">
        <v>7891</v>
      </c>
      <c r="BO389" s="2" t="s">
        <v>7891</v>
      </c>
      <c r="BP389" s="2" t="s">
        <v>7891</v>
      </c>
      <c r="BQ389" s="2" t="s">
        <v>7891</v>
      </c>
      <c r="BR389" s="2" t="s">
        <v>10518</v>
      </c>
    </row>
    <row r="390" spans="1:70" s="2" customFormat="1" ht="13" x14ac:dyDescent="0.3">
      <c r="A390" s="12" t="s">
        <v>11404</v>
      </c>
      <c r="B390" s="2" t="s">
        <v>8900</v>
      </c>
      <c r="C390" s="9" t="s">
        <v>7891</v>
      </c>
      <c r="D390" s="2" t="s">
        <v>8901</v>
      </c>
      <c r="E390" s="2" t="s">
        <v>8902</v>
      </c>
      <c r="U390" s="2" t="s">
        <v>7891</v>
      </c>
      <c r="V390" s="2" t="s">
        <v>8903</v>
      </c>
      <c r="W390" s="2" t="s">
        <v>7891</v>
      </c>
      <c r="X390" s="2" t="s">
        <v>7891</v>
      </c>
      <c r="Y390" s="2" t="s">
        <v>7891</v>
      </c>
      <c r="Z390" s="2" t="s">
        <v>7891</v>
      </c>
      <c r="AA390" s="2" t="s">
        <v>7891</v>
      </c>
      <c r="AB390" s="2" t="s">
        <v>8904</v>
      </c>
      <c r="AC390" s="2" t="s">
        <v>7891</v>
      </c>
      <c r="AD390" s="2" t="s">
        <v>7891</v>
      </c>
      <c r="AE390" s="2" t="s">
        <v>7891</v>
      </c>
      <c r="AF390" s="2" t="s">
        <v>7891</v>
      </c>
      <c r="AG390" s="2" t="s">
        <v>7891</v>
      </c>
      <c r="AH390" s="2" t="s">
        <v>7891</v>
      </c>
      <c r="AI390" s="2" t="s">
        <v>7891</v>
      </c>
      <c r="AJ390" s="2" t="s">
        <v>7891</v>
      </c>
      <c r="AK390" s="2" t="s">
        <v>7891</v>
      </c>
      <c r="AL390" s="2" t="s">
        <v>7891</v>
      </c>
      <c r="AM390" s="2" t="s">
        <v>7891</v>
      </c>
      <c r="AN390" s="2" t="s">
        <v>7891</v>
      </c>
      <c r="AO390" s="2" t="s">
        <v>8905</v>
      </c>
      <c r="AP390" s="2" t="s">
        <v>8906</v>
      </c>
      <c r="AQ390" s="2" t="s">
        <v>7891</v>
      </c>
      <c r="AR390" s="2" t="s">
        <v>7891</v>
      </c>
      <c r="AS390" s="2" t="s">
        <v>7891</v>
      </c>
      <c r="AT390" s="2" t="s">
        <v>8907</v>
      </c>
      <c r="AU390" s="2">
        <v>2021</v>
      </c>
      <c r="AV390" s="2">
        <v>305</v>
      </c>
      <c r="AW390" s="2" t="s">
        <v>7891</v>
      </c>
      <c r="AX390" s="2" t="s">
        <v>7891</v>
      </c>
      <c r="AY390" s="2" t="s">
        <v>7891</v>
      </c>
      <c r="AZ390" s="2" t="s">
        <v>7891</v>
      </c>
      <c r="BA390" s="2" t="s">
        <v>7891</v>
      </c>
      <c r="BB390" s="2" t="s">
        <v>7891</v>
      </c>
      <c r="BC390" s="2" t="s">
        <v>7891</v>
      </c>
      <c r="BD390" s="2">
        <v>114253</v>
      </c>
      <c r="BE390" s="2" t="s">
        <v>8908</v>
      </c>
      <c r="BF390" s="2" t="s">
        <v>7891</v>
      </c>
      <c r="BG390" s="2" t="s">
        <v>7925</v>
      </c>
      <c r="BH390" s="2" t="s">
        <v>7891</v>
      </c>
      <c r="BI390" s="2" t="s">
        <v>7891</v>
      </c>
      <c r="BJ390" s="2" t="s">
        <v>7891</v>
      </c>
      <c r="BK390" s="2" t="s">
        <v>7891</v>
      </c>
      <c r="BL390" s="2" t="s">
        <v>7891</v>
      </c>
      <c r="BM390" s="2">
        <v>34743063</v>
      </c>
      <c r="BN390" s="2" t="s">
        <v>7891</v>
      </c>
      <c r="BO390" s="2" t="s">
        <v>7891</v>
      </c>
      <c r="BP390" s="2" t="s">
        <v>7891</v>
      </c>
      <c r="BQ390" s="2" t="s">
        <v>7891</v>
      </c>
      <c r="BR390" s="2" t="s">
        <v>8909</v>
      </c>
    </row>
    <row r="391" spans="1:70" s="2" customFormat="1" ht="13" x14ac:dyDescent="0.3">
      <c r="A391" s="12" t="s">
        <v>11410</v>
      </c>
      <c r="B391" s="2" t="s">
        <v>8900</v>
      </c>
      <c r="C391" s="9" t="s">
        <v>7891</v>
      </c>
      <c r="D391" s="2" t="s">
        <v>8901</v>
      </c>
      <c r="E391" s="2" t="s">
        <v>8902</v>
      </c>
      <c r="U391" s="2" t="s">
        <v>7891</v>
      </c>
      <c r="V391" s="2" t="s">
        <v>8903</v>
      </c>
      <c r="W391" s="2" t="s">
        <v>7891</v>
      </c>
      <c r="X391" s="2" t="s">
        <v>7891</v>
      </c>
      <c r="Y391" s="2" t="s">
        <v>7891</v>
      </c>
      <c r="Z391" s="2" t="s">
        <v>7891</v>
      </c>
      <c r="AA391" s="2" t="s">
        <v>7891</v>
      </c>
      <c r="AB391" s="2" t="s">
        <v>8904</v>
      </c>
      <c r="AC391" s="2" t="s">
        <v>7891</v>
      </c>
      <c r="AD391" s="2" t="s">
        <v>7891</v>
      </c>
      <c r="AE391" s="2" t="s">
        <v>7891</v>
      </c>
      <c r="AF391" s="2" t="s">
        <v>7891</v>
      </c>
      <c r="AG391" s="2" t="s">
        <v>7891</v>
      </c>
      <c r="AH391" s="2" t="s">
        <v>7891</v>
      </c>
      <c r="AI391" s="2" t="s">
        <v>7891</v>
      </c>
      <c r="AJ391" s="2" t="s">
        <v>7891</v>
      </c>
      <c r="AK391" s="2" t="s">
        <v>7891</v>
      </c>
      <c r="AL391" s="2" t="s">
        <v>7891</v>
      </c>
      <c r="AM391" s="2" t="s">
        <v>7891</v>
      </c>
      <c r="AN391" s="2" t="s">
        <v>7891</v>
      </c>
      <c r="AO391" s="2" t="s">
        <v>8905</v>
      </c>
      <c r="AP391" s="2" t="s">
        <v>8906</v>
      </c>
      <c r="AQ391" s="2" t="s">
        <v>7891</v>
      </c>
      <c r="AR391" s="2" t="s">
        <v>7891</v>
      </c>
      <c r="AS391" s="2" t="s">
        <v>7891</v>
      </c>
      <c r="AT391" s="2" t="s">
        <v>8907</v>
      </c>
      <c r="AU391" s="2">
        <v>2021</v>
      </c>
      <c r="AV391" s="2">
        <v>305</v>
      </c>
      <c r="AW391" s="2" t="s">
        <v>7891</v>
      </c>
      <c r="AX391" s="2" t="s">
        <v>7891</v>
      </c>
      <c r="AY391" s="2" t="s">
        <v>7891</v>
      </c>
      <c r="AZ391" s="2" t="s">
        <v>7891</v>
      </c>
      <c r="BA391" s="2" t="s">
        <v>7891</v>
      </c>
      <c r="BB391" s="2" t="s">
        <v>7891</v>
      </c>
      <c r="BC391" s="2" t="s">
        <v>7891</v>
      </c>
      <c r="BD391" s="2">
        <v>114253</v>
      </c>
      <c r="BE391" s="2" t="s">
        <v>8908</v>
      </c>
      <c r="BF391" s="2" t="s">
        <v>7891</v>
      </c>
      <c r="BG391" s="2" t="s">
        <v>7925</v>
      </c>
      <c r="BH391" s="2" t="s">
        <v>7891</v>
      </c>
      <c r="BI391" s="2" t="s">
        <v>7891</v>
      </c>
      <c r="BJ391" s="2" t="s">
        <v>7891</v>
      </c>
      <c r="BK391" s="2" t="s">
        <v>7891</v>
      </c>
      <c r="BL391" s="2" t="s">
        <v>7891</v>
      </c>
      <c r="BM391" s="2">
        <v>34743063</v>
      </c>
      <c r="BN391" s="2" t="s">
        <v>7891</v>
      </c>
      <c r="BO391" s="2" t="s">
        <v>7891</v>
      </c>
      <c r="BP391" s="2" t="s">
        <v>7891</v>
      </c>
      <c r="BQ391" s="2" t="s">
        <v>7891</v>
      </c>
      <c r="BR391" s="2" t="s">
        <v>8909</v>
      </c>
    </row>
    <row r="392" spans="1:70" s="2" customFormat="1" ht="13" x14ac:dyDescent="0.3">
      <c r="A392" s="2" t="s">
        <v>11413</v>
      </c>
      <c r="B392" s="2" t="s">
        <v>8900</v>
      </c>
      <c r="C392" s="9" t="s">
        <v>7891</v>
      </c>
      <c r="D392" s="2" t="s">
        <v>8901</v>
      </c>
      <c r="E392" s="2" t="s">
        <v>8902</v>
      </c>
      <c r="U392" s="2" t="s">
        <v>7891</v>
      </c>
      <c r="V392" s="2" t="s">
        <v>8903</v>
      </c>
      <c r="W392" s="2" t="s">
        <v>7891</v>
      </c>
      <c r="X392" s="2" t="s">
        <v>7891</v>
      </c>
      <c r="Y392" s="2" t="s">
        <v>7891</v>
      </c>
      <c r="Z392" s="2" t="s">
        <v>7891</v>
      </c>
      <c r="AA392" s="2" t="s">
        <v>7891</v>
      </c>
      <c r="AB392" s="2" t="s">
        <v>8904</v>
      </c>
      <c r="AC392" s="2" t="s">
        <v>7891</v>
      </c>
      <c r="AD392" s="2" t="s">
        <v>7891</v>
      </c>
      <c r="AE392" s="2" t="s">
        <v>7891</v>
      </c>
      <c r="AF392" s="2" t="s">
        <v>7891</v>
      </c>
      <c r="AG392" s="2" t="s">
        <v>7891</v>
      </c>
      <c r="AH392" s="2" t="s">
        <v>7891</v>
      </c>
      <c r="AI392" s="2" t="s">
        <v>7891</v>
      </c>
      <c r="AJ392" s="2" t="s">
        <v>7891</v>
      </c>
      <c r="AK392" s="2" t="s">
        <v>7891</v>
      </c>
      <c r="AL392" s="2" t="s">
        <v>7891</v>
      </c>
      <c r="AM392" s="2" t="s">
        <v>7891</v>
      </c>
      <c r="AN392" s="2" t="s">
        <v>7891</v>
      </c>
      <c r="AO392" s="2" t="s">
        <v>8905</v>
      </c>
      <c r="AP392" s="2" t="s">
        <v>8906</v>
      </c>
      <c r="AQ392" s="2" t="s">
        <v>7891</v>
      </c>
      <c r="AR392" s="2" t="s">
        <v>7891</v>
      </c>
      <c r="AS392" s="2" t="s">
        <v>7891</v>
      </c>
      <c r="AT392" s="2" t="s">
        <v>8907</v>
      </c>
      <c r="AU392" s="2">
        <v>2021</v>
      </c>
      <c r="AV392" s="2">
        <v>305</v>
      </c>
      <c r="AW392" s="2" t="s">
        <v>7891</v>
      </c>
      <c r="AX392" s="2" t="s">
        <v>7891</v>
      </c>
      <c r="AY392" s="2" t="s">
        <v>7891</v>
      </c>
      <c r="AZ392" s="2" t="s">
        <v>7891</v>
      </c>
      <c r="BA392" s="2" t="s">
        <v>7891</v>
      </c>
      <c r="BB392" s="2" t="s">
        <v>7891</v>
      </c>
      <c r="BC392" s="2" t="s">
        <v>7891</v>
      </c>
      <c r="BD392" s="2">
        <v>114253</v>
      </c>
      <c r="BE392" s="2" t="s">
        <v>8908</v>
      </c>
      <c r="BF392" s="2" t="s">
        <v>7891</v>
      </c>
      <c r="BG392" s="2" t="s">
        <v>7925</v>
      </c>
      <c r="BH392" s="2" t="s">
        <v>7891</v>
      </c>
      <c r="BI392" s="2" t="s">
        <v>7891</v>
      </c>
      <c r="BJ392" s="2" t="s">
        <v>7891</v>
      </c>
      <c r="BK392" s="2" t="s">
        <v>7891</v>
      </c>
      <c r="BL392" s="2" t="s">
        <v>7891</v>
      </c>
      <c r="BM392" s="2">
        <v>34743063</v>
      </c>
      <c r="BN392" s="2" t="s">
        <v>7891</v>
      </c>
      <c r="BO392" s="2" t="s">
        <v>7891</v>
      </c>
      <c r="BP392" s="2" t="s">
        <v>7891</v>
      </c>
      <c r="BQ392" s="2" t="s">
        <v>7891</v>
      </c>
      <c r="BR392" s="2" t="s">
        <v>8909</v>
      </c>
    </row>
    <row r="393" spans="1:70" s="2" customFormat="1" ht="13" x14ac:dyDescent="0.3">
      <c r="A393" s="2" t="s">
        <v>11404</v>
      </c>
      <c r="B393" s="2" t="s">
        <v>9839</v>
      </c>
      <c r="C393" s="9" t="s">
        <v>7891</v>
      </c>
      <c r="D393" s="2" t="s">
        <v>9840</v>
      </c>
      <c r="E393" s="2" t="s">
        <v>9841</v>
      </c>
      <c r="U393" s="2" t="s">
        <v>7891</v>
      </c>
      <c r="V393" s="2" t="s">
        <v>9842</v>
      </c>
      <c r="W393" s="2" t="s">
        <v>7891</v>
      </c>
      <c r="X393" s="2" t="s">
        <v>7891</v>
      </c>
      <c r="Y393" s="2" t="s">
        <v>7891</v>
      </c>
      <c r="Z393" s="2" t="s">
        <v>7891</v>
      </c>
      <c r="AA393" s="2" t="s">
        <v>7891</v>
      </c>
      <c r="AB393" s="2" t="s">
        <v>7891</v>
      </c>
      <c r="AC393" s="2" t="s">
        <v>7891</v>
      </c>
      <c r="AD393" s="2" t="s">
        <v>7891</v>
      </c>
      <c r="AE393" s="2" t="s">
        <v>7891</v>
      </c>
      <c r="AF393" s="2" t="s">
        <v>7891</v>
      </c>
      <c r="AG393" s="2" t="s">
        <v>7891</v>
      </c>
      <c r="AH393" s="2" t="s">
        <v>7891</v>
      </c>
      <c r="AI393" s="2" t="s">
        <v>7891</v>
      </c>
      <c r="AJ393" s="2" t="s">
        <v>7891</v>
      </c>
      <c r="AK393" s="2" t="s">
        <v>7891</v>
      </c>
      <c r="AL393" s="2" t="s">
        <v>7891</v>
      </c>
      <c r="AM393" s="2" t="s">
        <v>7891</v>
      </c>
      <c r="AN393" s="2" t="s">
        <v>7891</v>
      </c>
      <c r="AO393" s="2" t="s">
        <v>9843</v>
      </c>
      <c r="AP393" s="2" t="s">
        <v>9844</v>
      </c>
      <c r="AQ393" s="2" t="s">
        <v>7891</v>
      </c>
      <c r="AR393" s="2" t="s">
        <v>7891</v>
      </c>
      <c r="AS393" s="2" t="s">
        <v>7891</v>
      </c>
      <c r="AT393" s="2" t="s">
        <v>7967</v>
      </c>
      <c r="AU393" s="2">
        <v>2021</v>
      </c>
      <c r="AV393" s="2" t="s">
        <v>7891</v>
      </c>
      <c r="AW393" s="2">
        <v>173</v>
      </c>
      <c r="AX393" s="2" t="s">
        <v>7891</v>
      </c>
      <c r="AY393" s="2" t="s">
        <v>7891</v>
      </c>
      <c r="AZ393" s="2" t="s">
        <v>7891</v>
      </c>
      <c r="BA393" s="2" t="s">
        <v>7891</v>
      </c>
      <c r="BB393" s="2">
        <v>196</v>
      </c>
      <c r="BC393" s="2">
        <v>202</v>
      </c>
      <c r="BD393" s="2" t="s">
        <v>7891</v>
      </c>
      <c r="BE393" s="2" t="s">
        <v>7891</v>
      </c>
      <c r="BF393" s="2" t="s">
        <v>7891</v>
      </c>
      <c r="BG393" s="2" t="s">
        <v>7891</v>
      </c>
      <c r="BH393" s="2" t="s">
        <v>7891</v>
      </c>
      <c r="BI393" s="2" t="s">
        <v>7891</v>
      </c>
      <c r="BJ393" s="2" t="s">
        <v>7891</v>
      </c>
      <c r="BK393" s="2" t="s">
        <v>7891</v>
      </c>
      <c r="BL393" s="2" t="s">
        <v>7891</v>
      </c>
      <c r="BM393" s="2" t="s">
        <v>7891</v>
      </c>
      <c r="BN393" s="2" t="s">
        <v>7891</v>
      </c>
      <c r="BO393" s="2" t="s">
        <v>7891</v>
      </c>
      <c r="BP393" s="2" t="s">
        <v>7891</v>
      </c>
      <c r="BQ393" s="2" t="s">
        <v>7891</v>
      </c>
      <c r="BR393" s="2" t="s">
        <v>9845</v>
      </c>
    </row>
    <row r="394" spans="1:70" s="2" customFormat="1" ht="13" x14ac:dyDescent="0.3">
      <c r="A394" s="12" t="s">
        <v>6816</v>
      </c>
      <c r="B394" s="2" t="s">
        <v>5975</v>
      </c>
      <c r="C394" s="9">
        <v>2020</v>
      </c>
      <c r="D394" s="2" t="s">
        <v>5974</v>
      </c>
      <c r="E394" s="2" t="s">
        <v>5978</v>
      </c>
      <c r="G394" s="2" t="s">
        <v>5976</v>
      </c>
      <c r="H394" s="2" t="s">
        <v>5977</v>
      </c>
      <c r="K394" s="11">
        <v>44172</v>
      </c>
      <c r="N394" s="2" t="s">
        <v>543</v>
      </c>
    </row>
    <row r="395" spans="1:70" s="2" customFormat="1" ht="13" x14ac:dyDescent="0.3">
      <c r="A395" s="12" t="s">
        <v>11404</v>
      </c>
      <c r="B395" s="2" t="s">
        <v>10847</v>
      </c>
      <c r="C395" s="9" t="s">
        <v>7891</v>
      </c>
      <c r="D395" s="2" t="s">
        <v>5974</v>
      </c>
      <c r="E395" s="2" t="s">
        <v>10848</v>
      </c>
      <c r="U395" s="2" t="s">
        <v>7891</v>
      </c>
      <c r="V395" s="2" t="s">
        <v>10849</v>
      </c>
      <c r="W395" s="2" t="s">
        <v>7891</v>
      </c>
      <c r="X395" s="2" t="s">
        <v>7891</v>
      </c>
      <c r="Y395" s="2" t="s">
        <v>7891</v>
      </c>
      <c r="Z395" s="2" t="s">
        <v>7891</v>
      </c>
      <c r="AA395" s="2" t="s">
        <v>10850</v>
      </c>
      <c r="AB395" s="2" t="s">
        <v>10851</v>
      </c>
      <c r="AC395" s="2" t="s">
        <v>7891</v>
      </c>
      <c r="AD395" s="2" t="s">
        <v>7891</v>
      </c>
      <c r="AE395" s="2" t="s">
        <v>7891</v>
      </c>
      <c r="AF395" s="2" t="s">
        <v>7891</v>
      </c>
      <c r="AG395" s="2" t="s">
        <v>7891</v>
      </c>
      <c r="AH395" s="2" t="s">
        <v>7891</v>
      </c>
      <c r="AI395" s="2" t="s">
        <v>7891</v>
      </c>
      <c r="AJ395" s="2" t="s">
        <v>7891</v>
      </c>
      <c r="AK395" s="2" t="s">
        <v>7891</v>
      </c>
      <c r="AL395" s="2" t="s">
        <v>7891</v>
      </c>
      <c r="AM395" s="2" t="s">
        <v>7891</v>
      </c>
      <c r="AN395" s="2" t="s">
        <v>7891</v>
      </c>
      <c r="AO395" s="2" t="s">
        <v>10852</v>
      </c>
      <c r="AP395" s="2" t="s">
        <v>10853</v>
      </c>
      <c r="AQ395" s="2" t="s">
        <v>7891</v>
      </c>
      <c r="AR395" s="2" t="s">
        <v>7891</v>
      </c>
      <c r="AS395" s="2" t="s">
        <v>7891</v>
      </c>
      <c r="AT395" s="2" t="s">
        <v>7924</v>
      </c>
      <c r="AU395" s="2">
        <v>2020</v>
      </c>
      <c r="AV395" s="2">
        <v>34</v>
      </c>
      <c r="AW395" s="2">
        <v>6</v>
      </c>
      <c r="AX395" s="2" t="s">
        <v>7891</v>
      </c>
      <c r="AY395" s="2" t="s">
        <v>7891</v>
      </c>
      <c r="AZ395" s="2" t="s">
        <v>7891</v>
      </c>
      <c r="BA395" s="2" t="s">
        <v>7891</v>
      </c>
      <c r="BB395" s="2">
        <v>545</v>
      </c>
      <c r="BC395" s="2">
        <v>556</v>
      </c>
      <c r="BD395" s="2" t="s">
        <v>7891</v>
      </c>
      <c r="BE395" s="2" t="s">
        <v>543</v>
      </c>
      <c r="BF395" s="2" t="s">
        <v>7891</v>
      </c>
      <c r="BG395" s="2" t="s">
        <v>7891</v>
      </c>
      <c r="BH395" s="2" t="s">
        <v>7891</v>
      </c>
      <c r="BI395" s="2" t="s">
        <v>7891</v>
      </c>
      <c r="BJ395" s="2" t="s">
        <v>7891</v>
      </c>
      <c r="BK395" s="2" t="s">
        <v>7891</v>
      </c>
      <c r="BL395" s="2" t="s">
        <v>7891</v>
      </c>
      <c r="BM395" s="2">
        <v>33280679</v>
      </c>
      <c r="BN395" s="2" t="s">
        <v>7891</v>
      </c>
      <c r="BO395" s="2" t="s">
        <v>7891</v>
      </c>
      <c r="BP395" s="2" t="s">
        <v>7891</v>
      </c>
      <c r="BQ395" s="2" t="s">
        <v>7891</v>
      </c>
      <c r="BR395" s="2" t="s">
        <v>10854</v>
      </c>
    </row>
    <row r="396" spans="1:70" s="2" customFormat="1" ht="13" x14ac:dyDescent="0.3">
      <c r="A396" s="12" t="s">
        <v>1827</v>
      </c>
      <c r="B396" s="2" t="s">
        <v>541</v>
      </c>
      <c r="C396" s="10" t="str">
        <f>"2020"</f>
        <v>2020</v>
      </c>
      <c r="D396" s="2" t="s">
        <v>540</v>
      </c>
      <c r="E396" s="2" t="s">
        <v>542</v>
      </c>
      <c r="F396" s="2" t="s">
        <v>545</v>
      </c>
      <c r="G396" s="2" t="str">
        <f>"08839417"</f>
        <v>08839417</v>
      </c>
      <c r="I396" s="2" t="str">
        <f>"Dec2020"</f>
        <v>Dec2020</v>
      </c>
      <c r="J396" s="2">
        <v>34</v>
      </c>
      <c r="K396" s="2">
        <v>6</v>
      </c>
      <c r="L396" s="2">
        <v>545</v>
      </c>
      <c r="M396" s="2">
        <v>12</v>
      </c>
      <c r="N396" s="2">
        <v>147365346</v>
      </c>
      <c r="O396" s="2" t="s">
        <v>543</v>
      </c>
      <c r="P396" s="2" t="s">
        <v>449</v>
      </c>
      <c r="Q396" s="2" t="s">
        <v>442</v>
      </c>
      <c r="R396" s="2" t="s">
        <v>544</v>
      </c>
      <c r="U396" s="2" t="s">
        <v>546</v>
      </c>
    </row>
    <row r="397" spans="1:70" s="2" customFormat="1" ht="13" x14ac:dyDescent="0.3">
      <c r="A397" s="12" t="s">
        <v>2013</v>
      </c>
      <c r="B397" s="2" t="s">
        <v>541</v>
      </c>
      <c r="C397" s="10" t="str">
        <f>"2020"</f>
        <v>2020</v>
      </c>
      <c r="D397" s="2" t="s">
        <v>540</v>
      </c>
      <c r="E397" s="2" t="s">
        <v>542</v>
      </c>
      <c r="F397" s="2" t="s">
        <v>545</v>
      </c>
      <c r="G397" s="2" t="str">
        <f>"08839417"</f>
        <v>08839417</v>
      </c>
      <c r="I397" s="2" t="str">
        <f>"Dec2020"</f>
        <v>Dec2020</v>
      </c>
      <c r="J397" s="2">
        <v>34</v>
      </c>
      <c r="K397" s="2">
        <v>6</v>
      </c>
      <c r="L397" s="2">
        <v>545</v>
      </c>
      <c r="M397" s="2">
        <v>12</v>
      </c>
      <c r="N397" s="2">
        <v>147365346</v>
      </c>
      <c r="O397" s="2" t="s">
        <v>543</v>
      </c>
      <c r="P397" s="2" t="s">
        <v>449</v>
      </c>
      <c r="Q397" s="2" t="s">
        <v>442</v>
      </c>
      <c r="R397" s="2" t="s">
        <v>544</v>
      </c>
      <c r="U397" s="2" t="s">
        <v>546</v>
      </c>
    </row>
    <row r="398" spans="1:70" s="2" customFormat="1" ht="13" x14ac:dyDescent="0.3">
      <c r="A398" s="2" t="s">
        <v>3856</v>
      </c>
      <c r="B398" s="2" t="s">
        <v>541</v>
      </c>
      <c r="C398" s="9">
        <v>2020</v>
      </c>
      <c r="D398" s="2" t="s">
        <v>540</v>
      </c>
      <c r="E398" s="2" t="s">
        <v>542</v>
      </c>
      <c r="F398" s="2" t="s">
        <v>2179</v>
      </c>
      <c r="G398" s="2" t="str">
        <f>"08839417"</f>
        <v>08839417</v>
      </c>
      <c r="I398" s="2" t="str">
        <f>"20201201"</f>
        <v>20201201</v>
      </c>
      <c r="J398" s="2">
        <v>34</v>
      </c>
      <c r="K398" s="2">
        <v>6</v>
      </c>
      <c r="L398" s="2">
        <v>545</v>
      </c>
      <c r="M398" s="2">
        <v>12</v>
      </c>
      <c r="N398" s="2" t="s">
        <v>2177</v>
      </c>
      <c r="O398" s="2" t="s">
        <v>543</v>
      </c>
      <c r="P398" s="2" t="s">
        <v>2124</v>
      </c>
      <c r="Q398" s="2" t="s">
        <v>1495</v>
      </c>
      <c r="R398" s="2" t="s">
        <v>2178</v>
      </c>
      <c r="T398" s="2" t="s">
        <v>2179</v>
      </c>
      <c r="U398" s="2" t="s">
        <v>2180</v>
      </c>
    </row>
    <row r="399" spans="1:70" s="2" customFormat="1" ht="13" x14ac:dyDescent="0.3">
      <c r="A399" s="12" t="s">
        <v>6816</v>
      </c>
      <c r="B399" s="2" t="s">
        <v>4368</v>
      </c>
      <c r="C399" s="9">
        <v>2021</v>
      </c>
      <c r="D399" s="2" t="s">
        <v>4367</v>
      </c>
      <c r="E399" s="2" t="s">
        <v>4371</v>
      </c>
      <c r="G399" s="2" t="s">
        <v>4369</v>
      </c>
      <c r="H399" s="2" t="s">
        <v>4370</v>
      </c>
      <c r="K399" s="11">
        <v>44428</v>
      </c>
      <c r="N399" s="2" t="s">
        <v>957</v>
      </c>
    </row>
    <row r="400" spans="1:70" s="2" customFormat="1" ht="13" x14ac:dyDescent="0.3">
      <c r="A400" s="12" t="s">
        <v>11404</v>
      </c>
      <c r="B400" s="2" t="s">
        <v>9323</v>
      </c>
      <c r="C400" s="9" t="s">
        <v>7891</v>
      </c>
      <c r="D400" s="2" t="s">
        <v>4367</v>
      </c>
      <c r="E400" s="2" t="s">
        <v>9324</v>
      </c>
      <c r="U400" s="2" t="s">
        <v>7891</v>
      </c>
      <c r="V400" s="2" t="s">
        <v>9325</v>
      </c>
      <c r="W400" s="2" t="s">
        <v>7891</v>
      </c>
      <c r="X400" s="2" t="s">
        <v>7891</v>
      </c>
      <c r="Y400" s="2" t="s">
        <v>7891</v>
      </c>
      <c r="Z400" s="2" t="s">
        <v>7891</v>
      </c>
      <c r="AA400" s="2" t="s">
        <v>7891</v>
      </c>
      <c r="AB400" s="2" t="s">
        <v>7891</v>
      </c>
      <c r="AC400" s="2" t="s">
        <v>7891</v>
      </c>
      <c r="AD400" s="2" t="s">
        <v>7891</v>
      </c>
      <c r="AE400" s="2" t="s">
        <v>7891</v>
      </c>
      <c r="AF400" s="2" t="s">
        <v>7891</v>
      </c>
      <c r="AG400" s="2" t="s">
        <v>7891</v>
      </c>
      <c r="AH400" s="2" t="s">
        <v>7891</v>
      </c>
      <c r="AI400" s="2" t="s">
        <v>7891</v>
      </c>
      <c r="AJ400" s="2" t="s">
        <v>7891</v>
      </c>
      <c r="AK400" s="2" t="s">
        <v>7891</v>
      </c>
      <c r="AL400" s="2" t="s">
        <v>7891</v>
      </c>
      <c r="AM400" s="2" t="s">
        <v>7891</v>
      </c>
      <c r="AN400" s="2" t="s">
        <v>7891</v>
      </c>
      <c r="AO400" s="2" t="s">
        <v>9326</v>
      </c>
      <c r="AP400" s="2" t="s">
        <v>9327</v>
      </c>
      <c r="AQ400" s="2" t="s">
        <v>7891</v>
      </c>
      <c r="AR400" s="2" t="s">
        <v>7891</v>
      </c>
      <c r="AS400" s="2" t="s">
        <v>7891</v>
      </c>
      <c r="AT400" s="2" t="s">
        <v>9277</v>
      </c>
      <c r="AU400" s="2">
        <v>2021</v>
      </c>
      <c r="AV400" s="2">
        <v>72</v>
      </c>
      <c r="AW400" s="2" t="s">
        <v>7891</v>
      </c>
      <c r="AX400" s="2" t="s">
        <v>7891</v>
      </c>
      <c r="AY400" s="2" t="s">
        <v>7891</v>
      </c>
      <c r="AZ400" s="2" t="s">
        <v>7891</v>
      </c>
      <c r="BA400" s="2" t="s">
        <v>7891</v>
      </c>
      <c r="BB400" s="2">
        <v>96</v>
      </c>
      <c r="BC400" s="2">
        <v>101</v>
      </c>
      <c r="BD400" s="2" t="s">
        <v>7891</v>
      </c>
      <c r="BE400" s="2" t="s">
        <v>957</v>
      </c>
      <c r="BF400" s="2" t="s">
        <v>7891</v>
      </c>
      <c r="BG400" s="2" t="s">
        <v>9297</v>
      </c>
      <c r="BH400" s="2" t="s">
        <v>7891</v>
      </c>
      <c r="BI400" s="2" t="s">
        <v>7891</v>
      </c>
      <c r="BJ400" s="2" t="s">
        <v>7891</v>
      </c>
      <c r="BK400" s="2" t="s">
        <v>7891</v>
      </c>
      <c r="BL400" s="2" t="s">
        <v>7891</v>
      </c>
      <c r="BM400" s="2">
        <v>34416678</v>
      </c>
      <c r="BN400" s="2" t="s">
        <v>7891</v>
      </c>
      <c r="BO400" s="2" t="s">
        <v>7891</v>
      </c>
      <c r="BP400" s="2" t="s">
        <v>7891</v>
      </c>
      <c r="BQ400" s="2" t="s">
        <v>7891</v>
      </c>
      <c r="BR400" s="2" t="s">
        <v>9328</v>
      </c>
    </row>
    <row r="401" spans="1:70" s="2" customFormat="1" ht="13" x14ac:dyDescent="0.3">
      <c r="A401" s="12" t="s">
        <v>1827</v>
      </c>
      <c r="B401" s="2" t="s">
        <v>956</v>
      </c>
      <c r="C401" s="10" t="str">
        <f>"2021"</f>
        <v>2021</v>
      </c>
      <c r="D401" s="2" t="s">
        <v>955</v>
      </c>
      <c r="E401" s="2" t="s">
        <v>515</v>
      </c>
      <c r="F401" s="2" t="s">
        <v>959</v>
      </c>
      <c r="G401" s="2" t="str">
        <f>"01638343"</f>
        <v>01638343</v>
      </c>
      <c r="I401" s="2" t="str">
        <f>"Sep2021"</f>
        <v>Sep2021</v>
      </c>
      <c r="J401" s="2">
        <v>72</v>
      </c>
      <c r="L401" s="2">
        <v>96</v>
      </c>
      <c r="M401" s="2">
        <v>6</v>
      </c>
      <c r="N401" s="2">
        <v>152428238</v>
      </c>
      <c r="O401" s="2" t="s">
        <v>957</v>
      </c>
      <c r="P401" s="2" t="s">
        <v>449</v>
      </c>
      <c r="Q401" s="2" t="s">
        <v>442</v>
      </c>
      <c r="R401" s="2" t="s">
        <v>958</v>
      </c>
      <c r="U401" s="2" t="s">
        <v>960</v>
      </c>
    </row>
    <row r="402" spans="1:70" s="2" customFormat="1" ht="13" x14ac:dyDescent="0.3">
      <c r="A402" s="2" t="s">
        <v>3856</v>
      </c>
      <c r="B402" s="2" t="s">
        <v>956</v>
      </c>
      <c r="C402" s="9">
        <v>2021</v>
      </c>
      <c r="D402" s="2" t="s">
        <v>955</v>
      </c>
      <c r="E402" s="2" t="s">
        <v>515</v>
      </c>
      <c r="F402" s="2" t="s">
        <v>2819</v>
      </c>
      <c r="G402" s="2" t="str">
        <f>"01638343"</f>
        <v>01638343</v>
      </c>
      <c r="I402" s="2" t="str">
        <f>"20210901"</f>
        <v>20210901</v>
      </c>
      <c r="J402" s="2">
        <v>72</v>
      </c>
      <c r="L402" s="2">
        <v>96</v>
      </c>
      <c r="M402" s="2">
        <v>6</v>
      </c>
      <c r="N402" s="2" t="s">
        <v>2817</v>
      </c>
      <c r="O402" s="2" t="s">
        <v>957</v>
      </c>
      <c r="P402" s="2" t="s">
        <v>2124</v>
      </c>
      <c r="Q402" s="2" t="s">
        <v>1495</v>
      </c>
      <c r="R402" s="2" t="s">
        <v>2818</v>
      </c>
      <c r="T402" s="2" t="s">
        <v>2819</v>
      </c>
      <c r="U402" s="2" t="s">
        <v>2820</v>
      </c>
    </row>
    <row r="403" spans="1:70" s="2" customFormat="1" ht="13" x14ac:dyDescent="0.3">
      <c r="A403" s="2" t="s">
        <v>6816</v>
      </c>
      <c r="B403" s="2" t="s">
        <v>6413</v>
      </c>
      <c r="C403" s="9">
        <v>2022</v>
      </c>
      <c r="D403" s="2" t="s">
        <v>6412</v>
      </c>
      <c r="E403" s="2" t="s">
        <v>4756</v>
      </c>
      <c r="G403" s="2" t="s">
        <v>6414</v>
      </c>
      <c r="H403" s="2" t="s">
        <v>6415</v>
      </c>
      <c r="K403" s="11">
        <v>44665</v>
      </c>
      <c r="N403" s="2" t="s">
        <v>6416</v>
      </c>
    </row>
    <row r="404" spans="1:70" s="2" customFormat="1" ht="13" x14ac:dyDescent="0.3">
      <c r="A404" s="2" t="s">
        <v>7079</v>
      </c>
      <c r="B404" s="2" t="s">
        <v>7145</v>
      </c>
      <c r="C404" s="9">
        <v>2021</v>
      </c>
      <c r="D404" s="2" t="s">
        <v>7144</v>
      </c>
      <c r="E404" s="2" t="s">
        <v>7148</v>
      </c>
      <c r="G404" s="2" t="s">
        <v>7146</v>
      </c>
      <c r="H404" s="2" t="s">
        <v>7147</v>
      </c>
      <c r="K404" s="11">
        <v>44519</v>
      </c>
      <c r="L404" s="2" t="s">
        <v>7149</v>
      </c>
      <c r="N404" s="2" t="s">
        <v>7150</v>
      </c>
    </row>
    <row r="405" spans="1:70" s="2" customFormat="1" ht="13" x14ac:dyDescent="0.3">
      <c r="A405" s="12" t="s">
        <v>11404</v>
      </c>
      <c r="B405" s="2" t="s">
        <v>9362</v>
      </c>
      <c r="C405" s="9" t="s">
        <v>7891</v>
      </c>
      <c r="D405" s="2" t="s">
        <v>9363</v>
      </c>
      <c r="E405" s="2" t="s">
        <v>9364</v>
      </c>
      <c r="U405" s="2" t="s">
        <v>7891</v>
      </c>
      <c r="V405" s="2" t="s">
        <v>9365</v>
      </c>
      <c r="W405" s="2" t="s">
        <v>7891</v>
      </c>
      <c r="X405" s="2" t="s">
        <v>7891</v>
      </c>
      <c r="Y405" s="2" t="s">
        <v>7891</v>
      </c>
      <c r="Z405" s="2" t="s">
        <v>7891</v>
      </c>
      <c r="AA405" s="2" t="s">
        <v>7891</v>
      </c>
      <c r="AB405" s="2" t="s">
        <v>7891</v>
      </c>
      <c r="AC405" s="2" t="s">
        <v>7891</v>
      </c>
      <c r="AD405" s="2" t="s">
        <v>7891</v>
      </c>
      <c r="AE405" s="2" t="s">
        <v>7891</v>
      </c>
      <c r="AF405" s="2" t="s">
        <v>7891</v>
      </c>
      <c r="AG405" s="2" t="s">
        <v>7891</v>
      </c>
      <c r="AH405" s="2" t="s">
        <v>7891</v>
      </c>
      <c r="AI405" s="2" t="s">
        <v>7891</v>
      </c>
      <c r="AJ405" s="2" t="s">
        <v>7891</v>
      </c>
      <c r="AK405" s="2" t="s">
        <v>7891</v>
      </c>
      <c r="AL405" s="2" t="s">
        <v>7891</v>
      </c>
      <c r="AM405" s="2" t="s">
        <v>7891</v>
      </c>
      <c r="AN405" s="2" t="s">
        <v>7891</v>
      </c>
      <c r="AO405" s="2" t="s">
        <v>9366</v>
      </c>
      <c r="AP405" s="2" t="s">
        <v>9367</v>
      </c>
      <c r="AQ405" s="2" t="s">
        <v>7891</v>
      </c>
      <c r="AR405" s="2" t="s">
        <v>7891</v>
      </c>
      <c r="AS405" s="2" t="s">
        <v>7891</v>
      </c>
      <c r="AT405" s="2" t="s">
        <v>9244</v>
      </c>
      <c r="AU405" s="2">
        <v>2021</v>
      </c>
      <c r="AV405" s="2">
        <v>18</v>
      </c>
      <c r="AW405" s="2">
        <v>3</v>
      </c>
      <c r="AX405" s="2" t="s">
        <v>7891</v>
      </c>
      <c r="AY405" s="2" t="s">
        <v>7891</v>
      </c>
      <c r="AZ405" s="2" t="s">
        <v>8545</v>
      </c>
      <c r="BA405" s="2" t="s">
        <v>7891</v>
      </c>
      <c r="BB405" s="2">
        <v>252</v>
      </c>
      <c r="BC405" s="2">
        <v>263</v>
      </c>
      <c r="BD405" s="2" t="s">
        <v>7891</v>
      </c>
      <c r="BE405" s="2" t="s">
        <v>3425</v>
      </c>
      <c r="BF405" s="2" t="s">
        <v>7891</v>
      </c>
      <c r="BG405" s="2" t="s">
        <v>9297</v>
      </c>
      <c r="BH405" s="2" t="s">
        <v>7891</v>
      </c>
      <c r="BI405" s="2" t="s">
        <v>7891</v>
      </c>
      <c r="BJ405" s="2" t="s">
        <v>7891</v>
      </c>
      <c r="BK405" s="2" t="s">
        <v>7891</v>
      </c>
      <c r="BL405" s="2" t="s">
        <v>7891</v>
      </c>
      <c r="BM405" s="2" t="s">
        <v>7891</v>
      </c>
      <c r="BN405" s="2" t="s">
        <v>7891</v>
      </c>
      <c r="BO405" s="2" t="s">
        <v>7891</v>
      </c>
      <c r="BP405" s="2" t="s">
        <v>7891</v>
      </c>
      <c r="BQ405" s="2" t="s">
        <v>7891</v>
      </c>
      <c r="BR405" s="2" t="s">
        <v>9368</v>
      </c>
    </row>
    <row r="406" spans="1:70" s="2" customFormat="1" ht="13" x14ac:dyDescent="0.3">
      <c r="A406" s="2" t="s">
        <v>3856</v>
      </c>
      <c r="B406" s="2" t="s">
        <v>3422</v>
      </c>
      <c r="C406" s="9">
        <v>2021</v>
      </c>
      <c r="D406" s="2" t="s">
        <v>3421</v>
      </c>
      <c r="E406" s="2" t="s">
        <v>3423</v>
      </c>
      <c r="F406" s="2" t="s">
        <v>3427</v>
      </c>
      <c r="G406" s="2" t="str">
        <f>"17423341"</f>
        <v>17423341</v>
      </c>
      <c r="I406" s="2" t="str">
        <f>"20210901"</f>
        <v>20210901</v>
      </c>
      <c r="J406" s="2">
        <v>18</v>
      </c>
      <c r="K406" s="2">
        <v>3</v>
      </c>
      <c r="L406" s="2">
        <v>252</v>
      </c>
      <c r="M406" s="2">
        <v>12</v>
      </c>
      <c r="N406" s="2" t="s">
        <v>3424</v>
      </c>
      <c r="O406" s="2" t="s">
        <v>3425</v>
      </c>
      <c r="P406" s="2" t="s">
        <v>2260</v>
      </c>
      <c r="Q406" s="2" t="s">
        <v>1495</v>
      </c>
      <c r="R406" s="2" t="s">
        <v>3426</v>
      </c>
      <c r="T406" s="2" t="s">
        <v>3427</v>
      </c>
      <c r="U406" s="2" t="s">
        <v>3428</v>
      </c>
    </row>
    <row r="407" spans="1:70" s="2" customFormat="1" ht="13" x14ac:dyDescent="0.3">
      <c r="A407" s="2" t="s">
        <v>7858</v>
      </c>
      <c r="B407" s="2" t="s">
        <v>7772</v>
      </c>
      <c r="C407" s="9">
        <v>2021</v>
      </c>
      <c r="D407" s="2" t="s">
        <v>7144</v>
      </c>
      <c r="E407" s="2" t="s">
        <v>7773</v>
      </c>
      <c r="G407" s="2">
        <v>71</v>
      </c>
      <c r="H407" s="2">
        <v>6</v>
      </c>
      <c r="J407" s="2">
        <v>466</v>
      </c>
      <c r="K407" s="2">
        <v>473</v>
      </c>
      <c r="N407" s="2" t="s">
        <v>7150</v>
      </c>
      <c r="O407" s="2" t="s">
        <v>7774</v>
      </c>
      <c r="P407" s="2" t="s">
        <v>467</v>
      </c>
      <c r="Q407" s="2" t="s">
        <v>7218</v>
      </c>
      <c r="S407" s="2" t="s">
        <v>7219</v>
      </c>
      <c r="T407" s="2" t="s">
        <v>7775</v>
      </c>
    </row>
    <row r="408" spans="1:70" s="2" customFormat="1" ht="13" x14ac:dyDescent="0.3">
      <c r="A408" s="12" t="s">
        <v>11410</v>
      </c>
      <c r="B408" s="2" t="s">
        <v>11733</v>
      </c>
      <c r="C408" s="9" t="s">
        <v>7891</v>
      </c>
      <c r="D408" s="2" t="s">
        <v>7144</v>
      </c>
      <c r="E408" s="2" t="s">
        <v>11734</v>
      </c>
      <c r="U408" s="2" t="s">
        <v>7891</v>
      </c>
      <c r="V408" s="2" t="s">
        <v>11735</v>
      </c>
      <c r="W408" s="2" t="s">
        <v>7891</v>
      </c>
      <c r="X408" s="2" t="s">
        <v>7891</v>
      </c>
      <c r="Y408" s="2" t="s">
        <v>7891</v>
      </c>
      <c r="Z408" s="2" t="s">
        <v>7891</v>
      </c>
      <c r="AA408" s="2" t="s">
        <v>7891</v>
      </c>
      <c r="AB408" s="2" t="s">
        <v>11736</v>
      </c>
      <c r="AC408" s="2" t="s">
        <v>7891</v>
      </c>
      <c r="AD408" s="2" t="s">
        <v>7891</v>
      </c>
      <c r="AE408" s="2" t="s">
        <v>7891</v>
      </c>
      <c r="AF408" s="2" t="s">
        <v>7891</v>
      </c>
      <c r="AG408" s="2" t="s">
        <v>7891</v>
      </c>
      <c r="AH408" s="2" t="s">
        <v>7891</v>
      </c>
      <c r="AI408" s="2" t="s">
        <v>7891</v>
      </c>
      <c r="AJ408" s="2" t="s">
        <v>7891</v>
      </c>
      <c r="AK408" s="2" t="s">
        <v>7891</v>
      </c>
      <c r="AL408" s="2" t="s">
        <v>7891</v>
      </c>
      <c r="AM408" s="2" t="s">
        <v>7891</v>
      </c>
      <c r="AN408" s="2" t="s">
        <v>7891</v>
      </c>
      <c r="AO408" s="2" t="s">
        <v>11737</v>
      </c>
      <c r="AP408" s="2" t="s">
        <v>7891</v>
      </c>
      <c r="AQ408" s="2" t="s">
        <v>7891</v>
      </c>
      <c r="AR408" s="2" t="s">
        <v>7891</v>
      </c>
      <c r="AS408" s="2" t="s">
        <v>7891</v>
      </c>
      <c r="AT408" s="2" t="s">
        <v>7924</v>
      </c>
      <c r="AU408" s="2">
        <v>2021</v>
      </c>
      <c r="AV408" s="2">
        <v>71</v>
      </c>
      <c r="AW408" s="2">
        <v>6</v>
      </c>
      <c r="AX408" s="2" t="s">
        <v>7891</v>
      </c>
      <c r="AY408" s="2" t="s">
        <v>7891</v>
      </c>
      <c r="AZ408" s="2" t="s">
        <v>7891</v>
      </c>
      <c r="BA408" s="2" t="s">
        <v>7891</v>
      </c>
      <c r="BB408" s="2">
        <v>466</v>
      </c>
      <c r="BC408" s="2">
        <v>473</v>
      </c>
      <c r="BD408" s="2" t="s">
        <v>7891</v>
      </c>
      <c r="BE408" s="2" t="s">
        <v>7150</v>
      </c>
      <c r="BF408" s="2" t="s">
        <v>7891</v>
      </c>
      <c r="BG408" s="2" t="s">
        <v>7891</v>
      </c>
      <c r="BH408" s="2" t="s">
        <v>7891</v>
      </c>
      <c r="BI408" s="2" t="s">
        <v>7891</v>
      </c>
      <c r="BJ408" s="2" t="s">
        <v>7891</v>
      </c>
      <c r="BK408" s="2" t="s">
        <v>7891</v>
      </c>
      <c r="BL408" s="2" t="s">
        <v>7891</v>
      </c>
      <c r="BM408" s="2">
        <v>34794530</v>
      </c>
      <c r="BN408" s="2" t="s">
        <v>7891</v>
      </c>
      <c r="BO408" s="2" t="s">
        <v>7891</v>
      </c>
      <c r="BP408" s="2" t="s">
        <v>7891</v>
      </c>
      <c r="BQ408" s="2" t="s">
        <v>7891</v>
      </c>
      <c r="BR408" s="2" t="s">
        <v>11738</v>
      </c>
    </row>
    <row r="409" spans="1:70" s="2" customFormat="1" ht="13" x14ac:dyDescent="0.3">
      <c r="A409" s="12" t="s">
        <v>6816</v>
      </c>
      <c r="B409" s="2" t="s">
        <v>5958</v>
      </c>
      <c r="C409" s="9">
        <v>2020</v>
      </c>
      <c r="D409" s="2" t="s">
        <v>308</v>
      </c>
      <c r="E409" s="2" t="s">
        <v>5961</v>
      </c>
      <c r="G409" s="2" t="s">
        <v>5959</v>
      </c>
      <c r="H409" s="2" t="s">
        <v>5960</v>
      </c>
      <c r="K409" s="11">
        <v>44002</v>
      </c>
      <c r="N409" s="2" t="s">
        <v>311</v>
      </c>
    </row>
    <row r="410" spans="1:70" s="2" customFormat="1" ht="13" x14ac:dyDescent="0.3">
      <c r="A410" s="12" t="s">
        <v>323</v>
      </c>
      <c r="B410" s="2" t="s">
        <v>310</v>
      </c>
      <c r="C410" s="6">
        <v>2020</v>
      </c>
      <c r="D410" s="2" t="s">
        <v>308</v>
      </c>
      <c r="E410" s="2" t="s">
        <v>316</v>
      </c>
      <c r="F410" s="2" t="s">
        <v>309</v>
      </c>
      <c r="G410" s="2" t="s">
        <v>70</v>
      </c>
      <c r="H410" s="2" t="s">
        <v>311</v>
      </c>
      <c r="I410" s="2" t="s">
        <v>14</v>
      </c>
      <c r="L410" s="2" t="s">
        <v>312</v>
      </c>
      <c r="M410" s="2" t="s">
        <v>313</v>
      </c>
      <c r="N410" s="2" t="s">
        <v>18</v>
      </c>
      <c r="O410" s="2" t="s">
        <v>18</v>
      </c>
      <c r="P410" s="2" t="s">
        <v>314</v>
      </c>
      <c r="Q410" s="2" t="s">
        <v>315</v>
      </c>
      <c r="R410" s="2" t="s">
        <v>302</v>
      </c>
      <c r="T410" s="2" t="s">
        <v>304</v>
      </c>
      <c r="U410" s="2" t="s">
        <v>317</v>
      </c>
      <c r="V410" s="2" t="s">
        <v>318</v>
      </c>
      <c r="W410" s="2" t="s">
        <v>319</v>
      </c>
      <c r="Y410" s="2" t="s">
        <v>320</v>
      </c>
      <c r="Z410" s="2" t="s">
        <v>321</v>
      </c>
      <c r="AA410" s="2" t="s">
        <v>319</v>
      </c>
      <c r="AB410" s="2" t="s">
        <v>322</v>
      </c>
      <c r="AC410" s="2" t="s">
        <v>30</v>
      </c>
    </row>
    <row r="411" spans="1:70" s="2" customFormat="1" ht="13" x14ac:dyDescent="0.3">
      <c r="A411" s="12" t="s">
        <v>1827</v>
      </c>
      <c r="B411" s="2" t="s">
        <v>527</v>
      </c>
      <c r="C411" s="10" t="str">
        <f>"2020"</f>
        <v>2020</v>
      </c>
      <c r="D411" s="2" t="s">
        <v>526</v>
      </c>
      <c r="E411" s="2" t="s">
        <v>528</v>
      </c>
      <c r="F411" s="2" t="s">
        <v>531</v>
      </c>
      <c r="G411" s="2" t="str">
        <f>"00207640"</f>
        <v>00207640</v>
      </c>
      <c r="I411" s="2" t="str">
        <f>"Nov2020"</f>
        <v>Nov2020</v>
      </c>
      <c r="J411" s="2">
        <v>66</v>
      </c>
      <c r="K411" s="2">
        <v>7</v>
      </c>
      <c r="L411" s="2">
        <v>700</v>
      </c>
      <c r="M411" s="2">
        <v>7</v>
      </c>
      <c r="N411" s="2">
        <v>145159527</v>
      </c>
      <c r="O411" s="2" t="s">
        <v>311</v>
      </c>
      <c r="P411" s="2" t="s">
        <v>529</v>
      </c>
      <c r="Q411" s="2" t="s">
        <v>442</v>
      </c>
      <c r="R411" s="2" t="s">
        <v>530</v>
      </c>
      <c r="U411" s="2" t="s">
        <v>532</v>
      </c>
    </row>
    <row r="412" spans="1:70" s="2" customFormat="1" ht="13" x14ac:dyDescent="0.3">
      <c r="A412" s="2" t="s">
        <v>3856</v>
      </c>
      <c r="B412" s="2" t="s">
        <v>527</v>
      </c>
      <c r="C412" s="9">
        <v>2020</v>
      </c>
      <c r="D412" s="2" t="s">
        <v>526</v>
      </c>
      <c r="E412" s="2" t="s">
        <v>528</v>
      </c>
      <c r="F412" s="2" t="s">
        <v>2131</v>
      </c>
      <c r="G412" s="2" t="str">
        <f>"00207640"</f>
        <v>00207640</v>
      </c>
      <c r="I412" s="2" t="str">
        <f>"20201101"</f>
        <v>20201101</v>
      </c>
      <c r="J412" s="2">
        <v>66</v>
      </c>
      <c r="K412" s="2">
        <v>7</v>
      </c>
      <c r="L412" s="2">
        <v>700</v>
      </c>
      <c r="M412" s="2">
        <v>7</v>
      </c>
      <c r="N412" s="2" t="s">
        <v>2128</v>
      </c>
      <c r="O412" s="2" t="s">
        <v>311</v>
      </c>
      <c r="P412" s="2" t="s">
        <v>2129</v>
      </c>
      <c r="Q412" s="2" t="s">
        <v>1495</v>
      </c>
      <c r="R412" s="2" t="s">
        <v>2130</v>
      </c>
      <c r="T412" s="2" t="s">
        <v>2131</v>
      </c>
      <c r="U412" s="2" t="s">
        <v>2132</v>
      </c>
    </row>
    <row r="413" spans="1:70" s="2" customFormat="1" ht="13" x14ac:dyDescent="0.3">
      <c r="A413" s="12" t="s">
        <v>6954</v>
      </c>
      <c r="B413" s="2" t="s">
        <v>6854</v>
      </c>
      <c r="C413" s="9">
        <v>2021</v>
      </c>
      <c r="D413" s="2" t="s">
        <v>6853</v>
      </c>
      <c r="E413" s="2" t="s">
        <v>4544</v>
      </c>
      <c r="G413" s="2" t="s">
        <v>6855</v>
      </c>
      <c r="H413" s="2" t="s">
        <v>6856</v>
      </c>
      <c r="K413" s="11">
        <v>44468</v>
      </c>
      <c r="N413" s="2" t="s">
        <v>3876</v>
      </c>
    </row>
    <row r="414" spans="1:70" s="2" customFormat="1" ht="13" x14ac:dyDescent="0.3">
      <c r="A414" s="12" t="s">
        <v>7196</v>
      </c>
      <c r="B414" s="2" t="s">
        <v>6854</v>
      </c>
      <c r="C414" s="9">
        <v>2021</v>
      </c>
      <c r="D414" s="2" t="s">
        <v>6853</v>
      </c>
      <c r="E414" s="2" t="s">
        <v>4544</v>
      </c>
      <c r="G414" s="2" t="s">
        <v>6855</v>
      </c>
      <c r="H414" s="2" t="s">
        <v>6856</v>
      </c>
      <c r="K414" s="11">
        <v>44468</v>
      </c>
      <c r="N414" s="2" t="s">
        <v>3876</v>
      </c>
    </row>
    <row r="415" spans="1:70" s="2" customFormat="1" ht="13" x14ac:dyDescent="0.3">
      <c r="A415" s="12" t="s">
        <v>7213</v>
      </c>
      <c r="B415" s="2" t="s">
        <v>6854</v>
      </c>
      <c r="C415" s="9">
        <v>2021</v>
      </c>
      <c r="D415" s="2" t="s">
        <v>6853</v>
      </c>
      <c r="E415" s="2" t="s">
        <v>4544</v>
      </c>
      <c r="G415" s="2" t="s">
        <v>6855</v>
      </c>
      <c r="H415" s="2" t="s">
        <v>6856</v>
      </c>
      <c r="K415" s="11">
        <v>44468</v>
      </c>
      <c r="N415" s="2" t="s">
        <v>3876</v>
      </c>
    </row>
    <row r="416" spans="1:70" s="2" customFormat="1" ht="13" x14ac:dyDescent="0.3">
      <c r="A416" s="12" t="s">
        <v>7505</v>
      </c>
      <c r="B416" s="2" t="s">
        <v>7476</v>
      </c>
      <c r="C416" s="9">
        <v>2021</v>
      </c>
      <c r="D416" s="2" t="s">
        <v>6853</v>
      </c>
      <c r="E416" s="2" t="s">
        <v>3533</v>
      </c>
      <c r="N416" s="2" t="s">
        <v>3876</v>
      </c>
      <c r="O416" s="2" t="s">
        <v>7477</v>
      </c>
      <c r="P416" s="2" t="s">
        <v>467</v>
      </c>
      <c r="Q416" s="2" t="s">
        <v>7232</v>
      </c>
      <c r="S416" s="2" t="s">
        <v>7219</v>
      </c>
      <c r="T416" s="2" t="s">
        <v>7478</v>
      </c>
    </row>
    <row r="417" spans="1:70" s="2" customFormat="1" ht="13" x14ac:dyDescent="0.3">
      <c r="A417" s="12" t="s">
        <v>7868</v>
      </c>
      <c r="B417" s="2" t="s">
        <v>7476</v>
      </c>
      <c r="C417" s="9">
        <v>2021</v>
      </c>
      <c r="D417" s="2" t="s">
        <v>6853</v>
      </c>
      <c r="E417" s="2" t="s">
        <v>3533</v>
      </c>
      <c r="N417" s="2" t="s">
        <v>3876</v>
      </c>
      <c r="O417" s="2" t="s">
        <v>7477</v>
      </c>
      <c r="P417" s="2" t="s">
        <v>467</v>
      </c>
      <c r="Q417" s="2" t="s">
        <v>7232</v>
      </c>
      <c r="S417" s="2" t="s">
        <v>7219</v>
      </c>
      <c r="T417" s="2" t="s">
        <v>7478</v>
      </c>
    </row>
    <row r="418" spans="1:70" s="2" customFormat="1" ht="13" x14ac:dyDescent="0.3">
      <c r="A418" s="12" t="s">
        <v>7889</v>
      </c>
      <c r="B418" s="2" t="s">
        <v>7476</v>
      </c>
      <c r="C418" s="9">
        <v>2021</v>
      </c>
      <c r="D418" s="2" t="s">
        <v>6853</v>
      </c>
      <c r="E418" s="2" t="s">
        <v>3533</v>
      </c>
      <c r="N418" s="2" t="s">
        <v>3876</v>
      </c>
      <c r="O418" s="2" t="s">
        <v>7477</v>
      </c>
      <c r="P418" s="2" t="s">
        <v>467</v>
      </c>
      <c r="Q418" s="2" t="s">
        <v>7232</v>
      </c>
      <c r="S418" s="2" t="s">
        <v>7219</v>
      </c>
      <c r="T418" s="2" t="s">
        <v>7478</v>
      </c>
    </row>
    <row r="419" spans="1:70" s="2" customFormat="1" ht="13" x14ac:dyDescent="0.3">
      <c r="A419" s="12" t="s">
        <v>11407</v>
      </c>
      <c r="B419" s="2" t="s">
        <v>11497</v>
      </c>
      <c r="C419" s="9" t="s">
        <v>7891</v>
      </c>
      <c r="D419" s="2" t="s">
        <v>6853</v>
      </c>
      <c r="E419" s="2" t="s">
        <v>8201</v>
      </c>
      <c r="U419" s="2" t="s">
        <v>7891</v>
      </c>
      <c r="V419" s="2" t="s">
        <v>11498</v>
      </c>
      <c r="W419" s="2" t="s">
        <v>7891</v>
      </c>
      <c r="X419" s="2" t="s">
        <v>7891</v>
      </c>
      <c r="Y419" s="2" t="s">
        <v>7891</v>
      </c>
      <c r="Z419" s="2" t="s">
        <v>7891</v>
      </c>
      <c r="AA419" s="2" t="s">
        <v>7891</v>
      </c>
      <c r="AB419" s="2" t="s">
        <v>7891</v>
      </c>
      <c r="AC419" s="2" t="s">
        <v>7891</v>
      </c>
      <c r="AD419" s="2" t="s">
        <v>7891</v>
      </c>
      <c r="AE419" s="2" t="s">
        <v>7891</v>
      </c>
      <c r="AF419" s="2" t="s">
        <v>7891</v>
      </c>
      <c r="AG419" s="2" t="s">
        <v>7891</v>
      </c>
      <c r="AH419" s="2" t="s">
        <v>7891</v>
      </c>
      <c r="AI419" s="2" t="s">
        <v>7891</v>
      </c>
      <c r="AJ419" s="2" t="s">
        <v>7891</v>
      </c>
      <c r="AK419" s="2" t="s">
        <v>7891</v>
      </c>
      <c r="AL419" s="2" t="s">
        <v>7891</v>
      </c>
      <c r="AM419" s="2" t="s">
        <v>7891</v>
      </c>
      <c r="AN419" s="2" t="s">
        <v>7891</v>
      </c>
      <c r="AO419" s="2" t="s">
        <v>8203</v>
      </c>
      <c r="AP419" s="2" t="s">
        <v>8204</v>
      </c>
      <c r="AQ419" s="2" t="s">
        <v>7891</v>
      </c>
      <c r="AR419" s="2" t="s">
        <v>7891</v>
      </c>
      <c r="AS419" s="2" t="s">
        <v>7891</v>
      </c>
      <c r="AT419" s="2" t="s">
        <v>7891</v>
      </c>
      <c r="AU419" s="2" t="s">
        <v>7891</v>
      </c>
      <c r="AV419" s="2" t="s">
        <v>7891</v>
      </c>
      <c r="AW419" s="2" t="s">
        <v>7891</v>
      </c>
      <c r="AX419" s="2" t="s">
        <v>7891</v>
      </c>
      <c r="AY419" s="2" t="s">
        <v>7891</v>
      </c>
      <c r="AZ419" s="2" t="s">
        <v>7891</v>
      </c>
      <c r="BA419" s="2" t="s">
        <v>7891</v>
      </c>
      <c r="BB419" s="2" t="s">
        <v>7891</v>
      </c>
      <c r="BC419" s="2" t="s">
        <v>7891</v>
      </c>
      <c r="BD419" s="2" t="s">
        <v>7891</v>
      </c>
      <c r="BE419" s="2" t="s">
        <v>3876</v>
      </c>
      <c r="BF419" s="2" t="s">
        <v>7891</v>
      </c>
      <c r="BG419" s="2" t="s">
        <v>9784</v>
      </c>
      <c r="BH419" s="2" t="s">
        <v>7891</v>
      </c>
      <c r="BI419" s="2" t="s">
        <v>7891</v>
      </c>
      <c r="BJ419" s="2" t="s">
        <v>7891</v>
      </c>
      <c r="BK419" s="2" t="s">
        <v>7891</v>
      </c>
      <c r="BL419" s="2" t="s">
        <v>7891</v>
      </c>
      <c r="BM419" s="2">
        <v>34586045</v>
      </c>
      <c r="BN419" s="2" t="s">
        <v>7891</v>
      </c>
      <c r="BO419" s="2" t="s">
        <v>7891</v>
      </c>
      <c r="BP419" s="2" t="s">
        <v>7891</v>
      </c>
      <c r="BQ419" s="2" t="s">
        <v>7891</v>
      </c>
      <c r="BR419" s="2" t="s">
        <v>11499</v>
      </c>
    </row>
    <row r="420" spans="1:70" s="2" customFormat="1" ht="13" x14ac:dyDescent="0.3">
      <c r="A420" s="12" t="s">
        <v>11411</v>
      </c>
      <c r="B420" s="2" t="s">
        <v>11497</v>
      </c>
      <c r="C420" s="9" t="s">
        <v>7891</v>
      </c>
      <c r="D420" s="2" t="s">
        <v>6853</v>
      </c>
      <c r="E420" s="2" t="s">
        <v>8201</v>
      </c>
      <c r="U420" s="2" t="s">
        <v>7891</v>
      </c>
      <c r="V420" s="2" t="s">
        <v>11498</v>
      </c>
      <c r="W420" s="2" t="s">
        <v>7891</v>
      </c>
      <c r="X420" s="2" t="s">
        <v>7891</v>
      </c>
      <c r="Y420" s="2" t="s">
        <v>7891</v>
      </c>
      <c r="Z420" s="2" t="s">
        <v>7891</v>
      </c>
      <c r="AA420" s="2" t="s">
        <v>7891</v>
      </c>
      <c r="AB420" s="2" t="s">
        <v>7891</v>
      </c>
      <c r="AC420" s="2" t="s">
        <v>7891</v>
      </c>
      <c r="AD420" s="2" t="s">
        <v>7891</v>
      </c>
      <c r="AE420" s="2" t="s">
        <v>7891</v>
      </c>
      <c r="AF420" s="2" t="s">
        <v>7891</v>
      </c>
      <c r="AG420" s="2" t="s">
        <v>7891</v>
      </c>
      <c r="AH420" s="2" t="s">
        <v>7891</v>
      </c>
      <c r="AI420" s="2" t="s">
        <v>7891</v>
      </c>
      <c r="AJ420" s="2" t="s">
        <v>7891</v>
      </c>
      <c r="AK420" s="2" t="s">
        <v>7891</v>
      </c>
      <c r="AL420" s="2" t="s">
        <v>7891</v>
      </c>
      <c r="AM420" s="2" t="s">
        <v>7891</v>
      </c>
      <c r="AN420" s="2" t="s">
        <v>7891</v>
      </c>
      <c r="AO420" s="2" t="s">
        <v>8203</v>
      </c>
      <c r="AP420" s="2" t="s">
        <v>8204</v>
      </c>
      <c r="AQ420" s="2" t="s">
        <v>7891</v>
      </c>
      <c r="AR420" s="2" t="s">
        <v>7891</v>
      </c>
      <c r="AS420" s="2" t="s">
        <v>7891</v>
      </c>
      <c r="AT420" s="2" t="s">
        <v>7891</v>
      </c>
      <c r="AU420" s="2" t="s">
        <v>7891</v>
      </c>
      <c r="AV420" s="2" t="s">
        <v>7891</v>
      </c>
      <c r="AW420" s="2" t="s">
        <v>7891</v>
      </c>
      <c r="AX420" s="2" t="s">
        <v>7891</v>
      </c>
      <c r="AY420" s="2" t="s">
        <v>7891</v>
      </c>
      <c r="AZ420" s="2" t="s">
        <v>7891</v>
      </c>
      <c r="BA420" s="2" t="s">
        <v>7891</v>
      </c>
      <c r="BB420" s="2" t="s">
        <v>7891</v>
      </c>
      <c r="BC420" s="2" t="s">
        <v>7891</v>
      </c>
      <c r="BD420" s="2" t="s">
        <v>7891</v>
      </c>
      <c r="BE420" s="2" t="s">
        <v>3876</v>
      </c>
      <c r="BF420" s="2" t="s">
        <v>7891</v>
      </c>
      <c r="BG420" s="2" t="s">
        <v>9784</v>
      </c>
      <c r="BH420" s="2" t="s">
        <v>7891</v>
      </c>
      <c r="BI420" s="2" t="s">
        <v>7891</v>
      </c>
      <c r="BJ420" s="2" t="s">
        <v>7891</v>
      </c>
      <c r="BK420" s="2" t="s">
        <v>7891</v>
      </c>
      <c r="BL420" s="2" t="s">
        <v>7891</v>
      </c>
      <c r="BM420" s="2">
        <v>34586045</v>
      </c>
      <c r="BN420" s="2" t="s">
        <v>7891</v>
      </c>
      <c r="BO420" s="2" t="s">
        <v>7891</v>
      </c>
      <c r="BP420" s="2" t="s">
        <v>7891</v>
      </c>
      <c r="BQ420" s="2" t="s">
        <v>7891</v>
      </c>
      <c r="BR420" s="2" t="s">
        <v>11499</v>
      </c>
    </row>
    <row r="421" spans="1:70" s="2" customFormat="1" ht="13" x14ac:dyDescent="0.3">
      <c r="A421" s="12" t="s">
        <v>11414</v>
      </c>
      <c r="B421" s="2" t="s">
        <v>11497</v>
      </c>
      <c r="C421" s="9" t="s">
        <v>7891</v>
      </c>
      <c r="D421" s="2" t="s">
        <v>6853</v>
      </c>
      <c r="E421" s="2" t="s">
        <v>8201</v>
      </c>
      <c r="U421" s="2" t="s">
        <v>7891</v>
      </c>
      <c r="V421" s="2" t="s">
        <v>11498</v>
      </c>
      <c r="W421" s="2" t="s">
        <v>7891</v>
      </c>
      <c r="X421" s="2" t="s">
        <v>7891</v>
      </c>
      <c r="Y421" s="2" t="s">
        <v>7891</v>
      </c>
      <c r="Z421" s="2" t="s">
        <v>7891</v>
      </c>
      <c r="AA421" s="2" t="s">
        <v>7891</v>
      </c>
      <c r="AB421" s="2" t="s">
        <v>7891</v>
      </c>
      <c r="AC421" s="2" t="s">
        <v>7891</v>
      </c>
      <c r="AD421" s="2" t="s">
        <v>7891</v>
      </c>
      <c r="AE421" s="2" t="s">
        <v>7891</v>
      </c>
      <c r="AF421" s="2" t="s">
        <v>7891</v>
      </c>
      <c r="AG421" s="2" t="s">
        <v>7891</v>
      </c>
      <c r="AH421" s="2" t="s">
        <v>7891</v>
      </c>
      <c r="AI421" s="2" t="s">
        <v>7891</v>
      </c>
      <c r="AJ421" s="2" t="s">
        <v>7891</v>
      </c>
      <c r="AK421" s="2" t="s">
        <v>7891</v>
      </c>
      <c r="AL421" s="2" t="s">
        <v>7891</v>
      </c>
      <c r="AM421" s="2" t="s">
        <v>7891</v>
      </c>
      <c r="AN421" s="2" t="s">
        <v>7891</v>
      </c>
      <c r="AO421" s="2" t="s">
        <v>8203</v>
      </c>
      <c r="AP421" s="2" t="s">
        <v>8204</v>
      </c>
      <c r="AQ421" s="2" t="s">
        <v>7891</v>
      </c>
      <c r="AR421" s="2" t="s">
        <v>7891</v>
      </c>
      <c r="AS421" s="2" t="s">
        <v>7891</v>
      </c>
      <c r="AT421" s="2" t="s">
        <v>7891</v>
      </c>
      <c r="AU421" s="2" t="s">
        <v>7891</v>
      </c>
      <c r="AV421" s="2" t="s">
        <v>7891</v>
      </c>
      <c r="AW421" s="2" t="s">
        <v>7891</v>
      </c>
      <c r="AX421" s="2" t="s">
        <v>7891</v>
      </c>
      <c r="AY421" s="2" t="s">
        <v>7891</v>
      </c>
      <c r="AZ421" s="2" t="s">
        <v>7891</v>
      </c>
      <c r="BA421" s="2" t="s">
        <v>7891</v>
      </c>
      <c r="BB421" s="2" t="s">
        <v>7891</v>
      </c>
      <c r="BC421" s="2" t="s">
        <v>7891</v>
      </c>
      <c r="BD421" s="2" t="s">
        <v>7891</v>
      </c>
      <c r="BE421" s="2" t="s">
        <v>3876</v>
      </c>
      <c r="BF421" s="2" t="s">
        <v>7891</v>
      </c>
      <c r="BG421" s="2" t="s">
        <v>9784</v>
      </c>
      <c r="BH421" s="2" t="s">
        <v>7891</v>
      </c>
      <c r="BI421" s="2" t="s">
        <v>7891</v>
      </c>
      <c r="BJ421" s="2" t="s">
        <v>7891</v>
      </c>
      <c r="BK421" s="2" t="s">
        <v>7891</v>
      </c>
      <c r="BL421" s="2" t="s">
        <v>7891</v>
      </c>
      <c r="BM421" s="2">
        <v>34586045</v>
      </c>
      <c r="BN421" s="2" t="s">
        <v>7891</v>
      </c>
      <c r="BO421" s="2" t="s">
        <v>7891</v>
      </c>
      <c r="BP421" s="2" t="s">
        <v>7891</v>
      </c>
      <c r="BQ421" s="2" t="s">
        <v>7891</v>
      </c>
      <c r="BR421" s="2" t="s">
        <v>11499</v>
      </c>
    </row>
    <row r="422" spans="1:70" s="2" customFormat="1" ht="13" x14ac:dyDescent="0.3">
      <c r="A422" s="12" t="s">
        <v>3936</v>
      </c>
      <c r="B422" s="2" t="s">
        <v>3874</v>
      </c>
      <c r="C422" s="9">
        <v>2021</v>
      </c>
      <c r="D422" s="2" t="s">
        <v>3873</v>
      </c>
      <c r="E422" s="2" t="s">
        <v>3533</v>
      </c>
      <c r="F422" s="2" t="s">
        <v>3877</v>
      </c>
      <c r="G422" s="2" t="str">
        <f>"07448481"</f>
        <v>07448481</v>
      </c>
      <c r="I422" s="2" t="str">
        <f>"20210510"</f>
        <v>20210510</v>
      </c>
      <c r="N422" s="2" t="s">
        <v>3875</v>
      </c>
      <c r="O422" s="2" t="s">
        <v>3876</v>
      </c>
      <c r="P422" s="2" t="s">
        <v>2118</v>
      </c>
      <c r="Q422" s="2" t="s">
        <v>2054</v>
      </c>
      <c r="R422" s="2" t="s">
        <v>2055</v>
      </c>
      <c r="T422" s="2" t="s">
        <v>3877</v>
      </c>
      <c r="U422" s="2" t="s">
        <v>3878</v>
      </c>
    </row>
    <row r="423" spans="1:70" s="2" customFormat="1" ht="13" x14ac:dyDescent="0.3">
      <c r="A423" s="12" t="s">
        <v>4095</v>
      </c>
      <c r="B423" s="2" t="s">
        <v>3874</v>
      </c>
      <c r="C423" s="9">
        <v>2021</v>
      </c>
      <c r="D423" s="2" t="s">
        <v>3873</v>
      </c>
      <c r="E423" s="2" t="s">
        <v>3533</v>
      </c>
      <c r="F423" s="2" t="s">
        <v>3877</v>
      </c>
      <c r="G423" s="2" t="str">
        <f>"07448481"</f>
        <v>07448481</v>
      </c>
      <c r="I423" s="2" t="str">
        <f>"20210510"</f>
        <v>20210510</v>
      </c>
      <c r="N423" s="2" t="s">
        <v>3875</v>
      </c>
      <c r="O423" s="2" t="s">
        <v>3876</v>
      </c>
      <c r="P423" s="2" t="s">
        <v>2118</v>
      </c>
      <c r="Q423" s="2" t="s">
        <v>2054</v>
      </c>
      <c r="R423" s="2" t="s">
        <v>2055</v>
      </c>
      <c r="T423" s="2" t="s">
        <v>3877</v>
      </c>
      <c r="U423" s="2" t="s">
        <v>3878</v>
      </c>
    </row>
    <row r="424" spans="1:70" s="2" customFormat="1" ht="13" x14ac:dyDescent="0.3">
      <c r="A424" s="2" t="s">
        <v>4117</v>
      </c>
      <c r="B424" s="2" t="s">
        <v>3874</v>
      </c>
      <c r="C424" s="9">
        <v>2021</v>
      </c>
      <c r="D424" s="2" t="s">
        <v>3873</v>
      </c>
      <c r="E424" s="2" t="s">
        <v>3533</v>
      </c>
      <c r="F424" s="2" t="s">
        <v>3877</v>
      </c>
      <c r="G424" s="2" t="str">
        <f>"07448481"</f>
        <v>07448481</v>
      </c>
      <c r="I424" s="2" t="str">
        <f>"20210510"</f>
        <v>20210510</v>
      </c>
      <c r="N424" s="2" t="s">
        <v>3875</v>
      </c>
      <c r="O424" s="2" t="s">
        <v>3876</v>
      </c>
      <c r="P424" s="2" t="s">
        <v>2118</v>
      </c>
      <c r="Q424" s="2" t="s">
        <v>2054</v>
      </c>
      <c r="R424" s="2" t="s">
        <v>2055</v>
      </c>
      <c r="T424" s="2" t="s">
        <v>3877</v>
      </c>
      <c r="U424" s="2" t="s">
        <v>3878</v>
      </c>
    </row>
    <row r="425" spans="1:70" s="2" customFormat="1" ht="13" x14ac:dyDescent="0.3">
      <c r="A425" s="12" t="s">
        <v>4146</v>
      </c>
      <c r="B425" s="2" t="s">
        <v>4141</v>
      </c>
      <c r="C425" s="9">
        <v>2022</v>
      </c>
      <c r="D425" s="2" t="s">
        <v>4140</v>
      </c>
      <c r="E425" s="2" t="s">
        <v>4144</v>
      </c>
      <c r="G425" s="2" t="s">
        <v>4142</v>
      </c>
      <c r="H425" s="2" t="s">
        <v>4143</v>
      </c>
      <c r="K425" s="11">
        <v>44652</v>
      </c>
      <c r="N425" s="2" t="s">
        <v>4145</v>
      </c>
    </row>
    <row r="426" spans="1:70" s="2" customFormat="1" ht="13" x14ac:dyDescent="0.3">
      <c r="A426" s="12" t="s">
        <v>6816</v>
      </c>
      <c r="B426" s="2" t="s">
        <v>4141</v>
      </c>
      <c r="C426" s="9">
        <v>2022</v>
      </c>
      <c r="D426" s="2" t="s">
        <v>4140</v>
      </c>
      <c r="E426" s="2" t="s">
        <v>4144</v>
      </c>
      <c r="G426" s="2" t="s">
        <v>4142</v>
      </c>
      <c r="H426" s="2" t="s">
        <v>4143</v>
      </c>
      <c r="K426" s="11">
        <v>44652</v>
      </c>
      <c r="N426" s="2" t="s">
        <v>4145</v>
      </c>
    </row>
    <row r="427" spans="1:70" s="2" customFormat="1" ht="13" x14ac:dyDescent="0.3">
      <c r="A427" s="12" t="s">
        <v>7323</v>
      </c>
      <c r="B427" s="2" t="s">
        <v>7234</v>
      </c>
      <c r="C427" s="9">
        <v>2022</v>
      </c>
      <c r="D427" s="2" t="s">
        <v>4140</v>
      </c>
      <c r="E427" s="2" t="s">
        <v>4144</v>
      </c>
      <c r="N427" s="2" t="s">
        <v>4145</v>
      </c>
      <c r="O427" s="2" t="s">
        <v>7235</v>
      </c>
      <c r="P427" s="2" t="s">
        <v>467</v>
      </c>
      <c r="Q427" s="2" t="s">
        <v>7232</v>
      </c>
      <c r="S427" s="2" t="s">
        <v>7219</v>
      </c>
      <c r="T427" s="2" t="s">
        <v>7236</v>
      </c>
    </row>
    <row r="428" spans="1:70" s="2" customFormat="1" ht="13" x14ac:dyDescent="0.3">
      <c r="A428" s="12" t="s">
        <v>7977</v>
      </c>
      <c r="B428" s="2" t="s">
        <v>7970</v>
      </c>
      <c r="C428" s="9" t="s">
        <v>7891</v>
      </c>
      <c r="D428" s="2" t="s">
        <v>4140</v>
      </c>
      <c r="E428" s="2" t="s">
        <v>7971</v>
      </c>
      <c r="U428" s="2" t="s">
        <v>7891</v>
      </c>
      <c r="V428" s="2" t="s">
        <v>7891</v>
      </c>
      <c r="W428" s="2" t="s">
        <v>7891</v>
      </c>
      <c r="X428" s="2" t="s">
        <v>7891</v>
      </c>
      <c r="Y428" s="2" t="s">
        <v>7891</v>
      </c>
      <c r="Z428" s="2" t="s">
        <v>7891</v>
      </c>
      <c r="AA428" s="2" t="s">
        <v>7891</v>
      </c>
      <c r="AB428" s="2" t="s">
        <v>7972</v>
      </c>
      <c r="AC428" s="2" t="s">
        <v>7891</v>
      </c>
      <c r="AD428" s="2" t="s">
        <v>7891</v>
      </c>
      <c r="AE428" s="2" t="s">
        <v>7891</v>
      </c>
      <c r="AF428" s="2" t="s">
        <v>7891</v>
      </c>
      <c r="AG428" s="2" t="s">
        <v>7891</v>
      </c>
      <c r="AH428" s="2" t="s">
        <v>7891</v>
      </c>
      <c r="AI428" s="2" t="s">
        <v>7891</v>
      </c>
      <c r="AJ428" s="2" t="s">
        <v>7891</v>
      </c>
      <c r="AK428" s="2" t="s">
        <v>7891</v>
      </c>
      <c r="AL428" s="2" t="s">
        <v>7891</v>
      </c>
      <c r="AM428" s="2" t="s">
        <v>7891</v>
      </c>
      <c r="AN428" s="2" t="s">
        <v>7891</v>
      </c>
      <c r="AO428" s="2" t="s">
        <v>7973</v>
      </c>
      <c r="AP428" s="2" t="s">
        <v>7974</v>
      </c>
      <c r="AQ428" s="2" t="s">
        <v>7891</v>
      </c>
      <c r="AR428" s="2" t="s">
        <v>7891</v>
      </c>
      <c r="AS428" s="2" t="s">
        <v>7891</v>
      </c>
      <c r="AT428" s="2" t="s">
        <v>7891</v>
      </c>
      <c r="AU428" s="2" t="s">
        <v>7891</v>
      </c>
      <c r="AV428" s="2" t="s">
        <v>7891</v>
      </c>
      <c r="AW428" s="2" t="s">
        <v>7891</v>
      </c>
      <c r="AX428" s="2" t="s">
        <v>7891</v>
      </c>
      <c r="AY428" s="2" t="s">
        <v>7891</v>
      </c>
      <c r="AZ428" s="2" t="s">
        <v>7891</v>
      </c>
      <c r="BA428" s="2" t="s">
        <v>7891</v>
      </c>
      <c r="BB428" s="2" t="s">
        <v>7891</v>
      </c>
      <c r="BC428" s="2" t="s">
        <v>7891</v>
      </c>
      <c r="BD428" s="2">
        <v>1.3623613221085336E+16</v>
      </c>
      <c r="BE428" s="2" t="s">
        <v>4145</v>
      </c>
      <c r="BF428" s="2" t="s">
        <v>7891</v>
      </c>
      <c r="BG428" s="2" t="s">
        <v>7975</v>
      </c>
      <c r="BH428" s="2" t="s">
        <v>7891</v>
      </c>
      <c r="BI428" s="2" t="s">
        <v>7891</v>
      </c>
      <c r="BJ428" s="2" t="s">
        <v>7891</v>
      </c>
      <c r="BK428" s="2" t="s">
        <v>7891</v>
      </c>
      <c r="BL428" s="2" t="s">
        <v>7891</v>
      </c>
      <c r="BM428" s="2">
        <v>35363085</v>
      </c>
      <c r="BN428" s="2" t="s">
        <v>7891</v>
      </c>
      <c r="BO428" s="2" t="s">
        <v>7891</v>
      </c>
      <c r="BP428" s="2" t="s">
        <v>7891</v>
      </c>
      <c r="BQ428" s="2" t="s">
        <v>7891</v>
      </c>
      <c r="BR428" s="2" t="s">
        <v>7976</v>
      </c>
    </row>
    <row r="429" spans="1:70" s="2" customFormat="1" ht="13" x14ac:dyDescent="0.3">
      <c r="A429" s="2" t="s">
        <v>11404</v>
      </c>
      <c r="B429" s="2" t="s">
        <v>7970</v>
      </c>
      <c r="C429" s="9" t="s">
        <v>7891</v>
      </c>
      <c r="D429" s="2" t="s">
        <v>4140</v>
      </c>
      <c r="E429" s="2" t="s">
        <v>7971</v>
      </c>
      <c r="U429" s="2" t="s">
        <v>7891</v>
      </c>
      <c r="V429" s="2" t="s">
        <v>8159</v>
      </c>
      <c r="W429" s="2" t="s">
        <v>7891</v>
      </c>
      <c r="X429" s="2" t="s">
        <v>7891</v>
      </c>
      <c r="Y429" s="2" t="s">
        <v>7891</v>
      </c>
      <c r="Z429" s="2" t="s">
        <v>7891</v>
      </c>
      <c r="AA429" s="2" t="s">
        <v>7891</v>
      </c>
      <c r="AB429" s="2" t="s">
        <v>7972</v>
      </c>
      <c r="AC429" s="2" t="s">
        <v>7891</v>
      </c>
      <c r="AD429" s="2" t="s">
        <v>7891</v>
      </c>
      <c r="AE429" s="2" t="s">
        <v>7891</v>
      </c>
      <c r="AF429" s="2" t="s">
        <v>7891</v>
      </c>
      <c r="AG429" s="2" t="s">
        <v>7891</v>
      </c>
      <c r="AH429" s="2" t="s">
        <v>7891</v>
      </c>
      <c r="AI429" s="2" t="s">
        <v>7891</v>
      </c>
      <c r="AJ429" s="2" t="s">
        <v>7891</v>
      </c>
      <c r="AK429" s="2" t="s">
        <v>7891</v>
      </c>
      <c r="AL429" s="2" t="s">
        <v>7891</v>
      </c>
      <c r="AM429" s="2" t="s">
        <v>7891</v>
      </c>
      <c r="AN429" s="2" t="s">
        <v>7891</v>
      </c>
      <c r="AO429" s="2" t="s">
        <v>7973</v>
      </c>
      <c r="AP429" s="2" t="s">
        <v>7974</v>
      </c>
      <c r="AQ429" s="2" t="s">
        <v>7891</v>
      </c>
      <c r="AR429" s="2" t="s">
        <v>7891</v>
      </c>
      <c r="AS429" s="2" t="s">
        <v>7891</v>
      </c>
      <c r="AT429" s="2" t="s">
        <v>7891</v>
      </c>
      <c r="AU429" s="2" t="s">
        <v>7891</v>
      </c>
      <c r="AV429" s="2" t="s">
        <v>7891</v>
      </c>
      <c r="AW429" s="2" t="s">
        <v>7891</v>
      </c>
      <c r="AX429" s="2" t="s">
        <v>7891</v>
      </c>
      <c r="AY429" s="2" t="s">
        <v>7891</v>
      </c>
      <c r="AZ429" s="2" t="s">
        <v>7891</v>
      </c>
      <c r="BA429" s="2" t="s">
        <v>7891</v>
      </c>
      <c r="BB429" s="2" t="s">
        <v>7891</v>
      </c>
      <c r="BC429" s="2" t="s">
        <v>7891</v>
      </c>
      <c r="BD429" s="2">
        <v>1.3623613221085336E+16</v>
      </c>
      <c r="BE429" s="2" t="s">
        <v>4145</v>
      </c>
      <c r="BF429" s="2" t="s">
        <v>7891</v>
      </c>
      <c r="BG429" s="2" t="s">
        <v>7975</v>
      </c>
      <c r="BH429" s="2" t="s">
        <v>7891</v>
      </c>
      <c r="BI429" s="2" t="s">
        <v>7891</v>
      </c>
      <c r="BJ429" s="2" t="s">
        <v>7891</v>
      </c>
      <c r="BK429" s="2" t="s">
        <v>7891</v>
      </c>
      <c r="BL429" s="2" t="s">
        <v>7891</v>
      </c>
      <c r="BM429" s="2">
        <v>35363085</v>
      </c>
      <c r="BN429" s="2" t="s">
        <v>7891</v>
      </c>
      <c r="BO429" s="2" t="s">
        <v>7891</v>
      </c>
      <c r="BP429" s="2" t="s">
        <v>7891</v>
      </c>
      <c r="BQ429" s="2" t="s">
        <v>7891</v>
      </c>
      <c r="BR429" s="2" t="s">
        <v>7976</v>
      </c>
    </row>
    <row r="430" spans="1:70" s="2" customFormat="1" ht="13" x14ac:dyDescent="0.3">
      <c r="A430" s="2" t="s">
        <v>1827</v>
      </c>
      <c r="B430" s="2" t="s">
        <v>1468</v>
      </c>
      <c r="C430" s="10" t="str">
        <f>"2021"</f>
        <v>2021</v>
      </c>
      <c r="D430" s="2" t="s">
        <v>1467</v>
      </c>
      <c r="E430" s="2" t="s">
        <v>1436</v>
      </c>
      <c r="G430" s="2" t="str">
        <f>"01964895"</f>
        <v>01964895</v>
      </c>
      <c r="I430" s="2" t="str">
        <f>"Apr2021"</f>
        <v>Apr2021</v>
      </c>
      <c r="J430" s="2">
        <v>51</v>
      </c>
      <c r="K430" s="2">
        <v>2</v>
      </c>
      <c r="L430" s="2">
        <v>20</v>
      </c>
      <c r="M430" s="2">
        <v>0</v>
      </c>
      <c r="N430" s="2">
        <v>149270893</v>
      </c>
      <c r="P430" s="2" t="s">
        <v>1437</v>
      </c>
      <c r="Q430" s="2" t="s">
        <v>1104</v>
      </c>
      <c r="R430" s="2" t="s">
        <v>1469</v>
      </c>
      <c r="U430" s="2" t="s">
        <v>1470</v>
      </c>
    </row>
    <row r="431" spans="1:70" s="2" customFormat="1" ht="13" x14ac:dyDescent="0.3">
      <c r="A431" s="2" t="s">
        <v>3856</v>
      </c>
      <c r="B431" s="2" t="s">
        <v>2517</v>
      </c>
      <c r="C431" s="9">
        <v>2021</v>
      </c>
      <c r="D431" s="2" t="s">
        <v>2516</v>
      </c>
      <c r="E431" s="2" t="s">
        <v>2518</v>
      </c>
      <c r="F431" s="2" t="s">
        <v>2523</v>
      </c>
      <c r="G431" s="2" t="str">
        <f>"10105395"</f>
        <v>10105395</v>
      </c>
      <c r="I431" s="2" t="str">
        <f>"20210301"</f>
        <v>20210301</v>
      </c>
      <c r="J431" s="2">
        <v>33</v>
      </c>
      <c r="K431" s="8">
        <v>44622</v>
      </c>
      <c r="L431" s="2">
        <v>314</v>
      </c>
      <c r="M431" s="2">
        <v>2</v>
      </c>
      <c r="N431" s="2" t="s">
        <v>2519</v>
      </c>
      <c r="O431" s="2" t="s">
        <v>2520</v>
      </c>
      <c r="P431" s="2" t="s">
        <v>2129</v>
      </c>
      <c r="Q431" s="2" t="s">
        <v>2521</v>
      </c>
      <c r="R431" s="2" t="s">
        <v>2522</v>
      </c>
      <c r="T431" s="2" t="s">
        <v>2523</v>
      </c>
      <c r="U431" s="2" t="s">
        <v>2524</v>
      </c>
    </row>
    <row r="432" spans="1:70" s="2" customFormat="1" ht="13" x14ac:dyDescent="0.3">
      <c r="A432" s="2" t="s">
        <v>11404</v>
      </c>
      <c r="B432" s="2" t="s">
        <v>9966</v>
      </c>
      <c r="C432" s="9" t="s">
        <v>7891</v>
      </c>
      <c r="D432" s="2" t="s">
        <v>9967</v>
      </c>
      <c r="E432" s="2" t="s">
        <v>9968</v>
      </c>
      <c r="U432" s="2" t="s">
        <v>7891</v>
      </c>
      <c r="V432" s="2" t="s">
        <v>9969</v>
      </c>
      <c r="W432" s="2" t="s">
        <v>7891</v>
      </c>
      <c r="X432" s="2" t="s">
        <v>7891</v>
      </c>
      <c r="Y432" s="2" t="s">
        <v>7891</v>
      </c>
      <c r="Z432" s="2" t="s">
        <v>7891</v>
      </c>
      <c r="AA432" s="2" t="s">
        <v>7891</v>
      </c>
      <c r="AB432" s="2" t="s">
        <v>7891</v>
      </c>
      <c r="AC432" s="2" t="s">
        <v>7891</v>
      </c>
      <c r="AD432" s="2" t="s">
        <v>7891</v>
      </c>
      <c r="AE432" s="2" t="s">
        <v>7891</v>
      </c>
      <c r="AF432" s="2" t="s">
        <v>7891</v>
      </c>
      <c r="AG432" s="2" t="s">
        <v>7891</v>
      </c>
      <c r="AH432" s="2" t="s">
        <v>7891</v>
      </c>
      <c r="AI432" s="2" t="s">
        <v>7891</v>
      </c>
      <c r="AJ432" s="2" t="s">
        <v>7891</v>
      </c>
      <c r="AK432" s="2" t="s">
        <v>7891</v>
      </c>
      <c r="AL432" s="2" t="s">
        <v>7891</v>
      </c>
      <c r="AM432" s="2" t="s">
        <v>7891</v>
      </c>
      <c r="AN432" s="2" t="s">
        <v>7891</v>
      </c>
      <c r="AO432" s="2" t="s">
        <v>9970</v>
      </c>
      <c r="AP432" s="2" t="s">
        <v>9971</v>
      </c>
      <c r="AQ432" s="2" t="s">
        <v>7891</v>
      </c>
      <c r="AR432" s="2" t="s">
        <v>7891</v>
      </c>
      <c r="AS432" s="2" t="s">
        <v>7891</v>
      </c>
      <c r="AT432" s="2" t="s">
        <v>7916</v>
      </c>
      <c r="AU432" s="2">
        <v>2021</v>
      </c>
      <c r="AV432" s="2">
        <v>150</v>
      </c>
      <c r="AW432" s="2">
        <v>1</v>
      </c>
      <c r="AX432" s="2" t="s">
        <v>7891</v>
      </c>
      <c r="AY432" s="2" t="s">
        <v>7891</v>
      </c>
      <c r="AZ432" s="2" t="s">
        <v>7891</v>
      </c>
      <c r="BA432" s="2" t="s">
        <v>7891</v>
      </c>
      <c r="BB432" s="2">
        <v>28</v>
      </c>
      <c r="BC432" s="2">
        <v>50</v>
      </c>
      <c r="BD432" s="2" t="s">
        <v>7891</v>
      </c>
      <c r="BE432" s="2" t="s">
        <v>9972</v>
      </c>
      <c r="BF432" s="2" t="s">
        <v>7891</v>
      </c>
      <c r="BG432" s="2" t="s">
        <v>7891</v>
      </c>
      <c r="BH432" s="2" t="s">
        <v>7891</v>
      </c>
      <c r="BI432" s="2" t="s">
        <v>7891</v>
      </c>
      <c r="BJ432" s="2" t="s">
        <v>7891</v>
      </c>
      <c r="BK432" s="2" t="s">
        <v>7891</v>
      </c>
      <c r="BL432" s="2" t="s">
        <v>7891</v>
      </c>
      <c r="BM432" s="2" t="s">
        <v>7891</v>
      </c>
      <c r="BN432" s="2" t="s">
        <v>7891</v>
      </c>
      <c r="BO432" s="2" t="s">
        <v>7891</v>
      </c>
      <c r="BP432" s="2" t="s">
        <v>7891</v>
      </c>
      <c r="BQ432" s="2" t="s">
        <v>7891</v>
      </c>
      <c r="BR432" s="2" t="s">
        <v>9973</v>
      </c>
    </row>
    <row r="433" spans="1:70" s="2" customFormat="1" ht="13" x14ac:dyDescent="0.3">
      <c r="A433" s="2" t="s">
        <v>11404</v>
      </c>
      <c r="B433" s="2" t="s">
        <v>11288</v>
      </c>
      <c r="C433" s="9" t="s">
        <v>7891</v>
      </c>
      <c r="D433" s="2" t="s">
        <v>11289</v>
      </c>
      <c r="E433" s="2" t="s">
        <v>11290</v>
      </c>
      <c r="U433" s="2" t="s">
        <v>7891</v>
      </c>
      <c r="V433" s="2" t="s">
        <v>11291</v>
      </c>
      <c r="W433" s="2" t="s">
        <v>7891</v>
      </c>
      <c r="X433" s="2" t="s">
        <v>7891</v>
      </c>
      <c r="Y433" s="2" t="s">
        <v>7891</v>
      </c>
      <c r="Z433" s="2" t="s">
        <v>7891</v>
      </c>
      <c r="AA433" s="2" t="s">
        <v>11292</v>
      </c>
      <c r="AB433" s="2" t="s">
        <v>11293</v>
      </c>
      <c r="AC433" s="2" t="s">
        <v>7891</v>
      </c>
      <c r="AD433" s="2" t="s">
        <v>7891</v>
      </c>
      <c r="AE433" s="2" t="s">
        <v>7891</v>
      </c>
      <c r="AF433" s="2" t="s">
        <v>7891</v>
      </c>
      <c r="AG433" s="2" t="s">
        <v>7891</v>
      </c>
      <c r="AH433" s="2" t="s">
        <v>7891</v>
      </c>
      <c r="AI433" s="2" t="s">
        <v>7891</v>
      </c>
      <c r="AJ433" s="2" t="s">
        <v>7891</v>
      </c>
      <c r="AK433" s="2" t="s">
        <v>7891</v>
      </c>
      <c r="AL433" s="2" t="s">
        <v>7891</v>
      </c>
      <c r="AM433" s="2" t="s">
        <v>7891</v>
      </c>
      <c r="AN433" s="2" t="s">
        <v>7891</v>
      </c>
      <c r="AO433" s="2" t="s">
        <v>11294</v>
      </c>
      <c r="AP433" s="2" t="s">
        <v>11295</v>
      </c>
      <c r="AQ433" s="2" t="s">
        <v>7891</v>
      </c>
      <c r="AR433" s="2" t="s">
        <v>7891</v>
      </c>
      <c r="AS433" s="2" t="s">
        <v>7891</v>
      </c>
      <c r="AT433" s="2" t="s">
        <v>7891</v>
      </c>
      <c r="AU433" s="2">
        <v>2020</v>
      </c>
      <c r="AV433" s="2">
        <v>19</v>
      </c>
      <c r="AW433" s="2">
        <v>4</v>
      </c>
      <c r="AX433" s="2" t="s">
        <v>7891</v>
      </c>
      <c r="AY433" s="2" t="s">
        <v>7891</v>
      </c>
      <c r="AZ433" s="2" t="s">
        <v>7891</v>
      </c>
      <c r="BA433" s="2" t="s">
        <v>7891</v>
      </c>
      <c r="BB433" s="2">
        <v>257</v>
      </c>
      <c r="BC433" s="2">
        <v>263</v>
      </c>
      <c r="BD433" s="2" t="s">
        <v>7891</v>
      </c>
      <c r="BE433" s="2" t="s">
        <v>11296</v>
      </c>
      <c r="BF433" s="2" t="s">
        <v>7891</v>
      </c>
      <c r="BG433" s="2" t="s">
        <v>7891</v>
      </c>
      <c r="BH433" s="2" t="s">
        <v>7891</v>
      </c>
      <c r="BI433" s="2" t="s">
        <v>7891</v>
      </c>
      <c r="BJ433" s="2" t="s">
        <v>7891</v>
      </c>
      <c r="BK433" s="2" t="s">
        <v>7891</v>
      </c>
      <c r="BL433" s="2" t="s">
        <v>7891</v>
      </c>
      <c r="BM433" s="2">
        <v>32525785</v>
      </c>
      <c r="BN433" s="2" t="s">
        <v>7891</v>
      </c>
      <c r="BO433" s="2" t="s">
        <v>7891</v>
      </c>
      <c r="BP433" s="2" t="s">
        <v>7891</v>
      </c>
      <c r="BQ433" s="2" t="s">
        <v>7891</v>
      </c>
      <c r="BR433" s="2" t="s">
        <v>11297</v>
      </c>
    </row>
    <row r="434" spans="1:70" s="2" customFormat="1" ht="13" x14ac:dyDescent="0.3">
      <c r="A434" s="2" t="s">
        <v>3856</v>
      </c>
      <c r="B434" s="2" t="s">
        <v>2230</v>
      </c>
      <c r="C434" s="9">
        <v>2020</v>
      </c>
      <c r="D434" s="2" t="s">
        <v>2229</v>
      </c>
      <c r="E434" s="2" t="s">
        <v>2034</v>
      </c>
      <c r="F434" s="2" t="s">
        <v>2233</v>
      </c>
      <c r="G434" s="2" t="str">
        <f>"04194217"</f>
        <v>04194217</v>
      </c>
      <c r="H434" s="2" t="str">
        <f>"9798684650253"</f>
        <v>9798684650253</v>
      </c>
      <c r="I434" s="2" t="str">
        <f>"20210101"</f>
        <v>20210101</v>
      </c>
      <c r="J434" s="2">
        <v>82</v>
      </c>
      <c r="K434" s="2" t="s">
        <v>2035</v>
      </c>
      <c r="N434" s="2" t="s">
        <v>2231</v>
      </c>
      <c r="P434" s="2" t="s">
        <v>2037</v>
      </c>
      <c r="Q434" s="2" t="s">
        <v>2038</v>
      </c>
      <c r="R434" s="2" t="s">
        <v>2232</v>
      </c>
      <c r="T434" s="2" t="s">
        <v>2233</v>
      </c>
      <c r="U434" s="2" t="s">
        <v>2234</v>
      </c>
    </row>
    <row r="435" spans="1:70" s="2" customFormat="1" ht="13" x14ac:dyDescent="0.3">
      <c r="A435" s="2" t="s">
        <v>3856</v>
      </c>
      <c r="B435" s="2" t="s">
        <v>3791</v>
      </c>
      <c r="C435" s="9">
        <v>2022</v>
      </c>
      <c r="D435" s="2" t="s">
        <v>3790</v>
      </c>
      <c r="E435" s="2" t="s">
        <v>3792</v>
      </c>
      <c r="F435" s="2" t="s">
        <v>3797</v>
      </c>
      <c r="G435" s="2" t="str">
        <f>"03012212"</f>
        <v>03012212</v>
      </c>
      <c r="I435" s="2" t="str">
        <f>"20211201"</f>
        <v>20211201</v>
      </c>
      <c r="J435" s="2">
        <v>49</v>
      </c>
      <c r="K435" s="2">
        <v>12</v>
      </c>
      <c r="L435" s="2">
        <v>1</v>
      </c>
      <c r="M435" s="2">
        <v>8</v>
      </c>
      <c r="N435" s="2" t="s">
        <v>3793</v>
      </c>
      <c r="O435" s="2" t="s">
        <v>3794</v>
      </c>
      <c r="P435" s="2" t="s">
        <v>3795</v>
      </c>
      <c r="Q435" s="2" t="s">
        <v>1495</v>
      </c>
      <c r="R435" s="2" t="s">
        <v>3796</v>
      </c>
      <c r="T435" s="2" t="s">
        <v>3797</v>
      </c>
      <c r="U435" s="2" t="s">
        <v>3798</v>
      </c>
    </row>
    <row r="436" spans="1:70" s="2" customFormat="1" ht="13" x14ac:dyDescent="0.3">
      <c r="A436" s="2" t="s">
        <v>11404</v>
      </c>
      <c r="B436" s="2" t="s">
        <v>8293</v>
      </c>
      <c r="C436" s="9" t="s">
        <v>7891</v>
      </c>
      <c r="D436" s="2" t="s">
        <v>8294</v>
      </c>
      <c r="E436" s="2" t="s">
        <v>8295</v>
      </c>
      <c r="U436" s="2" t="s">
        <v>7891</v>
      </c>
      <c r="V436" s="2" t="s">
        <v>8296</v>
      </c>
      <c r="W436" s="2" t="s">
        <v>7891</v>
      </c>
      <c r="X436" s="2" t="s">
        <v>7891</v>
      </c>
      <c r="Y436" s="2" t="s">
        <v>7891</v>
      </c>
      <c r="Z436" s="2" t="s">
        <v>7891</v>
      </c>
      <c r="AA436" s="2" t="s">
        <v>7891</v>
      </c>
      <c r="AB436" s="2" t="s">
        <v>7891</v>
      </c>
      <c r="AC436" s="2" t="s">
        <v>7891</v>
      </c>
      <c r="AD436" s="2" t="s">
        <v>7891</v>
      </c>
      <c r="AE436" s="2" t="s">
        <v>7891</v>
      </c>
      <c r="AF436" s="2" t="s">
        <v>7891</v>
      </c>
      <c r="AG436" s="2" t="s">
        <v>7891</v>
      </c>
      <c r="AH436" s="2" t="s">
        <v>7891</v>
      </c>
      <c r="AI436" s="2" t="s">
        <v>7891</v>
      </c>
      <c r="AJ436" s="2" t="s">
        <v>7891</v>
      </c>
      <c r="AK436" s="2" t="s">
        <v>7891</v>
      </c>
      <c r="AL436" s="2" t="s">
        <v>7891</v>
      </c>
      <c r="AM436" s="2" t="s">
        <v>7891</v>
      </c>
      <c r="AN436" s="2" t="s">
        <v>7891</v>
      </c>
      <c r="AO436" s="2" t="s">
        <v>8297</v>
      </c>
      <c r="AP436" s="2" t="s">
        <v>8298</v>
      </c>
      <c r="AQ436" s="2" t="s">
        <v>7891</v>
      </c>
      <c r="AR436" s="2" t="s">
        <v>7891</v>
      </c>
      <c r="AS436" s="2" t="s">
        <v>7891</v>
      </c>
      <c r="AT436" s="2" t="s">
        <v>8299</v>
      </c>
      <c r="AU436" s="2">
        <v>2022</v>
      </c>
      <c r="AV436" s="2">
        <v>45</v>
      </c>
      <c r="AW436" s="2">
        <v>2</v>
      </c>
      <c r="AX436" s="2" t="s">
        <v>7891</v>
      </c>
      <c r="AY436" s="2" t="s">
        <v>7891</v>
      </c>
      <c r="AZ436" s="2" t="s">
        <v>7891</v>
      </c>
      <c r="BA436" s="2" t="s">
        <v>7891</v>
      </c>
      <c r="BB436" s="2" t="s">
        <v>8300</v>
      </c>
      <c r="BC436" s="2" t="s">
        <v>8301</v>
      </c>
      <c r="BD436" s="2" t="s">
        <v>7891</v>
      </c>
      <c r="BE436" s="2" t="s">
        <v>8302</v>
      </c>
      <c r="BF436" s="2" t="s">
        <v>7891</v>
      </c>
      <c r="BG436" s="2" t="s">
        <v>7891</v>
      </c>
      <c r="BH436" s="2" t="s">
        <v>7891</v>
      </c>
      <c r="BI436" s="2" t="s">
        <v>7891</v>
      </c>
      <c r="BJ436" s="2" t="s">
        <v>7891</v>
      </c>
      <c r="BK436" s="2" t="s">
        <v>7891</v>
      </c>
      <c r="BL436" s="2" t="s">
        <v>7891</v>
      </c>
      <c r="BM436" s="2">
        <v>34183519</v>
      </c>
      <c r="BN436" s="2" t="s">
        <v>7891</v>
      </c>
      <c r="BO436" s="2" t="s">
        <v>7891</v>
      </c>
      <c r="BP436" s="2" t="s">
        <v>7891</v>
      </c>
      <c r="BQ436" s="2" t="s">
        <v>7891</v>
      </c>
      <c r="BR436" s="2" t="s">
        <v>8303</v>
      </c>
    </row>
    <row r="437" spans="1:70" s="2" customFormat="1" ht="13" x14ac:dyDescent="0.3">
      <c r="A437" s="12" t="s">
        <v>6816</v>
      </c>
      <c r="B437" s="2" t="s">
        <v>6203</v>
      </c>
      <c r="C437" s="9">
        <v>2021</v>
      </c>
      <c r="D437" s="2" t="s">
        <v>6202</v>
      </c>
      <c r="E437" s="2" t="s">
        <v>6206</v>
      </c>
      <c r="G437" s="2" t="s">
        <v>6204</v>
      </c>
      <c r="H437" s="2" t="s">
        <v>6205</v>
      </c>
      <c r="K437" s="11">
        <v>44195</v>
      </c>
      <c r="L437" s="2" t="s">
        <v>6207</v>
      </c>
      <c r="N437" s="2" t="s">
        <v>6208</v>
      </c>
    </row>
    <row r="438" spans="1:70" s="2" customFormat="1" ht="13" x14ac:dyDescent="0.3">
      <c r="A438" s="2" t="s">
        <v>11404</v>
      </c>
      <c r="B438" s="2" t="s">
        <v>10797</v>
      </c>
      <c r="C438" s="9" t="s">
        <v>7891</v>
      </c>
      <c r="D438" s="2" t="s">
        <v>6202</v>
      </c>
      <c r="E438" s="2" t="s">
        <v>10798</v>
      </c>
      <c r="U438" s="2" t="s">
        <v>7891</v>
      </c>
      <c r="V438" s="2" t="s">
        <v>10799</v>
      </c>
      <c r="W438" s="2" t="s">
        <v>7891</v>
      </c>
      <c r="X438" s="2" t="s">
        <v>7891</v>
      </c>
      <c r="Y438" s="2" t="s">
        <v>7891</v>
      </c>
      <c r="Z438" s="2" t="s">
        <v>7891</v>
      </c>
      <c r="AA438" s="2" t="s">
        <v>7891</v>
      </c>
      <c r="AB438" s="2" t="s">
        <v>7891</v>
      </c>
      <c r="AC438" s="2" t="s">
        <v>7891</v>
      </c>
      <c r="AD438" s="2" t="s">
        <v>7891</v>
      </c>
      <c r="AE438" s="2" t="s">
        <v>7891</v>
      </c>
      <c r="AF438" s="2" t="s">
        <v>7891</v>
      </c>
      <c r="AG438" s="2" t="s">
        <v>7891</v>
      </c>
      <c r="AH438" s="2" t="s">
        <v>7891</v>
      </c>
      <c r="AI438" s="2" t="s">
        <v>7891</v>
      </c>
      <c r="AJ438" s="2" t="s">
        <v>7891</v>
      </c>
      <c r="AK438" s="2" t="s">
        <v>7891</v>
      </c>
      <c r="AL438" s="2" t="s">
        <v>7891</v>
      </c>
      <c r="AM438" s="2" t="s">
        <v>7891</v>
      </c>
      <c r="AN438" s="2" t="s">
        <v>7891</v>
      </c>
      <c r="AO438" s="2" t="s">
        <v>10800</v>
      </c>
      <c r="AP438" s="2" t="s">
        <v>10801</v>
      </c>
      <c r="AQ438" s="2" t="s">
        <v>7891</v>
      </c>
      <c r="AR438" s="2" t="s">
        <v>7891</v>
      </c>
      <c r="AS438" s="2" t="s">
        <v>7891</v>
      </c>
      <c r="AT438" s="2" t="s">
        <v>10802</v>
      </c>
      <c r="AU438" s="2">
        <v>2021</v>
      </c>
      <c r="AV438" s="2">
        <v>22</v>
      </c>
      <c r="AW438" s="2">
        <v>1</v>
      </c>
      <c r="AX438" s="2" t="s">
        <v>7891</v>
      </c>
      <c r="AY438" s="2" t="s">
        <v>7891</v>
      </c>
      <c r="AZ438" s="2" t="s">
        <v>7891</v>
      </c>
      <c r="BA438" s="2" t="s">
        <v>7891</v>
      </c>
      <c r="BB438" s="2">
        <v>79</v>
      </c>
      <c r="BC438" s="2">
        <v>87</v>
      </c>
      <c r="BD438" s="2" t="s">
        <v>7891</v>
      </c>
      <c r="BE438" s="2" t="s">
        <v>6208</v>
      </c>
      <c r="BF438" s="2" t="s">
        <v>7891</v>
      </c>
      <c r="BG438" s="2" t="s">
        <v>10795</v>
      </c>
      <c r="BH438" s="2" t="s">
        <v>7891</v>
      </c>
      <c r="BI438" s="2" t="s">
        <v>7891</v>
      </c>
      <c r="BJ438" s="2" t="s">
        <v>7891</v>
      </c>
      <c r="BK438" s="2" t="s">
        <v>7891</v>
      </c>
      <c r="BL438" s="2" t="s">
        <v>7891</v>
      </c>
      <c r="BM438" s="2">
        <v>33377426</v>
      </c>
      <c r="BN438" s="2" t="s">
        <v>7891</v>
      </c>
      <c r="BO438" s="2" t="s">
        <v>7891</v>
      </c>
      <c r="BP438" s="2" t="s">
        <v>7891</v>
      </c>
      <c r="BQ438" s="2" t="s">
        <v>7891</v>
      </c>
      <c r="BR438" s="2" t="s">
        <v>10803</v>
      </c>
    </row>
    <row r="439" spans="1:70" s="2" customFormat="1" ht="13" x14ac:dyDescent="0.3">
      <c r="A439" s="2" t="s">
        <v>3856</v>
      </c>
      <c r="B439" s="2" t="s">
        <v>2114</v>
      </c>
      <c r="C439" s="9">
        <v>2019</v>
      </c>
      <c r="D439" s="2" t="s">
        <v>2113</v>
      </c>
      <c r="E439" s="2" t="s">
        <v>2115</v>
      </c>
      <c r="F439" s="2" t="s">
        <v>2120</v>
      </c>
      <c r="G439" s="2" t="str">
        <f>"87568225"</f>
        <v>87568225</v>
      </c>
      <c r="I439" s="2" t="str">
        <f>"20210101"</f>
        <v>20210101</v>
      </c>
      <c r="J439" s="2">
        <v>35</v>
      </c>
      <c r="K439" s="2">
        <v>1</v>
      </c>
      <c r="L439" s="2">
        <v>44</v>
      </c>
      <c r="M439" s="2">
        <v>9</v>
      </c>
      <c r="N439" s="2" t="s">
        <v>2116</v>
      </c>
      <c r="O439" s="2" t="s">
        <v>2117</v>
      </c>
      <c r="P439" s="2" t="s">
        <v>2118</v>
      </c>
      <c r="Q439" s="2" t="s">
        <v>1495</v>
      </c>
      <c r="R439" s="2" t="s">
        <v>2119</v>
      </c>
      <c r="T439" s="2" t="s">
        <v>2120</v>
      </c>
      <c r="U439" s="2" t="s">
        <v>2121</v>
      </c>
    </row>
    <row r="440" spans="1:70" s="2" customFormat="1" ht="13" x14ac:dyDescent="0.3">
      <c r="A440" s="2" t="s">
        <v>11404</v>
      </c>
      <c r="B440" s="2" t="s">
        <v>8238</v>
      </c>
      <c r="C440" s="9" t="s">
        <v>7891</v>
      </c>
      <c r="D440" s="2" t="s">
        <v>8239</v>
      </c>
      <c r="E440" s="2" t="s">
        <v>8240</v>
      </c>
      <c r="U440" s="2" t="s">
        <v>7891</v>
      </c>
      <c r="V440" s="2" t="s">
        <v>8241</v>
      </c>
      <c r="W440" s="2" t="s">
        <v>7891</v>
      </c>
      <c r="X440" s="2" t="s">
        <v>7891</v>
      </c>
      <c r="Y440" s="2" t="s">
        <v>7891</v>
      </c>
      <c r="Z440" s="2" t="s">
        <v>7891</v>
      </c>
      <c r="AA440" s="2" t="s">
        <v>7891</v>
      </c>
      <c r="AB440" s="2" t="s">
        <v>7891</v>
      </c>
      <c r="AC440" s="2" t="s">
        <v>7891</v>
      </c>
      <c r="AD440" s="2" t="s">
        <v>7891</v>
      </c>
      <c r="AE440" s="2" t="s">
        <v>7891</v>
      </c>
      <c r="AF440" s="2" t="s">
        <v>7891</v>
      </c>
      <c r="AG440" s="2" t="s">
        <v>7891</v>
      </c>
      <c r="AH440" s="2" t="s">
        <v>7891</v>
      </c>
      <c r="AI440" s="2" t="s">
        <v>7891</v>
      </c>
      <c r="AJ440" s="2" t="s">
        <v>7891</v>
      </c>
      <c r="AK440" s="2" t="s">
        <v>7891</v>
      </c>
      <c r="AL440" s="2" t="s">
        <v>7891</v>
      </c>
      <c r="AM440" s="2" t="s">
        <v>7891</v>
      </c>
      <c r="AN440" s="2" t="s">
        <v>7891</v>
      </c>
      <c r="AO440" s="2" t="s">
        <v>8242</v>
      </c>
      <c r="AP440" s="2" t="s">
        <v>7891</v>
      </c>
      <c r="AQ440" s="2" t="s">
        <v>7891</v>
      </c>
      <c r="AR440" s="2" t="s">
        <v>7891</v>
      </c>
      <c r="AS440" s="2" t="s">
        <v>7891</v>
      </c>
      <c r="AT440" s="2" t="s">
        <v>8243</v>
      </c>
      <c r="AU440" s="2">
        <v>2022</v>
      </c>
      <c r="AV440" s="2">
        <v>46</v>
      </c>
      <c r="AW440" s="2" t="s">
        <v>7891</v>
      </c>
      <c r="AX440" s="2" t="s">
        <v>7891</v>
      </c>
      <c r="AY440" s="2" t="s">
        <v>7891</v>
      </c>
      <c r="AZ440" s="2" t="s">
        <v>7891</v>
      </c>
      <c r="BA440" s="2" t="s">
        <v>7891</v>
      </c>
      <c r="BB440" s="2">
        <v>453</v>
      </c>
      <c r="BC440" s="2">
        <v>502</v>
      </c>
      <c r="BD440" s="2" t="s">
        <v>7891</v>
      </c>
      <c r="BE440" s="2" t="s">
        <v>8244</v>
      </c>
      <c r="BF440" s="2" t="s">
        <v>7891</v>
      </c>
      <c r="BG440" s="2" t="s">
        <v>7891</v>
      </c>
      <c r="BH440" s="2" t="s">
        <v>7891</v>
      </c>
      <c r="BI440" s="2" t="s">
        <v>7891</v>
      </c>
      <c r="BJ440" s="2" t="s">
        <v>7891</v>
      </c>
      <c r="BK440" s="2" t="s">
        <v>7891</v>
      </c>
      <c r="BL440" s="2" t="s">
        <v>7891</v>
      </c>
      <c r="BM440" s="2" t="s">
        <v>7891</v>
      </c>
      <c r="BN440" s="2" t="s">
        <v>7891</v>
      </c>
      <c r="BO440" s="2" t="s">
        <v>7891</v>
      </c>
      <c r="BP440" s="2" t="s">
        <v>7891</v>
      </c>
      <c r="BQ440" s="2" t="s">
        <v>7891</v>
      </c>
      <c r="BR440" s="2" t="s">
        <v>8245</v>
      </c>
    </row>
    <row r="441" spans="1:70" s="2" customFormat="1" ht="13" x14ac:dyDescent="0.3">
      <c r="A441" s="2" t="s">
        <v>11404</v>
      </c>
      <c r="B441" s="2" t="s">
        <v>11105</v>
      </c>
      <c r="C441" s="9" t="s">
        <v>7891</v>
      </c>
      <c r="D441" s="2" t="s">
        <v>11106</v>
      </c>
      <c r="E441" s="2" t="s">
        <v>11107</v>
      </c>
      <c r="U441" s="2" t="s">
        <v>7891</v>
      </c>
      <c r="V441" s="2" t="s">
        <v>11108</v>
      </c>
      <c r="W441" s="2" t="s">
        <v>7891</v>
      </c>
      <c r="X441" s="2" t="s">
        <v>7891</v>
      </c>
      <c r="Y441" s="2" t="s">
        <v>7891</v>
      </c>
      <c r="Z441" s="2" t="s">
        <v>7891</v>
      </c>
      <c r="AA441" s="2" t="s">
        <v>7891</v>
      </c>
      <c r="AB441" s="2" t="s">
        <v>7891</v>
      </c>
      <c r="AC441" s="2" t="s">
        <v>7891</v>
      </c>
      <c r="AD441" s="2" t="s">
        <v>7891</v>
      </c>
      <c r="AE441" s="2" t="s">
        <v>7891</v>
      </c>
      <c r="AF441" s="2" t="s">
        <v>7891</v>
      </c>
      <c r="AG441" s="2" t="s">
        <v>7891</v>
      </c>
      <c r="AH441" s="2" t="s">
        <v>7891</v>
      </c>
      <c r="AI441" s="2" t="s">
        <v>7891</v>
      </c>
      <c r="AJ441" s="2" t="s">
        <v>7891</v>
      </c>
      <c r="AK441" s="2" t="s">
        <v>7891</v>
      </c>
      <c r="AL441" s="2" t="s">
        <v>7891</v>
      </c>
      <c r="AM441" s="2" t="s">
        <v>7891</v>
      </c>
      <c r="AN441" s="2" t="s">
        <v>7891</v>
      </c>
      <c r="AO441" s="2" t="s">
        <v>11109</v>
      </c>
      <c r="AP441" s="2" t="s">
        <v>11110</v>
      </c>
      <c r="AQ441" s="2" t="s">
        <v>7891</v>
      </c>
      <c r="AR441" s="2" t="s">
        <v>7891</v>
      </c>
      <c r="AS441" s="2" t="s">
        <v>7891</v>
      </c>
      <c r="AT441" s="2" t="s">
        <v>9218</v>
      </c>
      <c r="AU441" s="2">
        <v>2020</v>
      </c>
      <c r="AV441" s="2">
        <v>15</v>
      </c>
      <c r="AW441" s="2">
        <v>4</v>
      </c>
      <c r="AX441" s="2" t="s">
        <v>7891</v>
      </c>
      <c r="AY441" s="2" t="s">
        <v>7891</v>
      </c>
      <c r="AZ441" s="2" t="s">
        <v>8545</v>
      </c>
      <c r="BA441" s="2" t="s">
        <v>7891</v>
      </c>
      <c r="BB441" s="2">
        <v>397</v>
      </c>
      <c r="BC441" s="2">
        <v>403</v>
      </c>
      <c r="BD441" s="2" t="s">
        <v>7891</v>
      </c>
      <c r="BE441" s="2" t="s">
        <v>11111</v>
      </c>
      <c r="BF441" s="2" t="s">
        <v>7891</v>
      </c>
      <c r="BG441" s="2" t="s">
        <v>7891</v>
      </c>
      <c r="BH441" s="2" t="s">
        <v>7891</v>
      </c>
      <c r="BI441" s="2" t="s">
        <v>7891</v>
      </c>
      <c r="BJ441" s="2" t="s">
        <v>7891</v>
      </c>
      <c r="BK441" s="2" t="s">
        <v>7891</v>
      </c>
      <c r="BL441" s="2" t="s">
        <v>7891</v>
      </c>
      <c r="BM441" s="2" t="s">
        <v>7891</v>
      </c>
      <c r="BN441" s="2" t="s">
        <v>7891</v>
      </c>
      <c r="BO441" s="2" t="s">
        <v>7891</v>
      </c>
      <c r="BP441" s="2" t="s">
        <v>7891</v>
      </c>
      <c r="BQ441" s="2" t="s">
        <v>7891</v>
      </c>
      <c r="BR441" s="2" t="s">
        <v>11112</v>
      </c>
    </row>
    <row r="442" spans="1:70" s="2" customFormat="1" ht="13" x14ac:dyDescent="0.3">
      <c r="A442" s="2" t="s">
        <v>11404</v>
      </c>
      <c r="B442" s="2" t="s">
        <v>9329</v>
      </c>
      <c r="C442" s="9" t="s">
        <v>7891</v>
      </c>
      <c r="D442" s="2" t="s">
        <v>9330</v>
      </c>
      <c r="E442" s="2" t="s">
        <v>9331</v>
      </c>
      <c r="U442" s="2" t="s">
        <v>7891</v>
      </c>
      <c r="V442" s="2" t="s">
        <v>9332</v>
      </c>
      <c r="W442" s="2" t="s">
        <v>7891</v>
      </c>
      <c r="X442" s="2" t="s">
        <v>7891</v>
      </c>
      <c r="Y442" s="2" t="s">
        <v>7891</v>
      </c>
      <c r="Z442" s="2" t="s">
        <v>7891</v>
      </c>
      <c r="AA442" s="2" t="s">
        <v>9333</v>
      </c>
      <c r="AB442" s="2" t="s">
        <v>9334</v>
      </c>
      <c r="AC442" s="2" t="s">
        <v>7891</v>
      </c>
      <c r="AD442" s="2" t="s">
        <v>7891</v>
      </c>
      <c r="AE442" s="2" t="s">
        <v>7891</v>
      </c>
      <c r="AF442" s="2" t="s">
        <v>7891</v>
      </c>
      <c r="AG442" s="2" t="s">
        <v>7891</v>
      </c>
      <c r="AH442" s="2" t="s">
        <v>7891</v>
      </c>
      <c r="AI442" s="2" t="s">
        <v>7891</v>
      </c>
      <c r="AJ442" s="2" t="s">
        <v>7891</v>
      </c>
      <c r="AK442" s="2" t="s">
        <v>7891</v>
      </c>
      <c r="AL442" s="2" t="s">
        <v>7891</v>
      </c>
      <c r="AM442" s="2" t="s">
        <v>7891</v>
      </c>
      <c r="AN442" s="2" t="s">
        <v>7891</v>
      </c>
      <c r="AO442" s="2" t="s">
        <v>9335</v>
      </c>
      <c r="AP442" s="2" t="s">
        <v>9336</v>
      </c>
      <c r="AQ442" s="2" t="s">
        <v>7891</v>
      </c>
      <c r="AR442" s="2" t="s">
        <v>7891</v>
      </c>
      <c r="AS442" s="2" t="s">
        <v>7891</v>
      </c>
      <c r="AT442" s="2" t="s">
        <v>9337</v>
      </c>
      <c r="AU442" s="2">
        <v>2022</v>
      </c>
      <c r="AV442" s="2">
        <v>60</v>
      </c>
      <c r="AW442" s="2">
        <v>3</v>
      </c>
      <c r="AX442" s="2" t="s">
        <v>7891</v>
      </c>
      <c r="AY442" s="2" t="s">
        <v>7891</v>
      </c>
      <c r="AZ442" s="2" t="s">
        <v>7891</v>
      </c>
      <c r="BA442" s="2" t="s">
        <v>7891</v>
      </c>
      <c r="BB442" s="2">
        <v>304</v>
      </c>
      <c r="BC442" s="2">
        <v>310</v>
      </c>
      <c r="BD442" s="2" t="s">
        <v>7891</v>
      </c>
      <c r="BE442" s="2" t="s">
        <v>9338</v>
      </c>
      <c r="BF442" s="2" t="s">
        <v>7891</v>
      </c>
      <c r="BG442" s="2" t="s">
        <v>9297</v>
      </c>
      <c r="BH442" s="2" t="s">
        <v>7891</v>
      </c>
      <c r="BI442" s="2" t="s">
        <v>7891</v>
      </c>
      <c r="BJ442" s="2" t="s">
        <v>7891</v>
      </c>
      <c r="BK442" s="2" t="s">
        <v>7891</v>
      </c>
      <c r="BL442" s="2" t="s">
        <v>7891</v>
      </c>
      <c r="BM442" s="2">
        <v>34402696</v>
      </c>
      <c r="BN442" s="2" t="s">
        <v>7891</v>
      </c>
      <c r="BO442" s="2" t="s">
        <v>7891</v>
      </c>
      <c r="BP442" s="2" t="s">
        <v>7891</v>
      </c>
      <c r="BQ442" s="2" t="s">
        <v>7891</v>
      </c>
      <c r="BR442" s="2" t="s">
        <v>9339</v>
      </c>
    </row>
    <row r="443" spans="1:70" s="2" customFormat="1" ht="13" x14ac:dyDescent="0.3">
      <c r="A443" s="2" t="s">
        <v>11408</v>
      </c>
      <c r="B443" s="2" t="s">
        <v>9329</v>
      </c>
      <c r="C443" s="9" t="s">
        <v>7891</v>
      </c>
      <c r="D443" s="2" t="s">
        <v>11679</v>
      </c>
      <c r="E443" s="2" t="s">
        <v>11680</v>
      </c>
      <c r="U443" s="2" t="s">
        <v>7891</v>
      </c>
      <c r="V443" s="2" t="s">
        <v>11681</v>
      </c>
      <c r="W443" s="2" t="s">
        <v>7891</v>
      </c>
      <c r="X443" s="2" t="s">
        <v>7891</v>
      </c>
      <c r="Y443" s="2" t="s">
        <v>7891</v>
      </c>
      <c r="Z443" s="2" t="s">
        <v>7891</v>
      </c>
      <c r="AA443" s="2" t="s">
        <v>7891</v>
      </c>
      <c r="AB443" s="2" t="s">
        <v>7891</v>
      </c>
      <c r="AC443" s="2" t="s">
        <v>7891</v>
      </c>
      <c r="AD443" s="2" t="s">
        <v>7891</v>
      </c>
      <c r="AE443" s="2" t="s">
        <v>7891</v>
      </c>
      <c r="AF443" s="2" t="s">
        <v>7891</v>
      </c>
      <c r="AG443" s="2" t="s">
        <v>7891</v>
      </c>
      <c r="AH443" s="2" t="s">
        <v>7891</v>
      </c>
      <c r="AI443" s="2" t="s">
        <v>7891</v>
      </c>
      <c r="AJ443" s="2" t="s">
        <v>7891</v>
      </c>
      <c r="AK443" s="2" t="s">
        <v>7891</v>
      </c>
      <c r="AL443" s="2" t="s">
        <v>7891</v>
      </c>
      <c r="AM443" s="2" t="s">
        <v>7891</v>
      </c>
      <c r="AN443" s="2" t="s">
        <v>7891</v>
      </c>
      <c r="AO443" s="2" t="s">
        <v>11682</v>
      </c>
      <c r="AP443" s="2" t="s">
        <v>11683</v>
      </c>
      <c r="AQ443" s="2" t="s">
        <v>7891</v>
      </c>
      <c r="AR443" s="2" t="s">
        <v>7891</v>
      </c>
      <c r="AS443" s="2" t="s">
        <v>7891</v>
      </c>
      <c r="AT443" s="2" t="s">
        <v>7891</v>
      </c>
      <c r="AU443" s="2" t="s">
        <v>7891</v>
      </c>
      <c r="AV443" s="2" t="s">
        <v>7891</v>
      </c>
      <c r="AW443" s="2" t="s">
        <v>7891</v>
      </c>
      <c r="AX443" s="2" t="s">
        <v>7891</v>
      </c>
      <c r="AY443" s="2" t="s">
        <v>7891</v>
      </c>
      <c r="AZ443" s="2" t="s">
        <v>7891</v>
      </c>
      <c r="BA443" s="2" t="s">
        <v>7891</v>
      </c>
      <c r="BB443" s="2" t="s">
        <v>7891</v>
      </c>
      <c r="BC443" s="2" t="s">
        <v>7891</v>
      </c>
      <c r="BD443" s="2" t="s">
        <v>7891</v>
      </c>
      <c r="BE443" s="2" t="s">
        <v>11684</v>
      </c>
      <c r="BF443" s="2" t="s">
        <v>7891</v>
      </c>
      <c r="BG443" s="2" t="s">
        <v>8197</v>
      </c>
      <c r="BH443" s="2" t="s">
        <v>7891</v>
      </c>
      <c r="BI443" s="2" t="s">
        <v>7891</v>
      </c>
      <c r="BJ443" s="2" t="s">
        <v>7891</v>
      </c>
      <c r="BK443" s="2" t="s">
        <v>7891</v>
      </c>
      <c r="BL443" s="2" t="s">
        <v>7891</v>
      </c>
      <c r="BM443" s="2">
        <v>35301769</v>
      </c>
      <c r="BN443" s="2" t="s">
        <v>7891</v>
      </c>
      <c r="BO443" s="2" t="s">
        <v>7891</v>
      </c>
      <c r="BP443" s="2" t="s">
        <v>7891</v>
      </c>
      <c r="BQ443" s="2" t="s">
        <v>7891</v>
      </c>
      <c r="BR443" s="2" t="s">
        <v>11685</v>
      </c>
    </row>
    <row r="444" spans="1:70" s="2" customFormat="1" ht="13" x14ac:dyDescent="0.3">
      <c r="A444" s="2" t="s">
        <v>11404</v>
      </c>
      <c r="B444" s="2" t="s">
        <v>10855</v>
      </c>
      <c r="C444" s="9" t="s">
        <v>7891</v>
      </c>
      <c r="D444" s="2" t="s">
        <v>10856</v>
      </c>
      <c r="E444" s="2" t="s">
        <v>10857</v>
      </c>
      <c r="U444" s="2" t="s">
        <v>7891</v>
      </c>
      <c r="V444" s="2" t="s">
        <v>10858</v>
      </c>
      <c r="W444" s="2" t="s">
        <v>7891</v>
      </c>
      <c r="X444" s="2" t="s">
        <v>7891</v>
      </c>
      <c r="Y444" s="2" t="s">
        <v>7891</v>
      </c>
      <c r="Z444" s="2" t="s">
        <v>7891</v>
      </c>
      <c r="AA444" s="2" t="s">
        <v>7891</v>
      </c>
      <c r="AB444" s="2" t="s">
        <v>7891</v>
      </c>
      <c r="AC444" s="2" t="s">
        <v>7891</v>
      </c>
      <c r="AD444" s="2" t="s">
        <v>7891</v>
      </c>
      <c r="AE444" s="2" t="s">
        <v>7891</v>
      </c>
      <c r="AF444" s="2" t="s">
        <v>7891</v>
      </c>
      <c r="AG444" s="2" t="s">
        <v>7891</v>
      </c>
      <c r="AH444" s="2" t="s">
        <v>7891</v>
      </c>
      <c r="AI444" s="2" t="s">
        <v>7891</v>
      </c>
      <c r="AJ444" s="2" t="s">
        <v>7891</v>
      </c>
      <c r="AK444" s="2" t="s">
        <v>7891</v>
      </c>
      <c r="AL444" s="2" t="s">
        <v>7891</v>
      </c>
      <c r="AM444" s="2" t="s">
        <v>7891</v>
      </c>
      <c r="AN444" s="2" t="s">
        <v>7891</v>
      </c>
      <c r="AO444" s="2" t="s">
        <v>10859</v>
      </c>
      <c r="AP444" s="2" t="s">
        <v>10860</v>
      </c>
      <c r="AQ444" s="2" t="s">
        <v>7891</v>
      </c>
      <c r="AR444" s="2" t="s">
        <v>7891</v>
      </c>
      <c r="AS444" s="2" t="s">
        <v>7891</v>
      </c>
      <c r="AT444" s="2" t="s">
        <v>7924</v>
      </c>
      <c r="AU444" s="2">
        <v>2020</v>
      </c>
      <c r="AV444" s="2">
        <v>24</v>
      </c>
      <c r="AW444" s="2">
        <v>2</v>
      </c>
      <c r="AX444" s="2" t="s">
        <v>7891</v>
      </c>
      <c r="AY444" s="2" t="s">
        <v>7891</v>
      </c>
      <c r="AZ444" s="2" t="s">
        <v>7891</v>
      </c>
      <c r="BA444" s="2" t="s">
        <v>7891</v>
      </c>
      <c r="BB444" s="2">
        <v>109</v>
      </c>
      <c r="BC444" s="2">
        <v>117</v>
      </c>
      <c r="BD444" s="2" t="s">
        <v>7891</v>
      </c>
      <c r="BE444" s="2" t="s">
        <v>10861</v>
      </c>
      <c r="BF444" s="2" t="s">
        <v>7891</v>
      </c>
      <c r="BG444" s="2" t="s">
        <v>7891</v>
      </c>
      <c r="BH444" s="2" t="s">
        <v>7891</v>
      </c>
      <c r="BI444" s="2" t="s">
        <v>7891</v>
      </c>
      <c r="BJ444" s="2" t="s">
        <v>7891</v>
      </c>
      <c r="BK444" s="2" t="s">
        <v>7891</v>
      </c>
      <c r="BL444" s="2" t="s">
        <v>7891</v>
      </c>
      <c r="BM444" s="2" t="s">
        <v>7891</v>
      </c>
      <c r="BN444" s="2" t="s">
        <v>7891</v>
      </c>
      <c r="BO444" s="2" t="s">
        <v>7891</v>
      </c>
      <c r="BP444" s="2" t="s">
        <v>7891</v>
      </c>
      <c r="BQ444" s="2" t="s">
        <v>7891</v>
      </c>
      <c r="BR444" s="2" t="s">
        <v>10862</v>
      </c>
    </row>
    <row r="445" spans="1:70" s="2" customFormat="1" ht="13" x14ac:dyDescent="0.3">
      <c r="A445" s="2" t="s">
        <v>11404</v>
      </c>
      <c r="B445" s="2" t="s">
        <v>9572</v>
      </c>
      <c r="C445" s="9" t="s">
        <v>7891</v>
      </c>
      <c r="D445" s="2" t="s">
        <v>9573</v>
      </c>
      <c r="E445" s="2" t="s">
        <v>9050</v>
      </c>
      <c r="U445" s="2" t="s">
        <v>7891</v>
      </c>
      <c r="V445" s="2" t="s">
        <v>9574</v>
      </c>
      <c r="W445" s="2" t="s">
        <v>7891</v>
      </c>
      <c r="X445" s="2" t="s">
        <v>7891</v>
      </c>
      <c r="Y445" s="2" t="s">
        <v>7891</v>
      </c>
      <c r="Z445" s="2" t="s">
        <v>7891</v>
      </c>
      <c r="AA445" s="2" t="s">
        <v>7891</v>
      </c>
      <c r="AB445" s="2" t="s">
        <v>9575</v>
      </c>
      <c r="AC445" s="2" t="s">
        <v>7891</v>
      </c>
      <c r="AD445" s="2" t="s">
        <v>7891</v>
      </c>
      <c r="AE445" s="2" t="s">
        <v>7891</v>
      </c>
      <c r="AF445" s="2" t="s">
        <v>7891</v>
      </c>
      <c r="AG445" s="2" t="s">
        <v>7891</v>
      </c>
      <c r="AH445" s="2" t="s">
        <v>7891</v>
      </c>
      <c r="AI445" s="2" t="s">
        <v>7891</v>
      </c>
      <c r="AJ445" s="2" t="s">
        <v>7891</v>
      </c>
      <c r="AK445" s="2" t="s">
        <v>7891</v>
      </c>
      <c r="AL445" s="2" t="s">
        <v>7891</v>
      </c>
      <c r="AM445" s="2" t="s">
        <v>7891</v>
      </c>
      <c r="AN445" s="2" t="s">
        <v>7891</v>
      </c>
      <c r="AO445" s="2" t="s">
        <v>9052</v>
      </c>
      <c r="AP445" s="2" t="s">
        <v>9053</v>
      </c>
      <c r="AQ445" s="2" t="s">
        <v>7891</v>
      </c>
      <c r="AR445" s="2" t="s">
        <v>7891</v>
      </c>
      <c r="AS445" s="2" t="s">
        <v>7891</v>
      </c>
      <c r="AT445" s="2" t="s">
        <v>9082</v>
      </c>
      <c r="AU445" s="2">
        <v>2021</v>
      </c>
      <c r="AV445" s="2">
        <v>51</v>
      </c>
      <c r="AW445" s="2">
        <v>5</v>
      </c>
      <c r="AX445" s="2" t="s">
        <v>7891</v>
      </c>
      <c r="AY445" s="2" t="s">
        <v>7891</v>
      </c>
      <c r="AZ445" s="2" t="s">
        <v>7891</v>
      </c>
      <c r="BA445" s="2" t="s">
        <v>7891</v>
      </c>
      <c r="BB445" s="2">
        <v>1026</v>
      </c>
      <c r="BC445" s="2">
        <v>1035</v>
      </c>
      <c r="BD445" s="2" t="s">
        <v>7891</v>
      </c>
      <c r="BE445" s="2" t="s">
        <v>9576</v>
      </c>
      <c r="BF445" s="2" t="s">
        <v>7891</v>
      </c>
      <c r="BG445" s="2" t="s">
        <v>9570</v>
      </c>
      <c r="BH445" s="2" t="s">
        <v>7891</v>
      </c>
      <c r="BI445" s="2" t="s">
        <v>7891</v>
      </c>
      <c r="BJ445" s="2" t="s">
        <v>7891</v>
      </c>
      <c r="BK445" s="2" t="s">
        <v>7891</v>
      </c>
      <c r="BL445" s="2" t="s">
        <v>7891</v>
      </c>
      <c r="BM445" s="2">
        <v>34184317</v>
      </c>
      <c r="BN445" s="2" t="s">
        <v>7891</v>
      </c>
      <c r="BO445" s="2" t="s">
        <v>7891</v>
      </c>
      <c r="BP445" s="2" t="s">
        <v>7891</v>
      </c>
      <c r="BQ445" s="2" t="s">
        <v>7891</v>
      </c>
      <c r="BR445" s="2" t="s">
        <v>9577</v>
      </c>
    </row>
    <row r="446" spans="1:70" s="2" customFormat="1" ht="13" x14ac:dyDescent="0.3">
      <c r="A446" s="2" t="s">
        <v>11404</v>
      </c>
      <c r="B446" s="2" t="s">
        <v>8727</v>
      </c>
      <c r="C446" s="9" t="s">
        <v>7891</v>
      </c>
      <c r="D446" s="2" t="s">
        <v>8728</v>
      </c>
      <c r="E446" s="2" t="s">
        <v>8729</v>
      </c>
      <c r="U446" s="2" t="s">
        <v>7891</v>
      </c>
      <c r="V446" s="2" t="s">
        <v>8730</v>
      </c>
      <c r="W446" s="2" t="s">
        <v>7891</v>
      </c>
      <c r="X446" s="2" t="s">
        <v>7891</v>
      </c>
      <c r="Y446" s="2" t="s">
        <v>7891</v>
      </c>
      <c r="Z446" s="2" t="s">
        <v>7891</v>
      </c>
      <c r="AA446" s="2" t="s">
        <v>7891</v>
      </c>
      <c r="AB446" s="2" t="s">
        <v>8731</v>
      </c>
      <c r="AC446" s="2" t="s">
        <v>7891</v>
      </c>
      <c r="AD446" s="2" t="s">
        <v>7891</v>
      </c>
      <c r="AE446" s="2" t="s">
        <v>7891</v>
      </c>
      <c r="AF446" s="2" t="s">
        <v>7891</v>
      </c>
      <c r="AG446" s="2" t="s">
        <v>7891</v>
      </c>
      <c r="AH446" s="2" t="s">
        <v>7891</v>
      </c>
      <c r="AI446" s="2" t="s">
        <v>7891</v>
      </c>
      <c r="AJ446" s="2" t="s">
        <v>7891</v>
      </c>
      <c r="AK446" s="2" t="s">
        <v>7891</v>
      </c>
      <c r="AL446" s="2" t="s">
        <v>7891</v>
      </c>
      <c r="AM446" s="2" t="s">
        <v>7891</v>
      </c>
      <c r="AN446" s="2" t="s">
        <v>7891</v>
      </c>
      <c r="AO446" s="2" t="s">
        <v>8732</v>
      </c>
      <c r="AP446" s="2" t="s">
        <v>8733</v>
      </c>
      <c r="AQ446" s="2" t="s">
        <v>7891</v>
      </c>
      <c r="AR446" s="2" t="s">
        <v>7891</v>
      </c>
      <c r="AS446" s="2" t="s">
        <v>7891</v>
      </c>
      <c r="AT446" s="2" t="s">
        <v>8621</v>
      </c>
      <c r="AU446" s="2">
        <v>2022</v>
      </c>
      <c r="AV446" s="2">
        <v>40</v>
      </c>
      <c r="AW446" s="2">
        <v>1</v>
      </c>
      <c r="AX446" s="2" t="s">
        <v>7891</v>
      </c>
      <c r="AY446" s="2" t="s">
        <v>7891</v>
      </c>
      <c r="AZ446" s="2" t="s">
        <v>7891</v>
      </c>
      <c r="BA446" s="2" t="s">
        <v>7891</v>
      </c>
      <c r="BB446" s="2">
        <v>28</v>
      </c>
      <c r="BC446" s="2">
        <v>48</v>
      </c>
      <c r="BD446" s="2" t="s">
        <v>7891</v>
      </c>
      <c r="BE446" s="2" t="s">
        <v>8734</v>
      </c>
      <c r="BF446" s="2" t="s">
        <v>7891</v>
      </c>
      <c r="BG446" s="2" t="s">
        <v>8701</v>
      </c>
      <c r="BH446" s="2" t="s">
        <v>7891</v>
      </c>
      <c r="BI446" s="2" t="s">
        <v>7891</v>
      </c>
      <c r="BJ446" s="2" t="s">
        <v>7891</v>
      </c>
      <c r="BK446" s="2" t="s">
        <v>7891</v>
      </c>
      <c r="BL446" s="2" t="s">
        <v>7891</v>
      </c>
      <c r="BM446" s="2">
        <v>34904722</v>
      </c>
      <c r="BN446" s="2" t="s">
        <v>7891</v>
      </c>
      <c r="BO446" s="2" t="s">
        <v>7891</v>
      </c>
      <c r="BP446" s="2" t="s">
        <v>7891</v>
      </c>
      <c r="BQ446" s="2" t="s">
        <v>7891</v>
      </c>
      <c r="BR446" s="2" t="s">
        <v>8735</v>
      </c>
    </row>
    <row r="447" spans="1:70" s="2" customFormat="1" ht="13" x14ac:dyDescent="0.3">
      <c r="A447" s="12" t="s">
        <v>6816</v>
      </c>
      <c r="B447" s="2" t="s">
        <v>5347</v>
      </c>
      <c r="C447" s="9">
        <v>2021</v>
      </c>
      <c r="D447" s="2" t="s">
        <v>5346</v>
      </c>
      <c r="E447" s="2" t="s">
        <v>4137</v>
      </c>
      <c r="G447" s="2" t="s">
        <v>5348</v>
      </c>
      <c r="H447" s="2" t="s">
        <v>5349</v>
      </c>
      <c r="K447" s="11">
        <v>44210</v>
      </c>
      <c r="L447" s="2" t="s">
        <v>5350</v>
      </c>
      <c r="N447" s="2" t="s">
        <v>5351</v>
      </c>
    </row>
    <row r="448" spans="1:70" s="2" customFormat="1" ht="13" x14ac:dyDescent="0.3">
      <c r="A448" s="2" t="s">
        <v>11404</v>
      </c>
      <c r="B448" s="2" t="s">
        <v>10519</v>
      </c>
      <c r="C448" s="9" t="s">
        <v>7891</v>
      </c>
      <c r="D448" s="2" t="s">
        <v>5346</v>
      </c>
      <c r="E448" s="2" t="s">
        <v>7892</v>
      </c>
      <c r="U448" s="2" t="s">
        <v>7891</v>
      </c>
      <c r="V448" s="2" t="s">
        <v>10520</v>
      </c>
      <c r="W448" s="2" t="s">
        <v>7891</v>
      </c>
      <c r="X448" s="2" t="s">
        <v>7891</v>
      </c>
      <c r="Y448" s="2" t="s">
        <v>7891</v>
      </c>
      <c r="Z448" s="2" t="s">
        <v>7891</v>
      </c>
      <c r="AA448" s="2" t="s">
        <v>10521</v>
      </c>
      <c r="AB448" s="2" t="s">
        <v>10522</v>
      </c>
      <c r="AC448" s="2" t="s">
        <v>7891</v>
      </c>
      <c r="AD448" s="2" t="s">
        <v>7891</v>
      </c>
      <c r="AE448" s="2" t="s">
        <v>7891</v>
      </c>
      <c r="AF448" s="2" t="s">
        <v>7891</v>
      </c>
      <c r="AG448" s="2" t="s">
        <v>7891</v>
      </c>
      <c r="AH448" s="2" t="s">
        <v>7891</v>
      </c>
      <c r="AI448" s="2" t="s">
        <v>7891</v>
      </c>
      <c r="AJ448" s="2" t="s">
        <v>7891</v>
      </c>
      <c r="AK448" s="2" t="s">
        <v>7891</v>
      </c>
      <c r="AL448" s="2" t="s">
        <v>7891</v>
      </c>
      <c r="AM448" s="2" t="s">
        <v>7891</v>
      </c>
      <c r="AN448" s="2" t="s">
        <v>7891</v>
      </c>
      <c r="AO448" s="2" t="s">
        <v>7891</v>
      </c>
      <c r="AP448" s="2" t="s">
        <v>7894</v>
      </c>
      <c r="AQ448" s="2" t="s">
        <v>7891</v>
      </c>
      <c r="AR448" s="2" t="s">
        <v>7891</v>
      </c>
      <c r="AS448" s="2" t="s">
        <v>7891</v>
      </c>
      <c r="AT448" s="2" t="s">
        <v>8621</v>
      </c>
      <c r="AU448" s="2">
        <v>2021</v>
      </c>
      <c r="AV448" s="2">
        <v>18</v>
      </c>
      <c r="AW448" s="2">
        <v>2</v>
      </c>
      <c r="AX448" s="2" t="s">
        <v>7891</v>
      </c>
      <c r="AY448" s="2" t="s">
        <v>7891</v>
      </c>
      <c r="AZ448" s="2" t="s">
        <v>7891</v>
      </c>
      <c r="BA448" s="2" t="s">
        <v>7891</v>
      </c>
      <c r="BB448" s="2" t="s">
        <v>7891</v>
      </c>
      <c r="BC448" s="2" t="s">
        <v>7891</v>
      </c>
      <c r="BD448" s="2">
        <v>546</v>
      </c>
      <c r="BE448" s="2" t="s">
        <v>5351</v>
      </c>
      <c r="BF448" s="2" t="s">
        <v>7891</v>
      </c>
      <c r="BG448" s="2" t="s">
        <v>7891</v>
      </c>
      <c r="BH448" s="2" t="s">
        <v>7891</v>
      </c>
      <c r="BI448" s="2" t="s">
        <v>7891</v>
      </c>
      <c r="BJ448" s="2" t="s">
        <v>7891</v>
      </c>
      <c r="BK448" s="2" t="s">
        <v>7891</v>
      </c>
      <c r="BL448" s="2" t="s">
        <v>7891</v>
      </c>
      <c r="BM448" s="2">
        <v>33440817</v>
      </c>
      <c r="BN448" s="2" t="s">
        <v>7891</v>
      </c>
      <c r="BO448" s="2" t="s">
        <v>7891</v>
      </c>
      <c r="BP448" s="2" t="s">
        <v>7891</v>
      </c>
      <c r="BQ448" s="2" t="s">
        <v>7891</v>
      </c>
      <c r="BR448" s="2" t="s">
        <v>10523</v>
      </c>
    </row>
    <row r="449" spans="1:70" s="2" customFormat="1" ht="13" x14ac:dyDescent="0.3">
      <c r="A449" s="2" t="s">
        <v>502</v>
      </c>
      <c r="B449" s="2" t="s">
        <v>494</v>
      </c>
      <c r="C449" s="10">
        <v>2021</v>
      </c>
      <c r="D449" s="2" t="s">
        <v>493</v>
      </c>
      <c r="E449" s="2" t="s">
        <v>495</v>
      </c>
      <c r="F449" s="2" t="s">
        <v>500</v>
      </c>
      <c r="G449" s="2" t="str">
        <f>"01492195"</f>
        <v>01492195</v>
      </c>
      <c r="I449" s="2" t="str">
        <f>"2/5/2021"</f>
        <v>2/5/2021</v>
      </c>
      <c r="J449" s="2">
        <v>70</v>
      </c>
      <c r="K449" s="2">
        <v>5</v>
      </c>
      <c r="L449" s="2">
        <v>167</v>
      </c>
      <c r="M449" s="2">
        <v>7</v>
      </c>
      <c r="N449" s="2">
        <v>148670089</v>
      </c>
      <c r="O449" s="2" t="s">
        <v>496</v>
      </c>
      <c r="P449" s="2" t="s">
        <v>497</v>
      </c>
      <c r="Q449" s="2" t="s">
        <v>498</v>
      </c>
      <c r="R449" s="2" t="s">
        <v>499</v>
      </c>
      <c r="U449" s="2" t="s">
        <v>501</v>
      </c>
    </row>
    <row r="450" spans="1:70" s="2" customFormat="1" ht="13" x14ac:dyDescent="0.3">
      <c r="A450" s="12" t="s">
        <v>1827</v>
      </c>
      <c r="B450" s="2" t="s">
        <v>494</v>
      </c>
      <c r="C450" s="10">
        <v>2021</v>
      </c>
      <c r="D450" s="2" t="s">
        <v>493</v>
      </c>
      <c r="E450" s="2" t="s">
        <v>495</v>
      </c>
      <c r="F450" s="2" t="s">
        <v>500</v>
      </c>
      <c r="G450" s="2" t="str">
        <f>"01492195"</f>
        <v>01492195</v>
      </c>
      <c r="I450" s="2" t="str">
        <f>"2/5/2021"</f>
        <v>2/5/2021</v>
      </c>
      <c r="J450" s="2">
        <v>70</v>
      </c>
      <c r="K450" s="2">
        <v>5</v>
      </c>
      <c r="L450" s="2">
        <v>167</v>
      </c>
      <c r="M450" s="2">
        <v>7</v>
      </c>
      <c r="N450" s="2">
        <v>148670089</v>
      </c>
      <c r="O450" s="2" t="s">
        <v>496</v>
      </c>
      <c r="P450" s="2" t="s">
        <v>497</v>
      </c>
      <c r="Q450" s="2" t="s">
        <v>498</v>
      </c>
      <c r="R450" s="2" t="s">
        <v>499</v>
      </c>
      <c r="U450" s="2" t="s">
        <v>501</v>
      </c>
    </row>
    <row r="451" spans="1:70" s="2" customFormat="1" ht="13" x14ac:dyDescent="0.3">
      <c r="A451" s="12" t="s">
        <v>6816</v>
      </c>
      <c r="B451" s="2" t="s">
        <v>6710</v>
      </c>
      <c r="C451" s="9">
        <v>2022</v>
      </c>
      <c r="D451" s="2" t="s">
        <v>6709</v>
      </c>
      <c r="E451" s="2" t="s">
        <v>6713</v>
      </c>
      <c r="G451" s="2" t="s">
        <v>6711</v>
      </c>
      <c r="H451" s="2" t="s">
        <v>6712</v>
      </c>
      <c r="K451" s="11">
        <v>44662</v>
      </c>
      <c r="L451" s="2" t="s">
        <v>6714</v>
      </c>
      <c r="N451" s="2" t="s">
        <v>6715</v>
      </c>
    </row>
    <row r="452" spans="1:70" s="2" customFormat="1" ht="13" x14ac:dyDescent="0.3">
      <c r="A452" s="2" t="s">
        <v>6816</v>
      </c>
      <c r="B452" s="2" t="s">
        <v>4819</v>
      </c>
      <c r="C452" s="9">
        <v>2021</v>
      </c>
      <c r="D452" s="2" t="s">
        <v>4818</v>
      </c>
      <c r="E452" s="2" t="s">
        <v>4822</v>
      </c>
      <c r="G452" s="2" t="s">
        <v>4820</v>
      </c>
      <c r="H452" s="2" t="s">
        <v>4821</v>
      </c>
      <c r="K452" s="11">
        <v>44306</v>
      </c>
      <c r="L452" s="2" t="s">
        <v>4823</v>
      </c>
      <c r="N452" s="2" t="s">
        <v>4824</v>
      </c>
    </row>
    <row r="453" spans="1:70" s="2" customFormat="1" ht="13" x14ac:dyDescent="0.3">
      <c r="A453" s="2" t="s">
        <v>11404</v>
      </c>
      <c r="B453" s="2" t="s">
        <v>7986</v>
      </c>
      <c r="C453" s="9" t="s">
        <v>7891</v>
      </c>
      <c r="D453" s="2" t="s">
        <v>6709</v>
      </c>
      <c r="E453" s="2" t="s">
        <v>7987</v>
      </c>
      <c r="U453" s="2" t="s">
        <v>7891</v>
      </c>
      <c r="V453" s="2" t="s">
        <v>7988</v>
      </c>
      <c r="W453" s="2" t="s">
        <v>7891</v>
      </c>
      <c r="X453" s="2" t="s">
        <v>7891</v>
      </c>
      <c r="Y453" s="2" t="s">
        <v>7891</v>
      </c>
      <c r="Z453" s="2" t="s">
        <v>7891</v>
      </c>
      <c r="AA453" s="2" t="s">
        <v>7891</v>
      </c>
      <c r="AB453" s="2" t="s">
        <v>7891</v>
      </c>
      <c r="AC453" s="2" t="s">
        <v>7891</v>
      </c>
      <c r="AD453" s="2" t="s">
        <v>7891</v>
      </c>
      <c r="AE453" s="2" t="s">
        <v>7891</v>
      </c>
      <c r="AF453" s="2" t="s">
        <v>7891</v>
      </c>
      <c r="AG453" s="2" t="s">
        <v>7891</v>
      </c>
      <c r="AH453" s="2" t="s">
        <v>7891</v>
      </c>
      <c r="AI453" s="2" t="s">
        <v>7891</v>
      </c>
      <c r="AJ453" s="2" t="s">
        <v>7891</v>
      </c>
      <c r="AK453" s="2" t="s">
        <v>7891</v>
      </c>
      <c r="AL453" s="2" t="s">
        <v>7891</v>
      </c>
      <c r="AM453" s="2" t="s">
        <v>7891</v>
      </c>
      <c r="AN453" s="2" t="s">
        <v>7891</v>
      </c>
      <c r="AO453" s="2" t="s">
        <v>7891</v>
      </c>
      <c r="AP453" s="2" t="s">
        <v>7989</v>
      </c>
      <c r="AQ453" s="2" t="s">
        <v>7891</v>
      </c>
      <c r="AR453" s="2" t="s">
        <v>7891</v>
      </c>
      <c r="AS453" s="2" t="s">
        <v>7891</v>
      </c>
      <c r="AT453" s="2" t="s">
        <v>7990</v>
      </c>
      <c r="AU453" s="2">
        <v>2022</v>
      </c>
      <c r="AV453" s="2">
        <v>25</v>
      </c>
      <c r="AW453" s="2" t="s">
        <v>7891</v>
      </c>
      <c r="AX453" s="2" t="s">
        <v>7891</v>
      </c>
      <c r="AY453" s="2" t="s">
        <v>7891</v>
      </c>
      <c r="AZ453" s="2" t="s">
        <v>7891</v>
      </c>
      <c r="BA453" s="2" t="s">
        <v>7891</v>
      </c>
      <c r="BB453" s="2">
        <v>158</v>
      </c>
      <c r="BC453" s="2">
        <v>169</v>
      </c>
      <c r="BD453" s="2" t="s">
        <v>7891</v>
      </c>
      <c r="BE453" s="2" t="s">
        <v>6715</v>
      </c>
      <c r="BF453" s="2" t="s">
        <v>7891</v>
      </c>
      <c r="BG453" s="2" t="s">
        <v>7891</v>
      </c>
      <c r="BH453" s="2" t="s">
        <v>7891</v>
      </c>
      <c r="BI453" s="2" t="s">
        <v>7891</v>
      </c>
      <c r="BJ453" s="2" t="s">
        <v>7891</v>
      </c>
      <c r="BK453" s="2" t="s">
        <v>7891</v>
      </c>
      <c r="BL453" s="2" t="s">
        <v>7891</v>
      </c>
      <c r="BM453" s="2">
        <v>35402634</v>
      </c>
      <c r="BN453" s="2" t="s">
        <v>7891</v>
      </c>
      <c r="BO453" s="2" t="s">
        <v>7891</v>
      </c>
      <c r="BP453" s="2" t="s">
        <v>7891</v>
      </c>
      <c r="BQ453" s="2" t="s">
        <v>7891</v>
      </c>
      <c r="BR453" s="2" t="s">
        <v>7991</v>
      </c>
    </row>
    <row r="454" spans="1:70" s="2" customFormat="1" ht="13" x14ac:dyDescent="0.3">
      <c r="A454" s="2" t="s">
        <v>11404</v>
      </c>
      <c r="B454" s="2" t="s">
        <v>9873</v>
      </c>
      <c r="C454" s="9" t="s">
        <v>7891</v>
      </c>
      <c r="D454" s="2" t="s">
        <v>4818</v>
      </c>
      <c r="E454" s="2" t="s">
        <v>9874</v>
      </c>
      <c r="U454" s="2" t="s">
        <v>7891</v>
      </c>
      <c r="V454" s="2" t="s">
        <v>9875</v>
      </c>
      <c r="W454" s="2" t="s">
        <v>7891</v>
      </c>
      <c r="X454" s="2" t="s">
        <v>7891</v>
      </c>
      <c r="Y454" s="2" t="s">
        <v>7891</v>
      </c>
      <c r="Z454" s="2" t="s">
        <v>7891</v>
      </c>
      <c r="AA454" s="2" t="s">
        <v>7891</v>
      </c>
      <c r="AB454" s="2" t="s">
        <v>9876</v>
      </c>
      <c r="AC454" s="2" t="s">
        <v>7891</v>
      </c>
      <c r="AD454" s="2" t="s">
        <v>7891</v>
      </c>
      <c r="AE454" s="2" t="s">
        <v>7891</v>
      </c>
      <c r="AF454" s="2" t="s">
        <v>7891</v>
      </c>
      <c r="AG454" s="2" t="s">
        <v>7891</v>
      </c>
      <c r="AH454" s="2" t="s">
        <v>7891</v>
      </c>
      <c r="AI454" s="2" t="s">
        <v>7891</v>
      </c>
      <c r="AJ454" s="2" t="s">
        <v>7891</v>
      </c>
      <c r="AK454" s="2" t="s">
        <v>7891</v>
      </c>
      <c r="AL454" s="2" t="s">
        <v>7891</v>
      </c>
      <c r="AM454" s="2" t="s">
        <v>7891</v>
      </c>
      <c r="AN454" s="2" t="s">
        <v>7891</v>
      </c>
      <c r="AO454" s="2" t="s">
        <v>9877</v>
      </c>
      <c r="AP454" s="2" t="s">
        <v>9878</v>
      </c>
      <c r="AQ454" s="2" t="s">
        <v>7891</v>
      </c>
      <c r="AR454" s="2" t="s">
        <v>7891</v>
      </c>
      <c r="AS454" s="2" t="s">
        <v>7891</v>
      </c>
      <c r="AT454" s="2" t="s">
        <v>7998</v>
      </c>
      <c r="AU454" s="2">
        <v>2021</v>
      </c>
      <c r="AV454" s="2">
        <v>10</v>
      </c>
      <c r="AW454" s="2">
        <v>1</v>
      </c>
      <c r="AX454" s="2" t="s">
        <v>7891</v>
      </c>
      <c r="AY454" s="2" t="s">
        <v>7891</v>
      </c>
      <c r="AZ454" s="2" t="s">
        <v>7891</v>
      </c>
      <c r="BA454" s="2" t="s">
        <v>7891</v>
      </c>
      <c r="BB454" s="2">
        <v>99</v>
      </c>
      <c r="BC454" s="2">
        <v>119</v>
      </c>
      <c r="BD454" s="2" t="s">
        <v>7891</v>
      </c>
      <c r="BE454" s="2" t="s">
        <v>4824</v>
      </c>
      <c r="BF454" s="2" t="s">
        <v>7891</v>
      </c>
      <c r="BG454" s="2" t="s">
        <v>7968</v>
      </c>
      <c r="BH454" s="2" t="s">
        <v>7891</v>
      </c>
      <c r="BI454" s="2" t="s">
        <v>7891</v>
      </c>
      <c r="BJ454" s="2" t="s">
        <v>7891</v>
      </c>
      <c r="BK454" s="2" t="s">
        <v>7891</v>
      </c>
      <c r="BL454" s="2" t="s">
        <v>7891</v>
      </c>
      <c r="BM454" s="2">
        <v>33877584</v>
      </c>
      <c r="BN454" s="2" t="s">
        <v>7891</v>
      </c>
      <c r="BO454" s="2" t="s">
        <v>7891</v>
      </c>
      <c r="BP454" s="2" t="s">
        <v>7891</v>
      </c>
      <c r="BQ454" s="2" t="s">
        <v>7891</v>
      </c>
      <c r="BR454" s="2" t="s">
        <v>9879</v>
      </c>
    </row>
    <row r="455" spans="1:70" s="2" customFormat="1" ht="13" x14ac:dyDescent="0.3">
      <c r="A455" s="2" t="s">
        <v>11404</v>
      </c>
      <c r="B455" s="2" t="s">
        <v>8304</v>
      </c>
      <c r="C455" s="9" t="s">
        <v>7891</v>
      </c>
      <c r="D455" s="2" t="s">
        <v>6465</v>
      </c>
      <c r="E455" s="2" t="s">
        <v>8305</v>
      </c>
      <c r="U455" s="2" t="s">
        <v>7891</v>
      </c>
      <c r="V455" s="2" t="s">
        <v>8306</v>
      </c>
      <c r="W455" s="2" t="s">
        <v>7891</v>
      </c>
      <c r="X455" s="2" t="s">
        <v>7891</v>
      </c>
      <c r="Y455" s="2" t="s">
        <v>7891</v>
      </c>
      <c r="Z455" s="2" t="s">
        <v>7891</v>
      </c>
      <c r="AA455" s="2" t="s">
        <v>7891</v>
      </c>
      <c r="AB455" s="2" t="s">
        <v>8307</v>
      </c>
      <c r="AC455" s="2" t="s">
        <v>7891</v>
      </c>
      <c r="AD455" s="2" t="s">
        <v>7891</v>
      </c>
      <c r="AE455" s="2" t="s">
        <v>7891</v>
      </c>
      <c r="AF455" s="2" t="s">
        <v>7891</v>
      </c>
      <c r="AG455" s="2" t="s">
        <v>7891</v>
      </c>
      <c r="AH455" s="2" t="s">
        <v>7891</v>
      </c>
      <c r="AI455" s="2" t="s">
        <v>7891</v>
      </c>
      <c r="AJ455" s="2" t="s">
        <v>7891</v>
      </c>
      <c r="AK455" s="2" t="s">
        <v>7891</v>
      </c>
      <c r="AL455" s="2" t="s">
        <v>7891</v>
      </c>
      <c r="AM455" s="2" t="s">
        <v>7891</v>
      </c>
      <c r="AN455" s="2" t="s">
        <v>7891</v>
      </c>
      <c r="AO455" s="2" t="s">
        <v>8308</v>
      </c>
      <c r="AP455" s="2" t="s">
        <v>8309</v>
      </c>
      <c r="AQ455" s="2" t="s">
        <v>7891</v>
      </c>
      <c r="AR455" s="2" t="s">
        <v>7891</v>
      </c>
      <c r="AS455" s="2" t="s">
        <v>7891</v>
      </c>
      <c r="AT455" s="2" t="s">
        <v>8310</v>
      </c>
      <c r="AU455" s="2">
        <v>2022</v>
      </c>
      <c r="AV455" s="2">
        <v>34</v>
      </c>
      <c r="AW455" s="2">
        <v>2</v>
      </c>
      <c r="AX455" s="2" t="s">
        <v>7891</v>
      </c>
      <c r="AY455" s="2" t="s">
        <v>7891</v>
      </c>
      <c r="AZ455" s="2" t="s">
        <v>7891</v>
      </c>
      <c r="BA455" s="2" t="s">
        <v>7891</v>
      </c>
      <c r="BB455" s="2">
        <v>182</v>
      </c>
      <c r="BC455" s="2">
        <v>187</v>
      </c>
      <c r="BD455" s="2" t="s">
        <v>7891</v>
      </c>
      <c r="BE455" s="2" t="s">
        <v>6469</v>
      </c>
      <c r="BF455" s="2" t="s">
        <v>7891</v>
      </c>
      <c r="BG455" s="2" t="s">
        <v>7891</v>
      </c>
      <c r="BH455" s="2" t="s">
        <v>7891</v>
      </c>
      <c r="BI455" s="2" t="s">
        <v>7891</v>
      </c>
      <c r="BJ455" s="2" t="s">
        <v>7891</v>
      </c>
      <c r="BK455" s="2" t="s">
        <v>7891</v>
      </c>
      <c r="BL455" s="2" t="s">
        <v>7891</v>
      </c>
      <c r="BM455" s="2">
        <v>34961330</v>
      </c>
      <c r="BN455" s="2" t="s">
        <v>7891</v>
      </c>
      <c r="BO455" s="2" t="s">
        <v>7891</v>
      </c>
      <c r="BP455" s="2" t="s">
        <v>7891</v>
      </c>
      <c r="BQ455" s="2" t="s">
        <v>7891</v>
      </c>
      <c r="BR455" s="2" t="s">
        <v>8311</v>
      </c>
    </row>
    <row r="456" spans="1:70" s="2" customFormat="1" ht="13" x14ac:dyDescent="0.3">
      <c r="A456" s="2" t="s">
        <v>3856</v>
      </c>
      <c r="B456" s="2" t="s">
        <v>2986</v>
      </c>
      <c r="C456" s="9">
        <v>2021</v>
      </c>
      <c r="D456" s="2" t="s">
        <v>2985</v>
      </c>
      <c r="E456" s="2" t="s">
        <v>2034</v>
      </c>
      <c r="F456" s="2" t="s">
        <v>2989</v>
      </c>
      <c r="G456" s="2" t="str">
        <f>"04194217"</f>
        <v>04194217</v>
      </c>
      <c r="H456" s="2" t="str">
        <f>"9798557038843"</f>
        <v>9798557038843</v>
      </c>
      <c r="I456" s="2" t="str">
        <f>"20210101"</f>
        <v>20210101</v>
      </c>
      <c r="J456" s="2">
        <v>82</v>
      </c>
      <c r="K456" s="2" t="s">
        <v>2084</v>
      </c>
      <c r="N456" s="2" t="s">
        <v>2987</v>
      </c>
      <c r="P456" s="2" t="s">
        <v>2037</v>
      </c>
      <c r="Q456" s="2" t="s">
        <v>2038</v>
      </c>
      <c r="R456" s="2" t="s">
        <v>2988</v>
      </c>
      <c r="T456" s="2" t="s">
        <v>2989</v>
      </c>
      <c r="U456" s="2" t="s">
        <v>2990</v>
      </c>
    </row>
    <row r="457" spans="1:70" s="2" customFormat="1" ht="13" x14ac:dyDescent="0.3">
      <c r="A457" s="12" t="s">
        <v>7072</v>
      </c>
      <c r="B457" s="2" t="s">
        <v>7008</v>
      </c>
      <c r="C457" s="9">
        <v>2021</v>
      </c>
      <c r="D457" s="2" t="s">
        <v>7007</v>
      </c>
      <c r="E457" s="2" t="s">
        <v>7011</v>
      </c>
      <c r="G457" s="2" t="s">
        <v>7009</v>
      </c>
      <c r="H457" s="2" t="s">
        <v>7010</v>
      </c>
      <c r="K457" s="11">
        <v>44320</v>
      </c>
      <c r="N457" s="2" t="s">
        <v>7012</v>
      </c>
    </row>
    <row r="458" spans="1:70" s="2" customFormat="1" ht="13" x14ac:dyDescent="0.3">
      <c r="A458" s="2" t="s">
        <v>7738</v>
      </c>
      <c r="B458" s="2" t="s">
        <v>7715</v>
      </c>
      <c r="C458" s="9">
        <v>2021</v>
      </c>
      <c r="D458" s="2" t="s">
        <v>7007</v>
      </c>
      <c r="E458" s="2" t="s">
        <v>7716</v>
      </c>
      <c r="N458" s="2" t="s">
        <v>7012</v>
      </c>
      <c r="O458" s="2" t="s">
        <v>7717</v>
      </c>
      <c r="P458" s="2" t="s">
        <v>467</v>
      </c>
      <c r="Q458" s="2" t="s">
        <v>7232</v>
      </c>
      <c r="S458" s="2" t="s">
        <v>7219</v>
      </c>
      <c r="T458" s="2" t="s">
        <v>7718</v>
      </c>
    </row>
    <row r="459" spans="1:70" s="2" customFormat="1" ht="13" x14ac:dyDescent="0.3">
      <c r="A459" s="12" t="s">
        <v>11408</v>
      </c>
      <c r="B459" s="2" t="s">
        <v>11632</v>
      </c>
      <c r="C459" s="9" t="s">
        <v>7891</v>
      </c>
      <c r="D459" s="2" t="s">
        <v>7007</v>
      </c>
      <c r="E459" s="2" t="s">
        <v>11633</v>
      </c>
      <c r="U459" s="2" t="s">
        <v>7891</v>
      </c>
      <c r="V459" s="2" t="s">
        <v>11634</v>
      </c>
      <c r="W459" s="2" t="s">
        <v>7891</v>
      </c>
      <c r="X459" s="2" t="s">
        <v>7891</v>
      </c>
      <c r="Y459" s="2" t="s">
        <v>7891</v>
      </c>
      <c r="Z459" s="2" t="s">
        <v>7891</v>
      </c>
      <c r="AA459" s="2" t="s">
        <v>7891</v>
      </c>
      <c r="AB459" s="2" t="s">
        <v>7891</v>
      </c>
      <c r="AC459" s="2" t="s">
        <v>7891</v>
      </c>
      <c r="AD459" s="2" t="s">
        <v>7891</v>
      </c>
      <c r="AE459" s="2" t="s">
        <v>7891</v>
      </c>
      <c r="AF459" s="2" t="s">
        <v>7891</v>
      </c>
      <c r="AG459" s="2" t="s">
        <v>7891</v>
      </c>
      <c r="AH459" s="2" t="s">
        <v>7891</v>
      </c>
      <c r="AI459" s="2" t="s">
        <v>7891</v>
      </c>
      <c r="AJ459" s="2" t="s">
        <v>7891</v>
      </c>
      <c r="AK459" s="2" t="s">
        <v>7891</v>
      </c>
      <c r="AL459" s="2" t="s">
        <v>7891</v>
      </c>
      <c r="AM459" s="2" t="s">
        <v>7891</v>
      </c>
      <c r="AN459" s="2" t="s">
        <v>7891</v>
      </c>
      <c r="AO459" s="2" t="s">
        <v>11635</v>
      </c>
      <c r="AP459" s="2" t="s">
        <v>11636</v>
      </c>
      <c r="AQ459" s="2" t="s">
        <v>7891</v>
      </c>
      <c r="AR459" s="2" t="s">
        <v>7891</v>
      </c>
      <c r="AS459" s="2" t="s">
        <v>7891</v>
      </c>
      <c r="AT459" s="2" t="s">
        <v>7891</v>
      </c>
      <c r="AU459" s="2" t="s">
        <v>7891</v>
      </c>
      <c r="AV459" s="2" t="s">
        <v>7891</v>
      </c>
      <c r="AW459" s="2" t="s">
        <v>7891</v>
      </c>
      <c r="AX459" s="2" t="s">
        <v>7891</v>
      </c>
      <c r="AY459" s="2" t="s">
        <v>7891</v>
      </c>
      <c r="AZ459" s="2" t="s">
        <v>7891</v>
      </c>
      <c r="BA459" s="2" t="s">
        <v>7891</v>
      </c>
      <c r="BB459" s="2" t="s">
        <v>7891</v>
      </c>
      <c r="BC459" s="2" t="s">
        <v>7891</v>
      </c>
      <c r="BD459" s="2" t="s">
        <v>7891</v>
      </c>
      <c r="BE459" s="2" t="s">
        <v>7012</v>
      </c>
      <c r="BF459" s="2" t="s">
        <v>7891</v>
      </c>
      <c r="BG459" s="2" t="s">
        <v>9784</v>
      </c>
      <c r="BH459" s="2" t="s">
        <v>7891</v>
      </c>
      <c r="BI459" s="2" t="s">
        <v>7891</v>
      </c>
      <c r="BJ459" s="2" t="s">
        <v>7891</v>
      </c>
      <c r="BK459" s="2" t="s">
        <v>7891</v>
      </c>
      <c r="BL459" s="2" t="s">
        <v>7891</v>
      </c>
      <c r="BM459" s="2">
        <v>33946112</v>
      </c>
      <c r="BN459" s="2" t="s">
        <v>7891</v>
      </c>
      <c r="BO459" s="2" t="s">
        <v>7891</v>
      </c>
      <c r="BP459" s="2" t="s">
        <v>7891</v>
      </c>
      <c r="BQ459" s="2" t="s">
        <v>7891</v>
      </c>
      <c r="BR459" s="2" t="s">
        <v>11637</v>
      </c>
    </row>
    <row r="460" spans="1:70" s="2" customFormat="1" ht="13" x14ac:dyDescent="0.3">
      <c r="A460" s="12" t="s">
        <v>11404</v>
      </c>
      <c r="B460" s="2" t="s">
        <v>9033</v>
      </c>
      <c r="C460" s="9" t="s">
        <v>7891</v>
      </c>
      <c r="D460" s="2" t="s">
        <v>48</v>
      </c>
      <c r="E460" s="2" t="s">
        <v>9034</v>
      </c>
      <c r="U460" s="2" t="s">
        <v>7891</v>
      </c>
      <c r="V460" s="2" t="s">
        <v>9035</v>
      </c>
      <c r="W460" s="2" t="s">
        <v>7891</v>
      </c>
      <c r="X460" s="2" t="s">
        <v>7891</v>
      </c>
      <c r="Y460" s="2" t="s">
        <v>7891</v>
      </c>
      <c r="Z460" s="2" t="s">
        <v>7891</v>
      </c>
      <c r="AA460" s="2" t="s">
        <v>7891</v>
      </c>
      <c r="AB460" s="2" t="s">
        <v>7891</v>
      </c>
      <c r="AC460" s="2" t="s">
        <v>7891</v>
      </c>
      <c r="AD460" s="2" t="s">
        <v>7891</v>
      </c>
      <c r="AE460" s="2" t="s">
        <v>7891</v>
      </c>
      <c r="AF460" s="2" t="s">
        <v>7891</v>
      </c>
      <c r="AG460" s="2" t="s">
        <v>7891</v>
      </c>
      <c r="AH460" s="2" t="s">
        <v>7891</v>
      </c>
      <c r="AI460" s="2" t="s">
        <v>7891</v>
      </c>
      <c r="AJ460" s="2" t="s">
        <v>7891</v>
      </c>
      <c r="AK460" s="2" t="s">
        <v>7891</v>
      </c>
      <c r="AL460" s="2" t="s">
        <v>7891</v>
      </c>
      <c r="AM460" s="2" t="s">
        <v>7891</v>
      </c>
      <c r="AN460" s="2" t="s">
        <v>7891</v>
      </c>
      <c r="AO460" s="2" t="s">
        <v>9036</v>
      </c>
      <c r="AP460" s="2" t="s">
        <v>55</v>
      </c>
      <c r="AQ460" s="2" t="s">
        <v>7891</v>
      </c>
      <c r="AR460" s="2" t="s">
        <v>7891</v>
      </c>
      <c r="AS460" s="2" t="s">
        <v>7891</v>
      </c>
      <c r="AT460" s="2" t="s">
        <v>9037</v>
      </c>
      <c r="AU460" s="2">
        <v>2022</v>
      </c>
      <c r="AV460" s="2">
        <v>26</v>
      </c>
      <c r="AW460" s="2">
        <v>2</v>
      </c>
      <c r="AX460" s="2" t="s">
        <v>7891</v>
      </c>
      <c r="AY460" s="2" t="s">
        <v>7891</v>
      </c>
      <c r="AZ460" s="2" t="s">
        <v>7891</v>
      </c>
      <c r="BA460" s="2" t="s">
        <v>7891</v>
      </c>
      <c r="BB460" s="2">
        <v>124</v>
      </c>
      <c r="BC460" s="2">
        <v>133</v>
      </c>
      <c r="BD460" s="2" t="s">
        <v>7891</v>
      </c>
      <c r="BE460" s="2" t="s">
        <v>52</v>
      </c>
      <c r="BF460" s="2" t="s">
        <v>7891</v>
      </c>
      <c r="BG460" s="2" t="s">
        <v>9007</v>
      </c>
      <c r="BH460" s="2" t="s">
        <v>7891</v>
      </c>
      <c r="BI460" s="2" t="s">
        <v>7891</v>
      </c>
      <c r="BJ460" s="2" t="s">
        <v>7891</v>
      </c>
      <c r="BK460" s="2" t="s">
        <v>7891</v>
      </c>
      <c r="BL460" s="2" t="s">
        <v>7891</v>
      </c>
      <c r="BM460" s="2" t="s">
        <v>7891</v>
      </c>
      <c r="BN460" s="2" t="s">
        <v>7891</v>
      </c>
      <c r="BO460" s="2" t="s">
        <v>7891</v>
      </c>
      <c r="BP460" s="2" t="s">
        <v>7891</v>
      </c>
      <c r="BQ460" s="2" t="s">
        <v>7891</v>
      </c>
      <c r="BR460" s="2" t="s">
        <v>9038</v>
      </c>
    </row>
    <row r="461" spans="1:70" s="2" customFormat="1" ht="13" x14ac:dyDescent="0.3">
      <c r="A461" s="12" t="s">
        <v>1827</v>
      </c>
      <c r="B461" s="2" t="s">
        <v>1652</v>
      </c>
      <c r="C461" s="10" t="str">
        <f>"2022"</f>
        <v>2022</v>
      </c>
      <c r="D461" s="2" t="s">
        <v>1651</v>
      </c>
      <c r="E461" s="2" t="s">
        <v>1653</v>
      </c>
      <c r="F461" s="2" t="s">
        <v>1656</v>
      </c>
      <c r="G461" s="2" t="str">
        <f>"20428308"</f>
        <v>20428308</v>
      </c>
      <c r="I461" s="2" t="str">
        <f>"2022"</f>
        <v>2022</v>
      </c>
      <c r="J461" s="2">
        <v>26</v>
      </c>
      <c r="K461" s="2">
        <v>2</v>
      </c>
      <c r="L461" s="2">
        <v>124</v>
      </c>
      <c r="M461" s="2">
        <v>10</v>
      </c>
      <c r="N461" s="2">
        <v>156419539</v>
      </c>
      <c r="O461" s="2" t="s">
        <v>52</v>
      </c>
      <c r="P461" s="2" t="s">
        <v>1654</v>
      </c>
      <c r="Q461" s="2" t="s">
        <v>467</v>
      </c>
      <c r="R461" s="2" t="s">
        <v>1655</v>
      </c>
      <c r="U461" s="2" t="s">
        <v>1657</v>
      </c>
    </row>
    <row r="462" spans="1:70" s="2" customFormat="1" ht="13" x14ac:dyDescent="0.3">
      <c r="A462" s="2" t="s">
        <v>323</v>
      </c>
      <c r="B462" s="2" t="s">
        <v>50</v>
      </c>
      <c r="C462" s="6">
        <v>2022</v>
      </c>
      <c r="D462" s="2" t="s">
        <v>48</v>
      </c>
      <c r="E462" s="2" t="s">
        <v>60</v>
      </c>
      <c r="F462" s="2" t="s">
        <v>49</v>
      </c>
      <c r="G462" s="2" t="s">
        <v>51</v>
      </c>
      <c r="H462" s="2" t="s">
        <v>52</v>
      </c>
      <c r="I462" s="2" t="s">
        <v>53</v>
      </c>
      <c r="J462" s="2" t="s">
        <v>54</v>
      </c>
      <c r="L462" s="2" t="s">
        <v>55</v>
      </c>
      <c r="M462" s="2" t="s">
        <v>56</v>
      </c>
      <c r="N462" s="2" t="s">
        <v>18</v>
      </c>
      <c r="O462" s="2" t="s">
        <v>18</v>
      </c>
      <c r="P462" s="2" t="s">
        <v>57</v>
      </c>
      <c r="Q462" s="2" t="s">
        <v>58</v>
      </c>
      <c r="R462" s="2" t="s">
        <v>59</v>
      </c>
      <c r="T462" s="2" t="s">
        <v>59</v>
      </c>
      <c r="U462" s="2" t="s">
        <v>61</v>
      </c>
      <c r="V462" s="2" t="s">
        <v>62</v>
      </c>
      <c r="W462" s="2" t="s">
        <v>63</v>
      </c>
      <c r="Y462" s="2" t="s">
        <v>64</v>
      </c>
      <c r="Z462" s="2" t="s">
        <v>65</v>
      </c>
      <c r="AA462" s="2" t="s">
        <v>63</v>
      </c>
      <c r="AB462" s="2" t="s">
        <v>66</v>
      </c>
      <c r="AC462" s="2" t="s">
        <v>30</v>
      </c>
    </row>
    <row r="463" spans="1:70" s="2" customFormat="1" ht="13" x14ac:dyDescent="0.3">
      <c r="A463" s="2" t="s">
        <v>7738</v>
      </c>
      <c r="B463" s="2" t="s">
        <v>7661</v>
      </c>
      <c r="C463" s="9">
        <v>2021</v>
      </c>
      <c r="D463" s="2" t="s">
        <v>7662</v>
      </c>
      <c r="E463" s="2" t="s">
        <v>2066</v>
      </c>
      <c r="G463" s="2">
        <v>12</v>
      </c>
      <c r="I463" s="2">
        <v>655774</v>
      </c>
      <c r="N463" s="2" t="s">
        <v>7663</v>
      </c>
      <c r="O463" s="2" t="s">
        <v>7664</v>
      </c>
      <c r="P463" s="2" t="s">
        <v>7665</v>
      </c>
      <c r="Q463" s="2" t="s">
        <v>7218</v>
      </c>
      <c r="R463" s="2" t="s">
        <v>7385</v>
      </c>
      <c r="S463" s="2" t="s">
        <v>7219</v>
      </c>
      <c r="T463" s="2" t="s">
        <v>7666</v>
      </c>
    </row>
    <row r="464" spans="1:70" s="2" customFormat="1" ht="13" x14ac:dyDescent="0.3">
      <c r="A464" s="2" t="s">
        <v>11404</v>
      </c>
      <c r="B464" s="2" t="s">
        <v>9701</v>
      </c>
      <c r="C464" s="9" t="s">
        <v>7891</v>
      </c>
      <c r="D464" s="2" t="s">
        <v>9702</v>
      </c>
      <c r="E464" s="2" t="s">
        <v>9703</v>
      </c>
      <c r="U464" s="2" t="s">
        <v>7891</v>
      </c>
      <c r="V464" s="2" t="s">
        <v>9704</v>
      </c>
      <c r="W464" s="2" t="s">
        <v>7891</v>
      </c>
      <c r="X464" s="2" t="s">
        <v>7891</v>
      </c>
      <c r="Y464" s="2" t="s">
        <v>7891</v>
      </c>
      <c r="Z464" s="2" t="s">
        <v>7891</v>
      </c>
      <c r="AA464" s="2" t="s">
        <v>7891</v>
      </c>
      <c r="AB464" s="2" t="s">
        <v>7891</v>
      </c>
      <c r="AC464" s="2" t="s">
        <v>7891</v>
      </c>
      <c r="AD464" s="2" t="s">
        <v>7891</v>
      </c>
      <c r="AE464" s="2" t="s">
        <v>7891</v>
      </c>
      <c r="AF464" s="2" t="s">
        <v>7891</v>
      </c>
      <c r="AG464" s="2" t="s">
        <v>7891</v>
      </c>
      <c r="AH464" s="2" t="s">
        <v>7891</v>
      </c>
      <c r="AI464" s="2" t="s">
        <v>7891</v>
      </c>
      <c r="AJ464" s="2" t="s">
        <v>7891</v>
      </c>
      <c r="AK464" s="2" t="s">
        <v>7891</v>
      </c>
      <c r="AL464" s="2" t="s">
        <v>7891</v>
      </c>
      <c r="AM464" s="2" t="s">
        <v>7891</v>
      </c>
      <c r="AN464" s="2" t="s">
        <v>7891</v>
      </c>
      <c r="AO464" s="2" t="s">
        <v>9705</v>
      </c>
      <c r="AP464" s="2" t="s">
        <v>7891</v>
      </c>
      <c r="AQ464" s="2" t="s">
        <v>7891</v>
      </c>
      <c r="AR464" s="2" t="s">
        <v>7891</v>
      </c>
      <c r="AS464" s="2" t="s">
        <v>7891</v>
      </c>
      <c r="AT464" s="2" t="s">
        <v>7998</v>
      </c>
      <c r="AU464" s="2">
        <v>2021</v>
      </c>
      <c r="AV464" s="2">
        <v>13</v>
      </c>
      <c r="AW464" s="2">
        <v>1</v>
      </c>
      <c r="AX464" s="2" t="s">
        <v>7891</v>
      </c>
      <c r="AY464" s="2" t="s">
        <v>7891</v>
      </c>
      <c r="AZ464" s="2" t="s">
        <v>7891</v>
      </c>
      <c r="BA464" s="2" t="s">
        <v>7891</v>
      </c>
      <c r="BB464" s="2">
        <v>220</v>
      </c>
      <c r="BC464" s="2">
        <v>240</v>
      </c>
      <c r="BD464" s="2" t="s">
        <v>7891</v>
      </c>
      <c r="BE464" s="2" t="s">
        <v>7891</v>
      </c>
      <c r="BF464" s="2" t="s">
        <v>7891</v>
      </c>
      <c r="BG464" s="2" t="s">
        <v>7891</v>
      </c>
      <c r="BH464" s="2" t="s">
        <v>7891</v>
      </c>
      <c r="BI464" s="2" t="s">
        <v>7891</v>
      </c>
      <c r="BJ464" s="2" t="s">
        <v>7891</v>
      </c>
      <c r="BK464" s="2" t="s">
        <v>7891</v>
      </c>
      <c r="BL464" s="2" t="s">
        <v>7891</v>
      </c>
      <c r="BM464" s="2" t="s">
        <v>7891</v>
      </c>
      <c r="BN464" s="2" t="s">
        <v>7891</v>
      </c>
      <c r="BO464" s="2" t="s">
        <v>7891</v>
      </c>
      <c r="BP464" s="2" t="s">
        <v>7891</v>
      </c>
      <c r="BQ464" s="2" t="s">
        <v>7891</v>
      </c>
      <c r="BR464" s="2" t="s">
        <v>9706</v>
      </c>
    </row>
    <row r="465" spans="1:70" s="2" customFormat="1" ht="13" x14ac:dyDescent="0.3">
      <c r="A465" s="2" t="s">
        <v>3856</v>
      </c>
      <c r="B465" s="2" t="s">
        <v>3451</v>
      </c>
      <c r="C465" s="9">
        <v>2021</v>
      </c>
      <c r="D465" s="2" t="s">
        <v>3450</v>
      </c>
      <c r="E465" s="2" t="s">
        <v>3452</v>
      </c>
      <c r="F465" s="2" t="s">
        <v>3456</v>
      </c>
      <c r="G465" s="2" t="str">
        <f>"00111384"</f>
        <v>00111384</v>
      </c>
      <c r="I465" s="2" t="str">
        <f>"20210501"</f>
        <v>20210501</v>
      </c>
      <c r="J465" s="2">
        <v>59</v>
      </c>
      <c r="K465" s="2">
        <v>2</v>
      </c>
      <c r="L465" s="2">
        <v>254</v>
      </c>
      <c r="M465" s="2">
        <v>37</v>
      </c>
      <c r="N465" s="2" t="s">
        <v>3453</v>
      </c>
      <c r="O465" s="2" t="s">
        <v>3454</v>
      </c>
      <c r="P465" s="2" t="s">
        <v>2053</v>
      </c>
      <c r="Q465" s="2" t="s">
        <v>1495</v>
      </c>
      <c r="R465" s="2" t="s">
        <v>3455</v>
      </c>
      <c r="T465" s="2" t="s">
        <v>3456</v>
      </c>
      <c r="U465" s="2" t="s">
        <v>3457</v>
      </c>
    </row>
    <row r="466" spans="1:70" s="2" customFormat="1" ht="13" x14ac:dyDescent="0.3">
      <c r="A466" s="12" t="s">
        <v>11404</v>
      </c>
      <c r="B466" s="2" t="s">
        <v>10388</v>
      </c>
      <c r="C466" s="9" t="s">
        <v>7891</v>
      </c>
      <c r="D466" s="2" t="s">
        <v>10389</v>
      </c>
      <c r="E466" s="2" t="s">
        <v>10390</v>
      </c>
      <c r="U466" s="2" t="s">
        <v>7891</v>
      </c>
      <c r="V466" s="2" t="s">
        <v>10391</v>
      </c>
      <c r="W466" s="2" t="s">
        <v>7891</v>
      </c>
      <c r="X466" s="2" t="s">
        <v>7891</v>
      </c>
      <c r="Y466" s="2" t="s">
        <v>7891</v>
      </c>
      <c r="Z466" s="2" t="s">
        <v>7891</v>
      </c>
      <c r="AA466" s="2" t="s">
        <v>7891</v>
      </c>
      <c r="AB466" s="2" t="s">
        <v>7891</v>
      </c>
      <c r="AC466" s="2" t="s">
        <v>7891</v>
      </c>
      <c r="AD466" s="2" t="s">
        <v>7891</v>
      </c>
      <c r="AE466" s="2" t="s">
        <v>7891</v>
      </c>
      <c r="AF466" s="2" t="s">
        <v>7891</v>
      </c>
      <c r="AG466" s="2" t="s">
        <v>7891</v>
      </c>
      <c r="AH466" s="2" t="s">
        <v>7891</v>
      </c>
      <c r="AI466" s="2" t="s">
        <v>7891</v>
      </c>
      <c r="AJ466" s="2" t="s">
        <v>7891</v>
      </c>
      <c r="AK466" s="2" t="s">
        <v>7891</v>
      </c>
      <c r="AL466" s="2" t="s">
        <v>7891</v>
      </c>
      <c r="AM466" s="2" t="s">
        <v>7891</v>
      </c>
      <c r="AN466" s="2" t="s">
        <v>7891</v>
      </c>
      <c r="AO466" s="2" t="s">
        <v>10392</v>
      </c>
      <c r="AP466" s="2" t="s">
        <v>10393</v>
      </c>
      <c r="AQ466" s="2" t="s">
        <v>7891</v>
      </c>
      <c r="AR466" s="2" t="s">
        <v>7891</v>
      </c>
      <c r="AS466" s="2" t="s">
        <v>7891</v>
      </c>
      <c r="AT466" s="2" t="s">
        <v>7967</v>
      </c>
      <c r="AU466" s="2">
        <v>2021</v>
      </c>
      <c r="AV466" s="2">
        <v>59</v>
      </c>
      <c r="AW466" s="2">
        <v>2</v>
      </c>
      <c r="AX466" s="2" t="s">
        <v>7891</v>
      </c>
      <c r="AY466" s="2" t="s">
        <v>7891</v>
      </c>
      <c r="AZ466" s="2" t="s">
        <v>7891</v>
      </c>
      <c r="BA466" s="2" t="s">
        <v>7891</v>
      </c>
      <c r="BB466" s="2">
        <v>254</v>
      </c>
      <c r="BC466" s="2">
        <v>290</v>
      </c>
      <c r="BD466" s="2" t="s">
        <v>7891</v>
      </c>
      <c r="BE466" s="2" t="s">
        <v>3454</v>
      </c>
      <c r="BF466" s="2" t="s">
        <v>7891</v>
      </c>
      <c r="BG466" s="2" t="s">
        <v>10364</v>
      </c>
      <c r="BH466" s="2" t="s">
        <v>7891</v>
      </c>
      <c r="BI466" s="2" t="s">
        <v>7891</v>
      </c>
      <c r="BJ466" s="2" t="s">
        <v>7891</v>
      </c>
      <c r="BK466" s="2" t="s">
        <v>7891</v>
      </c>
      <c r="BL466" s="2" t="s">
        <v>7891</v>
      </c>
      <c r="BM466" s="2" t="s">
        <v>7891</v>
      </c>
      <c r="BN466" s="2" t="s">
        <v>7891</v>
      </c>
      <c r="BO466" s="2" t="s">
        <v>7891</v>
      </c>
      <c r="BP466" s="2" t="s">
        <v>7891</v>
      </c>
      <c r="BQ466" s="2" t="s">
        <v>7891</v>
      </c>
      <c r="BR466" s="2" t="s">
        <v>10394</v>
      </c>
    </row>
    <row r="467" spans="1:70" s="2" customFormat="1" ht="13" x14ac:dyDescent="0.3">
      <c r="A467" s="12" t="s">
        <v>7072</v>
      </c>
      <c r="B467" s="2" t="s">
        <v>7039</v>
      </c>
      <c r="C467" s="9">
        <v>2022</v>
      </c>
      <c r="D467" s="2" t="s">
        <v>7038</v>
      </c>
      <c r="E467" s="2" t="s">
        <v>4666</v>
      </c>
      <c r="G467" s="2" t="s">
        <v>7040</v>
      </c>
      <c r="H467" s="2" t="s">
        <v>7041</v>
      </c>
      <c r="K467" s="11">
        <v>44519</v>
      </c>
      <c r="N467" s="2" t="s">
        <v>7042</v>
      </c>
    </row>
    <row r="468" spans="1:70" s="2" customFormat="1" ht="13" x14ac:dyDescent="0.3">
      <c r="A468" s="12" t="s">
        <v>7079</v>
      </c>
      <c r="B468" s="2" t="s">
        <v>7039</v>
      </c>
      <c r="C468" s="9">
        <v>2022</v>
      </c>
      <c r="D468" s="2" t="s">
        <v>7038</v>
      </c>
      <c r="E468" s="2" t="s">
        <v>4666</v>
      </c>
      <c r="G468" s="2" t="s">
        <v>7040</v>
      </c>
      <c r="H468" s="2" t="s">
        <v>7041</v>
      </c>
      <c r="K468" s="11">
        <v>44519</v>
      </c>
      <c r="N468" s="2" t="s">
        <v>7042</v>
      </c>
    </row>
    <row r="469" spans="1:70" s="2" customFormat="1" ht="13" x14ac:dyDescent="0.3">
      <c r="A469" s="12" t="s">
        <v>7738</v>
      </c>
      <c r="B469" s="2" t="s">
        <v>7532</v>
      </c>
      <c r="C469" s="9">
        <v>2022</v>
      </c>
      <c r="D469" s="2" t="s">
        <v>7038</v>
      </c>
      <c r="E469" s="2" t="s">
        <v>7533</v>
      </c>
      <c r="G469" s="2">
        <v>130</v>
      </c>
      <c r="H469" s="2">
        <v>2</v>
      </c>
      <c r="J469" s="2">
        <v>320</v>
      </c>
      <c r="K469" s="2">
        <v>327</v>
      </c>
      <c r="N469" s="2" t="s">
        <v>7042</v>
      </c>
      <c r="O469" s="2" t="s">
        <v>7534</v>
      </c>
      <c r="P469" s="2" t="s">
        <v>467</v>
      </c>
      <c r="Q469" s="2" t="s">
        <v>7218</v>
      </c>
      <c r="S469" s="2" t="s">
        <v>7219</v>
      </c>
      <c r="T469" s="2" t="s">
        <v>7535</v>
      </c>
    </row>
    <row r="470" spans="1:70" s="2" customFormat="1" ht="13" x14ac:dyDescent="0.3">
      <c r="A470" s="12" t="s">
        <v>7858</v>
      </c>
      <c r="B470" s="2" t="s">
        <v>7532</v>
      </c>
      <c r="C470" s="9">
        <v>2022</v>
      </c>
      <c r="D470" s="2" t="s">
        <v>7038</v>
      </c>
      <c r="E470" s="2" t="s">
        <v>7533</v>
      </c>
      <c r="G470" s="2">
        <v>130</v>
      </c>
      <c r="H470" s="2">
        <v>2</v>
      </c>
      <c r="J470" s="2">
        <v>320</v>
      </c>
      <c r="K470" s="2">
        <v>327</v>
      </c>
      <c r="N470" s="2" t="s">
        <v>7042</v>
      </c>
      <c r="O470" s="2" t="s">
        <v>7534</v>
      </c>
      <c r="P470" s="2" t="s">
        <v>467</v>
      </c>
      <c r="Q470" s="2" t="s">
        <v>7218</v>
      </c>
      <c r="S470" s="2" t="s">
        <v>7219</v>
      </c>
      <c r="T470" s="2" t="s">
        <v>7535</v>
      </c>
    </row>
    <row r="471" spans="1:70" s="2" customFormat="1" ht="13" x14ac:dyDescent="0.3">
      <c r="A471" s="2" t="s">
        <v>11408</v>
      </c>
      <c r="B471" s="2" t="s">
        <v>11675</v>
      </c>
      <c r="C471" s="9" t="s">
        <v>7891</v>
      </c>
      <c r="D471" s="2" t="s">
        <v>7038</v>
      </c>
      <c r="E471" s="2" t="s">
        <v>10966</v>
      </c>
      <c r="U471" s="2" t="s">
        <v>7891</v>
      </c>
      <c r="V471" s="2" t="s">
        <v>11676</v>
      </c>
      <c r="W471" s="2" t="s">
        <v>7891</v>
      </c>
      <c r="X471" s="2" t="s">
        <v>7891</v>
      </c>
      <c r="Y471" s="2" t="s">
        <v>7891</v>
      </c>
      <c r="Z471" s="2" t="s">
        <v>7891</v>
      </c>
      <c r="AA471" s="2" t="s">
        <v>7891</v>
      </c>
      <c r="AB471" s="2" t="s">
        <v>11677</v>
      </c>
      <c r="AC471" s="2" t="s">
        <v>7891</v>
      </c>
      <c r="AD471" s="2" t="s">
        <v>7891</v>
      </c>
      <c r="AE471" s="2" t="s">
        <v>7891</v>
      </c>
      <c r="AF471" s="2" t="s">
        <v>7891</v>
      </c>
      <c r="AG471" s="2" t="s">
        <v>7891</v>
      </c>
      <c r="AH471" s="2" t="s">
        <v>7891</v>
      </c>
      <c r="AI471" s="2" t="s">
        <v>7891</v>
      </c>
      <c r="AJ471" s="2" t="s">
        <v>7891</v>
      </c>
      <c r="AK471" s="2" t="s">
        <v>7891</v>
      </c>
      <c r="AL471" s="2" t="s">
        <v>7891</v>
      </c>
      <c r="AM471" s="2" t="s">
        <v>7891</v>
      </c>
      <c r="AN471" s="2" t="s">
        <v>7891</v>
      </c>
      <c r="AO471" s="2" t="s">
        <v>10969</v>
      </c>
      <c r="AP471" s="2" t="s">
        <v>10970</v>
      </c>
      <c r="AQ471" s="2" t="s">
        <v>7891</v>
      </c>
      <c r="AR471" s="2" t="s">
        <v>7891</v>
      </c>
      <c r="AS471" s="2" t="s">
        <v>7891</v>
      </c>
      <c r="AT471" s="2" t="s">
        <v>7945</v>
      </c>
      <c r="AU471" s="2">
        <v>2022</v>
      </c>
      <c r="AV471" s="2">
        <v>130</v>
      </c>
      <c r="AW471" s="2">
        <v>2</v>
      </c>
      <c r="AX471" s="2" t="s">
        <v>7891</v>
      </c>
      <c r="AY471" s="2" t="s">
        <v>7891</v>
      </c>
      <c r="AZ471" s="2" t="s">
        <v>7891</v>
      </c>
      <c r="BA471" s="2" t="s">
        <v>7891</v>
      </c>
      <c r="BB471" s="2">
        <v>320</v>
      </c>
      <c r="BC471" s="2">
        <v>327</v>
      </c>
      <c r="BD471" s="2" t="s">
        <v>7891</v>
      </c>
      <c r="BE471" s="2" t="s">
        <v>7042</v>
      </c>
      <c r="BF471" s="2" t="s">
        <v>7891</v>
      </c>
      <c r="BG471" s="2" t="s">
        <v>8701</v>
      </c>
      <c r="BH471" s="2" t="s">
        <v>7891</v>
      </c>
      <c r="BI471" s="2" t="s">
        <v>7891</v>
      </c>
      <c r="BJ471" s="2" t="s">
        <v>7891</v>
      </c>
      <c r="BK471" s="2" t="s">
        <v>7891</v>
      </c>
      <c r="BL471" s="2" t="s">
        <v>7891</v>
      </c>
      <c r="BM471" s="2">
        <v>34796663</v>
      </c>
      <c r="BN471" s="2" t="s">
        <v>7891</v>
      </c>
      <c r="BO471" s="2" t="s">
        <v>7891</v>
      </c>
      <c r="BP471" s="2" t="s">
        <v>7891</v>
      </c>
      <c r="BQ471" s="2" t="s">
        <v>7891</v>
      </c>
      <c r="BR471" s="2" t="s">
        <v>11678</v>
      </c>
    </row>
    <row r="472" spans="1:70" s="2" customFormat="1" ht="13" x14ac:dyDescent="0.3">
      <c r="A472" s="2" t="s">
        <v>11404</v>
      </c>
      <c r="B472" s="2" t="s">
        <v>9905</v>
      </c>
      <c r="C472" s="9" t="s">
        <v>7891</v>
      </c>
      <c r="D472" s="2" t="s">
        <v>9906</v>
      </c>
      <c r="E472" s="2" t="s">
        <v>9907</v>
      </c>
      <c r="U472" s="2" t="s">
        <v>7891</v>
      </c>
      <c r="V472" s="2" t="s">
        <v>9908</v>
      </c>
      <c r="W472" s="2" t="s">
        <v>7891</v>
      </c>
      <c r="X472" s="2" t="s">
        <v>7891</v>
      </c>
      <c r="Y472" s="2" t="s">
        <v>7891</v>
      </c>
      <c r="Z472" s="2" t="s">
        <v>7891</v>
      </c>
      <c r="AA472" s="2" t="s">
        <v>7891</v>
      </c>
      <c r="AB472" s="2" t="s">
        <v>7891</v>
      </c>
      <c r="AC472" s="2" t="s">
        <v>7891</v>
      </c>
      <c r="AD472" s="2" t="s">
        <v>7891</v>
      </c>
      <c r="AE472" s="2" t="s">
        <v>7891</v>
      </c>
      <c r="AF472" s="2" t="s">
        <v>7891</v>
      </c>
      <c r="AG472" s="2" t="s">
        <v>7891</v>
      </c>
      <c r="AH472" s="2" t="s">
        <v>7891</v>
      </c>
      <c r="AI472" s="2" t="s">
        <v>7891</v>
      </c>
      <c r="AJ472" s="2" t="s">
        <v>7891</v>
      </c>
      <c r="AK472" s="2" t="s">
        <v>7891</v>
      </c>
      <c r="AL472" s="2" t="s">
        <v>7891</v>
      </c>
      <c r="AM472" s="2" t="s">
        <v>7891</v>
      </c>
      <c r="AN472" s="2" t="s">
        <v>7891</v>
      </c>
      <c r="AO472" s="2" t="s">
        <v>9909</v>
      </c>
      <c r="AP472" s="2" t="s">
        <v>9910</v>
      </c>
      <c r="AQ472" s="2" t="s">
        <v>7891</v>
      </c>
      <c r="AR472" s="2" t="s">
        <v>7891</v>
      </c>
      <c r="AS472" s="2" t="s">
        <v>7891</v>
      </c>
      <c r="AT472" s="2" t="s">
        <v>9911</v>
      </c>
      <c r="AU472" s="2">
        <v>2021</v>
      </c>
      <c r="AV472" s="2">
        <v>10</v>
      </c>
      <c r="AW472" s="2">
        <v>15</v>
      </c>
      <c r="AX472" s="2" t="s">
        <v>7891</v>
      </c>
      <c r="AY472" s="2" t="s">
        <v>7891</v>
      </c>
      <c r="AZ472" s="2" t="s">
        <v>7891</v>
      </c>
      <c r="BA472" s="2" t="s">
        <v>7891</v>
      </c>
      <c r="BB472" s="2">
        <v>1060</v>
      </c>
      <c r="BC472" s="2">
        <v>1063</v>
      </c>
      <c r="BD472" s="2" t="s">
        <v>7891</v>
      </c>
      <c r="BE472" s="2" t="s">
        <v>9912</v>
      </c>
      <c r="BF472" s="2" t="s">
        <v>7891</v>
      </c>
      <c r="BG472" s="2" t="s">
        <v>7891</v>
      </c>
      <c r="BH472" s="2" t="s">
        <v>7891</v>
      </c>
      <c r="BI472" s="2" t="s">
        <v>7891</v>
      </c>
      <c r="BJ472" s="2" t="s">
        <v>7891</v>
      </c>
      <c r="BK472" s="2" t="s">
        <v>7891</v>
      </c>
      <c r="BL472" s="2" t="s">
        <v>7891</v>
      </c>
      <c r="BM472" s="2" t="s">
        <v>7891</v>
      </c>
      <c r="BN472" s="2" t="s">
        <v>7891</v>
      </c>
      <c r="BO472" s="2" t="s">
        <v>7891</v>
      </c>
      <c r="BP472" s="2" t="s">
        <v>7891</v>
      </c>
      <c r="BQ472" s="2" t="s">
        <v>7891</v>
      </c>
      <c r="BR472" s="2" t="s">
        <v>9913</v>
      </c>
    </row>
    <row r="473" spans="1:70" s="2" customFormat="1" ht="13" x14ac:dyDescent="0.3">
      <c r="A473" s="12" t="s">
        <v>6816</v>
      </c>
      <c r="B473" s="2" t="s">
        <v>4867</v>
      </c>
      <c r="C473" s="9">
        <v>2020</v>
      </c>
      <c r="D473" s="2" t="s">
        <v>4866</v>
      </c>
      <c r="E473" s="2" t="s">
        <v>4870</v>
      </c>
      <c r="G473" s="2" t="s">
        <v>4868</v>
      </c>
      <c r="H473" s="2" t="s">
        <v>4869</v>
      </c>
      <c r="K473" s="11">
        <v>44613</v>
      </c>
      <c r="L473" s="2" t="s">
        <v>4871</v>
      </c>
      <c r="N473" s="2" t="s">
        <v>4872</v>
      </c>
    </row>
    <row r="474" spans="1:70" s="2" customFormat="1" ht="13" x14ac:dyDescent="0.3">
      <c r="A474" s="2" t="s">
        <v>11404</v>
      </c>
      <c r="B474" s="2" t="s">
        <v>10863</v>
      </c>
      <c r="C474" s="9" t="s">
        <v>7891</v>
      </c>
      <c r="D474" s="2" t="s">
        <v>4866</v>
      </c>
      <c r="E474" s="2" t="s">
        <v>10864</v>
      </c>
      <c r="U474" s="2" t="s">
        <v>7891</v>
      </c>
      <c r="V474" s="2" t="s">
        <v>10865</v>
      </c>
      <c r="W474" s="2" t="s">
        <v>7891</v>
      </c>
      <c r="X474" s="2" t="s">
        <v>7891</v>
      </c>
      <c r="Y474" s="2" t="s">
        <v>7891</v>
      </c>
      <c r="Z474" s="2" t="s">
        <v>7891</v>
      </c>
      <c r="AA474" s="2" t="s">
        <v>10866</v>
      </c>
      <c r="AB474" s="2" t="s">
        <v>10867</v>
      </c>
      <c r="AC474" s="2" t="s">
        <v>7891</v>
      </c>
      <c r="AD474" s="2" t="s">
        <v>7891</v>
      </c>
      <c r="AE474" s="2" t="s">
        <v>7891</v>
      </c>
      <c r="AF474" s="2" t="s">
        <v>7891</v>
      </c>
      <c r="AG474" s="2" t="s">
        <v>7891</v>
      </c>
      <c r="AH474" s="2" t="s">
        <v>7891</v>
      </c>
      <c r="AI474" s="2" t="s">
        <v>7891</v>
      </c>
      <c r="AJ474" s="2" t="s">
        <v>7891</v>
      </c>
      <c r="AK474" s="2" t="s">
        <v>7891</v>
      </c>
      <c r="AL474" s="2" t="s">
        <v>7891</v>
      </c>
      <c r="AM474" s="2" t="s">
        <v>7891</v>
      </c>
      <c r="AN474" s="2" t="s">
        <v>7891</v>
      </c>
      <c r="AO474" s="2" t="s">
        <v>10868</v>
      </c>
      <c r="AP474" s="2" t="s">
        <v>7891</v>
      </c>
      <c r="AQ474" s="2" t="s">
        <v>7891</v>
      </c>
      <c r="AR474" s="2" t="s">
        <v>7891</v>
      </c>
      <c r="AS474" s="2" t="s">
        <v>7891</v>
      </c>
      <c r="AT474" s="2" t="s">
        <v>7924</v>
      </c>
      <c r="AU474" s="2">
        <v>2020</v>
      </c>
      <c r="AV474" s="2">
        <v>13</v>
      </c>
      <c r="AW474" s="2" t="s">
        <v>7891</v>
      </c>
      <c r="AX474" s="2" t="s">
        <v>7891</v>
      </c>
      <c r="AY474" s="2" t="s">
        <v>7891</v>
      </c>
      <c r="AZ474" s="2" t="s">
        <v>7891</v>
      </c>
      <c r="BA474" s="2" t="s">
        <v>7891</v>
      </c>
      <c r="BB474" s="2" t="s">
        <v>7891</v>
      </c>
      <c r="BC474" s="2" t="s">
        <v>7891</v>
      </c>
      <c r="BD474" s="2">
        <v>1178646920978243</v>
      </c>
      <c r="BE474" s="2" t="s">
        <v>4872</v>
      </c>
      <c r="BF474" s="2" t="s">
        <v>7891</v>
      </c>
      <c r="BG474" s="2" t="s">
        <v>7891</v>
      </c>
      <c r="BH474" s="2" t="s">
        <v>7891</v>
      </c>
      <c r="BI474" s="2" t="s">
        <v>7891</v>
      </c>
      <c r="BJ474" s="2" t="s">
        <v>7891</v>
      </c>
      <c r="BK474" s="2" t="s">
        <v>7891</v>
      </c>
      <c r="BL474" s="2" t="s">
        <v>7891</v>
      </c>
      <c r="BM474" s="2">
        <v>35185341</v>
      </c>
      <c r="BN474" s="2" t="s">
        <v>7891</v>
      </c>
      <c r="BO474" s="2" t="s">
        <v>7891</v>
      </c>
      <c r="BP474" s="2" t="s">
        <v>7891</v>
      </c>
      <c r="BQ474" s="2" t="s">
        <v>7891</v>
      </c>
      <c r="BR474" s="2" t="s">
        <v>10869</v>
      </c>
    </row>
    <row r="475" spans="1:70" s="2" customFormat="1" ht="13" x14ac:dyDescent="0.3">
      <c r="A475" s="2" t="s">
        <v>11404</v>
      </c>
      <c r="B475" s="2" t="s">
        <v>11298</v>
      </c>
      <c r="C475" s="9" t="s">
        <v>7891</v>
      </c>
      <c r="D475" s="2" t="s">
        <v>11299</v>
      </c>
      <c r="E475" s="2" t="s">
        <v>11300</v>
      </c>
      <c r="U475" s="2" t="s">
        <v>7891</v>
      </c>
      <c r="V475" s="2" t="s">
        <v>7891</v>
      </c>
      <c r="W475" s="2" t="s">
        <v>7891</v>
      </c>
      <c r="X475" s="2" t="s">
        <v>7891</v>
      </c>
      <c r="Y475" s="2" t="s">
        <v>7891</v>
      </c>
      <c r="Z475" s="2" t="s">
        <v>7891</v>
      </c>
      <c r="AA475" s="2" t="s">
        <v>7891</v>
      </c>
      <c r="AB475" s="2" t="s">
        <v>7891</v>
      </c>
      <c r="AC475" s="2" t="s">
        <v>7891</v>
      </c>
      <c r="AD475" s="2" t="s">
        <v>7891</v>
      </c>
      <c r="AE475" s="2" t="s">
        <v>7891</v>
      </c>
      <c r="AF475" s="2" t="s">
        <v>7891</v>
      </c>
      <c r="AG475" s="2" t="s">
        <v>7891</v>
      </c>
      <c r="AH475" s="2" t="s">
        <v>7891</v>
      </c>
      <c r="AI475" s="2" t="s">
        <v>7891</v>
      </c>
      <c r="AJ475" s="2" t="s">
        <v>7891</v>
      </c>
      <c r="AK475" s="2" t="s">
        <v>7891</v>
      </c>
      <c r="AL475" s="2" t="s">
        <v>7891</v>
      </c>
      <c r="AM475" s="2" t="s">
        <v>7891</v>
      </c>
      <c r="AN475" s="2" t="s">
        <v>7891</v>
      </c>
      <c r="AO475" s="2" t="s">
        <v>11301</v>
      </c>
      <c r="AP475" s="2" t="s">
        <v>7891</v>
      </c>
      <c r="AQ475" s="2" t="s">
        <v>7891</v>
      </c>
      <c r="AR475" s="2" t="s">
        <v>7891</v>
      </c>
      <c r="AS475" s="2" t="s">
        <v>7891</v>
      </c>
      <c r="AT475" s="2" t="s">
        <v>7891</v>
      </c>
      <c r="AU475" s="2">
        <v>2020</v>
      </c>
      <c r="AV475" s="2" t="s">
        <v>7891</v>
      </c>
      <c r="AW475" s="2">
        <v>1</v>
      </c>
      <c r="AX475" s="2" t="s">
        <v>7891</v>
      </c>
      <c r="AY475" s="2" t="s">
        <v>7891</v>
      </c>
      <c r="AZ475" s="2" t="s">
        <v>7891</v>
      </c>
      <c r="BA475" s="2" t="s">
        <v>7891</v>
      </c>
      <c r="BB475" s="2">
        <v>161</v>
      </c>
      <c r="BC475" s="2">
        <v>163</v>
      </c>
      <c r="BD475" s="2" t="s">
        <v>7891</v>
      </c>
      <c r="BE475" s="2" t="s">
        <v>7891</v>
      </c>
      <c r="BF475" s="2" t="s">
        <v>7891</v>
      </c>
      <c r="BG475" s="2" t="s">
        <v>7891</v>
      </c>
      <c r="BH475" s="2" t="s">
        <v>7891</v>
      </c>
      <c r="BI475" s="2" t="s">
        <v>7891</v>
      </c>
      <c r="BJ475" s="2" t="s">
        <v>7891</v>
      </c>
      <c r="BK475" s="2" t="s">
        <v>7891</v>
      </c>
      <c r="BL475" s="2" t="s">
        <v>7891</v>
      </c>
      <c r="BM475" s="2" t="s">
        <v>7891</v>
      </c>
      <c r="BN475" s="2" t="s">
        <v>7891</v>
      </c>
      <c r="BO475" s="2" t="s">
        <v>7891</v>
      </c>
      <c r="BP475" s="2" t="s">
        <v>7891</v>
      </c>
      <c r="BQ475" s="2" t="s">
        <v>7891</v>
      </c>
      <c r="BR475" s="2" t="s">
        <v>11302</v>
      </c>
    </row>
    <row r="476" spans="1:70" s="2" customFormat="1" ht="13" x14ac:dyDescent="0.3">
      <c r="A476" s="2" t="s">
        <v>11404</v>
      </c>
      <c r="B476" s="2" t="s">
        <v>9253</v>
      </c>
      <c r="C476" s="9" t="s">
        <v>7891</v>
      </c>
      <c r="D476" s="2" t="s">
        <v>9254</v>
      </c>
      <c r="E476" s="2" t="s">
        <v>9255</v>
      </c>
      <c r="U476" s="2" t="s">
        <v>7891</v>
      </c>
      <c r="V476" s="2" t="s">
        <v>9256</v>
      </c>
      <c r="W476" s="2" t="s">
        <v>7891</v>
      </c>
      <c r="X476" s="2" t="s">
        <v>7891</v>
      </c>
      <c r="Y476" s="2" t="s">
        <v>7891</v>
      </c>
      <c r="Z476" s="2" t="s">
        <v>7891</v>
      </c>
      <c r="AA476" s="2" t="s">
        <v>9257</v>
      </c>
      <c r="AB476" s="2" t="s">
        <v>9258</v>
      </c>
      <c r="AC476" s="2" t="s">
        <v>7891</v>
      </c>
      <c r="AD476" s="2" t="s">
        <v>7891</v>
      </c>
      <c r="AE476" s="2" t="s">
        <v>7891</v>
      </c>
      <c r="AF476" s="2" t="s">
        <v>7891</v>
      </c>
      <c r="AG476" s="2" t="s">
        <v>7891</v>
      </c>
      <c r="AH476" s="2" t="s">
        <v>7891</v>
      </c>
      <c r="AI476" s="2" t="s">
        <v>7891</v>
      </c>
      <c r="AJ476" s="2" t="s">
        <v>7891</v>
      </c>
      <c r="AK476" s="2" t="s">
        <v>7891</v>
      </c>
      <c r="AL476" s="2" t="s">
        <v>7891</v>
      </c>
      <c r="AM476" s="2" t="s">
        <v>7891</v>
      </c>
      <c r="AN476" s="2" t="s">
        <v>7891</v>
      </c>
      <c r="AO476" s="2" t="s">
        <v>9259</v>
      </c>
      <c r="AP476" s="2" t="s">
        <v>9260</v>
      </c>
      <c r="AQ476" s="2" t="s">
        <v>7891</v>
      </c>
      <c r="AR476" s="2" t="s">
        <v>7891</v>
      </c>
      <c r="AS476" s="2" t="s">
        <v>7891</v>
      </c>
      <c r="AT476" s="2" t="s">
        <v>9244</v>
      </c>
      <c r="AU476" s="2">
        <v>2021</v>
      </c>
      <c r="AV476" s="2">
        <v>9</v>
      </c>
      <c r="AW476" s="2">
        <v>3</v>
      </c>
      <c r="AX476" s="2" t="s">
        <v>7891</v>
      </c>
      <c r="AY476" s="2" t="s">
        <v>7891</v>
      </c>
      <c r="AZ476" s="2" t="s">
        <v>7891</v>
      </c>
      <c r="BA476" s="2" t="s">
        <v>7891</v>
      </c>
      <c r="BB476" s="2">
        <v>272</v>
      </c>
      <c r="BC476" s="2">
        <v>282</v>
      </c>
      <c r="BD476" s="2" t="s">
        <v>7891</v>
      </c>
      <c r="BE476" s="2" t="s">
        <v>9261</v>
      </c>
      <c r="BF476" s="2" t="s">
        <v>7891</v>
      </c>
      <c r="BG476" s="2" t="s">
        <v>7891</v>
      </c>
      <c r="BH476" s="2" t="s">
        <v>7891</v>
      </c>
      <c r="BI476" s="2" t="s">
        <v>7891</v>
      </c>
      <c r="BJ476" s="2" t="s">
        <v>7891</v>
      </c>
      <c r="BK476" s="2" t="s">
        <v>7891</v>
      </c>
      <c r="BL476" s="2" t="s">
        <v>7891</v>
      </c>
      <c r="BM476" s="2" t="s">
        <v>7891</v>
      </c>
      <c r="BN476" s="2" t="s">
        <v>7891</v>
      </c>
      <c r="BO476" s="2" t="s">
        <v>7891</v>
      </c>
      <c r="BP476" s="2" t="s">
        <v>7891</v>
      </c>
      <c r="BQ476" s="2" t="s">
        <v>7891</v>
      </c>
      <c r="BR476" s="2" t="s">
        <v>9262</v>
      </c>
    </row>
    <row r="477" spans="1:70" s="2" customFormat="1" ht="13" x14ac:dyDescent="0.3">
      <c r="A477" s="12" t="s">
        <v>6816</v>
      </c>
      <c r="B477" s="2" t="s">
        <v>5417</v>
      </c>
      <c r="C477" s="9">
        <v>2021</v>
      </c>
      <c r="D477" s="2" t="s">
        <v>5416</v>
      </c>
      <c r="E477" s="2" t="s">
        <v>5420</v>
      </c>
      <c r="G477" s="2" t="s">
        <v>5418</v>
      </c>
      <c r="H477" s="2" t="s">
        <v>5419</v>
      </c>
      <c r="K477" s="11">
        <v>44379</v>
      </c>
      <c r="L477" s="2" t="s">
        <v>5421</v>
      </c>
      <c r="N477" s="2" t="s">
        <v>5422</v>
      </c>
    </row>
    <row r="478" spans="1:70" s="2" customFormat="1" ht="13" x14ac:dyDescent="0.3">
      <c r="A478" s="2" t="s">
        <v>11404</v>
      </c>
      <c r="B478" s="2" t="s">
        <v>9707</v>
      </c>
      <c r="C478" s="9" t="s">
        <v>7891</v>
      </c>
      <c r="D478" s="2" t="s">
        <v>5416</v>
      </c>
      <c r="E478" s="2" t="s">
        <v>9708</v>
      </c>
      <c r="U478" s="2" t="s">
        <v>7891</v>
      </c>
      <c r="V478" s="2" t="s">
        <v>9709</v>
      </c>
      <c r="W478" s="2" t="s">
        <v>7891</v>
      </c>
      <c r="X478" s="2" t="s">
        <v>7891</v>
      </c>
      <c r="Y478" s="2" t="s">
        <v>7891</v>
      </c>
      <c r="Z478" s="2" t="s">
        <v>7891</v>
      </c>
      <c r="AA478" s="2" t="s">
        <v>9710</v>
      </c>
      <c r="AB478" s="2" t="s">
        <v>9711</v>
      </c>
      <c r="AC478" s="2" t="s">
        <v>7891</v>
      </c>
      <c r="AD478" s="2" t="s">
        <v>7891</v>
      </c>
      <c r="AE478" s="2" t="s">
        <v>7891</v>
      </c>
      <c r="AF478" s="2" t="s">
        <v>7891</v>
      </c>
      <c r="AG478" s="2" t="s">
        <v>7891</v>
      </c>
      <c r="AH478" s="2" t="s">
        <v>7891</v>
      </c>
      <c r="AI478" s="2" t="s">
        <v>7891</v>
      </c>
      <c r="AJ478" s="2" t="s">
        <v>7891</v>
      </c>
      <c r="AK478" s="2" t="s">
        <v>7891</v>
      </c>
      <c r="AL478" s="2" t="s">
        <v>7891</v>
      </c>
      <c r="AM478" s="2" t="s">
        <v>7891</v>
      </c>
      <c r="AN478" s="2" t="s">
        <v>7891</v>
      </c>
      <c r="AO478" s="2" t="s">
        <v>7891</v>
      </c>
      <c r="AP478" s="2" t="s">
        <v>9712</v>
      </c>
      <c r="AQ478" s="2" t="s">
        <v>7891</v>
      </c>
      <c r="AR478" s="2" t="s">
        <v>7891</v>
      </c>
      <c r="AS478" s="2" t="s">
        <v>7891</v>
      </c>
      <c r="AT478" s="2" t="s">
        <v>7998</v>
      </c>
      <c r="AU478" s="2">
        <v>2021</v>
      </c>
      <c r="AV478" s="2">
        <v>10</v>
      </c>
      <c r="AW478" s="2">
        <v>6</v>
      </c>
      <c r="AX478" s="2" t="s">
        <v>7891</v>
      </c>
      <c r="AY478" s="2" t="s">
        <v>7891</v>
      </c>
      <c r="AZ478" s="2" t="s">
        <v>7891</v>
      </c>
      <c r="BA478" s="2" t="s">
        <v>7891</v>
      </c>
      <c r="BB478" s="2" t="s">
        <v>7891</v>
      </c>
      <c r="BC478" s="2" t="s">
        <v>7891</v>
      </c>
      <c r="BD478" s="2">
        <v>907</v>
      </c>
      <c r="BE478" s="2" t="s">
        <v>5422</v>
      </c>
      <c r="BF478" s="2" t="s">
        <v>7891</v>
      </c>
      <c r="BG478" s="2" t="s">
        <v>7891</v>
      </c>
      <c r="BH478" s="2" t="s">
        <v>7891</v>
      </c>
      <c r="BI478" s="2" t="s">
        <v>7891</v>
      </c>
      <c r="BJ478" s="2" t="s">
        <v>7891</v>
      </c>
      <c r="BK478" s="2" t="s">
        <v>7891</v>
      </c>
      <c r="BL478" s="2" t="s">
        <v>7891</v>
      </c>
      <c r="BM478" s="2">
        <v>34205196</v>
      </c>
      <c r="BN478" s="2" t="s">
        <v>7891</v>
      </c>
      <c r="BO478" s="2" t="s">
        <v>7891</v>
      </c>
      <c r="BP478" s="2" t="s">
        <v>7891</v>
      </c>
      <c r="BQ478" s="2" t="s">
        <v>7891</v>
      </c>
      <c r="BR478" s="2" t="s">
        <v>9713</v>
      </c>
    </row>
    <row r="479" spans="1:70" s="2" customFormat="1" ht="13" x14ac:dyDescent="0.3">
      <c r="A479" s="12" t="s">
        <v>6816</v>
      </c>
      <c r="B479" s="2" t="s">
        <v>6572</v>
      </c>
      <c r="C479" s="9">
        <v>2022</v>
      </c>
      <c r="D479" s="2" t="s">
        <v>6571</v>
      </c>
      <c r="E479" s="2" t="s">
        <v>4626</v>
      </c>
      <c r="G479" s="2" t="s">
        <v>6573</v>
      </c>
      <c r="H479" s="2" t="s">
        <v>6574</v>
      </c>
      <c r="K479" s="11">
        <v>44577</v>
      </c>
      <c r="N479" s="2" t="s">
        <v>1402</v>
      </c>
    </row>
    <row r="480" spans="1:70" s="2" customFormat="1" ht="13" x14ac:dyDescent="0.3">
      <c r="A480" s="12" t="s">
        <v>1827</v>
      </c>
      <c r="B480" s="2" t="s">
        <v>1401</v>
      </c>
      <c r="C480" s="10">
        <v>2022</v>
      </c>
      <c r="D480" s="2" t="s">
        <v>1400</v>
      </c>
      <c r="E480" s="2" t="s">
        <v>592</v>
      </c>
      <c r="F480" s="2" t="s">
        <v>1403</v>
      </c>
      <c r="G480" s="2" t="str">
        <f>"01650327"</f>
        <v>01650327</v>
      </c>
      <c r="I480" s="2" t="str">
        <f>"Mar2022"</f>
        <v>Mar2022</v>
      </c>
      <c r="J480" s="2">
        <v>301</v>
      </c>
      <c r="L480" s="2">
        <v>205</v>
      </c>
      <c r="M480" s="2">
        <v>12</v>
      </c>
      <c r="N480" s="2">
        <v>155090205</v>
      </c>
      <c r="O480" s="2" t="s">
        <v>1402</v>
      </c>
      <c r="P480" s="2" t="s">
        <v>449</v>
      </c>
      <c r="Q480" s="2" t="s">
        <v>442</v>
      </c>
      <c r="U480" s="2" t="s">
        <v>1404</v>
      </c>
    </row>
    <row r="481" spans="1:70" s="2" customFormat="1" ht="13" x14ac:dyDescent="0.3">
      <c r="A481" s="2" t="s">
        <v>3856</v>
      </c>
      <c r="B481" s="2" t="s">
        <v>1401</v>
      </c>
      <c r="C481" s="9">
        <v>2022</v>
      </c>
      <c r="D481" s="2" t="s">
        <v>3373</v>
      </c>
      <c r="E481" s="2" t="s">
        <v>592</v>
      </c>
      <c r="F481" s="2" t="s">
        <v>3376</v>
      </c>
      <c r="G481" s="2" t="str">
        <f>"01650327"</f>
        <v>01650327</v>
      </c>
      <c r="I481" s="2" t="str">
        <f>"20220315"</f>
        <v>20220315</v>
      </c>
      <c r="J481" s="2">
        <v>301</v>
      </c>
      <c r="L481" s="2">
        <v>205</v>
      </c>
      <c r="M481" s="2">
        <v>12</v>
      </c>
      <c r="N481" s="2" t="s">
        <v>3374</v>
      </c>
      <c r="O481" s="2" t="s">
        <v>1402</v>
      </c>
      <c r="P481" s="2" t="s">
        <v>2124</v>
      </c>
      <c r="Q481" s="2" t="s">
        <v>1495</v>
      </c>
      <c r="R481" s="2" t="s">
        <v>3375</v>
      </c>
      <c r="T481" s="2" t="s">
        <v>3376</v>
      </c>
      <c r="U481" s="2" t="s">
        <v>3377</v>
      </c>
    </row>
    <row r="482" spans="1:70" s="2" customFormat="1" ht="13" x14ac:dyDescent="0.3">
      <c r="A482" s="2" t="s">
        <v>3856</v>
      </c>
      <c r="B482" s="2" t="s">
        <v>3197</v>
      </c>
      <c r="C482" s="9">
        <v>2021</v>
      </c>
      <c r="D482" s="2" t="s">
        <v>3196</v>
      </c>
      <c r="E482" s="2" t="s">
        <v>2034</v>
      </c>
      <c r="F482" s="2" t="s">
        <v>3200</v>
      </c>
      <c r="G482" s="2" t="str">
        <f>"04194217"</f>
        <v>04194217</v>
      </c>
      <c r="H482" s="2" t="str">
        <f>"9798582593874"</f>
        <v>9798582593874</v>
      </c>
      <c r="I482" s="2" t="str">
        <f>"20210101"</f>
        <v>20210101</v>
      </c>
      <c r="J482" s="2">
        <v>82</v>
      </c>
      <c r="K482" s="2" t="s">
        <v>2725</v>
      </c>
      <c r="N482" s="2" t="s">
        <v>3198</v>
      </c>
      <c r="P482" s="2" t="s">
        <v>2037</v>
      </c>
      <c r="Q482" s="2" t="s">
        <v>2038</v>
      </c>
      <c r="R482" s="2" t="s">
        <v>3199</v>
      </c>
      <c r="T482" s="2" t="s">
        <v>3200</v>
      </c>
      <c r="U482" s="2" t="s">
        <v>3201</v>
      </c>
    </row>
    <row r="483" spans="1:70" s="2" customFormat="1" ht="13" x14ac:dyDescent="0.3">
      <c r="A483" s="2" t="s">
        <v>3856</v>
      </c>
      <c r="B483" s="2" t="s">
        <v>3115</v>
      </c>
      <c r="C483" s="9">
        <v>2022</v>
      </c>
      <c r="D483" s="2" t="s">
        <v>3114</v>
      </c>
      <c r="E483" s="2" t="s">
        <v>2756</v>
      </c>
      <c r="F483" s="2" t="s">
        <v>3118</v>
      </c>
      <c r="G483" s="2" t="str">
        <f>"13811118"</f>
        <v>13811118</v>
      </c>
      <c r="I483" s="2" t="str">
        <f>"20220105"</f>
        <v>20220105</v>
      </c>
      <c r="N483" s="2" t="s">
        <v>3116</v>
      </c>
      <c r="O483" s="2" t="s">
        <v>3117</v>
      </c>
      <c r="P483" s="2" t="s">
        <v>2118</v>
      </c>
      <c r="Q483" s="2" t="s">
        <v>2054</v>
      </c>
      <c r="R483" s="2" t="s">
        <v>2055</v>
      </c>
      <c r="T483" s="2" t="s">
        <v>3118</v>
      </c>
      <c r="U483" s="2" t="s">
        <v>3119</v>
      </c>
    </row>
    <row r="484" spans="1:70" s="2" customFormat="1" ht="13" x14ac:dyDescent="0.3">
      <c r="A484" s="2" t="s">
        <v>3856</v>
      </c>
      <c r="B484" s="2" t="s">
        <v>3776</v>
      </c>
      <c r="C484" s="9">
        <v>2022</v>
      </c>
      <c r="D484" s="2" t="s">
        <v>3775</v>
      </c>
      <c r="E484" s="2" t="s">
        <v>2772</v>
      </c>
      <c r="F484" s="2" t="s">
        <v>3779</v>
      </c>
      <c r="G484" s="2" t="str">
        <f>"07481187"</f>
        <v>07481187</v>
      </c>
      <c r="I484" s="2" t="str">
        <f>"20220216"</f>
        <v>20220216</v>
      </c>
      <c r="N484" s="2" t="s">
        <v>3777</v>
      </c>
      <c r="O484" s="2" t="s">
        <v>3778</v>
      </c>
      <c r="P484" s="2" t="s">
        <v>2118</v>
      </c>
      <c r="Q484" s="2" t="s">
        <v>2054</v>
      </c>
      <c r="R484" s="2" t="s">
        <v>2055</v>
      </c>
      <c r="T484" s="2" t="s">
        <v>3779</v>
      </c>
      <c r="U484" s="2" t="s">
        <v>3780</v>
      </c>
    </row>
    <row r="485" spans="1:70" s="2" customFormat="1" ht="13" x14ac:dyDescent="0.3">
      <c r="A485" s="2" t="s">
        <v>6816</v>
      </c>
      <c r="B485" s="2" t="s">
        <v>5817</v>
      </c>
      <c r="C485" s="9">
        <v>2021</v>
      </c>
      <c r="D485" s="2" t="s">
        <v>5816</v>
      </c>
      <c r="E485" s="2" t="s">
        <v>5820</v>
      </c>
      <c r="G485" s="2" t="s">
        <v>5818</v>
      </c>
      <c r="H485" s="2" t="s">
        <v>5819</v>
      </c>
      <c r="K485" s="11">
        <v>44173</v>
      </c>
      <c r="N485" s="2" t="s">
        <v>5821</v>
      </c>
    </row>
    <row r="486" spans="1:70" s="2" customFormat="1" ht="13" x14ac:dyDescent="0.3">
      <c r="A486" s="12" t="s">
        <v>7196</v>
      </c>
      <c r="B486" s="2" t="s">
        <v>7192</v>
      </c>
      <c r="C486" s="9">
        <v>2021</v>
      </c>
      <c r="D486" s="2" t="s">
        <v>7191</v>
      </c>
      <c r="E486" s="2" t="s">
        <v>6151</v>
      </c>
      <c r="G486" s="2" t="s">
        <v>7193</v>
      </c>
      <c r="H486" s="2" t="s">
        <v>7194</v>
      </c>
      <c r="K486" s="11">
        <v>44200</v>
      </c>
      <c r="N486" s="2" t="s">
        <v>7195</v>
      </c>
    </row>
    <row r="487" spans="1:70" s="2" customFormat="1" ht="13" x14ac:dyDescent="0.3">
      <c r="A487" s="2" t="s">
        <v>7868</v>
      </c>
      <c r="B487" s="2" t="s">
        <v>7864</v>
      </c>
      <c r="C487" s="9">
        <v>2021</v>
      </c>
      <c r="D487" s="2" t="s">
        <v>7191</v>
      </c>
      <c r="E487" s="2" t="s">
        <v>7865</v>
      </c>
      <c r="G487" s="2">
        <v>48</v>
      </c>
      <c r="H487" s="2">
        <v>1</v>
      </c>
      <c r="J487" s="2">
        <v>701</v>
      </c>
      <c r="K487" s="2">
        <v>708</v>
      </c>
      <c r="M487" s="2">
        <v>1</v>
      </c>
      <c r="N487" s="2" t="s">
        <v>7195</v>
      </c>
      <c r="O487" s="2" t="s">
        <v>7866</v>
      </c>
      <c r="P487" s="2" t="s">
        <v>467</v>
      </c>
      <c r="Q487" s="2" t="s">
        <v>7218</v>
      </c>
      <c r="S487" s="2" t="s">
        <v>7219</v>
      </c>
      <c r="T487" s="2" t="s">
        <v>7867</v>
      </c>
    </row>
    <row r="488" spans="1:70" s="2" customFormat="1" ht="13" x14ac:dyDescent="0.3">
      <c r="A488" s="12" t="s">
        <v>1827</v>
      </c>
      <c r="B488" s="2" t="s">
        <v>1548</v>
      </c>
      <c r="C488" s="10" t="str">
        <f>"2021"</f>
        <v>2021</v>
      </c>
      <c r="D488" s="2" t="s">
        <v>1547</v>
      </c>
      <c r="E488" s="2" t="s">
        <v>139</v>
      </c>
      <c r="F488" s="2" t="s">
        <v>1550</v>
      </c>
      <c r="G488" s="2" t="str">
        <f>"00332917"</f>
        <v>00332917</v>
      </c>
      <c r="I488" s="2" t="str">
        <f>"Sep2021"</f>
        <v>Sep2021</v>
      </c>
      <c r="J488" s="2">
        <v>51</v>
      </c>
      <c r="K488" s="2">
        <v>12</v>
      </c>
      <c r="L488" s="2">
        <v>2094</v>
      </c>
      <c r="M488" s="2">
        <v>10</v>
      </c>
      <c r="N488" s="2">
        <v>153538037</v>
      </c>
      <c r="O488" s="2" t="s">
        <v>133</v>
      </c>
      <c r="P488" s="2" t="s">
        <v>466</v>
      </c>
      <c r="Q488" s="2" t="s">
        <v>442</v>
      </c>
      <c r="R488" s="2" t="s">
        <v>1549</v>
      </c>
      <c r="U488" s="2" t="s">
        <v>1551</v>
      </c>
    </row>
    <row r="489" spans="1:70" s="2" customFormat="1" ht="13" x14ac:dyDescent="0.3">
      <c r="A489" s="12" t="s">
        <v>3856</v>
      </c>
      <c r="B489" s="2" t="s">
        <v>1548</v>
      </c>
      <c r="C489" s="9">
        <v>2020</v>
      </c>
      <c r="D489" s="2" t="s">
        <v>3519</v>
      </c>
      <c r="E489" s="2" t="s">
        <v>139</v>
      </c>
      <c r="F489" s="2" t="s">
        <v>3522</v>
      </c>
      <c r="G489" s="2" t="str">
        <f>"00332917"</f>
        <v>00332917</v>
      </c>
      <c r="I489" s="2" t="str">
        <f>"20210901"</f>
        <v>20210901</v>
      </c>
      <c r="J489" s="2">
        <v>51</v>
      </c>
      <c r="K489" s="2">
        <v>12</v>
      </c>
      <c r="L489" s="2">
        <v>2094</v>
      </c>
      <c r="M489" s="2">
        <v>10</v>
      </c>
      <c r="N489" s="2" t="s">
        <v>3520</v>
      </c>
      <c r="O489" s="2" t="s">
        <v>133</v>
      </c>
      <c r="P489" s="2" t="s">
        <v>466</v>
      </c>
      <c r="Q489" s="2" t="s">
        <v>1495</v>
      </c>
      <c r="R489" s="2" t="s">
        <v>3521</v>
      </c>
      <c r="T489" s="2" t="s">
        <v>3522</v>
      </c>
      <c r="U489" s="2" t="s">
        <v>3523</v>
      </c>
    </row>
    <row r="490" spans="1:70" s="2" customFormat="1" ht="13" x14ac:dyDescent="0.3">
      <c r="A490" s="2" t="s">
        <v>323</v>
      </c>
      <c r="B490" s="2" t="s">
        <v>131</v>
      </c>
      <c r="C490" s="6">
        <v>2021</v>
      </c>
      <c r="D490" s="2" t="s">
        <v>129</v>
      </c>
      <c r="E490" s="2" t="s">
        <v>139</v>
      </c>
      <c r="F490" s="2" t="s">
        <v>130</v>
      </c>
      <c r="G490" s="2" t="s">
        <v>132</v>
      </c>
      <c r="H490" s="2" t="s">
        <v>133</v>
      </c>
      <c r="I490" s="2" t="s">
        <v>14</v>
      </c>
      <c r="J490" s="2" t="s">
        <v>134</v>
      </c>
      <c r="L490" s="2" t="s">
        <v>135</v>
      </c>
      <c r="M490" s="2" t="s">
        <v>136</v>
      </c>
      <c r="N490" s="2" t="s">
        <v>18</v>
      </c>
      <c r="O490" s="2" t="s">
        <v>18</v>
      </c>
      <c r="P490" s="2" t="s">
        <v>137</v>
      </c>
      <c r="Q490" s="2" t="s">
        <v>138</v>
      </c>
      <c r="R490" s="2" t="s">
        <v>122</v>
      </c>
      <c r="T490" s="2" t="s">
        <v>23</v>
      </c>
      <c r="U490" s="2" t="s">
        <v>140</v>
      </c>
      <c r="V490" s="2" t="s">
        <v>141</v>
      </c>
      <c r="W490" s="2" t="s">
        <v>142</v>
      </c>
      <c r="X490" s="2" t="s">
        <v>143</v>
      </c>
      <c r="Y490" s="2" t="s">
        <v>144</v>
      </c>
      <c r="Z490" s="2" t="s">
        <v>145</v>
      </c>
      <c r="AA490" s="2" t="s">
        <v>142</v>
      </c>
      <c r="AB490" s="2" t="s">
        <v>146</v>
      </c>
      <c r="AC490" s="2" t="s">
        <v>30</v>
      </c>
    </row>
    <row r="491" spans="1:70" s="2" customFormat="1" ht="13" x14ac:dyDescent="0.3">
      <c r="A491" s="2" t="s">
        <v>11404</v>
      </c>
      <c r="B491" s="2" t="s">
        <v>9263</v>
      </c>
      <c r="C491" s="9" t="s">
        <v>7891</v>
      </c>
      <c r="D491" s="2" t="s">
        <v>129</v>
      </c>
      <c r="E491" s="2" t="s">
        <v>9264</v>
      </c>
      <c r="U491" s="2" t="s">
        <v>7891</v>
      </c>
      <c r="V491" s="2" t="s">
        <v>9265</v>
      </c>
      <c r="W491" s="2" t="s">
        <v>7891</v>
      </c>
      <c r="X491" s="2" t="s">
        <v>7891</v>
      </c>
      <c r="Y491" s="2" t="s">
        <v>7891</v>
      </c>
      <c r="Z491" s="2" t="s">
        <v>7891</v>
      </c>
      <c r="AA491" s="2" t="s">
        <v>9266</v>
      </c>
      <c r="AB491" s="2" t="s">
        <v>9267</v>
      </c>
      <c r="AC491" s="2" t="s">
        <v>7891</v>
      </c>
      <c r="AD491" s="2" t="s">
        <v>7891</v>
      </c>
      <c r="AE491" s="2" t="s">
        <v>7891</v>
      </c>
      <c r="AF491" s="2" t="s">
        <v>7891</v>
      </c>
      <c r="AG491" s="2" t="s">
        <v>7891</v>
      </c>
      <c r="AH491" s="2" t="s">
        <v>7891</v>
      </c>
      <c r="AI491" s="2" t="s">
        <v>7891</v>
      </c>
      <c r="AJ491" s="2" t="s">
        <v>7891</v>
      </c>
      <c r="AK491" s="2" t="s">
        <v>7891</v>
      </c>
      <c r="AL491" s="2" t="s">
        <v>7891</v>
      </c>
      <c r="AM491" s="2" t="s">
        <v>7891</v>
      </c>
      <c r="AN491" s="2" t="s">
        <v>7891</v>
      </c>
      <c r="AO491" s="2" t="s">
        <v>135</v>
      </c>
      <c r="AP491" s="2" t="s">
        <v>9268</v>
      </c>
      <c r="AQ491" s="2" t="s">
        <v>7891</v>
      </c>
      <c r="AR491" s="2" t="s">
        <v>7891</v>
      </c>
      <c r="AS491" s="2" t="s">
        <v>7891</v>
      </c>
      <c r="AT491" s="2" t="s">
        <v>9244</v>
      </c>
      <c r="AU491" s="2">
        <v>2021</v>
      </c>
      <c r="AV491" s="2">
        <v>51</v>
      </c>
      <c r="AW491" s="2">
        <v>12</v>
      </c>
      <c r="AX491" s="2" t="s">
        <v>7891</v>
      </c>
      <c r="AY491" s="2" t="s">
        <v>7891</v>
      </c>
      <c r="AZ491" s="2" t="s">
        <v>7891</v>
      </c>
      <c r="BA491" s="2" t="s">
        <v>7891</v>
      </c>
      <c r="BB491" s="2">
        <v>2094</v>
      </c>
      <c r="BC491" s="2">
        <v>2103</v>
      </c>
      <c r="BD491" s="2" t="s">
        <v>9269</v>
      </c>
      <c r="BE491" s="2" t="s">
        <v>133</v>
      </c>
      <c r="BF491" s="2" t="s">
        <v>7891</v>
      </c>
      <c r="BG491" s="2" t="s">
        <v>7891</v>
      </c>
      <c r="BH491" s="2" t="s">
        <v>7891</v>
      </c>
      <c r="BI491" s="2" t="s">
        <v>7891</v>
      </c>
      <c r="BJ491" s="2" t="s">
        <v>7891</v>
      </c>
      <c r="BK491" s="2" t="s">
        <v>7891</v>
      </c>
      <c r="BL491" s="2" t="s">
        <v>7891</v>
      </c>
      <c r="BM491" s="2">
        <v>32321599</v>
      </c>
      <c r="BN491" s="2" t="s">
        <v>7891</v>
      </c>
      <c r="BO491" s="2" t="s">
        <v>7891</v>
      </c>
      <c r="BP491" s="2" t="s">
        <v>7891</v>
      </c>
      <c r="BQ491" s="2" t="s">
        <v>7891</v>
      </c>
      <c r="BR491" s="2" t="s">
        <v>9270</v>
      </c>
    </row>
    <row r="492" spans="1:70" s="2" customFormat="1" ht="13" x14ac:dyDescent="0.3">
      <c r="A492" s="2" t="s">
        <v>6816</v>
      </c>
      <c r="B492" s="2" t="s">
        <v>6651</v>
      </c>
      <c r="C492" s="9">
        <v>2022</v>
      </c>
      <c r="D492" s="2" t="s">
        <v>6650</v>
      </c>
      <c r="E492" s="2" t="s">
        <v>4240</v>
      </c>
      <c r="G492" s="2" t="s">
        <v>6652</v>
      </c>
      <c r="H492" s="2" t="s">
        <v>6653</v>
      </c>
      <c r="K492" s="11">
        <v>44655</v>
      </c>
      <c r="L492" s="2" t="s">
        <v>6654</v>
      </c>
      <c r="N492" s="2" t="s">
        <v>6655</v>
      </c>
    </row>
    <row r="493" spans="1:70" s="2" customFormat="1" ht="13" x14ac:dyDescent="0.3">
      <c r="A493" s="12" t="s">
        <v>11404</v>
      </c>
      <c r="B493" s="2" t="s">
        <v>8254</v>
      </c>
      <c r="C493" s="9" t="s">
        <v>7891</v>
      </c>
      <c r="D493" s="2" t="s">
        <v>6650</v>
      </c>
      <c r="E493" s="2" t="s">
        <v>8255</v>
      </c>
      <c r="U493" s="2" t="s">
        <v>7891</v>
      </c>
      <c r="V493" s="2" t="s">
        <v>8256</v>
      </c>
      <c r="W493" s="2" t="s">
        <v>7891</v>
      </c>
      <c r="X493" s="2" t="s">
        <v>7891</v>
      </c>
      <c r="Y493" s="2" t="s">
        <v>7891</v>
      </c>
      <c r="Z493" s="2" t="s">
        <v>7891</v>
      </c>
      <c r="AA493" s="2" t="s">
        <v>8257</v>
      </c>
      <c r="AB493" s="2" t="s">
        <v>8258</v>
      </c>
      <c r="AC493" s="2" t="s">
        <v>7891</v>
      </c>
      <c r="AD493" s="2" t="s">
        <v>7891</v>
      </c>
      <c r="AE493" s="2" t="s">
        <v>7891</v>
      </c>
      <c r="AF493" s="2" t="s">
        <v>7891</v>
      </c>
      <c r="AG493" s="2" t="s">
        <v>7891</v>
      </c>
      <c r="AH493" s="2" t="s">
        <v>7891</v>
      </c>
      <c r="AI493" s="2" t="s">
        <v>7891</v>
      </c>
      <c r="AJ493" s="2" t="s">
        <v>7891</v>
      </c>
      <c r="AK493" s="2" t="s">
        <v>7891</v>
      </c>
      <c r="AL493" s="2" t="s">
        <v>7891</v>
      </c>
      <c r="AM493" s="2" t="s">
        <v>7891</v>
      </c>
      <c r="AN493" s="2" t="s">
        <v>7891</v>
      </c>
      <c r="AO493" s="2" t="s">
        <v>8259</v>
      </c>
      <c r="AP493" s="2" t="s">
        <v>7891</v>
      </c>
      <c r="AQ493" s="2" t="s">
        <v>7891</v>
      </c>
      <c r="AR493" s="2" t="s">
        <v>7891</v>
      </c>
      <c r="AS493" s="2" t="s">
        <v>7891</v>
      </c>
      <c r="AT493" s="2" t="s">
        <v>8260</v>
      </c>
      <c r="AU493" s="2">
        <v>2022</v>
      </c>
      <c r="AV493" s="2">
        <v>13</v>
      </c>
      <c r="AW493" s="2" t="s">
        <v>7891</v>
      </c>
      <c r="AX493" s="2" t="s">
        <v>7891</v>
      </c>
      <c r="AY493" s="2" t="s">
        <v>7891</v>
      </c>
      <c r="AZ493" s="2" t="s">
        <v>7891</v>
      </c>
      <c r="BA493" s="2" t="s">
        <v>7891</v>
      </c>
      <c r="BB493" s="2" t="s">
        <v>7891</v>
      </c>
      <c r="BC493" s="2" t="s">
        <v>7891</v>
      </c>
      <c r="BD493" s="2">
        <v>749236</v>
      </c>
      <c r="BE493" s="2" t="s">
        <v>6655</v>
      </c>
      <c r="BF493" s="2" t="s">
        <v>7891</v>
      </c>
      <c r="BG493" s="2" t="s">
        <v>7891</v>
      </c>
      <c r="BH493" s="2" t="s">
        <v>7891</v>
      </c>
      <c r="BI493" s="2" t="s">
        <v>7891</v>
      </c>
      <c r="BJ493" s="2" t="s">
        <v>7891</v>
      </c>
      <c r="BK493" s="2" t="s">
        <v>7891</v>
      </c>
      <c r="BL493" s="2" t="s">
        <v>7891</v>
      </c>
      <c r="BM493" s="2">
        <v>35370841</v>
      </c>
      <c r="BN493" s="2" t="s">
        <v>7891</v>
      </c>
      <c r="BO493" s="2" t="s">
        <v>7891</v>
      </c>
      <c r="BP493" s="2" t="s">
        <v>7891</v>
      </c>
      <c r="BQ493" s="2" t="s">
        <v>7891</v>
      </c>
      <c r="BR493" s="2" t="s">
        <v>8261</v>
      </c>
    </row>
    <row r="494" spans="1:70" s="2" customFormat="1" ht="13" x14ac:dyDescent="0.3">
      <c r="A494" s="2" t="s">
        <v>3856</v>
      </c>
      <c r="B494" s="2" t="s">
        <v>3712</v>
      </c>
      <c r="C494" s="9">
        <v>2020</v>
      </c>
      <c r="D494" s="2" t="s">
        <v>3711</v>
      </c>
      <c r="E494" s="2" t="s">
        <v>3713</v>
      </c>
      <c r="F494" s="2" t="s">
        <v>3717</v>
      </c>
      <c r="G494" s="2" t="str">
        <f>"15313204"</f>
        <v>15313204</v>
      </c>
      <c r="I494" s="2" t="str">
        <f>"20210101"</f>
        <v>20210101</v>
      </c>
      <c r="J494" s="2">
        <v>30</v>
      </c>
      <c r="K494" s="8">
        <v>44593</v>
      </c>
      <c r="L494" s="2">
        <v>104</v>
      </c>
      <c r="M494" s="2">
        <v>18</v>
      </c>
      <c r="N494" s="2" t="s">
        <v>3714</v>
      </c>
      <c r="O494" s="2" t="s">
        <v>3715</v>
      </c>
      <c r="P494" s="2" t="s">
        <v>2118</v>
      </c>
      <c r="Q494" s="2" t="s">
        <v>1495</v>
      </c>
      <c r="R494" s="2" t="s">
        <v>3716</v>
      </c>
      <c r="T494" s="2" t="s">
        <v>3717</v>
      </c>
      <c r="U494" s="2" t="s">
        <v>3718</v>
      </c>
    </row>
    <row r="495" spans="1:70" s="2" customFormat="1" ht="13" x14ac:dyDescent="0.3">
      <c r="A495" s="12" t="s">
        <v>11404</v>
      </c>
      <c r="B495" s="2" t="s">
        <v>10524</v>
      </c>
      <c r="C495" s="9" t="s">
        <v>7891</v>
      </c>
      <c r="D495" s="2" t="s">
        <v>10525</v>
      </c>
      <c r="E495" s="2" t="s">
        <v>10526</v>
      </c>
      <c r="U495" s="2" t="s">
        <v>7891</v>
      </c>
      <c r="V495" s="2" t="s">
        <v>10527</v>
      </c>
      <c r="W495" s="2" t="s">
        <v>7891</v>
      </c>
      <c r="X495" s="2" t="s">
        <v>7891</v>
      </c>
      <c r="Y495" s="2" t="s">
        <v>7891</v>
      </c>
      <c r="Z495" s="2" t="s">
        <v>7891</v>
      </c>
      <c r="AA495" s="2" t="s">
        <v>7891</v>
      </c>
      <c r="AB495" s="2" t="s">
        <v>7891</v>
      </c>
      <c r="AC495" s="2" t="s">
        <v>7891</v>
      </c>
      <c r="AD495" s="2" t="s">
        <v>7891</v>
      </c>
      <c r="AE495" s="2" t="s">
        <v>7891</v>
      </c>
      <c r="AF495" s="2" t="s">
        <v>7891</v>
      </c>
      <c r="AG495" s="2" t="s">
        <v>7891</v>
      </c>
      <c r="AH495" s="2" t="s">
        <v>7891</v>
      </c>
      <c r="AI495" s="2" t="s">
        <v>7891</v>
      </c>
      <c r="AJ495" s="2" t="s">
        <v>7891</v>
      </c>
      <c r="AK495" s="2" t="s">
        <v>7891</v>
      </c>
      <c r="AL495" s="2" t="s">
        <v>7891</v>
      </c>
      <c r="AM495" s="2" t="s">
        <v>7891</v>
      </c>
      <c r="AN495" s="2" t="s">
        <v>7891</v>
      </c>
      <c r="AO495" s="2" t="s">
        <v>10528</v>
      </c>
      <c r="AP495" s="2" t="s">
        <v>10529</v>
      </c>
      <c r="AQ495" s="2" t="s">
        <v>7891</v>
      </c>
      <c r="AR495" s="2" t="s">
        <v>7891</v>
      </c>
      <c r="AS495" s="2" t="s">
        <v>7891</v>
      </c>
      <c r="AT495" s="2" t="s">
        <v>7891</v>
      </c>
      <c r="AU495" s="2">
        <v>2021</v>
      </c>
      <c r="AV495" s="2">
        <v>30</v>
      </c>
      <c r="AW495" s="2" t="s">
        <v>10530</v>
      </c>
      <c r="AX495" s="2" t="s">
        <v>7891</v>
      </c>
      <c r="AY495" s="2" t="s">
        <v>7891</v>
      </c>
      <c r="AZ495" s="2" t="s">
        <v>8545</v>
      </c>
      <c r="BA495" s="2" t="s">
        <v>7891</v>
      </c>
      <c r="BB495" s="2">
        <v>104</v>
      </c>
      <c r="BC495" s="2">
        <v>121</v>
      </c>
      <c r="BD495" s="2" t="s">
        <v>7891</v>
      </c>
      <c r="BE495" s="2" t="s">
        <v>3715</v>
      </c>
      <c r="BF495" s="2" t="s">
        <v>7891</v>
      </c>
      <c r="BG495" s="2" t="s">
        <v>7891</v>
      </c>
      <c r="BH495" s="2" t="s">
        <v>7891</v>
      </c>
      <c r="BI495" s="2" t="s">
        <v>7891</v>
      </c>
      <c r="BJ495" s="2" t="s">
        <v>7891</v>
      </c>
      <c r="BK495" s="2" t="s">
        <v>7891</v>
      </c>
      <c r="BL495" s="2" t="s">
        <v>7891</v>
      </c>
      <c r="BM495" s="2" t="s">
        <v>7891</v>
      </c>
      <c r="BN495" s="2" t="s">
        <v>7891</v>
      </c>
      <c r="BO495" s="2" t="s">
        <v>7891</v>
      </c>
      <c r="BP495" s="2" t="s">
        <v>7891</v>
      </c>
      <c r="BQ495" s="2" t="s">
        <v>7891</v>
      </c>
      <c r="BR495" s="2" t="s">
        <v>10531</v>
      </c>
    </row>
    <row r="496" spans="1:70" s="2" customFormat="1" ht="13" x14ac:dyDescent="0.3">
      <c r="A496" s="2" t="s">
        <v>11404</v>
      </c>
      <c r="B496" s="2" t="s">
        <v>8783</v>
      </c>
      <c r="C496" s="9" t="s">
        <v>7891</v>
      </c>
      <c r="D496" s="2" t="s">
        <v>8784</v>
      </c>
      <c r="E496" s="2" t="s">
        <v>8785</v>
      </c>
      <c r="U496" s="2" t="s">
        <v>7891</v>
      </c>
      <c r="V496" s="2" t="s">
        <v>8786</v>
      </c>
      <c r="W496" s="2" t="s">
        <v>7891</v>
      </c>
      <c r="X496" s="2" t="s">
        <v>7891</v>
      </c>
      <c r="Y496" s="2" t="s">
        <v>7891</v>
      </c>
      <c r="Z496" s="2" t="s">
        <v>7891</v>
      </c>
      <c r="AA496" s="2" t="s">
        <v>7891</v>
      </c>
      <c r="AB496" s="2" t="s">
        <v>7891</v>
      </c>
      <c r="AC496" s="2" t="s">
        <v>7891</v>
      </c>
      <c r="AD496" s="2" t="s">
        <v>7891</v>
      </c>
      <c r="AE496" s="2" t="s">
        <v>7891</v>
      </c>
      <c r="AF496" s="2" t="s">
        <v>7891</v>
      </c>
      <c r="AG496" s="2" t="s">
        <v>7891</v>
      </c>
      <c r="AH496" s="2" t="s">
        <v>7891</v>
      </c>
      <c r="AI496" s="2" t="s">
        <v>7891</v>
      </c>
      <c r="AJ496" s="2" t="s">
        <v>7891</v>
      </c>
      <c r="AK496" s="2" t="s">
        <v>7891</v>
      </c>
      <c r="AL496" s="2" t="s">
        <v>7891</v>
      </c>
      <c r="AM496" s="2" t="s">
        <v>7891</v>
      </c>
      <c r="AN496" s="2" t="s">
        <v>7891</v>
      </c>
      <c r="AO496" s="2" t="s">
        <v>8787</v>
      </c>
      <c r="AP496" s="2" t="s">
        <v>8788</v>
      </c>
      <c r="AQ496" s="2" t="s">
        <v>7891</v>
      </c>
      <c r="AR496" s="2" t="s">
        <v>7891</v>
      </c>
      <c r="AS496" s="2" t="s">
        <v>7891</v>
      </c>
      <c r="AT496" s="2" t="s">
        <v>7924</v>
      </c>
      <c r="AU496" s="2">
        <v>2021</v>
      </c>
      <c r="AV496" s="2">
        <v>30</v>
      </c>
      <c r="AW496" s="2" t="s">
        <v>8789</v>
      </c>
      <c r="AX496" s="2" t="s">
        <v>7891</v>
      </c>
      <c r="AY496" s="2" t="s">
        <v>7891</v>
      </c>
      <c r="AZ496" s="2" t="s">
        <v>7891</v>
      </c>
      <c r="BA496" s="2" t="s">
        <v>7891</v>
      </c>
      <c r="BB496" s="2" t="s">
        <v>7891</v>
      </c>
      <c r="BC496" s="2" t="s">
        <v>7891</v>
      </c>
      <c r="BD496" s="2">
        <v>2140014</v>
      </c>
      <c r="BE496" s="2" t="s">
        <v>8790</v>
      </c>
      <c r="BF496" s="2" t="s">
        <v>7891</v>
      </c>
      <c r="BG496" s="2" t="s">
        <v>7891</v>
      </c>
      <c r="BH496" s="2" t="s">
        <v>7891</v>
      </c>
      <c r="BI496" s="2" t="s">
        <v>7891</v>
      </c>
      <c r="BJ496" s="2" t="s">
        <v>7891</v>
      </c>
      <c r="BK496" s="2" t="s">
        <v>7891</v>
      </c>
      <c r="BL496" s="2" t="s">
        <v>7891</v>
      </c>
      <c r="BM496" s="2" t="s">
        <v>7891</v>
      </c>
      <c r="BN496" s="2" t="s">
        <v>7891</v>
      </c>
      <c r="BO496" s="2" t="s">
        <v>7891</v>
      </c>
      <c r="BP496" s="2" t="s">
        <v>7891</v>
      </c>
      <c r="BQ496" s="2" t="s">
        <v>7891</v>
      </c>
      <c r="BR496" s="2" t="s">
        <v>8791</v>
      </c>
    </row>
    <row r="497" spans="1:70" s="2" customFormat="1" ht="13" x14ac:dyDescent="0.3">
      <c r="A497" s="12" t="s">
        <v>2112</v>
      </c>
      <c r="B497" s="2" t="s">
        <v>2033</v>
      </c>
      <c r="C497" s="9">
        <v>2022</v>
      </c>
      <c r="D497" s="2" t="s">
        <v>2032</v>
      </c>
      <c r="E497" s="2" t="s">
        <v>2034</v>
      </c>
      <c r="F497" s="2" t="s">
        <v>2040</v>
      </c>
      <c r="G497" s="2" t="str">
        <f>"04194217"</f>
        <v>04194217</v>
      </c>
      <c r="H497" s="2" t="str">
        <f>"9798460402120"</f>
        <v>9798460402120</v>
      </c>
      <c r="I497" s="2" t="str">
        <f>"20220101"</f>
        <v>20220101</v>
      </c>
      <c r="J497" s="2">
        <v>83</v>
      </c>
      <c r="K497" s="2" t="s">
        <v>2035</v>
      </c>
      <c r="N497" s="2" t="s">
        <v>2036</v>
      </c>
      <c r="P497" s="2" t="s">
        <v>2037</v>
      </c>
      <c r="Q497" s="2" t="s">
        <v>2038</v>
      </c>
      <c r="R497" s="2" t="s">
        <v>2039</v>
      </c>
      <c r="T497" s="2" t="s">
        <v>2040</v>
      </c>
      <c r="U497" s="2" t="s">
        <v>2041</v>
      </c>
    </row>
    <row r="498" spans="1:70" s="2" customFormat="1" ht="13" x14ac:dyDescent="0.3">
      <c r="A498" s="12" t="s">
        <v>3856</v>
      </c>
      <c r="B498" s="2" t="s">
        <v>2033</v>
      </c>
      <c r="C498" s="9">
        <v>2022</v>
      </c>
      <c r="D498" s="2" t="s">
        <v>2032</v>
      </c>
      <c r="E498" s="2" t="s">
        <v>2034</v>
      </c>
      <c r="F498" s="2" t="s">
        <v>2040</v>
      </c>
      <c r="G498" s="2" t="str">
        <f>"04194217"</f>
        <v>04194217</v>
      </c>
      <c r="H498" s="2" t="str">
        <f>"9798460402120"</f>
        <v>9798460402120</v>
      </c>
      <c r="I498" s="2" t="str">
        <f>"20220101"</f>
        <v>20220101</v>
      </c>
      <c r="J498" s="2">
        <v>83</v>
      </c>
      <c r="K498" s="2" t="s">
        <v>2035</v>
      </c>
      <c r="N498" s="2" t="s">
        <v>2036</v>
      </c>
      <c r="P498" s="2" t="s">
        <v>2037</v>
      </c>
      <c r="Q498" s="2" t="s">
        <v>2038</v>
      </c>
      <c r="R498" s="2" t="s">
        <v>2039</v>
      </c>
      <c r="T498" s="2" t="s">
        <v>2040</v>
      </c>
      <c r="U498" s="2" t="s">
        <v>2041</v>
      </c>
    </row>
    <row r="499" spans="1:70" s="2" customFormat="1" ht="13" x14ac:dyDescent="0.3">
      <c r="A499" s="2" t="s">
        <v>3936</v>
      </c>
      <c r="B499" s="2" t="s">
        <v>2033</v>
      </c>
      <c r="C499" s="9">
        <v>2022</v>
      </c>
      <c r="D499" s="2" t="s">
        <v>2032</v>
      </c>
      <c r="E499" s="2" t="s">
        <v>2034</v>
      </c>
      <c r="F499" s="2" t="s">
        <v>2040</v>
      </c>
      <c r="G499" s="2" t="str">
        <f>"04194217"</f>
        <v>04194217</v>
      </c>
      <c r="H499" s="2" t="str">
        <f>"9798460402120"</f>
        <v>9798460402120</v>
      </c>
      <c r="I499" s="2" t="str">
        <f>"20220101"</f>
        <v>20220101</v>
      </c>
      <c r="J499" s="2">
        <v>83</v>
      </c>
      <c r="K499" s="2" t="s">
        <v>2035</v>
      </c>
      <c r="N499" s="2" t="s">
        <v>2036</v>
      </c>
      <c r="P499" s="2" t="s">
        <v>2037</v>
      </c>
      <c r="Q499" s="2" t="s">
        <v>2038</v>
      </c>
      <c r="R499" s="2" t="s">
        <v>2039</v>
      </c>
      <c r="T499" s="2" t="s">
        <v>2040</v>
      </c>
      <c r="U499" s="2" t="s">
        <v>2041</v>
      </c>
    </row>
    <row r="500" spans="1:70" s="2" customFormat="1" ht="13" x14ac:dyDescent="0.3">
      <c r="A500" s="12" t="s">
        <v>6816</v>
      </c>
      <c r="B500" s="2" t="s">
        <v>6221</v>
      </c>
      <c r="C500" s="9">
        <v>2022</v>
      </c>
      <c r="D500" s="2" t="s">
        <v>6220</v>
      </c>
      <c r="E500" s="2" t="s">
        <v>4626</v>
      </c>
      <c r="G500" s="2" t="s">
        <v>6222</v>
      </c>
      <c r="H500" s="2" t="s">
        <v>6223</v>
      </c>
      <c r="K500" s="11">
        <v>44572</v>
      </c>
      <c r="N500" s="2" t="s">
        <v>1246</v>
      </c>
    </row>
    <row r="501" spans="1:70" s="2" customFormat="1" ht="13" x14ac:dyDescent="0.3">
      <c r="A501" s="12" t="s">
        <v>11404</v>
      </c>
      <c r="B501" s="2" t="s">
        <v>8312</v>
      </c>
      <c r="C501" s="9" t="s">
        <v>7891</v>
      </c>
      <c r="D501" s="2" t="s">
        <v>6220</v>
      </c>
      <c r="E501" s="2" t="s">
        <v>8313</v>
      </c>
      <c r="U501" s="2" t="s">
        <v>7891</v>
      </c>
      <c r="V501" s="2" t="s">
        <v>8314</v>
      </c>
      <c r="W501" s="2" t="s">
        <v>7891</v>
      </c>
      <c r="X501" s="2" t="s">
        <v>7891</v>
      </c>
      <c r="Y501" s="2" t="s">
        <v>7891</v>
      </c>
      <c r="Z501" s="2" t="s">
        <v>7891</v>
      </c>
      <c r="AA501" s="2" t="s">
        <v>7891</v>
      </c>
      <c r="AB501" s="2" t="s">
        <v>7891</v>
      </c>
      <c r="AC501" s="2" t="s">
        <v>7891</v>
      </c>
      <c r="AD501" s="2" t="s">
        <v>7891</v>
      </c>
      <c r="AE501" s="2" t="s">
        <v>7891</v>
      </c>
      <c r="AF501" s="2" t="s">
        <v>7891</v>
      </c>
      <c r="AG501" s="2" t="s">
        <v>7891</v>
      </c>
      <c r="AH501" s="2" t="s">
        <v>7891</v>
      </c>
      <c r="AI501" s="2" t="s">
        <v>7891</v>
      </c>
      <c r="AJ501" s="2" t="s">
        <v>7891</v>
      </c>
      <c r="AK501" s="2" t="s">
        <v>7891</v>
      </c>
      <c r="AL501" s="2" t="s">
        <v>7891</v>
      </c>
      <c r="AM501" s="2" t="s">
        <v>7891</v>
      </c>
      <c r="AN501" s="2" t="s">
        <v>7891</v>
      </c>
      <c r="AO501" s="2" t="s">
        <v>8315</v>
      </c>
      <c r="AP501" s="2" t="s">
        <v>8316</v>
      </c>
      <c r="AQ501" s="2" t="s">
        <v>7891</v>
      </c>
      <c r="AR501" s="2" t="s">
        <v>7891</v>
      </c>
      <c r="AS501" s="2" t="s">
        <v>7891</v>
      </c>
      <c r="AT501" s="2" t="s">
        <v>8317</v>
      </c>
      <c r="AU501" s="2">
        <v>2022</v>
      </c>
      <c r="AV501" s="2">
        <v>300</v>
      </c>
      <c r="AW501" s="2" t="s">
        <v>7891</v>
      </c>
      <c r="AX501" s="2" t="s">
        <v>7891</v>
      </c>
      <c r="AY501" s="2" t="s">
        <v>7891</v>
      </c>
      <c r="AZ501" s="2" t="s">
        <v>7891</v>
      </c>
      <c r="BA501" s="2" t="s">
        <v>7891</v>
      </c>
      <c r="BB501" s="2">
        <v>410</v>
      </c>
      <c r="BC501" s="2">
        <v>417</v>
      </c>
      <c r="BD501" s="2" t="s">
        <v>7891</v>
      </c>
      <c r="BE501" s="2" t="s">
        <v>1246</v>
      </c>
      <c r="BF501" s="2" t="s">
        <v>7891</v>
      </c>
      <c r="BG501" s="2" t="s">
        <v>7891</v>
      </c>
      <c r="BH501" s="2" t="s">
        <v>7891</v>
      </c>
      <c r="BI501" s="2" t="s">
        <v>7891</v>
      </c>
      <c r="BJ501" s="2" t="s">
        <v>7891</v>
      </c>
      <c r="BK501" s="2" t="s">
        <v>7891</v>
      </c>
      <c r="BL501" s="2" t="s">
        <v>7891</v>
      </c>
      <c r="BM501" s="2">
        <v>35016117</v>
      </c>
      <c r="BN501" s="2" t="s">
        <v>7891</v>
      </c>
      <c r="BO501" s="2" t="s">
        <v>7891</v>
      </c>
      <c r="BP501" s="2" t="s">
        <v>7891</v>
      </c>
      <c r="BQ501" s="2" t="s">
        <v>7891</v>
      </c>
      <c r="BR501" s="2" t="s">
        <v>8318</v>
      </c>
    </row>
    <row r="502" spans="1:70" s="2" customFormat="1" ht="13" x14ac:dyDescent="0.3">
      <c r="A502" s="2" t="s">
        <v>1827</v>
      </c>
      <c r="B502" s="2" t="s">
        <v>1245</v>
      </c>
      <c r="C502" s="10">
        <v>2022</v>
      </c>
      <c r="D502" s="2" t="s">
        <v>1244</v>
      </c>
      <c r="E502" s="2" t="s">
        <v>592</v>
      </c>
      <c r="F502" s="2" t="s">
        <v>1247</v>
      </c>
      <c r="G502" s="2" t="str">
        <f>"01650327"</f>
        <v>01650327</v>
      </c>
      <c r="I502" s="2" t="str">
        <f>"Mar2022"</f>
        <v>Mar2022</v>
      </c>
      <c r="J502" s="2">
        <v>300</v>
      </c>
      <c r="L502" s="2">
        <v>410</v>
      </c>
      <c r="M502" s="2">
        <v>8</v>
      </c>
      <c r="N502" s="2">
        <v>155090118</v>
      </c>
      <c r="O502" s="2" t="s">
        <v>1246</v>
      </c>
      <c r="P502" s="2" t="s">
        <v>449</v>
      </c>
      <c r="Q502" s="2" t="s">
        <v>442</v>
      </c>
      <c r="U502" s="2" t="s">
        <v>1248</v>
      </c>
    </row>
    <row r="503" spans="1:70" s="2" customFormat="1" ht="13" x14ac:dyDescent="0.3">
      <c r="A503" s="2" t="s">
        <v>6816</v>
      </c>
      <c r="B503" s="2" t="s">
        <v>5791</v>
      </c>
      <c r="C503" s="9">
        <v>2022</v>
      </c>
      <c r="D503" s="2" t="s">
        <v>5790</v>
      </c>
      <c r="E503" s="2" t="s">
        <v>5793</v>
      </c>
      <c r="G503" s="2" t="s">
        <v>5792</v>
      </c>
      <c r="H503" s="2" t="s">
        <v>4298</v>
      </c>
      <c r="K503" s="11">
        <v>44709</v>
      </c>
      <c r="L503" s="2" t="s">
        <v>5794</v>
      </c>
      <c r="N503" s="2" t="s">
        <v>5795</v>
      </c>
    </row>
    <row r="504" spans="1:70" s="2" customFormat="1" ht="13" x14ac:dyDescent="0.3">
      <c r="A504" s="12" t="s">
        <v>6816</v>
      </c>
      <c r="B504" s="2" t="s">
        <v>4296</v>
      </c>
      <c r="C504" s="9">
        <v>2021</v>
      </c>
      <c r="D504" s="2" t="s">
        <v>4295</v>
      </c>
      <c r="E504" s="2" t="s">
        <v>2502</v>
      </c>
      <c r="G504" s="2" t="s">
        <v>4297</v>
      </c>
      <c r="H504" s="2" t="s">
        <v>4298</v>
      </c>
      <c r="K504" s="11">
        <v>44297</v>
      </c>
      <c r="N504" s="2" t="s">
        <v>3707</v>
      </c>
    </row>
    <row r="505" spans="1:70" s="2" customFormat="1" ht="13" x14ac:dyDescent="0.3">
      <c r="A505" s="12" t="s">
        <v>11404</v>
      </c>
      <c r="B505" s="2" t="s">
        <v>9944</v>
      </c>
      <c r="C505" s="9" t="s">
        <v>7891</v>
      </c>
      <c r="D505" s="2" t="s">
        <v>4295</v>
      </c>
      <c r="E505" s="2" t="s">
        <v>9945</v>
      </c>
      <c r="U505" s="2" t="s">
        <v>7891</v>
      </c>
      <c r="V505" s="2" t="s">
        <v>9946</v>
      </c>
      <c r="W505" s="2" t="s">
        <v>7891</v>
      </c>
      <c r="X505" s="2" t="s">
        <v>7891</v>
      </c>
      <c r="Y505" s="2" t="s">
        <v>7891</v>
      </c>
      <c r="Z505" s="2" t="s">
        <v>7891</v>
      </c>
      <c r="AA505" s="2" t="s">
        <v>7891</v>
      </c>
      <c r="AB505" s="2" t="s">
        <v>7891</v>
      </c>
      <c r="AC505" s="2" t="s">
        <v>7891</v>
      </c>
      <c r="AD505" s="2" t="s">
        <v>7891</v>
      </c>
      <c r="AE505" s="2" t="s">
        <v>7891</v>
      </c>
      <c r="AF505" s="2" t="s">
        <v>7891</v>
      </c>
      <c r="AG505" s="2" t="s">
        <v>7891</v>
      </c>
      <c r="AH505" s="2" t="s">
        <v>7891</v>
      </c>
      <c r="AI505" s="2" t="s">
        <v>7891</v>
      </c>
      <c r="AJ505" s="2" t="s">
        <v>7891</v>
      </c>
      <c r="AK505" s="2" t="s">
        <v>7891</v>
      </c>
      <c r="AL505" s="2" t="s">
        <v>7891</v>
      </c>
      <c r="AM505" s="2" t="s">
        <v>7891</v>
      </c>
      <c r="AN505" s="2" t="s">
        <v>7891</v>
      </c>
      <c r="AO505" s="2" t="s">
        <v>9947</v>
      </c>
      <c r="AP505" s="2" t="s">
        <v>9948</v>
      </c>
      <c r="AQ505" s="2" t="s">
        <v>7891</v>
      </c>
      <c r="AR505" s="2" t="s">
        <v>7891</v>
      </c>
      <c r="AS505" s="2" t="s">
        <v>7891</v>
      </c>
      <c r="AT505" s="2" t="s">
        <v>7998</v>
      </c>
      <c r="AU505" s="2">
        <v>2021</v>
      </c>
      <c r="AV505" s="2">
        <v>128</v>
      </c>
      <c r="AW505" s="2" t="s">
        <v>7891</v>
      </c>
      <c r="AX505" s="2" t="s">
        <v>7891</v>
      </c>
      <c r="AY505" s="2" t="s">
        <v>7891</v>
      </c>
      <c r="AZ505" s="2" t="s">
        <v>7891</v>
      </c>
      <c r="BA505" s="2" t="s">
        <v>7891</v>
      </c>
      <c r="BB505" s="2" t="s">
        <v>7891</v>
      </c>
      <c r="BC505" s="2" t="s">
        <v>7891</v>
      </c>
      <c r="BD505" s="2">
        <v>105219</v>
      </c>
      <c r="BE505" s="2" t="s">
        <v>3707</v>
      </c>
      <c r="BF505" s="2" t="s">
        <v>7891</v>
      </c>
      <c r="BG505" s="2" t="s">
        <v>7968</v>
      </c>
      <c r="BH505" s="2" t="s">
        <v>7891</v>
      </c>
      <c r="BI505" s="2" t="s">
        <v>7891</v>
      </c>
      <c r="BJ505" s="2" t="s">
        <v>7891</v>
      </c>
      <c r="BK505" s="2" t="s">
        <v>7891</v>
      </c>
      <c r="BL505" s="2" t="s">
        <v>7891</v>
      </c>
      <c r="BM505" s="2">
        <v>33839430</v>
      </c>
      <c r="BN505" s="2" t="s">
        <v>7891</v>
      </c>
      <c r="BO505" s="2" t="s">
        <v>7891</v>
      </c>
      <c r="BP505" s="2" t="s">
        <v>7891</v>
      </c>
      <c r="BQ505" s="2" t="s">
        <v>7891</v>
      </c>
      <c r="BR505" s="2" t="s">
        <v>9949</v>
      </c>
    </row>
    <row r="506" spans="1:70" s="2" customFormat="1" ht="13" x14ac:dyDescent="0.3">
      <c r="A506" s="2" t="s">
        <v>3856</v>
      </c>
      <c r="B506" s="2" t="s">
        <v>3705</v>
      </c>
      <c r="C506" s="9">
        <v>2021</v>
      </c>
      <c r="D506" s="2" t="s">
        <v>3704</v>
      </c>
      <c r="E506" s="2" t="s">
        <v>2502</v>
      </c>
      <c r="F506" s="2" t="s">
        <v>3709</v>
      </c>
      <c r="G506" s="2" t="str">
        <f>"03064530"</f>
        <v>03064530</v>
      </c>
      <c r="I506" s="2" t="str">
        <f>"20210601"</f>
        <v>20210601</v>
      </c>
      <c r="J506" s="2">
        <v>128</v>
      </c>
      <c r="N506" s="2" t="s">
        <v>3706</v>
      </c>
      <c r="O506" s="2" t="s">
        <v>3707</v>
      </c>
      <c r="P506" s="2" t="s">
        <v>2124</v>
      </c>
      <c r="Q506" s="2" t="s">
        <v>1495</v>
      </c>
      <c r="R506" s="2" t="s">
        <v>3708</v>
      </c>
      <c r="T506" s="2" t="s">
        <v>3709</v>
      </c>
      <c r="U506" s="2" t="s">
        <v>3710</v>
      </c>
    </row>
    <row r="507" spans="1:70" s="2" customFormat="1" ht="13" x14ac:dyDescent="0.3">
      <c r="A507" s="12" t="s">
        <v>6816</v>
      </c>
      <c r="B507" s="2" t="s">
        <v>4172</v>
      </c>
      <c r="C507" s="9">
        <v>2022</v>
      </c>
      <c r="D507" s="2" t="s">
        <v>4171</v>
      </c>
      <c r="E507" s="2" t="s">
        <v>4157</v>
      </c>
      <c r="G507" s="2" t="s">
        <v>4173</v>
      </c>
      <c r="H507" s="2" t="s">
        <v>4174</v>
      </c>
      <c r="K507" s="11">
        <v>44618</v>
      </c>
    </row>
    <row r="508" spans="1:70" s="2" customFormat="1" ht="13" x14ac:dyDescent="0.3">
      <c r="A508" s="2" t="s">
        <v>6816</v>
      </c>
      <c r="B508" s="2" t="s">
        <v>4203</v>
      </c>
      <c r="C508" s="9">
        <v>2022</v>
      </c>
      <c r="D508" s="2" t="s">
        <v>4202</v>
      </c>
      <c r="E508" s="2" t="s">
        <v>4157</v>
      </c>
      <c r="G508" s="2" t="s">
        <v>4204</v>
      </c>
      <c r="H508" s="2" t="s">
        <v>4205</v>
      </c>
      <c r="K508" s="11">
        <v>44665</v>
      </c>
    </row>
    <row r="509" spans="1:70" s="2" customFormat="1" ht="13" x14ac:dyDescent="0.3">
      <c r="A509" s="2" t="s">
        <v>11404</v>
      </c>
      <c r="B509" s="2" t="s">
        <v>9271</v>
      </c>
      <c r="C509" s="9" t="s">
        <v>7891</v>
      </c>
      <c r="D509" s="2" t="s">
        <v>9272</v>
      </c>
      <c r="E509" s="2" t="s">
        <v>9273</v>
      </c>
      <c r="U509" s="2" t="s">
        <v>7891</v>
      </c>
      <c r="V509" s="2" t="s">
        <v>9274</v>
      </c>
      <c r="W509" s="2" t="s">
        <v>7891</v>
      </c>
      <c r="X509" s="2" t="s">
        <v>7891</v>
      </c>
      <c r="Y509" s="2" t="s">
        <v>7891</v>
      </c>
      <c r="Z509" s="2" t="s">
        <v>7891</v>
      </c>
      <c r="AA509" s="2" t="s">
        <v>7891</v>
      </c>
      <c r="AB509" s="2" t="s">
        <v>7891</v>
      </c>
      <c r="AC509" s="2" t="s">
        <v>7891</v>
      </c>
      <c r="AD509" s="2" t="s">
        <v>7891</v>
      </c>
      <c r="AE509" s="2" t="s">
        <v>7891</v>
      </c>
      <c r="AF509" s="2" t="s">
        <v>7891</v>
      </c>
      <c r="AG509" s="2" t="s">
        <v>7891</v>
      </c>
      <c r="AH509" s="2" t="s">
        <v>7891</v>
      </c>
      <c r="AI509" s="2" t="s">
        <v>7891</v>
      </c>
      <c r="AJ509" s="2" t="s">
        <v>7891</v>
      </c>
      <c r="AK509" s="2" t="s">
        <v>7891</v>
      </c>
      <c r="AL509" s="2" t="s">
        <v>7891</v>
      </c>
      <c r="AM509" s="2" t="s">
        <v>7891</v>
      </c>
      <c r="AN509" s="2" t="s">
        <v>7891</v>
      </c>
      <c r="AO509" s="2" t="s">
        <v>9275</v>
      </c>
      <c r="AP509" s="2" t="s">
        <v>9276</v>
      </c>
      <c r="AQ509" s="2" t="s">
        <v>7891</v>
      </c>
      <c r="AR509" s="2" t="s">
        <v>7891</v>
      </c>
      <c r="AS509" s="2" t="s">
        <v>7891</v>
      </c>
      <c r="AT509" s="2" t="s">
        <v>9277</v>
      </c>
      <c r="AU509" s="2">
        <v>2021</v>
      </c>
      <c r="AV509" s="2">
        <v>83</v>
      </c>
      <c r="AW509" s="2">
        <v>5</v>
      </c>
      <c r="AX509" s="2" t="s">
        <v>7891</v>
      </c>
      <c r="AY509" s="2" t="s">
        <v>7891</v>
      </c>
      <c r="AZ509" s="2" t="s">
        <v>7891</v>
      </c>
      <c r="BA509" s="2" t="s">
        <v>7891</v>
      </c>
      <c r="BB509" s="2">
        <v>1000</v>
      </c>
      <c r="BC509" s="2">
        <v>1006</v>
      </c>
      <c r="BD509" s="2" t="s">
        <v>7891</v>
      </c>
      <c r="BE509" s="2" t="s">
        <v>9278</v>
      </c>
      <c r="BF509" s="2" t="s">
        <v>7891</v>
      </c>
      <c r="BG509" s="2" t="s">
        <v>7891</v>
      </c>
      <c r="BH509" s="2" t="s">
        <v>7891</v>
      </c>
      <c r="BI509" s="2" t="s">
        <v>7891</v>
      </c>
      <c r="BJ509" s="2" t="s">
        <v>7891</v>
      </c>
      <c r="BK509" s="2" t="s">
        <v>7891</v>
      </c>
      <c r="BL509" s="2" t="s">
        <v>7891</v>
      </c>
      <c r="BM509" s="2" t="s">
        <v>7891</v>
      </c>
      <c r="BN509" s="2" t="s">
        <v>7891</v>
      </c>
      <c r="BO509" s="2" t="s">
        <v>7891</v>
      </c>
      <c r="BP509" s="2" t="s">
        <v>7891</v>
      </c>
      <c r="BQ509" s="2" t="s">
        <v>7891</v>
      </c>
      <c r="BR509" s="2" t="s">
        <v>9279</v>
      </c>
    </row>
    <row r="510" spans="1:70" s="2" customFormat="1" ht="13" x14ac:dyDescent="0.3">
      <c r="A510" s="2" t="s">
        <v>11404</v>
      </c>
      <c r="B510" s="2" t="s">
        <v>8863</v>
      </c>
      <c r="C510" s="9" t="s">
        <v>7891</v>
      </c>
      <c r="D510" s="2" t="s">
        <v>8864</v>
      </c>
      <c r="E510" s="2" t="s">
        <v>8865</v>
      </c>
      <c r="U510" s="2" t="s">
        <v>7891</v>
      </c>
      <c r="V510" s="2" t="s">
        <v>8866</v>
      </c>
      <c r="W510" s="2" t="s">
        <v>7891</v>
      </c>
      <c r="X510" s="2" t="s">
        <v>7891</v>
      </c>
      <c r="Y510" s="2" t="s">
        <v>7891</v>
      </c>
      <c r="Z510" s="2" t="s">
        <v>7891</v>
      </c>
      <c r="AA510" s="2" t="s">
        <v>7891</v>
      </c>
      <c r="AB510" s="2" t="s">
        <v>8867</v>
      </c>
      <c r="AC510" s="2" t="s">
        <v>7891</v>
      </c>
      <c r="AD510" s="2" t="s">
        <v>7891</v>
      </c>
      <c r="AE510" s="2" t="s">
        <v>7891</v>
      </c>
      <c r="AF510" s="2" t="s">
        <v>7891</v>
      </c>
      <c r="AG510" s="2" t="s">
        <v>7891</v>
      </c>
      <c r="AH510" s="2" t="s">
        <v>7891</v>
      </c>
      <c r="AI510" s="2" t="s">
        <v>7891</v>
      </c>
      <c r="AJ510" s="2" t="s">
        <v>7891</v>
      </c>
      <c r="AK510" s="2" t="s">
        <v>7891</v>
      </c>
      <c r="AL510" s="2" t="s">
        <v>7891</v>
      </c>
      <c r="AM510" s="2" t="s">
        <v>7891</v>
      </c>
      <c r="AN510" s="2" t="s">
        <v>7891</v>
      </c>
      <c r="AO510" s="2" t="s">
        <v>8868</v>
      </c>
      <c r="AP510" s="2" t="s">
        <v>8869</v>
      </c>
      <c r="AQ510" s="2" t="s">
        <v>7891</v>
      </c>
      <c r="AR510" s="2" t="s">
        <v>7891</v>
      </c>
      <c r="AS510" s="2" t="s">
        <v>7891</v>
      </c>
      <c r="AT510" s="2" t="s">
        <v>8870</v>
      </c>
      <c r="AU510" s="2">
        <v>2022</v>
      </c>
      <c r="AV510" s="2">
        <v>70</v>
      </c>
      <c r="AW510" s="2" t="s">
        <v>7891</v>
      </c>
      <c r="AX510" s="2" t="s">
        <v>7891</v>
      </c>
      <c r="AY510" s="2" t="s">
        <v>7891</v>
      </c>
      <c r="AZ510" s="2" t="s">
        <v>7891</v>
      </c>
      <c r="BA510" s="2" t="s">
        <v>7891</v>
      </c>
      <c r="BB510" s="2">
        <v>36</v>
      </c>
      <c r="BC510" s="2">
        <v>54</v>
      </c>
      <c r="BD510" s="2" t="s">
        <v>7891</v>
      </c>
      <c r="BE510" s="2" t="s">
        <v>8871</v>
      </c>
      <c r="BF510" s="2" t="s">
        <v>7891</v>
      </c>
      <c r="BG510" s="2" t="s">
        <v>7925</v>
      </c>
      <c r="BH510" s="2" t="s">
        <v>7891</v>
      </c>
      <c r="BI510" s="2" t="s">
        <v>7891</v>
      </c>
      <c r="BJ510" s="2" t="s">
        <v>7891</v>
      </c>
      <c r="BK510" s="2" t="s">
        <v>7891</v>
      </c>
      <c r="BL510" s="2" t="s">
        <v>7891</v>
      </c>
      <c r="BM510" s="2" t="s">
        <v>7891</v>
      </c>
      <c r="BN510" s="2" t="s">
        <v>7891</v>
      </c>
      <c r="BO510" s="2" t="s">
        <v>7891</v>
      </c>
      <c r="BP510" s="2" t="s">
        <v>7891</v>
      </c>
      <c r="BQ510" s="2" t="s">
        <v>7891</v>
      </c>
      <c r="BR510" s="2" t="s">
        <v>8872</v>
      </c>
    </row>
    <row r="511" spans="1:70" s="2" customFormat="1" ht="13" x14ac:dyDescent="0.3">
      <c r="A511" s="12" t="s">
        <v>6816</v>
      </c>
      <c r="B511" s="2" t="s">
        <v>4900</v>
      </c>
      <c r="C511" s="9">
        <v>2021</v>
      </c>
      <c r="D511" s="2" t="s">
        <v>4899</v>
      </c>
      <c r="E511" s="2" t="s">
        <v>4903</v>
      </c>
      <c r="G511" s="2" t="s">
        <v>4901</v>
      </c>
      <c r="H511" s="2" t="s">
        <v>4902</v>
      </c>
      <c r="K511" s="11">
        <v>44091</v>
      </c>
      <c r="L511" s="2" t="s">
        <v>4904</v>
      </c>
      <c r="N511" s="2" t="s">
        <v>939</v>
      </c>
    </row>
    <row r="512" spans="1:70" s="2" customFormat="1" ht="13" x14ac:dyDescent="0.3">
      <c r="A512" s="2" t="s">
        <v>1827</v>
      </c>
      <c r="B512" s="2" t="s">
        <v>936</v>
      </c>
      <c r="C512" s="10">
        <v>2021</v>
      </c>
      <c r="D512" s="2" t="s">
        <v>935</v>
      </c>
      <c r="E512" s="2" t="s">
        <v>937</v>
      </c>
      <c r="F512" s="2" t="s">
        <v>941</v>
      </c>
      <c r="G512" s="2" t="str">
        <f>"17413842"</f>
        <v>17413842</v>
      </c>
      <c r="I512" s="2" t="str">
        <f>"Jun2021"</f>
        <v>Jun2021</v>
      </c>
      <c r="J512" s="2">
        <v>43</v>
      </c>
      <c r="K512" s="2">
        <v>2</v>
      </c>
      <c r="L512" s="2" t="s">
        <v>938</v>
      </c>
      <c r="M512" s="2">
        <v>2</v>
      </c>
      <c r="N512" s="2">
        <v>150869235</v>
      </c>
      <c r="O512" s="2" t="s">
        <v>939</v>
      </c>
      <c r="P512" s="2" t="s">
        <v>810</v>
      </c>
      <c r="Q512" s="2" t="s">
        <v>587</v>
      </c>
      <c r="R512" s="2" t="s">
        <v>940</v>
      </c>
      <c r="U512" s="2" t="s">
        <v>942</v>
      </c>
    </row>
    <row r="513" spans="1:70" s="2" customFormat="1" ht="13" x14ac:dyDescent="0.3">
      <c r="A513" s="12" t="s">
        <v>7201</v>
      </c>
      <c r="B513" s="2" t="s">
        <v>7198</v>
      </c>
      <c r="C513" s="9">
        <v>2021</v>
      </c>
      <c r="D513" s="2" t="s">
        <v>7197</v>
      </c>
      <c r="E513" s="2" t="s">
        <v>4626</v>
      </c>
      <c r="G513" s="2" t="s">
        <v>7199</v>
      </c>
      <c r="H513" s="2" t="s">
        <v>7200</v>
      </c>
      <c r="K513" s="11">
        <v>44451</v>
      </c>
      <c r="N513" s="2" t="s">
        <v>2028</v>
      </c>
    </row>
    <row r="514" spans="1:70" s="2" customFormat="1" ht="13" x14ac:dyDescent="0.3">
      <c r="A514" s="12" t="s">
        <v>2015</v>
      </c>
      <c r="B514" s="2" t="s">
        <v>2027</v>
      </c>
      <c r="C514" s="10" t="str">
        <f>"2021"</f>
        <v>2021</v>
      </c>
      <c r="D514" s="2" t="s">
        <v>2026</v>
      </c>
      <c r="E514" s="2" t="s">
        <v>592</v>
      </c>
      <c r="F514" s="2" t="s">
        <v>2030</v>
      </c>
      <c r="G514" s="2" t="str">
        <f>"01650327"</f>
        <v>01650327</v>
      </c>
      <c r="I514" s="2" t="str">
        <f>"Dec2021"</f>
        <v>Dec2021</v>
      </c>
      <c r="J514" s="2">
        <v>295</v>
      </c>
      <c r="L514" s="2">
        <v>673</v>
      </c>
      <c r="M514" s="2">
        <v>8</v>
      </c>
      <c r="N514" s="2">
        <v>153096377</v>
      </c>
      <c r="O514" s="2" t="s">
        <v>2028</v>
      </c>
      <c r="P514" s="2" t="s">
        <v>449</v>
      </c>
      <c r="Q514" s="2" t="s">
        <v>442</v>
      </c>
      <c r="R514" s="2" t="s">
        <v>2029</v>
      </c>
      <c r="U514" s="2" t="s">
        <v>2031</v>
      </c>
    </row>
    <row r="515" spans="1:70" s="2" customFormat="1" ht="13" x14ac:dyDescent="0.3">
      <c r="A515" s="2" t="s">
        <v>4096</v>
      </c>
      <c r="B515" s="2" t="s">
        <v>2027</v>
      </c>
      <c r="C515" s="9">
        <v>2021</v>
      </c>
      <c r="D515" s="2" t="s">
        <v>4105</v>
      </c>
      <c r="E515" s="2" t="s">
        <v>592</v>
      </c>
      <c r="F515" s="2" t="s">
        <v>4108</v>
      </c>
      <c r="G515" s="2" t="str">
        <f>"01650327"</f>
        <v>01650327</v>
      </c>
      <c r="I515" s="2" t="str">
        <f>"20211201"</f>
        <v>20211201</v>
      </c>
      <c r="J515" s="2">
        <v>295</v>
      </c>
      <c r="L515" s="2">
        <v>673</v>
      </c>
      <c r="M515" s="2">
        <v>8</v>
      </c>
      <c r="N515" s="2" t="s">
        <v>4106</v>
      </c>
      <c r="O515" s="2" t="s">
        <v>2028</v>
      </c>
      <c r="P515" s="2" t="s">
        <v>2124</v>
      </c>
      <c r="Q515" s="2" t="s">
        <v>1495</v>
      </c>
      <c r="R515" s="2" t="s">
        <v>4107</v>
      </c>
      <c r="T515" s="2" t="s">
        <v>4108</v>
      </c>
      <c r="U515" s="2" t="s">
        <v>4109</v>
      </c>
    </row>
    <row r="516" spans="1:70" s="2" customFormat="1" ht="13" x14ac:dyDescent="0.3">
      <c r="A516" s="12" t="s">
        <v>6816</v>
      </c>
      <c r="B516" s="2" t="s">
        <v>5768</v>
      </c>
      <c r="C516" s="9">
        <v>2022</v>
      </c>
      <c r="D516" s="2" t="s">
        <v>5767</v>
      </c>
      <c r="E516" s="2" t="s">
        <v>5771</v>
      </c>
      <c r="G516" s="2" t="s">
        <v>5769</v>
      </c>
      <c r="H516" s="2" t="s">
        <v>5770</v>
      </c>
      <c r="K516" s="11">
        <v>44673</v>
      </c>
      <c r="N516" s="2" t="s">
        <v>5772</v>
      </c>
    </row>
    <row r="517" spans="1:70" s="2" customFormat="1" ht="13" x14ac:dyDescent="0.3">
      <c r="A517" s="2" t="s">
        <v>11404</v>
      </c>
      <c r="B517" s="2" t="s">
        <v>8160</v>
      </c>
      <c r="C517" s="9" t="s">
        <v>7891</v>
      </c>
      <c r="D517" s="2" t="s">
        <v>5767</v>
      </c>
      <c r="E517" s="2" t="s">
        <v>8161</v>
      </c>
      <c r="U517" s="2" t="s">
        <v>7891</v>
      </c>
      <c r="V517" s="2" t="s">
        <v>8162</v>
      </c>
      <c r="W517" s="2" t="s">
        <v>7891</v>
      </c>
      <c r="X517" s="2" t="s">
        <v>7891</v>
      </c>
      <c r="Y517" s="2" t="s">
        <v>7891</v>
      </c>
      <c r="Z517" s="2" t="s">
        <v>7891</v>
      </c>
      <c r="AA517" s="2" t="s">
        <v>7891</v>
      </c>
      <c r="AB517" s="2" t="s">
        <v>8163</v>
      </c>
      <c r="AC517" s="2" t="s">
        <v>7891</v>
      </c>
      <c r="AD517" s="2" t="s">
        <v>7891</v>
      </c>
      <c r="AE517" s="2" t="s">
        <v>7891</v>
      </c>
      <c r="AF517" s="2" t="s">
        <v>7891</v>
      </c>
      <c r="AG517" s="2" t="s">
        <v>7891</v>
      </c>
      <c r="AH517" s="2" t="s">
        <v>7891</v>
      </c>
      <c r="AI517" s="2" t="s">
        <v>7891</v>
      </c>
      <c r="AJ517" s="2" t="s">
        <v>7891</v>
      </c>
      <c r="AK517" s="2" t="s">
        <v>7891</v>
      </c>
      <c r="AL517" s="2" t="s">
        <v>7891</v>
      </c>
      <c r="AM517" s="2" t="s">
        <v>7891</v>
      </c>
      <c r="AN517" s="2" t="s">
        <v>7891</v>
      </c>
      <c r="AO517" s="2" t="s">
        <v>8164</v>
      </c>
      <c r="AP517" s="2" t="s">
        <v>8165</v>
      </c>
      <c r="AQ517" s="2" t="s">
        <v>7891</v>
      </c>
      <c r="AR517" s="2" t="s">
        <v>7891</v>
      </c>
      <c r="AS517" s="2" t="s">
        <v>7891</v>
      </c>
      <c r="AT517" s="2" t="s">
        <v>7916</v>
      </c>
      <c r="AU517" s="2">
        <v>2022</v>
      </c>
      <c r="AV517" s="2">
        <v>73</v>
      </c>
      <c r="AW517" s="2" t="s">
        <v>7891</v>
      </c>
      <c r="AX517" s="2" t="s">
        <v>7891</v>
      </c>
      <c r="AY517" s="2" t="s">
        <v>7891</v>
      </c>
      <c r="AZ517" s="2" t="s">
        <v>7891</v>
      </c>
      <c r="BA517" s="2" t="s">
        <v>7891</v>
      </c>
      <c r="BB517" s="2" t="s">
        <v>7891</v>
      </c>
      <c r="BC517" s="2" t="s">
        <v>7891</v>
      </c>
      <c r="BD517" s="2">
        <v>102527</v>
      </c>
      <c r="BE517" s="2" t="s">
        <v>5772</v>
      </c>
      <c r="BF517" s="2" t="s">
        <v>7891</v>
      </c>
      <c r="BG517" s="2" t="s">
        <v>7891</v>
      </c>
      <c r="BH517" s="2" t="s">
        <v>7891</v>
      </c>
      <c r="BI517" s="2" t="s">
        <v>7891</v>
      </c>
      <c r="BJ517" s="2" t="s">
        <v>7891</v>
      </c>
      <c r="BK517" s="2" t="s">
        <v>7891</v>
      </c>
      <c r="BL517" s="2" t="s">
        <v>7891</v>
      </c>
      <c r="BM517" s="2">
        <v>35453001</v>
      </c>
      <c r="BN517" s="2" t="s">
        <v>7891</v>
      </c>
      <c r="BO517" s="2" t="s">
        <v>7891</v>
      </c>
      <c r="BP517" s="2" t="s">
        <v>7891</v>
      </c>
      <c r="BQ517" s="2" t="s">
        <v>7891</v>
      </c>
      <c r="BR517" s="2" t="s">
        <v>8166</v>
      </c>
    </row>
    <row r="518" spans="1:70" s="2" customFormat="1" ht="13" x14ac:dyDescent="0.3">
      <c r="A518" s="2" t="s">
        <v>3936</v>
      </c>
      <c r="B518" s="2" t="s">
        <v>3880</v>
      </c>
      <c r="C518" s="9">
        <v>2021</v>
      </c>
      <c r="D518" s="2" t="s">
        <v>3879</v>
      </c>
      <c r="E518" s="2" t="s">
        <v>2034</v>
      </c>
      <c r="F518" s="2" t="s">
        <v>3883</v>
      </c>
      <c r="G518" s="2" t="str">
        <f>"04194217"</f>
        <v>04194217</v>
      </c>
      <c r="H518" s="2" t="str">
        <f>"9798535584546"</f>
        <v>9798535584546</v>
      </c>
      <c r="I518" s="2" t="str">
        <f>"20220101"</f>
        <v>20220101</v>
      </c>
      <c r="J518" s="2">
        <v>83</v>
      </c>
      <c r="K518" s="2" t="s">
        <v>2183</v>
      </c>
      <c r="N518" s="2" t="s">
        <v>3881</v>
      </c>
      <c r="P518" s="2" t="s">
        <v>2037</v>
      </c>
      <c r="Q518" s="2" t="s">
        <v>2038</v>
      </c>
      <c r="R518" s="2" t="s">
        <v>3882</v>
      </c>
      <c r="T518" s="2" t="s">
        <v>3883</v>
      </c>
      <c r="U518" s="2" t="s">
        <v>3884</v>
      </c>
    </row>
    <row r="519" spans="1:70" s="2" customFormat="1" ht="13" x14ac:dyDescent="0.3">
      <c r="A519" s="2" t="s">
        <v>4096</v>
      </c>
      <c r="B519" s="2" t="s">
        <v>4098</v>
      </c>
      <c r="C519" s="9">
        <v>2021</v>
      </c>
      <c r="D519" s="2" t="s">
        <v>4097</v>
      </c>
      <c r="E519" s="2" t="s">
        <v>4099</v>
      </c>
      <c r="F519" s="2" t="s">
        <v>4103</v>
      </c>
      <c r="G519" s="2" t="str">
        <f>"12166170"</f>
        <v>12166170</v>
      </c>
      <c r="I519" s="2" t="str">
        <f>"20210201"</f>
        <v>20210201</v>
      </c>
      <c r="J519" s="2">
        <v>30</v>
      </c>
      <c r="K519" s="2">
        <v>1</v>
      </c>
      <c r="L519" s="2">
        <v>32</v>
      </c>
      <c r="M519" s="2">
        <v>10</v>
      </c>
      <c r="N519" s="2" t="s">
        <v>4100</v>
      </c>
      <c r="P519" s="2" t="s">
        <v>4101</v>
      </c>
      <c r="Q519" s="2" t="s">
        <v>1495</v>
      </c>
      <c r="R519" s="2" t="s">
        <v>4102</v>
      </c>
      <c r="T519" s="2" t="s">
        <v>4103</v>
      </c>
      <c r="U519" s="2" t="s">
        <v>4104</v>
      </c>
    </row>
    <row r="520" spans="1:70" s="2" customFormat="1" ht="13" x14ac:dyDescent="0.3">
      <c r="A520" s="2" t="s">
        <v>3856</v>
      </c>
      <c r="B520" s="2" t="s">
        <v>3011</v>
      </c>
      <c r="C520" s="9">
        <v>2021</v>
      </c>
      <c r="D520" s="2" t="s">
        <v>3010</v>
      </c>
      <c r="E520" s="2" t="s">
        <v>2034</v>
      </c>
      <c r="F520" s="2" t="s">
        <v>3014</v>
      </c>
      <c r="G520" s="2" t="str">
        <f>"04194217"</f>
        <v>04194217</v>
      </c>
      <c r="H520" s="2" t="str">
        <f>"9798544278511"</f>
        <v>9798544278511</v>
      </c>
      <c r="I520" s="2" t="str">
        <f>"20220101"</f>
        <v>20220101</v>
      </c>
      <c r="J520" s="2">
        <v>83</v>
      </c>
      <c r="K520" s="2" t="s">
        <v>2183</v>
      </c>
      <c r="N520" s="2" t="s">
        <v>3012</v>
      </c>
      <c r="P520" s="2" t="s">
        <v>2037</v>
      </c>
      <c r="Q520" s="2" t="s">
        <v>2038</v>
      </c>
      <c r="R520" s="2" t="s">
        <v>3013</v>
      </c>
      <c r="T520" s="2" t="s">
        <v>3014</v>
      </c>
      <c r="U520" s="2" t="s">
        <v>3015</v>
      </c>
    </row>
    <row r="521" spans="1:70" s="2" customFormat="1" ht="13" x14ac:dyDescent="0.3">
      <c r="A521" s="12" t="s">
        <v>2112</v>
      </c>
      <c r="B521" s="2" t="s">
        <v>2090</v>
      </c>
      <c r="C521" s="9">
        <v>2021</v>
      </c>
      <c r="D521" s="2" t="s">
        <v>2089</v>
      </c>
      <c r="E521" s="2" t="s">
        <v>2091</v>
      </c>
      <c r="F521" s="2" t="s">
        <v>2095</v>
      </c>
      <c r="H521" s="2" t="str">
        <f>"9781032007779; 9781032007755; 9781003175612"</f>
        <v>9781032007779; 9781032007755; 9781003175612</v>
      </c>
      <c r="I521" s="2" t="str">
        <f>"20220101"</f>
        <v>20220101</v>
      </c>
      <c r="L521" s="2">
        <v>148</v>
      </c>
      <c r="M521" s="2">
        <v>21</v>
      </c>
      <c r="N521" s="2" t="s">
        <v>2092</v>
      </c>
      <c r="P521" s="2" t="s">
        <v>2093</v>
      </c>
      <c r="Q521" s="2" t="s">
        <v>2078</v>
      </c>
      <c r="R521" s="2" t="s">
        <v>2094</v>
      </c>
      <c r="T521" s="2" t="s">
        <v>2095</v>
      </c>
      <c r="U521" s="2" t="s">
        <v>2096</v>
      </c>
    </row>
    <row r="522" spans="1:70" s="2" customFormat="1" ht="13" x14ac:dyDescent="0.3">
      <c r="A522" s="2" t="s">
        <v>3856</v>
      </c>
      <c r="B522" s="2" t="s">
        <v>2090</v>
      </c>
      <c r="C522" s="9">
        <v>2021</v>
      </c>
      <c r="D522" s="2" t="s">
        <v>2089</v>
      </c>
      <c r="E522" s="2" t="s">
        <v>2091</v>
      </c>
      <c r="F522" s="2" t="s">
        <v>2095</v>
      </c>
      <c r="H522" s="2" t="str">
        <f>"9781032007779; 9781032007755; 9781003175612"</f>
        <v>9781032007779; 9781032007755; 9781003175612</v>
      </c>
      <c r="I522" s="2" t="str">
        <f>"20220101"</f>
        <v>20220101</v>
      </c>
      <c r="L522" s="2">
        <v>148</v>
      </c>
      <c r="M522" s="2">
        <v>21</v>
      </c>
      <c r="N522" s="2" t="s">
        <v>2092</v>
      </c>
      <c r="P522" s="2" t="s">
        <v>2093</v>
      </c>
      <c r="Q522" s="2" t="s">
        <v>2078</v>
      </c>
      <c r="R522" s="2" t="s">
        <v>2094</v>
      </c>
      <c r="T522" s="2" t="s">
        <v>2095</v>
      </c>
      <c r="U522" s="2" t="s">
        <v>2096</v>
      </c>
    </row>
    <row r="523" spans="1:70" s="2" customFormat="1" ht="13" x14ac:dyDescent="0.3">
      <c r="A523" s="12" t="s">
        <v>6816</v>
      </c>
      <c r="B523" s="2" t="s">
        <v>4445</v>
      </c>
      <c r="C523" s="9">
        <v>2021</v>
      </c>
      <c r="D523" s="2" t="s">
        <v>4444</v>
      </c>
      <c r="E523" s="2" t="s">
        <v>4448</v>
      </c>
      <c r="G523" s="2" t="s">
        <v>4446</v>
      </c>
      <c r="H523" s="2" t="s">
        <v>4447</v>
      </c>
      <c r="K523" s="11">
        <v>44098</v>
      </c>
      <c r="L523" s="2" t="s">
        <v>4449</v>
      </c>
      <c r="M523" s="2" t="s">
        <v>4450</v>
      </c>
      <c r="N523" s="2" t="s">
        <v>1272</v>
      </c>
    </row>
    <row r="524" spans="1:70" s="2" customFormat="1" ht="13" x14ac:dyDescent="0.3">
      <c r="A524" s="12" t="s">
        <v>11404</v>
      </c>
      <c r="B524" s="2" t="s">
        <v>10532</v>
      </c>
      <c r="C524" s="9" t="s">
        <v>7891</v>
      </c>
      <c r="D524" s="2" t="s">
        <v>4444</v>
      </c>
      <c r="E524" s="2" t="s">
        <v>10533</v>
      </c>
      <c r="U524" s="2" t="s">
        <v>7891</v>
      </c>
      <c r="V524" s="2" t="s">
        <v>10534</v>
      </c>
      <c r="W524" s="2" t="s">
        <v>7891</v>
      </c>
      <c r="X524" s="2" t="s">
        <v>7891</v>
      </c>
      <c r="Y524" s="2" t="s">
        <v>7891</v>
      </c>
      <c r="Z524" s="2" t="s">
        <v>7891</v>
      </c>
      <c r="AA524" s="2" t="s">
        <v>10535</v>
      </c>
      <c r="AB524" s="2" t="s">
        <v>10536</v>
      </c>
      <c r="AC524" s="2" t="s">
        <v>7891</v>
      </c>
      <c r="AD524" s="2" t="s">
        <v>7891</v>
      </c>
      <c r="AE524" s="2" t="s">
        <v>7891</v>
      </c>
      <c r="AF524" s="2" t="s">
        <v>7891</v>
      </c>
      <c r="AG524" s="2" t="s">
        <v>7891</v>
      </c>
      <c r="AH524" s="2" t="s">
        <v>7891</v>
      </c>
      <c r="AI524" s="2" t="s">
        <v>7891</v>
      </c>
      <c r="AJ524" s="2" t="s">
        <v>7891</v>
      </c>
      <c r="AK524" s="2" t="s">
        <v>7891</v>
      </c>
      <c r="AL524" s="2" t="s">
        <v>7891</v>
      </c>
      <c r="AM524" s="2" t="s">
        <v>7891</v>
      </c>
      <c r="AN524" s="2" t="s">
        <v>7891</v>
      </c>
      <c r="AO524" s="2" t="s">
        <v>10537</v>
      </c>
      <c r="AP524" s="2" t="s">
        <v>10538</v>
      </c>
      <c r="AQ524" s="2" t="s">
        <v>7891</v>
      </c>
      <c r="AR524" s="2" t="s">
        <v>7891</v>
      </c>
      <c r="AS524" s="2" t="s">
        <v>7891</v>
      </c>
      <c r="AT524" s="2" t="s">
        <v>8621</v>
      </c>
      <c r="AU524" s="2">
        <v>2021</v>
      </c>
      <c r="AV524" s="2">
        <v>112</v>
      </c>
      <c r="AW524" s="2" t="s">
        <v>7891</v>
      </c>
      <c r="AX524" s="2" t="s">
        <v>7891</v>
      </c>
      <c r="AY524" s="2" t="s">
        <v>7891</v>
      </c>
      <c r="AZ524" s="2" t="s">
        <v>7891</v>
      </c>
      <c r="BA524" s="2" t="s">
        <v>7891</v>
      </c>
      <c r="BB524" s="2" t="s">
        <v>7891</v>
      </c>
      <c r="BC524" s="2" t="s">
        <v>7891</v>
      </c>
      <c r="BD524" s="2">
        <v>106611</v>
      </c>
      <c r="BE524" s="2" t="s">
        <v>1272</v>
      </c>
      <c r="BF524" s="2" t="s">
        <v>7891</v>
      </c>
      <c r="BG524" s="2" t="s">
        <v>7891</v>
      </c>
      <c r="BH524" s="2" t="s">
        <v>7891</v>
      </c>
      <c r="BI524" s="2" t="s">
        <v>7891</v>
      </c>
      <c r="BJ524" s="2" t="s">
        <v>7891</v>
      </c>
      <c r="BK524" s="2" t="s">
        <v>7891</v>
      </c>
      <c r="BL524" s="2" t="s">
        <v>7891</v>
      </c>
      <c r="BM524" s="2">
        <v>32971430</v>
      </c>
      <c r="BN524" s="2" t="s">
        <v>7891</v>
      </c>
      <c r="BO524" s="2" t="s">
        <v>7891</v>
      </c>
      <c r="BP524" s="2" t="s">
        <v>7891</v>
      </c>
      <c r="BQ524" s="2" t="s">
        <v>7891</v>
      </c>
      <c r="BR524" s="2" t="s">
        <v>10539</v>
      </c>
    </row>
    <row r="525" spans="1:70" s="2" customFormat="1" ht="13" x14ac:dyDescent="0.3">
      <c r="A525" s="12" t="s">
        <v>3856</v>
      </c>
      <c r="B525" s="2" t="s">
        <v>1270</v>
      </c>
      <c r="C525" s="9">
        <v>2020</v>
      </c>
      <c r="D525" s="2" t="s">
        <v>3241</v>
      </c>
      <c r="E525" s="2" t="s">
        <v>1271</v>
      </c>
      <c r="F525" s="2" t="s">
        <v>3244</v>
      </c>
      <c r="G525" s="2" t="str">
        <f>"03064603"</f>
        <v>03064603</v>
      </c>
      <c r="I525" s="2" t="str">
        <f>"20210101"</f>
        <v>20210101</v>
      </c>
      <c r="J525" s="2">
        <v>112</v>
      </c>
      <c r="N525" s="2" t="s">
        <v>3242</v>
      </c>
      <c r="O525" s="2" t="s">
        <v>1272</v>
      </c>
      <c r="P525" s="2" t="s">
        <v>2124</v>
      </c>
      <c r="Q525" s="2" t="s">
        <v>1495</v>
      </c>
      <c r="R525" s="2" t="s">
        <v>3243</v>
      </c>
      <c r="T525" s="2" t="s">
        <v>3244</v>
      </c>
      <c r="U525" s="2" t="s">
        <v>3245</v>
      </c>
    </row>
    <row r="526" spans="1:70" s="2" customFormat="1" ht="13" x14ac:dyDescent="0.3">
      <c r="A526" s="2" t="s">
        <v>1827</v>
      </c>
      <c r="B526" s="2" t="s">
        <v>1270</v>
      </c>
      <c r="C526" s="10" t="str">
        <f>"2021"</f>
        <v>2021</v>
      </c>
      <c r="D526" s="2" t="s">
        <v>1269</v>
      </c>
      <c r="E526" s="2" t="s">
        <v>1271</v>
      </c>
      <c r="F526" s="2" t="s">
        <v>1274</v>
      </c>
      <c r="G526" s="2" t="str">
        <f>"03064603"</f>
        <v>03064603</v>
      </c>
      <c r="I526" s="2" t="str">
        <f>"Jan2021"</f>
        <v>Jan2021</v>
      </c>
      <c r="J526" s="2">
        <v>112</v>
      </c>
      <c r="M526" s="2">
        <v>1</v>
      </c>
      <c r="N526" s="2">
        <v>146476698</v>
      </c>
      <c r="O526" s="2" t="s">
        <v>1272</v>
      </c>
      <c r="P526" s="2" t="s">
        <v>489</v>
      </c>
      <c r="Q526" s="2" t="s">
        <v>442</v>
      </c>
      <c r="R526" s="2" t="s">
        <v>1273</v>
      </c>
      <c r="U526" s="2" t="s">
        <v>1275</v>
      </c>
    </row>
    <row r="527" spans="1:70" s="2" customFormat="1" ht="13" x14ac:dyDescent="0.3">
      <c r="A527" s="2" t="s">
        <v>11404</v>
      </c>
      <c r="B527" s="2" t="s">
        <v>9126</v>
      </c>
      <c r="C527" s="9" t="s">
        <v>7891</v>
      </c>
      <c r="D527" s="2" t="s">
        <v>9127</v>
      </c>
      <c r="E527" s="2" t="s">
        <v>9128</v>
      </c>
      <c r="U527" s="2" t="s">
        <v>7891</v>
      </c>
      <c r="V527" s="2" t="s">
        <v>9129</v>
      </c>
      <c r="W527" s="2" t="s">
        <v>7891</v>
      </c>
      <c r="X527" s="2" t="s">
        <v>7891</v>
      </c>
      <c r="Y527" s="2" t="s">
        <v>7891</v>
      </c>
      <c r="Z527" s="2" t="s">
        <v>7891</v>
      </c>
      <c r="AA527" s="2" t="s">
        <v>7891</v>
      </c>
      <c r="AB527" s="2" t="s">
        <v>7891</v>
      </c>
      <c r="AC527" s="2" t="s">
        <v>7891</v>
      </c>
      <c r="AD527" s="2" t="s">
        <v>7891</v>
      </c>
      <c r="AE527" s="2" t="s">
        <v>7891</v>
      </c>
      <c r="AF527" s="2" t="s">
        <v>7891</v>
      </c>
      <c r="AG527" s="2" t="s">
        <v>7891</v>
      </c>
      <c r="AH527" s="2" t="s">
        <v>7891</v>
      </c>
      <c r="AI527" s="2" t="s">
        <v>7891</v>
      </c>
      <c r="AJ527" s="2" t="s">
        <v>7891</v>
      </c>
      <c r="AK527" s="2" t="s">
        <v>7891</v>
      </c>
      <c r="AL527" s="2" t="s">
        <v>7891</v>
      </c>
      <c r="AM527" s="2" t="s">
        <v>7891</v>
      </c>
      <c r="AN527" s="2" t="s">
        <v>7891</v>
      </c>
      <c r="AO527" s="2" t="s">
        <v>9130</v>
      </c>
      <c r="AP527" s="2" t="s">
        <v>7891</v>
      </c>
      <c r="AQ527" s="2" t="s">
        <v>7891</v>
      </c>
      <c r="AR527" s="2" t="s">
        <v>7891</v>
      </c>
      <c r="AS527" s="2" t="s">
        <v>7891</v>
      </c>
      <c r="AT527" s="2" t="s">
        <v>9082</v>
      </c>
      <c r="AU527" s="2">
        <v>2021</v>
      </c>
      <c r="AV527" s="2" t="s">
        <v>7891</v>
      </c>
      <c r="AW527" s="2">
        <v>57</v>
      </c>
      <c r="AX527" s="2" t="s">
        <v>7891</v>
      </c>
      <c r="AY527" s="2" t="s">
        <v>7891</v>
      </c>
      <c r="AZ527" s="2" t="s">
        <v>7891</v>
      </c>
      <c r="BA527" s="2" t="s">
        <v>7891</v>
      </c>
      <c r="BB527" s="2" t="s">
        <v>7891</v>
      </c>
      <c r="BC527" s="2" t="s">
        <v>7891</v>
      </c>
      <c r="BD527" s="2">
        <v>424281</v>
      </c>
      <c r="BE527" s="2" t="s">
        <v>7891</v>
      </c>
      <c r="BF527" s="2" t="s">
        <v>7891</v>
      </c>
      <c r="BG527" s="2" t="s">
        <v>7891</v>
      </c>
      <c r="BH527" s="2" t="s">
        <v>7891</v>
      </c>
      <c r="BI527" s="2" t="s">
        <v>7891</v>
      </c>
      <c r="BJ527" s="2" t="s">
        <v>7891</v>
      </c>
      <c r="BK527" s="2" t="s">
        <v>7891</v>
      </c>
      <c r="BL527" s="2" t="s">
        <v>7891</v>
      </c>
      <c r="BM527" s="2" t="s">
        <v>7891</v>
      </c>
      <c r="BN527" s="2" t="s">
        <v>7891</v>
      </c>
      <c r="BO527" s="2" t="s">
        <v>7891</v>
      </c>
      <c r="BP527" s="2" t="s">
        <v>7891</v>
      </c>
      <c r="BQ527" s="2" t="s">
        <v>7891</v>
      </c>
      <c r="BR527" s="2" t="s">
        <v>9131</v>
      </c>
    </row>
    <row r="528" spans="1:70" s="2" customFormat="1" ht="13" x14ac:dyDescent="0.3">
      <c r="A528" s="12" t="s">
        <v>6816</v>
      </c>
      <c r="B528" s="2" t="s">
        <v>4840</v>
      </c>
      <c r="C528" s="9">
        <v>2021</v>
      </c>
      <c r="D528" s="2" t="s">
        <v>4839</v>
      </c>
      <c r="E528" s="2" t="s">
        <v>4843</v>
      </c>
      <c r="G528" s="2" t="s">
        <v>4841</v>
      </c>
      <c r="H528" s="2" t="s">
        <v>4842</v>
      </c>
      <c r="K528" s="11">
        <v>44477</v>
      </c>
      <c r="N528" s="2" t="s">
        <v>522</v>
      </c>
    </row>
    <row r="529" spans="1:70" s="2" customFormat="1" ht="13" x14ac:dyDescent="0.3">
      <c r="A529" s="12" t="s">
        <v>11404</v>
      </c>
      <c r="B529" s="2" t="s">
        <v>9055</v>
      </c>
      <c r="C529" s="9" t="s">
        <v>7891</v>
      </c>
      <c r="D529" s="2" t="s">
        <v>9056</v>
      </c>
      <c r="E529" s="2" t="s">
        <v>8664</v>
      </c>
      <c r="U529" s="2" t="s">
        <v>7891</v>
      </c>
      <c r="V529" s="2" t="s">
        <v>9057</v>
      </c>
      <c r="W529" s="2" t="s">
        <v>7891</v>
      </c>
      <c r="X529" s="2" t="s">
        <v>7891</v>
      </c>
      <c r="Y529" s="2" t="s">
        <v>7891</v>
      </c>
      <c r="Z529" s="2" t="s">
        <v>7891</v>
      </c>
      <c r="AA529" s="2" t="s">
        <v>7891</v>
      </c>
      <c r="AB529" s="2" t="s">
        <v>9058</v>
      </c>
      <c r="AC529" s="2" t="s">
        <v>7891</v>
      </c>
      <c r="AD529" s="2" t="s">
        <v>7891</v>
      </c>
      <c r="AE529" s="2" t="s">
        <v>7891</v>
      </c>
      <c r="AF529" s="2" t="s">
        <v>7891</v>
      </c>
      <c r="AG529" s="2" t="s">
        <v>7891</v>
      </c>
      <c r="AH529" s="2" t="s">
        <v>7891</v>
      </c>
      <c r="AI529" s="2" t="s">
        <v>7891</v>
      </c>
      <c r="AJ529" s="2" t="s">
        <v>7891</v>
      </c>
      <c r="AK529" s="2" t="s">
        <v>7891</v>
      </c>
      <c r="AL529" s="2" t="s">
        <v>7891</v>
      </c>
      <c r="AM529" s="2" t="s">
        <v>7891</v>
      </c>
      <c r="AN529" s="2" t="s">
        <v>7891</v>
      </c>
      <c r="AO529" s="2" t="s">
        <v>8667</v>
      </c>
      <c r="AP529" s="2" t="s">
        <v>8668</v>
      </c>
      <c r="AQ529" s="2" t="s">
        <v>7891</v>
      </c>
      <c r="AR529" s="2" t="s">
        <v>7891</v>
      </c>
      <c r="AS529" s="2" t="s">
        <v>7891</v>
      </c>
      <c r="AT529" s="2" t="s">
        <v>8907</v>
      </c>
      <c r="AU529" s="2">
        <v>2021</v>
      </c>
      <c r="AV529" s="2">
        <v>289</v>
      </c>
      <c r="AW529" s="2" t="s">
        <v>7891</v>
      </c>
      <c r="AX529" s="2" t="s">
        <v>7891</v>
      </c>
      <c r="AY529" s="2" t="s">
        <v>7891</v>
      </c>
      <c r="AZ529" s="2" t="s">
        <v>7891</v>
      </c>
      <c r="BA529" s="2" t="s">
        <v>7891</v>
      </c>
      <c r="BB529" s="2" t="s">
        <v>7891</v>
      </c>
      <c r="BC529" s="2" t="s">
        <v>7891</v>
      </c>
      <c r="BD529" s="2">
        <v>114439</v>
      </c>
      <c r="BE529" s="2" t="s">
        <v>522</v>
      </c>
      <c r="BF529" s="2" t="s">
        <v>7891</v>
      </c>
      <c r="BG529" s="2" t="s">
        <v>9007</v>
      </c>
      <c r="BH529" s="2" t="s">
        <v>7891</v>
      </c>
      <c r="BI529" s="2" t="s">
        <v>7891</v>
      </c>
      <c r="BJ529" s="2" t="s">
        <v>7891</v>
      </c>
      <c r="BK529" s="2" t="s">
        <v>7891</v>
      </c>
      <c r="BL529" s="2" t="s">
        <v>7891</v>
      </c>
      <c r="BM529" s="2">
        <v>34624621</v>
      </c>
      <c r="BN529" s="2" t="s">
        <v>7891</v>
      </c>
      <c r="BO529" s="2" t="s">
        <v>7891</v>
      </c>
      <c r="BP529" s="2" t="s">
        <v>7891</v>
      </c>
      <c r="BQ529" s="2" t="s">
        <v>7891</v>
      </c>
      <c r="BR529" s="2" t="s">
        <v>9059</v>
      </c>
    </row>
    <row r="530" spans="1:70" s="2" customFormat="1" ht="13" x14ac:dyDescent="0.3">
      <c r="A530" s="12" t="s">
        <v>1827</v>
      </c>
      <c r="B530" s="2" t="s">
        <v>521</v>
      </c>
      <c r="C530" s="10" t="str">
        <f>"2021"</f>
        <v>2021</v>
      </c>
      <c r="D530" s="2" t="s">
        <v>520</v>
      </c>
      <c r="E530" s="2" t="s">
        <v>487</v>
      </c>
      <c r="F530" s="2" t="s">
        <v>524</v>
      </c>
      <c r="G530" s="2" t="str">
        <f>"02779536"</f>
        <v>02779536</v>
      </c>
      <c r="I530" s="2" t="str">
        <f>"Nov2021"</f>
        <v>Nov2021</v>
      </c>
      <c r="J530" s="2">
        <v>289</v>
      </c>
      <c r="M530" s="2">
        <v>1</v>
      </c>
      <c r="N530" s="2">
        <v>153293803</v>
      </c>
      <c r="O530" s="2" t="s">
        <v>522</v>
      </c>
      <c r="P530" s="2" t="s">
        <v>489</v>
      </c>
      <c r="Q530" s="2" t="s">
        <v>442</v>
      </c>
      <c r="R530" s="2" t="s">
        <v>523</v>
      </c>
      <c r="U530" s="2" t="s">
        <v>525</v>
      </c>
    </row>
    <row r="531" spans="1:70" s="2" customFormat="1" ht="13" x14ac:dyDescent="0.3">
      <c r="A531" s="2" t="s">
        <v>3856</v>
      </c>
      <c r="B531" s="2" t="s">
        <v>521</v>
      </c>
      <c r="C531" s="9">
        <v>2022</v>
      </c>
      <c r="D531" s="2" t="s">
        <v>2122</v>
      </c>
      <c r="E531" s="2" t="s">
        <v>487</v>
      </c>
      <c r="F531" s="2" t="s">
        <v>2126</v>
      </c>
      <c r="G531" s="2" t="str">
        <f>"02779536"</f>
        <v>02779536</v>
      </c>
      <c r="I531" s="2" t="str">
        <f>"20211101"</f>
        <v>20211101</v>
      </c>
      <c r="J531" s="2">
        <v>289</v>
      </c>
      <c r="N531" s="2" t="s">
        <v>2123</v>
      </c>
      <c r="O531" s="2" t="s">
        <v>522</v>
      </c>
      <c r="P531" s="2" t="s">
        <v>2124</v>
      </c>
      <c r="Q531" s="2" t="s">
        <v>1495</v>
      </c>
      <c r="R531" s="2" t="s">
        <v>2125</v>
      </c>
      <c r="T531" s="2" t="s">
        <v>2126</v>
      </c>
      <c r="U531" s="2" t="s">
        <v>2127</v>
      </c>
    </row>
    <row r="532" spans="1:70" s="2" customFormat="1" ht="13" x14ac:dyDescent="0.3">
      <c r="A532" s="12" t="s">
        <v>6816</v>
      </c>
      <c r="B532" s="2" t="s">
        <v>5764</v>
      </c>
      <c r="C532" s="9">
        <v>2021</v>
      </c>
      <c r="D532" s="2" t="s">
        <v>5763</v>
      </c>
      <c r="E532" s="2" t="s">
        <v>4626</v>
      </c>
      <c r="G532" s="2" t="s">
        <v>5765</v>
      </c>
      <c r="H532" s="2" t="s">
        <v>5766</v>
      </c>
      <c r="K532" s="11">
        <v>44465</v>
      </c>
      <c r="N532" s="2" t="s">
        <v>1065</v>
      </c>
    </row>
    <row r="533" spans="1:70" s="2" customFormat="1" ht="13" x14ac:dyDescent="0.3">
      <c r="A533" s="2" t="s">
        <v>11404</v>
      </c>
      <c r="B533" s="2" t="s">
        <v>11242</v>
      </c>
      <c r="C533" s="9" t="s">
        <v>7891</v>
      </c>
      <c r="D533" s="2" t="s">
        <v>11243</v>
      </c>
      <c r="E533" s="2" t="s">
        <v>9586</v>
      </c>
      <c r="U533" s="2" t="s">
        <v>7891</v>
      </c>
      <c r="V533" s="2" t="s">
        <v>11244</v>
      </c>
      <c r="W533" s="2" t="s">
        <v>7891</v>
      </c>
      <c r="X533" s="2" t="s">
        <v>7891</v>
      </c>
      <c r="Y533" s="2" t="s">
        <v>7891</v>
      </c>
      <c r="Z533" s="2" t="s">
        <v>7891</v>
      </c>
      <c r="AA533" s="2" t="s">
        <v>7891</v>
      </c>
      <c r="AB533" s="2" t="s">
        <v>7891</v>
      </c>
      <c r="AC533" s="2" t="s">
        <v>7891</v>
      </c>
      <c r="AD533" s="2" t="s">
        <v>7891</v>
      </c>
      <c r="AE533" s="2" t="s">
        <v>7891</v>
      </c>
      <c r="AF533" s="2" t="s">
        <v>7891</v>
      </c>
      <c r="AG533" s="2" t="s">
        <v>7891</v>
      </c>
      <c r="AH533" s="2" t="s">
        <v>7891</v>
      </c>
      <c r="AI533" s="2" t="s">
        <v>7891</v>
      </c>
      <c r="AJ533" s="2" t="s">
        <v>7891</v>
      </c>
      <c r="AK533" s="2" t="s">
        <v>7891</v>
      </c>
      <c r="AL533" s="2" t="s">
        <v>7891</v>
      </c>
      <c r="AM533" s="2" t="s">
        <v>7891</v>
      </c>
      <c r="AN533" s="2" t="s">
        <v>7891</v>
      </c>
      <c r="AO533" s="2" t="s">
        <v>9588</v>
      </c>
      <c r="AP533" s="2" t="s">
        <v>9589</v>
      </c>
      <c r="AQ533" s="2" t="s">
        <v>7891</v>
      </c>
      <c r="AR533" s="2" t="s">
        <v>7891</v>
      </c>
      <c r="AS533" s="2" t="s">
        <v>7891</v>
      </c>
      <c r="AT533" s="2" t="s">
        <v>11245</v>
      </c>
      <c r="AU533" s="2">
        <v>2020</v>
      </c>
      <c r="AV533" s="2">
        <v>99</v>
      </c>
      <c r="AW533" s="2">
        <v>35</v>
      </c>
      <c r="AX533" s="2" t="s">
        <v>7891</v>
      </c>
      <c r="AY533" s="2" t="s">
        <v>7891</v>
      </c>
      <c r="AZ533" s="2" t="s">
        <v>7891</v>
      </c>
      <c r="BA533" s="2" t="s">
        <v>7891</v>
      </c>
      <c r="BB533" s="2" t="s">
        <v>7891</v>
      </c>
      <c r="BC533" s="2" t="s">
        <v>7891</v>
      </c>
      <c r="BD533" s="2" t="s">
        <v>11246</v>
      </c>
      <c r="BE533" s="2" t="s">
        <v>11247</v>
      </c>
      <c r="BF533" s="2" t="s">
        <v>7891</v>
      </c>
      <c r="BG533" s="2" t="s">
        <v>7891</v>
      </c>
      <c r="BH533" s="2" t="s">
        <v>7891</v>
      </c>
      <c r="BI533" s="2" t="s">
        <v>7891</v>
      </c>
      <c r="BJ533" s="2" t="s">
        <v>7891</v>
      </c>
      <c r="BK533" s="2" t="s">
        <v>7891</v>
      </c>
      <c r="BL533" s="2" t="s">
        <v>7891</v>
      </c>
      <c r="BM533" s="2">
        <v>32871893</v>
      </c>
      <c r="BN533" s="2" t="s">
        <v>7891</v>
      </c>
      <c r="BO533" s="2" t="s">
        <v>7891</v>
      </c>
      <c r="BP533" s="2" t="s">
        <v>7891</v>
      </c>
      <c r="BQ533" s="2" t="s">
        <v>7891</v>
      </c>
      <c r="BR533" s="2" t="s">
        <v>11248</v>
      </c>
    </row>
    <row r="534" spans="1:70" s="2" customFormat="1" ht="13" x14ac:dyDescent="0.3">
      <c r="A534" s="2" t="s">
        <v>1827</v>
      </c>
      <c r="B534" s="2" t="s">
        <v>1064</v>
      </c>
      <c r="C534" s="10" t="str">
        <f>"2021"</f>
        <v>2021</v>
      </c>
      <c r="D534" s="2" t="s">
        <v>1063</v>
      </c>
      <c r="E534" s="2" t="s">
        <v>592</v>
      </c>
      <c r="F534" s="2" t="s">
        <v>1067</v>
      </c>
      <c r="G534" s="2" t="str">
        <f>"01650327"</f>
        <v>01650327</v>
      </c>
      <c r="I534" s="2" t="str">
        <f>"Dec2021"</f>
        <v>Dec2021</v>
      </c>
      <c r="J534" s="2">
        <v>295</v>
      </c>
      <c r="L534" s="2">
        <v>1421</v>
      </c>
      <c r="M534" s="2">
        <v>11</v>
      </c>
      <c r="N534" s="2">
        <v>153096420</v>
      </c>
      <c r="O534" s="2" t="s">
        <v>1065</v>
      </c>
      <c r="P534" s="2" t="s">
        <v>449</v>
      </c>
      <c r="Q534" s="2" t="s">
        <v>442</v>
      </c>
      <c r="R534" s="2" t="s">
        <v>1066</v>
      </c>
      <c r="U534" s="2" t="s">
        <v>1068</v>
      </c>
    </row>
    <row r="535" spans="1:70" s="2" customFormat="1" ht="13" x14ac:dyDescent="0.3">
      <c r="A535" s="2" t="s">
        <v>11404</v>
      </c>
      <c r="B535" s="2" t="s">
        <v>8030</v>
      </c>
      <c r="C535" s="9" t="s">
        <v>7891</v>
      </c>
      <c r="D535" s="2" t="s">
        <v>8031</v>
      </c>
      <c r="E535" s="2" t="s">
        <v>8032</v>
      </c>
      <c r="U535" s="2" t="s">
        <v>7891</v>
      </c>
      <c r="V535" s="2" t="s">
        <v>8033</v>
      </c>
      <c r="W535" s="2" t="s">
        <v>7891</v>
      </c>
      <c r="X535" s="2" t="s">
        <v>7891</v>
      </c>
      <c r="Y535" s="2" t="s">
        <v>7891</v>
      </c>
      <c r="Z535" s="2" t="s">
        <v>7891</v>
      </c>
      <c r="AA535" s="2" t="s">
        <v>7891</v>
      </c>
      <c r="AB535" s="2" t="s">
        <v>8034</v>
      </c>
      <c r="AC535" s="2" t="s">
        <v>7891</v>
      </c>
      <c r="AD535" s="2" t="s">
        <v>7891</v>
      </c>
      <c r="AE535" s="2" t="s">
        <v>7891</v>
      </c>
      <c r="AF535" s="2" t="s">
        <v>7891</v>
      </c>
      <c r="AG535" s="2" t="s">
        <v>7891</v>
      </c>
      <c r="AH535" s="2" t="s">
        <v>7891</v>
      </c>
      <c r="AI535" s="2" t="s">
        <v>7891</v>
      </c>
      <c r="AJ535" s="2" t="s">
        <v>7891</v>
      </c>
      <c r="AK535" s="2" t="s">
        <v>7891</v>
      </c>
      <c r="AL535" s="2" t="s">
        <v>7891</v>
      </c>
      <c r="AM535" s="2" t="s">
        <v>7891</v>
      </c>
      <c r="AN535" s="2" t="s">
        <v>7891</v>
      </c>
      <c r="AO535" s="2" t="s">
        <v>8035</v>
      </c>
      <c r="AP535" s="2" t="s">
        <v>7891</v>
      </c>
      <c r="AQ535" s="2" t="s">
        <v>7891</v>
      </c>
      <c r="AR535" s="2" t="s">
        <v>7891</v>
      </c>
      <c r="AS535" s="2" t="s">
        <v>7891</v>
      </c>
      <c r="AT535" s="2" t="s">
        <v>8036</v>
      </c>
      <c r="AU535" s="2">
        <v>2022</v>
      </c>
      <c r="AV535" s="2">
        <v>21</v>
      </c>
      <c r="AW535" s="2">
        <v>1</v>
      </c>
      <c r="AX535" s="2" t="s">
        <v>7891</v>
      </c>
      <c r="AY535" s="2" t="s">
        <v>7891</v>
      </c>
      <c r="AZ535" s="2" t="s">
        <v>7891</v>
      </c>
      <c r="BA535" s="2" t="s">
        <v>7891</v>
      </c>
      <c r="BB535" s="2" t="s">
        <v>7891</v>
      </c>
      <c r="BC535" s="2" t="s">
        <v>7891</v>
      </c>
      <c r="BD535" s="2">
        <v>68</v>
      </c>
      <c r="BE535" s="2" t="s">
        <v>8037</v>
      </c>
      <c r="BF535" s="2" t="s">
        <v>7891</v>
      </c>
      <c r="BG535" s="2" t="s">
        <v>7891</v>
      </c>
      <c r="BH535" s="2" t="s">
        <v>7891</v>
      </c>
      <c r="BI535" s="2" t="s">
        <v>7891</v>
      </c>
      <c r="BJ535" s="2" t="s">
        <v>7891</v>
      </c>
      <c r="BK535" s="2" t="s">
        <v>7891</v>
      </c>
      <c r="BL535" s="2" t="s">
        <v>7891</v>
      </c>
      <c r="BM535" s="2">
        <v>35538473</v>
      </c>
      <c r="BN535" s="2" t="s">
        <v>7891</v>
      </c>
      <c r="BO535" s="2" t="s">
        <v>7891</v>
      </c>
      <c r="BP535" s="2" t="s">
        <v>7891</v>
      </c>
      <c r="BQ535" s="2" t="s">
        <v>7891</v>
      </c>
      <c r="BR535" s="2" t="s">
        <v>8038</v>
      </c>
    </row>
    <row r="536" spans="1:70" s="2" customFormat="1" ht="13" x14ac:dyDescent="0.3">
      <c r="A536" s="2" t="s">
        <v>6816</v>
      </c>
      <c r="B536" s="2" t="s">
        <v>4225</v>
      </c>
      <c r="C536" s="9">
        <v>2021</v>
      </c>
      <c r="D536" s="2" t="s">
        <v>4224</v>
      </c>
      <c r="E536" s="2" t="s">
        <v>4228</v>
      </c>
      <c r="G536" s="2" t="s">
        <v>4226</v>
      </c>
      <c r="H536" s="2" t="s">
        <v>4227</v>
      </c>
      <c r="K536" s="11">
        <v>43854</v>
      </c>
      <c r="N536" s="2" t="s">
        <v>4229</v>
      </c>
    </row>
    <row r="537" spans="1:70" s="2" customFormat="1" ht="13" x14ac:dyDescent="0.3">
      <c r="A537" s="2" t="s">
        <v>11404</v>
      </c>
      <c r="B537" s="2" t="s">
        <v>11303</v>
      </c>
      <c r="C537" s="9" t="s">
        <v>7891</v>
      </c>
      <c r="D537" s="2" t="s">
        <v>11304</v>
      </c>
      <c r="E537" s="2" t="s">
        <v>11305</v>
      </c>
      <c r="U537" s="2" t="s">
        <v>7891</v>
      </c>
      <c r="V537" s="2" t="s">
        <v>11306</v>
      </c>
      <c r="W537" s="2" t="s">
        <v>7891</v>
      </c>
      <c r="X537" s="2" t="s">
        <v>7891</v>
      </c>
      <c r="Y537" s="2" t="s">
        <v>7891</v>
      </c>
      <c r="Z537" s="2" t="s">
        <v>7891</v>
      </c>
      <c r="AA537" s="2" t="s">
        <v>11307</v>
      </c>
      <c r="AB537" s="2" t="s">
        <v>11308</v>
      </c>
      <c r="AC537" s="2" t="s">
        <v>7891</v>
      </c>
      <c r="AD537" s="2" t="s">
        <v>7891</v>
      </c>
      <c r="AE537" s="2" t="s">
        <v>7891</v>
      </c>
      <c r="AF537" s="2" t="s">
        <v>7891</v>
      </c>
      <c r="AG537" s="2" t="s">
        <v>7891</v>
      </c>
      <c r="AH537" s="2" t="s">
        <v>7891</v>
      </c>
      <c r="AI537" s="2" t="s">
        <v>7891</v>
      </c>
      <c r="AJ537" s="2" t="s">
        <v>7891</v>
      </c>
      <c r="AK537" s="2" t="s">
        <v>7891</v>
      </c>
      <c r="AL537" s="2" t="s">
        <v>7891</v>
      </c>
      <c r="AM537" s="2" t="s">
        <v>7891</v>
      </c>
      <c r="AN537" s="2" t="s">
        <v>7891</v>
      </c>
      <c r="AO537" s="2" t="s">
        <v>11309</v>
      </c>
      <c r="AP537" s="2" t="s">
        <v>11310</v>
      </c>
      <c r="AQ537" s="2" t="s">
        <v>11311</v>
      </c>
      <c r="AR537" s="2" t="s">
        <v>7891</v>
      </c>
      <c r="AS537" s="2" t="s">
        <v>7891</v>
      </c>
      <c r="AT537" s="2" t="s">
        <v>7891</v>
      </c>
      <c r="AU537" s="2">
        <v>2020</v>
      </c>
      <c r="AV537" s="2">
        <v>605</v>
      </c>
      <c r="AW537" s="2" t="s">
        <v>7891</v>
      </c>
      <c r="AX537" s="2" t="s">
        <v>7891</v>
      </c>
      <c r="AY537" s="2" t="s">
        <v>7891</v>
      </c>
      <c r="AZ537" s="2" t="s">
        <v>7891</v>
      </c>
      <c r="BA537" s="2" t="s">
        <v>7891</v>
      </c>
      <c r="BB537" s="2">
        <v>472</v>
      </c>
      <c r="BC537" s="2">
        <v>481</v>
      </c>
      <c r="BD537" s="2" t="s">
        <v>7891</v>
      </c>
      <c r="BE537" s="2" t="s">
        <v>11312</v>
      </c>
      <c r="BF537" s="2" t="s">
        <v>7891</v>
      </c>
      <c r="BG537" s="2" t="s">
        <v>7891</v>
      </c>
      <c r="BH537" s="2" t="s">
        <v>7891</v>
      </c>
      <c r="BI537" s="2" t="s">
        <v>7891</v>
      </c>
      <c r="BJ537" s="2" t="s">
        <v>7891</v>
      </c>
      <c r="BK537" s="2" t="s">
        <v>7891</v>
      </c>
      <c r="BL537" s="2" t="s">
        <v>7891</v>
      </c>
      <c r="BM537" s="2" t="s">
        <v>7891</v>
      </c>
      <c r="BN537" s="2" t="s">
        <v>7891</v>
      </c>
      <c r="BO537" s="2" t="s">
        <v>7891</v>
      </c>
      <c r="BP537" s="2" t="s">
        <v>7891</v>
      </c>
      <c r="BQ537" s="2" t="s">
        <v>7891</v>
      </c>
      <c r="BR537" s="2" t="s">
        <v>11313</v>
      </c>
    </row>
    <row r="538" spans="1:70" s="2" customFormat="1" ht="13" x14ac:dyDescent="0.3">
      <c r="A538" s="2" t="s">
        <v>11404</v>
      </c>
      <c r="B538" s="2" t="s">
        <v>11314</v>
      </c>
      <c r="C538" s="9" t="s">
        <v>7891</v>
      </c>
      <c r="D538" s="2" t="s">
        <v>11315</v>
      </c>
      <c r="E538" s="2" t="s">
        <v>9598</v>
      </c>
      <c r="U538" s="2" t="s">
        <v>7891</v>
      </c>
      <c r="V538" s="2" t="s">
        <v>11316</v>
      </c>
      <c r="W538" s="2" t="s">
        <v>7891</v>
      </c>
      <c r="X538" s="2" t="s">
        <v>7891</v>
      </c>
      <c r="Y538" s="2" t="s">
        <v>7891</v>
      </c>
      <c r="Z538" s="2" t="s">
        <v>7891</v>
      </c>
      <c r="AA538" s="2" t="s">
        <v>11317</v>
      </c>
      <c r="AB538" s="2" t="s">
        <v>11318</v>
      </c>
      <c r="AC538" s="2" t="s">
        <v>7891</v>
      </c>
      <c r="AD538" s="2" t="s">
        <v>7891</v>
      </c>
      <c r="AE538" s="2" t="s">
        <v>7891</v>
      </c>
      <c r="AF538" s="2" t="s">
        <v>7891</v>
      </c>
      <c r="AG538" s="2" t="s">
        <v>7891</v>
      </c>
      <c r="AH538" s="2" t="s">
        <v>7891</v>
      </c>
      <c r="AI538" s="2" t="s">
        <v>7891</v>
      </c>
      <c r="AJ538" s="2" t="s">
        <v>7891</v>
      </c>
      <c r="AK538" s="2" t="s">
        <v>7891</v>
      </c>
      <c r="AL538" s="2" t="s">
        <v>7891</v>
      </c>
      <c r="AM538" s="2" t="s">
        <v>7891</v>
      </c>
      <c r="AN538" s="2" t="s">
        <v>7891</v>
      </c>
      <c r="AO538" s="2" t="s">
        <v>9601</v>
      </c>
      <c r="AP538" s="2" t="s">
        <v>9602</v>
      </c>
      <c r="AQ538" s="2" t="s">
        <v>7891</v>
      </c>
      <c r="AR538" s="2" t="s">
        <v>7891</v>
      </c>
      <c r="AS538" s="2" t="s">
        <v>7891</v>
      </c>
      <c r="AT538" s="2" t="s">
        <v>7891</v>
      </c>
      <c r="AU538" s="2">
        <v>2020</v>
      </c>
      <c r="AV538" s="2">
        <v>29</v>
      </c>
      <c r="AW538" s="2" t="s">
        <v>7891</v>
      </c>
      <c r="AX538" s="2" t="s">
        <v>7891</v>
      </c>
      <c r="AY538" s="2" t="s">
        <v>7891</v>
      </c>
      <c r="AZ538" s="2" t="s">
        <v>7891</v>
      </c>
      <c r="BA538" s="2" t="s">
        <v>7891</v>
      </c>
      <c r="BB538" s="2" t="s">
        <v>7891</v>
      </c>
      <c r="BC538" s="2" t="s">
        <v>7891</v>
      </c>
      <c r="BD538" s="2" t="s">
        <v>11319</v>
      </c>
      <c r="BE538" s="2" t="s">
        <v>11320</v>
      </c>
      <c r="BF538" s="2" t="s">
        <v>7891</v>
      </c>
      <c r="BG538" s="2" t="s">
        <v>7891</v>
      </c>
      <c r="BH538" s="2" t="s">
        <v>7891</v>
      </c>
      <c r="BI538" s="2" t="s">
        <v>7891</v>
      </c>
      <c r="BJ538" s="2" t="s">
        <v>7891</v>
      </c>
      <c r="BK538" s="2" t="s">
        <v>7891</v>
      </c>
      <c r="BL538" s="2" t="s">
        <v>7891</v>
      </c>
      <c r="BM538" s="2">
        <v>30929647</v>
      </c>
      <c r="BN538" s="2" t="s">
        <v>7891</v>
      </c>
      <c r="BO538" s="2" t="s">
        <v>7891</v>
      </c>
      <c r="BP538" s="2" t="s">
        <v>7891</v>
      </c>
      <c r="BQ538" s="2" t="s">
        <v>7891</v>
      </c>
      <c r="BR538" s="2" t="s">
        <v>11321</v>
      </c>
    </row>
    <row r="539" spans="1:70" s="2" customFormat="1" ht="13" x14ac:dyDescent="0.3">
      <c r="A539" s="2" t="s">
        <v>6816</v>
      </c>
      <c r="B539" s="2" t="s">
        <v>4435</v>
      </c>
      <c r="C539" s="9">
        <v>1993</v>
      </c>
      <c r="D539" s="2" t="s">
        <v>4434</v>
      </c>
      <c r="E539" s="2" t="s">
        <v>4438</v>
      </c>
      <c r="G539" s="2" t="s">
        <v>4436</v>
      </c>
      <c r="H539" s="2" t="s">
        <v>4437</v>
      </c>
      <c r="K539" s="11">
        <v>44637</v>
      </c>
    </row>
    <row r="540" spans="1:70" s="2" customFormat="1" ht="13" x14ac:dyDescent="0.3">
      <c r="A540" s="12" t="s">
        <v>7079</v>
      </c>
      <c r="B540" s="2" t="s">
        <v>7161</v>
      </c>
      <c r="C540" s="9">
        <v>2022</v>
      </c>
      <c r="D540" s="2" t="s">
        <v>7160</v>
      </c>
      <c r="E540" s="2" t="s">
        <v>7164</v>
      </c>
      <c r="G540" s="2" t="s">
        <v>7162</v>
      </c>
      <c r="H540" s="2" t="s">
        <v>7163</v>
      </c>
      <c r="K540" s="11">
        <v>44617</v>
      </c>
      <c r="L540" s="2" t="s">
        <v>7165</v>
      </c>
      <c r="N540" s="2" t="s">
        <v>7166</v>
      </c>
    </row>
    <row r="541" spans="1:70" s="2" customFormat="1" ht="13" x14ac:dyDescent="0.3">
      <c r="A541" s="2" t="s">
        <v>7858</v>
      </c>
      <c r="B541" s="2" t="s">
        <v>7756</v>
      </c>
      <c r="C541" s="9">
        <v>2022</v>
      </c>
      <c r="D541" s="2" t="s">
        <v>7757</v>
      </c>
      <c r="E541" s="2" t="s">
        <v>7758</v>
      </c>
      <c r="G541" s="2">
        <v>13</v>
      </c>
      <c r="H541" s="2">
        <v>2</v>
      </c>
      <c r="I541" s="2">
        <v>356</v>
      </c>
      <c r="N541" s="2" t="s">
        <v>7166</v>
      </c>
      <c r="O541" s="2" t="s">
        <v>7759</v>
      </c>
      <c r="P541" s="2" t="s">
        <v>467</v>
      </c>
      <c r="Q541" s="2" t="s">
        <v>7218</v>
      </c>
      <c r="R541" s="2" t="s">
        <v>7266</v>
      </c>
      <c r="S541" s="2" t="s">
        <v>7219</v>
      </c>
      <c r="T541" s="2" t="s">
        <v>7760</v>
      </c>
    </row>
    <row r="542" spans="1:70" s="2" customFormat="1" ht="13" x14ac:dyDescent="0.3">
      <c r="A542" s="12" t="s">
        <v>3856</v>
      </c>
      <c r="B542" s="2" t="s">
        <v>3580</v>
      </c>
      <c r="C542" s="9">
        <v>2020</v>
      </c>
      <c r="D542" s="2" t="s">
        <v>3579</v>
      </c>
      <c r="E542" s="2" t="s">
        <v>2634</v>
      </c>
      <c r="F542" s="2" t="s">
        <v>3584</v>
      </c>
      <c r="G542" s="2" t="str">
        <f>"01497634"</f>
        <v>01497634</v>
      </c>
      <c r="I542" s="2" t="str">
        <f>"20201201"</f>
        <v>20201201</v>
      </c>
      <c r="J542" s="2">
        <v>119</v>
      </c>
      <c r="L542" s="2">
        <v>9</v>
      </c>
      <c r="M542" s="2">
        <v>12</v>
      </c>
      <c r="N542" s="2" t="s">
        <v>3581</v>
      </c>
      <c r="O542" s="2" t="s">
        <v>3582</v>
      </c>
      <c r="P542" s="2" t="s">
        <v>2124</v>
      </c>
      <c r="Q542" s="2" t="s">
        <v>1495</v>
      </c>
      <c r="R542" s="2" t="s">
        <v>3583</v>
      </c>
      <c r="T542" s="2" t="s">
        <v>3584</v>
      </c>
      <c r="U542" s="2" t="s">
        <v>3585</v>
      </c>
    </row>
    <row r="543" spans="1:70" s="2" customFormat="1" ht="13" x14ac:dyDescent="0.3">
      <c r="A543" s="12" t="s">
        <v>4015</v>
      </c>
      <c r="B543" s="2" t="s">
        <v>3580</v>
      </c>
      <c r="C543" s="9">
        <v>2020</v>
      </c>
      <c r="D543" s="2" t="s">
        <v>3579</v>
      </c>
      <c r="E543" s="2" t="s">
        <v>2634</v>
      </c>
      <c r="F543" s="2" t="s">
        <v>3584</v>
      </c>
      <c r="G543" s="2" t="str">
        <f>"01497634"</f>
        <v>01497634</v>
      </c>
      <c r="I543" s="2" t="str">
        <f>"20201201"</f>
        <v>20201201</v>
      </c>
      <c r="J543" s="2">
        <v>119</v>
      </c>
      <c r="L543" s="2">
        <v>9</v>
      </c>
      <c r="M543" s="2">
        <v>12</v>
      </c>
      <c r="N543" s="2" t="s">
        <v>3581</v>
      </c>
      <c r="O543" s="2" t="s">
        <v>3582</v>
      </c>
      <c r="P543" s="2" t="s">
        <v>2124</v>
      </c>
      <c r="Q543" s="2" t="s">
        <v>1495</v>
      </c>
      <c r="R543" s="2" t="s">
        <v>3583</v>
      </c>
      <c r="T543" s="2" t="s">
        <v>3584</v>
      </c>
      <c r="U543" s="2" t="s">
        <v>3585</v>
      </c>
    </row>
    <row r="544" spans="1:70" s="2" customFormat="1" ht="13" x14ac:dyDescent="0.3">
      <c r="A544" s="2" t="s">
        <v>4086</v>
      </c>
      <c r="B544" s="2" t="s">
        <v>3580</v>
      </c>
      <c r="C544" s="9">
        <v>2020</v>
      </c>
      <c r="D544" s="2" t="s">
        <v>3579</v>
      </c>
      <c r="E544" s="2" t="s">
        <v>2634</v>
      </c>
      <c r="F544" s="2" t="s">
        <v>3584</v>
      </c>
      <c r="G544" s="2" t="str">
        <f>"01497634"</f>
        <v>01497634</v>
      </c>
      <c r="I544" s="2" t="str">
        <f>"20201201"</f>
        <v>20201201</v>
      </c>
      <c r="J544" s="2">
        <v>119</v>
      </c>
      <c r="L544" s="2">
        <v>9</v>
      </c>
      <c r="M544" s="2">
        <v>12</v>
      </c>
      <c r="N544" s="2" t="s">
        <v>3581</v>
      </c>
      <c r="O544" s="2" t="s">
        <v>3582</v>
      </c>
      <c r="P544" s="2" t="s">
        <v>2124</v>
      </c>
      <c r="Q544" s="2" t="s">
        <v>1495</v>
      </c>
      <c r="R544" s="2" t="s">
        <v>3583</v>
      </c>
      <c r="T544" s="2" t="s">
        <v>3584</v>
      </c>
      <c r="U544" s="2" t="s">
        <v>3585</v>
      </c>
    </row>
    <row r="545" spans="1:70" s="2" customFormat="1" ht="13" x14ac:dyDescent="0.3">
      <c r="A545" s="12" t="s">
        <v>6816</v>
      </c>
      <c r="B545" s="2" t="s">
        <v>4759</v>
      </c>
      <c r="C545" s="9">
        <v>2021</v>
      </c>
      <c r="D545" s="2" t="s">
        <v>4758</v>
      </c>
      <c r="E545" s="2" t="s">
        <v>4762</v>
      </c>
      <c r="G545" s="2" t="s">
        <v>4760</v>
      </c>
      <c r="H545" s="2" t="s">
        <v>4761</v>
      </c>
      <c r="K545" s="11">
        <v>44315</v>
      </c>
      <c r="L545" s="2" t="s">
        <v>4763</v>
      </c>
      <c r="N545" s="2" t="s">
        <v>4764</v>
      </c>
    </row>
    <row r="546" spans="1:70" s="2" customFormat="1" ht="13" x14ac:dyDescent="0.3">
      <c r="A546" s="2" t="s">
        <v>11404</v>
      </c>
      <c r="B546" s="2" t="s">
        <v>9914</v>
      </c>
      <c r="C546" s="9" t="s">
        <v>7891</v>
      </c>
      <c r="D546" s="2" t="s">
        <v>4758</v>
      </c>
      <c r="E546" s="2" t="s">
        <v>8768</v>
      </c>
      <c r="U546" s="2" t="s">
        <v>7891</v>
      </c>
      <c r="V546" s="2" t="s">
        <v>9915</v>
      </c>
      <c r="W546" s="2" t="s">
        <v>7891</v>
      </c>
      <c r="X546" s="2" t="s">
        <v>7891</v>
      </c>
      <c r="Y546" s="2" t="s">
        <v>7891</v>
      </c>
      <c r="Z546" s="2" t="s">
        <v>7891</v>
      </c>
      <c r="AA546" s="2" t="s">
        <v>7891</v>
      </c>
      <c r="AB546" s="2" t="s">
        <v>9916</v>
      </c>
      <c r="AC546" s="2" t="s">
        <v>7891</v>
      </c>
      <c r="AD546" s="2" t="s">
        <v>7891</v>
      </c>
      <c r="AE546" s="2" t="s">
        <v>7891</v>
      </c>
      <c r="AF546" s="2" t="s">
        <v>7891</v>
      </c>
      <c r="AG546" s="2" t="s">
        <v>7891</v>
      </c>
      <c r="AH546" s="2" t="s">
        <v>7891</v>
      </c>
      <c r="AI546" s="2" t="s">
        <v>7891</v>
      </c>
      <c r="AJ546" s="2" t="s">
        <v>7891</v>
      </c>
      <c r="AK546" s="2" t="s">
        <v>7891</v>
      </c>
      <c r="AL546" s="2" t="s">
        <v>7891</v>
      </c>
      <c r="AM546" s="2" t="s">
        <v>7891</v>
      </c>
      <c r="AN546" s="2" t="s">
        <v>7891</v>
      </c>
      <c r="AO546" s="2" t="s">
        <v>7891</v>
      </c>
      <c r="AP546" s="2" t="s">
        <v>8772</v>
      </c>
      <c r="AQ546" s="2" t="s">
        <v>7891</v>
      </c>
      <c r="AR546" s="2" t="s">
        <v>7891</v>
      </c>
      <c r="AS546" s="2" t="s">
        <v>7891</v>
      </c>
      <c r="AT546" s="2" t="s">
        <v>9911</v>
      </c>
      <c r="AU546" s="2">
        <v>2021</v>
      </c>
      <c r="AV546" s="2">
        <v>6</v>
      </c>
      <c r="AW546" s="2" t="s">
        <v>7891</v>
      </c>
      <c r="AX546" s="2" t="s">
        <v>7891</v>
      </c>
      <c r="AY546" s="2" t="s">
        <v>7891</v>
      </c>
      <c r="AZ546" s="2" t="s">
        <v>7891</v>
      </c>
      <c r="BA546" s="2" t="s">
        <v>7891</v>
      </c>
      <c r="BB546" s="2" t="s">
        <v>7891</v>
      </c>
      <c r="BC546" s="2" t="s">
        <v>7891</v>
      </c>
      <c r="BD546" s="2">
        <v>635986</v>
      </c>
      <c r="BE546" s="2" t="s">
        <v>4764</v>
      </c>
      <c r="BF546" s="2" t="s">
        <v>7891</v>
      </c>
      <c r="BG546" s="2" t="s">
        <v>7891</v>
      </c>
      <c r="BH546" s="2" t="s">
        <v>7891</v>
      </c>
      <c r="BI546" s="2" t="s">
        <v>7891</v>
      </c>
      <c r="BJ546" s="2" t="s">
        <v>7891</v>
      </c>
      <c r="BK546" s="2" t="s">
        <v>7891</v>
      </c>
      <c r="BL546" s="2" t="s">
        <v>7891</v>
      </c>
      <c r="BM546" s="2">
        <v>33912612</v>
      </c>
      <c r="BN546" s="2" t="s">
        <v>7891</v>
      </c>
      <c r="BO546" s="2" t="s">
        <v>7891</v>
      </c>
      <c r="BP546" s="2" t="s">
        <v>7891</v>
      </c>
      <c r="BQ546" s="2" t="s">
        <v>7891</v>
      </c>
      <c r="BR546" s="2" t="s">
        <v>9917</v>
      </c>
    </row>
    <row r="547" spans="1:70" s="2" customFormat="1" ht="13" x14ac:dyDescent="0.3">
      <c r="A547" s="2" t="s">
        <v>6816</v>
      </c>
      <c r="B547" s="2" t="s">
        <v>5735</v>
      </c>
      <c r="C547" s="9">
        <v>2021</v>
      </c>
      <c r="D547" s="2" t="s">
        <v>5734</v>
      </c>
      <c r="E547" s="2" t="s">
        <v>4843</v>
      </c>
      <c r="G547" s="2" t="s">
        <v>5736</v>
      </c>
      <c r="H547" s="2" t="s">
        <v>5737</v>
      </c>
      <c r="K547" s="11">
        <v>44393</v>
      </c>
      <c r="N547" s="2" t="s">
        <v>549</v>
      </c>
    </row>
    <row r="548" spans="1:70" s="2" customFormat="1" ht="13" x14ac:dyDescent="0.3">
      <c r="A548" s="2" t="s">
        <v>6816</v>
      </c>
      <c r="B548" s="2" t="s">
        <v>5752</v>
      </c>
      <c r="C548" s="9">
        <v>2021</v>
      </c>
      <c r="D548" s="2" t="s">
        <v>5751</v>
      </c>
      <c r="E548" s="2" t="s">
        <v>5755</v>
      </c>
      <c r="G548" s="2" t="s">
        <v>5753</v>
      </c>
      <c r="H548" s="2" t="s">
        <v>5754</v>
      </c>
      <c r="K548" s="11">
        <v>44364</v>
      </c>
      <c r="L548" s="2" t="s">
        <v>5756</v>
      </c>
      <c r="M548" s="2" t="s">
        <v>5757</v>
      </c>
      <c r="N548" s="2" t="s">
        <v>2862</v>
      </c>
    </row>
    <row r="549" spans="1:70" s="2" customFormat="1" ht="13" x14ac:dyDescent="0.3">
      <c r="A549" s="12" t="s">
        <v>1827</v>
      </c>
      <c r="B549" s="2" t="s">
        <v>548</v>
      </c>
      <c r="C549" s="10" t="str">
        <f>"2021"</f>
        <v>2021</v>
      </c>
      <c r="D549" s="2" t="s">
        <v>547</v>
      </c>
      <c r="E549" s="2" t="s">
        <v>487</v>
      </c>
      <c r="F549" s="2" t="s">
        <v>551</v>
      </c>
      <c r="G549" s="2" t="str">
        <f>"02779536"</f>
        <v>02779536</v>
      </c>
      <c r="I549" s="2" t="str">
        <f>"Sep2021"</f>
        <v>Sep2021</v>
      </c>
      <c r="J549" s="2">
        <v>284</v>
      </c>
      <c r="M549" s="2">
        <v>1</v>
      </c>
      <c r="N549" s="2">
        <v>151816621</v>
      </c>
      <c r="O549" s="2" t="s">
        <v>549</v>
      </c>
      <c r="P549" s="2" t="s">
        <v>489</v>
      </c>
      <c r="Q549" s="2" t="s">
        <v>442</v>
      </c>
      <c r="R549" s="2" t="s">
        <v>550</v>
      </c>
      <c r="U549" s="2" t="s">
        <v>552</v>
      </c>
    </row>
    <row r="550" spans="1:70" s="2" customFormat="1" ht="13" x14ac:dyDescent="0.3">
      <c r="A550" s="2" t="s">
        <v>3856</v>
      </c>
      <c r="B550" s="2" t="s">
        <v>548</v>
      </c>
      <c r="C550" s="9">
        <v>2021</v>
      </c>
      <c r="D550" s="2" t="s">
        <v>547</v>
      </c>
      <c r="E550" s="2" t="s">
        <v>487</v>
      </c>
      <c r="F550" s="2" t="s">
        <v>2190</v>
      </c>
      <c r="G550" s="2" t="str">
        <f>"02779536"</f>
        <v>02779536</v>
      </c>
      <c r="I550" s="2" t="str">
        <f>"20210901"</f>
        <v>20210901</v>
      </c>
      <c r="J550" s="2">
        <v>284</v>
      </c>
      <c r="N550" s="2" t="s">
        <v>2188</v>
      </c>
      <c r="O550" s="2" t="s">
        <v>549</v>
      </c>
      <c r="P550" s="2" t="s">
        <v>2124</v>
      </c>
      <c r="Q550" s="2" t="s">
        <v>1495</v>
      </c>
      <c r="R550" s="2" t="s">
        <v>2189</v>
      </c>
      <c r="T550" s="2" t="s">
        <v>2190</v>
      </c>
      <c r="U550" s="2" t="s">
        <v>2191</v>
      </c>
    </row>
    <row r="551" spans="1:70" s="2" customFormat="1" ht="13" x14ac:dyDescent="0.3">
      <c r="A551" s="2" t="s">
        <v>11404</v>
      </c>
      <c r="B551" s="2" t="s">
        <v>9974</v>
      </c>
      <c r="C551" s="9" t="s">
        <v>7891</v>
      </c>
      <c r="D551" s="2" t="s">
        <v>9975</v>
      </c>
      <c r="E551" s="2" t="s">
        <v>9976</v>
      </c>
      <c r="U551" s="2" t="s">
        <v>7891</v>
      </c>
      <c r="V551" s="2" t="s">
        <v>9977</v>
      </c>
      <c r="W551" s="2" t="s">
        <v>7891</v>
      </c>
      <c r="X551" s="2" t="s">
        <v>7891</v>
      </c>
      <c r="Y551" s="2" t="s">
        <v>7891</v>
      </c>
      <c r="Z551" s="2" t="s">
        <v>7891</v>
      </c>
      <c r="AA551" s="2" t="s">
        <v>7891</v>
      </c>
      <c r="AB551" s="2" t="s">
        <v>7891</v>
      </c>
      <c r="AC551" s="2" t="s">
        <v>7891</v>
      </c>
      <c r="AD551" s="2" t="s">
        <v>7891</v>
      </c>
      <c r="AE551" s="2" t="s">
        <v>7891</v>
      </c>
      <c r="AF551" s="2" t="s">
        <v>7891</v>
      </c>
      <c r="AG551" s="2" t="s">
        <v>7891</v>
      </c>
      <c r="AH551" s="2" t="s">
        <v>7891</v>
      </c>
      <c r="AI551" s="2" t="s">
        <v>7891</v>
      </c>
      <c r="AJ551" s="2" t="s">
        <v>7891</v>
      </c>
      <c r="AK551" s="2" t="s">
        <v>7891</v>
      </c>
      <c r="AL551" s="2" t="s">
        <v>7891</v>
      </c>
      <c r="AM551" s="2" t="s">
        <v>7891</v>
      </c>
      <c r="AN551" s="2" t="s">
        <v>7891</v>
      </c>
      <c r="AO551" s="2" t="s">
        <v>9978</v>
      </c>
      <c r="AP551" s="2" t="s">
        <v>9979</v>
      </c>
      <c r="AQ551" s="2" t="s">
        <v>7891</v>
      </c>
      <c r="AR551" s="2" t="s">
        <v>7891</v>
      </c>
      <c r="AS551" s="2" t="s">
        <v>7891</v>
      </c>
      <c r="AT551" s="2" t="s">
        <v>8331</v>
      </c>
      <c r="AU551" s="2">
        <v>2022</v>
      </c>
      <c r="AV551" s="2">
        <v>58</v>
      </c>
      <c r="AW551" s="2">
        <v>1</v>
      </c>
      <c r="AX551" s="2" t="s">
        <v>7891</v>
      </c>
      <c r="AY551" s="2" t="s">
        <v>7891</v>
      </c>
      <c r="AZ551" s="2" t="s">
        <v>7891</v>
      </c>
      <c r="BA551" s="2" t="s">
        <v>7891</v>
      </c>
      <c r="BB551" s="2">
        <v>113</v>
      </c>
      <c r="BC551" s="2">
        <v>129</v>
      </c>
      <c r="BD551" s="2">
        <v>1.4407833211001112E+16</v>
      </c>
      <c r="BE551" s="2" t="s">
        <v>9980</v>
      </c>
      <c r="BF551" s="2" t="s">
        <v>7891</v>
      </c>
      <c r="BG551" s="2" t="s">
        <v>7968</v>
      </c>
      <c r="BH551" s="2" t="s">
        <v>7891</v>
      </c>
      <c r="BI551" s="2" t="s">
        <v>7891</v>
      </c>
      <c r="BJ551" s="2" t="s">
        <v>7891</v>
      </c>
      <c r="BK551" s="2" t="s">
        <v>7891</v>
      </c>
      <c r="BL551" s="2" t="s">
        <v>7891</v>
      </c>
      <c r="BM551" s="2" t="s">
        <v>7891</v>
      </c>
      <c r="BN551" s="2" t="s">
        <v>7891</v>
      </c>
      <c r="BO551" s="2" t="s">
        <v>7891</v>
      </c>
      <c r="BP551" s="2" t="s">
        <v>7891</v>
      </c>
      <c r="BQ551" s="2" t="s">
        <v>7891</v>
      </c>
      <c r="BR551" s="2" t="s">
        <v>9981</v>
      </c>
    </row>
    <row r="552" spans="1:70" s="2" customFormat="1" ht="13" x14ac:dyDescent="0.3">
      <c r="A552" s="12" t="s">
        <v>11404</v>
      </c>
      <c r="B552" s="2" t="s">
        <v>9468</v>
      </c>
      <c r="C552" s="9" t="s">
        <v>7891</v>
      </c>
      <c r="D552" s="2" t="s">
        <v>5734</v>
      </c>
      <c r="E552" s="2" t="s">
        <v>8664</v>
      </c>
      <c r="U552" s="2" t="s">
        <v>7891</v>
      </c>
      <c r="V552" s="2" t="s">
        <v>9469</v>
      </c>
      <c r="W552" s="2" t="s">
        <v>7891</v>
      </c>
      <c r="X552" s="2" t="s">
        <v>7891</v>
      </c>
      <c r="Y552" s="2" t="s">
        <v>7891</v>
      </c>
      <c r="Z552" s="2" t="s">
        <v>7891</v>
      </c>
      <c r="AA552" s="2" t="s">
        <v>9470</v>
      </c>
      <c r="AB552" s="2" t="s">
        <v>9471</v>
      </c>
      <c r="AC552" s="2" t="s">
        <v>7891</v>
      </c>
      <c r="AD552" s="2" t="s">
        <v>7891</v>
      </c>
      <c r="AE552" s="2" t="s">
        <v>7891</v>
      </c>
      <c r="AF552" s="2" t="s">
        <v>7891</v>
      </c>
      <c r="AG552" s="2" t="s">
        <v>7891</v>
      </c>
      <c r="AH552" s="2" t="s">
        <v>7891</v>
      </c>
      <c r="AI552" s="2" t="s">
        <v>7891</v>
      </c>
      <c r="AJ552" s="2" t="s">
        <v>7891</v>
      </c>
      <c r="AK552" s="2" t="s">
        <v>7891</v>
      </c>
      <c r="AL552" s="2" t="s">
        <v>7891</v>
      </c>
      <c r="AM552" s="2" t="s">
        <v>7891</v>
      </c>
      <c r="AN552" s="2" t="s">
        <v>7891</v>
      </c>
      <c r="AO552" s="2" t="s">
        <v>8667</v>
      </c>
      <c r="AP552" s="2" t="s">
        <v>8668</v>
      </c>
      <c r="AQ552" s="2" t="s">
        <v>7891</v>
      </c>
      <c r="AR552" s="2" t="s">
        <v>7891</v>
      </c>
      <c r="AS552" s="2" t="s">
        <v>7891</v>
      </c>
      <c r="AT552" s="2" t="s">
        <v>9244</v>
      </c>
      <c r="AU552" s="2">
        <v>2021</v>
      </c>
      <c r="AV552" s="2">
        <v>284</v>
      </c>
      <c r="AW552" s="2" t="s">
        <v>7891</v>
      </c>
      <c r="AX552" s="2" t="s">
        <v>7891</v>
      </c>
      <c r="AY552" s="2" t="s">
        <v>7891</v>
      </c>
      <c r="AZ552" s="2" t="s">
        <v>7891</v>
      </c>
      <c r="BA552" s="2" t="s">
        <v>7891</v>
      </c>
      <c r="BB552" s="2" t="s">
        <v>7891</v>
      </c>
      <c r="BC552" s="2" t="s">
        <v>7891</v>
      </c>
      <c r="BD552" s="2">
        <v>114196</v>
      </c>
      <c r="BE552" s="2" t="s">
        <v>549</v>
      </c>
      <c r="BF552" s="2" t="s">
        <v>7891</v>
      </c>
      <c r="BG552" s="2" t="s">
        <v>9417</v>
      </c>
      <c r="BH552" s="2" t="s">
        <v>7891</v>
      </c>
      <c r="BI552" s="2" t="s">
        <v>7891</v>
      </c>
      <c r="BJ552" s="2" t="s">
        <v>7891</v>
      </c>
      <c r="BK552" s="2" t="s">
        <v>7891</v>
      </c>
      <c r="BL552" s="2" t="s">
        <v>7891</v>
      </c>
      <c r="BM552" s="2">
        <v>34271402</v>
      </c>
      <c r="BN552" s="2" t="s">
        <v>7891</v>
      </c>
      <c r="BO552" s="2" t="s">
        <v>7891</v>
      </c>
      <c r="BP552" s="2" t="s">
        <v>7891</v>
      </c>
      <c r="BQ552" s="2" t="s">
        <v>7891</v>
      </c>
      <c r="BR552" s="2" t="s">
        <v>9472</v>
      </c>
    </row>
    <row r="553" spans="1:70" s="2" customFormat="1" ht="13" x14ac:dyDescent="0.3">
      <c r="A553" s="2" t="s">
        <v>3856</v>
      </c>
      <c r="B553" s="2" t="s">
        <v>2859</v>
      </c>
      <c r="C553" s="9">
        <v>2021</v>
      </c>
      <c r="D553" s="2" t="s">
        <v>2858</v>
      </c>
      <c r="E553" s="2" t="s">
        <v>2860</v>
      </c>
      <c r="F553" s="2" t="s">
        <v>2864</v>
      </c>
      <c r="G553" s="2" t="str">
        <f>"0893164X"</f>
        <v>0893164X</v>
      </c>
      <c r="I553" s="2" t="str">
        <f>"20210617"</f>
        <v>20210617</v>
      </c>
      <c r="N553" s="2" t="s">
        <v>2861</v>
      </c>
      <c r="O553" s="2" t="s">
        <v>2862</v>
      </c>
      <c r="P553" s="2" t="s">
        <v>441</v>
      </c>
      <c r="Q553" s="2" t="s">
        <v>1495</v>
      </c>
      <c r="R553" s="2" t="s">
        <v>2863</v>
      </c>
      <c r="T553" s="2" t="s">
        <v>2864</v>
      </c>
      <c r="U553" s="2" t="s">
        <v>2865</v>
      </c>
    </row>
    <row r="554" spans="1:70" s="2" customFormat="1" ht="13" x14ac:dyDescent="0.3">
      <c r="A554" s="2" t="s">
        <v>1827</v>
      </c>
      <c r="B554" s="2" t="s">
        <v>1139</v>
      </c>
      <c r="C554" s="10" t="str">
        <f>"2021"</f>
        <v>2021</v>
      </c>
      <c r="D554" s="2" t="s">
        <v>1138</v>
      </c>
      <c r="E554" s="2" t="s">
        <v>1140</v>
      </c>
      <c r="F554" s="2" t="s">
        <v>1143</v>
      </c>
      <c r="G554" s="2" t="str">
        <f>"15265161"</f>
        <v>15265161</v>
      </c>
      <c r="I554" s="2" t="str">
        <f>"Aug2021"</f>
        <v>Aug2021</v>
      </c>
      <c r="J554" s="2">
        <v>21</v>
      </c>
      <c r="K554" s="2">
        <v>8</v>
      </c>
      <c r="L554" s="2">
        <v>72</v>
      </c>
      <c r="M554" s="2">
        <v>3</v>
      </c>
      <c r="N554" s="2">
        <v>151633319</v>
      </c>
      <c r="O554" s="2" t="s">
        <v>1141</v>
      </c>
      <c r="P554" s="2" t="s">
        <v>874</v>
      </c>
      <c r="Q554" s="2" t="s">
        <v>467</v>
      </c>
      <c r="R554" s="2" t="s">
        <v>1142</v>
      </c>
      <c r="U554" s="2" t="s">
        <v>1144</v>
      </c>
    </row>
    <row r="555" spans="1:70" s="2" customFormat="1" ht="13" x14ac:dyDescent="0.3">
      <c r="A555" s="2" t="s">
        <v>11404</v>
      </c>
      <c r="B555" s="2" t="s">
        <v>11113</v>
      </c>
      <c r="C555" s="9" t="s">
        <v>7891</v>
      </c>
      <c r="D555" s="2" t="s">
        <v>11114</v>
      </c>
      <c r="E555" s="2" t="s">
        <v>11115</v>
      </c>
      <c r="U555" s="2" t="s">
        <v>7891</v>
      </c>
      <c r="V555" s="2" t="s">
        <v>11116</v>
      </c>
      <c r="W555" s="2" t="s">
        <v>7891</v>
      </c>
      <c r="X555" s="2" t="s">
        <v>7891</v>
      </c>
      <c r="Y555" s="2" t="s">
        <v>7891</v>
      </c>
      <c r="Z555" s="2" t="s">
        <v>7891</v>
      </c>
      <c r="AA555" s="2" t="s">
        <v>11117</v>
      </c>
      <c r="AB555" s="2" t="s">
        <v>11118</v>
      </c>
      <c r="AC555" s="2" t="s">
        <v>7891</v>
      </c>
      <c r="AD555" s="2" t="s">
        <v>7891</v>
      </c>
      <c r="AE555" s="2" t="s">
        <v>7891</v>
      </c>
      <c r="AF555" s="2" t="s">
        <v>7891</v>
      </c>
      <c r="AG555" s="2" t="s">
        <v>7891</v>
      </c>
      <c r="AH555" s="2" t="s">
        <v>7891</v>
      </c>
      <c r="AI555" s="2" t="s">
        <v>7891</v>
      </c>
      <c r="AJ555" s="2" t="s">
        <v>7891</v>
      </c>
      <c r="AK555" s="2" t="s">
        <v>7891</v>
      </c>
      <c r="AL555" s="2" t="s">
        <v>7891</v>
      </c>
      <c r="AM555" s="2" t="s">
        <v>7891</v>
      </c>
      <c r="AN555" s="2" t="s">
        <v>7891</v>
      </c>
      <c r="AO555" s="2" t="s">
        <v>11119</v>
      </c>
      <c r="AP555" s="2" t="s">
        <v>7891</v>
      </c>
      <c r="AQ555" s="2" t="s">
        <v>7891</v>
      </c>
      <c r="AR555" s="2" t="s">
        <v>7891</v>
      </c>
      <c r="AS555" s="2" t="s">
        <v>7891</v>
      </c>
      <c r="AT555" s="2" t="s">
        <v>9082</v>
      </c>
      <c r="AU555" s="2">
        <v>2020</v>
      </c>
      <c r="AV555" s="2">
        <v>46</v>
      </c>
      <c r="AW555" s="2">
        <v>5</v>
      </c>
      <c r="AX555" s="2" t="s">
        <v>7891</v>
      </c>
      <c r="AY555" s="2" t="s">
        <v>7891</v>
      </c>
      <c r="AZ555" s="2" t="s">
        <v>7891</v>
      </c>
      <c r="BA555" s="2" t="s">
        <v>7891</v>
      </c>
      <c r="BB555" s="2">
        <v>390</v>
      </c>
      <c r="BC555" s="2">
        <v>398</v>
      </c>
      <c r="BD555" s="2" t="s">
        <v>7891</v>
      </c>
      <c r="BE555" s="2" t="s">
        <v>11120</v>
      </c>
      <c r="BF555" s="2" t="s">
        <v>7891</v>
      </c>
      <c r="BG555" s="2" t="s">
        <v>7891</v>
      </c>
      <c r="BH555" s="2" t="s">
        <v>7891</v>
      </c>
      <c r="BI555" s="2" t="s">
        <v>7891</v>
      </c>
      <c r="BJ555" s="2" t="s">
        <v>7891</v>
      </c>
      <c r="BK555" s="2" t="s">
        <v>7891</v>
      </c>
      <c r="BL555" s="2" t="s">
        <v>7891</v>
      </c>
      <c r="BM555" s="2">
        <v>32571543</v>
      </c>
      <c r="BN555" s="2" t="s">
        <v>7891</v>
      </c>
      <c r="BO555" s="2" t="s">
        <v>7891</v>
      </c>
      <c r="BP555" s="2" t="s">
        <v>7891</v>
      </c>
      <c r="BQ555" s="2" t="s">
        <v>7891</v>
      </c>
      <c r="BR555" s="2" t="s">
        <v>11121</v>
      </c>
    </row>
    <row r="556" spans="1:70" s="2" customFormat="1" ht="13" x14ac:dyDescent="0.3">
      <c r="A556" s="12" t="s">
        <v>6816</v>
      </c>
      <c r="B556" s="2" t="s">
        <v>4696</v>
      </c>
      <c r="C556" s="9">
        <v>2020</v>
      </c>
      <c r="D556" s="2" t="s">
        <v>4695</v>
      </c>
      <c r="E556" s="2" t="s">
        <v>4699</v>
      </c>
      <c r="G556" s="2" t="s">
        <v>4697</v>
      </c>
      <c r="H556" s="2" t="s">
        <v>4698</v>
      </c>
      <c r="K556" s="11">
        <v>44107</v>
      </c>
      <c r="N556" s="2" t="s">
        <v>853</v>
      </c>
    </row>
    <row r="557" spans="1:70" s="2" customFormat="1" ht="13" x14ac:dyDescent="0.3">
      <c r="A557" s="12" t="s">
        <v>11404</v>
      </c>
      <c r="B557" s="2" t="s">
        <v>10976</v>
      </c>
      <c r="C557" s="9" t="s">
        <v>7891</v>
      </c>
      <c r="D557" s="2" t="s">
        <v>4695</v>
      </c>
      <c r="E557" s="2" t="s">
        <v>10977</v>
      </c>
      <c r="U557" s="2" t="s">
        <v>7891</v>
      </c>
      <c r="V557" s="2" t="s">
        <v>10978</v>
      </c>
      <c r="W557" s="2" t="s">
        <v>7891</v>
      </c>
      <c r="X557" s="2" t="s">
        <v>7891</v>
      </c>
      <c r="Y557" s="2" t="s">
        <v>7891</v>
      </c>
      <c r="Z557" s="2" t="s">
        <v>7891</v>
      </c>
      <c r="AA557" s="2" t="s">
        <v>7891</v>
      </c>
      <c r="AB557" s="2" t="s">
        <v>10979</v>
      </c>
      <c r="AC557" s="2" t="s">
        <v>7891</v>
      </c>
      <c r="AD557" s="2" t="s">
        <v>7891</v>
      </c>
      <c r="AE557" s="2" t="s">
        <v>7891</v>
      </c>
      <c r="AF557" s="2" t="s">
        <v>7891</v>
      </c>
      <c r="AG557" s="2" t="s">
        <v>7891</v>
      </c>
      <c r="AH557" s="2" t="s">
        <v>7891</v>
      </c>
      <c r="AI557" s="2" t="s">
        <v>7891</v>
      </c>
      <c r="AJ557" s="2" t="s">
        <v>7891</v>
      </c>
      <c r="AK557" s="2" t="s">
        <v>7891</v>
      </c>
      <c r="AL557" s="2" t="s">
        <v>7891</v>
      </c>
      <c r="AM557" s="2" t="s">
        <v>7891</v>
      </c>
      <c r="AN557" s="2" t="s">
        <v>7891</v>
      </c>
      <c r="AO557" s="2" t="s">
        <v>10980</v>
      </c>
      <c r="AP557" s="2" t="s">
        <v>10981</v>
      </c>
      <c r="AQ557" s="2" t="s">
        <v>7891</v>
      </c>
      <c r="AR557" s="2" t="s">
        <v>7891</v>
      </c>
      <c r="AS557" s="2" t="s">
        <v>7891</v>
      </c>
      <c r="AT557" s="2" t="s">
        <v>8907</v>
      </c>
      <c r="AU557" s="2">
        <v>2020</v>
      </c>
      <c r="AV557" s="2">
        <v>138</v>
      </c>
      <c r="AW557" s="2" t="s">
        <v>7891</v>
      </c>
      <c r="AX557" s="2" t="s">
        <v>7891</v>
      </c>
      <c r="AY557" s="2" t="s">
        <v>7891</v>
      </c>
      <c r="AZ557" s="2" t="s">
        <v>7891</v>
      </c>
      <c r="BA557" s="2" t="s">
        <v>7891</v>
      </c>
      <c r="BB557" s="2" t="s">
        <v>7891</v>
      </c>
      <c r="BC557" s="2" t="s">
        <v>7891</v>
      </c>
      <c r="BD557" s="2">
        <v>110246</v>
      </c>
      <c r="BE557" s="2" t="s">
        <v>853</v>
      </c>
      <c r="BF557" s="2" t="s">
        <v>7891</v>
      </c>
      <c r="BG557" s="2" t="s">
        <v>7891</v>
      </c>
      <c r="BH557" s="2" t="s">
        <v>7891</v>
      </c>
      <c r="BI557" s="2" t="s">
        <v>7891</v>
      </c>
      <c r="BJ557" s="2" t="s">
        <v>7891</v>
      </c>
      <c r="BK557" s="2" t="s">
        <v>7891</v>
      </c>
      <c r="BL557" s="2" t="s">
        <v>7891</v>
      </c>
      <c r="BM557" s="2">
        <v>33010680</v>
      </c>
      <c r="BN557" s="2" t="s">
        <v>7891</v>
      </c>
      <c r="BO557" s="2" t="s">
        <v>7891</v>
      </c>
      <c r="BP557" s="2" t="s">
        <v>7891</v>
      </c>
      <c r="BQ557" s="2" t="s">
        <v>7891</v>
      </c>
      <c r="BR557" s="2" t="s">
        <v>10982</v>
      </c>
    </row>
    <row r="558" spans="1:70" s="2" customFormat="1" ht="13" x14ac:dyDescent="0.3">
      <c r="A558" s="2" t="s">
        <v>1827</v>
      </c>
      <c r="B558" s="2" t="s">
        <v>851</v>
      </c>
      <c r="C558" s="10" t="str">
        <f>"2020"</f>
        <v>2020</v>
      </c>
      <c r="D558" s="2" t="s">
        <v>850</v>
      </c>
      <c r="E558" s="2" t="s">
        <v>852</v>
      </c>
      <c r="F558" s="2" t="s">
        <v>855</v>
      </c>
      <c r="G558" s="2" t="str">
        <f>"00223999"</f>
        <v>00223999</v>
      </c>
      <c r="I558" s="2" t="str">
        <f>"Nov2020"</f>
        <v>Nov2020</v>
      </c>
      <c r="J558" s="2">
        <v>138</v>
      </c>
      <c r="M558" s="2">
        <v>1</v>
      </c>
      <c r="N558" s="2">
        <v>146346364</v>
      </c>
      <c r="O558" s="2" t="s">
        <v>853</v>
      </c>
      <c r="P558" s="2" t="s">
        <v>449</v>
      </c>
      <c r="Q558" s="2" t="s">
        <v>442</v>
      </c>
      <c r="R558" s="2" t="s">
        <v>854</v>
      </c>
      <c r="U558" s="2" t="s">
        <v>856</v>
      </c>
    </row>
    <row r="559" spans="1:70" s="2" customFormat="1" ht="13" x14ac:dyDescent="0.3">
      <c r="A559" s="12" t="s">
        <v>3856</v>
      </c>
      <c r="B559" s="2" t="s">
        <v>2595</v>
      </c>
      <c r="C559" s="9">
        <v>2020</v>
      </c>
      <c r="D559" s="2" t="s">
        <v>850</v>
      </c>
      <c r="E559" s="2" t="s">
        <v>852</v>
      </c>
      <c r="F559" s="2" t="s">
        <v>2598</v>
      </c>
      <c r="G559" s="2" t="str">
        <f>"00223999"</f>
        <v>00223999</v>
      </c>
      <c r="I559" s="2" t="str">
        <f>"20201101"</f>
        <v>20201101</v>
      </c>
      <c r="J559" s="2">
        <v>138</v>
      </c>
      <c r="N559" s="2" t="s">
        <v>2596</v>
      </c>
      <c r="O559" s="2" t="s">
        <v>853</v>
      </c>
      <c r="P559" s="2" t="s">
        <v>2124</v>
      </c>
      <c r="Q559" s="2" t="s">
        <v>1495</v>
      </c>
      <c r="R559" s="2" t="s">
        <v>2597</v>
      </c>
      <c r="T559" s="2" t="s">
        <v>2598</v>
      </c>
      <c r="U559" s="2" t="s">
        <v>2599</v>
      </c>
    </row>
    <row r="560" spans="1:70" s="2" customFormat="1" ht="13" x14ac:dyDescent="0.3">
      <c r="A560" s="12" t="s">
        <v>6816</v>
      </c>
      <c r="B560" s="2" t="s">
        <v>4291</v>
      </c>
      <c r="C560" s="9">
        <v>2021</v>
      </c>
      <c r="D560" s="2" t="s">
        <v>664</v>
      </c>
      <c r="E560" s="2" t="s">
        <v>4294</v>
      </c>
      <c r="G560" s="2" t="s">
        <v>4292</v>
      </c>
      <c r="H560" s="2" t="s">
        <v>4293</v>
      </c>
      <c r="K560" s="11">
        <v>43774</v>
      </c>
      <c r="N560" s="2" t="s">
        <v>667</v>
      </c>
    </row>
    <row r="561" spans="1:70" s="2" customFormat="1" ht="13" x14ac:dyDescent="0.3">
      <c r="A561" s="12" t="s">
        <v>7072</v>
      </c>
      <c r="B561" s="2" t="s">
        <v>4291</v>
      </c>
      <c r="C561" s="9">
        <v>2021</v>
      </c>
      <c r="D561" s="2" t="s">
        <v>664</v>
      </c>
      <c r="E561" s="2" t="s">
        <v>4294</v>
      </c>
      <c r="G561" s="2" t="s">
        <v>4292</v>
      </c>
      <c r="H561" s="2" t="s">
        <v>4293</v>
      </c>
      <c r="K561" s="11">
        <v>43774</v>
      </c>
      <c r="N561" s="2" t="s">
        <v>667</v>
      </c>
    </row>
    <row r="562" spans="1:70" s="2" customFormat="1" ht="13" x14ac:dyDescent="0.3">
      <c r="A562" s="12" t="s">
        <v>7079</v>
      </c>
      <c r="B562" s="2" t="s">
        <v>4291</v>
      </c>
      <c r="C562" s="9">
        <v>2021</v>
      </c>
      <c r="D562" s="2" t="s">
        <v>664</v>
      </c>
      <c r="E562" s="2" t="s">
        <v>4294</v>
      </c>
      <c r="G562" s="2" t="s">
        <v>4292</v>
      </c>
      <c r="H562" s="2" t="s">
        <v>4293</v>
      </c>
      <c r="K562" s="11">
        <v>43774</v>
      </c>
      <c r="N562" s="2" t="s">
        <v>667</v>
      </c>
    </row>
    <row r="563" spans="1:70" s="2" customFormat="1" ht="13" x14ac:dyDescent="0.3">
      <c r="A563" s="12" t="s">
        <v>6816</v>
      </c>
      <c r="B563" s="2" t="s">
        <v>4546</v>
      </c>
      <c r="C563" s="9">
        <v>2021</v>
      </c>
      <c r="D563" s="2" t="s">
        <v>4545</v>
      </c>
      <c r="E563" s="2" t="s">
        <v>4548</v>
      </c>
      <c r="G563" s="2" t="s">
        <v>4547</v>
      </c>
      <c r="H563" s="2" t="s">
        <v>4293</v>
      </c>
      <c r="K563" s="11">
        <v>44193</v>
      </c>
      <c r="N563" s="2" t="s">
        <v>1527</v>
      </c>
    </row>
    <row r="564" spans="1:70" s="2" customFormat="1" ht="13" x14ac:dyDescent="0.3">
      <c r="A564" s="2" t="s">
        <v>1827</v>
      </c>
      <c r="B564" s="2" t="s">
        <v>665</v>
      </c>
      <c r="C564" s="10">
        <v>2021</v>
      </c>
      <c r="D564" s="2" t="s">
        <v>664</v>
      </c>
      <c r="E564" s="2" t="s">
        <v>666</v>
      </c>
      <c r="F564" s="2" t="s">
        <v>671</v>
      </c>
      <c r="G564" s="2" t="str">
        <f>"0885579X"</f>
        <v>0885579X</v>
      </c>
      <c r="I564" s="2" t="str">
        <f>"Aug2021"</f>
        <v>Aug2021</v>
      </c>
      <c r="J564" s="2">
        <v>35</v>
      </c>
      <c r="K564" s="2">
        <v>4</v>
      </c>
      <c r="L564" s="2">
        <v>481</v>
      </c>
      <c r="M564" s="2">
        <v>13</v>
      </c>
      <c r="N564" s="2">
        <v>151819213</v>
      </c>
      <c r="O564" s="2" t="s">
        <v>667</v>
      </c>
      <c r="P564" s="2" t="s">
        <v>668</v>
      </c>
      <c r="Q564" s="2" t="s">
        <v>669</v>
      </c>
      <c r="R564" s="2" t="s">
        <v>670</v>
      </c>
      <c r="U564" s="2" t="s">
        <v>672</v>
      </c>
    </row>
    <row r="565" spans="1:70" s="2" customFormat="1" ht="13" x14ac:dyDescent="0.3">
      <c r="A565" s="2" t="s">
        <v>1827</v>
      </c>
      <c r="B565" s="2" t="s">
        <v>1526</v>
      </c>
      <c r="C565" s="10">
        <v>2021</v>
      </c>
      <c r="D565" s="2" t="s">
        <v>1525</v>
      </c>
      <c r="E565" s="2" t="s">
        <v>989</v>
      </c>
      <c r="G565" s="2" t="str">
        <f>"03630234"</f>
        <v>03630234</v>
      </c>
      <c r="I565" s="2" t="str">
        <f>"Jun2021"</f>
        <v>Jun2021</v>
      </c>
      <c r="J565" s="2">
        <v>51</v>
      </c>
      <c r="K565" s="2">
        <v>3</v>
      </c>
      <c r="L565" s="2">
        <v>528</v>
      </c>
      <c r="M565" s="2">
        <v>12</v>
      </c>
      <c r="N565" s="2">
        <v>151251465</v>
      </c>
      <c r="O565" s="2" t="s">
        <v>1527</v>
      </c>
      <c r="P565" s="2" t="s">
        <v>731</v>
      </c>
      <c r="Q565" s="2" t="s">
        <v>467</v>
      </c>
      <c r="U565" s="2" t="s">
        <v>1528</v>
      </c>
    </row>
    <row r="566" spans="1:70" s="2" customFormat="1" ht="13" x14ac:dyDescent="0.3">
      <c r="A566" s="2" t="s">
        <v>6816</v>
      </c>
      <c r="B566" s="2" t="s">
        <v>5609</v>
      </c>
      <c r="C566" s="9">
        <v>2021</v>
      </c>
      <c r="D566" s="2" t="s">
        <v>5608</v>
      </c>
      <c r="E566" s="2" t="s">
        <v>4744</v>
      </c>
      <c r="G566" s="2" t="s">
        <v>5610</v>
      </c>
      <c r="H566" s="2" t="s">
        <v>5611</v>
      </c>
      <c r="K566" s="11">
        <v>44350</v>
      </c>
      <c r="L566" s="2" t="s">
        <v>5612</v>
      </c>
      <c r="N566" s="2" t="s">
        <v>5613</v>
      </c>
    </row>
    <row r="567" spans="1:70" s="2" customFormat="1" ht="13" x14ac:dyDescent="0.3">
      <c r="A567" s="12" t="s">
        <v>11404</v>
      </c>
      <c r="B567" s="2" t="s">
        <v>9684</v>
      </c>
      <c r="C567" s="9" t="s">
        <v>7891</v>
      </c>
      <c r="D567" s="2" t="s">
        <v>5608</v>
      </c>
      <c r="E567" s="2" t="s">
        <v>9685</v>
      </c>
      <c r="U567" s="2" t="s">
        <v>7891</v>
      </c>
      <c r="V567" s="2" t="s">
        <v>9686</v>
      </c>
      <c r="W567" s="2" t="s">
        <v>7891</v>
      </c>
      <c r="X567" s="2" t="s">
        <v>7891</v>
      </c>
      <c r="Y567" s="2" t="s">
        <v>7891</v>
      </c>
      <c r="Z567" s="2" t="s">
        <v>7891</v>
      </c>
      <c r="AA567" s="2" t="s">
        <v>9687</v>
      </c>
      <c r="AB567" s="2" t="s">
        <v>9688</v>
      </c>
      <c r="AC567" s="2" t="s">
        <v>7891</v>
      </c>
      <c r="AD567" s="2" t="s">
        <v>7891</v>
      </c>
      <c r="AE567" s="2" t="s">
        <v>7891</v>
      </c>
      <c r="AF567" s="2" t="s">
        <v>7891</v>
      </c>
      <c r="AG567" s="2" t="s">
        <v>7891</v>
      </c>
      <c r="AH567" s="2" t="s">
        <v>7891</v>
      </c>
      <c r="AI567" s="2" t="s">
        <v>7891</v>
      </c>
      <c r="AJ567" s="2" t="s">
        <v>7891</v>
      </c>
      <c r="AK567" s="2" t="s">
        <v>7891</v>
      </c>
      <c r="AL567" s="2" t="s">
        <v>7891</v>
      </c>
      <c r="AM567" s="2" t="s">
        <v>7891</v>
      </c>
      <c r="AN567" s="2" t="s">
        <v>7891</v>
      </c>
      <c r="AO567" s="2" t="s">
        <v>9689</v>
      </c>
      <c r="AP567" s="2" t="s">
        <v>7891</v>
      </c>
      <c r="AQ567" s="2" t="s">
        <v>7891</v>
      </c>
      <c r="AR567" s="2" t="s">
        <v>7891</v>
      </c>
      <c r="AS567" s="2" t="s">
        <v>7891</v>
      </c>
      <c r="AT567" s="2" t="s">
        <v>9690</v>
      </c>
      <c r="AU567" s="2">
        <v>2021</v>
      </c>
      <c r="AV567" s="2">
        <v>11</v>
      </c>
      <c r="AW567" s="2">
        <v>1</v>
      </c>
      <c r="AX567" s="2" t="s">
        <v>7891</v>
      </c>
      <c r="AY567" s="2" t="s">
        <v>7891</v>
      </c>
      <c r="AZ567" s="2" t="s">
        <v>7891</v>
      </c>
      <c r="BA567" s="2" t="s">
        <v>7891</v>
      </c>
      <c r="BB567" s="2" t="s">
        <v>7891</v>
      </c>
      <c r="BC567" s="2" t="s">
        <v>7891</v>
      </c>
      <c r="BD567" s="2">
        <v>341</v>
      </c>
      <c r="BE567" s="2" t="s">
        <v>5613</v>
      </c>
      <c r="BF567" s="2" t="s">
        <v>7891</v>
      </c>
      <c r="BG567" s="2" t="s">
        <v>7891</v>
      </c>
      <c r="BH567" s="2" t="s">
        <v>7891</v>
      </c>
      <c r="BI567" s="2" t="s">
        <v>7891</v>
      </c>
      <c r="BJ567" s="2" t="s">
        <v>7891</v>
      </c>
      <c r="BK567" s="2" t="s">
        <v>7891</v>
      </c>
      <c r="BL567" s="2" t="s">
        <v>7891</v>
      </c>
      <c r="BM567" s="2">
        <v>34078872</v>
      </c>
      <c r="BN567" s="2" t="s">
        <v>7891</v>
      </c>
      <c r="BO567" s="2" t="s">
        <v>7891</v>
      </c>
      <c r="BP567" s="2" t="s">
        <v>7891</v>
      </c>
      <c r="BQ567" s="2" t="s">
        <v>7891</v>
      </c>
      <c r="BR567" s="2" t="s">
        <v>9691</v>
      </c>
    </row>
    <row r="568" spans="1:70" s="2" customFormat="1" ht="13" x14ac:dyDescent="0.3">
      <c r="A568" s="2" t="s">
        <v>7079</v>
      </c>
      <c r="B568" s="2" t="s">
        <v>7094</v>
      </c>
      <c r="C568" s="9">
        <v>2021</v>
      </c>
      <c r="D568" s="2" t="s">
        <v>7093</v>
      </c>
      <c r="E568" s="2" t="s">
        <v>7097</v>
      </c>
      <c r="G568" s="2" t="s">
        <v>7095</v>
      </c>
      <c r="H568" s="2" t="s">
        <v>7096</v>
      </c>
      <c r="K568" s="11">
        <v>44242</v>
      </c>
      <c r="L568" s="2" t="s">
        <v>7098</v>
      </c>
      <c r="N568" s="2" t="s">
        <v>7099</v>
      </c>
    </row>
    <row r="569" spans="1:70" s="2" customFormat="1" ht="13" x14ac:dyDescent="0.3">
      <c r="A569" s="2" t="s">
        <v>11404</v>
      </c>
      <c r="B569" s="2" t="s">
        <v>11322</v>
      </c>
      <c r="C569" s="9" t="s">
        <v>7891</v>
      </c>
      <c r="D569" s="2" t="s">
        <v>11323</v>
      </c>
      <c r="E569" s="2" t="s">
        <v>11324</v>
      </c>
      <c r="U569" s="2" t="s">
        <v>7891</v>
      </c>
      <c r="V569" s="2" t="s">
        <v>11325</v>
      </c>
      <c r="W569" s="2" t="s">
        <v>7891</v>
      </c>
      <c r="X569" s="2" t="s">
        <v>7891</v>
      </c>
      <c r="Y569" s="2" t="s">
        <v>7891</v>
      </c>
      <c r="Z569" s="2" t="s">
        <v>7891</v>
      </c>
      <c r="AA569" s="2" t="s">
        <v>7891</v>
      </c>
      <c r="AB569" s="2" t="s">
        <v>7891</v>
      </c>
      <c r="AC569" s="2" t="s">
        <v>7891</v>
      </c>
      <c r="AD569" s="2" t="s">
        <v>7891</v>
      </c>
      <c r="AE569" s="2" t="s">
        <v>7891</v>
      </c>
      <c r="AF569" s="2" t="s">
        <v>7891</v>
      </c>
      <c r="AG569" s="2" t="s">
        <v>7891</v>
      </c>
      <c r="AH569" s="2" t="s">
        <v>7891</v>
      </c>
      <c r="AI569" s="2" t="s">
        <v>7891</v>
      </c>
      <c r="AJ569" s="2" t="s">
        <v>7891</v>
      </c>
      <c r="AK569" s="2" t="s">
        <v>7891</v>
      </c>
      <c r="AL569" s="2" t="s">
        <v>7891</v>
      </c>
      <c r="AM569" s="2" t="s">
        <v>7891</v>
      </c>
      <c r="AN569" s="2" t="s">
        <v>7891</v>
      </c>
      <c r="AO569" s="2" t="s">
        <v>11326</v>
      </c>
      <c r="AP569" s="2" t="s">
        <v>7891</v>
      </c>
      <c r="AQ569" s="2" t="s">
        <v>7891</v>
      </c>
      <c r="AR569" s="2" t="s">
        <v>7891</v>
      </c>
      <c r="AS569" s="2" t="s">
        <v>7891</v>
      </c>
      <c r="AT569" s="2" t="s">
        <v>7891</v>
      </c>
      <c r="AU569" s="2">
        <v>2020</v>
      </c>
      <c r="AV569" s="2">
        <v>9</v>
      </c>
      <c r="AW569" s="2">
        <v>1</v>
      </c>
      <c r="AX569" s="2" t="s">
        <v>7891</v>
      </c>
      <c r="AY569" s="2" t="s">
        <v>7891</v>
      </c>
      <c r="AZ569" s="2" t="s">
        <v>7891</v>
      </c>
      <c r="BA569" s="2" t="s">
        <v>7891</v>
      </c>
      <c r="BB569" s="2" t="s">
        <v>7891</v>
      </c>
      <c r="BC569" s="2" t="s">
        <v>7891</v>
      </c>
      <c r="BD569" s="2" t="s">
        <v>7891</v>
      </c>
      <c r="BE569" s="2" t="s">
        <v>11327</v>
      </c>
      <c r="BF569" s="2" t="s">
        <v>7891</v>
      </c>
      <c r="BG569" s="2" t="s">
        <v>7891</v>
      </c>
      <c r="BH569" s="2" t="s">
        <v>7891</v>
      </c>
      <c r="BI569" s="2" t="s">
        <v>7891</v>
      </c>
      <c r="BJ569" s="2" t="s">
        <v>7891</v>
      </c>
      <c r="BK569" s="2" t="s">
        <v>7891</v>
      </c>
      <c r="BL569" s="2" t="s">
        <v>7891</v>
      </c>
      <c r="BM569" s="2" t="s">
        <v>7891</v>
      </c>
      <c r="BN569" s="2" t="s">
        <v>7891</v>
      </c>
      <c r="BO569" s="2" t="s">
        <v>7891</v>
      </c>
      <c r="BP569" s="2" t="s">
        <v>7891</v>
      </c>
      <c r="BQ569" s="2" t="s">
        <v>7891</v>
      </c>
      <c r="BR569" s="2" t="s">
        <v>11328</v>
      </c>
    </row>
    <row r="570" spans="1:70" s="2" customFormat="1" ht="13" x14ac:dyDescent="0.3">
      <c r="A570" s="12" t="s">
        <v>11407</v>
      </c>
      <c r="B570" s="2" t="s">
        <v>11322</v>
      </c>
      <c r="C570" s="9" t="s">
        <v>7891</v>
      </c>
      <c r="D570" s="2" t="s">
        <v>11323</v>
      </c>
      <c r="E570" s="2" t="s">
        <v>11324</v>
      </c>
      <c r="U570" s="2" t="s">
        <v>7891</v>
      </c>
      <c r="V570" s="2" t="s">
        <v>11325</v>
      </c>
      <c r="W570" s="2" t="s">
        <v>7891</v>
      </c>
      <c r="X570" s="2" t="s">
        <v>7891</v>
      </c>
      <c r="Y570" s="2" t="s">
        <v>7891</v>
      </c>
      <c r="Z570" s="2" t="s">
        <v>7891</v>
      </c>
      <c r="AA570" s="2" t="s">
        <v>7891</v>
      </c>
      <c r="AB570" s="2" t="s">
        <v>7891</v>
      </c>
      <c r="AC570" s="2" t="s">
        <v>7891</v>
      </c>
      <c r="AD570" s="2" t="s">
        <v>7891</v>
      </c>
      <c r="AE570" s="2" t="s">
        <v>7891</v>
      </c>
      <c r="AF570" s="2" t="s">
        <v>7891</v>
      </c>
      <c r="AG570" s="2" t="s">
        <v>7891</v>
      </c>
      <c r="AH570" s="2" t="s">
        <v>7891</v>
      </c>
      <c r="AI570" s="2" t="s">
        <v>7891</v>
      </c>
      <c r="AJ570" s="2" t="s">
        <v>7891</v>
      </c>
      <c r="AK570" s="2" t="s">
        <v>7891</v>
      </c>
      <c r="AL570" s="2" t="s">
        <v>7891</v>
      </c>
      <c r="AM570" s="2" t="s">
        <v>7891</v>
      </c>
      <c r="AN570" s="2" t="s">
        <v>7891</v>
      </c>
      <c r="AO570" s="2" t="s">
        <v>11326</v>
      </c>
      <c r="AP570" s="2" t="s">
        <v>7891</v>
      </c>
      <c r="AQ570" s="2" t="s">
        <v>7891</v>
      </c>
      <c r="AR570" s="2" t="s">
        <v>7891</v>
      </c>
      <c r="AS570" s="2" t="s">
        <v>7891</v>
      </c>
      <c r="AT570" s="2" t="s">
        <v>7891</v>
      </c>
      <c r="AU570" s="2">
        <v>2020</v>
      </c>
      <c r="AV570" s="2">
        <v>9</v>
      </c>
      <c r="AW570" s="2">
        <v>1</v>
      </c>
      <c r="AX570" s="2" t="s">
        <v>7891</v>
      </c>
      <c r="AY570" s="2" t="s">
        <v>7891</v>
      </c>
      <c r="AZ570" s="2" t="s">
        <v>7891</v>
      </c>
      <c r="BA570" s="2" t="s">
        <v>7891</v>
      </c>
      <c r="BB570" s="2" t="s">
        <v>7891</v>
      </c>
      <c r="BC570" s="2" t="s">
        <v>7891</v>
      </c>
      <c r="BD570" s="2" t="s">
        <v>7891</v>
      </c>
      <c r="BE570" s="2" t="s">
        <v>11327</v>
      </c>
      <c r="BF570" s="2" t="s">
        <v>7891</v>
      </c>
      <c r="BG570" s="2" t="s">
        <v>7891</v>
      </c>
      <c r="BH570" s="2" t="s">
        <v>7891</v>
      </c>
      <c r="BI570" s="2" t="s">
        <v>7891</v>
      </c>
      <c r="BJ570" s="2" t="s">
        <v>7891</v>
      </c>
      <c r="BK570" s="2" t="s">
        <v>7891</v>
      </c>
      <c r="BL570" s="2" t="s">
        <v>7891</v>
      </c>
      <c r="BM570" s="2" t="s">
        <v>7891</v>
      </c>
      <c r="BN570" s="2" t="s">
        <v>7891</v>
      </c>
      <c r="BO570" s="2" t="s">
        <v>7891</v>
      </c>
      <c r="BP570" s="2" t="s">
        <v>7891</v>
      </c>
      <c r="BQ570" s="2" t="s">
        <v>7891</v>
      </c>
      <c r="BR570" s="2" t="s">
        <v>11328</v>
      </c>
    </row>
    <row r="571" spans="1:70" s="2" customFormat="1" ht="13" x14ac:dyDescent="0.3">
      <c r="A571" s="2" t="s">
        <v>11404</v>
      </c>
      <c r="B571" s="2" t="s">
        <v>9982</v>
      </c>
      <c r="C571" s="9" t="s">
        <v>7891</v>
      </c>
      <c r="D571" s="2" t="s">
        <v>9983</v>
      </c>
      <c r="E571" s="2" t="s">
        <v>9984</v>
      </c>
      <c r="U571" s="2" t="s">
        <v>7891</v>
      </c>
      <c r="V571" s="2" t="s">
        <v>9985</v>
      </c>
      <c r="W571" s="2" t="s">
        <v>7891</v>
      </c>
      <c r="X571" s="2" t="s">
        <v>7891</v>
      </c>
      <c r="Y571" s="2" t="s">
        <v>7891</v>
      </c>
      <c r="Z571" s="2" t="s">
        <v>7891</v>
      </c>
      <c r="AA571" s="2" t="s">
        <v>9986</v>
      </c>
      <c r="AB571" s="2" t="s">
        <v>9987</v>
      </c>
      <c r="AC571" s="2" t="s">
        <v>7891</v>
      </c>
      <c r="AD571" s="2" t="s">
        <v>7891</v>
      </c>
      <c r="AE571" s="2" t="s">
        <v>7891</v>
      </c>
      <c r="AF571" s="2" t="s">
        <v>7891</v>
      </c>
      <c r="AG571" s="2" t="s">
        <v>7891</v>
      </c>
      <c r="AH571" s="2" t="s">
        <v>7891</v>
      </c>
      <c r="AI571" s="2" t="s">
        <v>7891</v>
      </c>
      <c r="AJ571" s="2" t="s">
        <v>7891</v>
      </c>
      <c r="AK571" s="2" t="s">
        <v>7891</v>
      </c>
      <c r="AL571" s="2" t="s">
        <v>7891</v>
      </c>
      <c r="AM571" s="2" t="s">
        <v>7891</v>
      </c>
      <c r="AN571" s="2" t="s">
        <v>7891</v>
      </c>
      <c r="AO571" s="2" t="s">
        <v>9988</v>
      </c>
      <c r="AP571" s="2" t="s">
        <v>9989</v>
      </c>
      <c r="AQ571" s="2" t="s">
        <v>7891</v>
      </c>
      <c r="AR571" s="2" t="s">
        <v>7891</v>
      </c>
      <c r="AS571" s="2" t="s">
        <v>7891</v>
      </c>
      <c r="AT571" s="2" t="s">
        <v>7916</v>
      </c>
      <c r="AU571" s="2">
        <v>2021</v>
      </c>
      <c r="AV571" s="2">
        <v>45</v>
      </c>
      <c r="AW571" s="2">
        <v>2</v>
      </c>
      <c r="AX571" s="2" t="s">
        <v>7891</v>
      </c>
      <c r="AY571" s="2" t="s">
        <v>7891</v>
      </c>
      <c r="AZ571" s="2" t="s">
        <v>7891</v>
      </c>
      <c r="BA571" s="2" t="s">
        <v>7891</v>
      </c>
      <c r="BB571" s="2">
        <v>93</v>
      </c>
      <c r="BC571" s="2">
        <v>97</v>
      </c>
      <c r="BD571" s="2" t="s">
        <v>9990</v>
      </c>
      <c r="BE571" s="2" t="s">
        <v>9991</v>
      </c>
      <c r="BF571" s="2" t="s">
        <v>7891</v>
      </c>
      <c r="BG571" s="2" t="s">
        <v>7891</v>
      </c>
      <c r="BH571" s="2" t="s">
        <v>7891</v>
      </c>
      <c r="BI571" s="2" t="s">
        <v>7891</v>
      </c>
      <c r="BJ571" s="2" t="s">
        <v>7891</v>
      </c>
      <c r="BK571" s="2" t="s">
        <v>7891</v>
      </c>
      <c r="BL571" s="2" t="s">
        <v>7891</v>
      </c>
      <c r="BM571" s="2" t="s">
        <v>7891</v>
      </c>
      <c r="BN571" s="2" t="s">
        <v>7891</v>
      </c>
      <c r="BO571" s="2" t="s">
        <v>7891</v>
      </c>
      <c r="BP571" s="2" t="s">
        <v>7891</v>
      </c>
      <c r="BQ571" s="2" t="s">
        <v>7891</v>
      </c>
      <c r="BR571" s="2" t="s">
        <v>9992</v>
      </c>
    </row>
    <row r="572" spans="1:70" s="2" customFormat="1" ht="13" x14ac:dyDescent="0.3">
      <c r="A572" s="2" t="s">
        <v>3856</v>
      </c>
      <c r="B572" s="2" t="s">
        <v>3825</v>
      </c>
      <c r="C572" s="9">
        <v>2021</v>
      </c>
      <c r="D572" s="2" t="s">
        <v>3824</v>
      </c>
      <c r="E572" s="2" t="s">
        <v>3826</v>
      </c>
      <c r="F572" s="2" t="s">
        <v>3830</v>
      </c>
      <c r="G572" s="2" t="str">
        <f>"23264500"</f>
        <v>23264500</v>
      </c>
      <c r="H572" s="2" t="str">
        <f>"9781433894909"</f>
        <v>9781433894909</v>
      </c>
      <c r="I572" s="2" t="str">
        <f>"20210601"</f>
        <v>20210601</v>
      </c>
      <c r="J572" s="2">
        <v>8</v>
      </c>
      <c r="K572" s="2">
        <v>2</v>
      </c>
      <c r="L572" s="2">
        <v>98</v>
      </c>
      <c r="M572" s="2">
        <v>14</v>
      </c>
      <c r="N572" s="2" t="s">
        <v>3827</v>
      </c>
      <c r="O572" s="2" t="s">
        <v>3828</v>
      </c>
      <c r="P572" s="2" t="s">
        <v>2044</v>
      </c>
      <c r="Q572" s="2" t="s">
        <v>1495</v>
      </c>
      <c r="R572" s="2" t="s">
        <v>3829</v>
      </c>
      <c r="T572" s="2" t="s">
        <v>3830</v>
      </c>
      <c r="U572" s="2" t="s">
        <v>3831</v>
      </c>
    </row>
    <row r="573" spans="1:70" s="2" customFormat="1" ht="13" x14ac:dyDescent="0.3">
      <c r="A573" s="2" t="s">
        <v>6816</v>
      </c>
      <c r="B573" s="2" t="s">
        <v>5012</v>
      </c>
      <c r="C573" s="9">
        <v>2021</v>
      </c>
      <c r="D573" s="2" t="s">
        <v>5011</v>
      </c>
      <c r="E573" s="2" t="s">
        <v>5015</v>
      </c>
      <c r="G573" s="2" t="s">
        <v>5013</v>
      </c>
      <c r="H573" s="2" t="s">
        <v>5014</v>
      </c>
      <c r="K573" s="11">
        <v>44068</v>
      </c>
      <c r="L573" s="2" t="s">
        <v>5016</v>
      </c>
      <c r="N573" s="2" t="s">
        <v>5017</v>
      </c>
    </row>
    <row r="574" spans="1:70" s="2" customFormat="1" ht="13" x14ac:dyDescent="0.3">
      <c r="A574" s="2" t="s">
        <v>7079</v>
      </c>
      <c r="B574" s="2" t="s">
        <v>7136</v>
      </c>
      <c r="C574" s="9">
        <v>2021</v>
      </c>
      <c r="D574" s="2" t="s">
        <v>7135</v>
      </c>
      <c r="E574" s="2" t="s">
        <v>4626</v>
      </c>
      <c r="G574" s="2" t="s">
        <v>7137</v>
      </c>
      <c r="H574" s="2" t="s">
        <v>4962</v>
      </c>
      <c r="K574" s="11">
        <v>44428</v>
      </c>
      <c r="N574" s="2" t="s">
        <v>1994</v>
      </c>
    </row>
    <row r="575" spans="1:70" s="2" customFormat="1" ht="13" x14ac:dyDescent="0.3">
      <c r="A575" s="12" t="s">
        <v>7212</v>
      </c>
      <c r="B575" s="2" t="s">
        <v>7136</v>
      </c>
      <c r="C575" s="9">
        <v>2021</v>
      </c>
      <c r="D575" s="2" t="s">
        <v>7135</v>
      </c>
      <c r="E575" s="2" t="s">
        <v>4626</v>
      </c>
      <c r="G575" s="2" t="s">
        <v>7137</v>
      </c>
      <c r="H575" s="2" t="s">
        <v>4962</v>
      </c>
      <c r="K575" s="11">
        <v>44428</v>
      </c>
      <c r="N575" s="2" t="s">
        <v>1994</v>
      </c>
    </row>
    <row r="576" spans="1:70" s="2" customFormat="1" ht="13" x14ac:dyDescent="0.3">
      <c r="A576" s="2" t="s">
        <v>6816</v>
      </c>
      <c r="B576" s="2" t="s">
        <v>4960</v>
      </c>
      <c r="C576" s="9">
        <v>2021</v>
      </c>
      <c r="D576" s="2" t="s">
        <v>4959</v>
      </c>
      <c r="E576" s="2" t="s">
        <v>4137</v>
      </c>
      <c r="G576" s="2" t="s">
        <v>4961</v>
      </c>
      <c r="H576" s="2" t="s">
        <v>4962</v>
      </c>
      <c r="K576" s="11">
        <v>44379</v>
      </c>
      <c r="L576" s="2" t="s">
        <v>4963</v>
      </c>
      <c r="N576" s="2" t="s">
        <v>4964</v>
      </c>
    </row>
    <row r="577" spans="1:70" s="2" customFormat="1" ht="13" x14ac:dyDescent="0.3">
      <c r="A577" s="12" t="s">
        <v>6816</v>
      </c>
      <c r="B577" s="2" t="s">
        <v>5672</v>
      </c>
      <c r="C577" s="9">
        <v>2021</v>
      </c>
      <c r="D577" s="2" t="s">
        <v>5671</v>
      </c>
      <c r="E577" s="2" t="s">
        <v>4137</v>
      </c>
      <c r="G577" s="2" t="s">
        <v>5673</v>
      </c>
      <c r="H577" s="2" t="s">
        <v>5674</v>
      </c>
      <c r="K577" s="11">
        <v>44289</v>
      </c>
      <c r="L577" s="2" t="s">
        <v>5675</v>
      </c>
      <c r="N577" s="2" t="s">
        <v>5676</v>
      </c>
    </row>
    <row r="578" spans="1:70" s="2" customFormat="1" ht="13" x14ac:dyDescent="0.3">
      <c r="A578" s="12" t="s">
        <v>7079</v>
      </c>
      <c r="B578" s="2" t="s">
        <v>5672</v>
      </c>
      <c r="C578" s="9">
        <v>2021</v>
      </c>
      <c r="D578" s="2" t="s">
        <v>5671</v>
      </c>
      <c r="E578" s="2" t="s">
        <v>4137</v>
      </c>
      <c r="G578" s="2" t="s">
        <v>5673</v>
      </c>
      <c r="H578" s="2" t="s">
        <v>5674</v>
      </c>
      <c r="K578" s="11">
        <v>44289</v>
      </c>
      <c r="L578" s="2" t="s">
        <v>5675</v>
      </c>
      <c r="N578" s="2" t="s">
        <v>5676</v>
      </c>
    </row>
    <row r="579" spans="1:70" s="2" customFormat="1" ht="13" x14ac:dyDescent="0.3">
      <c r="A579" s="2" t="s">
        <v>7212</v>
      </c>
      <c r="B579" s="2" t="s">
        <v>5672</v>
      </c>
      <c r="C579" s="9">
        <v>2021</v>
      </c>
      <c r="D579" s="2" t="s">
        <v>5671</v>
      </c>
      <c r="E579" s="2" t="s">
        <v>4137</v>
      </c>
      <c r="G579" s="2" t="s">
        <v>5673</v>
      </c>
      <c r="H579" s="2" t="s">
        <v>5674</v>
      </c>
      <c r="K579" s="11">
        <v>44289</v>
      </c>
      <c r="L579" s="2" t="s">
        <v>5675</v>
      </c>
      <c r="N579" s="2" t="s">
        <v>5676</v>
      </c>
    </row>
    <row r="580" spans="1:70" s="2" customFormat="1" ht="13" x14ac:dyDescent="0.3">
      <c r="A580" s="2" t="s">
        <v>2013</v>
      </c>
      <c r="B580" s="2" t="s">
        <v>1993</v>
      </c>
      <c r="C580" s="10" t="str">
        <f>"2021"</f>
        <v>2021</v>
      </c>
      <c r="D580" s="2" t="s">
        <v>1992</v>
      </c>
      <c r="E580" s="2" t="s">
        <v>592</v>
      </c>
      <c r="F580" s="2" t="s">
        <v>1996</v>
      </c>
      <c r="G580" s="2" t="str">
        <f>"01650327"</f>
        <v>01650327</v>
      </c>
      <c r="I580" s="2" t="str">
        <f>"Dec2021"</f>
        <v>Dec2021</v>
      </c>
      <c r="J580" s="2">
        <v>295</v>
      </c>
      <c r="L580" s="2">
        <v>63</v>
      </c>
      <c r="M580" s="2">
        <v>9</v>
      </c>
      <c r="N580" s="2">
        <v>153096259</v>
      </c>
      <c r="O580" s="2" t="s">
        <v>1994</v>
      </c>
      <c r="P580" s="2" t="s">
        <v>449</v>
      </c>
      <c r="Q580" s="2" t="s">
        <v>442</v>
      </c>
      <c r="R580" s="2" t="s">
        <v>1995</v>
      </c>
      <c r="U580" s="2" t="s">
        <v>1997</v>
      </c>
    </row>
    <row r="581" spans="1:70" s="2" customFormat="1" ht="13" x14ac:dyDescent="0.3">
      <c r="A581" s="12" t="s">
        <v>2016</v>
      </c>
      <c r="B581" s="2" t="s">
        <v>1993</v>
      </c>
      <c r="C581" s="10" t="str">
        <f>"2021"</f>
        <v>2021</v>
      </c>
      <c r="D581" s="2" t="s">
        <v>1992</v>
      </c>
      <c r="E581" s="2" t="s">
        <v>592</v>
      </c>
      <c r="F581" s="2" t="s">
        <v>1996</v>
      </c>
      <c r="G581" s="2" t="str">
        <f>"01650327"</f>
        <v>01650327</v>
      </c>
      <c r="I581" s="2" t="str">
        <f>"Dec2021"</f>
        <v>Dec2021</v>
      </c>
      <c r="J581" s="2">
        <v>295</v>
      </c>
      <c r="L581" s="2">
        <v>63</v>
      </c>
      <c r="M581" s="2">
        <v>9</v>
      </c>
      <c r="N581" s="2">
        <v>153096259</v>
      </c>
      <c r="O581" s="2" t="s">
        <v>1994</v>
      </c>
      <c r="P581" s="2" t="s">
        <v>449</v>
      </c>
      <c r="Q581" s="2" t="s">
        <v>442</v>
      </c>
      <c r="R581" s="2" t="s">
        <v>1995</v>
      </c>
      <c r="U581" s="2" t="s">
        <v>1997</v>
      </c>
    </row>
    <row r="582" spans="1:70" s="2" customFormat="1" ht="13" x14ac:dyDescent="0.3">
      <c r="A582" s="12" t="s">
        <v>4086</v>
      </c>
      <c r="B582" s="2" t="s">
        <v>1993</v>
      </c>
      <c r="C582" s="9">
        <v>2021</v>
      </c>
      <c r="D582" s="2" t="s">
        <v>1992</v>
      </c>
      <c r="E582" s="2" t="s">
        <v>592</v>
      </c>
      <c r="F582" s="2" t="s">
        <v>4023</v>
      </c>
      <c r="G582" s="2" t="str">
        <f>"01650327"</f>
        <v>01650327</v>
      </c>
      <c r="I582" s="2" t="str">
        <f>"20211201"</f>
        <v>20211201</v>
      </c>
      <c r="J582" s="2">
        <v>295</v>
      </c>
      <c r="L582" s="2">
        <v>63</v>
      </c>
      <c r="M582" s="2">
        <v>9</v>
      </c>
      <c r="N582" s="2" t="s">
        <v>4021</v>
      </c>
      <c r="O582" s="2" t="s">
        <v>1994</v>
      </c>
      <c r="P582" s="2" t="s">
        <v>2124</v>
      </c>
      <c r="Q582" s="2" t="s">
        <v>1495</v>
      </c>
      <c r="R582" s="2" t="s">
        <v>4022</v>
      </c>
      <c r="T582" s="2" t="s">
        <v>4023</v>
      </c>
      <c r="U582" s="2" t="s">
        <v>4024</v>
      </c>
    </row>
    <row r="583" spans="1:70" s="2" customFormat="1" ht="13" x14ac:dyDescent="0.3">
      <c r="A583" s="12" t="s">
        <v>4116</v>
      </c>
      <c r="B583" s="2" t="s">
        <v>1993</v>
      </c>
      <c r="C583" s="9">
        <v>2021</v>
      </c>
      <c r="D583" s="2" t="s">
        <v>1992</v>
      </c>
      <c r="E583" s="2" t="s">
        <v>592</v>
      </c>
      <c r="F583" s="2" t="s">
        <v>4023</v>
      </c>
      <c r="G583" s="2" t="str">
        <f>"01650327"</f>
        <v>01650327</v>
      </c>
      <c r="I583" s="2" t="str">
        <f>"20211201"</f>
        <v>20211201</v>
      </c>
      <c r="J583" s="2">
        <v>295</v>
      </c>
      <c r="L583" s="2">
        <v>63</v>
      </c>
      <c r="M583" s="2">
        <v>9</v>
      </c>
      <c r="N583" s="2" t="s">
        <v>4021</v>
      </c>
      <c r="O583" s="2" t="s">
        <v>1994</v>
      </c>
      <c r="P583" s="2" t="s">
        <v>2124</v>
      </c>
      <c r="Q583" s="2" t="s">
        <v>1495</v>
      </c>
      <c r="R583" s="2" t="s">
        <v>4022</v>
      </c>
      <c r="T583" s="2" t="s">
        <v>4023</v>
      </c>
      <c r="U583" s="2" t="s">
        <v>4024</v>
      </c>
    </row>
    <row r="584" spans="1:70" s="2" customFormat="1" ht="13" x14ac:dyDescent="0.3">
      <c r="A584" s="2" t="s">
        <v>1827</v>
      </c>
      <c r="B584" s="2" t="s">
        <v>1789</v>
      </c>
      <c r="C584" s="10" t="str">
        <f>"2021"</f>
        <v>2021</v>
      </c>
      <c r="D584" s="2" t="s">
        <v>1788</v>
      </c>
      <c r="E584" s="2" t="s">
        <v>1436</v>
      </c>
      <c r="G584" s="2" t="str">
        <f>"01964895"</f>
        <v>01964895</v>
      </c>
      <c r="I584" s="2" t="str">
        <f>"Apr2021"</f>
        <v>Apr2021</v>
      </c>
      <c r="J584" s="2">
        <v>51</v>
      </c>
      <c r="K584" s="2">
        <v>2</v>
      </c>
      <c r="L584" s="2">
        <v>20</v>
      </c>
      <c r="M584" s="2">
        <v>0</v>
      </c>
      <c r="N584" s="2">
        <v>149270891</v>
      </c>
      <c r="P584" s="2" t="s">
        <v>1437</v>
      </c>
      <c r="Q584" s="2" t="s">
        <v>1790</v>
      </c>
      <c r="R584" s="2" t="s">
        <v>1791</v>
      </c>
      <c r="U584" s="2" t="s">
        <v>1792</v>
      </c>
    </row>
    <row r="585" spans="1:70" s="2" customFormat="1" ht="13" x14ac:dyDescent="0.3">
      <c r="A585" s="2" t="s">
        <v>6816</v>
      </c>
      <c r="B585" s="2" t="s">
        <v>4159</v>
      </c>
      <c r="C585" s="9">
        <v>2022</v>
      </c>
      <c r="D585" s="2" t="s">
        <v>4158</v>
      </c>
      <c r="E585" s="2" t="s">
        <v>4157</v>
      </c>
      <c r="G585" s="2" t="s">
        <v>4160</v>
      </c>
      <c r="H585" s="2" t="s">
        <v>4161</v>
      </c>
      <c r="K585" s="11">
        <v>44686</v>
      </c>
    </row>
    <row r="586" spans="1:70" s="2" customFormat="1" ht="13" x14ac:dyDescent="0.3">
      <c r="A586" s="12" t="s">
        <v>7072</v>
      </c>
      <c r="B586" s="2" t="s">
        <v>4159</v>
      </c>
      <c r="C586" s="9">
        <v>2022</v>
      </c>
      <c r="D586" s="2" t="s">
        <v>4158</v>
      </c>
      <c r="E586" s="2" t="s">
        <v>4157</v>
      </c>
      <c r="G586" s="2" t="s">
        <v>4160</v>
      </c>
      <c r="H586" s="2" t="s">
        <v>4161</v>
      </c>
      <c r="K586" s="11">
        <v>44686</v>
      </c>
    </row>
    <row r="587" spans="1:70" s="2" customFormat="1" ht="13" x14ac:dyDescent="0.3">
      <c r="A587" s="2" t="s">
        <v>6816</v>
      </c>
      <c r="B587" s="2" t="s">
        <v>4219</v>
      </c>
      <c r="C587" s="9">
        <v>2021</v>
      </c>
      <c r="D587" s="2" t="s">
        <v>4218</v>
      </c>
      <c r="E587" s="2" t="s">
        <v>4222</v>
      </c>
      <c r="G587" s="2" t="s">
        <v>4220</v>
      </c>
      <c r="H587" s="2" t="s">
        <v>4221</v>
      </c>
      <c r="K587" s="11">
        <v>44365</v>
      </c>
      <c r="N587" s="2" t="s">
        <v>4223</v>
      </c>
    </row>
    <row r="588" spans="1:70" s="2" customFormat="1" ht="13" x14ac:dyDescent="0.3">
      <c r="A588" s="12" t="s">
        <v>11404</v>
      </c>
      <c r="B588" s="2" t="s">
        <v>9631</v>
      </c>
      <c r="C588" s="9" t="s">
        <v>7891</v>
      </c>
      <c r="D588" s="2" t="s">
        <v>4218</v>
      </c>
      <c r="E588" s="2" t="s">
        <v>9632</v>
      </c>
      <c r="U588" s="2" t="s">
        <v>7891</v>
      </c>
      <c r="V588" s="2" t="s">
        <v>9633</v>
      </c>
      <c r="W588" s="2" t="s">
        <v>7891</v>
      </c>
      <c r="X588" s="2" t="s">
        <v>7891</v>
      </c>
      <c r="Y588" s="2" t="s">
        <v>7891</v>
      </c>
      <c r="Z588" s="2" t="s">
        <v>7891</v>
      </c>
      <c r="AA588" s="2" t="s">
        <v>9634</v>
      </c>
      <c r="AB588" s="2" t="s">
        <v>9635</v>
      </c>
      <c r="AC588" s="2" t="s">
        <v>7891</v>
      </c>
      <c r="AD588" s="2" t="s">
        <v>7891</v>
      </c>
      <c r="AE588" s="2" t="s">
        <v>7891</v>
      </c>
      <c r="AF588" s="2" t="s">
        <v>7891</v>
      </c>
      <c r="AG588" s="2" t="s">
        <v>7891</v>
      </c>
      <c r="AH588" s="2" t="s">
        <v>7891</v>
      </c>
      <c r="AI588" s="2" t="s">
        <v>7891</v>
      </c>
      <c r="AJ588" s="2" t="s">
        <v>7891</v>
      </c>
      <c r="AK588" s="2" t="s">
        <v>7891</v>
      </c>
      <c r="AL588" s="2" t="s">
        <v>7891</v>
      </c>
      <c r="AM588" s="2" t="s">
        <v>7891</v>
      </c>
      <c r="AN588" s="2" t="s">
        <v>7891</v>
      </c>
      <c r="AO588" s="2" t="s">
        <v>9636</v>
      </c>
      <c r="AP588" s="2" t="s">
        <v>9637</v>
      </c>
      <c r="AQ588" s="2" t="s">
        <v>7891</v>
      </c>
      <c r="AR588" s="2" t="s">
        <v>7891</v>
      </c>
      <c r="AS588" s="2" t="s">
        <v>7891</v>
      </c>
      <c r="AT588" s="2" t="s">
        <v>7891</v>
      </c>
      <c r="AU588" s="2" t="s">
        <v>7891</v>
      </c>
      <c r="AV588" s="2" t="s">
        <v>7891</v>
      </c>
      <c r="AW588" s="2" t="s">
        <v>7891</v>
      </c>
      <c r="AX588" s="2" t="s">
        <v>7891</v>
      </c>
      <c r="AY588" s="2" t="s">
        <v>7891</v>
      </c>
      <c r="AZ588" s="2" t="s">
        <v>7891</v>
      </c>
      <c r="BA588" s="2" t="s">
        <v>7891</v>
      </c>
      <c r="BB588" s="2" t="s">
        <v>7891</v>
      </c>
      <c r="BC588" s="2" t="s">
        <v>7891</v>
      </c>
      <c r="BD588" s="2" t="s">
        <v>7891</v>
      </c>
      <c r="BE588" s="2" t="s">
        <v>4223</v>
      </c>
      <c r="BF588" s="2" t="s">
        <v>7891</v>
      </c>
      <c r="BG588" s="2" t="s">
        <v>9570</v>
      </c>
      <c r="BH588" s="2" t="s">
        <v>7891</v>
      </c>
      <c r="BI588" s="2" t="s">
        <v>7891</v>
      </c>
      <c r="BJ588" s="2" t="s">
        <v>7891</v>
      </c>
      <c r="BK588" s="2" t="s">
        <v>7891</v>
      </c>
      <c r="BL588" s="2" t="s">
        <v>7891</v>
      </c>
      <c r="BM588" s="2">
        <v>34142149</v>
      </c>
      <c r="BN588" s="2" t="s">
        <v>7891</v>
      </c>
      <c r="BO588" s="2" t="s">
        <v>7891</v>
      </c>
      <c r="BP588" s="2" t="s">
        <v>7891</v>
      </c>
      <c r="BQ588" s="2" t="s">
        <v>7891</v>
      </c>
      <c r="BR588" s="2" t="s">
        <v>9638</v>
      </c>
    </row>
    <row r="589" spans="1:70" s="2" customFormat="1" ht="13" x14ac:dyDescent="0.3">
      <c r="A589" s="12" t="s">
        <v>6816</v>
      </c>
      <c r="B589" s="2" t="s">
        <v>5297</v>
      </c>
      <c r="C589" s="9">
        <v>2022</v>
      </c>
      <c r="D589" s="2" t="s">
        <v>5296</v>
      </c>
      <c r="E589" s="2" t="s">
        <v>5300</v>
      </c>
      <c r="G589" s="2" t="s">
        <v>5298</v>
      </c>
      <c r="H589" s="2" t="s">
        <v>5299</v>
      </c>
      <c r="K589" s="11">
        <v>44601</v>
      </c>
      <c r="L589" s="2" t="s">
        <v>5301</v>
      </c>
      <c r="N589" s="2" t="s">
        <v>5302</v>
      </c>
    </row>
    <row r="590" spans="1:70" s="2" customFormat="1" ht="13" x14ac:dyDescent="0.3">
      <c r="A590" s="2" t="s">
        <v>11404</v>
      </c>
      <c r="B590" s="2" t="s">
        <v>8456</v>
      </c>
      <c r="C590" s="9" t="s">
        <v>7891</v>
      </c>
      <c r="D590" s="2" t="s">
        <v>5296</v>
      </c>
      <c r="E590" s="2" t="s">
        <v>8457</v>
      </c>
      <c r="U590" s="2" t="s">
        <v>7891</v>
      </c>
      <c r="V590" s="2" t="s">
        <v>8458</v>
      </c>
      <c r="W590" s="2" t="s">
        <v>7891</v>
      </c>
      <c r="X590" s="2" t="s">
        <v>7891</v>
      </c>
      <c r="Y590" s="2" t="s">
        <v>7891</v>
      </c>
      <c r="Z590" s="2" t="s">
        <v>7891</v>
      </c>
      <c r="AA590" s="2" t="s">
        <v>7891</v>
      </c>
      <c r="AB590" s="2" t="s">
        <v>7891</v>
      </c>
      <c r="AC590" s="2" t="s">
        <v>7891</v>
      </c>
      <c r="AD590" s="2" t="s">
        <v>7891</v>
      </c>
      <c r="AE590" s="2" t="s">
        <v>7891</v>
      </c>
      <c r="AF590" s="2" t="s">
        <v>7891</v>
      </c>
      <c r="AG590" s="2" t="s">
        <v>7891</v>
      </c>
      <c r="AH590" s="2" t="s">
        <v>7891</v>
      </c>
      <c r="AI590" s="2" t="s">
        <v>7891</v>
      </c>
      <c r="AJ590" s="2" t="s">
        <v>7891</v>
      </c>
      <c r="AK590" s="2" t="s">
        <v>7891</v>
      </c>
      <c r="AL590" s="2" t="s">
        <v>7891</v>
      </c>
      <c r="AM590" s="2" t="s">
        <v>7891</v>
      </c>
      <c r="AN590" s="2" t="s">
        <v>7891</v>
      </c>
      <c r="AO590" s="2" t="s">
        <v>8459</v>
      </c>
      <c r="AP590" s="2" t="s">
        <v>8460</v>
      </c>
      <c r="AQ590" s="2" t="s">
        <v>7891</v>
      </c>
      <c r="AR590" s="2" t="s">
        <v>7891</v>
      </c>
      <c r="AS590" s="2" t="s">
        <v>7891</v>
      </c>
      <c r="AT590" s="2" t="s">
        <v>8461</v>
      </c>
      <c r="AU590" s="2">
        <v>2022</v>
      </c>
      <c r="AV590" s="2">
        <v>220</v>
      </c>
      <c r="AW590" s="2">
        <v>2</v>
      </c>
      <c r="AX590" s="2" t="s">
        <v>7891</v>
      </c>
      <c r="AY590" s="2" t="s">
        <v>7891</v>
      </c>
      <c r="AZ590" s="2" t="s">
        <v>7891</v>
      </c>
      <c r="BA590" s="2" t="s">
        <v>7891</v>
      </c>
      <c r="BB590" s="2" t="s">
        <v>7891</v>
      </c>
      <c r="BC590" s="2" t="s">
        <v>7891</v>
      </c>
      <c r="BD590" s="2" t="s">
        <v>8462</v>
      </c>
      <c r="BE590" s="2" t="s">
        <v>5302</v>
      </c>
      <c r="BF590" s="2" t="s">
        <v>7891</v>
      </c>
      <c r="BG590" s="2" t="s">
        <v>7891</v>
      </c>
      <c r="BH590" s="2" t="s">
        <v>7891</v>
      </c>
      <c r="BI590" s="2" t="s">
        <v>7891</v>
      </c>
      <c r="BJ590" s="2" t="s">
        <v>7891</v>
      </c>
      <c r="BK590" s="2" t="s">
        <v>7891</v>
      </c>
      <c r="BL590" s="2" t="s">
        <v>7891</v>
      </c>
      <c r="BM590" s="2">
        <v>35137093</v>
      </c>
      <c r="BN590" s="2" t="s">
        <v>7891</v>
      </c>
      <c r="BO590" s="2" t="s">
        <v>7891</v>
      </c>
      <c r="BP590" s="2" t="s">
        <v>7891</v>
      </c>
      <c r="BQ590" s="2" t="s">
        <v>7891</v>
      </c>
      <c r="BR590" s="2" t="s">
        <v>8463</v>
      </c>
    </row>
    <row r="591" spans="1:70" s="2" customFormat="1" ht="13" x14ac:dyDescent="0.3">
      <c r="A591" s="12" t="s">
        <v>6816</v>
      </c>
      <c r="B591" s="2" t="s">
        <v>4519</v>
      </c>
      <c r="C591" s="9">
        <v>2021</v>
      </c>
      <c r="D591" s="2" t="s">
        <v>4518</v>
      </c>
      <c r="E591" s="2" t="s">
        <v>4522</v>
      </c>
      <c r="G591" s="2" t="s">
        <v>4520</v>
      </c>
      <c r="H591" s="2" t="s">
        <v>4521</v>
      </c>
      <c r="K591" s="11">
        <v>44238</v>
      </c>
      <c r="N591" s="2" t="s">
        <v>1359</v>
      </c>
    </row>
    <row r="592" spans="1:70" s="2" customFormat="1" ht="13" x14ac:dyDescent="0.3">
      <c r="A592" s="12" t="s">
        <v>11404</v>
      </c>
      <c r="B592" s="2" t="s">
        <v>9816</v>
      </c>
      <c r="C592" s="9" t="s">
        <v>7891</v>
      </c>
      <c r="D592" s="2" t="s">
        <v>4518</v>
      </c>
      <c r="E592" s="2" t="s">
        <v>9817</v>
      </c>
      <c r="U592" s="2" t="s">
        <v>7891</v>
      </c>
      <c r="V592" s="2" t="s">
        <v>9818</v>
      </c>
      <c r="W592" s="2" t="s">
        <v>7891</v>
      </c>
      <c r="X592" s="2" t="s">
        <v>7891</v>
      </c>
      <c r="Y592" s="2" t="s">
        <v>7891</v>
      </c>
      <c r="Z592" s="2" t="s">
        <v>7891</v>
      </c>
      <c r="AA592" s="2" t="s">
        <v>7891</v>
      </c>
      <c r="AB592" s="2" t="s">
        <v>9819</v>
      </c>
      <c r="AC592" s="2" t="s">
        <v>7891</v>
      </c>
      <c r="AD592" s="2" t="s">
        <v>7891</v>
      </c>
      <c r="AE592" s="2" t="s">
        <v>7891</v>
      </c>
      <c r="AF592" s="2" t="s">
        <v>7891</v>
      </c>
      <c r="AG592" s="2" t="s">
        <v>7891</v>
      </c>
      <c r="AH592" s="2" t="s">
        <v>7891</v>
      </c>
      <c r="AI592" s="2" t="s">
        <v>7891</v>
      </c>
      <c r="AJ592" s="2" t="s">
        <v>7891</v>
      </c>
      <c r="AK592" s="2" t="s">
        <v>7891</v>
      </c>
      <c r="AL592" s="2" t="s">
        <v>7891</v>
      </c>
      <c r="AM592" s="2" t="s">
        <v>7891</v>
      </c>
      <c r="AN592" s="2" t="s">
        <v>7891</v>
      </c>
      <c r="AO592" s="2" t="s">
        <v>9820</v>
      </c>
      <c r="AP592" s="2" t="s">
        <v>9821</v>
      </c>
      <c r="AQ592" s="2" t="s">
        <v>7891</v>
      </c>
      <c r="AR592" s="2" t="s">
        <v>7891</v>
      </c>
      <c r="AS592" s="2" t="s">
        <v>7891</v>
      </c>
      <c r="AT592" s="2" t="s">
        <v>8066</v>
      </c>
      <c r="AU592" s="2">
        <v>2021</v>
      </c>
      <c r="AV592" s="2">
        <v>61</v>
      </c>
      <c r="AW592" s="2">
        <v>3</v>
      </c>
      <c r="AX592" s="2" t="s">
        <v>7891</v>
      </c>
      <c r="AY592" s="2" t="s">
        <v>7891</v>
      </c>
      <c r="AZ592" s="2" t="s">
        <v>7891</v>
      </c>
      <c r="BA592" s="2" t="s">
        <v>7891</v>
      </c>
      <c r="BB592" s="2">
        <v>308</v>
      </c>
      <c r="BC592" s="2">
        <v>315</v>
      </c>
      <c r="BD592" s="2" t="s">
        <v>7891</v>
      </c>
      <c r="BE592" s="2" t="s">
        <v>1359</v>
      </c>
      <c r="BF592" s="2" t="s">
        <v>7891</v>
      </c>
      <c r="BG592" s="2" t="s">
        <v>9784</v>
      </c>
      <c r="BH592" s="2" t="s">
        <v>7891</v>
      </c>
      <c r="BI592" s="2" t="s">
        <v>7891</v>
      </c>
      <c r="BJ592" s="2" t="s">
        <v>7891</v>
      </c>
      <c r="BK592" s="2" t="s">
        <v>7891</v>
      </c>
      <c r="BL592" s="2" t="s">
        <v>7891</v>
      </c>
      <c r="BM592" s="2">
        <v>33568269</v>
      </c>
      <c r="BN592" s="2" t="s">
        <v>7891</v>
      </c>
      <c r="BO592" s="2" t="s">
        <v>7891</v>
      </c>
      <c r="BP592" s="2" t="s">
        <v>7891</v>
      </c>
      <c r="BQ592" s="2" t="s">
        <v>7891</v>
      </c>
      <c r="BR592" s="2" t="s">
        <v>9822</v>
      </c>
    </row>
    <row r="593" spans="1:70" s="2" customFormat="1" ht="13" x14ac:dyDescent="0.3">
      <c r="A593" s="2" t="s">
        <v>1827</v>
      </c>
      <c r="B593" s="2" t="s">
        <v>1357</v>
      </c>
      <c r="C593" s="10" t="str">
        <f>"2021"</f>
        <v>2021</v>
      </c>
      <c r="D593" s="2" t="s">
        <v>1356</v>
      </c>
      <c r="E593" s="2" t="s">
        <v>1358</v>
      </c>
      <c r="F593" s="2" t="s">
        <v>1361</v>
      </c>
      <c r="G593" s="2" t="str">
        <f>"15443191"</f>
        <v>15443191</v>
      </c>
      <c r="I593" s="2" t="str">
        <f>"May2021"</f>
        <v>May2021</v>
      </c>
      <c r="J593" s="2">
        <v>61</v>
      </c>
      <c r="K593" s="2">
        <v>3</v>
      </c>
      <c r="L593" s="2">
        <v>308</v>
      </c>
      <c r="M593" s="2">
        <v>8</v>
      </c>
      <c r="N593" s="2">
        <v>150082715</v>
      </c>
      <c r="O593" s="2" t="s">
        <v>1359</v>
      </c>
      <c r="P593" s="2" t="s">
        <v>449</v>
      </c>
      <c r="Q593" s="2" t="s">
        <v>442</v>
      </c>
      <c r="R593" s="2" t="s">
        <v>1360</v>
      </c>
      <c r="U593" s="2" t="s">
        <v>1362</v>
      </c>
    </row>
    <row r="594" spans="1:70" s="2" customFormat="1" ht="13" x14ac:dyDescent="0.3">
      <c r="A594" s="12" t="s">
        <v>6816</v>
      </c>
      <c r="B594" s="2" t="s">
        <v>5638</v>
      </c>
      <c r="C594" s="9">
        <v>2021</v>
      </c>
      <c r="D594" s="2" t="s">
        <v>5637</v>
      </c>
      <c r="E594" s="2" t="s">
        <v>4496</v>
      </c>
      <c r="G594" s="2" t="s">
        <v>5639</v>
      </c>
      <c r="H594" s="2" t="s">
        <v>5640</v>
      </c>
      <c r="K594" s="11">
        <v>43953</v>
      </c>
      <c r="N594" s="2" t="s">
        <v>3480</v>
      </c>
    </row>
    <row r="595" spans="1:70" s="2" customFormat="1" ht="13" x14ac:dyDescent="0.3">
      <c r="A595" s="2" t="s">
        <v>3856</v>
      </c>
      <c r="B595" s="2" t="s">
        <v>3478</v>
      </c>
      <c r="C595" s="9">
        <v>2020</v>
      </c>
      <c r="D595" s="2" t="s">
        <v>3477</v>
      </c>
      <c r="E595" s="2" t="s">
        <v>2395</v>
      </c>
      <c r="F595" s="2" t="s">
        <v>3482</v>
      </c>
      <c r="G595" s="2" t="str">
        <f>"13594184"</f>
        <v>13594184</v>
      </c>
      <c r="I595" s="2" t="str">
        <f>"20210601"</f>
        <v>20210601</v>
      </c>
      <c r="J595" s="2">
        <v>26</v>
      </c>
      <c r="K595" s="2">
        <v>6</v>
      </c>
      <c r="L595" s="2">
        <v>2126</v>
      </c>
      <c r="M595" s="2">
        <v>11</v>
      </c>
      <c r="N595" s="2" t="s">
        <v>3479</v>
      </c>
      <c r="O595" s="2" t="s">
        <v>3480</v>
      </c>
      <c r="P595" s="2" t="s">
        <v>2398</v>
      </c>
      <c r="Q595" s="2" t="s">
        <v>1495</v>
      </c>
      <c r="R595" s="2" t="s">
        <v>3481</v>
      </c>
      <c r="T595" s="2" t="s">
        <v>3482</v>
      </c>
      <c r="U595" s="2" t="s">
        <v>3483</v>
      </c>
    </row>
    <row r="596" spans="1:70" s="2" customFormat="1" ht="13" x14ac:dyDescent="0.3">
      <c r="A596" s="12" t="s">
        <v>6816</v>
      </c>
      <c r="B596" s="2" t="s">
        <v>5268</v>
      </c>
      <c r="C596" s="9">
        <v>2021</v>
      </c>
      <c r="D596" s="2" t="s">
        <v>5267</v>
      </c>
      <c r="E596" s="2" t="s">
        <v>5271</v>
      </c>
      <c r="G596" s="2" t="s">
        <v>5269</v>
      </c>
      <c r="H596" s="2" t="s">
        <v>5270</v>
      </c>
      <c r="K596" s="11">
        <v>43242</v>
      </c>
      <c r="N596" s="2" t="s">
        <v>683</v>
      </c>
    </row>
    <row r="597" spans="1:70" s="2" customFormat="1" ht="13" x14ac:dyDescent="0.3">
      <c r="A597" s="12" t="s">
        <v>11404</v>
      </c>
      <c r="B597" s="2" t="s">
        <v>9993</v>
      </c>
      <c r="C597" s="9" t="s">
        <v>7891</v>
      </c>
      <c r="D597" s="2" t="s">
        <v>5267</v>
      </c>
      <c r="E597" s="2" t="s">
        <v>9994</v>
      </c>
      <c r="U597" s="2" t="s">
        <v>7891</v>
      </c>
      <c r="V597" s="2" t="s">
        <v>9995</v>
      </c>
      <c r="W597" s="2" t="s">
        <v>7891</v>
      </c>
      <c r="X597" s="2" t="s">
        <v>7891</v>
      </c>
      <c r="Y597" s="2" t="s">
        <v>7891</v>
      </c>
      <c r="Z597" s="2" t="s">
        <v>7891</v>
      </c>
      <c r="AA597" s="2" t="s">
        <v>7891</v>
      </c>
      <c r="AB597" s="2" t="s">
        <v>9996</v>
      </c>
      <c r="AC597" s="2" t="s">
        <v>7891</v>
      </c>
      <c r="AD597" s="2" t="s">
        <v>7891</v>
      </c>
      <c r="AE597" s="2" t="s">
        <v>7891</v>
      </c>
      <c r="AF597" s="2" t="s">
        <v>7891</v>
      </c>
      <c r="AG597" s="2" t="s">
        <v>7891</v>
      </c>
      <c r="AH597" s="2" t="s">
        <v>7891</v>
      </c>
      <c r="AI597" s="2" t="s">
        <v>7891</v>
      </c>
      <c r="AJ597" s="2" t="s">
        <v>7891</v>
      </c>
      <c r="AK597" s="2" t="s">
        <v>7891</v>
      </c>
      <c r="AL597" s="2" t="s">
        <v>7891</v>
      </c>
      <c r="AM597" s="2" t="s">
        <v>7891</v>
      </c>
      <c r="AN597" s="2" t="s">
        <v>7891</v>
      </c>
      <c r="AO597" s="2" t="s">
        <v>9997</v>
      </c>
      <c r="AP597" s="2" t="s">
        <v>9998</v>
      </c>
      <c r="AQ597" s="2" t="s">
        <v>7891</v>
      </c>
      <c r="AR597" s="2" t="s">
        <v>7891</v>
      </c>
      <c r="AS597" s="2" t="s">
        <v>7891</v>
      </c>
      <c r="AT597" s="2" t="s">
        <v>7916</v>
      </c>
      <c r="AU597" s="2">
        <v>2021</v>
      </c>
      <c r="AV597" s="2">
        <v>36</v>
      </c>
      <c r="AW597" s="2" t="s">
        <v>9999</v>
      </c>
      <c r="AX597" s="2" t="s">
        <v>7891</v>
      </c>
      <c r="AY597" s="2" t="s">
        <v>7891</v>
      </c>
      <c r="AZ597" s="2" t="s">
        <v>7891</v>
      </c>
      <c r="BA597" s="2" t="s">
        <v>7891</v>
      </c>
      <c r="BB597" s="2">
        <v>3496</v>
      </c>
      <c r="BC597" s="2">
        <v>3513</v>
      </c>
      <c r="BD597" s="2" t="s">
        <v>7891</v>
      </c>
      <c r="BE597" s="2" t="s">
        <v>683</v>
      </c>
      <c r="BF597" s="2" t="s">
        <v>7891</v>
      </c>
      <c r="BG597" s="2" t="s">
        <v>7891</v>
      </c>
      <c r="BH597" s="2" t="s">
        <v>7891</v>
      </c>
      <c r="BI597" s="2" t="s">
        <v>7891</v>
      </c>
      <c r="BJ597" s="2" t="s">
        <v>7891</v>
      </c>
      <c r="BK597" s="2" t="s">
        <v>7891</v>
      </c>
      <c r="BL597" s="2" t="s">
        <v>7891</v>
      </c>
      <c r="BM597" s="2">
        <v>29781341</v>
      </c>
      <c r="BN597" s="2" t="s">
        <v>7891</v>
      </c>
      <c r="BO597" s="2" t="s">
        <v>7891</v>
      </c>
      <c r="BP597" s="2" t="s">
        <v>7891</v>
      </c>
      <c r="BQ597" s="2" t="s">
        <v>7891</v>
      </c>
      <c r="BR597" s="2" t="s">
        <v>10000</v>
      </c>
    </row>
    <row r="598" spans="1:70" s="2" customFormat="1" ht="13" x14ac:dyDescent="0.3">
      <c r="A598" s="2" t="s">
        <v>1827</v>
      </c>
      <c r="B598" s="2" t="s">
        <v>681</v>
      </c>
      <c r="C598" s="10" t="str">
        <f>"2021"</f>
        <v>2021</v>
      </c>
      <c r="D598" s="2" t="s">
        <v>680</v>
      </c>
      <c r="E598" s="2" t="s">
        <v>682</v>
      </c>
      <c r="F598" s="2" t="s">
        <v>685</v>
      </c>
      <c r="G598" s="2" t="str">
        <f>"08862605"</f>
        <v>08862605</v>
      </c>
      <c r="I598" s="2" t="str">
        <f>"Apr2021"</f>
        <v>Apr2021</v>
      </c>
      <c r="J598" s="2">
        <v>36</v>
      </c>
      <c r="K598" s="8">
        <v>44780</v>
      </c>
      <c r="L598" s="2">
        <v>3496</v>
      </c>
      <c r="M598" s="2">
        <v>18</v>
      </c>
      <c r="N598" s="2">
        <v>149379521</v>
      </c>
      <c r="O598" s="2" t="s">
        <v>683</v>
      </c>
      <c r="P598" s="2" t="s">
        <v>481</v>
      </c>
      <c r="Q598" s="2" t="s">
        <v>442</v>
      </c>
      <c r="R598" s="2" t="s">
        <v>684</v>
      </c>
      <c r="U598" s="2" t="s">
        <v>686</v>
      </c>
    </row>
    <row r="599" spans="1:70" s="2" customFormat="1" ht="13" x14ac:dyDescent="0.3">
      <c r="A599" s="12" t="s">
        <v>3856</v>
      </c>
      <c r="B599" s="2" t="s">
        <v>681</v>
      </c>
      <c r="C599" s="9">
        <v>2021</v>
      </c>
      <c r="D599" s="2" t="s">
        <v>2325</v>
      </c>
      <c r="E599" s="2" t="s">
        <v>682</v>
      </c>
      <c r="F599" s="2" t="s">
        <v>2328</v>
      </c>
      <c r="G599" s="2" t="str">
        <f>"08862605"</f>
        <v>08862605</v>
      </c>
      <c r="I599" s="2" t="str">
        <f>"20210401"</f>
        <v>20210401</v>
      </c>
      <c r="J599" s="2">
        <v>36</v>
      </c>
      <c r="K599" s="8">
        <v>44780</v>
      </c>
      <c r="L599" s="2">
        <v>3496</v>
      </c>
      <c r="M599" s="2">
        <v>18</v>
      </c>
      <c r="N599" s="2" t="s">
        <v>2326</v>
      </c>
      <c r="O599" s="2" t="s">
        <v>683</v>
      </c>
      <c r="P599" s="2" t="s">
        <v>2129</v>
      </c>
      <c r="Q599" s="2" t="s">
        <v>1495</v>
      </c>
      <c r="R599" s="2" t="s">
        <v>2327</v>
      </c>
      <c r="T599" s="2" t="s">
        <v>2328</v>
      </c>
      <c r="U599" s="2" t="s">
        <v>2329</v>
      </c>
    </row>
    <row r="600" spans="1:70" s="2" customFormat="1" ht="13" x14ac:dyDescent="0.3">
      <c r="A600" s="2" t="s">
        <v>11404</v>
      </c>
      <c r="B600" s="2" t="s">
        <v>10001</v>
      </c>
      <c r="C600" s="9" t="s">
        <v>7891</v>
      </c>
      <c r="D600" s="2" t="s">
        <v>10002</v>
      </c>
      <c r="E600" s="2" t="s">
        <v>10003</v>
      </c>
      <c r="U600" s="2" t="s">
        <v>7891</v>
      </c>
      <c r="V600" s="2" t="s">
        <v>10004</v>
      </c>
      <c r="W600" s="2" t="s">
        <v>7891</v>
      </c>
      <c r="X600" s="2" t="s">
        <v>7891</v>
      </c>
      <c r="Y600" s="2" t="s">
        <v>7891</v>
      </c>
      <c r="Z600" s="2" t="s">
        <v>7891</v>
      </c>
      <c r="AA600" s="2" t="s">
        <v>7891</v>
      </c>
      <c r="AB600" s="2" t="s">
        <v>7891</v>
      </c>
      <c r="AC600" s="2" t="s">
        <v>7891</v>
      </c>
      <c r="AD600" s="2" t="s">
        <v>7891</v>
      </c>
      <c r="AE600" s="2" t="s">
        <v>7891</v>
      </c>
      <c r="AF600" s="2" t="s">
        <v>7891</v>
      </c>
      <c r="AG600" s="2" t="s">
        <v>7891</v>
      </c>
      <c r="AH600" s="2" t="s">
        <v>7891</v>
      </c>
      <c r="AI600" s="2" t="s">
        <v>7891</v>
      </c>
      <c r="AJ600" s="2" t="s">
        <v>7891</v>
      </c>
      <c r="AK600" s="2" t="s">
        <v>7891</v>
      </c>
      <c r="AL600" s="2" t="s">
        <v>7891</v>
      </c>
      <c r="AM600" s="2" t="s">
        <v>7891</v>
      </c>
      <c r="AN600" s="2" t="s">
        <v>7891</v>
      </c>
      <c r="AO600" s="2" t="s">
        <v>10005</v>
      </c>
      <c r="AP600" s="2" t="s">
        <v>10006</v>
      </c>
      <c r="AQ600" s="2" t="s">
        <v>7891</v>
      </c>
      <c r="AR600" s="2" t="s">
        <v>7891</v>
      </c>
      <c r="AS600" s="2" t="s">
        <v>7891</v>
      </c>
      <c r="AT600" s="2" t="s">
        <v>10007</v>
      </c>
      <c r="AU600" s="2">
        <v>2021</v>
      </c>
      <c r="AV600" s="2">
        <v>13</v>
      </c>
      <c r="AW600" s="2">
        <v>2</v>
      </c>
      <c r="AX600" s="2" t="s">
        <v>7891</v>
      </c>
      <c r="AY600" s="2" t="s">
        <v>7891</v>
      </c>
      <c r="AZ600" s="2" t="s">
        <v>7891</v>
      </c>
      <c r="BA600" s="2" t="s">
        <v>7891</v>
      </c>
      <c r="BB600" s="2">
        <v>54</v>
      </c>
      <c r="BC600" s="2">
        <v>59</v>
      </c>
      <c r="BD600" s="2" t="s">
        <v>7891</v>
      </c>
      <c r="BE600" s="2" t="s">
        <v>10008</v>
      </c>
      <c r="BF600" s="2" t="s">
        <v>7891</v>
      </c>
      <c r="BG600" s="2" t="s">
        <v>7891</v>
      </c>
      <c r="BH600" s="2" t="s">
        <v>7891</v>
      </c>
      <c r="BI600" s="2" t="s">
        <v>7891</v>
      </c>
      <c r="BJ600" s="2" t="s">
        <v>7891</v>
      </c>
      <c r="BK600" s="2" t="s">
        <v>7891</v>
      </c>
      <c r="BL600" s="2" t="s">
        <v>7891</v>
      </c>
      <c r="BM600" s="2" t="s">
        <v>7891</v>
      </c>
      <c r="BN600" s="2" t="s">
        <v>7891</v>
      </c>
      <c r="BO600" s="2" t="s">
        <v>7891</v>
      </c>
      <c r="BP600" s="2" t="s">
        <v>7891</v>
      </c>
      <c r="BQ600" s="2" t="s">
        <v>7891</v>
      </c>
      <c r="BR600" s="2" t="s">
        <v>10009</v>
      </c>
    </row>
    <row r="601" spans="1:70" s="2" customFormat="1" ht="13" x14ac:dyDescent="0.3">
      <c r="A601" s="12" t="s">
        <v>7886</v>
      </c>
      <c r="B601" s="2" t="s">
        <v>7877</v>
      </c>
      <c r="C601" s="9">
        <v>2021</v>
      </c>
      <c r="D601" s="2" t="s">
        <v>7878</v>
      </c>
      <c r="E601" s="2" t="s">
        <v>7879</v>
      </c>
      <c r="G601" s="2">
        <v>199</v>
      </c>
      <c r="I601" s="2">
        <v>105127</v>
      </c>
      <c r="M601" s="2">
        <v>3</v>
      </c>
      <c r="N601" s="2" t="s">
        <v>7880</v>
      </c>
      <c r="O601" s="2" t="s">
        <v>7881</v>
      </c>
      <c r="P601" s="2" t="s">
        <v>467</v>
      </c>
      <c r="Q601" s="2" t="s">
        <v>7218</v>
      </c>
      <c r="S601" s="2" t="s">
        <v>7219</v>
      </c>
      <c r="T601" s="2" t="s">
        <v>7882</v>
      </c>
    </row>
    <row r="602" spans="1:70" s="2" customFormat="1" ht="13" x14ac:dyDescent="0.3">
      <c r="A602" s="2" t="s">
        <v>11413</v>
      </c>
      <c r="B602" s="2" t="s">
        <v>11783</v>
      </c>
      <c r="C602" s="9" t="s">
        <v>7891</v>
      </c>
      <c r="D602" s="2" t="s">
        <v>7878</v>
      </c>
      <c r="E602" s="2" t="s">
        <v>11784</v>
      </c>
      <c r="U602" s="2" t="s">
        <v>7891</v>
      </c>
      <c r="V602" s="2" t="s">
        <v>11785</v>
      </c>
      <c r="W602" s="2" t="s">
        <v>7891</v>
      </c>
      <c r="X602" s="2" t="s">
        <v>7891</v>
      </c>
      <c r="Y602" s="2" t="s">
        <v>7891</v>
      </c>
      <c r="Z602" s="2" t="s">
        <v>7891</v>
      </c>
      <c r="AA602" s="2" t="s">
        <v>7891</v>
      </c>
      <c r="AB602" s="2" t="s">
        <v>11786</v>
      </c>
      <c r="AC602" s="2" t="s">
        <v>7891</v>
      </c>
      <c r="AD602" s="2" t="s">
        <v>7891</v>
      </c>
      <c r="AE602" s="2" t="s">
        <v>7891</v>
      </c>
      <c r="AF602" s="2" t="s">
        <v>7891</v>
      </c>
      <c r="AG602" s="2" t="s">
        <v>7891</v>
      </c>
      <c r="AH602" s="2" t="s">
        <v>7891</v>
      </c>
      <c r="AI602" s="2" t="s">
        <v>7891</v>
      </c>
      <c r="AJ602" s="2" t="s">
        <v>7891</v>
      </c>
      <c r="AK602" s="2" t="s">
        <v>7891</v>
      </c>
      <c r="AL602" s="2" t="s">
        <v>7891</v>
      </c>
      <c r="AM602" s="2" t="s">
        <v>7891</v>
      </c>
      <c r="AN602" s="2" t="s">
        <v>7891</v>
      </c>
      <c r="AO602" s="2" t="s">
        <v>11787</v>
      </c>
      <c r="AP602" s="2" t="s">
        <v>11788</v>
      </c>
      <c r="AQ602" s="2" t="s">
        <v>7891</v>
      </c>
      <c r="AR602" s="2" t="s">
        <v>7891</v>
      </c>
      <c r="AS602" s="2" t="s">
        <v>7891</v>
      </c>
      <c r="AT602" s="2" t="s">
        <v>7916</v>
      </c>
      <c r="AU602" s="2">
        <v>2021</v>
      </c>
      <c r="AV602" s="2">
        <v>199</v>
      </c>
      <c r="AW602" s="2" t="s">
        <v>7891</v>
      </c>
      <c r="AX602" s="2" t="s">
        <v>7891</v>
      </c>
      <c r="AY602" s="2" t="s">
        <v>7891</v>
      </c>
      <c r="AZ602" s="2" t="s">
        <v>7891</v>
      </c>
      <c r="BA602" s="2" t="s">
        <v>7891</v>
      </c>
      <c r="BB602" s="2" t="s">
        <v>7891</v>
      </c>
      <c r="BC602" s="2" t="s">
        <v>7891</v>
      </c>
      <c r="BD602" s="2">
        <v>105127</v>
      </c>
      <c r="BE602" s="2" t="s">
        <v>7880</v>
      </c>
      <c r="BF602" s="2" t="s">
        <v>7891</v>
      </c>
      <c r="BG602" s="2" t="s">
        <v>10364</v>
      </c>
      <c r="BH602" s="2" t="s">
        <v>7891</v>
      </c>
      <c r="BI602" s="2" t="s">
        <v>7891</v>
      </c>
      <c r="BJ602" s="2" t="s">
        <v>7891</v>
      </c>
      <c r="BK602" s="2" t="s">
        <v>7891</v>
      </c>
      <c r="BL602" s="2" t="s">
        <v>7891</v>
      </c>
      <c r="BM602" s="2" t="s">
        <v>7891</v>
      </c>
      <c r="BN602" s="2" t="s">
        <v>7891</v>
      </c>
      <c r="BO602" s="2" t="s">
        <v>7891</v>
      </c>
      <c r="BP602" s="2" t="s">
        <v>7891</v>
      </c>
      <c r="BQ602" s="2" t="s">
        <v>7891</v>
      </c>
      <c r="BR602" s="2" t="s">
        <v>11789</v>
      </c>
    </row>
    <row r="603" spans="1:70" s="2" customFormat="1" ht="13" x14ac:dyDescent="0.3">
      <c r="A603" s="12" t="s">
        <v>7738</v>
      </c>
      <c r="B603" s="2" t="s">
        <v>7735</v>
      </c>
      <c r="C603" s="9">
        <v>2021</v>
      </c>
      <c r="D603" s="2" t="s">
        <v>392</v>
      </c>
      <c r="E603" s="2" t="s">
        <v>399</v>
      </c>
      <c r="G603" s="2">
        <v>72</v>
      </c>
      <c r="I603" s="2">
        <v>101748</v>
      </c>
      <c r="M603" s="2">
        <v>2</v>
      </c>
      <c r="N603" s="2" t="s">
        <v>396</v>
      </c>
      <c r="O603" s="2" t="s">
        <v>7736</v>
      </c>
      <c r="P603" s="2" t="s">
        <v>467</v>
      </c>
      <c r="Q603" s="2" t="s">
        <v>7218</v>
      </c>
      <c r="S603" s="2" t="s">
        <v>7219</v>
      </c>
      <c r="T603" s="2" t="s">
        <v>7737</v>
      </c>
    </row>
    <row r="604" spans="1:70" s="2" customFormat="1" ht="13" x14ac:dyDescent="0.3">
      <c r="A604" s="12" t="s">
        <v>11408</v>
      </c>
      <c r="B604" s="2" t="s">
        <v>11655</v>
      </c>
      <c r="C604" s="9" t="s">
        <v>7891</v>
      </c>
      <c r="D604" s="2" t="s">
        <v>392</v>
      </c>
      <c r="E604" s="2" t="s">
        <v>11656</v>
      </c>
      <c r="U604" s="2" t="s">
        <v>7891</v>
      </c>
      <c r="V604" s="2" t="s">
        <v>11657</v>
      </c>
      <c r="W604" s="2" t="s">
        <v>7891</v>
      </c>
      <c r="X604" s="2" t="s">
        <v>7891</v>
      </c>
      <c r="Y604" s="2" t="s">
        <v>7891</v>
      </c>
      <c r="Z604" s="2" t="s">
        <v>7891</v>
      </c>
      <c r="AA604" s="2" t="s">
        <v>11658</v>
      </c>
      <c r="AB604" s="2" t="s">
        <v>11659</v>
      </c>
      <c r="AC604" s="2" t="s">
        <v>7891</v>
      </c>
      <c r="AD604" s="2" t="s">
        <v>7891</v>
      </c>
      <c r="AE604" s="2" t="s">
        <v>7891</v>
      </c>
      <c r="AF604" s="2" t="s">
        <v>7891</v>
      </c>
      <c r="AG604" s="2" t="s">
        <v>7891</v>
      </c>
      <c r="AH604" s="2" t="s">
        <v>7891</v>
      </c>
      <c r="AI604" s="2" t="s">
        <v>7891</v>
      </c>
      <c r="AJ604" s="2" t="s">
        <v>7891</v>
      </c>
      <c r="AK604" s="2" t="s">
        <v>7891</v>
      </c>
      <c r="AL604" s="2" t="s">
        <v>7891</v>
      </c>
      <c r="AM604" s="2" t="s">
        <v>7891</v>
      </c>
      <c r="AN604" s="2" t="s">
        <v>7891</v>
      </c>
      <c r="AO604" s="2" t="s">
        <v>397</v>
      </c>
      <c r="AP604" s="2" t="s">
        <v>11660</v>
      </c>
      <c r="AQ604" s="2" t="s">
        <v>7891</v>
      </c>
      <c r="AR604" s="2" t="s">
        <v>7891</v>
      </c>
      <c r="AS604" s="2" t="s">
        <v>7891</v>
      </c>
      <c r="AT604" s="2" t="s">
        <v>10505</v>
      </c>
      <c r="AU604" s="2">
        <v>2021</v>
      </c>
      <c r="AV604" s="2">
        <v>72</v>
      </c>
      <c r="AW604" s="2" t="s">
        <v>7891</v>
      </c>
      <c r="AX604" s="2" t="s">
        <v>7891</v>
      </c>
      <c r="AY604" s="2" t="s">
        <v>7891</v>
      </c>
      <c r="AZ604" s="2" t="s">
        <v>7891</v>
      </c>
      <c r="BA604" s="2" t="s">
        <v>7891</v>
      </c>
      <c r="BB604" s="2" t="s">
        <v>7891</v>
      </c>
      <c r="BC604" s="2" t="s">
        <v>7891</v>
      </c>
      <c r="BD604" s="2">
        <v>101748</v>
      </c>
      <c r="BE604" s="2" t="s">
        <v>396</v>
      </c>
      <c r="BF604" s="2" t="s">
        <v>7891</v>
      </c>
      <c r="BG604" s="2" t="s">
        <v>10364</v>
      </c>
      <c r="BH604" s="2" t="s">
        <v>7891</v>
      </c>
      <c r="BI604" s="2" t="s">
        <v>7891</v>
      </c>
      <c r="BJ604" s="2" t="s">
        <v>7891</v>
      </c>
      <c r="BK604" s="2" t="s">
        <v>7891</v>
      </c>
      <c r="BL604" s="2" t="s">
        <v>7891</v>
      </c>
      <c r="BM604" s="2" t="s">
        <v>7891</v>
      </c>
      <c r="BN604" s="2" t="s">
        <v>7891</v>
      </c>
      <c r="BO604" s="2" t="s">
        <v>7891</v>
      </c>
      <c r="BP604" s="2" t="s">
        <v>7891</v>
      </c>
      <c r="BQ604" s="2" t="s">
        <v>7891</v>
      </c>
      <c r="BR604" s="2" t="s">
        <v>11661</v>
      </c>
    </row>
    <row r="605" spans="1:70" s="2" customFormat="1" ht="13" x14ac:dyDescent="0.3">
      <c r="A605" s="2" t="s">
        <v>404</v>
      </c>
      <c r="B605" s="2" t="s">
        <v>394</v>
      </c>
      <c r="C605" s="6" t="s">
        <v>23</v>
      </c>
      <c r="D605" s="2" t="s">
        <v>392</v>
      </c>
      <c r="E605" s="2" t="s">
        <v>399</v>
      </c>
      <c r="F605" s="2" t="s">
        <v>393</v>
      </c>
      <c r="H605" s="2" t="s">
        <v>395</v>
      </c>
      <c r="I605" s="2" t="s">
        <v>396</v>
      </c>
      <c r="J605" s="2" t="s">
        <v>14</v>
      </c>
      <c r="M605" s="2" t="s">
        <v>397</v>
      </c>
      <c r="O605" s="2" t="s">
        <v>18</v>
      </c>
      <c r="P605" s="2" t="s">
        <v>18</v>
      </c>
      <c r="R605" s="2" t="s">
        <v>20</v>
      </c>
      <c r="S605" s="2" t="s">
        <v>398</v>
      </c>
      <c r="U605" s="2" t="s">
        <v>23</v>
      </c>
      <c r="V605" s="2" t="s">
        <v>400</v>
      </c>
      <c r="W605" s="2" t="s">
        <v>401</v>
      </c>
      <c r="Z605" s="2" t="s">
        <v>245</v>
      </c>
      <c r="AA605" s="2" t="s">
        <v>402</v>
      </c>
      <c r="AC605" s="2" t="s">
        <v>403</v>
      </c>
      <c r="AD605" s="2" t="s">
        <v>30</v>
      </c>
    </row>
    <row r="606" spans="1:70" s="2" customFormat="1" ht="13" x14ac:dyDescent="0.3">
      <c r="A606" s="12" t="s">
        <v>6816</v>
      </c>
      <c r="B606" s="2" t="s">
        <v>4879</v>
      </c>
      <c r="C606" s="9">
        <v>2021</v>
      </c>
      <c r="D606" s="2" t="s">
        <v>4878</v>
      </c>
      <c r="E606" s="2" t="s">
        <v>4882</v>
      </c>
      <c r="G606" s="2" t="s">
        <v>4880</v>
      </c>
      <c r="H606" s="2" t="s">
        <v>4881</v>
      </c>
      <c r="K606" s="11">
        <v>44474</v>
      </c>
      <c r="N606" s="2" t="s">
        <v>1279</v>
      </c>
    </row>
    <row r="607" spans="1:70" s="2" customFormat="1" ht="13" x14ac:dyDescent="0.3">
      <c r="A607" s="12" t="s">
        <v>11404</v>
      </c>
      <c r="B607" s="2" t="s">
        <v>8956</v>
      </c>
      <c r="C607" s="9" t="s">
        <v>7891</v>
      </c>
      <c r="D607" s="2" t="s">
        <v>4878</v>
      </c>
      <c r="E607" s="2" t="s">
        <v>8957</v>
      </c>
      <c r="U607" s="2" t="s">
        <v>7891</v>
      </c>
      <c r="V607" s="2" t="s">
        <v>1282</v>
      </c>
      <c r="W607" s="2" t="s">
        <v>7891</v>
      </c>
      <c r="X607" s="2" t="s">
        <v>7891</v>
      </c>
      <c r="Y607" s="2" t="s">
        <v>7891</v>
      </c>
      <c r="Z607" s="2" t="s">
        <v>7891</v>
      </c>
      <c r="AA607" s="2" t="s">
        <v>7891</v>
      </c>
      <c r="AB607" s="2" t="s">
        <v>7891</v>
      </c>
      <c r="AC607" s="2" t="s">
        <v>7891</v>
      </c>
      <c r="AD607" s="2" t="s">
        <v>7891</v>
      </c>
      <c r="AE607" s="2" t="s">
        <v>7891</v>
      </c>
      <c r="AF607" s="2" t="s">
        <v>7891</v>
      </c>
      <c r="AG607" s="2" t="s">
        <v>7891</v>
      </c>
      <c r="AH607" s="2" t="s">
        <v>7891</v>
      </c>
      <c r="AI607" s="2" t="s">
        <v>7891</v>
      </c>
      <c r="AJ607" s="2" t="s">
        <v>7891</v>
      </c>
      <c r="AK607" s="2" t="s">
        <v>7891</v>
      </c>
      <c r="AL607" s="2" t="s">
        <v>7891</v>
      </c>
      <c r="AM607" s="2" t="s">
        <v>7891</v>
      </c>
      <c r="AN607" s="2" t="s">
        <v>7891</v>
      </c>
      <c r="AO607" s="2" t="s">
        <v>8958</v>
      </c>
      <c r="AP607" s="2" t="s">
        <v>8959</v>
      </c>
      <c r="AQ607" s="2" t="s">
        <v>7891</v>
      </c>
      <c r="AR607" s="2" t="s">
        <v>7891</v>
      </c>
      <c r="AS607" s="2" t="s">
        <v>7891</v>
      </c>
      <c r="AT607" s="2" t="s">
        <v>8907</v>
      </c>
      <c r="AU607" s="2">
        <v>2021</v>
      </c>
      <c r="AV607" s="2">
        <v>34</v>
      </c>
      <c r="AW607" s="2">
        <v>11</v>
      </c>
      <c r="AX607" s="2" t="s">
        <v>7891</v>
      </c>
      <c r="AY607" s="2" t="s">
        <v>7891</v>
      </c>
      <c r="AZ607" s="2" t="s">
        <v>7891</v>
      </c>
      <c r="BA607" s="2" t="s">
        <v>7891</v>
      </c>
      <c r="BB607" s="2">
        <v>38</v>
      </c>
      <c r="BC607" s="2">
        <v>45</v>
      </c>
      <c r="BD607" s="2" t="s">
        <v>7891</v>
      </c>
      <c r="BE607" s="2" t="s">
        <v>1279</v>
      </c>
      <c r="BF607" s="2" t="s">
        <v>7891</v>
      </c>
      <c r="BG607" s="2" t="s">
        <v>7891</v>
      </c>
      <c r="BH607" s="2" t="s">
        <v>7891</v>
      </c>
      <c r="BI607" s="2" t="s">
        <v>7891</v>
      </c>
      <c r="BJ607" s="2" t="s">
        <v>7891</v>
      </c>
      <c r="BK607" s="2" t="s">
        <v>7891</v>
      </c>
      <c r="BL607" s="2" t="s">
        <v>7891</v>
      </c>
      <c r="BM607" s="2">
        <v>34608015</v>
      </c>
      <c r="BN607" s="2" t="s">
        <v>7891</v>
      </c>
      <c r="BO607" s="2" t="s">
        <v>7891</v>
      </c>
      <c r="BP607" s="2" t="s">
        <v>7891</v>
      </c>
      <c r="BQ607" s="2" t="s">
        <v>7891</v>
      </c>
      <c r="BR607" s="2" t="s">
        <v>8960</v>
      </c>
    </row>
    <row r="608" spans="1:70" s="2" customFormat="1" ht="13" x14ac:dyDescent="0.3">
      <c r="A608" s="2" t="s">
        <v>1827</v>
      </c>
      <c r="B608" s="2" t="s">
        <v>1277</v>
      </c>
      <c r="C608" s="10" t="str">
        <f>"2021"</f>
        <v>2021</v>
      </c>
      <c r="D608" s="2" t="s">
        <v>1276</v>
      </c>
      <c r="E608" s="2" t="s">
        <v>1278</v>
      </c>
      <c r="F608" s="2" t="s">
        <v>1282</v>
      </c>
      <c r="G608" s="2" t="str">
        <f>"15471896"</f>
        <v>15471896</v>
      </c>
      <c r="I608" s="2" t="str">
        <f>"Nov2021"</f>
        <v>Nov2021</v>
      </c>
      <c r="J608" s="2">
        <v>34</v>
      </c>
      <c r="K608" s="2">
        <v>11</v>
      </c>
      <c r="L608" s="2">
        <v>38</v>
      </c>
      <c r="M608" s="2">
        <v>8</v>
      </c>
      <c r="N608" s="2">
        <v>153218865</v>
      </c>
      <c r="O608" s="2" t="s">
        <v>1279</v>
      </c>
      <c r="P608" s="2" t="s">
        <v>767</v>
      </c>
      <c r="Q608" s="2" t="s">
        <v>1280</v>
      </c>
      <c r="R608" s="2" t="s">
        <v>1281</v>
      </c>
      <c r="U608" s="2" t="s">
        <v>1283</v>
      </c>
    </row>
    <row r="609" spans="1:70" s="2" customFormat="1" ht="13" x14ac:dyDescent="0.3">
      <c r="A609" s="2" t="s">
        <v>3856</v>
      </c>
      <c r="B609" s="2" t="s">
        <v>2633</v>
      </c>
      <c r="C609" s="9">
        <v>2022</v>
      </c>
      <c r="D609" s="2" t="s">
        <v>2632</v>
      </c>
      <c r="E609" s="2" t="s">
        <v>2634</v>
      </c>
      <c r="F609" s="2" t="s">
        <v>2638</v>
      </c>
      <c r="G609" s="2" t="str">
        <f>"01497634"</f>
        <v>01497634</v>
      </c>
      <c r="I609" s="2" t="str">
        <f>"20220101"</f>
        <v>20220101</v>
      </c>
      <c r="J609" s="2">
        <v>132</v>
      </c>
      <c r="L609" s="2">
        <v>142</v>
      </c>
      <c r="M609" s="2">
        <v>12</v>
      </c>
      <c r="N609" s="2" t="s">
        <v>2635</v>
      </c>
      <c r="O609" s="2" t="s">
        <v>2636</v>
      </c>
      <c r="P609" s="2" t="s">
        <v>2124</v>
      </c>
      <c r="Q609" s="2" t="s">
        <v>1495</v>
      </c>
      <c r="R609" s="2" t="s">
        <v>2637</v>
      </c>
      <c r="T609" s="2" t="s">
        <v>2638</v>
      </c>
      <c r="U609" s="2" t="s">
        <v>2639</v>
      </c>
    </row>
    <row r="610" spans="1:70" s="2" customFormat="1" ht="13" x14ac:dyDescent="0.3">
      <c r="A610" s="12" t="s">
        <v>6816</v>
      </c>
      <c r="B610" s="2" t="s">
        <v>4475</v>
      </c>
      <c r="C610" s="9">
        <v>2020</v>
      </c>
      <c r="D610" s="2" t="s">
        <v>4474</v>
      </c>
      <c r="E610" s="2" t="s">
        <v>4478</v>
      </c>
      <c r="G610" s="2" t="s">
        <v>4476</v>
      </c>
      <c r="H610" s="2" t="s">
        <v>4477</v>
      </c>
      <c r="K610" s="11">
        <v>44135</v>
      </c>
      <c r="N610" s="2" t="s">
        <v>830</v>
      </c>
    </row>
    <row r="611" spans="1:70" s="2" customFormat="1" ht="13" x14ac:dyDescent="0.3">
      <c r="A611" s="12" t="s">
        <v>11404</v>
      </c>
      <c r="B611" s="2" t="s">
        <v>10870</v>
      </c>
      <c r="C611" s="9" t="s">
        <v>7891</v>
      </c>
      <c r="D611" s="2" t="s">
        <v>4474</v>
      </c>
      <c r="E611" s="2" t="s">
        <v>10871</v>
      </c>
      <c r="U611" s="2" t="s">
        <v>7891</v>
      </c>
      <c r="V611" s="2" t="s">
        <v>10872</v>
      </c>
      <c r="W611" s="2" t="s">
        <v>7891</v>
      </c>
      <c r="X611" s="2" t="s">
        <v>7891</v>
      </c>
      <c r="Y611" s="2" t="s">
        <v>7891</v>
      </c>
      <c r="Z611" s="2" t="s">
        <v>7891</v>
      </c>
      <c r="AA611" s="2" t="s">
        <v>7891</v>
      </c>
      <c r="AB611" s="2" t="s">
        <v>10873</v>
      </c>
      <c r="AC611" s="2" t="s">
        <v>7891</v>
      </c>
      <c r="AD611" s="2" t="s">
        <v>7891</v>
      </c>
      <c r="AE611" s="2" t="s">
        <v>7891</v>
      </c>
      <c r="AF611" s="2" t="s">
        <v>7891</v>
      </c>
      <c r="AG611" s="2" t="s">
        <v>7891</v>
      </c>
      <c r="AH611" s="2" t="s">
        <v>7891</v>
      </c>
      <c r="AI611" s="2" t="s">
        <v>7891</v>
      </c>
      <c r="AJ611" s="2" t="s">
        <v>7891</v>
      </c>
      <c r="AK611" s="2" t="s">
        <v>7891</v>
      </c>
      <c r="AL611" s="2" t="s">
        <v>7891</v>
      </c>
      <c r="AM611" s="2" t="s">
        <v>7891</v>
      </c>
      <c r="AN611" s="2" t="s">
        <v>7891</v>
      </c>
      <c r="AO611" s="2" t="s">
        <v>10874</v>
      </c>
      <c r="AP611" s="2" t="s">
        <v>10875</v>
      </c>
      <c r="AQ611" s="2" t="s">
        <v>7891</v>
      </c>
      <c r="AR611" s="2" t="s">
        <v>7891</v>
      </c>
      <c r="AS611" s="2" t="s">
        <v>7891</v>
      </c>
      <c r="AT611" s="2" t="s">
        <v>7924</v>
      </c>
      <c r="AU611" s="2">
        <v>2020</v>
      </c>
      <c r="AV611" s="2">
        <v>317</v>
      </c>
      <c r="AW611" s="2" t="s">
        <v>7891</v>
      </c>
      <c r="AX611" s="2" t="s">
        <v>7891</v>
      </c>
      <c r="AY611" s="2" t="s">
        <v>7891</v>
      </c>
      <c r="AZ611" s="2" t="s">
        <v>7891</v>
      </c>
      <c r="BA611" s="2" t="s">
        <v>7891</v>
      </c>
      <c r="BB611" s="2" t="s">
        <v>7891</v>
      </c>
      <c r="BC611" s="2" t="s">
        <v>7891</v>
      </c>
      <c r="BD611" s="2">
        <v>110548</v>
      </c>
      <c r="BE611" s="2" t="s">
        <v>830</v>
      </c>
      <c r="BF611" s="2" t="s">
        <v>7891</v>
      </c>
      <c r="BG611" s="2" t="s">
        <v>7891</v>
      </c>
      <c r="BH611" s="2" t="s">
        <v>7891</v>
      </c>
      <c r="BI611" s="2" t="s">
        <v>7891</v>
      </c>
      <c r="BJ611" s="2" t="s">
        <v>7891</v>
      </c>
      <c r="BK611" s="2" t="s">
        <v>7891</v>
      </c>
      <c r="BL611" s="2" t="s">
        <v>7891</v>
      </c>
      <c r="BM611" s="2">
        <v>33129047</v>
      </c>
      <c r="BN611" s="2" t="s">
        <v>7891</v>
      </c>
      <c r="BO611" s="2" t="s">
        <v>7891</v>
      </c>
      <c r="BP611" s="2" t="s">
        <v>7891</v>
      </c>
      <c r="BQ611" s="2" t="s">
        <v>7891</v>
      </c>
      <c r="BR611" s="2" t="s">
        <v>10876</v>
      </c>
    </row>
    <row r="612" spans="1:70" s="2" customFormat="1" ht="13" x14ac:dyDescent="0.3">
      <c r="A612" s="2" t="s">
        <v>1827</v>
      </c>
      <c r="B612" s="2" t="s">
        <v>828</v>
      </c>
      <c r="C612" s="10">
        <v>202</v>
      </c>
      <c r="D612" s="2" t="s">
        <v>827</v>
      </c>
      <c r="E612" s="2" t="s">
        <v>829</v>
      </c>
      <c r="F612" s="2" t="s">
        <v>832</v>
      </c>
      <c r="G612" s="2" t="str">
        <f>"03790738"</f>
        <v>03790738</v>
      </c>
      <c r="I612" s="2" t="str">
        <f>"Dec2020"</f>
        <v>Dec2020</v>
      </c>
      <c r="J612" s="2">
        <v>317</v>
      </c>
      <c r="M612" s="2">
        <v>1</v>
      </c>
      <c r="N612" s="2">
        <v>148202373</v>
      </c>
      <c r="O612" s="2" t="s">
        <v>830</v>
      </c>
      <c r="P612" s="2" t="s">
        <v>449</v>
      </c>
      <c r="Q612" s="2" t="s">
        <v>507</v>
      </c>
      <c r="R612" s="2" t="s">
        <v>831</v>
      </c>
      <c r="U612" s="2" t="s">
        <v>833</v>
      </c>
    </row>
    <row r="613" spans="1:70" s="2" customFormat="1" ht="13" x14ac:dyDescent="0.3">
      <c r="A613" s="12" t="s">
        <v>11407</v>
      </c>
      <c r="B613" s="2" t="s">
        <v>11564</v>
      </c>
      <c r="C613" s="9" t="s">
        <v>7891</v>
      </c>
      <c r="D613" s="2" t="s">
        <v>11565</v>
      </c>
      <c r="E613" s="2" t="s">
        <v>7892</v>
      </c>
      <c r="U613" s="2" t="s">
        <v>7891</v>
      </c>
      <c r="V613" s="2" t="s">
        <v>11566</v>
      </c>
      <c r="W613" s="2" t="s">
        <v>7891</v>
      </c>
      <c r="X613" s="2" t="s">
        <v>7891</v>
      </c>
      <c r="Y613" s="2" t="s">
        <v>7891</v>
      </c>
      <c r="Z613" s="2" t="s">
        <v>7891</v>
      </c>
      <c r="AA613" s="2" t="s">
        <v>11567</v>
      </c>
      <c r="AB613" s="2" t="s">
        <v>11568</v>
      </c>
      <c r="AC613" s="2" t="s">
        <v>7891</v>
      </c>
      <c r="AD613" s="2" t="s">
        <v>7891</v>
      </c>
      <c r="AE613" s="2" t="s">
        <v>7891</v>
      </c>
      <c r="AF613" s="2" t="s">
        <v>7891</v>
      </c>
      <c r="AG613" s="2" t="s">
        <v>7891</v>
      </c>
      <c r="AH613" s="2" t="s">
        <v>7891</v>
      </c>
      <c r="AI613" s="2" t="s">
        <v>7891</v>
      </c>
      <c r="AJ613" s="2" t="s">
        <v>7891</v>
      </c>
      <c r="AK613" s="2" t="s">
        <v>7891</v>
      </c>
      <c r="AL613" s="2" t="s">
        <v>7891</v>
      </c>
      <c r="AM613" s="2" t="s">
        <v>7891</v>
      </c>
      <c r="AN613" s="2" t="s">
        <v>7891</v>
      </c>
      <c r="AO613" s="2" t="s">
        <v>7891</v>
      </c>
      <c r="AP613" s="2" t="s">
        <v>7894</v>
      </c>
      <c r="AQ613" s="2" t="s">
        <v>7891</v>
      </c>
      <c r="AR613" s="2" t="s">
        <v>7891</v>
      </c>
      <c r="AS613" s="2" t="s">
        <v>7891</v>
      </c>
      <c r="AT613" s="2" t="s">
        <v>7924</v>
      </c>
      <c r="AU613" s="2">
        <v>2020</v>
      </c>
      <c r="AV613" s="2">
        <v>17</v>
      </c>
      <c r="AW613" s="2">
        <v>24</v>
      </c>
      <c r="AX613" s="2" t="s">
        <v>7891</v>
      </c>
      <c r="AY613" s="2" t="s">
        <v>7891</v>
      </c>
      <c r="AZ613" s="2" t="s">
        <v>7891</v>
      </c>
      <c r="BA613" s="2" t="s">
        <v>7891</v>
      </c>
      <c r="BB613" s="2" t="s">
        <v>7891</v>
      </c>
      <c r="BC613" s="2" t="s">
        <v>7891</v>
      </c>
      <c r="BD613" s="2">
        <v>9536</v>
      </c>
      <c r="BE613" s="2" t="s">
        <v>11569</v>
      </c>
      <c r="BF613" s="2" t="s">
        <v>7891</v>
      </c>
      <c r="BG613" s="2" t="s">
        <v>7891</v>
      </c>
      <c r="BH613" s="2" t="s">
        <v>7891</v>
      </c>
      <c r="BI613" s="2" t="s">
        <v>7891</v>
      </c>
      <c r="BJ613" s="2" t="s">
        <v>7891</v>
      </c>
      <c r="BK613" s="2" t="s">
        <v>7891</v>
      </c>
      <c r="BL613" s="2" t="s">
        <v>7891</v>
      </c>
      <c r="BM613" s="2">
        <v>33352745</v>
      </c>
      <c r="BN613" s="2" t="s">
        <v>7891</v>
      </c>
      <c r="BO613" s="2" t="s">
        <v>7891</v>
      </c>
      <c r="BP613" s="2" t="s">
        <v>7891</v>
      </c>
      <c r="BQ613" s="2" t="s">
        <v>7891</v>
      </c>
      <c r="BR613" s="2" t="s">
        <v>11570</v>
      </c>
    </row>
    <row r="614" spans="1:70" s="2" customFormat="1" ht="13" x14ac:dyDescent="0.3">
      <c r="A614" s="2" t="s">
        <v>11409</v>
      </c>
      <c r="B614" s="2" t="s">
        <v>11564</v>
      </c>
      <c r="C614" s="9" t="s">
        <v>7891</v>
      </c>
      <c r="D614" s="2" t="s">
        <v>11565</v>
      </c>
      <c r="E614" s="2" t="s">
        <v>7892</v>
      </c>
      <c r="U614" s="2" t="s">
        <v>7891</v>
      </c>
      <c r="V614" s="2" t="s">
        <v>7891</v>
      </c>
      <c r="W614" s="2" t="s">
        <v>7891</v>
      </c>
      <c r="X614" s="2" t="s">
        <v>7891</v>
      </c>
      <c r="Y614" s="2" t="s">
        <v>7891</v>
      </c>
      <c r="Z614" s="2" t="s">
        <v>7891</v>
      </c>
      <c r="AA614" s="2" t="s">
        <v>11567</v>
      </c>
      <c r="AB614" s="2" t="s">
        <v>11568</v>
      </c>
      <c r="AC614" s="2" t="s">
        <v>7891</v>
      </c>
      <c r="AD614" s="2" t="s">
        <v>7891</v>
      </c>
      <c r="AE614" s="2" t="s">
        <v>7891</v>
      </c>
      <c r="AF614" s="2" t="s">
        <v>7891</v>
      </c>
      <c r="AG614" s="2" t="s">
        <v>7891</v>
      </c>
      <c r="AH614" s="2" t="s">
        <v>7891</v>
      </c>
      <c r="AI614" s="2" t="s">
        <v>7891</v>
      </c>
      <c r="AJ614" s="2" t="s">
        <v>7891</v>
      </c>
      <c r="AK614" s="2" t="s">
        <v>7891</v>
      </c>
      <c r="AL614" s="2" t="s">
        <v>7891</v>
      </c>
      <c r="AM614" s="2" t="s">
        <v>7891</v>
      </c>
      <c r="AN614" s="2" t="s">
        <v>7891</v>
      </c>
      <c r="AO614" s="2" t="s">
        <v>7891</v>
      </c>
      <c r="AP614" s="2" t="s">
        <v>7894</v>
      </c>
      <c r="AQ614" s="2" t="s">
        <v>7891</v>
      </c>
      <c r="AR614" s="2" t="s">
        <v>7891</v>
      </c>
      <c r="AS614" s="2" t="s">
        <v>7891</v>
      </c>
      <c r="AT614" s="2" t="s">
        <v>7924</v>
      </c>
      <c r="AU614" s="2">
        <v>2020</v>
      </c>
      <c r="AV614" s="2">
        <v>17</v>
      </c>
      <c r="AW614" s="2">
        <v>24</v>
      </c>
      <c r="AX614" s="2" t="s">
        <v>7891</v>
      </c>
      <c r="AY614" s="2" t="s">
        <v>7891</v>
      </c>
      <c r="AZ614" s="2" t="s">
        <v>7891</v>
      </c>
      <c r="BA614" s="2" t="s">
        <v>7891</v>
      </c>
      <c r="BB614" s="2" t="s">
        <v>7891</v>
      </c>
      <c r="BC614" s="2" t="s">
        <v>7891</v>
      </c>
      <c r="BD614" s="2">
        <v>9536</v>
      </c>
      <c r="BE614" s="2" t="s">
        <v>11569</v>
      </c>
      <c r="BF614" s="2" t="s">
        <v>7891</v>
      </c>
      <c r="BG614" s="2" t="s">
        <v>7891</v>
      </c>
      <c r="BH614" s="2" t="s">
        <v>7891</v>
      </c>
      <c r="BI614" s="2" t="s">
        <v>7891</v>
      </c>
      <c r="BJ614" s="2" t="s">
        <v>7891</v>
      </c>
      <c r="BK614" s="2" t="s">
        <v>7891</v>
      </c>
      <c r="BL614" s="2" t="s">
        <v>7891</v>
      </c>
      <c r="BM614" s="2">
        <v>33352745</v>
      </c>
      <c r="BN614" s="2" t="s">
        <v>7891</v>
      </c>
      <c r="BO614" s="2" t="s">
        <v>7891</v>
      </c>
      <c r="BP614" s="2" t="s">
        <v>7891</v>
      </c>
      <c r="BQ614" s="2" t="s">
        <v>7891</v>
      </c>
      <c r="BR614" s="2" t="s">
        <v>11570</v>
      </c>
    </row>
    <row r="615" spans="1:70" s="2" customFormat="1" ht="13" x14ac:dyDescent="0.3">
      <c r="A615" s="12" t="s">
        <v>11404</v>
      </c>
      <c r="B615" s="2" t="s">
        <v>10223</v>
      </c>
      <c r="C615" s="9" t="s">
        <v>7891</v>
      </c>
      <c r="D615" s="2" t="s">
        <v>10224</v>
      </c>
      <c r="E615" s="2" t="s">
        <v>10225</v>
      </c>
      <c r="U615" s="2" t="s">
        <v>7891</v>
      </c>
      <c r="V615" s="2" t="s">
        <v>10226</v>
      </c>
      <c r="W615" s="2" t="s">
        <v>7891</v>
      </c>
      <c r="X615" s="2" t="s">
        <v>7891</v>
      </c>
      <c r="Y615" s="2" t="s">
        <v>7891</v>
      </c>
      <c r="Z615" s="2" t="s">
        <v>7891</v>
      </c>
      <c r="AA615" s="2" t="s">
        <v>7891</v>
      </c>
      <c r="AB615" s="2" t="s">
        <v>10227</v>
      </c>
      <c r="AC615" s="2" t="s">
        <v>7891</v>
      </c>
      <c r="AD615" s="2" t="s">
        <v>7891</v>
      </c>
      <c r="AE615" s="2" t="s">
        <v>7891</v>
      </c>
      <c r="AF615" s="2" t="s">
        <v>7891</v>
      </c>
      <c r="AG615" s="2" t="s">
        <v>7891</v>
      </c>
      <c r="AH615" s="2" t="s">
        <v>7891</v>
      </c>
      <c r="AI615" s="2" t="s">
        <v>7891</v>
      </c>
      <c r="AJ615" s="2" t="s">
        <v>7891</v>
      </c>
      <c r="AK615" s="2" t="s">
        <v>7891</v>
      </c>
      <c r="AL615" s="2" t="s">
        <v>7891</v>
      </c>
      <c r="AM615" s="2" t="s">
        <v>7891</v>
      </c>
      <c r="AN615" s="2" t="s">
        <v>7891</v>
      </c>
      <c r="AO615" s="2" t="s">
        <v>10228</v>
      </c>
      <c r="AP615" s="2" t="s">
        <v>10229</v>
      </c>
      <c r="AQ615" s="2" t="s">
        <v>7891</v>
      </c>
      <c r="AR615" s="2" t="s">
        <v>7891</v>
      </c>
      <c r="AS615" s="2" t="s">
        <v>7891</v>
      </c>
      <c r="AT615" s="2" t="s">
        <v>10230</v>
      </c>
      <c r="AU615" s="2">
        <v>2022</v>
      </c>
      <c r="AV615" s="2">
        <v>31</v>
      </c>
      <c r="AW615" s="2">
        <v>2</v>
      </c>
      <c r="AX615" s="2" t="s">
        <v>7891</v>
      </c>
      <c r="AY615" s="2" t="s">
        <v>7891</v>
      </c>
      <c r="AZ615" s="2" t="s">
        <v>7891</v>
      </c>
      <c r="BA615" s="2" t="s">
        <v>7891</v>
      </c>
      <c r="BB615" s="2">
        <v>193</v>
      </c>
      <c r="BC615" s="2">
        <v>203</v>
      </c>
      <c r="BD615" s="2" t="s">
        <v>7891</v>
      </c>
      <c r="BE615" s="2" t="s">
        <v>2196</v>
      </c>
      <c r="BF615" s="2" t="s">
        <v>7891</v>
      </c>
      <c r="BG615" s="2" t="s">
        <v>10231</v>
      </c>
      <c r="BH615" s="2" t="s">
        <v>7891</v>
      </c>
      <c r="BI615" s="2" t="s">
        <v>7891</v>
      </c>
      <c r="BJ615" s="2" t="s">
        <v>7891</v>
      </c>
      <c r="BK615" s="2" t="s">
        <v>7891</v>
      </c>
      <c r="BL615" s="2" t="s">
        <v>7891</v>
      </c>
      <c r="BM615" s="2" t="s">
        <v>7891</v>
      </c>
      <c r="BN615" s="2" t="s">
        <v>7891</v>
      </c>
      <c r="BO615" s="2" t="s">
        <v>7891</v>
      </c>
      <c r="BP615" s="2" t="s">
        <v>7891</v>
      </c>
      <c r="BQ615" s="2" t="s">
        <v>7891</v>
      </c>
      <c r="BR615" s="2" t="s">
        <v>10232</v>
      </c>
    </row>
    <row r="616" spans="1:70" s="2" customFormat="1" ht="13" x14ac:dyDescent="0.3">
      <c r="A616" s="2" t="s">
        <v>3856</v>
      </c>
      <c r="B616" s="2" t="s">
        <v>2193</v>
      </c>
      <c r="C616" s="9">
        <v>2021</v>
      </c>
      <c r="D616" s="2" t="s">
        <v>2192</v>
      </c>
      <c r="E616" s="2" t="s">
        <v>2194</v>
      </c>
      <c r="F616" s="2" t="s">
        <v>2198</v>
      </c>
      <c r="G616" s="2" t="str">
        <f>"09589236"</f>
        <v>09589236</v>
      </c>
      <c r="I616" s="2" t="str">
        <f>"20220201"</f>
        <v>20220201</v>
      </c>
      <c r="J616" s="2">
        <v>31</v>
      </c>
      <c r="K616" s="2">
        <v>2</v>
      </c>
      <c r="L616" s="2">
        <v>193</v>
      </c>
      <c r="M616" s="2">
        <v>11</v>
      </c>
      <c r="N616" s="2" t="s">
        <v>2195</v>
      </c>
      <c r="O616" s="2" t="s">
        <v>2196</v>
      </c>
      <c r="P616" s="2" t="s">
        <v>2118</v>
      </c>
      <c r="Q616" s="2" t="s">
        <v>1495</v>
      </c>
      <c r="R616" s="2" t="s">
        <v>2197</v>
      </c>
      <c r="T616" s="2" t="s">
        <v>2198</v>
      </c>
      <c r="U616" s="2" t="s">
        <v>2199</v>
      </c>
    </row>
    <row r="617" spans="1:70" s="2" customFormat="1" ht="13" x14ac:dyDescent="0.3">
      <c r="A617" s="12" t="s">
        <v>6816</v>
      </c>
      <c r="B617" s="2" t="s">
        <v>4356</v>
      </c>
      <c r="C617" s="9">
        <v>2021</v>
      </c>
      <c r="D617" s="2" t="s">
        <v>4355</v>
      </c>
      <c r="E617" s="2" t="s">
        <v>4359</v>
      </c>
      <c r="G617" s="2" t="s">
        <v>4357</v>
      </c>
      <c r="H617" s="2" t="s">
        <v>4358</v>
      </c>
      <c r="K617" s="11">
        <v>44157</v>
      </c>
      <c r="N617" s="2" t="s">
        <v>4360</v>
      </c>
    </row>
    <row r="618" spans="1:70" s="2" customFormat="1" ht="13" x14ac:dyDescent="0.3">
      <c r="A618" s="2" t="s">
        <v>11404</v>
      </c>
      <c r="B618" s="2" t="s">
        <v>10540</v>
      </c>
      <c r="C618" s="9" t="s">
        <v>7891</v>
      </c>
      <c r="D618" s="2" t="s">
        <v>4355</v>
      </c>
      <c r="E618" s="2" t="s">
        <v>10541</v>
      </c>
      <c r="U618" s="2" t="s">
        <v>7891</v>
      </c>
      <c r="V618" s="2" t="s">
        <v>10542</v>
      </c>
      <c r="W618" s="2" t="s">
        <v>7891</v>
      </c>
      <c r="X618" s="2" t="s">
        <v>7891</v>
      </c>
      <c r="Y618" s="2" t="s">
        <v>7891</v>
      </c>
      <c r="Z618" s="2" t="s">
        <v>7891</v>
      </c>
      <c r="AA618" s="2" t="s">
        <v>7891</v>
      </c>
      <c r="AB618" s="2" t="s">
        <v>7891</v>
      </c>
      <c r="AC618" s="2" t="s">
        <v>7891</v>
      </c>
      <c r="AD618" s="2" t="s">
        <v>7891</v>
      </c>
      <c r="AE618" s="2" t="s">
        <v>7891</v>
      </c>
      <c r="AF618" s="2" t="s">
        <v>7891</v>
      </c>
      <c r="AG618" s="2" t="s">
        <v>7891</v>
      </c>
      <c r="AH618" s="2" t="s">
        <v>7891</v>
      </c>
      <c r="AI618" s="2" t="s">
        <v>7891</v>
      </c>
      <c r="AJ618" s="2" t="s">
        <v>7891</v>
      </c>
      <c r="AK618" s="2" t="s">
        <v>7891</v>
      </c>
      <c r="AL618" s="2" t="s">
        <v>7891</v>
      </c>
      <c r="AM618" s="2" t="s">
        <v>7891</v>
      </c>
      <c r="AN618" s="2" t="s">
        <v>7891</v>
      </c>
      <c r="AO618" s="2" t="s">
        <v>10543</v>
      </c>
      <c r="AP618" s="2" t="s">
        <v>10544</v>
      </c>
      <c r="AQ618" s="2" t="s">
        <v>7891</v>
      </c>
      <c r="AR618" s="2" t="s">
        <v>7891</v>
      </c>
      <c r="AS618" s="2" t="s">
        <v>7891</v>
      </c>
      <c r="AT618" s="2" t="s">
        <v>8621</v>
      </c>
      <c r="AU618" s="2">
        <v>2021</v>
      </c>
      <c r="AV618" s="2">
        <v>128</v>
      </c>
      <c r="AW618" s="2" t="s">
        <v>7891</v>
      </c>
      <c r="AX618" s="2" t="s">
        <v>7891</v>
      </c>
      <c r="AY618" s="2" t="s">
        <v>7891</v>
      </c>
      <c r="AZ618" s="2" t="s">
        <v>7891</v>
      </c>
      <c r="BA618" s="2" t="s">
        <v>7891</v>
      </c>
      <c r="BB618" s="2" t="s">
        <v>7891</v>
      </c>
      <c r="BC618" s="2" t="s">
        <v>7891</v>
      </c>
      <c r="BD618" s="2">
        <v>104118</v>
      </c>
      <c r="BE618" s="2" t="s">
        <v>4360</v>
      </c>
      <c r="BF618" s="2" t="s">
        <v>7891</v>
      </c>
      <c r="BG618" s="2" t="s">
        <v>7891</v>
      </c>
      <c r="BH618" s="2" t="s">
        <v>7891</v>
      </c>
      <c r="BI618" s="2" t="s">
        <v>7891</v>
      </c>
      <c r="BJ618" s="2" t="s">
        <v>7891</v>
      </c>
      <c r="BK618" s="2" t="s">
        <v>7891</v>
      </c>
      <c r="BL618" s="2" t="s">
        <v>7891</v>
      </c>
      <c r="BM618" s="2">
        <v>33221639</v>
      </c>
      <c r="BN618" s="2" t="s">
        <v>7891</v>
      </c>
      <c r="BO618" s="2" t="s">
        <v>7891</v>
      </c>
      <c r="BP618" s="2" t="s">
        <v>7891</v>
      </c>
      <c r="BQ618" s="2" t="s">
        <v>7891</v>
      </c>
      <c r="BR618" s="2" t="s">
        <v>10545</v>
      </c>
    </row>
    <row r="619" spans="1:70" s="2" customFormat="1" ht="13" x14ac:dyDescent="0.3">
      <c r="A619" s="2" t="s">
        <v>6816</v>
      </c>
      <c r="B619" s="2" t="s">
        <v>5759</v>
      </c>
      <c r="C619" s="9">
        <v>2021</v>
      </c>
      <c r="D619" s="2" t="s">
        <v>5758</v>
      </c>
      <c r="E619" s="2" t="s">
        <v>4612</v>
      </c>
      <c r="G619" s="2" t="s">
        <v>5760</v>
      </c>
      <c r="H619" s="2" t="s">
        <v>5761</v>
      </c>
      <c r="K619" s="11">
        <v>44254</v>
      </c>
      <c r="N619" s="2" t="s">
        <v>5762</v>
      </c>
    </row>
    <row r="620" spans="1:70" s="2" customFormat="1" ht="13" x14ac:dyDescent="0.3">
      <c r="A620" s="12" t="s">
        <v>11404</v>
      </c>
      <c r="B620" s="2" t="s">
        <v>10233</v>
      </c>
      <c r="C620" s="9" t="s">
        <v>7891</v>
      </c>
      <c r="D620" s="2" t="s">
        <v>5758</v>
      </c>
      <c r="E620" s="2" t="s">
        <v>8902</v>
      </c>
      <c r="U620" s="2" t="s">
        <v>7891</v>
      </c>
      <c r="V620" s="2" t="s">
        <v>10234</v>
      </c>
      <c r="W620" s="2" t="s">
        <v>7891</v>
      </c>
      <c r="X620" s="2" t="s">
        <v>7891</v>
      </c>
      <c r="Y620" s="2" t="s">
        <v>7891</v>
      </c>
      <c r="Z620" s="2" t="s">
        <v>7891</v>
      </c>
      <c r="AA620" s="2" t="s">
        <v>10235</v>
      </c>
      <c r="AB620" s="2" t="s">
        <v>10236</v>
      </c>
      <c r="AC620" s="2" t="s">
        <v>7891</v>
      </c>
      <c r="AD620" s="2" t="s">
        <v>7891</v>
      </c>
      <c r="AE620" s="2" t="s">
        <v>7891</v>
      </c>
      <c r="AF620" s="2" t="s">
        <v>7891</v>
      </c>
      <c r="AG620" s="2" t="s">
        <v>7891</v>
      </c>
      <c r="AH620" s="2" t="s">
        <v>7891</v>
      </c>
      <c r="AI620" s="2" t="s">
        <v>7891</v>
      </c>
      <c r="AJ620" s="2" t="s">
        <v>7891</v>
      </c>
      <c r="AK620" s="2" t="s">
        <v>7891</v>
      </c>
      <c r="AL620" s="2" t="s">
        <v>7891</v>
      </c>
      <c r="AM620" s="2" t="s">
        <v>7891</v>
      </c>
      <c r="AN620" s="2" t="s">
        <v>7891</v>
      </c>
      <c r="AO620" s="2" t="s">
        <v>8905</v>
      </c>
      <c r="AP620" s="2" t="s">
        <v>8906</v>
      </c>
      <c r="AQ620" s="2" t="s">
        <v>7891</v>
      </c>
      <c r="AR620" s="2" t="s">
        <v>7891</v>
      </c>
      <c r="AS620" s="2" t="s">
        <v>7891</v>
      </c>
      <c r="AT620" s="2" t="s">
        <v>7916</v>
      </c>
      <c r="AU620" s="2">
        <v>2021</v>
      </c>
      <c r="AV620" s="2">
        <v>298</v>
      </c>
      <c r="AW620" s="2" t="s">
        <v>7891</v>
      </c>
      <c r="AX620" s="2" t="s">
        <v>7891</v>
      </c>
      <c r="AY620" s="2" t="s">
        <v>7891</v>
      </c>
      <c r="AZ620" s="2" t="s">
        <v>7891</v>
      </c>
      <c r="BA620" s="2" t="s">
        <v>7891</v>
      </c>
      <c r="BB620" s="2" t="s">
        <v>7891</v>
      </c>
      <c r="BC620" s="2" t="s">
        <v>7891</v>
      </c>
      <c r="BD620" s="2">
        <v>113818</v>
      </c>
      <c r="BE620" s="2" t="s">
        <v>5762</v>
      </c>
      <c r="BF620" s="2" t="s">
        <v>7891</v>
      </c>
      <c r="BG620" s="2" t="s">
        <v>10231</v>
      </c>
      <c r="BH620" s="2" t="s">
        <v>7891</v>
      </c>
      <c r="BI620" s="2" t="s">
        <v>7891</v>
      </c>
      <c r="BJ620" s="2" t="s">
        <v>7891</v>
      </c>
      <c r="BK620" s="2" t="s">
        <v>7891</v>
      </c>
      <c r="BL620" s="2" t="s">
        <v>7891</v>
      </c>
      <c r="BM620" s="2">
        <v>33639407</v>
      </c>
      <c r="BN620" s="2" t="s">
        <v>7891</v>
      </c>
      <c r="BO620" s="2" t="s">
        <v>7891</v>
      </c>
      <c r="BP620" s="2" t="s">
        <v>7891</v>
      </c>
      <c r="BQ620" s="2" t="s">
        <v>7891</v>
      </c>
      <c r="BR620" s="2" t="s">
        <v>10237</v>
      </c>
    </row>
    <row r="621" spans="1:70" s="2" customFormat="1" ht="13" x14ac:dyDescent="0.3">
      <c r="A621" s="2" t="s">
        <v>11404</v>
      </c>
      <c r="B621" s="2" t="s">
        <v>10395</v>
      </c>
      <c r="C621" s="9" t="s">
        <v>7891</v>
      </c>
      <c r="D621" s="2" t="s">
        <v>10396</v>
      </c>
      <c r="E621" s="2" t="s">
        <v>10397</v>
      </c>
      <c r="U621" s="2" t="s">
        <v>7891</v>
      </c>
      <c r="V621" s="2" t="s">
        <v>10398</v>
      </c>
      <c r="W621" s="2" t="s">
        <v>7891</v>
      </c>
      <c r="X621" s="2" t="s">
        <v>7891</v>
      </c>
      <c r="Y621" s="2" t="s">
        <v>7891</v>
      </c>
      <c r="Z621" s="2" t="s">
        <v>7891</v>
      </c>
      <c r="AA621" s="2" t="s">
        <v>10399</v>
      </c>
      <c r="AB621" s="2" t="s">
        <v>10400</v>
      </c>
      <c r="AC621" s="2" t="s">
        <v>7891</v>
      </c>
      <c r="AD621" s="2" t="s">
        <v>7891</v>
      </c>
      <c r="AE621" s="2" t="s">
        <v>7891</v>
      </c>
      <c r="AF621" s="2" t="s">
        <v>7891</v>
      </c>
      <c r="AG621" s="2" t="s">
        <v>7891</v>
      </c>
      <c r="AH621" s="2" t="s">
        <v>7891</v>
      </c>
      <c r="AI621" s="2" t="s">
        <v>7891</v>
      </c>
      <c r="AJ621" s="2" t="s">
        <v>7891</v>
      </c>
      <c r="AK621" s="2" t="s">
        <v>7891</v>
      </c>
      <c r="AL621" s="2" t="s">
        <v>7891</v>
      </c>
      <c r="AM621" s="2" t="s">
        <v>7891</v>
      </c>
      <c r="AN621" s="2" t="s">
        <v>7891</v>
      </c>
      <c r="AO621" s="2" t="s">
        <v>10401</v>
      </c>
      <c r="AP621" s="2" t="s">
        <v>10402</v>
      </c>
      <c r="AQ621" s="2" t="s">
        <v>7891</v>
      </c>
      <c r="AR621" s="2" t="s">
        <v>7891</v>
      </c>
      <c r="AS621" s="2" t="s">
        <v>7891</v>
      </c>
      <c r="AT621" s="2" t="s">
        <v>7891</v>
      </c>
      <c r="AU621" s="2" t="s">
        <v>7891</v>
      </c>
      <c r="AV621" s="2" t="s">
        <v>7891</v>
      </c>
      <c r="AW621" s="2" t="s">
        <v>7891</v>
      </c>
      <c r="AX621" s="2" t="s">
        <v>7891</v>
      </c>
      <c r="AY621" s="2" t="s">
        <v>7891</v>
      </c>
      <c r="AZ621" s="2" t="s">
        <v>7891</v>
      </c>
      <c r="BA621" s="2" t="s">
        <v>7891</v>
      </c>
      <c r="BB621" s="2" t="s">
        <v>7891</v>
      </c>
      <c r="BC621" s="2" t="s">
        <v>7891</v>
      </c>
      <c r="BD621" s="2">
        <v>1096348020987626</v>
      </c>
      <c r="BE621" s="2" t="s">
        <v>10403</v>
      </c>
      <c r="BF621" s="2" t="s">
        <v>7891</v>
      </c>
      <c r="BG621" s="2" t="s">
        <v>10364</v>
      </c>
      <c r="BH621" s="2" t="s">
        <v>7891</v>
      </c>
      <c r="BI621" s="2" t="s">
        <v>7891</v>
      </c>
      <c r="BJ621" s="2" t="s">
        <v>7891</v>
      </c>
      <c r="BK621" s="2" t="s">
        <v>7891</v>
      </c>
      <c r="BL621" s="2" t="s">
        <v>7891</v>
      </c>
      <c r="BM621" s="2" t="s">
        <v>7891</v>
      </c>
      <c r="BN621" s="2" t="s">
        <v>7891</v>
      </c>
      <c r="BO621" s="2" t="s">
        <v>7891</v>
      </c>
      <c r="BP621" s="2" t="s">
        <v>7891</v>
      </c>
      <c r="BQ621" s="2" t="s">
        <v>7891</v>
      </c>
      <c r="BR621" s="2" t="s">
        <v>10404</v>
      </c>
    </row>
    <row r="622" spans="1:70" s="2" customFormat="1" ht="13" x14ac:dyDescent="0.3">
      <c r="A622" s="2" t="s">
        <v>11404</v>
      </c>
      <c r="B622" s="2" t="s">
        <v>11177</v>
      </c>
      <c r="C622" s="9" t="s">
        <v>7891</v>
      </c>
      <c r="D622" s="2" t="s">
        <v>11178</v>
      </c>
      <c r="E622" s="2" t="s">
        <v>8982</v>
      </c>
      <c r="U622" s="2" t="s">
        <v>7891</v>
      </c>
      <c r="V622" s="2" t="s">
        <v>11179</v>
      </c>
      <c r="W622" s="2" t="s">
        <v>7891</v>
      </c>
      <c r="X622" s="2" t="s">
        <v>7891</v>
      </c>
      <c r="Y622" s="2" t="s">
        <v>7891</v>
      </c>
      <c r="Z622" s="2" t="s">
        <v>7891</v>
      </c>
      <c r="AA622" s="2" t="s">
        <v>7891</v>
      </c>
      <c r="AB622" s="2" t="s">
        <v>7891</v>
      </c>
      <c r="AC622" s="2" t="s">
        <v>7891</v>
      </c>
      <c r="AD622" s="2" t="s">
        <v>7891</v>
      </c>
      <c r="AE622" s="2" t="s">
        <v>7891</v>
      </c>
      <c r="AF622" s="2" t="s">
        <v>7891</v>
      </c>
      <c r="AG622" s="2" t="s">
        <v>7891</v>
      </c>
      <c r="AH622" s="2" t="s">
        <v>7891</v>
      </c>
      <c r="AI622" s="2" t="s">
        <v>7891</v>
      </c>
      <c r="AJ622" s="2" t="s">
        <v>7891</v>
      </c>
      <c r="AK622" s="2" t="s">
        <v>7891</v>
      </c>
      <c r="AL622" s="2" t="s">
        <v>7891</v>
      </c>
      <c r="AM622" s="2" t="s">
        <v>7891</v>
      </c>
      <c r="AN622" s="2" t="s">
        <v>7891</v>
      </c>
      <c r="AO622" s="2" t="s">
        <v>8986</v>
      </c>
      <c r="AP622" s="2" t="s">
        <v>8987</v>
      </c>
      <c r="AQ622" s="2" t="s">
        <v>7891</v>
      </c>
      <c r="AR622" s="2" t="s">
        <v>7891</v>
      </c>
      <c r="AS622" s="2" t="s">
        <v>7891</v>
      </c>
      <c r="AT622" s="2" t="s">
        <v>9277</v>
      </c>
      <c r="AU622" s="2">
        <v>2020</v>
      </c>
      <c r="AV622" s="2">
        <v>47</v>
      </c>
      <c r="AW622" s="2">
        <v>5</v>
      </c>
      <c r="AX622" s="2" t="s">
        <v>7891</v>
      </c>
      <c r="AY622" s="2" t="s">
        <v>7891</v>
      </c>
      <c r="AZ622" s="2" t="s">
        <v>7891</v>
      </c>
      <c r="BA622" s="2" t="s">
        <v>7891</v>
      </c>
      <c r="BB622" s="2">
        <v>130</v>
      </c>
      <c r="BC622" s="2">
        <v>134</v>
      </c>
      <c r="BD622" s="2" t="s">
        <v>7891</v>
      </c>
      <c r="BE622" s="2" t="s">
        <v>11180</v>
      </c>
      <c r="BF622" s="2" t="s">
        <v>7891</v>
      </c>
      <c r="BG622" s="2" t="s">
        <v>7891</v>
      </c>
      <c r="BH622" s="2" t="s">
        <v>7891</v>
      </c>
      <c r="BI622" s="2" t="s">
        <v>7891</v>
      </c>
      <c r="BJ622" s="2" t="s">
        <v>7891</v>
      </c>
      <c r="BK622" s="2" t="s">
        <v>7891</v>
      </c>
      <c r="BL622" s="2" t="s">
        <v>7891</v>
      </c>
      <c r="BM622" s="2" t="s">
        <v>7891</v>
      </c>
      <c r="BN622" s="2" t="s">
        <v>7891</v>
      </c>
      <c r="BO622" s="2" t="s">
        <v>7891</v>
      </c>
      <c r="BP622" s="2" t="s">
        <v>7891</v>
      </c>
      <c r="BQ622" s="2" t="s">
        <v>7891</v>
      </c>
      <c r="BR622" s="2" t="s">
        <v>11181</v>
      </c>
    </row>
    <row r="623" spans="1:70" s="2" customFormat="1" ht="13" x14ac:dyDescent="0.3">
      <c r="A623" s="2" t="s">
        <v>3856</v>
      </c>
      <c r="B623" s="2" t="s">
        <v>2561</v>
      </c>
      <c r="C623" s="9">
        <v>2021</v>
      </c>
      <c r="D623" s="2" t="s">
        <v>2560</v>
      </c>
      <c r="E623" s="2" t="s">
        <v>2562</v>
      </c>
      <c r="F623" s="2" t="s">
        <v>2566</v>
      </c>
      <c r="H623" s="2" t="str">
        <f>"9780826157492; 9780826157515"</f>
        <v>9780826157492; 9780826157515</v>
      </c>
      <c r="I623" s="2" t="str">
        <f>"20210101"</f>
        <v>20210101</v>
      </c>
      <c r="L623" s="2">
        <v>25</v>
      </c>
      <c r="M623" s="2">
        <v>21</v>
      </c>
      <c r="N623" s="2" t="s">
        <v>2563</v>
      </c>
      <c r="P623" s="2" t="s">
        <v>2564</v>
      </c>
      <c r="Q623" s="2" t="s">
        <v>2078</v>
      </c>
      <c r="R623" s="2" t="s">
        <v>2565</v>
      </c>
      <c r="T623" s="2" t="s">
        <v>2566</v>
      </c>
      <c r="U623" s="2" t="s">
        <v>2567</v>
      </c>
    </row>
    <row r="624" spans="1:70" s="2" customFormat="1" ht="13" x14ac:dyDescent="0.3">
      <c r="A624" s="2" t="s">
        <v>6816</v>
      </c>
      <c r="B624" s="2" t="s">
        <v>5992</v>
      </c>
      <c r="C624" s="9">
        <v>2020</v>
      </c>
      <c r="D624" s="2" t="s">
        <v>5991</v>
      </c>
      <c r="E624" s="2" t="s">
        <v>5995</v>
      </c>
      <c r="G624" s="2" t="s">
        <v>5993</v>
      </c>
      <c r="H624" s="2" t="s">
        <v>5994</v>
      </c>
      <c r="K624" s="11">
        <v>44137</v>
      </c>
      <c r="N624" s="2" t="s">
        <v>5996</v>
      </c>
    </row>
    <row r="625" spans="1:70" s="2" customFormat="1" ht="13" x14ac:dyDescent="0.3">
      <c r="A625" s="2" t="s">
        <v>1827</v>
      </c>
      <c r="B625" s="2" t="s">
        <v>1214</v>
      </c>
      <c r="C625" s="10" t="str">
        <f>"2021"</f>
        <v>2021</v>
      </c>
      <c r="D625" s="2" t="s">
        <v>1213</v>
      </c>
      <c r="E625" s="2" t="s">
        <v>1215</v>
      </c>
      <c r="F625" s="2" t="s">
        <v>1218</v>
      </c>
      <c r="G625" s="2" t="str">
        <f>"13576275"</f>
        <v>13576275</v>
      </c>
      <c r="I625" s="2" t="str">
        <f>"May2021"</f>
        <v>May2021</v>
      </c>
      <c r="J625" s="2">
        <v>26</v>
      </c>
      <c r="K625" s="2">
        <v>2</v>
      </c>
      <c r="L625" s="2">
        <v>187</v>
      </c>
      <c r="M625" s="2">
        <v>15</v>
      </c>
      <c r="N625" s="2">
        <v>150849020</v>
      </c>
      <c r="O625" s="2" t="s">
        <v>1216</v>
      </c>
      <c r="P625" s="2" t="s">
        <v>874</v>
      </c>
      <c r="Q625" s="2" t="s">
        <v>442</v>
      </c>
      <c r="R625" s="2" t="s">
        <v>1217</v>
      </c>
      <c r="U625" s="2" t="s">
        <v>1219</v>
      </c>
    </row>
    <row r="626" spans="1:70" s="2" customFormat="1" ht="13" x14ac:dyDescent="0.3">
      <c r="A626" s="12" t="s">
        <v>6816</v>
      </c>
      <c r="B626" s="2" t="s">
        <v>6128</v>
      </c>
      <c r="C626" s="9">
        <v>2022</v>
      </c>
      <c r="D626" s="2" t="s">
        <v>6127</v>
      </c>
      <c r="E626" s="2" t="s">
        <v>5124</v>
      </c>
      <c r="G626" s="2" t="s">
        <v>6129</v>
      </c>
      <c r="H626" s="2" t="s">
        <v>6130</v>
      </c>
      <c r="K626" s="11">
        <v>44621</v>
      </c>
      <c r="N626" s="2" t="s">
        <v>3364</v>
      </c>
    </row>
    <row r="627" spans="1:70" s="2" customFormat="1" ht="13" x14ac:dyDescent="0.3">
      <c r="A627" s="2" t="s">
        <v>3856</v>
      </c>
      <c r="B627" s="2" t="s">
        <v>3361</v>
      </c>
      <c r="C627" s="9">
        <v>2022</v>
      </c>
      <c r="D627" s="2" t="s">
        <v>3360</v>
      </c>
      <c r="E627" s="2" t="s">
        <v>3362</v>
      </c>
      <c r="F627" s="2" t="s">
        <v>3365</v>
      </c>
      <c r="G627" s="2" t="str">
        <f>"00910562"</f>
        <v>00910562</v>
      </c>
      <c r="I627" s="2" t="str">
        <f>"20220301"</f>
        <v>20220301</v>
      </c>
      <c r="N627" s="2" t="s">
        <v>3363</v>
      </c>
      <c r="O627" s="2" t="s">
        <v>3364</v>
      </c>
      <c r="P627" s="2" t="s">
        <v>2053</v>
      </c>
      <c r="Q627" s="2" t="s">
        <v>2054</v>
      </c>
      <c r="R627" s="2" t="s">
        <v>2055</v>
      </c>
      <c r="T627" s="2" t="s">
        <v>3365</v>
      </c>
      <c r="U627" s="2" t="s">
        <v>3366</v>
      </c>
    </row>
    <row r="628" spans="1:70" s="2" customFormat="1" ht="13" x14ac:dyDescent="0.3">
      <c r="A628" s="12" t="s">
        <v>11404</v>
      </c>
      <c r="B628" s="2" t="s">
        <v>8319</v>
      </c>
      <c r="C628" s="9" t="s">
        <v>7891</v>
      </c>
      <c r="D628" s="2" t="s">
        <v>6127</v>
      </c>
      <c r="E628" s="2" t="s">
        <v>8320</v>
      </c>
      <c r="U628" s="2" t="s">
        <v>7891</v>
      </c>
      <c r="V628" s="2" t="s">
        <v>8321</v>
      </c>
      <c r="W628" s="2" t="s">
        <v>7891</v>
      </c>
      <c r="X628" s="2" t="s">
        <v>7891</v>
      </c>
      <c r="Y628" s="2" t="s">
        <v>7891</v>
      </c>
      <c r="Z628" s="2" t="s">
        <v>7891</v>
      </c>
      <c r="AA628" s="2" t="s">
        <v>7891</v>
      </c>
      <c r="AB628" s="2" t="s">
        <v>8322</v>
      </c>
      <c r="AC628" s="2" t="s">
        <v>7891</v>
      </c>
      <c r="AD628" s="2" t="s">
        <v>7891</v>
      </c>
      <c r="AE628" s="2" t="s">
        <v>7891</v>
      </c>
      <c r="AF628" s="2" t="s">
        <v>7891</v>
      </c>
      <c r="AG628" s="2" t="s">
        <v>7891</v>
      </c>
      <c r="AH628" s="2" t="s">
        <v>7891</v>
      </c>
      <c r="AI628" s="2" t="s">
        <v>7891</v>
      </c>
      <c r="AJ628" s="2" t="s">
        <v>7891</v>
      </c>
      <c r="AK628" s="2" t="s">
        <v>7891</v>
      </c>
      <c r="AL628" s="2" t="s">
        <v>7891</v>
      </c>
      <c r="AM628" s="2" t="s">
        <v>7891</v>
      </c>
      <c r="AN628" s="2" t="s">
        <v>7891</v>
      </c>
      <c r="AO628" s="2" t="s">
        <v>8323</v>
      </c>
      <c r="AP628" s="2" t="s">
        <v>8324</v>
      </c>
      <c r="AQ628" s="2" t="s">
        <v>7891</v>
      </c>
      <c r="AR628" s="2" t="s">
        <v>7891</v>
      </c>
      <c r="AS628" s="2" t="s">
        <v>7891</v>
      </c>
      <c r="AT628" s="2" t="s">
        <v>7891</v>
      </c>
      <c r="AU628" s="2" t="s">
        <v>7891</v>
      </c>
      <c r="AV628" s="2" t="s">
        <v>7891</v>
      </c>
      <c r="AW628" s="2" t="s">
        <v>7891</v>
      </c>
      <c r="AX628" s="2" t="s">
        <v>7891</v>
      </c>
      <c r="AY628" s="2" t="s">
        <v>7891</v>
      </c>
      <c r="AZ628" s="2" t="s">
        <v>7891</v>
      </c>
      <c r="BA628" s="2" t="s">
        <v>7891</v>
      </c>
      <c r="BB628" s="2" t="s">
        <v>7891</v>
      </c>
      <c r="BC628" s="2" t="s">
        <v>7891</v>
      </c>
      <c r="BD628" s="2" t="s">
        <v>7891</v>
      </c>
      <c r="BE628" s="2" t="s">
        <v>3364</v>
      </c>
      <c r="BF628" s="2" t="s">
        <v>7891</v>
      </c>
      <c r="BG628" s="2" t="s">
        <v>8197</v>
      </c>
      <c r="BH628" s="2" t="s">
        <v>7891</v>
      </c>
      <c r="BI628" s="2" t="s">
        <v>7891</v>
      </c>
      <c r="BJ628" s="2" t="s">
        <v>7891</v>
      </c>
      <c r="BK628" s="2" t="s">
        <v>7891</v>
      </c>
      <c r="BL628" s="2" t="s">
        <v>7891</v>
      </c>
      <c r="BM628" s="2">
        <v>35230713</v>
      </c>
      <c r="BN628" s="2" t="s">
        <v>7891</v>
      </c>
      <c r="BO628" s="2" t="s">
        <v>7891</v>
      </c>
      <c r="BP628" s="2" t="s">
        <v>7891</v>
      </c>
      <c r="BQ628" s="2" t="s">
        <v>7891</v>
      </c>
      <c r="BR628" s="2" t="s">
        <v>8325</v>
      </c>
    </row>
    <row r="629" spans="1:70" s="2" customFormat="1" ht="13" x14ac:dyDescent="0.3">
      <c r="A629" s="2" t="s">
        <v>6816</v>
      </c>
      <c r="B629" s="2" t="s">
        <v>6557</v>
      </c>
      <c r="C629" s="9">
        <v>2022</v>
      </c>
      <c r="D629" s="2" t="s">
        <v>6556</v>
      </c>
      <c r="E629" s="2" t="s">
        <v>5271</v>
      </c>
      <c r="G629" s="2" t="s">
        <v>6558</v>
      </c>
      <c r="H629" s="2" t="s">
        <v>6559</v>
      </c>
      <c r="K629" s="11">
        <v>44621</v>
      </c>
      <c r="N629" s="2" t="s">
        <v>6560</v>
      </c>
    </row>
    <row r="630" spans="1:70" s="2" customFormat="1" ht="13" x14ac:dyDescent="0.3">
      <c r="A630" s="2" t="s">
        <v>11404</v>
      </c>
      <c r="B630" s="2" t="s">
        <v>11182</v>
      </c>
      <c r="C630" s="9" t="s">
        <v>7891</v>
      </c>
      <c r="D630" s="2" t="s">
        <v>11183</v>
      </c>
      <c r="E630" s="2" t="s">
        <v>11184</v>
      </c>
      <c r="U630" s="2" t="s">
        <v>7891</v>
      </c>
      <c r="V630" s="2" t="s">
        <v>11185</v>
      </c>
      <c r="W630" s="2" t="s">
        <v>7891</v>
      </c>
      <c r="X630" s="2" t="s">
        <v>7891</v>
      </c>
      <c r="Y630" s="2" t="s">
        <v>7891</v>
      </c>
      <c r="Z630" s="2" t="s">
        <v>7891</v>
      </c>
      <c r="AA630" s="2" t="s">
        <v>11186</v>
      </c>
      <c r="AB630" s="2" t="s">
        <v>11187</v>
      </c>
      <c r="AC630" s="2" t="s">
        <v>7891</v>
      </c>
      <c r="AD630" s="2" t="s">
        <v>7891</v>
      </c>
      <c r="AE630" s="2" t="s">
        <v>7891</v>
      </c>
      <c r="AF630" s="2" t="s">
        <v>7891</v>
      </c>
      <c r="AG630" s="2" t="s">
        <v>7891</v>
      </c>
      <c r="AH630" s="2" t="s">
        <v>7891</v>
      </c>
      <c r="AI630" s="2" t="s">
        <v>7891</v>
      </c>
      <c r="AJ630" s="2" t="s">
        <v>7891</v>
      </c>
      <c r="AK630" s="2" t="s">
        <v>7891</v>
      </c>
      <c r="AL630" s="2" t="s">
        <v>7891</v>
      </c>
      <c r="AM630" s="2" t="s">
        <v>7891</v>
      </c>
      <c r="AN630" s="2" t="s">
        <v>7891</v>
      </c>
      <c r="AO630" s="2" t="s">
        <v>7891</v>
      </c>
      <c r="AP630" s="2" t="s">
        <v>11188</v>
      </c>
      <c r="AQ630" s="2" t="s">
        <v>7891</v>
      </c>
      <c r="AR630" s="2" t="s">
        <v>7891</v>
      </c>
      <c r="AS630" s="2" t="s">
        <v>7891</v>
      </c>
      <c r="AT630" s="2" t="s">
        <v>9244</v>
      </c>
      <c r="AU630" s="2">
        <v>2020</v>
      </c>
      <c r="AV630" s="2">
        <v>13</v>
      </c>
      <c r="AW630" s="2">
        <v>9</v>
      </c>
      <c r="AX630" s="2" t="s">
        <v>7891</v>
      </c>
      <c r="AY630" s="2" t="s">
        <v>7891</v>
      </c>
      <c r="AZ630" s="2" t="s">
        <v>7891</v>
      </c>
      <c r="BA630" s="2" t="s">
        <v>7891</v>
      </c>
      <c r="BB630" s="2" t="s">
        <v>7891</v>
      </c>
      <c r="BC630" s="2" t="s">
        <v>7891</v>
      </c>
      <c r="BD630" s="2" t="s">
        <v>11189</v>
      </c>
      <c r="BE630" s="2" t="s">
        <v>11190</v>
      </c>
      <c r="BF630" s="2" t="s">
        <v>7891</v>
      </c>
      <c r="BG630" s="2" t="s">
        <v>7891</v>
      </c>
      <c r="BH630" s="2" t="s">
        <v>7891</v>
      </c>
      <c r="BI630" s="2" t="s">
        <v>7891</v>
      </c>
      <c r="BJ630" s="2" t="s">
        <v>7891</v>
      </c>
      <c r="BK630" s="2" t="s">
        <v>7891</v>
      </c>
      <c r="BL630" s="2" t="s">
        <v>7891</v>
      </c>
      <c r="BM630" s="2">
        <v>32878828</v>
      </c>
      <c r="BN630" s="2" t="s">
        <v>7891</v>
      </c>
      <c r="BO630" s="2" t="s">
        <v>7891</v>
      </c>
      <c r="BP630" s="2" t="s">
        <v>7891</v>
      </c>
      <c r="BQ630" s="2" t="s">
        <v>7891</v>
      </c>
      <c r="BR630" s="2" t="s">
        <v>11191</v>
      </c>
    </row>
    <row r="631" spans="1:70" s="2" customFormat="1" ht="13" x14ac:dyDescent="0.3">
      <c r="A631" s="12" t="s">
        <v>3856</v>
      </c>
      <c r="B631" s="2" t="s">
        <v>2547</v>
      </c>
      <c r="C631" s="9">
        <v>2021</v>
      </c>
      <c r="D631" s="2" t="s">
        <v>2546</v>
      </c>
      <c r="E631" s="2" t="s">
        <v>2548</v>
      </c>
      <c r="F631" s="2" t="s">
        <v>2553</v>
      </c>
      <c r="H631" s="2" t="str">
        <f>"9781799885443; 9781799885993"</f>
        <v>9781799885443; 9781799885993</v>
      </c>
      <c r="I631" s="2" t="str">
        <f>"20210101"</f>
        <v>20210101</v>
      </c>
      <c r="L631" s="2">
        <v>1289</v>
      </c>
      <c r="M631" s="2">
        <v>17</v>
      </c>
      <c r="N631" s="2" t="s">
        <v>2549</v>
      </c>
      <c r="O631" s="2" t="s">
        <v>2550</v>
      </c>
      <c r="P631" s="2" t="s">
        <v>2551</v>
      </c>
      <c r="Q631" s="2" t="s">
        <v>2078</v>
      </c>
      <c r="R631" s="2" t="s">
        <v>2552</v>
      </c>
      <c r="T631" s="2" t="s">
        <v>2553</v>
      </c>
      <c r="U631" s="2" t="s">
        <v>2554</v>
      </c>
    </row>
    <row r="632" spans="1:70" s="2" customFormat="1" ht="13" x14ac:dyDescent="0.3">
      <c r="A632" s="12" t="s">
        <v>4015</v>
      </c>
      <c r="B632" s="2" t="s">
        <v>2547</v>
      </c>
      <c r="C632" s="9">
        <v>2021</v>
      </c>
      <c r="D632" s="2" t="s">
        <v>2546</v>
      </c>
      <c r="E632" s="2" t="s">
        <v>2548</v>
      </c>
      <c r="F632" s="2" t="s">
        <v>2553</v>
      </c>
      <c r="H632" s="2" t="str">
        <f>"9781799885443; 9781799885993"</f>
        <v>9781799885443; 9781799885993</v>
      </c>
      <c r="I632" s="2" t="str">
        <f>"20210101"</f>
        <v>20210101</v>
      </c>
      <c r="L632" s="2">
        <v>1289</v>
      </c>
      <c r="M632" s="2">
        <v>17</v>
      </c>
      <c r="N632" s="2" t="s">
        <v>2549</v>
      </c>
      <c r="O632" s="2" t="s">
        <v>2550</v>
      </c>
      <c r="P632" s="2" t="s">
        <v>2551</v>
      </c>
      <c r="Q632" s="2" t="s">
        <v>2078</v>
      </c>
      <c r="R632" s="2" t="s">
        <v>2552</v>
      </c>
      <c r="T632" s="2" t="s">
        <v>2553</v>
      </c>
      <c r="U632" s="2" t="s">
        <v>2554</v>
      </c>
    </row>
    <row r="633" spans="1:70" s="2" customFormat="1" ht="13" x14ac:dyDescent="0.3">
      <c r="A633" s="2" t="s">
        <v>4086</v>
      </c>
      <c r="B633" s="2" t="s">
        <v>2547</v>
      </c>
      <c r="C633" s="9">
        <v>2021</v>
      </c>
      <c r="D633" s="2" t="s">
        <v>2546</v>
      </c>
      <c r="E633" s="2" t="s">
        <v>2548</v>
      </c>
      <c r="F633" s="2" t="s">
        <v>2553</v>
      </c>
      <c r="H633" s="2" t="str">
        <f>"9781799885443; 9781799885993"</f>
        <v>9781799885443; 9781799885993</v>
      </c>
      <c r="I633" s="2" t="str">
        <f>"20210101"</f>
        <v>20210101</v>
      </c>
      <c r="L633" s="2">
        <v>1289</v>
      </c>
      <c r="M633" s="2">
        <v>17</v>
      </c>
      <c r="N633" s="2" t="s">
        <v>2549</v>
      </c>
      <c r="O633" s="2" t="s">
        <v>2550</v>
      </c>
      <c r="P633" s="2" t="s">
        <v>2551</v>
      </c>
      <c r="Q633" s="2" t="s">
        <v>2078</v>
      </c>
      <c r="R633" s="2" t="s">
        <v>2552</v>
      </c>
      <c r="T633" s="2" t="s">
        <v>2553</v>
      </c>
      <c r="U633" s="2" t="s">
        <v>2554</v>
      </c>
    </row>
    <row r="634" spans="1:70" s="2" customFormat="1" ht="13" x14ac:dyDescent="0.3">
      <c r="A634" s="12" t="s">
        <v>7323</v>
      </c>
      <c r="B634" s="2" t="s">
        <v>7305</v>
      </c>
      <c r="C634" s="9">
        <v>2021</v>
      </c>
      <c r="D634" s="2" t="s">
        <v>7306</v>
      </c>
      <c r="E634" s="2" t="s">
        <v>7307</v>
      </c>
      <c r="G634" s="2">
        <v>66</v>
      </c>
      <c r="H634" s="2">
        <v>3</v>
      </c>
      <c r="J634" s="2">
        <v>755</v>
      </c>
      <c r="K634" s="2">
        <v>770</v>
      </c>
      <c r="N634" s="2" t="s">
        <v>7308</v>
      </c>
      <c r="O634" s="2" t="s">
        <v>7309</v>
      </c>
      <c r="P634" s="2" t="s">
        <v>467</v>
      </c>
      <c r="Q634" s="2" t="s">
        <v>7218</v>
      </c>
      <c r="R634" s="2" t="s">
        <v>7226</v>
      </c>
      <c r="S634" s="2" t="s">
        <v>7219</v>
      </c>
      <c r="T634" s="2" t="s">
        <v>7310</v>
      </c>
    </row>
    <row r="635" spans="1:70" s="2" customFormat="1" ht="13" x14ac:dyDescent="0.3">
      <c r="A635" s="12" t="s">
        <v>7977</v>
      </c>
      <c r="B635" s="2" t="s">
        <v>7956</v>
      </c>
      <c r="C635" s="9" t="s">
        <v>7891</v>
      </c>
      <c r="D635" s="2" t="s">
        <v>7957</v>
      </c>
      <c r="E635" s="2" t="s">
        <v>7958</v>
      </c>
      <c r="U635" s="2" t="s">
        <v>7891</v>
      </c>
      <c r="V635" s="2" t="s">
        <v>7891</v>
      </c>
      <c r="W635" s="2" t="s">
        <v>7891</v>
      </c>
      <c r="X635" s="2" t="s">
        <v>7891</v>
      </c>
      <c r="Y635" s="2" t="s">
        <v>7891</v>
      </c>
      <c r="Z635" s="2" t="s">
        <v>7891</v>
      </c>
      <c r="AA635" s="2" t="s">
        <v>7891</v>
      </c>
      <c r="AB635" s="2" t="s">
        <v>7891</v>
      </c>
      <c r="AC635" s="2" t="s">
        <v>7891</v>
      </c>
      <c r="AD635" s="2" t="s">
        <v>7891</v>
      </c>
      <c r="AE635" s="2" t="s">
        <v>7891</v>
      </c>
      <c r="AF635" s="2" t="s">
        <v>7891</v>
      </c>
      <c r="AG635" s="2" t="s">
        <v>7891</v>
      </c>
      <c r="AH635" s="2" t="s">
        <v>7891</v>
      </c>
      <c r="AI635" s="2" t="s">
        <v>7891</v>
      </c>
      <c r="AJ635" s="2" t="s">
        <v>7891</v>
      </c>
      <c r="AK635" s="2" t="s">
        <v>7891</v>
      </c>
      <c r="AL635" s="2" t="s">
        <v>7891</v>
      </c>
      <c r="AM635" s="2" t="s">
        <v>7891</v>
      </c>
      <c r="AN635" s="2" t="s">
        <v>7891</v>
      </c>
      <c r="AO635" s="2" t="s">
        <v>7959</v>
      </c>
      <c r="AP635" s="2" t="s">
        <v>7891</v>
      </c>
      <c r="AQ635" s="2" t="s">
        <v>7891</v>
      </c>
      <c r="AR635" s="2" t="s">
        <v>7891</v>
      </c>
      <c r="AS635" s="2" t="s">
        <v>7891</v>
      </c>
      <c r="AT635" s="2" t="s">
        <v>7891</v>
      </c>
      <c r="AU635" s="2">
        <v>2021</v>
      </c>
      <c r="AV635" s="2">
        <v>66</v>
      </c>
      <c r="AW635" s="2">
        <v>3</v>
      </c>
      <c r="AX635" s="2" t="s">
        <v>7891</v>
      </c>
      <c r="AY635" s="2" t="s">
        <v>7891</v>
      </c>
      <c r="AZ635" s="2" t="s">
        <v>7891</v>
      </c>
      <c r="BA635" s="2" t="s">
        <v>7891</v>
      </c>
      <c r="BB635" s="2">
        <v>755</v>
      </c>
      <c r="BC635" s="2">
        <v>770</v>
      </c>
      <c r="BD635" s="2" t="s">
        <v>7891</v>
      </c>
      <c r="BE635" s="2" t="s">
        <v>7960</v>
      </c>
      <c r="BF635" s="2" t="s">
        <v>7891</v>
      </c>
      <c r="BG635" s="2" t="s">
        <v>7891</v>
      </c>
      <c r="BH635" s="2" t="s">
        <v>7891</v>
      </c>
      <c r="BI635" s="2" t="s">
        <v>7891</v>
      </c>
      <c r="BJ635" s="2" t="s">
        <v>7891</v>
      </c>
      <c r="BK635" s="2" t="s">
        <v>7891</v>
      </c>
      <c r="BL635" s="2" t="s">
        <v>7891</v>
      </c>
      <c r="BM635" s="2" t="s">
        <v>7891</v>
      </c>
      <c r="BN635" s="2" t="s">
        <v>7891</v>
      </c>
      <c r="BO635" s="2" t="s">
        <v>7891</v>
      </c>
      <c r="BP635" s="2" t="s">
        <v>7891</v>
      </c>
      <c r="BQ635" s="2" t="s">
        <v>7891</v>
      </c>
      <c r="BR635" s="2" t="s">
        <v>7961</v>
      </c>
    </row>
    <row r="636" spans="1:70" s="2" customFormat="1" ht="13" x14ac:dyDescent="0.3">
      <c r="A636" s="2" t="s">
        <v>11404</v>
      </c>
      <c r="B636" s="2" t="s">
        <v>7956</v>
      </c>
      <c r="C636" s="9" t="s">
        <v>7891</v>
      </c>
      <c r="D636" s="2" t="s">
        <v>7957</v>
      </c>
      <c r="E636" s="2" t="s">
        <v>7958</v>
      </c>
      <c r="U636" s="2" t="s">
        <v>7891</v>
      </c>
      <c r="V636" s="2" t="s">
        <v>10546</v>
      </c>
      <c r="W636" s="2" t="s">
        <v>7891</v>
      </c>
      <c r="X636" s="2" t="s">
        <v>7891</v>
      </c>
      <c r="Y636" s="2" t="s">
        <v>7891</v>
      </c>
      <c r="Z636" s="2" t="s">
        <v>7891</v>
      </c>
      <c r="AA636" s="2" t="s">
        <v>7891</v>
      </c>
      <c r="AB636" s="2" t="s">
        <v>7891</v>
      </c>
      <c r="AC636" s="2" t="s">
        <v>7891</v>
      </c>
      <c r="AD636" s="2" t="s">
        <v>7891</v>
      </c>
      <c r="AE636" s="2" t="s">
        <v>7891</v>
      </c>
      <c r="AF636" s="2" t="s">
        <v>7891</v>
      </c>
      <c r="AG636" s="2" t="s">
        <v>7891</v>
      </c>
      <c r="AH636" s="2" t="s">
        <v>7891</v>
      </c>
      <c r="AI636" s="2" t="s">
        <v>7891</v>
      </c>
      <c r="AJ636" s="2" t="s">
        <v>7891</v>
      </c>
      <c r="AK636" s="2" t="s">
        <v>7891</v>
      </c>
      <c r="AL636" s="2" t="s">
        <v>7891</v>
      </c>
      <c r="AM636" s="2" t="s">
        <v>7891</v>
      </c>
      <c r="AN636" s="2" t="s">
        <v>7891</v>
      </c>
      <c r="AO636" s="2" t="s">
        <v>7959</v>
      </c>
      <c r="AP636" s="2" t="s">
        <v>7891</v>
      </c>
      <c r="AQ636" s="2" t="s">
        <v>7891</v>
      </c>
      <c r="AR636" s="2" t="s">
        <v>7891</v>
      </c>
      <c r="AS636" s="2" t="s">
        <v>7891</v>
      </c>
      <c r="AT636" s="2" t="s">
        <v>7891</v>
      </c>
      <c r="AU636" s="2">
        <v>2021</v>
      </c>
      <c r="AV636" s="2">
        <v>66</v>
      </c>
      <c r="AW636" s="2">
        <v>3</v>
      </c>
      <c r="AX636" s="2" t="s">
        <v>7891</v>
      </c>
      <c r="AY636" s="2" t="s">
        <v>7891</v>
      </c>
      <c r="AZ636" s="2" t="s">
        <v>7891</v>
      </c>
      <c r="BA636" s="2" t="s">
        <v>7891</v>
      </c>
      <c r="BB636" s="2">
        <v>755</v>
      </c>
      <c r="BC636" s="2">
        <v>770</v>
      </c>
      <c r="BD636" s="2" t="s">
        <v>7891</v>
      </c>
      <c r="BE636" s="2" t="s">
        <v>7960</v>
      </c>
      <c r="BF636" s="2" t="s">
        <v>7891</v>
      </c>
      <c r="BG636" s="2" t="s">
        <v>7891</v>
      </c>
      <c r="BH636" s="2" t="s">
        <v>7891</v>
      </c>
      <c r="BI636" s="2" t="s">
        <v>7891</v>
      </c>
      <c r="BJ636" s="2" t="s">
        <v>7891</v>
      </c>
      <c r="BK636" s="2" t="s">
        <v>7891</v>
      </c>
      <c r="BL636" s="2" t="s">
        <v>7891</v>
      </c>
      <c r="BM636" s="2" t="s">
        <v>7891</v>
      </c>
      <c r="BN636" s="2" t="s">
        <v>7891</v>
      </c>
      <c r="BO636" s="2" t="s">
        <v>7891</v>
      </c>
      <c r="BP636" s="2" t="s">
        <v>7891</v>
      </c>
      <c r="BQ636" s="2" t="s">
        <v>7891</v>
      </c>
      <c r="BR636" s="2" t="s">
        <v>7961</v>
      </c>
    </row>
    <row r="637" spans="1:70" s="2" customFormat="1" ht="13" x14ac:dyDescent="0.3">
      <c r="A637" s="12" t="s">
        <v>6954</v>
      </c>
      <c r="B637" s="2" t="s">
        <v>6926</v>
      </c>
      <c r="C637" s="9">
        <v>2022</v>
      </c>
      <c r="D637" s="2" t="s">
        <v>6925</v>
      </c>
      <c r="E637" s="2" t="s">
        <v>4626</v>
      </c>
      <c r="G637" s="2" t="s">
        <v>6927</v>
      </c>
      <c r="H637" s="2" t="s">
        <v>6928</v>
      </c>
      <c r="K637" s="11">
        <v>44557</v>
      </c>
      <c r="N637" s="2" t="s">
        <v>1904</v>
      </c>
    </row>
    <row r="638" spans="1:70" s="2" customFormat="1" ht="13" x14ac:dyDescent="0.3">
      <c r="A638" s="12" t="s">
        <v>7505</v>
      </c>
      <c r="B638" s="2" t="s">
        <v>7349</v>
      </c>
      <c r="C638" s="9">
        <v>2022</v>
      </c>
      <c r="D638" s="2" t="s">
        <v>6925</v>
      </c>
      <c r="E638" s="2" t="s">
        <v>592</v>
      </c>
      <c r="G638" s="2">
        <v>303</v>
      </c>
      <c r="J638" s="2">
        <v>31</v>
      </c>
      <c r="K638" s="2">
        <v>51</v>
      </c>
      <c r="N638" s="2" t="s">
        <v>1904</v>
      </c>
      <c r="O638" s="2" t="s">
        <v>7350</v>
      </c>
      <c r="P638" s="2" t="s">
        <v>7302</v>
      </c>
      <c r="Q638" s="2" t="s">
        <v>7218</v>
      </c>
      <c r="S638" s="2" t="s">
        <v>7219</v>
      </c>
      <c r="T638" s="2" t="s">
        <v>7351</v>
      </c>
    </row>
    <row r="639" spans="1:70" s="2" customFormat="1" ht="13" x14ac:dyDescent="0.3">
      <c r="A639" s="12" t="s">
        <v>1922</v>
      </c>
      <c r="B639" s="2" t="s">
        <v>1903</v>
      </c>
      <c r="C639" s="10" t="str">
        <f>"2022"</f>
        <v>2022</v>
      </c>
      <c r="D639" s="2" t="s">
        <v>1902</v>
      </c>
      <c r="E639" s="2" t="s">
        <v>592</v>
      </c>
      <c r="F639" s="2" t="s">
        <v>1906</v>
      </c>
      <c r="G639" s="2" t="str">
        <f>"01650327"</f>
        <v>01650327</v>
      </c>
      <c r="I639" s="2" t="str">
        <f>"Apr2022"</f>
        <v>Apr2022</v>
      </c>
      <c r="J639" s="2">
        <v>303</v>
      </c>
      <c r="L639" s="2">
        <v>31</v>
      </c>
      <c r="M639" s="2">
        <v>21</v>
      </c>
      <c r="N639" s="2">
        <v>155628948</v>
      </c>
      <c r="O639" s="2" t="s">
        <v>1904</v>
      </c>
      <c r="P639" s="2" t="s">
        <v>449</v>
      </c>
      <c r="Q639" s="2" t="s">
        <v>442</v>
      </c>
      <c r="R639" s="2" t="s">
        <v>1905</v>
      </c>
      <c r="U639" s="2" t="s">
        <v>1907</v>
      </c>
    </row>
    <row r="640" spans="1:70" s="2" customFormat="1" ht="13" x14ac:dyDescent="0.3">
      <c r="A640" s="2" t="s">
        <v>3936</v>
      </c>
      <c r="B640" s="2" t="s">
        <v>1903</v>
      </c>
      <c r="C640" s="9">
        <v>2022</v>
      </c>
      <c r="D640" s="2" t="s">
        <v>1902</v>
      </c>
      <c r="E640" s="2" t="s">
        <v>592</v>
      </c>
      <c r="F640" s="2" t="s">
        <v>3934</v>
      </c>
      <c r="G640" s="2" t="str">
        <f>"01650327"</f>
        <v>01650327</v>
      </c>
      <c r="I640" s="2" t="str">
        <f>"20220415"</f>
        <v>20220415</v>
      </c>
      <c r="J640" s="2">
        <v>303</v>
      </c>
      <c r="L640" s="2">
        <v>31</v>
      </c>
      <c r="M640" s="2">
        <v>21</v>
      </c>
      <c r="N640" s="2" t="s">
        <v>3932</v>
      </c>
      <c r="O640" s="2" t="s">
        <v>1904</v>
      </c>
      <c r="P640" s="2" t="s">
        <v>2124</v>
      </c>
      <c r="Q640" s="2" t="s">
        <v>1495</v>
      </c>
      <c r="R640" s="2" t="s">
        <v>3933</v>
      </c>
      <c r="T640" s="2" t="s">
        <v>3934</v>
      </c>
      <c r="U640" s="2" t="s">
        <v>3935</v>
      </c>
    </row>
    <row r="641" spans="1:70" s="2" customFormat="1" ht="13" x14ac:dyDescent="0.3">
      <c r="A641" s="2" t="s">
        <v>11404</v>
      </c>
      <c r="B641" s="2" t="s">
        <v>9578</v>
      </c>
      <c r="C641" s="9" t="s">
        <v>7891</v>
      </c>
      <c r="D641" s="2" t="s">
        <v>9579</v>
      </c>
      <c r="E641" s="2" t="s">
        <v>8768</v>
      </c>
      <c r="U641" s="2" t="s">
        <v>7891</v>
      </c>
      <c r="V641" s="2" t="s">
        <v>9580</v>
      </c>
      <c r="W641" s="2" t="s">
        <v>7891</v>
      </c>
      <c r="X641" s="2" t="s">
        <v>7891</v>
      </c>
      <c r="Y641" s="2" t="s">
        <v>7891</v>
      </c>
      <c r="Z641" s="2" t="s">
        <v>7891</v>
      </c>
      <c r="AA641" s="2" t="s">
        <v>7891</v>
      </c>
      <c r="AB641" s="2" t="s">
        <v>7891</v>
      </c>
      <c r="AC641" s="2" t="s">
        <v>7891</v>
      </c>
      <c r="AD641" s="2" t="s">
        <v>7891</v>
      </c>
      <c r="AE641" s="2" t="s">
        <v>7891</v>
      </c>
      <c r="AF641" s="2" t="s">
        <v>7891</v>
      </c>
      <c r="AG641" s="2" t="s">
        <v>7891</v>
      </c>
      <c r="AH641" s="2" t="s">
        <v>7891</v>
      </c>
      <c r="AI641" s="2" t="s">
        <v>7891</v>
      </c>
      <c r="AJ641" s="2" t="s">
        <v>7891</v>
      </c>
      <c r="AK641" s="2" t="s">
        <v>7891</v>
      </c>
      <c r="AL641" s="2" t="s">
        <v>7891</v>
      </c>
      <c r="AM641" s="2" t="s">
        <v>7891</v>
      </c>
      <c r="AN641" s="2" t="s">
        <v>7891</v>
      </c>
      <c r="AO641" s="2" t="s">
        <v>7891</v>
      </c>
      <c r="AP641" s="2" t="s">
        <v>8772</v>
      </c>
      <c r="AQ641" s="2" t="s">
        <v>7891</v>
      </c>
      <c r="AR641" s="2" t="s">
        <v>7891</v>
      </c>
      <c r="AS641" s="2" t="s">
        <v>7891</v>
      </c>
      <c r="AT641" s="2" t="s">
        <v>9581</v>
      </c>
      <c r="AU641" s="2">
        <v>2021</v>
      </c>
      <c r="AV641" s="2">
        <v>6</v>
      </c>
      <c r="AW641" s="2" t="s">
        <v>7891</v>
      </c>
      <c r="AX641" s="2" t="s">
        <v>7891</v>
      </c>
      <c r="AY641" s="2" t="s">
        <v>7891</v>
      </c>
      <c r="AZ641" s="2" t="s">
        <v>7891</v>
      </c>
      <c r="BA641" s="2" t="s">
        <v>7891</v>
      </c>
      <c r="BB641" s="2" t="s">
        <v>7891</v>
      </c>
      <c r="BC641" s="2" t="s">
        <v>7891</v>
      </c>
      <c r="BD641" s="2">
        <v>697356</v>
      </c>
      <c r="BE641" s="2" t="s">
        <v>9582</v>
      </c>
      <c r="BF641" s="2" t="s">
        <v>7891</v>
      </c>
      <c r="BG641" s="2" t="s">
        <v>7891</v>
      </c>
      <c r="BH641" s="2" t="s">
        <v>7891</v>
      </c>
      <c r="BI641" s="2" t="s">
        <v>7891</v>
      </c>
      <c r="BJ641" s="2" t="s">
        <v>7891</v>
      </c>
      <c r="BK641" s="2" t="s">
        <v>7891</v>
      </c>
      <c r="BL641" s="2" t="s">
        <v>7891</v>
      </c>
      <c r="BM641" s="2">
        <v>34268351</v>
      </c>
      <c r="BN641" s="2" t="s">
        <v>7891</v>
      </c>
      <c r="BO641" s="2" t="s">
        <v>7891</v>
      </c>
      <c r="BP641" s="2" t="s">
        <v>7891</v>
      </c>
      <c r="BQ641" s="2" t="s">
        <v>7891</v>
      </c>
      <c r="BR641" s="2" t="s">
        <v>9583</v>
      </c>
    </row>
    <row r="642" spans="1:70" s="2" customFormat="1" ht="13" x14ac:dyDescent="0.3">
      <c r="A642" s="2" t="s">
        <v>7079</v>
      </c>
      <c r="B642" s="2" t="s">
        <v>7139</v>
      </c>
      <c r="C642" s="9">
        <v>2021</v>
      </c>
      <c r="D642" s="2" t="s">
        <v>7138</v>
      </c>
      <c r="E642" s="2" t="s">
        <v>7142</v>
      </c>
      <c r="G642" s="2" t="s">
        <v>7140</v>
      </c>
      <c r="H642" s="2" t="s">
        <v>7141</v>
      </c>
      <c r="K642" s="11">
        <v>44111</v>
      </c>
      <c r="N642" s="2" t="s">
        <v>7143</v>
      </c>
    </row>
    <row r="643" spans="1:70" s="2" customFormat="1" ht="13" x14ac:dyDescent="0.3">
      <c r="A643" s="2" t="s">
        <v>1922</v>
      </c>
      <c r="B643" s="2" t="s">
        <v>1829</v>
      </c>
      <c r="C643" s="10" t="str">
        <f>"2020"</f>
        <v>2020</v>
      </c>
      <c r="D643" s="2" t="s">
        <v>1828</v>
      </c>
      <c r="E643" s="2" t="s">
        <v>1830</v>
      </c>
      <c r="F643" s="2" t="s">
        <v>1833</v>
      </c>
      <c r="G643" s="2" t="str">
        <f>"18063365"</f>
        <v>18063365</v>
      </c>
      <c r="I643" s="2" t="str">
        <f>"nov2020"</f>
        <v>nov2020</v>
      </c>
      <c r="J643" s="2">
        <v>10</v>
      </c>
      <c r="K643" s="2">
        <v>58</v>
      </c>
      <c r="L643" s="2">
        <v>4053</v>
      </c>
      <c r="M643" s="2">
        <v>7</v>
      </c>
      <c r="N643" s="2">
        <v>147248983</v>
      </c>
      <c r="O643" s="2" t="s">
        <v>1831</v>
      </c>
      <c r="P643" s="2" t="s">
        <v>1832</v>
      </c>
      <c r="Q643" s="2" t="s">
        <v>467</v>
      </c>
      <c r="U643" s="2" t="s">
        <v>1834</v>
      </c>
    </row>
    <row r="644" spans="1:70" s="2" customFormat="1" ht="13" x14ac:dyDescent="0.3">
      <c r="A644" s="2" t="s">
        <v>7858</v>
      </c>
      <c r="B644" s="2" t="s">
        <v>7816</v>
      </c>
      <c r="C644" s="9">
        <v>2021</v>
      </c>
      <c r="D644" s="2" t="s">
        <v>7817</v>
      </c>
      <c r="E644" s="2" t="s">
        <v>7142</v>
      </c>
      <c r="G644" s="2">
        <v>88</v>
      </c>
      <c r="H644" s="2">
        <v>2</v>
      </c>
      <c r="J644" s="2" t="s">
        <v>7818</v>
      </c>
      <c r="K644" s="2" t="s">
        <v>7819</v>
      </c>
      <c r="M644" s="2">
        <v>4</v>
      </c>
      <c r="N644" s="2" t="s">
        <v>7143</v>
      </c>
      <c r="O644" s="2" t="s">
        <v>7820</v>
      </c>
      <c r="P644" s="2" t="s">
        <v>467</v>
      </c>
      <c r="Q644" s="2" t="s">
        <v>7218</v>
      </c>
      <c r="R644" s="2" t="s">
        <v>7355</v>
      </c>
      <c r="S644" s="2" t="s">
        <v>7219</v>
      </c>
      <c r="T644" s="2" t="s">
        <v>7821</v>
      </c>
    </row>
    <row r="645" spans="1:70" s="2" customFormat="1" ht="13" x14ac:dyDescent="0.3">
      <c r="A645" s="12" t="s">
        <v>11410</v>
      </c>
      <c r="B645" s="2" t="s">
        <v>11768</v>
      </c>
      <c r="C645" s="9" t="s">
        <v>7891</v>
      </c>
      <c r="D645" s="2" t="s">
        <v>7138</v>
      </c>
      <c r="E645" s="2" t="s">
        <v>11769</v>
      </c>
      <c r="U645" s="2" t="s">
        <v>7891</v>
      </c>
      <c r="V645" s="2" t="s">
        <v>11770</v>
      </c>
      <c r="W645" s="2" t="s">
        <v>7891</v>
      </c>
      <c r="X645" s="2" t="s">
        <v>7891</v>
      </c>
      <c r="Y645" s="2" t="s">
        <v>7891</v>
      </c>
      <c r="Z645" s="2" t="s">
        <v>7891</v>
      </c>
      <c r="AA645" s="2" t="s">
        <v>11771</v>
      </c>
      <c r="AB645" s="2" t="s">
        <v>11772</v>
      </c>
      <c r="AC645" s="2" t="s">
        <v>7891</v>
      </c>
      <c r="AD645" s="2" t="s">
        <v>7891</v>
      </c>
      <c r="AE645" s="2" t="s">
        <v>7891</v>
      </c>
      <c r="AF645" s="2" t="s">
        <v>7891</v>
      </c>
      <c r="AG645" s="2" t="s">
        <v>7891</v>
      </c>
      <c r="AH645" s="2" t="s">
        <v>7891</v>
      </c>
      <c r="AI645" s="2" t="s">
        <v>7891</v>
      </c>
      <c r="AJ645" s="2" t="s">
        <v>7891</v>
      </c>
      <c r="AK645" s="2" t="s">
        <v>7891</v>
      </c>
      <c r="AL645" s="2" t="s">
        <v>7891</v>
      </c>
      <c r="AM645" s="2" t="s">
        <v>7891</v>
      </c>
      <c r="AN645" s="2" t="s">
        <v>7891</v>
      </c>
      <c r="AO645" s="2" t="s">
        <v>11773</v>
      </c>
      <c r="AP645" s="2" t="s">
        <v>11774</v>
      </c>
      <c r="AQ645" s="2" t="s">
        <v>7891</v>
      </c>
      <c r="AR645" s="2" t="s">
        <v>7891</v>
      </c>
      <c r="AS645" s="2" t="s">
        <v>7891</v>
      </c>
      <c r="AT645" s="2" t="s">
        <v>7945</v>
      </c>
      <c r="AU645" s="2">
        <v>2021</v>
      </c>
      <c r="AV645" s="2">
        <v>88</v>
      </c>
      <c r="AW645" s="2">
        <v>2</v>
      </c>
      <c r="AX645" s="2" t="s">
        <v>7891</v>
      </c>
      <c r="AY645" s="2" t="s">
        <v>7891</v>
      </c>
      <c r="AZ645" s="2" t="s">
        <v>7891</v>
      </c>
      <c r="BA645" s="2" t="s">
        <v>7891</v>
      </c>
      <c r="BB645" s="2" t="s">
        <v>7818</v>
      </c>
      <c r="BC645" s="2" t="s">
        <v>7819</v>
      </c>
      <c r="BD645" s="2" t="s">
        <v>7891</v>
      </c>
      <c r="BE645" s="2" t="s">
        <v>7143</v>
      </c>
      <c r="BF645" s="2" t="s">
        <v>7891</v>
      </c>
      <c r="BG645" s="2" t="s">
        <v>7891</v>
      </c>
      <c r="BH645" s="2" t="s">
        <v>7891</v>
      </c>
      <c r="BI645" s="2" t="s">
        <v>7891</v>
      </c>
      <c r="BJ645" s="2" t="s">
        <v>7891</v>
      </c>
      <c r="BK645" s="2" t="s">
        <v>7891</v>
      </c>
      <c r="BL645" s="2" t="s">
        <v>7891</v>
      </c>
      <c r="BM645" s="2">
        <v>33026432</v>
      </c>
      <c r="BN645" s="2" t="s">
        <v>7891</v>
      </c>
      <c r="BO645" s="2" t="s">
        <v>7891</v>
      </c>
      <c r="BP645" s="2" t="s">
        <v>7891</v>
      </c>
      <c r="BQ645" s="2" t="s">
        <v>7891</v>
      </c>
      <c r="BR645" s="2" t="s">
        <v>11775</v>
      </c>
    </row>
    <row r="646" spans="1:70" s="2" customFormat="1" ht="13" x14ac:dyDescent="0.3">
      <c r="A646" s="12" t="s">
        <v>7977</v>
      </c>
      <c r="B646" s="2" t="s">
        <v>7948</v>
      </c>
      <c r="C646" s="9" t="s">
        <v>7891</v>
      </c>
      <c r="D646" s="2" t="s">
        <v>7949</v>
      </c>
      <c r="E646" s="2" t="s">
        <v>7950</v>
      </c>
      <c r="U646" s="2" t="s">
        <v>7891</v>
      </c>
      <c r="V646" s="2" t="s">
        <v>7891</v>
      </c>
      <c r="W646" s="2" t="s">
        <v>7891</v>
      </c>
      <c r="X646" s="2" t="s">
        <v>7891</v>
      </c>
      <c r="Y646" s="2" t="s">
        <v>7891</v>
      </c>
      <c r="Z646" s="2" t="s">
        <v>7891</v>
      </c>
      <c r="AA646" s="2" t="s">
        <v>7891</v>
      </c>
      <c r="AB646" s="2" t="s">
        <v>7951</v>
      </c>
      <c r="AC646" s="2" t="s">
        <v>7891</v>
      </c>
      <c r="AD646" s="2" t="s">
        <v>7891</v>
      </c>
      <c r="AE646" s="2" t="s">
        <v>7891</v>
      </c>
      <c r="AF646" s="2" t="s">
        <v>7891</v>
      </c>
      <c r="AG646" s="2" t="s">
        <v>7891</v>
      </c>
      <c r="AH646" s="2" t="s">
        <v>7891</v>
      </c>
      <c r="AI646" s="2" t="s">
        <v>7891</v>
      </c>
      <c r="AJ646" s="2" t="s">
        <v>7891</v>
      </c>
      <c r="AK646" s="2" t="s">
        <v>7891</v>
      </c>
      <c r="AL646" s="2" t="s">
        <v>7891</v>
      </c>
      <c r="AM646" s="2" t="s">
        <v>7891</v>
      </c>
      <c r="AN646" s="2" t="s">
        <v>7891</v>
      </c>
      <c r="AO646" s="2" t="s">
        <v>7891</v>
      </c>
      <c r="AP646" s="2" t="s">
        <v>7952</v>
      </c>
      <c r="AQ646" s="2" t="s">
        <v>7891</v>
      </c>
      <c r="AR646" s="2" t="s">
        <v>7891</v>
      </c>
      <c r="AS646" s="2" t="s">
        <v>7891</v>
      </c>
      <c r="AT646" s="2" t="s">
        <v>7953</v>
      </c>
      <c r="AU646" s="2">
        <v>2020</v>
      </c>
      <c r="AV646" s="2">
        <v>20</v>
      </c>
      <c r="AW646" s="2">
        <v>1</v>
      </c>
      <c r="AX646" s="2" t="s">
        <v>7891</v>
      </c>
      <c r="AY646" s="2" t="s">
        <v>7891</v>
      </c>
      <c r="AZ646" s="2" t="s">
        <v>7891</v>
      </c>
      <c r="BA646" s="2" t="s">
        <v>7891</v>
      </c>
      <c r="BB646" s="2" t="s">
        <v>7891</v>
      </c>
      <c r="BC646" s="2" t="s">
        <v>7891</v>
      </c>
      <c r="BD646" s="2">
        <v>620</v>
      </c>
      <c r="BE646" s="2" t="s">
        <v>7954</v>
      </c>
      <c r="BF646" s="2" t="s">
        <v>7891</v>
      </c>
      <c r="BG646" s="2" t="s">
        <v>7891</v>
      </c>
      <c r="BH646" s="2" t="s">
        <v>7891</v>
      </c>
      <c r="BI646" s="2" t="s">
        <v>7891</v>
      </c>
      <c r="BJ646" s="2" t="s">
        <v>7891</v>
      </c>
      <c r="BK646" s="2" t="s">
        <v>7891</v>
      </c>
      <c r="BL646" s="2" t="s">
        <v>7891</v>
      </c>
      <c r="BM646" s="2">
        <v>33054778</v>
      </c>
      <c r="BN646" s="2" t="s">
        <v>7891</v>
      </c>
      <c r="BO646" s="2" t="s">
        <v>7891</v>
      </c>
      <c r="BP646" s="2" t="s">
        <v>7891</v>
      </c>
      <c r="BQ646" s="2" t="s">
        <v>7891</v>
      </c>
      <c r="BR646" s="2" t="s">
        <v>7955</v>
      </c>
    </row>
    <row r="647" spans="1:70" s="2" customFormat="1" ht="13" x14ac:dyDescent="0.3">
      <c r="A647" s="2" t="s">
        <v>11404</v>
      </c>
      <c r="B647" s="2" t="s">
        <v>7948</v>
      </c>
      <c r="C647" s="9" t="s">
        <v>7891</v>
      </c>
      <c r="D647" s="2" t="s">
        <v>7949</v>
      </c>
      <c r="E647" s="2" t="s">
        <v>7950</v>
      </c>
      <c r="U647" s="2" t="s">
        <v>7891</v>
      </c>
      <c r="V647" s="2" t="s">
        <v>11091</v>
      </c>
      <c r="W647" s="2" t="s">
        <v>7891</v>
      </c>
      <c r="X647" s="2" t="s">
        <v>7891</v>
      </c>
      <c r="Y647" s="2" t="s">
        <v>7891</v>
      </c>
      <c r="Z647" s="2" t="s">
        <v>7891</v>
      </c>
      <c r="AA647" s="2" t="s">
        <v>7891</v>
      </c>
      <c r="AB647" s="2" t="s">
        <v>7951</v>
      </c>
      <c r="AC647" s="2" t="s">
        <v>7891</v>
      </c>
      <c r="AD647" s="2" t="s">
        <v>7891</v>
      </c>
      <c r="AE647" s="2" t="s">
        <v>7891</v>
      </c>
      <c r="AF647" s="2" t="s">
        <v>7891</v>
      </c>
      <c r="AG647" s="2" t="s">
        <v>7891</v>
      </c>
      <c r="AH647" s="2" t="s">
        <v>7891</v>
      </c>
      <c r="AI647" s="2" t="s">
        <v>7891</v>
      </c>
      <c r="AJ647" s="2" t="s">
        <v>7891</v>
      </c>
      <c r="AK647" s="2" t="s">
        <v>7891</v>
      </c>
      <c r="AL647" s="2" t="s">
        <v>7891</v>
      </c>
      <c r="AM647" s="2" t="s">
        <v>7891</v>
      </c>
      <c r="AN647" s="2" t="s">
        <v>7891</v>
      </c>
      <c r="AO647" s="2" t="s">
        <v>7891</v>
      </c>
      <c r="AP647" s="2" t="s">
        <v>7952</v>
      </c>
      <c r="AQ647" s="2" t="s">
        <v>7891</v>
      </c>
      <c r="AR647" s="2" t="s">
        <v>7891</v>
      </c>
      <c r="AS647" s="2" t="s">
        <v>7891</v>
      </c>
      <c r="AT647" s="2" t="s">
        <v>7953</v>
      </c>
      <c r="AU647" s="2">
        <v>2020</v>
      </c>
      <c r="AV647" s="2">
        <v>20</v>
      </c>
      <c r="AW647" s="2">
        <v>1</v>
      </c>
      <c r="AX647" s="2" t="s">
        <v>7891</v>
      </c>
      <c r="AY647" s="2" t="s">
        <v>7891</v>
      </c>
      <c r="AZ647" s="2" t="s">
        <v>7891</v>
      </c>
      <c r="BA647" s="2" t="s">
        <v>7891</v>
      </c>
      <c r="BB647" s="2" t="s">
        <v>7891</v>
      </c>
      <c r="BC647" s="2" t="s">
        <v>7891</v>
      </c>
      <c r="BD647" s="2">
        <v>620</v>
      </c>
      <c r="BE647" s="2" t="s">
        <v>7954</v>
      </c>
      <c r="BF647" s="2" t="s">
        <v>7891</v>
      </c>
      <c r="BG647" s="2" t="s">
        <v>7891</v>
      </c>
      <c r="BH647" s="2" t="s">
        <v>7891</v>
      </c>
      <c r="BI647" s="2" t="s">
        <v>7891</v>
      </c>
      <c r="BJ647" s="2" t="s">
        <v>7891</v>
      </c>
      <c r="BK647" s="2" t="s">
        <v>7891</v>
      </c>
      <c r="BL647" s="2" t="s">
        <v>7891</v>
      </c>
      <c r="BM647" s="2">
        <v>33054778</v>
      </c>
      <c r="BN647" s="2" t="s">
        <v>7891</v>
      </c>
      <c r="BO647" s="2" t="s">
        <v>7891</v>
      </c>
      <c r="BP647" s="2" t="s">
        <v>7891</v>
      </c>
      <c r="BQ647" s="2" t="s">
        <v>7891</v>
      </c>
      <c r="BR647" s="2" t="s">
        <v>7955</v>
      </c>
    </row>
    <row r="648" spans="1:70" s="2" customFormat="1" ht="13" x14ac:dyDescent="0.3">
      <c r="A648" s="2" t="s">
        <v>6816</v>
      </c>
      <c r="B648" s="2" t="s">
        <v>6103</v>
      </c>
      <c r="C648" s="9">
        <v>2022</v>
      </c>
      <c r="D648" s="2" t="s">
        <v>6102</v>
      </c>
      <c r="E648" s="2" t="s">
        <v>6106</v>
      </c>
      <c r="G648" s="2" t="s">
        <v>6104</v>
      </c>
      <c r="H648" s="2" t="s">
        <v>6105</v>
      </c>
      <c r="K648" s="11">
        <v>44692</v>
      </c>
      <c r="L648" s="2" t="s">
        <v>6107</v>
      </c>
      <c r="N648" s="2" t="s">
        <v>6108</v>
      </c>
    </row>
    <row r="649" spans="1:70" s="2" customFormat="1" ht="13" x14ac:dyDescent="0.3">
      <c r="A649" s="2" t="s">
        <v>3856</v>
      </c>
      <c r="B649" s="2" t="s">
        <v>3316</v>
      </c>
      <c r="C649" s="9">
        <v>2021</v>
      </c>
      <c r="D649" s="2" t="s">
        <v>3315</v>
      </c>
      <c r="E649" s="2" t="s">
        <v>3317</v>
      </c>
      <c r="F649" s="2" t="s">
        <v>3322</v>
      </c>
      <c r="G649" s="2" t="str">
        <f>"20625871"</f>
        <v>20625871</v>
      </c>
      <c r="I649" s="2" t="str">
        <f>"20201201"</f>
        <v>20201201</v>
      </c>
      <c r="J649" s="2">
        <v>9</v>
      </c>
      <c r="K649" s="2">
        <v>4</v>
      </c>
      <c r="L649" s="2">
        <v>1068</v>
      </c>
      <c r="M649" s="2">
        <v>11</v>
      </c>
      <c r="N649" s="2" t="s">
        <v>3318</v>
      </c>
      <c r="O649" s="2" t="s">
        <v>3319</v>
      </c>
      <c r="P649" s="2" t="s">
        <v>3320</v>
      </c>
      <c r="Q649" s="2" t="s">
        <v>1495</v>
      </c>
      <c r="R649" s="2" t="s">
        <v>3321</v>
      </c>
      <c r="T649" s="2" t="s">
        <v>3322</v>
      </c>
      <c r="U649" s="2" t="s">
        <v>3323</v>
      </c>
    </row>
    <row r="650" spans="1:70" s="2" customFormat="1" ht="13" x14ac:dyDescent="0.3">
      <c r="A650" s="12" t="s">
        <v>4086</v>
      </c>
      <c r="B650" s="2" t="s">
        <v>3316</v>
      </c>
      <c r="C650" s="9">
        <v>2021</v>
      </c>
      <c r="D650" s="2" t="s">
        <v>3315</v>
      </c>
      <c r="E650" s="2" t="s">
        <v>3317</v>
      </c>
      <c r="F650" s="2" t="s">
        <v>3322</v>
      </c>
      <c r="G650" s="2" t="str">
        <f>"20625871"</f>
        <v>20625871</v>
      </c>
      <c r="I650" s="2" t="str">
        <f>"20201201"</f>
        <v>20201201</v>
      </c>
      <c r="J650" s="2">
        <v>9</v>
      </c>
      <c r="K650" s="2">
        <v>4</v>
      </c>
      <c r="L650" s="2">
        <v>1068</v>
      </c>
      <c r="M650" s="2">
        <v>11</v>
      </c>
      <c r="N650" s="2" t="s">
        <v>3318</v>
      </c>
      <c r="O650" s="2" t="s">
        <v>3319</v>
      </c>
      <c r="P650" s="2" t="s">
        <v>3320</v>
      </c>
      <c r="Q650" s="2" t="s">
        <v>1495</v>
      </c>
      <c r="R650" s="2" t="s">
        <v>3321</v>
      </c>
      <c r="T650" s="2" t="s">
        <v>3322</v>
      </c>
      <c r="U650" s="2" t="s">
        <v>3323</v>
      </c>
    </row>
    <row r="651" spans="1:70" s="2" customFormat="1" ht="13" x14ac:dyDescent="0.3">
      <c r="A651" s="12" t="s">
        <v>6816</v>
      </c>
      <c r="B651" s="2" t="s">
        <v>6668</v>
      </c>
      <c r="C651" s="9">
        <v>2022</v>
      </c>
      <c r="D651" s="2" t="s">
        <v>6667</v>
      </c>
      <c r="E651" s="2" t="s">
        <v>4210</v>
      </c>
      <c r="G651" s="2" t="s">
        <v>6669</v>
      </c>
      <c r="H651" s="2" t="s">
        <v>6670</v>
      </c>
      <c r="K651" s="11">
        <v>44568</v>
      </c>
      <c r="N651" s="2" t="s">
        <v>3123</v>
      </c>
    </row>
    <row r="652" spans="1:70" s="2" customFormat="1" ht="13" x14ac:dyDescent="0.3">
      <c r="A652" s="12" t="s">
        <v>7079</v>
      </c>
      <c r="B652" s="2" t="s">
        <v>6668</v>
      </c>
      <c r="C652" s="9">
        <v>2022</v>
      </c>
      <c r="D652" s="2" t="s">
        <v>6667</v>
      </c>
      <c r="E652" s="2" t="s">
        <v>4210</v>
      </c>
      <c r="G652" s="2" t="s">
        <v>6669</v>
      </c>
      <c r="H652" s="2" t="s">
        <v>6670</v>
      </c>
      <c r="K652" s="11">
        <v>44568</v>
      </c>
      <c r="N652" s="2" t="s">
        <v>3123</v>
      </c>
    </row>
    <row r="653" spans="1:70" s="2" customFormat="1" ht="13" x14ac:dyDescent="0.3">
      <c r="A653" s="12" t="s">
        <v>7212</v>
      </c>
      <c r="B653" s="2" t="s">
        <v>6668</v>
      </c>
      <c r="C653" s="9">
        <v>2022</v>
      </c>
      <c r="D653" s="2" t="s">
        <v>6667</v>
      </c>
      <c r="E653" s="2" t="s">
        <v>4210</v>
      </c>
      <c r="G653" s="2" t="s">
        <v>6669</v>
      </c>
      <c r="H653" s="2" t="s">
        <v>6670</v>
      </c>
      <c r="K653" s="11">
        <v>44568</v>
      </c>
      <c r="N653" s="2" t="s">
        <v>3123</v>
      </c>
    </row>
    <row r="654" spans="1:70" s="2" customFormat="1" ht="13" x14ac:dyDescent="0.3">
      <c r="A654" s="12" t="s">
        <v>7079</v>
      </c>
      <c r="B654" s="2" t="s">
        <v>7112</v>
      </c>
      <c r="C654" s="9">
        <v>2021</v>
      </c>
      <c r="D654" s="2" t="s">
        <v>7111</v>
      </c>
      <c r="E654" s="2" t="s">
        <v>4210</v>
      </c>
      <c r="G654" s="2" t="s">
        <v>7113</v>
      </c>
      <c r="H654" s="2" t="s">
        <v>6670</v>
      </c>
      <c r="K654" s="11">
        <v>44015</v>
      </c>
      <c r="N654" s="2" t="s">
        <v>4071</v>
      </c>
    </row>
    <row r="655" spans="1:70" s="2" customFormat="1" ht="13" x14ac:dyDescent="0.3">
      <c r="A655" s="12" t="s">
        <v>7212</v>
      </c>
      <c r="B655" s="2" t="s">
        <v>7112</v>
      </c>
      <c r="C655" s="9">
        <v>2021</v>
      </c>
      <c r="D655" s="2" t="s">
        <v>7111</v>
      </c>
      <c r="E655" s="2" t="s">
        <v>4210</v>
      </c>
      <c r="G655" s="2" t="s">
        <v>7113</v>
      </c>
      <c r="H655" s="2" t="s">
        <v>6670</v>
      </c>
      <c r="K655" s="11">
        <v>44015</v>
      </c>
      <c r="N655" s="2" t="s">
        <v>4071</v>
      </c>
    </row>
    <row r="656" spans="1:70" s="2" customFormat="1" ht="13" x14ac:dyDescent="0.3">
      <c r="A656" s="12" t="s">
        <v>3856</v>
      </c>
      <c r="B656" s="2" t="s">
        <v>3121</v>
      </c>
      <c r="C656" s="9">
        <v>2022</v>
      </c>
      <c r="D656" s="2" t="s">
        <v>3120</v>
      </c>
      <c r="E656" s="2" t="s">
        <v>2257</v>
      </c>
      <c r="F656" s="2" t="s">
        <v>3124</v>
      </c>
      <c r="G656" s="2" t="str">
        <f>"00219762"</f>
        <v>00219762</v>
      </c>
      <c r="I656" s="2" t="str">
        <f>"20220107"</f>
        <v>20220107</v>
      </c>
      <c r="N656" s="2" t="s">
        <v>3122</v>
      </c>
      <c r="O656" s="2" t="s">
        <v>3123</v>
      </c>
      <c r="P656" s="2" t="s">
        <v>2260</v>
      </c>
      <c r="Q656" s="2" t="s">
        <v>2054</v>
      </c>
      <c r="R656" s="2" t="s">
        <v>2055</v>
      </c>
      <c r="T656" s="2" t="s">
        <v>3124</v>
      </c>
      <c r="U656" s="2" t="s">
        <v>3125</v>
      </c>
    </row>
    <row r="657" spans="1:21" s="2" customFormat="1" ht="13" x14ac:dyDescent="0.3">
      <c r="A657" s="12" t="s">
        <v>4086</v>
      </c>
      <c r="B657" s="2" t="s">
        <v>3121</v>
      </c>
      <c r="C657" s="9">
        <v>2022</v>
      </c>
      <c r="D657" s="2" t="s">
        <v>3120</v>
      </c>
      <c r="E657" s="2" t="s">
        <v>2257</v>
      </c>
      <c r="F657" s="2" t="s">
        <v>3124</v>
      </c>
      <c r="G657" s="2" t="str">
        <f>"00219762"</f>
        <v>00219762</v>
      </c>
      <c r="I657" s="2" t="str">
        <f>"20220107"</f>
        <v>20220107</v>
      </c>
      <c r="N657" s="2" t="s">
        <v>3122</v>
      </c>
      <c r="O657" s="2" t="s">
        <v>3123</v>
      </c>
      <c r="P657" s="2" t="s">
        <v>2260</v>
      </c>
      <c r="Q657" s="2" t="s">
        <v>2054</v>
      </c>
      <c r="R657" s="2" t="s">
        <v>2055</v>
      </c>
      <c r="T657" s="2" t="s">
        <v>3124</v>
      </c>
      <c r="U657" s="2" t="s">
        <v>3125</v>
      </c>
    </row>
    <row r="658" spans="1:21" s="2" customFormat="1" ht="13" x14ac:dyDescent="0.3">
      <c r="A658" s="2" t="s">
        <v>4116</v>
      </c>
      <c r="B658" s="2" t="s">
        <v>3121</v>
      </c>
      <c r="C658" s="9">
        <v>2022</v>
      </c>
      <c r="D658" s="2" t="s">
        <v>3120</v>
      </c>
      <c r="E658" s="2" t="s">
        <v>2257</v>
      </c>
      <c r="F658" s="2" t="s">
        <v>3124</v>
      </c>
      <c r="G658" s="2" t="str">
        <f>"00219762"</f>
        <v>00219762</v>
      </c>
      <c r="I658" s="2" t="str">
        <f>"20220107"</f>
        <v>20220107</v>
      </c>
      <c r="N658" s="2" t="s">
        <v>3122</v>
      </c>
      <c r="O658" s="2" t="s">
        <v>3123</v>
      </c>
      <c r="P658" s="2" t="s">
        <v>2260</v>
      </c>
      <c r="Q658" s="2" t="s">
        <v>2054</v>
      </c>
      <c r="R658" s="2" t="s">
        <v>2055</v>
      </c>
      <c r="T658" s="2" t="s">
        <v>3124</v>
      </c>
      <c r="U658" s="2" t="s">
        <v>3125</v>
      </c>
    </row>
    <row r="659" spans="1:21" s="2" customFormat="1" ht="13" x14ac:dyDescent="0.3">
      <c r="A659" s="12" t="s">
        <v>4086</v>
      </c>
      <c r="B659" s="2" t="s">
        <v>4069</v>
      </c>
      <c r="C659" s="9">
        <v>2020</v>
      </c>
      <c r="D659" s="2" t="s">
        <v>4068</v>
      </c>
      <c r="E659" s="2" t="s">
        <v>2257</v>
      </c>
      <c r="F659" s="2" t="s">
        <v>4073</v>
      </c>
      <c r="G659" s="2" t="str">
        <f>"00219762"</f>
        <v>00219762</v>
      </c>
      <c r="I659" s="2" t="str">
        <f>"20210101"</f>
        <v>20210101</v>
      </c>
      <c r="J659" s="2">
        <v>77</v>
      </c>
      <c r="K659" s="2">
        <v>1</v>
      </c>
      <c r="L659" s="2">
        <v>145</v>
      </c>
      <c r="M659" s="2">
        <v>11</v>
      </c>
      <c r="N659" s="2" t="s">
        <v>4070</v>
      </c>
      <c r="O659" s="2" t="s">
        <v>4071</v>
      </c>
      <c r="P659" s="2" t="s">
        <v>2260</v>
      </c>
      <c r="Q659" s="2" t="s">
        <v>1495</v>
      </c>
      <c r="R659" s="2" t="s">
        <v>4072</v>
      </c>
      <c r="T659" s="2" t="s">
        <v>4073</v>
      </c>
      <c r="U659" s="2" t="s">
        <v>4074</v>
      </c>
    </row>
    <row r="660" spans="1:21" s="2" customFormat="1" ht="13" x14ac:dyDescent="0.3">
      <c r="A660" s="12" t="s">
        <v>4116</v>
      </c>
      <c r="B660" s="2" t="s">
        <v>4069</v>
      </c>
      <c r="C660" s="9">
        <v>2020</v>
      </c>
      <c r="D660" s="2" t="s">
        <v>4068</v>
      </c>
      <c r="E660" s="2" t="s">
        <v>2257</v>
      </c>
      <c r="F660" s="2" t="s">
        <v>4073</v>
      </c>
      <c r="G660" s="2" t="str">
        <f>"00219762"</f>
        <v>00219762</v>
      </c>
      <c r="I660" s="2" t="str">
        <f>"20210101"</f>
        <v>20210101</v>
      </c>
      <c r="J660" s="2">
        <v>77</v>
      </c>
      <c r="K660" s="2">
        <v>1</v>
      </c>
      <c r="L660" s="2">
        <v>145</v>
      </c>
      <c r="M660" s="2">
        <v>11</v>
      </c>
      <c r="N660" s="2" t="s">
        <v>4070</v>
      </c>
      <c r="O660" s="2" t="s">
        <v>4071</v>
      </c>
      <c r="P660" s="2" t="s">
        <v>2260</v>
      </c>
      <c r="Q660" s="2" t="s">
        <v>1495</v>
      </c>
      <c r="R660" s="2" t="s">
        <v>4072</v>
      </c>
      <c r="T660" s="2" t="s">
        <v>4073</v>
      </c>
      <c r="U660" s="2" t="s">
        <v>4074</v>
      </c>
    </row>
    <row r="661" spans="1:21" s="2" customFormat="1" ht="13" x14ac:dyDescent="0.3">
      <c r="A661" s="2" t="s">
        <v>3856</v>
      </c>
      <c r="B661" s="2" t="s">
        <v>2402</v>
      </c>
      <c r="C661" s="9">
        <v>2021</v>
      </c>
      <c r="D661" s="2" t="s">
        <v>2401</v>
      </c>
      <c r="E661" s="2" t="s">
        <v>2338</v>
      </c>
      <c r="F661" s="2" t="s">
        <v>2405</v>
      </c>
      <c r="G661" s="2" t="str">
        <f>"10461310"</f>
        <v>10461310</v>
      </c>
      <c r="I661" s="2" t="str">
        <f>"20210813"</f>
        <v>20210813</v>
      </c>
      <c r="N661" s="2" t="s">
        <v>2403</v>
      </c>
      <c r="O661" s="2" t="s">
        <v>2404</v>
      </c>
      <c r="P661" s="2" t="s">
        <v>2108</v>
      </c>
      <c r="Q661" s="2" t="s">
        <v>2054</v>
      </c>
      <c r="R661" s="2" t="s">
        <v>2055</v>
      </c>
      <c r="T661" s="2" t="s">
        <v>2405</v>
      </c>
      <c r="U661" s="2" t="s">
        <v>2406</v>
      </c>
    </row>
    <row r="662" spans="1:21" s="2" customFormat="1" ht="13" x14ac:dyDescent="0.3">
      <c r="A662" s="12" t="s">
        <v>4086</v>
      </c>
      <c r="B662" s="2" t="s">
        <v>2402</v>
      </c>
      <c r="C662" s="9">
        <v>2021</v>
      </c>
      <c r="D662" s="2" t="s">
        <v>2401</v>
      </c>
      <c r="E662" s="2" t="s">
        <v>2338</v>
      </c>
      <c r="F662" s="2" t="s">
        <v>2405</v>
      </c>
      <c r="G662" s="2" t="str">
        <f>"10461310"</f>
        <v>10461310</v>
      </c>
      <c r="I662" s="2" t="str">
        <f>"20210813"</f>
        <v>20210813</v>
      </c>
      <c r="N662" s="2" t="s">
        <v>2403</v>
      </c>
      <c r="O662" s="2" t="s">
        <v>2404</v>
      </c>
      <c r="P662" s="2" t="s">
        <v>2108</v>
      </c>
      <c r="Q662" s="2" t="s">
        <v>2054</v>
      </c>
      <c r="R662" s="2" t="s">
        <v>2055</v>
      </c>
      <c r="T662" s="2" t="s">
        <v>2405</v>
      </c>
      <c r="U662" s="2" t="s">
        <v>2406</v>
      </c>
    </row>
    <row r="663" spans="1:21" s="2" customFormat="1" ht="13" x14ac:dyDescent="0.3">
      <c r="A663" s="12" t="s">
        <v>4116</v>
      </c>
      <c r="B663" s="2" t="s">
        <v>2402</v>
      </c>
      <c r="C663" s="9">
        <v>2021</v>
      </c>
      <c r="D663" s="2" t="s">
        <v>2401</v>
      </c>
      <c r="E663" s="2" t="s">
        <v>2338</v>
      </c>
      <c r="F663" s="2" t="s">
        <v>2405</v>
      </c>
      <c r="G663" s="2" t="str">
        <f>"10461310"</f>
        <v>10461310</v>
      </c>
      <c r="I663" s="2" t="str">
        <f>"20210813"</f>
        <v>20210813</v>
      </c>
      <c r="N663" s="2" t="s">
        <v>2403</v>
      </c>
      <c r="O663" s="2" t="s">
        <v>2404</v>
      </c>
      <c r="P663" s="2" t="s">
        <v>2108</v>
      </c>
      <c r="Q663" s="2" t="s">
        <v>2054</v>
      </c>
      <c r="R663" s="2" t="s">
        <v>2055</v>
      </c>
      <c r="T663" s="2" t="s">
        <v>2405</v>
      </c>
      <c r="U663" s="2" t="s">
        <v>2406</v>
      </c>
    </row>
    <row r="664" spans="1:21" s="2" customFormat="1" ht="13" x14ac:dyDescent="0.3">
      <c r="A664" s="12" t="s">
        <v>6816</v>
      </c>
      <c r="B664" s="2" t="s">
        <v>6553</v>
      </c>
      <c r="C664" s="9">
        <v>2022</v>
      </c>
      <c r="D664" s="2" t="s">
        <v>6552</v>
      </c>
      <c r="E664" s="2" t="s">
        <v>4843</v>
      </c>
      <c r="G664" s="2" t="s">
        <v>6554</v>
      </c>
      <c r="H664" s="2" t="s">
        <v>6555</v>
      </c>
      <c r="K664" s="11">
        <v>44598</v>
      </c>
      <c r="N664" s="2" t="s">
        <v>1031</v>
      </c>
    </row>
    <row r="665" spans="1:21" s="2" customFormat="1" ht="13" x14ac:dyDescent="0.3">
      <c r="A665" s="12" t="s">
        <v>7079</v>
      </c>
      <c r="B665" s="2" t="s">
        <v>6553</v>
      </c>
      <c r="C665" s="9">
        <v>2022</v>
      </c>
      <c r="D665" s="2" t="s">
        <v>6552</v>
      </c>
      <c r="E665" s="2" t="s">
        <v>4843</v>
      </c>
      <c r="G665" s="2" t="s">
        <v>6554</v>
      </c>
      <c r="H665" s="2" t="s">
        <v>6555</v>
      </c>
      <c r="K665" s="11">
        <v>44598</v>
      </c>
      <c r="N665" s="2" t="s">
        <v>1031</v>
      </c>
    </row>
    <row r="666" spans="1:21" s="2" customFormat="1" ht="13" x14ac:dyDescent="0.3">
      <c r="A666" s="12" t="s">
        <v>7212</v>
      </c>
      <c r="B666" s="2" t="s">
        <v>6553</v>
      </c>
      <c r="C666" s="9">
        <v>2022</v>
      </c>
      <c r="D666" s="2" t="s">
        <v>6552</v>
      </c>
      <c r="E666" s="2" t="s">
        <v>4843</v>
      </c>
      <c r="G666" s="2" t="s">
        <v>6554</v>
      </c>
      <c r="H666" s="2" t="s">
        <v>6555</v>
      </c>
      <c r="K666" s="11">
        <v>44598</v>
      </c>
      <c r="N666" s="2" t="s">
        <v>1031</v>
      </c>
    </row>
    <row r="667" spans="1:21" s="2" customFormat="1" ht="13" x14ac:dyDescent="0.3">
      <c r="A667" s="12" t="s">
        <v>7323</v>
      </c>
      <c r="B667" s="2" t="s">
        <v>7214</v>
      </c>
      <c r="C667" s="9">
        <v>2022</v>
      </c>
      <c r="D667" s="2" t="s">
        <v>7215</v>
      </c>
      <c r="E667" s="2" t="s">
        <v>7216</v>
      </c>
      <c r="G667" s="2">
        <v>296</v>
      </c>
      <c r="I667" s="2">
        <v>114760</v>
      </c>
      <c r="N667" s="2" t="s">
        <v>1031</v>
      </c>
      <c r="O667" s="2" t="s">
        <v>7217</v>
      </c>
      <c r="P667" s="2" t="s">
        <v>467</v>
      </c>
      <c r="Q667" s="2" t="s">
        <v>7218</v>
      </c>
      <c r="S667" s="2" t="s">
        <v>7219</v>
      </c>
      <c r="T667" s="2" t="s">
        <v>7220</v>
      </c>
    </row>
    <row r="668" spans="1:21" s="2" customFormat="1" ht="13" x14ac:dyDescent="0.3">
      <c r="A668" s="12" t="s">
        <v>7745</v>
      </c>
      <c r="B668" s="2" t="s">
        <v>7214</v>
      </c>
      <c r="C668" s="9">
        <v>2022</v>
      </c>
      <c r="D668" s="2" t="s">
        <v>7215</v>
      </c>
      <c r="E668" s="2" t="s">
        <v>7216</v>
      </c>
      <c r="G668" s="2">
        <v>296</v>
      </c>
      <c r="I668" s="2">
        <v>114760</v>
      </c>
      <c r="N668" s="2" t="s">
        <v>1031</v>
      </c>
      <c r="O668" s="2" t="s">
        <v>7217</v>
      </c>
      <c r="P668" s="2" t="s">
        <v>467</v>
      </c>
      <c r="Q668" s="2" t="s">
        <v>7218</v>
      </c>
      <c r="S668" s="2" t="s">
        <v>7219</v>
      </c>
      <c r="T668" s="2" t="s">
        <v>7220</v>
      </c>
    </row>
    <row r="669" spans="1:21" s="2" customFormat="1" ht="13" x14ac:dyDescent="0.3">
      <c r="A669" s="12" t="s">
        <v>7858</v>
      </c>
      <c r="B669" s="2" t="s">
        <v>7214</v>
      </c>
      <c r="C669" s="9">
        <v>2022</v>
      </c>
      <c r="D669" s="2" t="s">
        <v>7215</v>
      </c>
      <c r="E669" s="2" t="s">
        <v>7216</v>
      </c>
      <c r="G669" s="2">
        <v>296</v>
      </c>
      <c r="I669" s="2">
        <v>114760</v>
      </c>
      <c r="N669" s="2" t="s">
        <v>1031</v>
      </c>
      <c r="O669" s="2" t="s">
        <v>7217</v>
      </c>
      <c r="P669" s="2" t="s">
        <v>467</v>
      </c>
      <c r="Q669" s="2" t="s">
        <v>7218</v>
      </c>
      <c r="S669" s="2" t="s">
        <v>7219</v>
      </c>
      <c r="T669" s="2" t="s">
        <v>7220</v>
      </c>
    </row>
    <row r="670" spans="1:21" s="2" customFormat="1" ht="13" x14ac:dyDescent="0.3">
      <c r="A670" s="12" t="s">
        <v>7876</v>
      </c>
      <c r="B670" s="2" t="s">
        <v>7214</v>
      </c>
      <c r="C670" s="9">
        <v>2022</v>
      </c>
      <c r="D670" s="2" t="s">
        <v>7215</v>
      </c>
      <c r="E670" s="2" t="s">
        <v>7216</v>
      </c>
      <c r="G670" s="2">
        <v>296</v>
      </c>
      <c r="I670" s="2">
        <v>114760</v>
      </c>
      <c r="N670" s="2" t="s">
        <v>1031</v>
      </c>
      <c r="O670" s="2" t="s">
        <v>7217</v>
      </c>
      <c r="P670" s="2" t="s">
        <v>467</v>
      </c>
      <c r="Q670" s="2" t="s">
        <v>7218</v>
      </c>
      <c r="S670" s="2" t="s">
        <v>7219</v>
      </c>
      <c r="T670" s="2" t="s">
        <v>7220</v>
      </c>
    </row>
    <row r="671" spans="1:21" s="2" customFormat="1" ht="13" x14ac:dyDescent="0.3">
      <c r="A671" s="12" t="s">
        <v>7886</v>
      </c>
      <c r="B671" s="2" t="s">
        <v>7214</v>
      </c>
      <c r="C671" s="9">
        <v>2022</v>
      </c>
      <c r="D671" s="2" t="s">
        <v>7215</v>
      </c>
      <c r="E671" s="2" t="s">
        <v>7216</v>
      </c>
      <c r="G671" s="2">
        <v>296</v>
      </c>
      <c r="I671" s="2">
        <v>114760</v>
      </c>
      <c r="N671" s="2" t="s">
        <v>1031</v>
      </c>
      <c r="O671" s="2" t="s">
        <v>7217</v>
      </c>
      <c r="P671" s="2" t="s">
        <v>467</v>
      </c>
      <c r="Q671" s="2" t="s">
        <v>7218</v>
      </c>
      <c r="S671" s="2" t="s">
        <v>7219</v>
      </c>
      <c r="T671" s="2" t="s">
        <v>7220</v>
      </c>
    </row>
    <row r="672" spans="1:21" s="2" customFormat="1" ht="13" x14ac:dyDescent="0.3">
      <c r="A672" s="12" t="s">
        <v>1827</v>
      </c>
      <c r="B672" s="2" t="s">
        <v>1030</v>
      </c>
      <c r="C672" s="10">
        <v>2022</v>
      </c>
      <c r="D672" s="2" t="s">
        <v>1029</v>
      </c>
      <c r="E672" s="2" t="s">
        <v>487</v>
      </c>
      <c r="F672" s="2" t="s">
        <v>1033</v>
      </c>
      <c r="G672" s="2" t="str">
        <f>"02779536"</f>
        <v>02779536</v>
      </c>
      <c r="I672" s="2" t="str">
        <f>"Mar2022"</f>
        <v>Mar2022</v>
      </c>
      <c r="J672" s="2">
        <v>296</v>
      </c>
      <c r="M672" s="2">
        <v>1</v>
      </c>
      <c r="N672" s="2">
        <v>155377589</v>
      </c>
      <c r="O672" s="2" t="s">
        <v>1031</v>
      </c>
      <c r="P672" s="2" t="s">
        <v>489</v>
      </c>
      <c r="Q672" s="2" t="s">
        <v>467</v>
      </c>
      <c r="R672" s="2" t="s">
        <v>1032</v>
      </c>
      <c r="U672" s="2" t="s">
        <v>1034</v>
      </c>
    </row>
    <row r="673" spans="1:70" s="2" customFormat="1" ht="13" x14ac:dyDescent="0.3">
      <c r="A673" s="12" t="s">
        <v>2013</v>
      </c>
      <c r="B673" s="2" t="s">
        <v>1030</v>
      </c>
      <c r="C673" s="10">
        <v>2022</v>
      </c>
      <c r="D673" s="2" t="s">
        <v>1029</v>
      </c>
      <c r="E673" s="2" t="s">
        <v>487</v>
      </c>
      <c r="F673" s="2" t="s">
        <v>1033</v>
      </c>
      <c r="G673" s="2" t="str">
        <f>"02779536"</f>
        <v>02779536</v>
      </c>
      <c r="I673" s="2" t="str">
        <f>"Mar2022"</f>
        <v>Mar2022</v>
      </c>
      <c r="J673" s="2">
        <v>296</v>
      </c>
      <c r="M673" s="2">
        <v>1</v>
      </c>
      <c r="N673" s="2">
        <v>155377589</v>
      </c>
      <c r="O673" s="2" t="s">
        <v>1031</v>
      </c>
      <c r="P673" s="2" t="s">
        <v>489</v>
      </c>
      <c r="Q673" s="2" t="s">
        <v>467</v>
      </c>
      <c r="R673" s="2" t="s">
        <v>1032</v>
      </c>
      <c r="U673" s="2" t="s">
        <v>1034</v>
      </c>
    </row>
    <row r="674" spans="1:70" s="2" customFormat="1" ht="13" x14ac:dyDescent="0.3">
      <c r="A674" s="2" t="s">
        <v>2016</v>
      </c>
      <c r="B674" s="2" t="s">
        <v>1030</v>
      </c>
      <c r="C674" s="10">
        <v>2022</v>
      </c>
      <c r="D674" s="2" t="s">
        <v>1029</v>
      </c>
      <c r="E674" s="2" t="s">
        <v>487</v>
      </c>
      <c r="F674" s="2" t="s">
        <v>1033</v>
      </c>
      <c r="G674" s="2" t="str">
        <f>"02779536"</f>
        <v>02779536</v>
      </c>
      <c r="I674" s="2" t="str">
        <f>"Mar2022"</f>
        <v>Mar2022</v>
      </c>
      <c r="J674" s="2">
        <v>296</v>
      </c>
      <c r="M674" s="2">
        <v>1</v>
      </c>
      <c r="N674" s="2">
        <v>155377589</v>
      </c>
      <c r="O674" s="2" t="s">
        <v>1031</v>
      </c>
      <c r="P674" s="2" t="s">
        <v>489</v>
      </c>
      <c r="Q674" s="2" t="s">
        <v>467</v>
      </c>
      <c r="R674" s="2" t="s">
        <v>1032</v>
      </c>
      <c r="U674" s="2" t="s">
        <v>1034</v>
      </c>
    </row>
    <row r="675" spans="1:70" s="2" customFormat="1" ht="13" x14ac:dyDescent="0.3">
      <c r="A675" s="2" t="s">
        <v>3856</v>
      </c>
      <c r="B675" s="2" t="s">
        <v>2355</v>
      </c>
      <c r="C675" s="9">
        <v>2021</v>
      </c>
      <c r="D675" s="2" t="s">
        <v>2354</v>
      </c>
      <c r="E675" s="2" t="s">
        <v>154</v>
      </c>
      <c r="F675" s="2" t="s">
        <v>2360</v>
      </c>
      <c r="G675" s="2" t="str">
        <f>"1054139X"</f>
        <v>1054139X</v>
      </c>
      <c r="I675" s="2" t="str">
        <f>"20210501"</f>
        <v>20210501</v>
      </c>
      <c r="J675" s="2">
        <v>68</v>
      </c>
      <c r="K675" s="2">
        <v>5</v>
      </c>
      <c r="L675" s="2">
        <v>1023</v>
      </c>
      <c r="M675" s="2">
        <v>1</v>
      </c>
      <c r="N675" s="2" t="s">
        <v>2356</v>
      </c>
      <c r="O675" s="2" t="s">
        <v>2357</v>
      </c>
      <c r="P675" s="2" t="s">
        <v>2124</v>
      </c>
      <c r="Q675" s="2" t="s">
        <v>2358</v>
      </c>
      <c r="R675" s="2" t="s">
        <v>2359</v>
      </c>
      <c r="T675" s="2" t="s">
        <v>2360</v>
      </c>
      <c r="U675" s="2" t="s">
        <v>2361</v>
      </c>
    </row>
    <row r="676" spans="1:70" s="2" customFormat="1" ht="13" x14ac:dyDescent="0.3">
      <c r="A676" s="2" t="s">
        <v>7323</v>
      </c>
      <c r="B676" s="2" t="s">
        <v>7252</v>
      </c>
      <c r="C676" s="9">
        <v>2021</v>
      </c>
      <c r="D676" s="2" t="s">
        <v>7253</v>
      </c>
      <c r="E676" s="2" t="s">
        <v>7254</v>
      </c>
      <c r="G676" s="2">
        <v>222</v>
      </c>
      <c r="H676" s="2">
        <v>5</v>
      </c>
      <c r="J676" s="2">
        <v>897</v>
      </c>
      <c r="K676" s="2">
        <v>898</v>
      </c>
      <c r="M676" s="2">
        <v>1</v>
      </c>
      <c r="N676" s="2" t="s">
        <v>7255</v>
      </c>
      <c r="O676" s="2" t="s">
        <v>7256</v>
      </c>
      <c r="P676" s="2" t="s">
        <v>7225</v>
      </c>
      <c r="Q676" s="2" t="s">
        <v>7218</v>
      </c>
      <c r="R676" s="2" t="s">
        <v>7257</v>
      </c>
      <c r="S676" s="2" t="s">
        <v>7219</v>
      </c>
      <c r="T676" s="2" t="s">
        <v>7258</v>
      </c>
    </row>
    <row r="677" spans="1:70" s="2" customFormat="1" ht="13" x14ac:dyDescent="0.3">
      <c r="A677" s="12" t="s">
        <v>3856</v>
      </c>
      <c r="B677" s="2" t="s">
        <v>3764</v>
      </c>
      <c r="C677" s="9">
        <v>2021</v>
      </c>
      <c r="D677" s="2" t="s">
        <v>3763</v>
      </c>
      <c r="E677" s="2" t="s">
        <v>3765</v>
      </c>
      <c r="F677" s="2" t="s">
        <v>3769</v>
      </c>
      <c r="H677" s="2" t="str">
        <f>"9781118482728; 9781118482704; 9781118482650; 9781118482711"</f>
        <v>9781118482728; 9781118482704; 9781118482650; 9781118482711</v>
      </c>
      <c r="I677" s="2" t="str">
        <f>"20210101"</f>
        <v>20210101</v>
      </c>
      <c r="L677" s="2">
        <v>600</v>
      </c>
      <c r="M677" s="2">
        <v>19</v>
      </c>
      <c r="N677" s="2" t="s">
        <v>3766</v>
      </c>
      <c r="O677" s="2" t="s">
        <v>3767</v>
      </c>
      <c r="P677" s="2" t="s">
        <v>2926</v>
      </c>
      <c r="Q677" s="2" t="s">
        <v>2078</v>
      </c>
      <c r="R677" s="2" t="s">
        <v>3768</v>
      </c>
      <c r="T677" s="2" t="s">
        <v>3769</v>
      </c>
      <c r="U677" s="2" t="s">
        <v>3770</v>
      </c>
    </row>
    <row r="678" spans="1:70" s="2" customFormat="1" ht="13" x14ac:dyDescent="0.3">
      <c r="A678" s="12" t="s">
        <v>4015</v>
      </c>
      <c r="B678" s="2" t="s">
        <v>3764</v>
      </c>
      <c r="C678" s="9">
        <v>2021</v>
      </c>
      <c r="D678" s="2" t="s">
        <v>3763</v>
      </c>
      <c r="E678" s="2" t="s">
        <v>3765</v>
      </c>
      <c r="F678" s="2" t="s">
        <v>3769</v>
      </c>
      <c r="H678" s="2" t="str">
        <f>"9781118482728; 9781118482704; 9781118482650; 9781118482711"</f>
        <v>9781118482728; 9781118482704; 9781118482650; 9781118482711</v>
      </c>
      <c r="I678" s="2" t="str">
        <f>"20210101"</f>
        <v>20210101</v>
      </c>
      <c r="L678" s="2">
        <v>600</v>
      </c>
      <c r="M678" s="2">
        <v>19</v>
      </c>
      <c r="N678" s="2" t="s">
        <v>3766</v>
      </c>
      <c r="O678" s="2" t="s">
        <v>3767</v>
      </c>
      <c r="P678" s="2" t="s">
        <v>2926</v>
      </c>
      <c r="Q678" s="2" t="s">
        <v>2078</v>
      </c>
      <c r="R678" s="2" t="s">
        <v>3768</v>
      </c>
      <c r="T678" s="2" t="s">
        <v>3769</v>
      </c>
      <c r="U678" s="2" t="s">
        <v>3770</v>
      </c>
    </row>
    <row r="679" spans="1:70" s="2" customFormat="1" ht="13" x14ac:dyDescent="0.3">
      <c r="A679" s="2" t="s">
        <v>4086</v>
      </c>
      <c r="B679" s="2" t="s">
        <v>3764</v>
      </c>
      <c r="C679" s="9">
        <v>2021</v>
      </c>
      <c r="D679" s="2" t="s">
        <v>3763</v>
      </c>
      <c r="E679" s="2" t="s">
        <v>3765</v>
      </c>
      <c r="F679" s="2" t="s">
        <v>3769</v>
      </c>
      <c r="H679" s="2" t="str">
        <f>"9781118482728; 9781118482704; 9781118482650; 9781118482711"</f>
        <v>9781118482728; 9781118482704; 9781118482650; 9781118482711</v>
      </c>
      <c r="I679" s="2" t="str">
        <f>"20210101"</f>
        <v>20210101</v>
      </c>
      <c r="L679" s="2">
        <v>600</v>
      </c>
      <c r="M679" s="2">
        <v>19</v>
      </c>
      <c r="N679" s="2" t="s">
        <v>3766</v>
      </c>
      <c r="O679" s="2" t="s">
        <v>3767</v>
      </c>
      <c r="P679" s="2" t="s">
        <v>2926</v>
      </c>
      <c r="Q679" s="2" t="s">
        <v>2078</v>
      </c>
      <c r="R679" s="2" t="s">
        <v>3768</v>
      </c>
      <c r="T679" s="2" t="s">
        <v>3769</v>
      </c>
      <c r="U679" s="2" t="s">
        <v>3770</v>
      </c>
    </row>
    <row r="680" spans="1:70" s="2" customFormat="1" ht="13" x14ac:dyDescent="0.3">
      <c r="A680" s="12" t="s">
        <v>7858</v>
      </c>
      <c r="B680" s="2" t="s">
        <v>7828</v>
      </c>
      <c r="C680" s="9">
        <v>2021</v>
      </c>
      <c r="D680" s="2" t="s">
        <v>7829</v>
      </c>
      <c r="E680" s="2" t="s">
        <v>7830</v>
      </c>
      <c r="M680" s="2">
        <v>1</v>
      </c>
      <c r="N680" s="2" t="s">
        <v>7831</v>
      </c>
      <c r="O680" s="2" t="s">
        <v>7832</v>
      </c>
      <c r="P680" s="2" t="s">
        <v>467</v>
      </c>
      <c r="Q680" s="2" t="s">
        <v>7232</v>
      </c>
      <c r="R680" s="2" t="s">
        <v>7303</v>
      </c>
      <c r="S680" s="2" t="s">
        <v>7219</v>
      </c>
      <c r="T680" s="2" t="s">
        <v>7833</v>
      </c>
    </row>
    <row r="681" spans="1:70" s="2" customFormat="1" ht="13" x14ac:dyDescent="0.3">
      <c r="A681" s="2" t="s">
        <v>11410</v>
      </c>
      <c r="B681" s="2" t="s">
        <v>11703</v>
      </c>
      <c r="C681" s="9" t="s">
        <v>7891</v>
      </c>
      <c r="D681" s="2" t="s">
        <v>11704</v>
      </c>
      <c r="E681" s="2" t="s">
        <v>11705</v>
      </c>
      <c r="U681" s="2" t="s">
        <v>7891</v>
      </c>
      <c r="V681" s="2" t="s">
        <v>11706</v>
      </c>
      <c r="W681" s="2" t="s">
        <v>7891</v>
      </c>
      <c r="X681" s="2" t="s">
        <v>7891</v>
      </c>
      <c r="Y681" s="2" t="s">
        <v>7891</v>
      </c>
      <c r="Z681" s="2" t="s">
        <v>7891</v>
      </c>
      <c r="AA681" s="2" t="s">
        <v>7891</v>
      </c>
      <c r="AB681" s="2" t="s">
        <v>11707</v>
      </c>
      <c r="AC681" s="2" t="s">
        <v>7891</v>
      </c>
      <c r="AD681" s="2" t="s">
        <v>7891</v>
      </c>
      <c r="AE681" s="2" t="s">
        <v>7891</v>
      </c>
      <c r="AF681" s="2" t="s">
        <v>7891</v>
      </c>
      <c r="AG681" s="2" t="s">
        <v>7891</v>
      </c>
      <c r="AH681" s="2" t="s">
        <v>7891</v>
      </c>
      <c r="AI681" s="2" t="s">
        <v>7891</v>
      </c>
      <c r="AJ681" s="2" t="s">
        <v>7891</v>
      </c>
      <c r="AK681" s="2" t="s">
        <v>7891</v>
      </c>
      <c r="AL681" s="2" t="s">
        <v>7891</v>
      </c>
      <c r="AM681" s="2" t="s">
        <v>7891</v>
      </c>
      <c r="AN681" s="2" t="s">
        <v>7891</v>
      </c>
      <c r="AO681" s="2" t="s">
        <v>11708</v>
      </c>
      <c r="AP681" s="2" t="s">
        <v>11709</v>
      </c>
      <c r="AQ681" s="2" t="s">
        <v>7891</v>
      </c>
      <c r="AR681" s="2" t="s">
        <v>7891</v>
      </c>
      <c r="AS681" s="2" t="s">
        <v>7891</v>
      </c>
      <c r="AT681" s="2" t="s">
        <v>7891</v>
      </c>
      <c r="AU681" s="2" t="s">
        <v>7891</v>
      </c>
      <c r="AV681" s="2" t="s">
        <v>7891</v>
      </c>
      <c r="AW681" s="2" t="s">
        <v>7891</v>
      </c>
      <c r="AX681" s="2" t="s">
        <v>7891</v>
      </c>
      <c r="AY681" s="2" t="s">
        <v>7891</v>
      </c>
      <c r="AZ681" s="2" t="s">
        <v>7891</v>
      </c>
      <c r="BA681" s="2" t="s">
        <v>7891</v>
      </c>
      <c r="BB681" s="2" t="s">
        <v>7891</v>
      </c>
      <c r="BC681" s="2" t="s">
        <v>7891</v>
      </c>
      <c r="BD681" s="2">
        <v>1.4733250211043932E+16</v>
      </c>
      <c r="BE681" s="2" t="s">
        <v>7831</v>
      </c>
      <c r="BF681" s="2" t="s">
        <v>7891</v>
      </c>
      <c r="BG681" s="2" t="s">
        <v>9297</v>
      </c>
      <c r="BH681" s="2" t="s">
        <v>7891</v>
      </c>
      <c r="BI681" s="2" t="s">
        <v>7891</v>
      </c>
      <c r="BJ681" s="2" t="s">
        <v>7891</v>
      </c>
      <c r="BK681" s="2" t="s">
        <v>7891</v>
      </c>
      <c r="BL681" s="2" t="s">
        <v>7891</v>
      </c>
      <c r="BM681" s="2" t="s">
        <v>7891</v>
      </c>
      <c r="BN681" s="2" t="s">
        <v>7891</v>
      </c>
      <c r="BO681" s="2" t="s">
        <v>7891</v>
      </c>
      <c r="BP681" s="2" t="s">
        <v>7891</v>
      </c>
      <c r="BQ681" s="2" t="s">
        <v>7891</v>
      </c>
      <c r="BR681" s="2" t="s">
        <v>11710</v>
      </c>
    </row>
    <row r="682" spans="1:70" s="2" customFormat="1" ht="13" x14ac:dyDescent="0.3">
      <c r="A682" s="2" t="s">
        <v>6816</v>
      </c>
      <c r="B682" s="2" t="s">
        <v>5926</v>
      </c>
      <c r="C682" s="9">
        <v>2021</v>
      </c>
      <c r="D682" s="2" t="s">
        <v>5925</v>
      </c>
      <c r="E682" s="2" t="s">
        <v>5929</v>
      </c>
      <c r="G682" s="2" t="s">
        <v>5927</v>
      </c>
      <c r="H682" s="2" t="s">
        <v>5928</v>
      </c>
      <c r="K682" s="11">
        <v>44030</v>
      </c>
      <c r="N682" s="2" t="s">
        <v>1450</v>
      </c>
    </row>
    <row r="683" spans="1:70" s="2" customFormat="1" ht="13" x14ac:dyDescent="0.3">
      <c r="A683" s="12" t="s">
        <v>4086</v>
      </c>
      <c r="B683" s="2" t="s">
        <v>4026</v>
      </c>
      <c r="C683" s="9">
        <v>2022</v>
      </c>
      <c r="D683" s="2" t="s">
        <v>4025</v>
      </c>
      <c r="E683" s="2" t="s">
        <v>2338</v>
      </c>
      <c r="F683" s="2" t="s">
        <v>4029</v>
      </c>
      <c r="G683" s="2" t="str">
        <f>"10461310"</f>
        <v>10461310</v>
      </c>
      <c r="I683" s="2" t="str">
        <f>"20220521"</f>
        <v>20220521</v>
      </c>
      <c r="N683" s="2" t="s">
        <v>4027</v>
      </c>
      <c r="O683" s="2" t="s">
        <v>4028</v>
      </c>
      <c r="P683" s="2" t="s">
        <v>2108</v>
      </c>
      <c r="Q683" s="2" t="s">
        <v>2054</v>
      </c>
      <c r="R683" s="2" t="s">
        <v>2055</v>
      </c>
      <c r="T683" s="2" t="s">
        <v>4029</v>
      </c>
      <c r="U683" s="2" t="s">
        <v>4030</v>
      </c>
    </row>
    <row r="684" spans="1:70" s="2" customFormat="1" ht="13" x14ac:dyDescent="0.3">
      <c r="A684" s="2" t="s">
        <v>4116</v>
      </c>
      <c r="B684" s="2" t="s">
        <v>4026</v>
      </c>
      <c r="C684" s="9">
        <v>2022</v>
      </c>
      <c r="D684" s="2" t="s">
        <v>4025</v>
      </c>
      <c r="E684" s="2" t="s">
        <v>2338</v>
      </c>
      <c r="F684" s="2" t="s">
        <v>4029</v>
      </c>
      <c r="G684" s="2" t="str">
        <f>"10461310"</f>
        <v>10461310</v>
      </c>
      <c r="I684" s="2" t="str">
        <f>"20220521"</f>
        <v>20220521</v>
      </c>
      <c r="N684" s="2" t="s">
        <v>4027</v>
      </c>
      <c r="O684" s="2" t="s">
        <v>4028</v>
      </c>
      <c r="P684" s="2" t="s">
        <v>2108</v>
      </c>
      <c r="Q684" s="2" t="s">
        <v>2054</v>
      </c>
      <c r="R684" s="2" t="s">
        <v>2055</v>
      </c>
      <c r="T684" s="2" t="s">
        <v>4029</v>
      </c>
      <c r="U684" s="2" t="s">
        <v>4030</v>
      </c>
    </row>
    <row r="685" spans="1:70" s="2" customFormat="1" ht="13" x14ac:dyDescent="0.3">
      <c r="A685" s="2" t="s">
        <v>1827</v>
      </c>
      <c r="B685" s="2" t="s">
        <v>1448</v>
      </c>
      <c r="C685" s="10" t="str">
        <f>"2021"</f>
        <v>2021</v>
      </c>
      <c r="D685" s="2" t="s">
        <v>1447</v>
      </c>
      <c r="E685" s="2" t="s">
        <v>1449</v>
      </c>
      <c r="F685" s="2" t="s">
        <v>1452</v>
      </c>
      <c r="G685" s="2" t="str">
        <f>"09660410"</f>
        <v>09660410</v>
      </c>
      <c r="I685" s="2" t="str">
        <f>"Jan2021"</f>
        <v>Jan2021</v>
      </c>
      <c r="J685" s="2">
        <v>29</v>
      </c>
      <c r="K685" s="2">
        <v>1</v>
      </c>
      <c r="L685" s="2">
        <v>206</v>
      </c>
      <c r="M685" s="2">
        <v>9</v>
      </c>
      <c r="N685" s="2">
        <v>147905592</v>
      </c>
      <c r="O685" s="2" t="s">
        <v>1450</v>
      </c>
      <c r="P685" s="2" t="s">
        <v>731</v>
      </c>
      <c r="Q685" s="2" t="s">
        <v>442</v>
      </c>
      <c r="R685" s="2" t="s">
        <v>1451</v>
      </c>
      <c r="U685" s="2" t="s">
        <v>1453</v>
      </c>
    </row>
    <row r="686" spans="1:70" s="2" customFormat="1" ht="13" x14ac:dyDescent="0.3">
      <c r="A686" s="2" t="s">
        <v>1827</v>
      </c>
      <c r="B686" s="2" t="s">
        <v>1506</v>
      </c>
      <c r="C686" s="10" t="str">
        <f>"2022"</f>
        <v>2022</v>
      </c>
      <c r="D686" s="2" t="s">
        <v>1505</v>
      </c>
      <c r="E686" s="2" t="s">
        <v>1507</v>
      </c>
      <c r="F686" s="2" t="s">
        <v>1511</v>
      </c>
      <c r="G686" s="2" t="str">
        <f>"14747359"</f>
        <v>14747359</v>
      </c>
      <c r="I686" s="2" t="str">
        <f>"2022"</f>
        <v>2022</v>
      </c>
      <c r="J686" s="2">
        <v>22</v>
      </c>
      <c r="K686" s="2">
        <v>1</v>
      </c>
      <c r="L686" s="2">
        <v>23</v>
      </c>
      <c r="M686" s="2">
        <v>9</v>
      </c>
      <c r="N686" s="2">
        <v>156397105</v>
      </c>
      <c r="O686" s="2" t="s">
        <v>1508</v>
      </c>
      <c r="P686" s="2" t="s">
        <v>1509</v>
      </c>
      <c r="Q686" s="2" t="s">
        <v>442</v>
      </c>
      <c r="R686" s="2" t="s">
        <v>1510</v>
      </c>
      <c r="U686" s="2" t="s">
        <v>1512</v>
      </c>
    </row>
    <row r="687" spans="1:70" s="2" customFormat="1" ht="13" x14ac:dyDescent="0.3">
      <c r="A687" s="2" t="s">
        <v>11404</v>
      </c>
      <c r="B687" s="2" t="s">
        <v>8816</v>
      </c>
      <c r="C687" s="9" t="s">
        <v>7891</v>
      </c>
      <c r="D687" s="2" t="s">
        <v>4556</v>
      </c>
      <c r="E687" s="2" t="s">
        <v>8255</v>
      </c>
      <c r="U687" s="2" t="s">
        <v>7891</v>
      </c>
      <c r="V687" s="2" t="s">
        <v>8817</v>
      </c>
      <c r="W687" s="2" t="s">
        <v>7891</v>
      </c>
      <c r="X687" s="2" t="s">
        <v>7891</v>
      </c>
      <c r="Y687" s="2" t="s">
        <v>7891</v>
      </c>
      <c r="Z687" s="2" t="s">
        <v>7891</v>
      </c>
      <c r="AA687" s="2" t="s">
        <v>8818</v>
      </c>
      <c r="AB687" s="2" t="s">
        <v>7891</v>
      </c>
      <c r="AC687" s="2" t="s">
        <v>7891</v>
      </c>
      <c r="AD687" s="2" t="s">
        <v>7891</v>
      </c>
      <c r="AE687" s="2" t="s">
        <v>7891</v>
      </c>
      <c r="AF687" s="2" t="s">
        <v>7891</v>
      </c>
      <c r="AG687" s="2" t="s">
        <v>7891</v>
      </c>
      <c r="AH687" s="2" t="s">
        <v>7891</v>
      </c>
      <c r="AI687" s="2" t="s">
        <v>7891</v>
      </c>
      <c r="AJ687" s="2" t="s">
        <v>7891</v>
      </c>
      <c r="AK687" s="2" t="s">
        <v>7891</v>
      </c>
      <c r="AL687" s="2" t="s">
        <v>7891</v>
      </c>
      <c r="AM687" s="2" t="s">
        <v>7891</v>
      </c>
      <c r="AN687" s="2" t="s">
        <v>7891</v>
      </c>
      <c r="AO687" s="2" t="s">
        <v>8259</v>
      </c>
      <c r="AP687" s="2" t="s">
        <v>7891</v>
      </c>
      <c r="AQ687" s="2" t="s">
        <v>7891</v>
      </c>
      <c r="AR687" s="2" t="s">
        <v>7891</v>
      </c>
      <c r="AS687" s="2" t="s">
        <v>7891</v>
      </c>
      <c r="AT687" s="2" t="s">
        <v>8819</v>
      </c>
      <c r="AU687" s="2">
        <v>2021</v>
      </c>
      <c r="AV687" s="2">
        <v>12</v>
      </c>
      <c r="AW687" s="2" t="s">
        <v>7891</v>
      </c>
      <c r="AX687" s="2" t="s">
        <v>7891</v>
      </c>
      <c r="AY687" s="2" t="s">
        <v>7891</v>
      </c>
      <c r="AZ687" s="2" t="s">
        <v>7891</v>
      </c>
      <c r="BA687" s="2" t="s">
        <v>7891</v>
      </c>
      <c r="BB687" s="2" t="s">
        <v>7891</v>
      </c>
      <c r="BC687" s="2" t="s">
        <v>7891</v>
      </c>
      <c r="BD687" s="2">
        <v>783066</v>
      </c>
      <c r="BE687" s="2" t="s">
        <v>4561</v>
      </c>
      <c r="BF687" s="2" t="s">
        <v>7891</v>
      </c>
      <c r="BG687" s="2" t="s">
        <v>7891</v>
      </c>
      <c r="BH687" s="2" t="s">
        <v>7891</v>
      </c>
      <c r="BI687" s="2" t="s">
        <v>7891</v>
      </c>
      <c r="BJ687" s="2" t="s">
        <v>7891</v>
      </c>
      <c r="BK687" s="2" t="s">
        <v>7891</v>
      </c>
      <c r="BL687" s="2" t="s">
        <v>7891</v>
      </c>
      <c r="BM687" s="2">
        <v>34938214</v>
      </c>
      <c r="BN687" s="2" t="s">
        <v>7891</v>
      </c>
      <c r="BO687" s="2" t="s">
        <v>7891</v>
      </c>
      <c r="BP687" s="2" t="s">
        <v>7891</v>
      </c>
      <c r="BQ687" s="2" t="s">
        <v>7891</v>
      </c>
      <c r="BR687" s="2" t="s">
        <v>8820</v>
      </c>
    </row>
    <row r="688" spans="1:70" s="2" customFormat="1" ht="13" x14ac:dyDescent="0.3">
      <c r="A688" s="2" t="s">
        <v>11407</v>
      </c>
      <c r="B688" s="2" t="s">
        <v>11461</v>
      </c>
      <c r="C688" s="9" t="s">
        <v>7891</v>
      </c>
      <c r="D688" s="2" t="s">
        <v>11462</v>
      </c>
      <c r="E688" s="2" t="s">
        <v>11463</v>
      </c>
      <c r="U688" s="2" t="s">
        <v>7891</v>
      </c>
      <c r="V688" s="2" t="s">
        <v>11464</v>
      </c>
      <c r="W688" s="2" t="s">
        <v>7891</v>
      </c>
      <c r="X688" s="2" t="s">
        <v>7891</v>
      </c>
      <c r="Y688" s="2" t="s">
        <v>7891</v>
      </c>
      <c r="Z688" s="2" t="s">
        <v>7891</v>
      </c>
      <c r="AA688" s="2" t="s">
        <v>7891</v>
      </c>
      <c r="AB688" s="2" t="s">
        <v>11465</v>
      </c>
      <c r="AC688" s="2" t="s">
        <v>7891</v>
      </c>
      <c r="AD688" s="2" t="s">
        <v>7891</v>
      </c>
      <c r="AE688" s="2" t="s">
        <v>7891</v>
      </c>
      <c r="AF688" s="2" t="s">
        <v>7891</v>
      </c>
      <c r="AG688" s="2" t="s">
        <v>7891</v>
      </c>
      <c r="AH688" s="2" t="s">
        <v>7891</v>
      </c>
      <c r="AI688" s="2" t="s">
        <v>7891</v>
      </c>
      <c r="AJ688" s="2" t="s">
        <v>7891</v>
      </c>
      <c r="AK688" s="2" t="s">
        <v>7891</v>
      </c>
      <c r="AL688" s="2" t="s">
        <v>7891</v>
      </c>
      <c r="AM688" s="2" t="s">
        <v>7891</v>
      </c>
      <c r="AN688" s="2" t="s">
        <v>7891</v>
      </c>
      <c r="AO688" s="2" t="s">
        <v>11466</v>
      </c>
      <c r="AP688" s="2" t="s">
        <v>11467</v>
      </c>
      <c r="AQ688" s="2" t="s">
        <v>7891</v>
      </c>
      <c r="AR688" s="2" t="s">
        <v>7891</v>
      </c>
      <c r="AS688" s="2" t="s">
        <v>7891</v>
      </c>
      <c r="AT688" s="2" t="s">
        <v>7891</v>
      </c>
      <c r="AU688" s="2" t="s">
        <v>7891</v>
      </c>
      <c r="AV688" s="2" t="s">
        <v>7891</v>
      </c>
      <c r="AW688" s="2" t="s">
        <v>7891</v>
      </c>
      <c r="AX688" s="2" t="s">
        <v>7891</v>
      </c>
      <c r="AY688" s="2" t="s">
        <v>7891</v>
      </c>
      <c r="AZ688" s="2" t="s">
        <v>7891</v>
      </c>
      <c r="BA688" s="2" t="s">
        <v>7891</v>
      </c>
      <c r="BB688" s="2" t="s">
        <v>7891</v>
      </c>
      <c r="BC688" s="2" t="s">
        <v>7891</v>
      </c>
      <c r="BD688" s="2" t="s">
        <v>7891</v>
      </c>
      <c r="BE688" s="2" t="s">
        <v>11468</v>
      </c>
      <c r="BF688" s="2" t="s">
        <v>7891</v>
      </c>
      <c r="BG688" s="2" t="s">
        <v>9007</v>
      </c>
      <c r="BH688" s="2" t="s">
        <v>7891</v>
      </c>
      <c r="BI688" s="2" t="s">
        <v>7891</v>
      </c>
      <c r="BJ688" s="2" t="s">
        <v>7891</v>
      </c>
      <c r="BK688" s="2" t="s">
        <v>7891</v>
      </c>
      <c r="BL688" s="2" t="s">
        <v>7891</v>
      </c>
      <c r="BM688" s="2" t="s">
        <v>7891</v>
      </c>
      <c r="BN688" s="2" t="s">
        <v>7891</v>
      </c>
      <c r="BO688" s="2" t="s">
        <v>7891</v>
      </c>
      <c r="BP688" s="2" t="s">
        <v>7891</v>
      </c>
      <c r="BQ688" s="2" t="s">
        <v>7891</v>
      </c>
      <c r="BR688" s="2" t="s">
        <v>11469</v>
      </c>
    </row>
    <row r="689" spans="1:70" s="2" customFormat="1" ht="13" x14ac:dyDescent="0.3">
      <c r="A689" s="12" t="s">
        <v>6816</v>
      </c>
      <c r="B689" s="2" t="s">
        <v>6033</v>
      </c>
      <c r="C689" s="9">
        <v>2021</v>
      </c>
      <c r="D689" s="2" t="s">
        <v>6032</v>
      </c>
      <c r="E689" s="2" t="s">
        <v>6036</v>
      </c>
      <c r="G689" s="2" t="s">
        <v>6034</v>
      </c>
      <c r="H689" s="2" t="s">
        <v>6035</v>
      </c>
      <c r="K689" s="11">
        <v>44354</v>
      </c>
      <c r="N689" s="2" t="s">
        <v>2774</v>
      </c>
    </row>
    <row r="690" spans="1:70" s="2" customFormat="1" ht="13" x14ac:dyDescent="0.3">
      <c r="A690" s="12" t="s">
        <v>11404</v>
      </c>
      <c r="B690" s="2" t="s">
        <v>9674</v>
      </c>
      <c r="C690" s="9" t="s">
        <v>7891</v>
      </c>
      <c r="D690" s="2" t="s">
        <v>6032</v>
      </c>
      <c r="E690" s="2" t="s">
        <v>9041</v>
      </c>
      <c r="U690" s="2" t="s">
        <v>7891</v>
      </c>
      <c r="V690" s="2" t="s">
        <v>9675</v>
      </c>
      <c r="W690" s="2" t="s">
        <v>7891</v>
      </c>
      <c r="X690" s="2" t="s">
        <v>7891</v>
      </c>
      <c r="Y690" s="2" t="s">
        <v>7891</v>
      </c>
      <c r="Z690" s="2" t="s">
        <v>7891</v>
      </c>
      <c r="AA690" s="2" t="s">
        <v>7891</v>
      </c>
      <c r="AB690" s="2" t="s">
        <v>7891</v>
      </c>
      <c r="AC690" s="2" t="s">
        <v>7891</v>
      </c>
      <c r="AD690" s="2" t="s">
        <v>7891</v>
      </c>
      <c r="AE690" s="2" t="s">
        <v>7891</v>
      </c>
      <c r="AF690" s="2" t="s">
        <v>7891</v>
      </c>
      <c r="AG690" s="2" t="s">
        <v>7891</v>
      </c>
      <c r="AH690" s="2" t="s">
        <v>7891</v>
      </c>
      <c r="AI690" s="2" t="s">
        <v>7891</v>
      </c>
      <c r="AJ690" s="2" t="s">
        <v>7891</v>
      </c>
      <c r="AK690" s="2" t="s">
        <v>7891</v>
      </c>
      <c r="AL690" s="2" t="s">
        <v>7891</v>
      </c>
      <c r="AM690" s="2" t="s">
        <v>7891</v>
      </c>
      <c r="AN690" s="2" t="s">
        <v>7891</v>
      </c>
      <c r="AO690" s="2" t="s">
        <v>9044</v>
      </c>
      <c r="AP690" s="2" t="s">
        <v>9045</v>
      </c>
      <c r="AQ690" s="2" t="s">
        <v>7891</v>
      </c>
      <c r="AR690" s="2" t="s">
        <v>7891</v>
      </c>
      <c r="AS690" s="2" t="s">
        <v>7891</v>
      </c>
      <c r="AT690" s="2" t="s">
        <v>7891</v>
      </c>
      <c r="AU690" s="2" t="s">
        <v>7891</v>
      </c>
      <c r="AV690" s="2" t="s">
        <v>7891</v>
      </c>
      <c r="AW690" s="2" t="s">
        <v>7891</v>
      </c>
      <c r="AX690" s="2" t="s">
        <v>7891</v>
      </c>
      <c r="AY690" s="2" t="s">
        <v>7891</v>
      </c>
      <c r="AZ690" s="2" t="s">
        <v>7891</v>
      </c>
      <c r="BA690" s="2" t="s">
        <v>7891</v>
      </c>
      <c r="BB690" s="2" t="s">
        <v>7891</v>
      </c>
      <c r="BC690" s="2" t="s">
        <v>7891</v>
      </c>
      <c r="BD690" s="2" t="s">
        <v>7891</v>
      </c>
      <c r="BE690" s="2" t="s">
        <v>2774</v>
      </c>
      <c r="BF690" s="2" t="s">
        <v>7891</v>
      </c>
      <c r="BG690" s="2" t="s">
        <v>9570</v>
      </c>
      <c r="BH690" s="2" t="s">
        <v>7891</v>
      </c>
      <c r="BI690" s="2" t="s">
        <v>7891</v>
      </c>
      <c r="BJ690" s="2" t="s">
        <v>7891</v>
      </c>
      <c r="BK690" s="2" t="s">
        <v>7891</v>
      </c>
      <c r="BL690" s="2" t="s">
        <v>7891</v>
      </c>
      <c r="BM690" s="2">
        <v>34097578</v>
      </c>
      <c r="BN690" s="2" t="s">
        <v>7891</v>
      </c>
      <c r="BO690" s="2" t="s">
        <v>7891</v>
      </c>
      <c r="BP690" s="2" t="s">
        <v>7891</v>
      </c>
      <c r="BQ690" s="2" t="s">
        <v>7891</v>
      </c>
      <c r="BR690" s="2" t="s">
        <v>9676</v>
      </c>
    </row>
    <row r="691" spans="1:70" s="2" customFormat="1" ht="13" x14ac:dyDescent="0.3">
      <c r="A691" s="2" t="s">
        <v>3856</v>
      </c>
      <c r="B691" s="2" t="s">
        <v>2771</v>
      </c>
      <c r="C691" s="9">
        <v>2021</v>
      </c>
      <c r="D691" s="2" t="s">
        <v>2770</v>
      </c>
      <c r="E691" s="2" t="s">
        <v>2772</v>
      </c>
      <c r="F691" s="2" t="s">
        <v>2775</v>
      </c>
      <c r="G691" s="2" t="str">
        <f>"07481187"</f>
        <v>07481187</v>
      </c>
      <c r="I691" s="2" t="str">
        <f>"20210604"</f>
        <v>20210604</v>
      </c>
      <c r="N691" s="2" t="s">
        <v>2773</v>
      </c>
      <c r="O691" s="2" t="s">
        <v>2774</v>
      </c>
      <c r="P691" s="2" t="s">
        <v>2118</v>
      </c>
      <c r="Q691" s="2" t="s">
        <v>2054</v>
      </c>
      <c r="R691" s="2" t="s">
        <v>2055</v>
      </c>
      <c r="T691" s="2" t="s">
        <v>2775</v>
      </c>
      <c r="U691" s="2" t="s">
        <v>2776</v>
      </c>
    </row>
    <row r="692" spans="1:70" s="2" customFormat="1" ht="13" x14ac:dyDescent="0.3">
      <c r="A692" s="12" t="s">
        <v>6816</v>
      </c>
      <c r="B692" s="2" t="s">
        <v>6542</v>
      </c>
      <c r="C692" s="9">
        <v>2022</v>
      </c>
      <c r="D692" s="2" t="s">
        <v>6541</v>
      </c>
      <c r="E692" s="2" t="s">
        <v>2679</v>
      </c>
      <c r="G692" s="2" t="s">
        <v>6543</v>
      </c>
      <c r="H692" s="2" t="s">
        <v>6544</v>
      </c>
      <c r="K692" s="11">
        <v>44566</v>
      </c>
      <c r="N692" s="2" t="s">
        <v>3143</v>
      </c>
    </row>
    <row r="693" spans="1:70" s="2" customFormat="1" ht="13" x14ac:dyDescent="0.3">
      <c r="A693" s="2" t="s">
        <v>6816</v>
      </c>
      <c r="B693" s="2" t="s">
        <v>5158</v>
      </c>
      <c r="C693" s="9">
        <v>2020</v>
      </c>
      <c r="D693" s="2" t="s">
        <v>5157</v>
      </c>
      <c r="E693" s="2" t="s">
        <v>5161</v>
      </c>
      <c r="G693" s="2" t="s">
        <v>5159</v>
      </c>
      <c r="H693" s="2" t="s">
        <v>5160</v>
      </c>
      <c r="K693" s="11">
        <v>44183</v>
      </c>
      <c r="L693" s="2" t="s">
        <v>5162</v>
      </c>
      <c r="N693" s="2" t="s">
        <v>5163</v>
      </c>
    </row>
    <row r="694" spans="1:70" s="2" customFormat="1" ht="13" x14ac:dyDescent="0.3">
      <c r="A694" s="12" t="s">
        <v>11404</v>
      </c>
      <c r="B694" s="2" t="s">
        <v>8428</v>
      </c>
      <c r="C694" s="9" t="s">
        <v>7891</v>
      </c>
      <c r="D694" s="2" t="s">
        <v>6541</v>
      </c>
      <c r="E694" s="2" t="s">
        <v>8429</v>
      </c>
      <c r="U694" s="2" t="s">
        <v>7891</v>
      </c>
      <c r="V694" s="2" t="s">
        <v>8430</v>
      </c>
      <c r="W694" s="2" t="s">
        <v>7891</v>
      </c>
      <c r="X694" s="2" t="s">
        <v>7891</v>
      </c>
      <c r="Y694" s="2" t="s">
        <v>7891</v>
      </c>
      <c r="Z694" s="2" t="s">
        <v>7891</v>
      </c>
      <c r="AA694" s="2" t="s">
        <v>7891</v>
      </c>
      <c r="AB694" s="2" t="s">
        <v>8431</v>
      </c>
      <c r="AC694" s="2" t="s">
        <v>7891</v>
      </c>
      <c r="AD694" s="2" t="s">
        <v>7891</v>
      </c>
      <c r="AE694" s="2" t="s">
        <v>7891</v>
      </c>
      <c r="AF694" s="2" t="s">
        <v>7891</v>
      </c>
      <c r="AG694" s="2" t="s">
        <v>7891</v>
      </c>
      <c r="AH694" s="2" t="s">
        <v>7891</v>
      </c>
      <c r="AI694" s="2" t="s">
        <v>7891</v>
      </c>
      <c r="AJ694" s="2" t="s">
        <v>7891</v>
      </c>
      <c r="AK694" s="2" t="s">
        <v>7891</v>
      </c>
      <c r="AL694" s="2" t="s">
        <v>7891</v>
      </c>
      <c r="AM694" s="2" t="s">
        <v>7891</v>
      </c>
      <c r="AN694" s="2" t="s">
        <v>7891</v>
      </c>
      <c r="AO694" s="2" t="s">
        <v>8432</v>
      </c>
      <c r="AP694" s="2" t="s">
        <v>8433</v>
      </c>
      <c r="AQ694" s="2" t="s">
        <v>7891</v>
      </c>
      <c r="AR694" s="2" t="s">
        <v>7891</v>
      </c>
      <c r="AS694" s="2" t="s">
        <v>7891</v>
      </c>
      <c r="AT694" s="2" t="s">
        <v>7998</v>
      </c>
      <c r="AU694" s="2">
        <v>2022</v>
      </c>
      <c r="AV694" s="2">
        <v>117</v>
      </c>
      <c r="AW694" s="2">
        <v>6</v>
      </c>
      <c r="AX694" s="2" t="s">
        <v>7891</v>
      </c>
      <c r="AY694" s="2" t="s">
        <v>7891</v>
      </c>
      <c r="AZ694" s="2" t="s">
        <v>7891</v>
      </c>
      <c r="BA694" s="2" t="s">
        <v>7891</v>
      </c>
      <c r="BB694" s="2">
        <v>1794</v>
      </c>
      <c r="BC694" s="2">
        <v>1800</v>
      </c>
      <c r="BD694" s="2" t="s">
        <v>7891</v>
      </c>
      <c r="BE694" s="2" t="s">
        <v>3143</v>
      </c>
      <c r="BF694" s="2" t="s">
        <v>7891</v>
      </c>
      <c r="BG694" s="2" t="s">
        <v>8402</v>
      </c>
      <c r="BH694" s="2" t="s">
        <v>7891</v>
      </c>
      <c r="BI694" s="2" t="s">
        <v>7891</v>
      </c>
      <c r="BJ694" s="2" t="s">
        <v>7891</v>
      </c>
      <c r="BK694" s="2" t="s">
        <v>7891</v>
      </c>
      <c r="BL694" s="2" t="s">
        <v>7891</v>
      </c>
      <c r="BM694" s="2">
        <v>34985157</v>
      </c>
      <c r="BN694" s="2" t="s">
        <v>7891</v>
      </c>
      <c r="BO694" s="2" t="s">
        <v>7891</v>
      </c>
      <c r="BP694" s="2" t="s">
        <v>7891</v>
      </c>
      <c r="BQ694" s="2" t="s">
        <v>7891</v>
      </c>
      <c r="BR694" s="2" t="s">
        <v>8434</v>
      </c>
    </row>
    <row r="695" spans="1:70" s="2" customFormat="1" ht="13" x14ac:dyDescent="0.3">
      <c r="A695" s="2" t="s">
        <v>3856</v>
      </c>
      <c r="B695" s="2" t="s">
        <v>3141</v>
      </c>
      <c r="C695" s="9">
        <v>2022</v>
      </c>
      <c r="D695" s="2" t="s">
        <v>3140</v>
      </c>
      <c r="E695" s="2" t="s">
        <v>2679</v>
      </c>
      <c r="F695" s="2" t="s">
        <v>3144</v>
      </c>
      <c r="G695" s="2" t="str">
        <f>"09652140"</f>
        <v>09652140</v>
      </c>
      <c r="I695" s="2" t="str">
        <f>"20220215"</f>
        <v>20220215</v>
      </c>
      <c r="N695" s="2" t="s">
        <v>3142</v>
      </c>
      <c r="O695" s="2" t="s">
        <v>3143</v>
      </c>
      <c r="P695" s="2" t="s">
        <v>2053</v>
      </c>
      <c r="Q695" s="2" t="s">
        <v>2054</v>
      </c>
      <c r="R695" s="2" t="s">
        <v>2055</v>
      </c>
      <c r="T695" s="2" t="s">
        <v>3144</v>
      </c>
      <c r="U695" s="2" t="s">
        <v>3145</v>
      </c>
    </row>
    <row r="696" spans="1:70" s="2" customFormat="1" ht="13" x14ac:dyDescent="0.3">
      <c r="A696" s="2" t="s">
        <v>11404</v>
      </c>
      <c r="B696" s="2" t="s">
        <v>9714</v>
      </c>
      <c r="C696" s="9" t="s">
        <v>7891</v>
      </c>
      <c r="D696" s="2" t="s">
        <v>9715</v>
      </c>
      <c r="E696" s="2" t="s">
        <v>9716</v>
      </c>
      <c r="U696" s="2" t="s">
        <v>7891</v>
      </c>
      <c r="V696" s="2" t="s">
        <v>820</v>
      </c>
      <c r="W696" s="2" t="s">
        <v>7891</v>
      </c>
      <c r="X696" s="2" t="s">
        <v>7891</v>
      </c>
      <c r="Y696" s="2" t="s">
        <v>7891</v>
      </c>
      <c r="Z696" s="2" t="s">
        <v>7891</v>
      </c>
      <c r="AA696" s="2" t="s">
        <v>9717</v>
      </c>
      <c r="AB696" s="2" t="s">
        <v>9718</v>
      </c>
      <c r="AC696" s="2" t="s">
        <v>7891</v>
      </c>
      <c r="AD696" s="2" t="s">
        <v>7891</v>
      </c>
      <c r="AE696" s="2" t="s">
        <v>7891</v>
      </c>
      <c r="AF696" s="2" t="s">
        <v>7891</v>
      </c>
      <c r="AG696" s="2" t="s">
        <v>7891</v>
      </c>
      <c r="AH696" s="2" t="s">
        <v>7891</v>
      </c>
      <c r="AI696" s="2" t="s">
        <v>7891</v>
      </c>
      <c r="AJ696" s="2" t="s">
        <v>7891</v>
      </c>
      <c r="AK696" s="2" t="s">
        <v>7891</v>
      </c>
      <c r="AL696" s="2" t="s">
        <v>7891</v>
      </c>
      <c r="AM696" s="2" t="s">
        <v>7891</v>
      </c>
      <c r="AN696" s="2" t="s">
        <v>7891</v>
      </c>
      <c r="AO696" s="2" t="s">
        <v>9719</v>
      </c>
      <c r="AP696" s="2" t="s">
        <v>9720</v>
      </c>
      <c r="AQ696" s="2" t="s">
        <v>7891</v>
      </c>
      <c r="AR696" s="2" t="s">
        <v>7891</v>
      </c>
      <c r="AS696" s="2" t="s">
        <v>7891</v>
      </c>
      <c r="AT696" s="2" t="s">
        <v>7998</v>
      </c>
      <c r="AU696" s="2">
        <v>2021</v>
      </c>
      <c r="AV696" s="2">
        <v>64</v>
      </c>
      <c r="AW696" s="2">
        <v>6</v>
      </c>
      <c r="AX696" s="2" t="s">
        <v>7891</v>
      </c>
      <c r="AY696" s="2" t="s">
        <v>7891</v>
      </c>
      <c r="AZ696" s="2" t="s">
        <v>7891</v>
      </c>
      <c r="BA696" s="2" t="s">
        <v>7891</v>
      </c>
      <c r="BB696" s="2">
        <v>394</v>
      </c>
      <c r="BC696" s="2">
        <v>399</v>
      </c>
      <c r="BD696" s="2" t="s">
        <v>7891</v>
      </c>
      <c r="BE696" s="2" t="s">
        <v>817</v>
      </c>
      <c r="BF696" s="2" t="s">
        <v>7891</v>
      </c>
      <c r="BG696" s="2" t="s">
        <v>7891</v>
      </c>
      <c r="BH696" s="2" t="s">
        <v>7891</v>
      </c>
      <c r="BI696" s="2" t="s">
        <v>7891</v>
      </c>
      <c r="BJ696" s="2" t="s">
        <v>7891</v>
      </c>
      <c r="BK696" s="2" t="s">
        <v>7891</v>
      </c>
      <c r="BL696" s="2" t="s">
        <v>7891</v>
      </c>
      <c r="BM696" s="2" t="s">
        <v>7891</v>
      </c>
      <c r="BN696" s="2" t="s">
        <v>7891</v>
      </c>
      <c r="BO696" s="2" t="s">
        <v>7891</v>
      </c>
      <c r="BP696" s="2" t="s">
        <v>7891</v>
      </c>
      <c r="BQ696" s="2" t="s">
        <v>7891</v>
      </c>
      <c r="BR696" s="2" t="s">
        <v>9721</v>
      </c>
    </row>
    <row r="697" spans="1:70" s="2" customFormat="1" ht="13" x14ac:dyDescent="0.3">
      <c r="A697" s="2" t="s">
        <v>11404</v>
      </c>
      <c r="B697" s="2" t="s">
        <v>10120</v>
      </c>
      <c r="C697" s="9" t="s">
        <v>7891</v>
      </c>
      <c r="D697" s="2" t="s">
        <v>5157</v>
      </c>
      <c r="E697" s="2" t="s">
        <v>10121</v>
      </c>
      <c r="U697" s="2" t="s">
        <v>7891</v>
      </c>
      <c r="V697" s="2" t="s">
        <v>10122</v>
      </c>
      <c r="W697" s="2" t="s">
        <v>7891</v>
      </c>
      <c r="X697" s="2" t="s">
        <v>7891</v>
      </c>
      <c r="Y697" s="2" t="s">
        <v>7891</v>
      </c>
      <c r="Z697" s="2" t="s">
        <v>7891</v>
      </c>
      <c r="AA697" s="2" t="s">
        <v>7891</v>
      </c>
      <c r="AB697" s="2" t="s">
        <v>7891</v>
      </c>
      <c r="AC697" s="2" t="s">
        <v>7891</v>
      </c>
      <c r="AD697" s="2" t="s">
        <v>7891</v>
      </c>
      <c r="AE697" s="2" t="s">
        <v>7891</v>
      </c>
      <c r="AF697" s="2" t="s">
        <v>7891</v>
      </c>
      <c r="AG697" s="2" t="s">
        <v>7891</v>
      </c>
      <c r="AH697" s="2" t="s">
        <v>7891</v>
      </c>
      <c r="AI697" s="2" t="s">
        <v>7891</v>
      </c>
      <c r="AJ697" s="2" t="s">
        <v>7891</v>
      </c>
      <c r="AK697" s="2" t="s">
        <v>7891</v>
      </c>
      <c r="AL697" s="2" t="s">
        <v>7891</v>
      </c>
      <c r="AM697" s="2" t="s">
        <v>7891</v>
      </c>
      <c r="AN697" s="2" t="s">
        <v>7891</v>
      </c>
      <c r="AO697" s="2" t="s">
        <v>10123</v>
      </c>
      <c r="AP697" s="2" t="s">
        <v>7891</v>
      </c>
      <c r="AQ697" s="2" t="s">
        <v>7891</v>
      </c>
      <c r="AR697" s="2" t="s">
        <v>7891</v>
      </c>
      <c r="AS697" s="2" t="s">
        <v>7891</v>
      </c>
      <c r="AT697" s="2" t="s">
        <v>10124</v>
      </c>
      <c r="AU697" s="2">
        <v>2021</v>
      </c>
      <c r="AV697" s="2">
        <v>23</v>
      </c>
      <c r="AW697" s="2" t="s">
        <v>7891</v>
      </c>
      <c r="AX697" s="2" t="s">
        <v>7891</v>
      </c>
      <c r="AY697" s="2" t="s">
        <v>7891</v>
      </c>
      <c r="AZ697" s="2" t="s">
        <v>7891</v>
      </c>
      <c r="BA697" s="2" t="s">
        <v>7891</v>
      </c>
      <c r="BB697" s="2">
        <v>154</v>
      </c>
      <c r="BC697" s="2">
        <v>168</v>
      </c>
      <c r="BD697" s="2" t="s">
        <v>7891</v>
      </c>
      <c r="BE697" s="2" t="s">
        <v>5163</v>
      </c>
      <c r="BF697" s="2" t="s">
        <v>7891</v>
      </c>
      <c r="BG697" s="2" t="s">
        <v>7891</v>
      </c>
      <c r="BH697" s="2" t="s">
        <v>7891</v>
      </c>
      <c r="BI697" s="2" t="s">
        <v>7891</v>
      </c>
      <c r="BJ697" s="2" t="s">
        <v>7891</v>
      </c>
      <c r="BK697" s="2" t="s">
        <v>7891</v>
      </c>
      <c r="BL697" s="2" t="s">
        <v>7891</v>
      </c>
      <c r="BM697" s="2">
        <v>33335800</v>
      </c>
      <c r="BN697" s="2" t="s">
        <v>7891</v>
      </c>
      <c r="BO697" s="2" t="s">
        <v>7891</v>
      </c>
      <c r="BP697" s="2" t="s">
        <v>7891</v>
      </c>
      <c r="BQ697" s="2" t="s">
        <v>7891</v>
      </c>
      <c r="BR697" s="2" t="s">
        <v>10125</v>
      </c>
    </row>
    <row r="698" spans="1:70" s="2" customFormat="1" ht="13" x14ac:dyDescent="0.3">
      <c r="A698" s="12" t="s">
        <v>6816</v>
      </c>
      <c r="B698" s="2" t="s">
        <v>4154</v>
      </c>
      <c r="C698" s="9">
        <v>2022</v>
      </c>
      <c r="D698" s="2" t="s">
        <v>4153</v>
      </c>
      <c r="E698" s="2" t="s">
        <v>4157</v>
      </c>
      <c r="G698" s="2" t="s">
        <v>4155</v>
      </c>
      <c r="H698" s="2" t="s">
        <v>4156</v>
      </c>
      <c r="K698" s="11">
        <v>44683</v>
      </c>
    </row>
    <row r="699" spans="1:70" s="2" customFormat="1" ht="13" x14ac:dyDescent="0.3">
      <c r="A699" s="2" t="s">
        <v>7072</v>
      </c>
      <c r="B699" s="2" t="s">
        <v>4154</v>
      </c>
      <c r="C699" s="9">
        <v>2022</v>
      </c>
      <c r="D699" s="2" t="s">
        <v>4153</v>
      </c>
      <c r="E699" s="2" t="s">
        <v>4157</v>
      </c>
      <c r="G699" s="2" t="s">
        <v>4155</v>
      </c>
      <c r="H699" s="2" t="s">
        <v>4156</v>
      </c>
      <c r="K699" s="11">
        <v>44683</v>
      </c>
    </row>
    <row r="700" spans="1:70" s="2" customFormat="1" ht="13" x14ac:dyDescent="0.3">
      <c r="A700" s="2" t="s">
        <v>3856</v>
      </c>
      <c r="B700" s="2" t="s">
        <v>3733</v>
      </c>
      <c r="C700" s="9">
        <v>2020</v>
      </c>
      <c r="D700" s="2" t="s">
        <v>3732</v>
      </c>
      <c r="E700" s="2" t="s">
        <v>3734</v>
      </c>
      <c r="F700" s="2" t="s">
        <v>3738</v>
      </c>
      <c r="H700" s="2" t="str">
        <f>"9781462544622"</f>
        <v>9781462544622</v>
      </c>
      <c r="I700" s="2" t="str">
        <f>"20210101"</f>
        <v>20210101</v>
      </c>
      <c r="L700" s="2">
        <v>264</v>
      </c>
      <c r="M700" s="2">
        <v>21</v>
      </c>
      <c r="N700" s="2" t="s">
        <v>3735</v>
      </c>
      <c r="P700" s="2" t="s">
        <v>3736</v>
      </c>
      <c r="Q700" s="2" t="s">
        <v>2078</v>
      </c>
      <c r="R700" s="2" t="s">
        <v>3737</v>
      </c>
      <c r="T700" s="2" t="s">
        <v>3738</v>
      </c>
      <c r="U700" s="2" t="s">
        <v>3739</v>
      </c>
    </row>
    <row r="701" spans="1:70" s="2" customFormat="1" ht="13" x14ac:dyDescent="0.3">
      <c r="A701" s="12" t="s">
        <v>6816</v>
      </c>
      <c r="B701" s="2" t="s">
        <v>6397</v>
      </c>
      <c r="C701" s="9">
        <v>2022</v>
      </c>
      <c r="D701" s="2" t="s">
        <v>6396</v>
      </c>
      <c r="E701" s="2" t="s">
        <v>6400</v>
      </c>
      <c r="G701" s="2" t="s">
        <v>6398</v>
      </c>
      <c r="H701" s="2" t="s">
        <v>6399</v>
      </c>
      <c r="K701" s="11">
        <v>44609</v>
      </c>
      <c r="N701" s="2" t="s">
        <v>6401</v>
      </c>
    </row>
    <row r="702" spans="1:70" s="2" customFormat="1" ht="13" x14ac:dyDescent="0.3">
      <c r="A702" s="2" t="s">
        <v>4086</v>
      </c>
      <c r="B702" s="2" t="s">
        <v>4038</v>
      </c>
      <c r="C702" s="9">
        <v>2021</v>
      </c>
      <c r="D702" s="2" t="s">
        <v>4037</v>
      </c>
      <c r="E702" s="2" t="s">
        <v>4039</v>
      </c>
      <c r="F702" s="2" t="s">
        <v>4044</v>
      </c>
      <c r="G702" s="2" t="str">
        <f>"10445463"</f>
        <v>10445463</v>
      </c>
      <c r="I702" s="2" t="str">
        <f>"20210901"</f>
        <v>20210901</v>
      </c>
      <c r="J702" s="2">
        <v>31</v>
      </c>
      <c r="K702" s="2">
        <v>7</v>
      </c>
      <c r="L702" s="2">
        <v>516</v>
      </c>
      <c r="M702" s="2">
        <v>2</v>
      </c>
      <c r="N702" s="2" t="s">
        <v>4040</v>
      </c>
      <c r="O702" s="2" t="s">
        <v>4041</v>
      </c>
      <c r="P702" s="2" t="s">
        <v>4042</v>
      </c>
      <c r="Q702" s="2" t="s">
        <v>2521</v>
      </c>
      <c r="R702" s="2" t="s">
        <v>4043</v>
      </c>
      <c r="T702" s="2" t="s">
        <v>4044</v>
      </c>
      <c r="U702" s="2" t="s">
        <v>4045</v>
      </c>
    </row>
    <row r="703" spans="1:70" s="2" customFormat="1" ht="13" x14ac:dyDescent="0.3">
      <c r="A703" s="2" t="s">
        <v>11404</v>
      </c>
      <c r="B703" s="2" t="s">
        <v>8413</v>
      </c>
      <c r="C703" s="9" t="s">
        <v>7891</v>
      </c>
      <c r="D703" s="2" t="s">
        <v>6396</v>
      </c>
      <c r="E703" s="2" t="s">
        <v>8414</v>
      </c>
      <c r="U703" s="2" t="s">
        <v>7891</v>
      </c>
      <c r="V703" s="2" t="s">
        <v>8415</v>
      </c>
      <c r="W703" s="2" t="s">
        <v>7891</v>
      </c>
      <c r="X703" s="2" t="s">
        <v>7891</v>
      </c>
      <c r="Y703" s="2" t="s">
        <v>7891</v>
      </c>
      <c r="Z703" s="2" t="s">
        <v>7891</v>
      </c>
      <c r="AA703" s="2" t="s">
        <v>7891</v>
      </c>
      <c r="AB703" s="2" t="s">
        <v>7891</v>
      </c>
      <c r="AC703" s="2" t="s">
        <v>7891</v>
      </c>
      <c r="AD703" s="2" t="s">
        <v>7891</v>
      </c>
      <c r="AE703" s="2" t="s">
        <v>7891</v>
      </c>
      <c r="AF703" s="2" t="s">
        <v>7891</v>
      </c>
      <c r="AG703" s="2" t="s">
        <v>7891</v>
      </c>
      <c r="AH703" s="2" t="s">
        <v>7891</v>
      </c>
      <c r="AI703" s="2" t="s">
        <v>7891</v>
      </c>
      <c r="AJ703" s="2" t="s">
        <v>7891</v>
      </c>
      <c r="AK703" s="2" t="s">
        <v>7891</v>
      </c>
      <c r="AL703" s="2" t="s">
        <v>7891</v>
      </c>
      <c r="AM703" s="2" t="s">
        <v>7891</v>
      </c>
      <c r="AN703" s="2" t="s">
        <v>7891</v>
      </c>
      <c r="AO703" s="2" t="s">
        <v>8416</v>
      </c>
      <c r="AP703" s="2" t="s">
        <v>7891</v>
      </c>
      <c r="AQ703" s="2" t="s">
        <v>7891</v>
      </c>
      <c r="AR703" s="2" t="s">
        <v>7891</v>
      </c>
      <c r="AS703" s="2" t="s">
        <v>7891</v>
      </c>
      <c r="AT703" s="2" t="s">
        <v>7891</v>
      </c>
      <c r="AU703" s="2" t="s">
        <v>7891</v>
      </c>
      <c r="AV703" s="2" t="s">
        <v>7891</v>
      </c>
      <c r="AW703" s="2" t="s">
        <v>7891</v>
      </c>
      <c r="AX703" s="2" t="s">
        <v>7891</v>
      </c>
      <c r="AY703" s="2" t="s">
        <v>7891</v>
      </c>
      <c r="AZ703" s="2" t="s">
        <v>7891</v>
      </c>
      <c r="BA703" s="2" t="s">
        <v>7891</v>
      </c>
      <c r="BB703" s="2" t="s">
        <v>7891</v>
      </c>
      <c r="BC703" s="2" t="s">
        <v>7891</v>
      </c>
      <c r="BD703" s="2" t="s">
        <v>7891</v>
      </c>
      <c r="BE703" s="2" t="s">
        <v>6401</v>
      </c>
      <c r="BF703" s="2" t="s">
        <v>7891</v>
      </c>
      <c r="BG703" s="2" t="s">
        <v>8402</v>
      </c>
      <c r="BH703" s="2" t="s">
        <v>7891</v>
      </c>
      <c r="BI703" s="2" t="s">
        <v>7891</v>
      </c>
      <c r="BJ703" s="2" t="s">
        <v>7891</v>
      </c>
      <c r="BK703" s="2" t="s">
        <v>7891</v>
      </c>
      <c r="BL703" s="2" t="s">
        <v>7891</v>
      </c>
      <c r="BM703" s="2">
        <v>35174455</v>
      </c>
      <c r="BN703" s="2" t="s">
        <v>7891</v>
      </c>
      <c r="BO703" s="2" t="s">
        <v>7891</v>
      </c>
      <c r="BP703" s="2" t="s">
        <v>7891</v>
      </c>
      <c r="BQ703" s="2" t="s">
        <v>7891</v>
      </c>
      <c r="BR703" s="2" t="s">
        <v>8417</v>
      </c>
    </row>
    <row r="704" spans="1:70" s="2" customFormat="1" ht="13" x14ac:dyDescent="0.3">
      <c r="A704" s="2" t="s">
        <v>3856</v>
      </c>
      <c r="B704" s="2" t="s">
        <v>3680</v>
      </c>
      <c r="C704" s="9">
        <v>2020</v>
      </c>
      <c r="D704" s="2" t="s">
        <v>3679</v>
      </c>
      <c r="E704" s="2" t="s">
        <v>2034</v>
      </c>
      <c r="F704" s="2" t="s">
        <v>3683</v>
      </c>
      <c r="G704" s="2" t="str">
        <f>"04194217"</f>
        <v>04194217</v>
      </c>
      <c r="H704" s="2" t="str">
        <f>"9798691269561"</f>
        <v>9798691269561</v>
      </c>
      <c r="I704" s="2" t="str">
        <f>"20210101"</f>
        <v>20210101</v>
      </c>
      <c r="J704" s="2">
        <v>82</v>
      </c>
      <c r="K704" s="2" t="s">
        <v>2035</v>
      </c>
      <c r="N704" s="2" t="s">
        <v>3681</v>
      </c>
      <c r="P704" s="2" t="s">
        <v>2037</v>
      </c>
      <c r="Q704" s="2" t="s">
        <v>2038</v>
      </c>
      <c r="R704" s="2" t="s">
        <v>3682</v>
      </c>
      <c r="T704" s="2" t="s">
        <v>3683</v>
      </c>
      <c r="U704" s="2" t="s">
        <v>3684</v>
      </c>
    </row>
    <row r="705" spans="1:70" s="2" customFormat="1" ht="13" x14ac:dyDescent="0.3">
      <c r="A705" s="2" t="s">
        <v>11404</v>
      </c>
      <c r="B705" s="2" t="s">
        <v>10941</v>
      </c>
      <c r="C705" s="9" t="s">
        <v>7891</v>
      </c>
      <c r="D705" s="2" t="s">
        <v>10942</v>
      </c>
      <c r="E705" s="2" t="s">
        <v>10943</v>
      </c>
      <c r="U705" s="2" t="s">
        <v>7891</v>
      </c>
      <c r="V705" s="2" t="s">
        <v>10944</v>
      </c>
      <c r="W705" s="2" t="s">
        <v>7891</v>
      </c>
      <c r="X705" s="2" t="s">
        <v>7891</v>
      </c>
      <c r="Y705" s="2" t="s">
        <v>7891</v>
      </c>
      <c r="Z705" s="2" t="s">
        <v>7891</v>
      </c>
      <c r="AA705" s="2" t="s">
        <v>7891</v>
      </c>
      <c r="AB705" s="2" t="s">
        <v>10945</v>
      </c>
      <c r="AC705" s="2" t="s">
        <v>7891</v>
      </c>
      <c r="AD705" s="2" t="s">
        <v>7891</v>
      </c>
      <c r="AE705" s="2" t="s">
        <v>7891</v>
      </c>
      <c r="AF705" s="2" t="s">
        <v>7891</v>
      </c>
      <c r="AG705" s="2" t="s">
        <v>7891</v>
      </c>
      <c r="AH705" s="2" t="s">
        <v>7891</v>
      </c>
      <c r="AI705" s="2" t="s">
        <v>7891</v>
      </c>
      <c r="AJ705" s="2" t="s">
        <v>7891</v>
      </c>
      <c r="AK705" s="2" t="s">
        <v>7891</v>
      </c>
      <c r="AL705" s="2" t="s">
        <v>7891</v>
      </c>
      <c r="AM705" s="2" t="s">
        <v>7891</v>
      </c>
      <c r="AN705" s="2" t="s">
        <v>7891</v>
      </c>
      <c r="AO705" s="2" t="s">
        <v>10946</v>
      </c>
      <c r="AP705" s="2" t="s">
        <v>10947</v>
      </c>
      <c r="AQ705" s="2" t="s">
        <v>7891</v>
      </c>
      <c r="AR705" s="2" t="s">
        <v>7891</v>
      </c>
      <c r="AS705" s="2" t="s">
        <v>7891</v>
      </c>
      <c r="AT705" s="2" t="s">
        <v>8536</v>
      </c>
      <c r="AU705" s="2">
        <v>2021</v>
      </c>
      <c r="AV705" s="2">
        <v>10</v>
      </c>
      <c r="AW705" s="2">
        <v>2</v>
      </c>
      <c r="AX705" s="2" t="s">
        <v>7891</v>
      </c>
      <c r="AY705" s="2" t="s">
        <v>7891</v>
      </c>
      <c r="AZ705" s="2" t="s">
        <v>7891</v>
      </c>
      <c r="BA705" s="2" t="s">
        <v>7891</v>
      </c>
      <c r="BB705" s="2">
        <v>153</v>
      </c>
      <c r="BC705" s="2">
        <v>176</v>
      </c>
      <c r="BD705" s="2" t="s">
        <v>7891</v>
      </c>
      <c r="BE705" s="2" t="s">
        <v>10948</v>
      </c>
      <c r="BF705" s="2" t="s">
        <v>7891</v>
      </c>
      <c r="BG705" s="2" t="s">
        <v>10949</v>
      </c>
      <c r="BH705" s="2" t="s">
        <v>7891</v>
      </c>
      <c r="BI705" s="2" t="s">
        <v>7891</v>
      </c>
      <c r="BJ705" s="2" t="s">
        <v>7891</v>
      </c>
      <c r="BK705" s="2" t="s">
        <v>7891</v>
      </c>
      <c r="BL705" s="2" t="s">
        <v>7891</v>
      </c>
      <c r="BM705" s="2" t="s">
        <v>7891</v>
      </c>
      <c r="BN705" s="2" t="s">
        <v>7891</v>
      </c>
      <c r="BO705" s="2" t="s">
        <v>7891</v>
      </c>
      <c r="BP705" s="2" t="s">
        <v>7891</v>
      </c>
      <c r="BQ705" s="2" t="s">
        <v>7891</v>
      </c>
      <c r="BR705" s="2" t="s">
        <v>10950</v>
      </c>
    </row>
    <row r="706" spans="1:70" s="2" customFormat="1" ht="13" x14ac:dyDescent="0.3">
      <c r="A706" s="2" t="s">
        <v>6816</v>
      </c>
      <c r="B706" s="2" t="s">
        <v>6231</v>
      </c>
      <c r="C706" s="9">
        <v>2022</v>
      </c>
      <c r="D706" s="2" t="s">
        <v>6230</v>
      </c>
      <c r="E706" s="2" t="s">
        <v>6234</v>
      </c>
      <c r="G706" s="2" t="s">
        <v>6232</v>
      </c>
      <c r="H706" s="2" t="s">
        <v>6233</v>
      </c>
      <c r="K706" s="11">
        <v>44646</v>
      </c>
      <c r="L706" s="2" t="s">
        <v>6235</v>
      </c>
      <c r="N706" s="2" t="s">
        <v>6236</v>
      </c>
    </row>
    <row r="707" spans="1:70" s="2" customFormat="1" ht="13" x14ac:dyDescent="0.3">
      <c r="A707" s="12" t="s">
        <v>11404</v>
      </c>
      <c r="B707" s="2" t="s">
        <v>8326</v>
      </c>
      <c r="C707" s="9" t="s">
        <v>7891</v>
      </c>
      <c r="D707" s="2" t="s">
        <v>6230</v>
      </c>
      <c r="E707" s="2" t="s">
        <v>8327</v>
      </c>
      <c r="U707" s="2" t="s">
        <v>7891</v>
      </c>
      <c r="V707" s="2" t="s">
        <v>8328</v>
      </c>
      <c r="W707" s="2" t="s">
        <v>7891</v>
      </c>
      <c r="X707" s="2" t="s">
        <v>7891</v>
      </c>
      <c r="Y707" s="2" t="s">
        <v>7891</v>
      </c>
      <c r="Z707" s="2" t="s">
        <v>7891</v>
      </c>
      <c r="AA707" s="2" t="s">
        <v>7891</v>
      </c>
      <c r="AB707" s="2" t="s">
        <v>8329</v>
      </c>
      <c r="AC707" s="2" t="s">
        <v>7891</v>
      </c>
      <c r="AD707" s="2" t="s">
        <v>7891</v>
      </c>
      <c r="AE707" s="2" t="s">
        <v>7891</v>
      </c>
      <c r="AF707" s="2" t="s">
        <v>7891</v>
      </c>
      <c r="AG707" s="2" t="s">
        <v>7891</v>
      </c>
      <c r="AH707" s="2" t="s">
        <v>7891</v>
      </c>
      <c r="AI707" s="2" t="s">
        <v>7891</v>
      </c>
      <c r="AJ707" s="2" t="s">
        <v>7891</v>
      </c>
      <c r="AK707" s="2" t="s">
        <v>7891</v>
      </c>
      <c r="AL707" s="2" t="s">
        <v>7891</v>
      </c>
      <c r="AM707" s="2" t="s">
        <v>7891</v>
      </c>
      <c r="AN707" s="2" t="s">
        <v>7891</v>
      </c>
      <c r="AO707" s="2" t="s">
        <v>7891</v>
      </c>
      <c r="AP707" s="2" t="s">
        <v>8330</v>
      </c>
      <c r="AQ707" s="2" t="s">
        <v>7891</v>
      </c>
      <c r="AR707" s="2" t="s">
        <v>7891</v>
      </c>
      <c r="AS707" s="2" t="s">
        <v>7891</v>
      </c>
      <c r="AT707" s="2" t="s">
        <v>8331</v>
      </c>
      <c r="AU707" s="2">
        <v>2022</v>
      </c>
      <c r="AV707" s="2">
        <v>11</v>
      </c>
      <c r="AW707" s="2">
        <v>3</v>
      </c>
      <c r="AX707" s="2" t="s">
        <v>7891</v>
      </c>
      <c r="AY707" s="2" t="s">
        <v>7891</v>
      </c>
      <c r="AZ707" s="2" t="s">
        <v>7891</v>
      </c>
      <c r="BA707" s="2" t="s">
        <v>7891</v>
      </c>
      <c r="BB707" s="2" t="s">
        <v>7891</v>
      </c>
      <c r="BC707" s="2" t="s">
        <v>7891</v>
      </c>
      <c r="BD707" s="2">
        <v>442</v>
      </c>
      <c r="BE707" s="2" t="s">
        <v>6236</v>
      </c>
      <c r="BF707" s="2" t="s">
        <v>7891</v>
      </c>
      <c r="BG707" s="2" t="s">
        <v>7891</v>
      </c>
      <c r="BH707" s="2" t="s">
        <v>7891</v>
      </c>
      <c r="BI707" s="2" t="s">
        <v>7891</v>
      </c>
      <c r="BJ707" s="2" t="s">
        <v>7891</v>
      </c>
      <c r="BK707" s="2" t="s">
        <v>7891</v>
      </c>
      <c r="BL707" s="2" t="s">
        <v>7891</v>
      </c>
      <c r="BM707" s="2">
        <v>35336816</v>
      </c>
      <c r="BN707" s="2" t="s">
        <v>7891</v>
      </c>
      <c r="BO707" s="2" t="s">
        <v>7891</v>
      </c>
      <c r="BP707" s="2" t="s">
        <v>7891</v>
      </c>
      <c r="BQ707" s="2" t="s">
        <v>7891</v>
      </c>
      <c r="BR707" s="2" t="s">
        <v>8332</v>
      </c>
    </row>
    <row r="708" spans="1:70" s="2" customFormat="1" ht="13" x14ac:dyDescent="0.3">
      <c r="A708" s="2" t="s">
        <v>11404</v>
      </c>
      <c r="B708" s="2" t="s">
        <v>8214</v>
      </c>
      <c r="C708" s="9" t="s">
        <v>7891</v>
      </c>
      <c r="D708" s="2" t="s">
        <v>8215</v>
      </c>
      <c r="E708" s="2" t="s">
        <v>8216</v>
      </c>
      <c r="U708" s="2" t="s">
        <v>7891</v>
      </c>
      <c r="V708" s="2" t="s">
        <v>8217</v>
      </c>
      <c r="W708" s="2" t="s">
        <v>7891</v>
      </c>
      <c r="X708" s="2" t="s">
        <v>7891</v>
      </c>
      <c r="Y708" s="2" t="s">
        <v>7891</v>
      </c>
      <c r="Z708" s="2" t="s">
        <v>7891</v>
      </c>
      <c r="AA708" s="2" t="s">
        <v>7891</v>
      </c>
      <c r="AB708" s="2" t="s">
        <v>8218</v>
      </c>
      <c r="AC708" s="2" t="s">
        <v>7891</v>
      </c>
      <c r="AD708" s="2" t="s">
        <v>7891</v>
      </c>
      <c r="AE708" s="2" t="s">
        <v>7891</v>
      </c>
      <c r="AF708" s="2" t="s">
        <v>7891</v>
      </c>
      <c r="AG708" s="2" t="s">
        <v>7891</v>
      </c>
      <c r="AH708" s="2" t="s">
        <v>7891</v>
      </c>
      <c r="AI708" s="2" t="s">
        <v>7891</v>
      </c>
      <c r="AJ708" s="2" t="s">
        <v>7891</v>
      </c>
      <c r="AK708" s="2" t="s">
        <v>7891</v>
      </c>
      <c r="AL708" s="2" t="s">
        <v>7891</v>
      </c>
      <c r="AM708" s="2" t="s">
        <v>7891</v>
      </c>
      <c r="AN708" s="2" t="s">
        <v>7891</v>
      </c>
      <c r="AO708" s="2" t="s">
        <v>8219</v>
      </c>
      <c r="AP708" s="2" t="s">
        <v>8220</v>
      </c>
      <c r="AQ708" s="2" t="s">
        <v>7891</v>
      </c>
      <c r="AR708" s="2" t="s">
        <v>7891</v>
      </c>
      <c r="AS708" s="2" t="s">
        <v>7891</v>
      </c>
      <c r="AT708" s="2" t="s">
        <v>7891</v>
      </c>
      <c r="AU708" s="2" t="s">
        <v>7891</v>
      </c>
      <c r="AV708" s="2" t="s">
        <v>7891</v>
      </c>
      <c r="AW708" s="2" t="s">
        <v>7891</v>
      </c>
      <c r="AX708" s="2" t="s">
        <v>7891</v>
      </c>
      <c r="AY708" s="2" t="s">
        <v>7891</v>
      </c>
      <c r="AZ708" s="2" t="s">
        <v>7891</v>
      </c>
      <c r="BA708" s="2" t="s">
        <v>7891</v>
      </c>
      <c r="BB708" s="2" t="s">
        <v>7891</v>
      </c>
      <c r="BC708" s="2" t="s">
        <v>7891</v>
      </c>
      <c r="BD708" s="2" t="s">
        <v>7891</v>
      </c>
      <c r="BE708" s="2" t="s">
        <v>8221</v>
      </c>
      <c r="BF708" s="2" t="s">
        <v>7891</v>
      </c>
      <c r="BG708" s="2" t="s">
        <v>8197</v>
      </c>
      <c r="BH708" s="2" t="s">
        <v>7891</v>
      </c>
      <c r="BI708" s="2" t="s">
        <v>7891</v>
      </c>
      <c r="BJ708" s="2" t="s">
        <v>7891</v>
      </c>
      <c r="BK708" s="2" t="s">
        <v>7891</v>
      </c>
      <c r="BL708" s="2" t="s">
        <v>7891</v>
      </c>
      <c r="BM708" s="2" t="s">
        <v>7891</v>
      </c>
      <c r="BN708" s="2" t="s">
        <v>7891</v>
      </c>
      <c r="BO708" s="2" t="s">
        <v>7891</v>
      </c>
      <c r="BP708" s="2" t="s">
        <v>7891</v>
      </c>
      <c r="BQ708" s="2" t="s">
        <v>7891</v>
      </c>
      <c r="BR708" s="2" t="s">
        <v>8222</v>
      </c>
    </row>
    <row r="709" spans="1:70" s="2" customFormat="1" ht="13" x14ac:dyDescent="0.3">
      <c r="A709" s="12" t="s">
        <v>6816</v>
      </c>
      <c r="B709" s="2" t="s">
        <v>4797</v>
      </c>
      <c r="C709" s="9">
        <v>2021</v>
      </c>
      <c r="D709" s="2" t="s">
        <v>4796</v>
      </c>
      <c r="E709" s="2" t="s">
        <v>4335</v>
      </c>
      <c r="G709" s="2" t="s">
        <v>4798</v>
      </c>
      <c r="H709" s="2" t="s">
        <v>4799</v>
      </c>
      <c r="K709" s="11">
        <v>44283</v>
      </c>
      <c r="L709" s="2" t="s">
        <v>4800</v>
      </c>
      <c r="N709" s="2" t="s">
        <v>3432</v>
      </c>
    </row>
    <row r="710" spans="1:70" s="2" customFormat="1" ht="13" x14ac:dyDescent="0.3">
      <c r="A710" s="12" t="s">
        <v>7072</v>
      </c>
      <c r="B710" s="2" t="s">
        <v>4797</v>
      </c>
      <c r="C710" s="9">
        <v>2021</v>
      </c>
      <c r="D710" s="2" t="s">
        <v>4796</v>
      </c>
      <c r="E710" s="2" t="s">
        <v>4335</v>
      </c>
      <c r="G710" s="2" t="s">
        <v>4798</v>
      </c>
      <c r="H710" s="2" t="s">
        <v>4799</v>
      </c>
      <c r="K710" s="11">
        <v>44283</v>
      </c>
      <c r="L710" s="2" t="s">
        <v>4800</v>
      </c>
      <c r="N710" s="2" t="s">
        <v>3432</v>
      </c>
    </row>
    <row r="711" spans="1:70" s="2" customFormat="1" ht="13" x14ac:dyDescent="0.3">
      <c r="A711" s="12" t="s">
        <v>7079</v>
      </c>
      <c r="B711" s="2" t="s">
        <v>4797</v>
      </c>
      <c r="C711" s="9">
        <v>2021</v>
      </c>
      <c r="D711" s="2" t="s">
        <v>4796</v>
      </c>
      <c r="E711" s="2" t="s">
        <v>4335</v>
      </c>
      <c r="G711" s="2" t="s">
        <v>4798</v>
      </c>
      <c r="H711" s="2" t="s">
        <v>4799</v>
      </c>
      <c r="K711" s="11">
        <v>44283</v>
      </c>
      <c r="L711" s="2" t="s">
        <v>4800</v>
      </c>
      <c r="N711" s="2" t="s">
        <v>3432</v>
      </c>
    </row>
    <row r="712" spans="1:70" s="2" customFormat="1" ht="13" x14ac:dyDescent="0.3">
      <c r="A712" s="12" t="s">
        <v>7738</v>
      </c>
      <c r="B712" s="2" t="s">
        <v>7644</v>
      </c>
      <c r="C712" s="9">
        <v>2021</v>
      </c>
      <c r="D712" s="2" t="s">
        <v>4796</v>
      </c>
      <c r="E712" s="2" t="s">
        <v>2451</v>
      </c>
      <c r="G712" s="2">
        <v>137</v>
      </c>
      <c r="J712" s="2">
        <v>437</v>
      </c>
      <c r="K712" s="2">
        <v>443</v>
      </c>
      <c r="M712" s="2">
        <v>10</v>
      </c>
      <c r="N712" s="2" t="s">
        <v>3432</v>
      </c>
      <c r="O712" s="2" t="s">
        <v>7645</v>
      </c>
      <c r="P712" s="2" t="s">
        <v>467</v>
      </c>
      <c r="Q712" s="2" t="s">
        <v>7218</v>
      </c>
      <c r="R712" s="2" t="s">
        <v>7257</v>
      </c>
      <c r="S712" s="2" t="s">
        <v>7219</v>
      </c>
      <c r="T712" s="2" t="s">
        <v>7646</v>
      </c>
    </row>
    <row r="713" spans="1:70" s="2" customFormat="1" ht="13" x14ac:dyDescent="0.3">
      <c r="A713" s="12" t="s">
        <v>7858</v>
      </c>
      <c r="B713" s="2" t="s">
        <v>7644</v>
      </c>
      <c r="C713" s="9">
        <v>2021</v>
      </c>
      <c r="D713" s="2" t="s">
        <v>4796</v>
      </c>
      <c r="E713" s="2" t="s">
        <v>2451</v>
      </c>
      <c r="G713" s="2">
        <v>137</v>
      </c>
      <c r="J713" s="2">
        <v>437</v>
      </c>
      <c r="K713" s="2">
        <v>443</v>
      </c>
      <c r="M713" s="2">
        <v>10</v>
      </c>
      <c r="N713" s="2" t="s">
        <v>3432</v>
      </c>
      <c r="O713" s="2" t="s">
        <v>7645</v>
      </c>
      <c r="P713" s="2" t="s">
        <v>467</v>
      </c>
      <c r="Q713" s="2" t="s">
        <v>7218</v>
      </c>
      <c r="R713" s="2" t="s">
        <v>7257</v>
      </c>
      <c r="S713" s="2" t="s">
        <v>7219</v>
      </c>
      <c r="T713" s="2" t="s">
        <v>7646</v>
      </c>
    </row>
    <row r="714" spans="1:70" s="2" customFormat="1" ht="13" x14ac:dyDescent="0.3">
      <c r="A714" s="12" t="s">
        <v>11404</v>
      </c>
      <c r="B714" s="2" t="s">
        <v>10048</v>
      </c>
      <c r="C714" s="9" t="s">
        <v>7891</v>
      </c>
      <c r="D714" s="2" t="s">
        <v>4796</v>
      </c>
      <c r="E714" s="2" t="s">
        <v>8885</v>
      </c>
      <c r="U714" s="2" t="s">
        <v>7891</v>
      </c>
      <c r="V714" s="2" t="s">
        <v>10049</v>
      </c>
      <c r="W714" s="2" t="s">
        <v>7891</v>
      </c>
      <c r="X714" s="2" t="s">
        <v>7891</v>
      </c>
      <c r="Y714" s="2" t="s">
        <v>7891</v>
      </c>
      <c r="Z714" s="2" t="s">
        <v>7891</v>
      </c>
      <c r="AA714" s="2" t="s">
        <v>10050</v>
      </c>
      <c r="AB714" s="2" t="s">
        <v>10051</v>
      </c>
      <c r="AC714" s="2" t="s">
        <v>7891</v>
      </c>
      <c r="AD714" s="2" t="s">
        <v>7891</v>
      </c>
      <c r="AE714" s="2" t="s">
        <v>7891</v>
      </c>
      <c r="AF714" s="2" t="s">
        <v>7891</v>
      </c>
      <c r="AG714" s="2" t="s">
        <v>7891</v>
      </c>
      <c r="AH714" s="2" t="s">
        <v>7891</v>
      </c>
      <c r="AI714" s="2" t="s">
        <v>7891</v>
      </c>
      <c r="AJ714" s="2" t="s">
        <v>7891</v>
      </c>
      <c r="AK714" s="2" t="s">
        <v>7891</v>
      </c>
      <c r="AL714" s="2" t="s">
        <v>7891</v>
      </c>
      <c r="AM714" s="2" t="s">
        <v>7891</v>
      </c>
      <c r="AN714" s="2" t="s">
        <v>7891</v>
      </c>
      <c r="AO714" s="2" t="s">
        <v>8888</v>
      </c>
      <c r="AP714" s="2" t="s">
        <v>8889</v>
      </c>
      <c r="AQ714" s="2" t="s">
        <v>7891</v>
      </c>
      <c r="AR714" s="2" t="s">
        <v>7891</v>
      </c>
      <c r="AS714" s="2" t="s">
        <v>7891</v>
      </c>
      <c r="AT714" s="2" t="s">
        <v>7967</v>
      </c>
      <c r="AU714" s="2">
        <v>2021</v>
      </c>
      <c r="AV714" s="2">
        <v>137</v>
      </c>
      <c r="AW714" s="2" t="s">
        <v>7891</v>
      </c>
      <c r="AX714" s="2" t="s">
        <v>7891</v>
      </c>
      <c r="AY714" s="2" t="s">
        <v>7891</v>
      </c>
      <c r="AZ714" s="2" t="s">
        <v>7891</v>
      </c>
      <c r="BA714" s="2" t="s">
        <v>7891</v>
      </c>
      <c r="BB714" s="2">
        <v>437</v>
      </c>
      <c r="BC714" s="2">
        <v>443</v>
      </c>
      <c r="BD714" s="2" t="s">
        <v>7891</v>
      </c>
      <c r="BE714" s="2" t="s">
        <v>3432</v>
      </c>
      <c r="BF714" s="2" t="s">
        <v>7891</v>
      </c>
      <c r="BG714" s="2" t="s">
        <v>10046</v>
      </c>
      <c r="BH714" s="2" t="s">
        <v>7891</v>
      </c>
      <c r="BI714" s="2" t="s">
        <v>7891</v>
      </c>
      <c r="BJ714" s="2" t="s">
        <v>7891</v>
      </c>
      <c r="BK714" s="2" t="s">
        <v>7891</v>
      </c>
      <c r="BL714" s="2" t="s">
        <v>7891</v>
      </c>
      <c r="BM714" s="2">
        <v>33774538</v>
      </c>
      <c r="BN714" s="2" t="s">
        <v>7891</v>
      </c>
      <c r="BO714" s="2" t="s">
        <v>7891</v>
      </c>
      <c r="BP714" s="2" t="s">
        <v>7891</v>
      </c>
      <c r="BQ714" s="2" t="s">
        <v>7891</v>
      </c>
      <c r="BR714" s="2" t="s">
        <v>10052</v>
      </c>
    </row>
    <row r="715" spans="1:70" s="2" customFormat="1" ht="13" x14ac:dyDescent="0.3">
      <c r="A715" s="12" t="s">
        <v>11408</v>
      </c>
      <c r="B715" s="2" t="s">
        <v>10048</v>
      </c>
      <c r="C715" s="9" t="s">
        <v>7891</v>
      </c>
      <c r="D715" s="2" t="s">
        <v>4796</v>
      </c>
      <c r="E715" s="2" t="s">
        <v>8885</v>
      </c>
      <c r="U715" s="2" t="s">
        <v>7891</v>
      </c>
      <c r="V715" s="2" t="s">
        <v>10049</v>
      </c>
      <c r="W715" s="2" t="s">
        <v>7891</v>
      </c>
      <c r="X715" s="2" t="s">
        <v>7891</v>
      </c>
      <c r="Y715" s="2" t="s">
        <v>7891</v>
      </c>
      <c r="Z715" s="2" t="s">
        <v>7891</v>
      </c>
      <c r="AA715" s="2" t="s">
        <v>10050</v>
      </c>
      <c r="AB715" s="2" t="s">
        <v>10051</v>
      </c>
      <c r="AC715" s="2" t="s">
        <v>7891</v>
      </c>
      <c r="AD715" s="2" t="s">
        <v>7891</v>
      </c>
      <c r="AE715" s="2" t="s">
        <v>7891</v>
      </c>
      <c r="AF715" s="2" t="s">
        <v>7891</v>
      </c>
      <c r="AG715" s="2" t="s">
        <v>7891</v>
      </c>
      <c r="AH715" s="2" t="s">
        <v>7891</v>
      </c>
      <c r="AI715" s="2" t="s">
        <v>7891</v>
      </c>
      <c r="AJ715" s="2" t="s">
        <v>7891</v>
      </c>
      <c r="AK715" s="2" t="s">
        <v>7891</v>
      </c>
      <c r="AL715" s="2" t="s">
        <v>7891</v>
      </c>
      <c r="AM715" s="2" t="s">
        <v>7891</v>
      </c>
      <c r="AN715" s="2" t="s">
        <v>7891</v>
      </c>
      <c r="AO715" s="2" t="s">
        <v>8888</v>
      </c>
      <c r="AP715" s="2" t="s">
        <v>8889</v>
      </c>
      <c r="AQ715" s="2" t="s">
        <v>7891</v>
      </c>
      <c r="AR715" s="2" t="s">
        <v>7891</v>
      </c>
      <c r="AS715" s="2" t="s">
        <v>7891</v>
      </c>
      <c r="AT715" s="2" t="s">
        <v>7967</v>
      </c>
      <c r="AU715" s="2">
        <v>2021</v>
      </c>
      <c r="AV715" s="2">
        <v>137</v>
      </c>
      <c r="AW715" s="2" t="s">
        <v>7891</v>
      </c>
      <c r="AX715" s="2" t="s">
        <v>7891</v>
      </c>
      <c r="AY715" s="2" t="s">
        <v>7891</v>
      </c>
      <c r="AZ715" s="2" t="s">
        <v>7891</v>
      </c>
      <c r="BA715" s="2" t="s">
        <v>7891</v>
      </c>
      <c r="BB715" s="2">
        <v>437</v>
      </c>
      <c r="BC715" s="2">
        <v>443</v>
      </c>
      <c r="BD715" s="2" t="s">
        <v>7891</v>
      </c>
      <c r="BE715" s="2" t="s">
        <v>3432</v>
      </c>
      <c r="BF715" s="2" t="s">
        <v>7891</v>
      </c>
      <c r="BG715" s="2" t="s">
        <v>10046</v>
      </c>
      <c r="BH715" s="2" t="s">
        <v>7891</v>
      </c>
      <c r="BI715" s="2" t="s">
        <v>7891</v>
      </c>
      <c r="BJ715" s="2" t="s">
        <v>7891</v>
      </c>
      <c r="BK715" s="2" t="s">
        <v>7891</v>
      </c>
      <c r="BL715" s="2" t="s">
        <v>7891</v>
      </c>
      <c r="BM715" s="2">
        <v>33774538</v>
      </c>
      <c r="BN715" s="2" t="s">
        <v>7891</v>
      </c>
      <c r="BO715" s="2" t="s">
        <v>7891</v>
      </c>
      <c r="BP715" s="2" t="s">
        <v>7891</v>
      </c>
      <c r="BQ715" s="2" t="s">
        <v>7891</v>
      </c>
      <c r="BR715" s="2" t="s">
        <v>10052</v>
      </c>
    </row>
    <row r="716" spans="1:70" s="2" customFormat="1" ht="13" x14ac:dyDescent="0.3">
      <c r="A716" s="12" t="s">
        <v>3856</v>
      </c>
      <c r="B716" s="2" t="s">
        <v>3430</v>
      </c>
      <c r="C716" s="9">
        <v>2021</v>
      </c>
      <c r="D716" s="2" t="s">
        <v>3429</v>
      </c>
      <c r="E716" s="2" t="s">
        <v>2451</v>
      </c>
      <c r="F716" s="2" t="s">
        <v>3434</v>
      </c>
      <c r="G716" s="2" t="str">
        <f>"00223956"</f>
        <v>00223956</v>
      </c>
      <c r="I716" s="2" t="str">
        <f>"20210501"</f>
        <v>20210501</v>
      </c>
      <c r="J716" s="2">
        <v>137</v>
      </c>
      <c r="L716" s="2">
        <v>437</v>
      </c>
      <c r="M716" s="2">
        <v>7</v>
      </c>
      <c r="N716" s="2" t="s">
        <v>3431</v>
      </c>
      <c r="O716" s="2" t="s">
        <v>3432</v>
      </c>
      <c r="P716" s="2" t="s">
        <v>2124</v>
      </c>
      <c r="Q716" s="2" t="s">
        <v>1495</v>
      </c>
      <c r="R716" s="2" t="s">
        <v>3433</v>
      </c>
      <c r="T716" s="2" t="s">
        <v>3434</v>
      </c>
      <c r="U716" s="2" t="s">
        <v>3435</v>
      </c>
    </row>
    <row r="717" spans="1:70" s="2" customFormat="1" ht="13" x14ac:dyDescent="0.3">
      <c r="A717" s="12" t="s">
        <v>4015</v>
      </c>
      <c r="B717" s="2" t="s">
        <v>3430</v>
      </c>
      <c r="C717" s="9">
        <v>2021</v>
      </c>
      <c r="D717" s="2" t="s">
        <v>3429</v>
      </c>
      <c r="E717" s="2" t="s">
        <v>2451</v>
      </c>
      <c r="F717" s="2" t="s">
        <v>3434</v>
      </c>
      <c r="G717" s="2" t="str">
        <f>"00223956"</f>
        <v>00223956</v>
      </c>
      <c r="I717" s="2" t="str">
        <f>"20210501"</f>
        <v>20210501</v>
      </c>
      <c r="J717" s="2">
        <v>137</v>
      </c>
      <c r="L717" s="2">
        <v>437</v>
      </c>
      <c r="M717" s="2">
        <v>7</v>
      </c>
      <c r="N717" s="2" t="s">
        <v>3431</v>
      </c>
      <c r="O717" s="2" t="s">
        <v>3432</v>
      </c>
      <c r="P717" s="2" t="s">
        <v>2124</v>
      </c>
      <c r="Q717" s="2" t="s">
        <v>1495</v>
      </c>
      <c r="R717" s="2" t="s">
        <v>3433</v>
      </c>
      <c r="T717" s="2" t="s">
        <v>3434</v>
      </c>
      <c r="U717" s="2" t="s">
        <v>3435</v>
      </c>
    </row>
    <row r="718" spans="1:70" s="2" customFormat="1" ht="13" x14ac:dyDescent="0.3">
      <c r="A718" s="2" t="s">
        <v>4086</v>
      </c>
      <c r="B718" s="2" t="s">
        <v>3430</v>
      </c>
      <c r="C718" s="9">
        <v>2021</v>
      </c>
      <c r="D718" s="2" t="s">
        <v>3429</v>
      </c>
      <c r="E718" s="2" t="s">
        <v>2451</v>
      </c>
      <c r="F718" s="2" t="s">
        <v>3434</v>
      </c>
      <c r="G718" s="2" t="str">
        <f>"00223956"</f>
        <v>00223956</v>
      </c>
      <c r="I718" s="2" t="str">
        <f>"20210501"</f>
        <v>20210501</v>
      </c>
      <c r="J718" s="2">
        <v>137</v>
      </c>
      <c r="L718" s="2">
        <v>437</v>
      </c>
      <c r="M718" s="2">
        <v>7</v>
      </c>
      <c r="N718" s="2" t="s">
        <v>3431</v>
      </c>
      <c r="O718" s="2" t="s">
        <v>3432</v>
      </c>
      <c r="P718" s="2" t="s">
        <v>2124</v>
      </c>
      <c r="Q718" s="2" t="s">
        <v>1495</v>
      </c>
      <c r="R718" s="2" t="s">
        <v>3433</v>
      </c>
      <c r="T718" s="2" t="s">
        <v>3434</v>
      </c>
      <c r="U718" s="2" t="s">
        <v>3435</v>
      </c>
    </row>
    <row r="719" spans="1:70" s="2" customFormat="1" ht="13" x14ac:dyDescent="0.3">
      <c r="A719" s="2" t="s">
        <v>11404</v>
      </c>
      <c r="B719" s="2" t="s">
        <v>8103</v>
      </c>
      <c r="C719" s="9" t="s">
        <v>7891</v>
      </c>
      <c r="D719" s="2" t="s">
        <v>8104</v>
      </c>
      <c r="E719" s="2" t="s">
        <v>8105</v>
      </c>
      <c r="U719" s="2" t="s">
        <v>7891</v>
      </c>
      <c r="V719" s="2" t="s">
        <v>8106</v>
      </c>
      <c r="W719" s="2" t="s">
        <v>7891</v>
      </c>
      <c r="X719" s="2" t="s">
        <v>7891</v>
      </c>
      <c r="Y719" s="2" t="s">
        <v>7891</v>
      </c>
      <c r="Z719" s="2" t="s">
        <v>7891</v>
      </c>
      <c r="AA719" s="2" t="s">
        <v>7891</v>
      </c>
      <c r="AB719" s="2" t="s">
        <v>7891</v>
      </c>
      <c r="AC719" s="2" t="s">
        <v>7891</v>
      </c>
      <c r="AD719" s="2" t="s">
        <v>7891</v>
      </c>
      <c r="AE719" s="2" t="s">
        <v>7891</v>
      </c>
      <c r="AF719" s="2" t="s">
        <v>7891</v>
      </c>
      <c r="AG719" s="2" t="s">
        <v>7891</v>
      </c>
      <c r="AH719" s="2" t="s">
        <v>7891</v>
      </c>
      <c r="AI719" s="2" t="s">
        <v>7891</v>
      </c>
      <c r="AJ719" s="2" t="s">
        <v>7891</v>
      </c>
      <c r="AK719" s="2" t="s">
        <v>7891</v>
      </c>
      <c r="AL719" s="2" t="s">
        <v>7891</v>
      </c>
      <c r="AM719" s="2" t="s">
        <v>7891</v>
      </c>
      <c r="AN719" s="2" t="s">
        <v>7891</v>
      </c>
      <c r="AO719" s="2" t="s">
        <v>8107</v>
      </c>
      <c r="AP719" s="2" t="s">
        <v>8108</v>
      </c>
      <c r="AQ719" s="2" t="s">
        <v>7891</v>
      </c>
      <c r="AR719" s="2" t="s">
        <v>7891</v>
      </c>
      <c r="AS719" s="2" t="s">
        <v>7891</v>
      </c>
      <c r="AT719" s="2" t="s">
        <v>7891</v>
      </c>
      <c r="AU719" s="2" t="s">
        <v>7891</v>
      </c>
      <c r="AV719" s="2" t="s">
        <v>7891</v>
      </c>
      <c r="AW719" s="2" t="s">
        <v>7891</v>
      </c>
      <c r="AX719" s="2" t="s">
        <v>7891</v>
      </c>
      <c r="AY719" s="2" t="s">
        <v>7891</v>
      </c>
      <c r="AZ719" s="2" t="s">
        <v>7891</v>
      </c>
      <c r="BA719" s="2" t="s">
        <v>7891</v>
      </c>
      <c r="BB719" s="2" t="s">
        <v>7891</v>
      </c>
      <c r="BC719" s="2" t="s">
        <v>7891</v>
      </c>
      <c r="BD719" s="2" t="s">
        <v>7891</v>
      </c>
      <c r="BE719" s="2" t="s">
        <v>8109</v>
      </c>
      <c r="BF719" s="2" t="s">
        <v>7891</v>
      </c>
      <c r="BG719" s="2" t="s">
        <v>7975</v>
      </c>
      <c r="BH719" s="2" t="s">
        <v>7891</v>
      </c>
      <c r="BI719" s="2" t="s">
        <v>7891</v>
      </c>
      <c r="BJ719" s="2" t="s">
        <v>7891</v>
      </c>
      <c r="BK719" s="2" t="s">
        <v>7891</v>
      </c>
      <c r="BL719" s="2" t="s">
        <v>7891</v>
      </c>
      <c r="BM719" s="2" t="s">
        <v>7891</v>
      </c>
      <c r="BN719" s="2" t="s">
        <v>7891</v>
      </c>
      <c r="BO719" s="2" t="s">
        <v>7891</v>
      </c>
      <c r="BP719" s="2" t="s">
        <v>7891</v>
      </c>
      <c r="BQ719" s="2" t="s">
        <v>7891</v>
      </c>
      <c r="BR719" s="2" t="s">
        <v>8110</v>
      </c>
    </row>
    <row r="720" spans="1:70" s="2" customFormat="1" ht="13" x14ac:dyDescent="0.3">
      <c r="A720" s="12" t="s">
        <v>11407</v>
      </c>
      <c r="B720" s="2" t="s">
        <v>11548</v>
      </c>
      <c r="C720" s="9" t="s">
        <v>7891</v>
      </c>
      <c r="D720" s="2" t="s">
        <v>11549</v>
      </c>
      <c r="E720" s="2" t="s">
        <v>11550</v>
      </c>
      <c r="U720" s="2" t="s">
        <v>7891</v>
      </c>
      <c r="V720" s="2" t="s">
        <v>11551</v>
      </c>
      <c r="W720" s="2" t="s">
        <v>7891</v>
      </c>
      <c r="X720" s="2" t="s">
        <v>7891</v>
      </c>
      <c r="Y720" s="2" t="s">
        <v>7891</v>
      </c>
      <c r="Z720" s="2" t="s">
        <v>7891</v>
      </c>
      <c r="AA720" s="2" t="s">
        <v>7891</v>
      </c>
      <c r="AB720" s="2" t="s">
        <v>11552</v>
      </c>
      <c r="AC720" s="2" t="s">
        <v>7891</v>
      </c>
      <c r="AD720" s="2" t="s">
        <v>7891</v>
      </c>
      <c r="AE720" s="2" t="s">
        <v>7891</v>
      </c>
      <c r="AF720" s="2" t="s">
        <v>7891</v>
      </c>
      <c r="AG720" s="2" t="s">
        <v>7891</v>
      </c>
      <c r="AH720" s="2" t="s">
        <v>7891</v>
      </c>
      <c r="AI720" s="2" t="s">
        <v>7891</v>
      </c>
      <c r="AJ720" s="2" t="s">
        <v>7891</v>
      </c>
      <c r="AK720" s="2" t="s">
        <v>7891</v>
      </c>
      <c r="AL720" s="2" t="s">
        <v>7891</v>
      </c>
      <c r="AM720" s="2" t="s">
        <v>7891</v>
      </c>
      <c r="AN720" s="2" t="s">
        <v>7891</v>
      </c>
      <c r="AO720" s="2" t="s">
        <v>11553</v>
      </c>
      <c r="AP720" s="2" t="s">
        <v>7891</v>
      </c>
      <c r="AQ720" s="2" t="s">
        <v>7891</v>
      </c>
      <c r="AR720" s="2" t="s">
        <v>7891</v>
      </c>
      <c r="AS720" s="2" t="s">
        <v>7891</v>
      </c>
      <c r="AT720" s="2" t="s">
        <v>10694</v>
      </c>
      <c r="AU720" s="2">
        <v>2021</v>
      </c>
      <c r="AV720" s="2">
        <v>13</v>
      </c>
      <c r="AW720" s="2">
        <v>1</v>
      </c>
      <c r="AX720" s="2" t="s">
        <v>7891</v>
      </c>
      <c r="AY720" s="2" t="s">
        <v>7891</v>
      </c>
      <c r="AZ720" s="2" t="s">
        <v>7891</v>
      </c>
      <c r="BA720" s="2" t="s">
        <v>7891</v>
      </c>
      <c r="BB720" s="2" t="s">
        <v>7891</v>
      </c>
      <c r="BC720" s="2" t="s">
        <v>7891</v>
      </c>
      <c r="BD720" s="2" t="s">
        <v>7891</v>
      </c>
      <c r="BE720" s="2" t="s">
        <v>11554</v>
      </c>
      <c r="BF720" s="2" t="s">
        <v>7891</v>
      </c>
      <c r="BG720" s="2" t="s">
        <v>7891</v>
      </c>
      <c r="BH720" s="2" t="s">
        <v>7891</v>
      </c>
      <c r="BI720" s="2" t="s">
        <v>7891</v>
      </c>
      <c r="BJ720" s="2" t="s">
        <v>7891</v>
      </c>
      <c r="BK720" s="2" t="s">
        <v>7891</v>
      </c>
      <c r="BL720" s="2" t="s">
        <v>7891</v>
      </c>
      <c r="BM720" s="2" t="s">
        <v>7891</v>
      </c>
      <c r="BN720" s="2" t="s">
        <v>7891</v>
      </c>
      <c r="BO720" s="2" t="s">
        <v>7891</v>
      </c>
      <c r="BP720" s="2" t="s">
        <v>7891</v>
      </c>
      <c r="BQ720" s="2" t="s">
        <v>7891</v>
      </c>
      <c r="BR720" s="2" t="s">
        <v>11555</v>
      </c>
    </row>
    <row r="721" spans="1:70" s="2" customFormat="1" ht="13" x14ac:dyDescent="0.3">
      <c r="A721" s="2" t="s">
        <v>7505</v>
      </c>
      <c r="B721" s="2" t="s">
        <v>7489</v>
      </c>
      <c r="C721" s="9">
        <v>2021</v>
      </c>
      <c r="D721" s="2" t="s">
        <v>7490</v>
      </c>
      <c r="E721" s="2" t="s">
        <v>7491</v>
      </c>
      <c r="G721" s="2">
        <v>13</v>
      </c>
      <c r="H721" s="2">
        <v>1</v>
      </c>
      <c r="N721" s="2" t="s">
        <v>7492</v>
      </c>
      <c r="O721" s="2" t="s">
        <v>7493</v>
      </c>
      <c r="P721" s="2" t="s">
        <v>467</v>
      </c>
      <c r="Q721" s="2" t="s">
        <v>7218</v>
      </c>
      <c r="R721" s="2" t="s">
        <v>7385</v>
      </c>
      <c r="S721" s="2" t="s">
        <v>7219</v>
      </c>
      <c r="T721" s="2" t="s">
        <v>7494</v>
      </c>
    </row>
    <row r="722" spans="1:70" s="2" customFormat="1" ht="13" x14ac:dyDescent="0.3">
      <c r="A722" s="12" t="s">
        <v>6816</v>
      </c>
      <c r="B722" s="2" t="s">
        <v>4972</v>
      </c>
      <c r="C722" s="9">
        <v>2021</v>
      </c>
      <c r="D722" s="2" t="s">
        <v>4971</v>
      </c>
      <c r="E722" s="2" t="s">
        <v>4975</v>
      </c>
      <c r="G722" s="2" t="s">
        <v>4973</v>
      </c>
      <c r="H722" s="2" t="s">
        <v>4974</v>
      </c>
      <c r="K722" s="11">
        <v>44208</v>
      </c>
      <c r="L722" s="2" t="s">
        <v>4976</v>
      </c>
      <c r="N722" s="2" t="s">
        <v>4977</v>
      </c>
    </row>
    <row r="723" spans="1:70" s="2" customFormat="1" ht="13" x14ac:dyDescent="0.3">
      <c r="A723" s="2" t="s">
        <v>3856</v>
      </c>
      <c r="B723" s="2" t="s">
        <v>2940</v>
      </c>
      <c r="C723" s="9">
        <v>2022</v>
      </c>
      <c r="D723" s="2" t="s">
        <v>2939</v>
      </c>
      <c r="E723" s="2" t="s">
        <v>2338</v>
      </c>
      <c r="F723" s="2" t="s">
        <v>2943</v>
      </c>
      <c r="G723" s="2" t="str">
        <f>"10461310"</f>
        <v>10461310</v>
      </c>
      <c r="I723" s="2" t="str">
        <f>"20220331"</f>
        <v>20220331</v>
      </c>
      <c r="N723" s="2" t="s">
        <v>2941</v>
      </c>
      <c r="O723" s="2" t="s">
        <v>2942</v>
      </c>
      <c r="P723" s="2" t="s">
        <v>2108</v>
      </c>
      <c r="Q723" s="2" t="s">
        <v>2054</v>
      </c>
      <c r="R723" s="2" t="s">
        <v>2055</v>
      </c>
      <c r="T723" s="2" t="s">
        <v>2943</v>
      </c>
      <c r="U723" s="2" t="s">
        <v>2944</v>
      </c>
    </row>
    <row r="724" spans="1:70" s="2" customFormat="1" ht="13" x14ac:dyDescent="0.3">
      <c r="A724" s="2" t="s">
        <v>7505</v>
      </c>
      <c r="B724" s="2" t="s">
        <v>7403</v>
      </c>
      <c r="C724" s="9">
        <v>2021</v>
      </c>
      <c r="D724" s="2" t="s">
        <v>4971</v>
      </c>
      <c r="E724" s="2" t="s">
        <v>7404</v>
      </c>
      <c r="G724" s="2">
        <v>12</v>
      </c>
      <c r="H724" s="2">
        <v>1</v>
      </c>
      <c r="I724" s="2">
        <v>164</v>
      </c>
      <c r="M724" s="2">
        <v>9</v>
      </c>
      <c r="N724" s="2" t="s">
        <v>4977</v>
      </c>
      <c r="O724" s="2" t="s">
        <v>7405</v>
      </c>
      <c r="P724" s="2" t="s">
        <v>467</v>
      </c>
      <c r="Q724" s="2" t="s">
        <v>7218</v>
      </c>
      <c r="R724" s="2" t="s">
        <v>7266</v>
      </c>
      <c r="S724" s="2" t="s">
        <v>7219</v>
      </c>
      <c r="T724" s="2" t="s">
        <v>7406</v>
      </c>
    </row>
    <row r="725" spans="1:70" s="2" customFormat="1" ht="13" x14ac:dyDescent="0.3">
      <c r="A725" s="12" t="s">
        <v>2013</v>
      </c>
      <c r="B725" s="2" t="s">
        <v>1980</v>
      </c>
      <c r="C725" s="10">
        <v>2022</v>
      </c>
      <c r="D725" s="2" t="s">
        <v>1979</v>
      </c>
      <c r="E725" s="2" t="s">
        <v>1264</v>
      </c>
      <c r="F725" s="2" t="s">
        <v>1983</v>
      </c>
      <c r="G725" s="2" t="str">
        <f>"01907409"</f>
        <v>01907409</v>
      </c>
      <c r="I725" s="2" t="str">
        <f>"Feb2022"</f>
        <v>Feb2022</v>
      </c>
      <c r="J725" s="2">
        <v>133</v>
      </c>
      <c r="M725" s="2">
        <v>1</v>
      </c>
      <c r="N725" s="2">
        <v>154735986</v>
      </c>
      <c r="O725" s="2" t="s">
        <v>1981</v>
      </c>
      <c r="P725" s="2" t="s">
        <v>489</v>
      </c>
      <c r="Q725" s="2" t="s">
        <v>442</v>
      </c>
      <c r="R725" s="2" t="s">
        <v>1982</v>
      </c>
      <c r="U725" s="2" t="s">
        <v>1984</v>
      </c>
    </row>
    <row r="726" spans="1:70" s="2" customFormat="1" ht="13" x14ac:dyDescent="0.3">
      <c r="A726" s="2" t="s">
        <v>2016</v>
      </c>
      <c r="B726" s="2" t="s">
        <v>1980</v>
      </c>
      <c r="C726" s="10">
        <v>2022</v>
      </c>
      <c r="D726" s="2" t="s">
        <v>1979</v>
      </c>
      <c r="E726" s="2" t="s">
        <v>1264</v>
      </c>
      <c r="F726" s="2" t="s">
        <v>1983</v>
      </c>
      <c r="G726" s="2" t="str">
        <f>"01907409"</f>
        <v>01907409</v>
      </c>
      <c r="I726" s="2" t="str">
        <f>"Feb2022"</f>
        <v>Feb2022</v>
      </c>
      <c r="J726" s="2">
        <v>133</v>
      </c>
      <c r="M726" s="2">
        <v>1</v>
      </c>
      <c r="N726" s="2">
        <v>154735986</v>
      </c>
      <c r="O726" s="2" t="s">
        <v>1981</v>
      </c>
      <c r="P726" s="2" t="s">
        <v>489</v>
      </c>
      <c r="Q726" s="2" t="s">
        <v>442</v>
      </c>
      <c r="R726" s="2" t="s">
        <v>1982</v>
      </c>
      <c r="U726" s="2" t="s">
        <v>1984</v>
      </c>
    </row>
    <row r="727" spans="1:70" s="2" customFormat="1" ht="13" x14ac:dyDescent="0.3">
      <c r="A727" s="12" t="s">
        <v>3856</v>
      </c>
      <c r="B727" s="2" t="s">
        <v>1980</v>
      </c>
      <c r="C727" s="9">
        <v>2021</v>
      </c>
      <c r="D727" s="2" t="s">
        <v>2914</v>
      </c>
      <c r="E727" s="2" t="s">
        <v>2915</v>
      </c>
      <c r="F727" s="2" t="s">
        <v>2919</v>
      </c>
      <c r="G727" s="2" t="str">
        <f>"01452134"</f>
        <v>01452134</v>
      </c>
      <c r="I727" s="2" t="str">
        <f>"20210701"</f>
        <v>20210701</v>
      </c>
      <c r="J727" s="2">
        <v>117</v>
      </c>
      <c r="N727" s="2" t="s">
        <v>2916</v>
      </c>
      <c r="O727" s="2" t="s">
        <v>2917</v>
      </c>
      <c r="P727" s="2" t="s">
        <v>2124</v>
      </c>
      <c r="Q727" s="2" t="s">
        <v>1495</v>
      </c>
      <c r="R727" s="2" t="s">
        <v>2918</v>
      </c>
      <c r="T727" s="2" t="s">
        <v>2919</v>
      </c>
      <c r="U727" s="2" t="s">
        <v>2920</v>
      </c>
    </row>
    <row r="728" spans="1:70" s="2" customFormat="1" ht="13" x14ac:dyDescent="0.3">
      <c r="A728" s="2" t="s">
        <v>4086</v>
      </c>
      <c r="B728" s="2" t="s">
        <v>1980</v>
      </c>
      <c r="C728" s="9">
        <v>2021</v>
      </c>
      <c r="D728" s="2" t="s">
        <v>2914</v>
      </c>
      <c r="E728" s="2" t="s">
        <v>2915</v>
      </c>
      <c r="F728" s="2" t="s">
        <v>2919</v>
      </c>
      <c r="G728" s="2" t="str">
        <f>"01452134"</f>
        <v>01452134</v>
      </c>
      <c r="I728" s="2" t="str">
        <f>"20210701"</f>
        <v>20210701</v>
      </c>
      <c r="J728" s="2">
        <v>117</v>
      </c>
      <c r="N728" s="2" t="s">
        <v>2916</v>
      </c>
      <c r="O728" s="2" t="s">
        <v>2917</v>
      </c>
      <c r="P728" s="2" t="s">
        <v>2124</v>
      </c>
      <c r="Q728" s="2" t="s">
        <v>1495</v>
      </c>
      <c r="R728" s="2" t="s">
        <v>2918</v>
      </c>
      <c r="T728" s="2" t="s">
        <v>2919</v>
      </c>
      <c r="U728" s="2" t="s">
        <v>2920</v>
      </c>
    </row>
    <row r="729" spans="1:70" s="2" customFormat="1" ht="13" x14ac:dyDescent="0.3">
      <c r="A729" s="2" t="s">
        <v>1827</v>
      </c>
      <c r="B729" s="2" t="s">
        <v>674</v>
      </c>
      <c r="C729" s="10">
        <v>2021</v>
      </c>
      <c r="D729" s="2" t="s">
        <v>673</v>
      </c>
      <c r="E729" s="2" t="s">
        <v>675</v>
      </c>
      <c r="I729" s="2" t="str">
        <f>"Summer2021"</f>
        <v>Summer2021</v>
      </c>
      <c r="K729" s="2">
        <v>68</v>
      </c>
      <c r="L729" s="2">
        <v>14</v>
      </c>
      <c r="M729" s="2">
        <v>2</v>
      </c>
      <c r="N729" s="2">
        <v>152172112</v>
      </c>
      <c r="P729" s="2" t="s">
        <v>676</v>
      </c>
      <c r="Q729" s="2" t="s">
        <v>677</v>
      </c>
      <c r="R729" s="2" t="s">
        <v>678</v>
      </c>
      <c r="U729" s="2" t="s">
        <v>679</v>
      </c>
    </row>
    <row r="730" spans="1:70" s="2" customFormat="1" ht="13" x14ac:dyDescent="0.3">
      <c r="A730" s="12" t="s">
        <v>6816</v>
      </c>
      <c r="B730" s="2" t="s">
        <v>5495</v>
      </c>
      <c r="C730" s="9">
        <v>2021</v>
      </c>
      <c r="D730" s="2" t="s">
        <v>5494</v>
      </c>
      <c r="E730" s="2" t="s">
        <v>4716</v>
      </c>
      <c r="G730" s="2" t="s">
        <v>5496</v>
      </c>
      <c r="H730" s="2" t="s">
        <v>5497</v>
      </c>
      <c r="K730" s="11">
        <v>44218</v>
      </c>
      <c r="L730" s="2" t="s">
        <v>5498</v>
      </c>
      <c r="N730" s="2" t="s">
        <v>2644</v>
      </c>
    </row>
    <row r="731" spans="1:70" s="2" customFormat="1" ht="13" x14ac:dyDescent="0.3">
      <c r="A731" s="12" t="s">
        <v>11404</v>
      </c>
      <c r="B731" s="2" t="s">
        <v>10373</v>
      </c>
      <c r="C731" s="9" t="s">
        <v>7891</v>
      </c>
      <c r="D731" s="2" t="s">
        <v>5494</v>
      </c>
      <c r="E731" s="2" t="s">
        <v>10329</v>
      </c>
      <c r="U731" s="2" t="s">
        <v>7891</v>
      </c>
      <c r="V731" s="2" t="s">
        <v>10374</v>
      </c>
      <c r="W731" s="2" t="s">
        <v>7891</v>
      </c>
      <c r="X731" s="2" t="s">
        <v>7891</v>
      </c>
      <c r="Y731" s="2" t="s">
        <v>7891</v>
      </c>
      <c r="Z731" s="2" t="s">
        <v>7891</v>
      </c>
      <c r="AA731" s="2" t="s">
        <v>10375</v>
      </c>
      <c r="AB731" s="2" t="s">
        <v>10376</v>
      </c>
      <c r="AC731" s="2" t="s">
        <v>7891</v>
      </c>
      <c r="AD731" s="2" t="s">
        <v>7891</v>
      </c>
      <c r="AE731" s="2" t="s">
        <v>7891</v>
      </c>
      <c r="AF731" s="2" t="s">
        <v>7891</v>
      </c>
      <c r="AG731" s="2" t="s">
        <v>7891</v>
      </c>
      <c r="AH731" s="2" t="s">
        <v>7891</v>
      </c>
      <c r="AI731" s="2" t="s">
        <v>7891</v>
      </c>
      <c r="AJ731" s="2" t="s">
        <v>7891</v>
      </c>
      <c r="AK731" s="2" t="s">
        <v>7891</v>
      </c>
      <c r="AL731" s="2" t="s">
        <v>7891</v>
      </c>
      <c r="AM731" s="2" t="s">
        <v>7891</v>
      </c>
      <c r="AN731" s="2" t="s">
        <v>7891</v>
      </c>
      <c r="AO731" s="2" t="s">
        <v>10333</v>
      </c>
      <c r="AP731" s="2" t="s">
        <v>7891</v>
      </c>
      <c r="AQ731" s="2" t="s">
        <v>7891</v>
      </c>
      <c r="AR731" s="2" t="s">
        <v>7891</v>
      </c>
      <c r="AS731" s="2" t="s">
        <v>7891</v>
      </c>
      <c r="AT731" s="2" t="s">
        <v>10377</v>
      </c>
      <c r="AU731" s="2">
        <v>2021</v>
      </c>
      <c r="AV731" s="2">
        <v>16</v>
      </c>
      <c r="AW731" s="2">
        <v>1</v>
      </c>
      <c r="AX731" s="2" t="s">
        <v>7891</v>
      </c>
      <c r="AY731" s="2" t="s">
        <v>7891</v>
      </c>
      <c r="AZ731" s="2" t="s">
        <v>7891</v>
      </c>
      <c r="BA731" s="2" t="s">
        <v>7891</v>
      </c>
      <c r="BB731" s="2" t="s">
        <v>7891</v>
      </c>
      <c r="BC731" s="2" t="s">
        <v>7891</v>
      </c>
      <c r="BD731" s="2" t="s">
        <v>10378</v>
      </c>
      <c r="BE731" s="2" t="s">
        <v>2644</v>
      </c>
      <c r="BF731" s="2" t="s">
        <v>7891</v>
      </c>
      <c r="BG731" s="2" t="s">
        <v>7891</v>
      </c>
      <c r="BH731" s="2" t="s">
        <v>7891</v>
      </c>
      <c r="BI731" s="2" t="s">
        <v>7891</v>
      </c>
      <c r="BJ731" s="2" t="s">
        <v>7891</v>
      </c>
      <c r="BK731" s="2" t="s">
        <v>7891</v>
      </c>
      <c r="BL731" s="2" t="s">
        <v>7891</v>
      </c>
      <c r="BM731" s="2">
        <v>33482664</v>
      </c>
      <c r="BN731" s="2" t="s">
        <v>7891</v>
      </c>
      <c r="BO731" s="2" t="s">
        <v>7891</v>
      </c>
      <c r="BP731" s="2" t="s">
        <v>7891</v>
      </c>
      <c r="BQ731" s="2" t="s">
        <v>7891</v>
      </c>
      <c r="BR731" s="2" t="s">
        <v>10379</v>
      </c>
    </row>
    <row r="732" spans="1:70" s="2" customFormat="1" ht="13" x14ac:dyDescent="0.3">
      <c r="A732" s="2" t="s">
        <v>3856</v>
      </c>
      <c r="B732" s="2" t="s">
        <v>2641</v>
      </c>
      <c r="C732" s="9">
        <v>2021</v>
      </c>
      <c r="D732" s="2" t="s">
        <v>2640</v>
      </c>
      <c r="E732" s="2" t="s">
        <v>2642</v>
      </c>
      <c r="F732" s="2" t="s">
        <v>2647</v>
      </c>
      <c r="G732" s="2" t="str">
        <f>"19326203"</f>
        <v>19326203</v>
      </c>
      <c r="I732" s="2" t="str">
        <f>"20210122"</f>
        <v>20210122</v>
      </c>
      <c r="J732" s="2">
        <v>16</v>
      </c>
      <c r="K732" s="2">
        <v>1</v>
      </c>
      <c r="N732" s="2" t="s">
        <v>2643</v>
      </c>
      <c r="O732" s="2" t="s">
        <v>2644</v>
      </c>
      <c r="P732" s="2" t="s">
        <v>2645</v>
      </c>
      <c r="Q732" s="2" t="s">
        <v>1495</v>
      </c>
      <c r="R732" s="2" t="s">
        <v>2646</v>
      </c>
      <c r="T732" s="2" t="s">
        <v>2647</v>
      </c>
      <c r="U732" s="2" t="s">
        <v>2648</v>
      </c>
    </row>
    <row r="733" spans="1:70" s="2" customFormat="1" ht="13" x14ac:dyDescent="0.3">
      <c r="A733" s="2" t="s">
        <v>11407</v>
      </c>
      <c r="B733" s="2" t="s">
        <v>11536</v>
      </c>
      <c r="C733" s="9" t="s">
        <v>7891</v>
      </c>
      <c r="D733" s="2" t="s">
        <v>11537</v>
      </c>
      <c r="E733" s="2" t="s">
        <v>9208</v>
      </c>
      <c r="U733" s="2" t="s">
        <v>7891</v>
      </c>
      <c r="V733" s="2" t="s">
        <v>11538</v>
      </c>
      <c r="W733" s="2" t="s">
        <v>7891</v>
      </c>
      <c r="X733" s="2" t="s">
        <v>7891</v>
      </c>
      <c r="Y733" s="2" t="s">
        <v>7891</v>
      </c>
      <c r="Z733" s="2" t="s">
        <v>7891</v>
      </c>
      <c r="AA733" s="2" t="s">
        <v>7891</v>
      </c>
      <c r="AB733" s="2" t="s">
        <v>7891</v>
      </c>
      <c r="AC733" s="2" t="s">
        <v>7891</v>
      </c>
      <c r="AD733" s="2" t="s">
        <v>7891</v>
      </c>
      <c r="AE733" s="2" t="s">
        <v>7891</v>
      </c>
      <c r="AF733" s="2" t="s">
        <v>7891</v>
      </c>
      <c r="AG733" s="2" t="s">
        <v>7891</v>
      </c>
      <c r="AH733" s="2" t="s">
        <v>7891</v>
      </c>
      <c r="AI733" s="2" t="s">
        <v>7891</v>
      </c>
      <c r="AJ733" s="2" t="s">
        <v>7891</v>
      </c>
      <c r="AK733" s="2" t="s">
        <v>7891</v>
      </c>
      <c r="AL733" s="2" t="s">
        <v>7891</v>
      </c>
      <c r="AM733" s="2" t="s">
        <v>7891</v>
      </c>
      <c r="AN733" s="2" t="s">
        <v>7891</v>
      </c>
      <c r="AO733" s="2" t="s">
        <v>9210</v>
      </c>
      <c r="AP733" s="2" t="s">
        <v>7891</v>
      </c>
      <c r="AQ733" s="2" t="s">
        <v>7891</v>
      </c>
      <c r="AR733" s="2" t="s">
        <v>7891</v>
      </c>
      <c r="AS733" s="2" t="s">
        <v>7891</v>
      </c>
      <c r="AT733" s="2" t="s">
        <v>11539</v>
      </c>
      <c r="AU733" s="2">
        <v>2021</v>
      </c>
      <c r="AV733" s="2">
        <v>11</v>
      </c>
      <c r="AW733" s="2" t="s">
        <v>7891</v>
      </c>
      <c r="AX733" s="2" t="s">
        <v>7891</v>
      </c>
      <c r="AY733" s="2" t="s">
        <v>7891</v>
      </c>
      <c r="AZ733" s="2" t="s">
        <v>7891</v>
      </c>
      <c r="BA733" s="2" t="s">
        <v>7891</v>
      </c>
      <c r="BB733" s="2" t="s">
        <v>7891</v>
      </c>
      <c r="BC733" s="2" t="s">
        <v>7891</v>
      </c>
      <c r="BD733" s="2">
        <v>612424</v>
      </c>
      <c r="BE733" s="2" t="s">
        <v>11540</v>
      </c>
      <c r="BF733" s="2" t="s">
        <v>7891</v>
      </c>
      <c r="BG733" s="2" t="s">
        <v>7891</v>
      </c>
      <c r="BH733" s="2" t="s">
        <v>7891</v>
      </c>
      <c r="BI733" s="2" t="s">
        <v>7891</v>
      </c>
      <c r="BJ733" s="2" t="s">
        <v>7891</v>
      </c>
      <c r="BK733" s="2" t="s">
        <v>7891</v>
      </c>
      <c r="BL733" s="2" t="s">
        <v>7891</v>
      </c>
      <c r="BM733" s="2">
        <v>33488479</v>
      </c>
      <c r="BN733" s="2" t="s">
        <v>7891</v>
      </c>
      <c r="BO733" s="2" t="s">
        <v>7891</v>
      </c>
      <c r="BP733" s="2" t="s">
        <v>7891</v>
      </c>
      <c r="BQ733" s="2" t="s">
        <v>7891</v>
      </c>
      <c r="BR733" s="2" t="s">
        <v>11541</v>
      </c>
    </row>
    <row r="734" spans="1:70" s="2" customFormat="1" ht="13" x14ac:dyDescent="0.3">
      <c r="A734" s="2" t="s">
        <v>11404</v>
      </c>
      <c r="B734" s="2" t="s">
        <v>11122</v>
      </c>
      <c r="C734" s="9" t="s">
        <v>7891</v>
      </c>
      <c r="D734" s="2" t="s">
        <v>11123</v>
      </c>
      <c r="E734" s="2" t="s">
        <v>11124</v>
      </c>
      <c r="U734" s="2" t="s">
        <v>7891</v>
      </c>
      <c r="V734" s="2" t="s">
        <v>11125</v>
      </c>
      <c r="W734" s="2" t="s">
        <v>7891</v>
      </c>
      <c r="X734" s="2" t="s">
        <v>7891</v>
      </c>
      <c r="Y734" s="2" t="s">
        <v>7891</v>
      </c>
      <c r="Z734" s="2" t="s">
        <v>7891</v>
      </c>
      <c r="AA734" s="2" t="s">
        <v>7891</v>
      </c>
      <c r="AB734" s="2" t="s">
        <v>11126</v>
      </c>
      <c r="AC734" s="2" t="s">
        <v>7891</v>
      </c>
      <c r="AD734" s="2" t="s">
        <v>7891</v>
      </c>
      <c r="AE734" s="2" t="s">
        <v>7891</v>
      </c>
      <c r="AF734" s="2" t="s">
        <v>7891</v>
      </c>
      <c r="AG734" s="2" t="s">
        <v>7891</v>
      </c>
      <c r="AH734" s="2" t="s">
        <v>7891</v>
      </c>
      <c r="AI734" s="2" t="s">
        <v>7891</v>
      </c>
      <c r="AJ734" s="2" t="s">
        <v>7891</v>
      </c>
      <c r="AK734" s="2" t="s">
        <v>7891</v>
      </c>
      <c r="AL734" s="2" t="s">
        <v>7891</v>
      </c>
      <c r="AM734" s="2" t="s">
        <v>7891</v>
      </c>
      <c r="AN734" s="2" t="s">
        <v>7891</v>
      </c>
      <c r="AO734" s="2" t="s">
        <v>11127</v>
      </c>
      <c r="AP734" s="2" t="s">
        <v>11128</v>
      </c>
      <c r="AQ734" s="2" t="s">
        <v>7891</v>
      </c>
      <c r="AR734" s="2" t="s">
        <v>7891</v>
      </c>
      <c r="AS734" s="2" t="s">
        <v>7891</v>
      </c>
      <c r="AT734" s="2" t="s">
        <v>9082</v>
      </c>
      <c r="AU734" s="2">
        <v>2020</v>
      </c>
      <c r="AV734" s="2">
        <v>143</v>
      </c>
      <c r="AW734" s="2" t="s">
        <v>7891</v>
      </c>
      <c r="AX734" s="2" t="s">
        <v>7891</v>
      </c>
      <c r="AY734" s="2" t="s">
        <v>7891</v>
      </c>
      <c r="AZ734" s="2" t="s">
        <v>7891</v>
      </c>
      <c r="BA734" s="2" t="s">
        <v>7891</v>
      </c>
      <c r="BB734" s="2" t="s">
        <v>7891</v>
      </c>
      <c r="BC734" s="2" t="s">
        <v>7891</v>
      </c>
      <c r="BD734" s="2">
        <v>105982</v>
      </c>
      <c r="BE734" s="2" t="s">
        <v>11129</v>
      </c>
      <c r="BF734" s="2" t="s">
        <v>7891</v>
      </c>
      <c r="BG734" s="2" t="s">
        <v>7891</v>
      </c>
      <c r="BH734" s="2" t="s">
        <v>7891</v>
      </c>
      <c r="BI734" s="2" t="s">
        <v>7891</v>
      </c>
      <c r="BJ734" s="2" t="s">
        <v>7891</v>
      </c>
      <c r="BK734" s="2" t="s">
        <v>7891</v>
      </c>
      <c r="BL734" s="2" t="s">
        <v>7891</v>
      </c>
      <c r="BM734" s="2">
        <v>32712421</v>
      </c>
      <c r="BN734" s="2" t="s">
        <v>7891</v>
      </c>
      <c r="BO734" s="2" t="s">
        <v>7891</v>
      </c>
      <c r="BP734" s="2" t="s">
        <v>7891</v>
      </c>
      <c r="BQ734" s="2" t="s">
        <v>7891</v>
      </c>
      <c r="BR734" s="2" t="s">
        <v>11130</v>
      </c>
    </row>
    <row r="735" spans="1:70" s="2" customFormat="1" ht="13" x14ac:dyDescent="0.3">
      <c r="A735" s="12" t="s">
        <v>7738</v>
      </c>
      <c r="B735" s="2" t="s">
        <v>7549</v>
      </c>
      <c r="C735" s="9">
        <v>2022</v>
      </c>
      <c r="D735" s="2" t="s">
        <v>7550</v>
      </c>
      <c r="E735" s="2" t="s">
        <v>7551</v>
      </c>
      <c r="G735" s="2">
        <v>336</v>
      </c>
      <c r="J735" s="2">
        <v>711</v>
      </c>
      <c r="K735" s="2">
        <v>720</v>
      </c>
      <c r="N735" s="2" t="s">
        <v>7552</v>
      </c>
      <c r="O735" s="2" t="s">
        <v>7553</v>
      </c>
      <c r="P735" s="2" t="s">
        <v>7554</v>
      </c>
      <c r="Q735" s="2" t="s">
        <v>7218</v>
      </c>
      <c r="S735" s="2" t="s">
        <v>7219</v>
      </c>
      <c r="T735" s="2" t="s">
        <v>7555</v>
      </c>
    </row>
    <row r="736" spans="1:70" s="2" customFormat="1" ht="13" x14ac:dyDescent="0.3">
      <c r="A736" s="12" t="s">
        <v>11404</v>
      </c>
      <c r="B736" s="2" t="s">
        <v>8594</v>
      </c>
      <c r="C736" s="9" t="s">
        <v>7891</v>
      </c>
      <c r="D736" s="2" t="s">
        <v>7550</v>
      </c>
      <c r="E736" s="2" t="s">
        <v>8595</v>
      </c>
      <c r="U736" s="2" t="s">
        <v>7891</v>
      </c>
      <c r="V736" s="2" t="s">
        <v>8596</v>
      </c>
      <c r="W736" s="2" t="s">
        <v>7891</v>
      </c>
      <c r="X736" s="2" t="s">
        <v>7891</v>
      </c>
      <c r="Y736" s="2" t="s">
        <v>7891</v>
      </c>
      <c r="Z736" s="2" t="s">
        <v>7891</v>
      </c>
      <c r="AA736" s="2" t="s">
        <v>8597</v>
      </c>
      <c r="AB736" s="2" t="s">
        <v>8598</v>
      </c>
      <c r="AC736" s="2" t="s">
        <v>7891</v>
      </c>
      <c r="AD736" s="2" t="s">
        <v>7891</v>
      </c>
      <c r="AE736" s="2" t="s">
        <v>7891</v>
      </c>
      <c r="AF736" s="2" t="s">
        <v>7891</v>
      </c>
      <c r="AG736" s="2" t="s">
        <v>7891</v>
      </c>
      <c r="AH736" s="2" t="s">
        <v>7891</v>
      </c>
      <c r="AI736" s="2" t="s">
        <v>7891</v>
      </c>
      <c r="AJ736" s="2" t="s">
        <v>7891</v>
      </c>
      <c r="AK736" s="2" t="s">
        <v>7891</v>
      </c>
      <c r="AL736" s="2" t="s">
        <v>7891</v>
      </c>
      <c r="AM736" s="2" t="s">
        <v>7891</v>
      </c>
      <c r="AN736" s="2" t="s">
        <v>7891</v>
      </c>
      <c r="AO736" s="2" t="s">
        <v>8599</v>
      </c>
      <c r="AP736" s="2" t="s">
        <v>8600</v>
      </c>
      <c r="AQ736" s="2" t="s">
        <v>8601</v>
      </c>
      <c r="AR736" s="2" t="s">
        <v>7891</v>
      </c>
      <c r="AS736" s="2" t="s">
        <v>7891</v>
      </c>
      <c r="AT736" s="2" t="s">
        <v>7891</v>
      </c>
      <c r="AU736" s="2">
        <v>2022</v>
      </c>
      <c r="AV736" s="2">
        <v>336</v>
      </c>
      <c r="AW736" s="2" t="s">
        <v>7891</v>
      </c>
      <c r="AX736" s="2" t="s">
        <v>7891</v>
      </c>
      <c r="AY736" s="2" t="s">
        <v>7891</v>
      </c>
      <c r="AZ736" s="2" t="s">
        <v>7891</v>
      </c>
      <c r="BA736" s="2" t="s">
        <v>7891</v>
      </c>
      <c r="BB736" s="2">
        <v>711</v>
      </c>
      <c r="BC736" s="2">
        <v>720</v>
      </c>
      <c r="BD736" s="2" t="s">
        <v>7891</v>
      </c>
      <c r="BE736" s="2" t="s">
        <v>7552</v>
      </c>
      <c r="BF736" s="2" t="s">
        <v>7891</v>
      </c>
      <c r="BG736" s="2" t="s">
        <v>7891</v>
      </c>
      <c r="BH736" s="2" t="s">
        <v>7891</v>
      </c>
      <c r="BI736" s="2" t="s">
        <v>7891</v>
      </c>
      <c r="BJ736" s="2" t="s">
        <v>7891</v>
      </c>
      <c r="BK736" s="2" t="s">
        <v>7891</v>
      </c>
      <c r="BL736" s="2" t="s">
        <v>7891</v>
      </c>
      <c r="BM736" s="2" t="s">
        <v>7891</v>
      </c>
      <c r="BN736" s="2" t="s">
        <v>7891</v>
      </c>
      <c r="BO736" s="2" t="s">
        <v>7891</v>
      </c>
      <c r="BP736" s="2" t="s">
        <v>7891</v>
      </c>
      <c r="BQ736" s="2" t="s">
        <v>7891</v>
      </c>
      <c r="BR736" s="2" t="s">
        <v>8602</v>
      </c>
    </row>
    <row r="737" spans="1:70" s="2" customFormat="1" ht="13" x14ac:dyDescent="0.3">
      <c r="A737" s="2" t="s">
        <v>11408</v>
      </c>
      <c r="B737" s="2" t="s">
        <v>8594</v>
      </c>
      <c r="C737" s="9" t="s">
        <v>7891</v>
      </c>
      <c r="D737" s="2" t="s">
        <v>7550</v>
      </c>
      <c r="E737" s="2" t="s">
        <v>8595</v>
      </c>
      <c r="U737" s="2" t="s">
        <v>7891</v>
      </c>
      <c r="V737" s="2" t="s">
        <v>8596</v>
      </c>
      <c r="W737" s="2" t="s">
        <v>7891</v>
      </c>
      <c r="X737" s="2" t="s">
        <v>7891</v>
      </c>
      <c r="Y737" s="2" t="s">
        <v>7891</v>
      </c>
      <c r="Z737" s="2" t="s">
        <v>7891</v>
      </c>
      <c r="AA737" s="2" t="s">
        <v>8597</v>
      </c>
      <c r="AB737" s="2" t="s">
        <v>8598</v>
      </c>
      <c r="AC737" s="2" t="s">
        <v>7891</v>
      </c>
      <c r="AD737" s="2" t="s">
        <v>7891</v>
      </c>
      <c r="AE737" s="2" t="s">
        <v>7891</v>
      </c>
      <c r="AF737" s="2" t="s">
        <v>7891</v>
      </c>
      <c r="AG737" s="2" t="s">
        <v>7891</v>
      </c>
      <c r="AH737" s="2" t="s">
        <v>7891</v>
      </c>
      <c r="AI737" s="2" t="s">
        <v>7891</v>
      </c>
      <c r="AJ737" s="2" t="s">
        <v>7891</v>
      </c>
      <c r="AK737" s="2" t="s">
        <v>7891</v>
      </c>
      <c r="AL737" s="2" t="s">
        <v>7891</v>
      </c>
      <c r="AM737" s="2" t="s">
        <v>7891</v>
      </c>
      <c r="AN737" s="2" t="s">
        <v>7891</v>
      </c>
      <c r="AO737" s="2" t="s">
        <v>8599</v>
      </c>
      <c r="AP737" s="2" t="s">
        <v>8600</v>
      </c>
      <c r="AQ737" s="2" t="s">
        <v>8601</v>
      </c>
      <c r="AR737" s="2" t="s">
        <v>7891</v>
      </c>
      <c r="AS737" s="2" t="s">
        <v>7891</v>
      </c>
      <c r="AT737" s="2" t="s">
        <v>7891</v>
      </c>
      <c r="AU737" s="2">
        <v>2022</v>
      </c>
      <c r="AV737" s="2">
        <v>336</v>
      </c>
      <c r="AW737" s="2" t="s">
        <v>7891</v>
      </c>
      <c r="AX737" s="2" t="s">
        <v>7891</v>
      </c>
      <c r="AY737" s="2" t="s">
        <v>7891</v>
      </c>
      <c r="AZ737" s="2" t="s">
        <v>7891</v>
      </c>
      <c r="BA737" s="2" t="s">
        <v>7891</v>
      </c>
      <c r="BB737" s="2">
        <v>711</v>
      </c>
      <c r="BC737" s="2">
        <v>720</v>
      </c>
      <c r="BD737" s="2" t="s">
        <v>7891</v>
      </c>
      <c r="BE737" s="2" t="s">
        <v>7552</v>
      </c>
      <c r="BF737" s="2" t="s">
        <v>7891</v>
      </c>
      <c r="BG737" s="2" t="s">
        <v>7891</v>
      </c>
      <c r="BH737" s="2" t="s">
        <v>7891</v>
      </c>
      <c r="BI737" s="2" t="s">
        <v>7891</v>
      </c>
      <c r="BJ737" s="2" t="s">
        <v>7891</v>
      </c>
      <c r="BK737" s="2" t="s">
        <v>7891</v>
      </c>
      <c r="BL737" s="2" t="s">
        <v>7891</v>
      </c>
      <c r="BM737" s="2" t="s">
        <v>7891</v>
      </c>
      <c r="BN737" s="2" t="s">
        <v>7891</v>
      </c>
      <c r="BO737" s="2" t="s">
        <v>7891</v>
      </c>
      <c r="BP737" s="2" t="s">
        <v>7891</v>
      </c>
      <c r="BQ737" s="2" t="s">
        <v>7891</v>
      </c>
      <c r="BR737" s="2" t="s">
        <v>8602</v>
      </c>
    </row>
    <row r="738" spans="1:70" s="2" customFormat="1" ht="13" x14ac:dyDescent="0.3">
      <c r="A738" s="2" t="s">
        <v>6816</v>
      </c>
      <c r="B738" s="2" t="s">
        <v>6425</v>
      </c>
      <c r="C738" s="9">
        <v>2022</v>
      </c>
      <c r="D738" s="2" t="s">
        <v>6424</v>
      </c>
      <c r="E738" s="2" t="s">
        <v>4335</v>
      </c>
      <c r="G738" s="2" t="s">
        <v>6426</v>
      </c>
      <c r="H738" s="2" t="s">
        <v>6427</v>
      </c>
      <c r="K738" s="11">
        <v>44625</v>
      </c>
      <c r="N738" s="2" t="s">
        <v>6428</v>
      </c>
    </row>
    <row r="739" spans="1:70" s="2" customFormat="1" ht="13" x14ac:dyDescent="0.3">
      <c r="A739" s="12" t="s">
        <v>6816</v>
      </c>
      <c r="B739" s="2" t="s">
        <v>5213</v>
      </c>
      <c r="C739" s="9">
        <v>2021</v>
      </c>
      <c r="D739" s="2" t="s">
        <v>5212</v>
      </c>
      <c r="E739" s="2" t="s">
        <v>5216</v>
      </c>
      <c r="G739" s="2" t="s">
        <v>5214</v>
      </c>
      <c r="H739" s="2" t="s">
        <v>5215</v>
      </c>
      <c r="K739" s="11">
        <v>44468</v>
      </c>
      <c r="L739" s="2" t="s">
        <v>5217</v>
      </c>
      <c r="N739" s="2" t="s">
        <v>5218</v>
      </c>
    </row>
    <row r="740" spans="1:70" s="2" customFormat="1" ht="13" x14ac:dyDescent="0.3">
      <c r="A740" s="2" t="s">
        <v>11404</v>
      </c>
      <c r="B740" s="2" t="s">
        <v>9139</v>
      </c>
      <c r="C740" s="9" t="s">
        <v>7891</v>
      </c>
      <c r="D740" s="2" t="s">
        <v>5212</v>
      </c>
      <c r="E740" s="2" t="s">
        <v>9140</v>
      </c>
      <c r="U740" s="2" t="s">
        <v>7891</v>
      </c>
      <c r="V740" s="2" t="s">
        <v>9141</v>
      </c>
      <c r="W740" s="2" t="s">
        <v>7891</v>
      </c>
      <c r="X740" s="2" t="s">
        <v>7891</v>
      </c>
      <c r="Y740" s="2" t="s">
        <v>7891</v>
      </c>
      <c r="Z740" s="2" t="s">
        <v>7891</v>
      </c>
      <c r="AA740" s="2" t="s">
        <v>9142</v>
      </c>
      <c r="AB740" s="2" t="s">
        <v>9143</v>
      </c>
      <c r="AC740" s="2" t="s">
        <v>7891</v>
      </c>
      <c r="AD740" s="2" t="s">
        <v>7891</v>
      </c>
      <c r="AE740" s="2" t="s">
        <v>7891</v>
      </c>
      <c r="AF740" s="2" t="s">
        <v>7891</v>
      </c>
      <c r="AG740" s="2" t="s">
        <v>7891</v>
      </c>
      <c r="AH740" s="2" t="s">
        <v>7891</v>
      </c>
      <c r="AI740" s="2" t="s">
        <v>7891</v>
      </c>
      <c r="AJ740" s="2" t="s">
        <v>7891</v>
      </c>
      <c r="AK740" s="2" t="s">
        <v>7891</v>
      </c>
      <c r="AL740" s="2" t="s">
        <v>7891</v>
      </c>
      <c r="AM740" s="2" t="s">
        <v>7891</v>
      </c>
      <c r="AN740" s="2" t="s">
        <v>7891</v>
      </c>
      <c r="AO740" s="2" t="s">
        <v>9144</v>
      </c>
      <c r="AP740" s="2" t="s">
        <v>7891</v>
      </c>
      <c r="AQ740" s="2" t="s">
        <v>7891</v>
      </c>
      <c r="AR740" s="2" t="s">
        <v>7891</v>
      </c>
      <c r="AS740" s="2" t="s">
        <v>7891</v>
      </c>
      <c r="AT740" s="2" t="s">
        <v>9082</v>
      </c>
      <c r="AU740" s="2">
        <v>2021</v>
      </c>
      <c r="AV740" s="2">
        <v>10</v>
      </c>
      <c r="AW740" s="2">
        <v>20</v>
      </c>
      <c r="AX740" s="2" t="s">
        <v>7891</v>
      </c>
      <c r="AY740" s="2" t="s">
        <v>7891</v>
      </c>
      <c r="AZ740" s="2" t="s">
        <v>7891</v>
      </c>
      <c r="BA740" s="2" t="s">
        <v>7891</v>
      </c>
      <c r="BB740" s="2">
        <v>7339</v>
      </c>
      <c r="BC740" s="2">
        <v>7346</v>
      </c>
      <c r="BD740" s="2" t="s">
        <v>7891</v>
      </c>
      <c r="BE740" s="2" t="s">
        <v>5218</v>
      </c>
      <c r="BF740" s="2" t="s">
        <v>7891</v>
      </c>
      <c r="BG740" s="2" t="s">
        <v>9145</v>
      </c>
      <c r="BH740" s="2" t="s">
        <v>7891</v>
      </c>
      <c r="BI740" s="2" t="s">
        <v>7891</v>
      </c>
      <c r="BJ740" s="2" t="s">
        <v>7891</v>
      </c>
      <c r="BK740" s="2" t="s">
        <v>7891</v>
      </c>
      <c r="BL740" s="2" t="s">
        <v>7891</v>
      </c>
      <c r="BM740" s="2">
        <v>34586755</v>
      </c>
      <c r="BN740" s="2" t="s">
        <v>7891</v>
      </c>
      <c r="BO740" s="2" t="s">
        <v>7891</v>
      </c>
      <c r="BP740" s="2" t="s">
        <v>7891</v>
      </c>
      <c r="BQ740" s="2" t="s">
        <v>7891</v>
      </c>
      <c r="BR740" s="2" t="s">
        <v>9146</v>
      </c>
    </row>
    <row r="741" spans="1:70" s="2" customFormat="1" ht="13" x14ac:dyDescent="0.3">
      <c r="A741" s="12" t="s">
        <v>7072</v>
      </c>
      <c r="B741" s="2" t="s">
        <v>7068</v>
      </c>
      <c r="C741" s="9">
        <v>2022</v>
      </c>
      <c r="D741" s="2" t="s">
        <v>7067</v>
      </c>
      <c r="E741" s="2" t="s">
        <v>4903</v>
      </c>
      <c r="G741" s="2" t="s">
        <v>7069</v>
      </c>
      <c r="H741" s="2" t="s">
        <v>7070</v>
      </c>
      <c r="K741" s="11">
        <v>44432</v>
      </c>
      <c r="L741" s="2" t="s">
        <v>7071</v>
      </c>
      <c r="N741" s="2" t="s">
        <v>1933</v>
      </c>
    </row>
    <row r="742" spans="1:70" s="2" customFormat="1" ht="13" x14ac:dyDescent="0.3">
      <c r="A742" s="12" t="s">
        <v>7738</v>
      </c>
      <c r="B742" s="2" t="s">
        <v>7525</v>
      </c>
      <c r="C742" s="9">
        <v>2022</v>
      </c>
      <c r="D742" s="2" t="s">
        <v>7067</v>
      </c>
      <c r="E742" s="2" t="s">
        <v>7526</v>
      </c>
      <c r="G742" s="2">
        <v>44</v>
      </c>
      <c r="H742" s="2">
        <v>1</v>
      </c>
      <c r="J742" s="2" t="s">
        <v>7527</v>
      </c>
      <c r="K742" s="2" t="s">
        <v>7528</v>
      </c>
      <c r="N742" s="2" t="s">
        <v>1933</v>
      </c>
      <c r="O742" s="2" t="s">
        <v>7529</v>
      </c>
      <c r="P742" s="2" t="s">
        <v>467</v>
      </c>
      <c r="Q742" s="2" t="s">
        <v>7218</v>
      </c>
      <c r="R742" s="2" t="s">
        <v>7530</v>
      </c>
      <c r="S742" s="2" t="s">
        <v>7219</v>
      </c>
      <c r="T742" s="2" t="s">
        <v>7531</v>
      </c>
    </row>
    <row r="743" spans="1:70" s="2" customFormat="1" ht="13" x14ac:dyDescent="0.3">
      <c r="A743" s="2" t="s">
        <v>1970</v>
      </c>
      <c r="B743" s="2" t="s">
        <v>1931</v>
      </c>
      <c r="C743" s="10">
        <v>2022</v>
      </c>
      <c r="D743" s="2" t="s">
        <v>1930</v>
      </c>
      <c r="E743" s="2" t="s">
        <v>937</v>
      </c>
      <c r="F743" s="2" t="s">
        <v>1935</v>
      </c>
      <c r="G743" s="2" t="str">
        <f>"17413842"</f>
        <v>17413842</v>
      </c>
      <c r="I743" s="2" t="str">
        <f>"Mar2022"</f>
        <v>Mar2022</v>
      </c>
      <c r="J743" s="2">
        <v>44</v>
      </c>
      <c r="K743" s="2">
        <v>1</v>
      </c>
      <c r="L743" s="2" t="s">
        <v>1932</v>
      </c>
      <c r="M743" s="2">
        <v>7</v>
      </c>
      <c r="N743" s="2">
        <v>155649316</v>
      </c>
      <c r="O743" s="2" t="s">
        <v>1933</v>
      </c>
      <c r="P743" s="2" t="s">
        <v>810</v>
      </c>
      <c r="Q743" s="2" t="s">
        <v>442</v>
      </c>
      <c r="R743" s="2" t="s">
        <v>1934</v>
      </c>
      <c r="U743" s="2" t="s">
        <v>1936</v>
      </c>
    </row>
    <row r="744" spans="1:70" s="2" customFormat="1" ht="13" x14ac:dyDescent="0.3">
      <c r="A744" s="12" t="s">
        <v>11408</v>
      </c>
      <c r="B744" s="2" t="s">
        <v>11662</v>
      </c>
      <c r="C744" s="9" t="s">
        <v>7891</v>
      </c>
      <c r="D744" s="2" t="s">
        <v>7067</v>
      </c>
      <c r="E744" s="2" t="s">
        <v>8398</v>
      </c>
      <c r="U744" s="2" t="s">
        <v>7891</v>
      </c>
      <c r="V744" s="2" t="s">
        <v>11663</v>
      </c>
      <c r="W744" s="2" t="s">
        <v>7891</v>
      </c>
      <c r="X744" s="2" t="s">
        <v>7891</v>
      </c>
      <c r="Y744" s="2" t="s">
        <v>7891</v>
      </c>
      <c r="Z744" s="2" t="s">
        <v>7891</v>
      </c>
      <c r="AA744" s="2" t="s">
        <v>7891</v>
      </c>
      <c r="AB744" s="2" t="s">
        <v>11664</v>
      </c>
      <c r="AC744" s="2" t="s">
        <v>7891</v>
      </c>
      <c r="AD744" s="2" t="s">
        <v>7891</v>
      </c>
      <c r="AE744" s="2" t="s">
        <v>7891</v>
      </c>
      <c r="AF744" s="2" t="s">
        <v>7891</v>
      </c>
      <c r="AG744" s="2" t="s">
        <v>7891</v>
      </c>
      <c r="AH744" s="2" t="s">
        <v>7891</v>
      </c>
      <c r="AI744" s="2" t="s">
        <v>7891</v>
      </c>
      <c r="AJ744" s="2" t="s">
        <v>7891</v>
      </c>
      <c r="AK744" s="2" t="s">
        <v>7891</v>
      </c>
      <c r="AL744" s="2" t="s">
        <v>7891</v>
      </c>
      <c r="AM744" s="2" t="s">
        <v>7891</v>
      </c>
      <c r="AN744" s="2" t="s">
        <v>7891</v>
      </c>
      <c r="AO744" s="2" t="s">
        <v>8400</v>
      </c>
      <c r="AP744" s="2" t="s">
        <v>8401</v>
      </c>
      <c r="AQ744" s="2" t="s">
        <v>7891</v>
      </c>
      <c r="AR744" s="2" t="s">
        <v>7891</v>
      </c>
      <c r="AS744" s="2" t="s">
        <v>7891</v>
      </c>
      <c r="AT744" s="2" t="s">
        <v>11665</v>
      </c>
      <c r="AU744" s="2">
        <v>2022</v>
      </c>
      <c r="AV744" s="2">
        <v>44</v>
      </c>
      <c r="AW744" s="2">
        <v>1</v>
      </c>
      <c r="AX744" s="2" t="s">
        <v>7891</v>
      </c>
      <c r="AY744" s="2" t="s">
        <v>7891</v>
      </c>
      <c r="AZ744" s="2" t="s">
        <v>7891</v>
      </c>
      <c r="BA744" s="2" t="s">
        <v>7891</v>
      </c>
      <c r="BB744" s="2" t="s">
        <v>7527</v>
      </c>
      <c r="BC744" s="2" t="s">
        <v>7528</v>
      </c>
      <c r="BD744" s="2" t="s">
        <v>7891</v>
      </c>
      <c r="BE744" s="2" t="s">
        <v>1933</v>
      </c>
      <c r="BF744" s="2" t="s">
        <v>7891</v>
      </c>
      <c r="BG744" s="2" t="s">
        <v>7891</v>
      </c>
      <c r="BH744" s="2" t="s">
        <v>7891</v>
      </c>
      <c r="BI744" s="2" t="s">
        <v>7891</v>
      </c>
      <c r="BJ744" s="2" t="s">
        <v>7891</v>
      </c>
      <c r="BK744" s="2" t="s">
        <v>7891</v>
      </c>
      <c r="BL744" s="2" t="s">
        <v>7891</v>
      </c>
      <c r="BM744" s="2">
        <v>34428291</v>
      </c>
      <c r="BN744" s="2" t="s">
        <v>7891</v>
      </c>
      <c r="BO744" s="2" t="s">
        <v>7891</v>
      </c>
      <c r="BP744" s="2" t="s">
        <v>7891</v>
      </c>
      <c r="BQ744" s="2" t="s">
        <v>7891</v>
      </c>
      <c r="BR744" s="2" t="s">
        <v>11666</v>
      </c>
    </row>
    <row r="745" spans="1:70" s="2" customFormat="1" ht="13" x14ac:dyDescent="0.3">
      <c r="A745" s="12" t="s">
        <v>6816</v>
      </c>
      <c r="B745" s="2" t="s">
        <v>6706</v>
      </c>
      <c r="C745" s="9">
        <v>2022</v>
      </c>
      <c r="D745" s="2" t="s">
        <v>6705</v>
      </c>
      <c r="E745" s="2" t="s">
        <v>6708</v>
      </c>
      <c r="G745" s="2" t="s">
        <v>6707</v>
      </c>
      <c r="H745" s="2" t="s">
        <v>4812</v>
      </c>
      <c r="K745" s="11">
        <v>44631</v>
      </c>
      <c r="N745" s="2" t="s">
        <v>2374</v>
      </c>
    </row>
    <row r="746" spans="1:70" s="2" customFormat="1" ht="13" x14ac:dyDescent="0.3">
      <c r="A746" s="2" t="s">
        <v>6816</v>
      </c>
      <c r="B746" s="2" t="s">
        <v>4810</v>
      </c>
      <c r="C746" s="9">
        <v>2021</v>
      </c>
      <c r="D746" s="2" t="s">
        <v>4809</v>
      </c>
      <c r="E746" s="2" t="s">
        <v>4448</v>
      </c>
      <c r="G746" s="2" t="s">
        <v>4811</v>
      </c>
      <c r="H746" s="2" t="s">
        <v>4812</v>
      </c>
      <c r="K746" s="11">
        <v>44324</v>
      </c>
      <c r="N746" s="2" t="s">
        <v>3289</v>
      </c>
    </row>
    <row r="747" spans="1:70" s="2" customFormat="1" ht="13" x14ac:dyDescent="0.3">
      <c r="A747" s="2" t="s">
        <v>6816</v>
      </c>
      <c r="B747" s="2" t="s">
        <v>5056</v>
      </c>
      <c r="C747" s="9">
        <v>2021</v>
      </c>
      <c r="D747" s="2" t="s">
        <v>5055</v>
      </c>
      <c r="E747" s="2" t="s">
        <v>4335</v>
      </c>
      <c r="G747" s="2" t="s">
        <v>5057</v>
      </c>
      <c r="H747" s="2" t="s">
        <v>4812</v>
      </c>
      <c r="K747" s="11">
        <v>44217</v>
      </c>
      <c r="N747" s="2" t="s">
        <v>2453</v>
      </c>
    </row>
    <row r="748" spans="1:70" s="2" customFormat="1" ht="13" x14ac:dyDescent="0.3">
      <c r="A748" s="12" t="s">
        <v>6816</v>
      </c>
      <c r="B748" s="2" t="s">
        <v>5075</v>
      </c>
      <c r="C748" s="9">
        <v>2021</v>
      </c>
      <c r="D748" s="2" t="s">
        <v>5074</v>
      </c>
      <c r="E748" s="2" t="s">
        <v>4626</v>
      </c>
      <c r="G748" s="2" t="s">
        <v>5076</v>
      </c>
      <c r="H748" s="2" t="s">
        <v>4812</v>
      </c>
      <c r="K748" s="11">
        <v>44109</v>
      </c>
      <c r="N748" s="2" t="s">
        <v>697</v>
      </c>
    </row>
    <row r="749" spans="1:70" s="2" customFormat="1" ht="13" x14ac:dyDescent="0.3">
      <c r="A749" s="2" t="s">
        <v>6816</v>
      </c>
      <c r="B749" s="2" t="s">
        <v>6256</v>
      </c>
      <c r="C749" s="9">
        <v>2021</v>
      </c>
      <c r="D749" s="2" t="s">
        <v>6255</v>
      </c>
      <c r="E749" s="2" t="s">
        <v>4548</v>
      </c>
      <c r="G749" s="2" t="s">
        <v>6257</v>
      </c>
      <c r="H749" s="2" t="s">
        <v>6258</v>
      </c>
      <c r="K749" s="11">
        <v>44306</v>
      </c>
      <c r="N749" s="2" t="s">
        <v>990</v>
      </c>
    </row>
    <row r="750" spans="1:70" s="2" customFormat="1" ht="13" x14ac:dyDescent="0.3">
      <c r="A750" s="2" t="s">
        <v>3856</v>
      </c>
      <c r="B750" s="2" t="s">
        <v>2371</v>
      </c>
      <c r="C750" s="9">
        <v>2022</v>
      </c>
      <c r="D750" s="2" t="s">
        <v>2370</v>
      </c>
      <c r="E750" s="2" t="s">
        <v>2372</v>
      </c>
      <c r="F750" s="2" t="s">
        <v>2375</v>
      </c>
      <c r="G750" s="2" t="str">
        <f>"08949867"</f>
        <v>08949867</v>
      </c>
      <c r="I750" s="2" t="str">
        <f>"20220311"</f>
        <v>20220311</v>
      </c>
      <c r="N750" s="2" t="s">
        <v>2373</v>
      </c>
      <c r="O750" s="2" t="s">
        <v>2374</v>
      </c>
      <c r="P750" s="2" t="s">
        <v>2260</v>
      </c>
      <c r="Q750" s="2" t="s">
        <v>2054</v>
      </c>
      <c r="R750" s="2" t="s">
        <v>2055</v>
      </c>
      <c r="T750" s="2" t="s">
        <v>2375</v>
      </c>
      <c r="U750" s="2" t="s">
        <v>2376</v>
      </c>
    </row>
    <row r="751" spans="1:70" s="2" customFormat="1" ht="13" x14ac:dyDescent="0.3">
      <c r="A751" s="12" t="s">
        <v>3856</v>
      </c>
      <c r="B751" s="2" t="s">
        <v>3287</v>
      </c>
      <c r="C751" s="9">
        <v>2021</v>
      </c>
      <c r="D751" s="2" t="s">
        <v>3286</v>
      </c>
      <c r="E751" s="2" t="s">
        <v>1271</v>
      </c>
      <c r="F751" s="2" t="s">
        <v>3291</v>
      </c>
      <c r="G751" s="2" t="str">
        <f>"03064603"</f>
        <v>03064603</v>
      </c>
      <c r="I751" s="2" t="str">
        <f>"20210901"</f>
        <v>20210901</v>
      </c>
      <c r="J751" s="2">
        <v>120</v>
      </c>
      <c r="N751" s="2" t="s">
        <v>3288</v>
      </c>
      <c r="O751" s="2" t="s">
        <v>3289</v>
      </c>
      <c r="P751" s="2" t="s">
        <v>2124</v>
      </c>
      <c r="Q751" s="2" t="s">
        <v>1495</v>
      </c>
      <c r="R751" s="2" t="s">
        <v>3290</v>
      </c>
      <c r="T751" s="2" t="s">
        <v>3291</v>
      </c>
      <c r="U751" s="2" t="s">
        <v>3292</v>
      </c>
    </row>
    <row r="752" spans="1:70" s="2" customFormat="1" ht="13" x14ac:dyDescent="0.3">
      <c r="A752" s="2" t="s">
        <v>1827</v>
      </c>
      <c r="B752" s="2" t="s">
        <v>696</v>
      </c>
      <c r="C752" s="10" t="str">
        <f>"2021"</f>
        <v>2021</v>
      </c>
      <c r="D752" s="2" t="s">
        <v>695</v>
      </c>
      <c r="E752" s="2" t="s">
        <v>592</v>
      </c>
      <c r="F752" s="2" t="s">
        <v>699</v>
      </c>
      <c r="G752" s="2" t="str">
        <f>"01650327"</f>
        <v>01650327</v>
      </c>
      <c r="I752" s="2" t="str">
        <f>"Jan2021"</f>
        <v>Jan2021</v>
      </c>
      <c r="J752" s="2">
        <v>278</v>
      </c>
      <c r="L752" s="2">
        <v>528</v>
      </c>
      <c r="M752" s="2">
        <v>8</v>
      </c>
      <c r="N752" s="2">
        <v>147182139</v>
      </c>
      <c r="O752" s="2" t="s">
        <v>697</v>
      </c>
      <c r="P752" s="2" t="s">
        <v>449</v>
      </c>
      <c r="Q752" s="2" t="s">
        <v>442</v>
      </c>
      <c r="R752" s="2" t="s">
        <v>698</v>
      </c>
      <c r="U752" s="2" t="s">
        <v>700</v>
      </c>
    </row>
    <row r="753" spans="1:70" s="2" customFormat="1" ht="13" x14ac:dyDescent="0.3">
      <c r="A753" s="12" t="s">
        <v>3856</v>
      </c>
      <c r="B753" s="2" t="s">
        <v>696</v>
      </c>
      <c r="C753" s="9">
        <v>2020</v>
      </c>
      <c r="D753" s="2" t="s">
        <v>695</v>
      </c>
      <c r="E753" s="2" t="s">
        <v>592</v>
      </c>
      <c r="F753" s="2" t="s">
        <v>2345</v>
      </c>
      <c r="G753" s="2" t="str">
        <f>"01650327"</f>
        <v>01650327</v>
      </c>
      <c r="I753" s="2" t="str">
        <f>"20210101"</f>
        <v>20210101</v>
      </c>
      <c r="J753" s="2">
        <v>278</v>
      </c>
      <c r="L753" s="2">
        <v>528</v>
      </c>
      <c r="M753" s="2">
        <v>8</v>
      </c>
      <c r="N753" s="2" t="s">
        <v>2343</v>
      </c>
      <c r="O753" s="2" t="s">
        <v>697</v>
      </c>
      <c r="P753" s="2" t="s">
        <v>2124</v>
      </c>
      <c r="Q753" s="2" t="s">
        <v>1495</v>
      </c>
      <c r="R753" s="2" t="s">
        <v>2344</v>
      </c>
      <c r="T753" s="2" t="s">
        <v>2345</v>
      </c>
      <c r="U753" s="2" t="s">
        <v>2346</v>
      </c>
    </row>
    <row r="754" spans="1:70" s="2" customFormat="1" ht="13" x14ac:dyDescent="0.3">
      <c r="A754" s="2" t="s">
        <v>3856</v>
      </c>
      <c r="B754" s="2" t="s">
        <v>2450</v>
      </c>
      <c r="C754" s="9">
        <v>2021</v>
      </c>
      <c r="D754" s="2" t="s">
        <v>2449</v>
      </c>
      <c r="E754" s="2" t="s">
        <v>2451</v>
      </c>
      <c r="F754" s="2" t="s">
        <v>2455</v>
      </c>
      <c r="G754" s="2" t="str">
        <f>"00223956"</f>
        <v>00223956</v>
      </c>
      <c r="I754" s="2" t="str">
        <f>"20210301"</f>
        <v>20210301</v>
      </c>
      <c r="J754" s="2">
        <v>135</v>
      </c>
      <c r="L754" s="2">
        <v>135</v>
      </c>
      <c r="M754" s="2">
        <v>8</v>
      </c>
      <c r="N754" s="2" t="s">
        <v>2452</v>
      </c>
      <c r="O754" s="2" t="s">
        <v>2453</v>
      </c>
      <c r="P754" s="2" t="s">
        <v>2124</v>
      </c>
      <c r="Q754" s="2" t="s">
        <v>1495</v>
      </c>
      <c r="R754" s="2" t="s">
        <v>2454</v>
      </c>
      <c r="T754" s="2" t="s">
        <v>2455</v>
      </c>
      <c r="U754" s="2" t="s">
        <v>2456</v>
      </c>
    </row>
    <row r="755" spans="1:70" s="2" customFormat="1" ht="13" x14ac:dyDescent="0.3">
      <c r="A755" s="12" t="s">
        <v>11404</v>
      </c>
      <c r="B755" s="2" t="s">
        <v>10010</v>
      </c>
      <c r="C755" s="9" t="s">
        <v>7891</v>
      </c>
      <c r="D755" s="2" t="s">
        <v>6255</v>
      </c>
      <c r="E755" s="2" t="s">
        <v>9050</v>
      </c>
      <c r="U755" s="2" t="s">
        <v>7891</v>
      </c>
      <c r="V755" s="2" t="s">
        <v>10011</v>
      </c>
      <c r="W755" s="2" t="s">
        <v>7891</v>
      </c>
      <c r="X755" s="2" t="s">
        <v>7891</v>
      </c>
      <c r="Y755" s="2" t="s">
        <v>7891</v>
      </c>
      <c r="Z755" s="2" t="s">
        <v>7891</v>
      </c>
      <c r="AA755" s="2" t="s">
        <v>7891</v>
      </c>
      <c r="AB755" s="2" t="s">
        <v>7891</v>
      </c>
      <c r="AC755" s="2" t="s">
        <v>7891</v>
      </c>
      <c r="AD755" s="2" t="s">
        <v>7891</v>
      </c>
      <c r="AE755" s="2" t="s">
        <v>7891</v>
      </c>
      <c r="AF755" s="2" t="s">
        <v>7891</v>
      </c>
      <c r="AG755" s="2" t="s">
        <v>7891</v>
      </c>
      <c r="AH755" s="2" t="s">
        <v>7891</v>
      </c>
      <c r="AI755" s="2" t="s">
        <v>7891</v>
      </c>
      <c r="AJ755" s="2" t="s">
        <v>7891</v>
      </c>
      <c r="AK755" s="2" t="s">
        <v>7891</v>
      </c>
      <c r="AL755" s="2" t="s">
        <v>7891</v>
      </c>
      <c r="AM755" s="2" t="s">
        <v>7891</v>
      </c>
      <c r="AN755" s="2" t="s">
        <v>7891</v>
      </c>
      <c r="AO755" s="2" t="s">
        <v>9052</v>
      </c>
      <c r="AP755" s="2" t="s">
        <v>9053</v>
      </c>
      <c r="AQ755" s="2" t="s">
        <v>7891</v>
      </c>
      <c r="AR755" s="2" t="s">
        <v>7891</v>
      </c>
      <c r="AS755" s="2" t="s">
        <v>7891</v>
      </c>
      <c r="AT755" s="2" t="s">
        <v>7916</v>
      </c>
      <c r="AU755" s="2">
        <v>2021</v>
      </c>
      <c r="AV755" s="2">
        <v>51</v>
      </c>
      <c r="AW755" s="2">
        <v>2</v>
      </c>
      <c r="AX755" s="2" t="s">
        <v>7891</v>
      </c>
      <c r="AY755" s="2" t="s">
        <v>7891</v>
      </c>
      <c r="AZ755" s="2" t="s">
        <v>7891</v>
      </c>
      <c r="BA755" s="2" t="s">
        <v>7891</v>
      </c>
      <c r="BB755" s="2">
        <v>255</v>
      </c>
      <c r="BC755" s="2">
        <v>262</v>
      </c>
      <c r="BD755" s="2" t="s">
        <v>7891</v>
      </c>
      <c r="BE755" s="2" t="s">
        <v>990</v>
      </c>
      <c r="BF755" s="2" t="s">
        <v>7891</v>
      </c>
      <c r="BG755" s="2" t="s">
        <v>7891</v>
      </c>
      <c r="BH755" s="2" t="s">
        <v>7891</v>
      </c>
      <c r="BI755" s="2" t="s">
        <v>7891</v>
      </c>
      <c r="BJ755" s="2" t="s">
        <v>7891</v>
      </c>
      <c r="BK755" s="2" t="s">
        <v>7891</v>
      </c>
      <c r="BL755" s="2" t="s">
        <v>7891</v>
      </c>
      <c r="BM755" s="2">
        <v>33876482</v>
      </c>
      <c r="BN755" s="2" t="s">
        <v>7891</v>
      </c>
      <c r="BO755" s="2" t="s">
        <v>7891</v>
      </c>
      <c r="BP755" s="2" t="s">
        <v>7891</v>
      </c>
      <c r="BQ755" s="2" t="s">
        <v>7891</v>
      </c>
      <c r="BR755" s="2" t="s">
        <v>10012</v>
      </c>
    </row>
    <row r="756" spans="1:70" s="2" customFormat="1" ht="13" x14ac:dyDescent="0.3">
      <c r="A756" s="12" t="s">
        <v>1827</v>
      </c>
      <c r="B756" s="2" t="s">
        <v>988</v>
      </c>
      <c r="C756" s="10" t="str">
        <f>"2021"</f>
        <v>2021</v>
      </c>
      <c r="D756" s="2" t="s">
        <v>987</v>
      </c>
      <c r="E756" s="2" t="s">
        <v>989</v>
      </c>
      <c r="F756" s="2" t="s">
        <v>992</v>
      </c>
      <c r="G756" s="2" t="str">
        <f>"03630234"</f>
        <v>03630234</v>
      </c>
      <c r="I756" s="2" t="str">
        <f>"Apr2021"</f>
        <v>Apr2021</v>
      </c>
      <c r="J756" s="2">
        <v>51</v>
      </c>
      <c r="K756" s="2">
        <v>2</v>
      </c>
      <c r="L756" s="2">
        <v>255</v>
      </c>
      <c r="M756" s="2">
        <v>8</v>
      </c>
      <c r="N756" s="2">
        <v>149901179</v>
      </c>
      <c r="O756" s="2" t="s">
        <v>990</v>
      </c>
      <c r="P756" s="2" t="s">
        <v>731</v>
      </c>
      <c r="Q756" s="2" t="s">
        <v>498</v>
      </c>
      <c r="R756" s="2" t="s">
        <v>991</v>
      </c>
      <c r="U756" s="2" t="s">
        <v>993</v>
      </c>
    </row>
    <row r="757" spans="1:70" s="2" customFormat="1" ht="13" x14ac:dyDescent="0.3">
      <c r="A757" s="2" t="s">
        <v>3856</v>
      </c>
      <c r="B757" s="2" t="s">
        <v>988</v>
      </c>
      <c r="C757" s="9">
        <v>2021</v>
      </c>
      <c r="D757" s="2" t="s">
        <v>987</v>
      </c>
      <c r="E757" s="2" t="s">
        <v>2151</v>
      </c>
      <c r="F757" s="2" t="s">
        <v>2849</v>
      </c>
      <c r="G757" s="2" t="str">
        <f>"03630234"</f>
        <v>03630234</v>
      </c>
      <c r="I757" s="2" t="str">
        <f>"20210401"</f>
        <v>20210401</v>
      </c>
      <c r="J757" s="2">
        <v>51</v>
      </c>
      <c r="K757" s="2">
        <v>2</v>
      </c>
      <c r="L757" s="2">
        <v>255</v>
      </c>
      <c r="M757" s="2">
        <v>8</v>
      </c>
      <c r="N757" s="2" t="s">
        <v>2847</v>
      </c>
      <c r="O757" s="2" t="s">
        <v>990</v>
      </c>
      <c r="P757" s="2" t="s">
        <v>2053</v>
      </c>
      <c r="Q757" s="2" t="s">
        <v>1495</v>
      </c>
      <c r="R757" s="2" t="s">
        <v>2848</v>
      </c>
      <c r="T757" s="2" t="s">
        <v>2849</v>
      </c>
      <c r="U757" s="2" t="s">
        <v>2850</v>
      </c>
    </row>
    <row r="758" spans="1:70" s="2" customFormat="1" ht="13" x14ac:dyDescent="0.3">
      <c r="A758" s="2" t="s">
        <v>11404</v>
      </c>
      <c r="B758" s="2" t="s">
        <v>9846</v>
      </c>
      <c r="C758" s="9" t="s">
        <v>7891</v>
      </c>
      <c r="D758" s="2" t="s">
        <v>9847</v>
      </c>
      <c r="E758" s="2" t="s">
        <v>9848</v>
      </c>
      <c r="U758" s="2" t="s">
        <v>7891</v>
      </c>
      <c r="V758" s="2" t="s">
        <v>9849</v>
      </c>
      <c r="W758" s="2" t="s">
        <v>7891</v>
      </c>
      <c r="X758" s="2" t="s">
        <v>7891</v>
      </c>
      <c r="Y758" s="2" t="s">
        <v>7891</v>
      </c>
      <c r="Z758" s="2" t="s">
        <v>7891</v>
      </c>
      <c r="AA758" s="2" t="s">
        <v>7891</v>
      </c>
      <c r="AB758" s="2" t="s">
        <v>7891</v>
      </c>
      <c r="AC758" s="2" t="s">
        <v>7891</v>
      </c>
      <c r="AD758" s="2" t="s">
        <v>7891</v>
      </c>
      <c r="AE758" s="2" t="s">
        <v>7891</v>
      </c>
      <c r="AF758" s="2" t="s">
        <v>7891</v>
      </c>
      <c r="AG758" s="2" t="s">
        <v>7891</v>
      </c>
      <c r="AH758" s="2" t="s">
        <v>7891</v>
      </c>
      <c r="AI758" s="2" t="s">
        <v>7891</v>
      </c>
      <c r="AJ758" s="2" t="s">
        <v>7891</v>
      </c>
      <c r="AK758" s="2" t="s">
        <v>7891</v>
      </c>
      <c r="AL758" s="2" t="s">
        <v>7891</v>
      </c>
      <c r="AM758" s="2" t="s">
        <v>7891</v>
      </c>
      <c r="AN758" s="2" t="s">
        <v>7891</v>
      </c>
      <c r="AO758" s="2" t="s">
        <v>7891</v>
      </c>
      <c r="AP758" s="2" t="s">
        <v>9850</v>
      </c>
      <c r="AQ758" s="2" t="s">
        <v>7891</v>
      </c>
      <c r="AR758" s="2" t="s">
        <v>7891</v>
      </c>
      <c r="AS758" s="2" t="s">
        <v>7891</v>
      </c>
      <c r="AT758" s="2" t="s">
        <v>9851</v>
      </c>
      <c r="AU758" s="2">
        <v>2021</v>
      </c>
      <c r="AV758" s="2">
        <v>7</v>
      </c>
      <c r="AW758" s="2">
        <v>2</v>
      </c>
      <c r="AX758" s="2" t="s">
        <v>7891</v>
      </c>
      <c r="AY758" s="2" t="s">
        <v>7891</v>
      </c>
      <c r="AZ758" s="2" t="s">
        <v>7891</v>
      </c>
      <c r="BA758" s="2" t="s">
        <v>7891</v>
      </c>
      <c r="BB758" s="2">
        <v>102</v>
      </c>
      <c r="BC758" s="2">
        <v>109</v>
      </c>
      <c r="BD758" s="2" t="s">
        <v>7891</v>
      </c>
      <c r="BE758" s="2" t="s">
        <v>9852</v>
      </c>
      <c r="BF758" s="2" t="s">
        <v>7891</v>
      </c>
      <c r="BG758" s="2" t="s">
        <v>7891</v>
      </c>
      <c r="BH758" s="2" t="s">
        <v>7891</v>
      </c>
      <c r="BI758" s="2" t="s">
        <v>7891</v>
      </c>
      <c r="BJ758" s="2" t="s">
        <v>7891</v>
      </c>
      <c r="BK758" s="2" t="s">
        <v>7891</v>
      </c>
      <c r="BL758" s="2" t="s">
        <v>7891</v>
      </c>
      <c r="BM758" s="2" t="s">
        <v>7891</v>
      </c>
      <c r="BN758" s="2" t="s">
        <v>7891</v>
      </c>
      <c r="BO758" s="2" t="s">
        <v>7891</v>
      </c>
      <c r="BP758" s="2" t="s">
        <v>7891</v>
      </c>
      <c r="BQ758" s="2" t="s">
        <v>7891</v>
      </c>
      <c r="BR758" s="2" t="s">
        <v>9853</v>
      </c>
    </row>
    <row r="759" spans="1:70" s="2" customFormat="1" ht="13" x14ac:dyDescent="0.3">
      <c r="A759" s="2" t="s">
        <v>6816</v>
      </c>
      <c r="B759" s="2" t="s">
        <v>4176</v>
      </c>
      <c r="C759" s="9">
        <v>2021</v>
      </c>
      <c r="D759" s="2" t="s">
        <v>4175</v>
      </c>
      <c r="E759" s="2" t="s">
        <v>4165</v>
      </c>
      <c r="G759" s="2" t="s">
        <v>4177</v>
      </c>
      <c r="H759" s="2" t="s">
        <v>4178</v>
      </c>
      <c r="K759" s="11">
        <v>44229</v>
      </c>
      <c r="L759" s="2" t="s">
        <v>4179</v>
      </c>
      <c r="N759" s="2" t="s">
        <v>4180</v>
      </c>
    </row>
    <row r="760" spans="1:70" s="2" customFormat="1" ht="13" x14ac:dyDescent="0.3">
      <c r="A760" s="2" t="s">
        <v>11404</v>
      </c>
      <c r="B760" s="2" t="s">
        <v>11329</v>
      </c>
      <c r="C760" s="9" t="s">
        <v>7891</v>
      </c>
      <c r="D760" s="2" t="s">
        <v>11330</v>
      </c>
      <c r="E760" s="2" t="s">
        <v>11331</v>
      </c>
      <c r="U760" s="2" t="s">
        <v>7891</v>
      </c>
      <c r="V760" s="2" t="s">
        <v>11332</v>
      </c>
      <c r="W760" s="2" t="s">
        <v>7891</v>
      </c>
      <c r="X760" s="2" t="s">
        <v>7891</v>
      </c>
      <c r="Y760" s="2" t="s">
        <v>7891</v>
      </c>
      <c r="Z760" s="2" t="s">
        <v>7891</v>
      </c>
      <c r="AA760" s="2" t="s">
        <v>7891</v>
      </c>
      <c r="AB760" s="2" t="s">
        <v>7891</v>
      </c>
      <c r="AC760" s="2" t="s">
        <v>7891</v>
      </c>
      <c r="AD760" s="2" t="s">
        <v>7891</v>
      </c>
      <c r="AE760" s="2" t="s">
        <v>7891</v>
      </c>
      <c r="AF760" s="2" t="s">
        <v>7891</v>
      </c>
      <c r="AG760" s="2" t="s">
        <v>7891</v>
      </c>
      <c r="AH760" s="2" t="s">
        <v>7891</v>
      </c>
      <c r="AI760" s="2" t="s">
        <v>7891</v>
      </c>
      <c r="AJ760" s="2" t="s">
        <v>7891</v>
      </c>
      <c r="AK760" s="2" t="s">
        <v>7891</v>
      </c>
      <c r="AL760" s="2" t="s">
        <v>7891</v>
      </c>
      <c r="AM760" s="2" t="s">
        <v>7891</v>
      </c>
      <c r="AN760" s="2" t="s">
        <v>7891</v>
      </c>
      <c r="AO760" s="2" t="s">
        <v>7891</v>
      </c>
      <c r="AP760" s="2" t="s">
        <v>7891</v>
      </c>
      <c r="AQ760" s="2" t="s">
        <v>11333</v>
      </c>
      <c r="AR760" s="2" t="s">
        <v>7891</v>
      </c>
      <c r="AS760" s="2" t="s">
        <v>7891</v>
      </c>
      <c r="AT760" s="2" t="s">
        <v>7891</v>
      </c>
      <c r="AU760" s="2">
        <v>2020</v>
      </c>
      <c r="AV760" s="2" t="s">
        <v>7891</v>
      </c>
      <c r="AW760" s="2" t="s">
        <v>7891</v>
      </c>
      <c r="AX760" s="2" t="s">
        <v>7891</v>
      </c>
      <c r="AY760" s="2" t="s">
        <v>7891</v>
      </c>
      <c r="AZ760" s="2" t="s">
        <v>7891</v>
      </c>
      <c r="BA760" s="2" t="s">
        <v>7891</v>
      </c>
      <c r="BB760" s="2">
        <v>72</v>
      </c>
      <c r="BC760" s="2">
        <v>87</v>
      </c>
      <c r="BD760" s="2" t="s">
        <v>7891</v>
      </c>
      <c r="BE760" s="2" t="s">
        <v>7891</v>
      </c>
      <c r="BF760" s="2" t="s">
        <v>7891</v>
      </c>
      <c r="BG760" s="2" t="s">
        <v>7891</v>
      </c>
      <c r="BH760" s="2" t="s">
        <v>7891</v>
      </c>
      <c r="BI760" s="2" t="s">
        <v>7891</v>
      </c>
      <c r="BJ760" s="2" t="s">
        <v>7891</v>
      </c>
      <c r="BK760" s="2" t="s">
        <v>7891</v>
      </c>
      <c r="BL760" s="2" t="s">
        <v>7891</v>
      </c>
      <c r="BM760" s="2" t="s">
        <v>7891</v>
      </c>
      <c r="BN760" s="2" t="s">
        <v>7891</v>
      </c>
      <c r="BO760" s="2" t="s">
        <v>7891</v>
      </c>
      <c r="BP760" s="2" t="s">
        <v>7891</v>
      </c>
      <c r="BQ760" s="2" t="s">
        <v>7891</v>
      </c>
      <c r="BR760" s="2" t="s">
        <v>11334</v>
      </c>
    </row>
    <row r="761" spans="1:70" s="2" customFormat="1" ht="13" x14ac:dyDescent="0.3">
      <c r="A761" s="12" t="s">
        <v>6816</v>
      </c>
      <c r="B761" s="2" t="s">
        <v>5472</v>
      </c>
      <c r="C761" s="9">
        <v>2021</v>
      </c>
      <c r="D761" s="2" t="s">
        <v>5471</v>
      </c>
      <c r="E761" s="2" t="s">
        <v>5475</v>
      </c>
      <c r="G761" s="2" t="s">
        <v>5473</v>
      </c>
      <c r="H761" s="2" t="s">
        <v>5474</v>
      </c>
      <c r="K761" s="11">
        <v>44466</v>
      </c>
      <c r="L761" s="2" t="s">
        <v>5476</v>
      </c>
      <c r="N761" s="2" t="s">
        <v>1037</v>
      </c>
    </row>
    <row r="762" spans="1:70" s="2" customFormat="1" ht="13" x14ac:dyDescent="0.3">
      <c r="A762" s="12" t="s">
        <v>1827</v>
      </c>
      <c r="B762" s="2" t="s">
        <v>1036</v>
      </c>
      <c r="C762" s="10">
        <v>2021</v>
      </c>
      <c r="D762" s="2" t="s">
        <v>1035</v>
      </c>
      <c r="E762" s="2" t="s">
        <v>792</v>
      </c>
      <c r="F762" s="2" t="s">
        <v>1039</v>
      </c>
      <c r="G762" s="2" t="str">
        <f>"26323524"</f>
        <v>26323524</v>
      </c>
      <c r="I762" s="2" t="str">
        <f>"1/1/2021"</f>
        <v>1/1/2021</v>
      </c>
      <c r="L762" s="2">
        <v>1</v>
      </c>
      <c r="M762" s="2">
        <v>14</v>
      </c>
      <c r="N762" s="2">
        <v>154321743</v>
      </c>
      <c r="O762" s="2" t="s">
        <v>1037</v>
      </c>
      <c r="P762" s="2" t="s">
        <v>481</v>
      </c>
      <c r="Q762" s="2" t="s">
        <v>442</v>
      </c>
      <c r="R762" s="2" t="s">
        <v>1038</v>
      </c>
      <c r="U762" s="2" t="s">
        <v>1040</v>
      </c>
    </row>
    <row r="763" spans="1:70" s="2" customFormat="1" ht="13" x14ac:dyDescent="0.3">
      <c r="A763" s="2" t="s">
        <v>1827</v>
      </c>
      <c r="B763" s="2" t="s">
        <v>1036</v>
      </c>
      <c r="C763" s="10">
        <v>2021</v>
      </c>
      <c r="D763" s="2" t="s">
        <v>1035</v>
      </c>
      <c r="E763" s="2" t="s">
        <v>792</v>
      </c>
      <c r="F763" s="2" t="s">
        <v>1039</v>
      </c>
      <c r="G763" s="2" t="str">
        <f>"26323524"</f>
        <v>26323524</v>
      </c>
      <c r="I763" s="2" t="str">
        <f>"9/20/2021"</f>
        <v>9/20/2021</v>
      </c>
      <c r="L763" s="2">
        <v>1</v>
      </c>
      <c r="M763" s="2">
        <v>14</v>
      </c>
      <c r="N763" s="2">
        <v>152574272</v>
      </c>
      <c r="O763" s="2" t="s">
        <v>1037</v>
      </c>
      <c r="P763" s="2" t="s">
        <v>481</v>
      </c>
      <c r="Q763" s="2" t="s">
        <v>442</v>
      </c>
      <c r="R763" s="2" t="s">
        <v>1041</v>
      </c>
      <c r="U763" s="2" t="s">
        <v>1042</v>
      </c>
    </row>
    <row r="764" spans="1:70" s="2" customFormat="1" ht="13" x14ac:dyDescent="0.3">
      <c r="A764" s="2" t="s">
        <v>11407</v>
      </c>
      <c r="B764" s="2" t="s">
        <v>11438</v>
      </c>
      <c r="C764" s="9" t="s">
        <v>7891</v>
      </c>
      <c r="D764" s="2" t="s">
        <v>11439</v>
      </c>
      <c r="E764" s="2" t="s">
        <v>11440</v>
      </c>
      <c r="U764" s="2" t="s">
        <v>7891</v>
      </c>
      <c r="V764" s="2" t="s">
        <v>11441</v>
      </c>
      <c r="W764" s="2" t="s">
        <v>7891</v>
      </c>
      <c r="X764" s="2" t="s">
        <v>7891</v>
      </c>
      <c r="Y764" s="2" t="s">
        <v>7891</v>
      </c>
      <c r="Z764" s="2" t="s">
        <v>7891</v>
      </c>
      <c r="AA764" s="2" t="s">
        <v>11442</v>
      </c>
      <c r="AB764" s="2" t="s">
        <v>11443</v>
      </c>
      <c r="AC764" s="2" t="s">
        <v>7891</v>
      </c>
      <c r="AD764" s="2" t="s">
        <v>7891</v>
      </c>
      <c r="AE764" s="2" t="s">
        <v>7891</v>
      </c>
      <c r="AF764" s="2" t="s">
        <v>7891</v>
      </c>
      <c r="AG764" s="2" t="s">
        <v>7891</v>
      </c>
      <c r="AH764" s="2" t="s">
        <v>7891</v>
      </c>
      <c r="AI764" s="2" t="s">
        <v>7891</v>
      </c>
      <c r="AJ764" s="2" t="s">
        <v>7891</v>
      </c>
      <c r="AK764" s="2" t="s">
        <v>7891</v>
      </c>
      <c r="AL764" s="2" t="s">
        <v>7891</v>
      </c>
      <c r="AM764" s="2" t="s">
        <v>7891</v>
      </c>
      <c r="AN764" s="2" t="s">
        <v>7891</v>
      </c>
      <c r="AO764" s="2" t="s">
        <v>11444</v>
      </c>
      <c r="AP764" s="2" t="s">
        <v>11445</v>
      </c>
      <c r="AQ764" s="2" t="s">
        <v>7891</v>
      </c>
      <c r="AR764" s="2" t="s">
        <v>7891</v>
      </c>
      <c r="AS764" s="2" t="s">
        <v>7891</v>
      </c>
      <c r="AT764" s="2" t="s">
        <v>7945</v>
      </c>
      <c r="AU764" s="2">
        <v>2022</v>
      </c>
      <c r="AV764" s="2">
        <v>289</v>
      </c>
      <c r="AW764" s="2">
        <v>4</v>
      </c>
      <c r="AX764" s="2" t="s">
        <v>7891</v>
      </c>
      <c r="AY764" s="2" t="s">
        <v>7891</v>
      </c>
      <c r="AZ764" s="2" t="s">
        <v>7891</v>
      </c>
      <c r="BA764" s="2" t="s">
        <v>7891</v>
      </c>
      <c r="BB764" s="2">
        <v>1105</v>
      </c>
      <c r="BC764" s="2">
        <v>1117</v>
      </c>
      <c r="BD764" s="2" t="s">
        <v>7891</v>
      </c>
      <c r="BE764" s="2" t="s">
        <v>11446</v>
      </c>
      <c r="BF764" s="2" t="s">
        <v>7891</v>
      </c>
      <c r="BG764" s="2" t="s">
        <v>7925</v>
      </c>
      <c r="BH764" s="2" t="s">
        <v>7891</v>
      </c>
      <c r="BI764" s="2" t="s">
        <v>7891</v>
      </c>
      <c r="BJ764" s="2" t="s">
        <v>7891</v>
      </c>
      <c r="BK764" s="2" t="s">
        <v>7891</v>
      </c>
      <c r="BL764" s="2" t="s">
        <v>7891</v>
      </c>
      <c r="BM764" s="2">
        <v>34679218</v>
      </c>
      <c r="BN764" s="2" t="s">
        <v>7891</v>
      </c>
      <c r="BO764" s="2" t="s">
        <v>7891</v>
      </c>
      <c r="BP764" s="2" t="s">
        <v>7891</v>
      </c>
      <c r="BQ764" s="2" t="s">
        <v>7891</v>
      </c>
      <c r="BR764" s="2" t="s">
        <v>11447</v>
      </c>
    </row>
    <row r="765" spans="1:70" s="2" customFormat="1" ht="13" x14ac:dyDescent="0.3">
      <c r="A765" s="12" t="s">
        <v>3856</v>
      </c>
      <c r="B765" s="2" t="s">
        <v>3160</v>
      </c>
      <c r="C765" s="9">
        <v>2020</v>
      </c>
      <c r="D765" s="2" t="s">
        <v>3159</v>
      </c>
      <c r="E765" s="2" t="s">
        <v>2034</v>
      </c>
      <c r="F765" s="2" t="s">
        <v>3163</v>
      </c>
      <c r="G765" s="2" t="str">
        <f>"04194217"</f>
        <v>04194217</v>
      </c>
      <c r="H765" s="2" t="str">
        <f>"9798664727067"</f>
        <v>9798664727067</v>
      </c>
      <c r="I765" s="2" t="str">
        <f>"20210101"</f>
        <v>20210101</v>
      </c>
      <c r="J765" s="2">
        <v>82</v>
      </c>
      <c r="K765" s="2" t="s">
        <v>2183</v>
      </c>
      <c r="N765" s="2" t="s">
        <v>3161</v>
      </c>
      <c r="P765" s="2" t="s">
        <v>2037</v>
      </c>
      <c r="Q765" s="2" t="s">
        <v>2038</v>
      </c>
      <c r="R765" s="2" t="s">
        <v>3162</v>
      </c>
      <c r="T765" s="2" t="s">
        <v>3163</v>
      </c>
      <c r="U765" s="2" t="s">
        <v>3164</v>
      </c>
    </row>
    <row r="766" spans="1:70" s="2" customFormat="1" ht="13" x14ac:dyDescent="0.3">
      <c r="A766" s="12" t="s">
        <v>4015</v>
      </c>
      <c r="B766" s="2" t="s">
        <v>3160</v>
      </c>
      <c r="C766" s="9">
        <v>2020</v>
      </c>
      <c r="D766" s="2" t="s">
        <v>3159</v>
      </c>
      <c r="E766" s="2" t="s">
        <v>2034</v>
      </c>
      <c r="F766" s="2" t="s">
        <v>3163</v>
      </c>
      <c r="G766" s="2" t="str">
        <f>"04194217"</f>
        <v>04194217</v>
      </c>
      <c r="H766" s="2" t="str">
        <f>"9798664727067"</f>
        <v>9798664727067</v>
      </c>
      <c r="I766" s="2" t="str">
        <f>"20210101"</f>
        <v>20210101</v>
      </c>
      <c r="J766" s="2">
        <v>82</v>
      </c>
      <c r="K766" s="2" t="s">
        <v>2183</v>
      </c>
      <c r="N766" s="2" t="s">
        <v>3161</v>
      </c>
      <c r="P766" s="2" t="s">
        <v>2037</v>
      </c>
      <c r="Q766" s="2" t="s">
        <v>2038</v>
      </c>
      <c r="R766" s="2" t="s">
        <v>3162</v>
      </c>
      <c r="T766" s="2" t="s">
        <v>3163</v>
      </c>
      <c r="U766" s="2" t="s">
        <v>3164</v>
      </c>
    </row>
    <row r="767" spans="1:70" s="2" customFormat="1" ht="13" x14ac:dyDescent="0.3">
      <c r="A767" s="2" t="s">
        <v>4086</v>
      </c>
      <c r="B767" s="2" t="s">
        <v>3160</v>
      </c>
      <c r="C767" s="9">
        <v>2020</v>
      </c>
      <c r="D767" s="2" t="s">
        <v>3159</v>
      </c>
      <c r="E767" s="2" t="s">
        <v>2034</v>
      </c>
      <c r="F767" s="2" t="s">
        <v>3163</v>
      </c>
      <c r="G767" s="2" t="str">
        <f>"04194217"</f>
        <v>04194217</v>
      </c>
      <c r="H767" s="2" t="str">
        <f>"9798664727067"</f>
        <v>9798664727067</v>
      </c>
      <c r="I767" s="2" t="str">
        <f>"20210101"</f>
        <v>20210101</v>
      </c>
      <c r="J767" s="2">
        <v>82</v>
      </c>
      <c r="K767" s="2" t="s">
        <v>2183</v>
      </c>
      <c r="N767" s="2" t="s">
        <v>3161</v>
      </c>
      <c r="P767" s="2" t="s">
        <v>2037</v>
      </c>
      <c r="Q767" s="2" t="s">
        <v>2038</v>
      </c>
      <c r="R767" s="2" t="s">
        <v>3162</v>
      </c>
      <c r="T767" s="2" t="s">
        <v>3163</v>
      </c>
      <c r="U767" s="2" t="s">
        <v>3164</v>
      </c>
    </row>
    <row r="768" spans="1:70" s="2" customFormat="1" ht="13" x14ac:dyDescent="0.3">
      <c r="A768" s="12" t="s">
        <v>3856</v>
      </c>
      <c r="B768" s="2" t="s">
        <v>3525</v>
      </c>
      <c r="C768" s="9">
        <v>2020</v>
      </c>
      <c r="D768" s="2" t="s">
        <v>3524</v>
      </c>
      <c r="E768" s="2" t="s">
        <v>2429</v>
      </c>
      <c r="F768" s="2" t="s">
        <v>3529</v>
      </c>
      <c r="G768" s="2" t="str">
        <f>"15411559"</f>
        <v>15411559</v>
      </c>
      <c r="I768" s="2" t="str">
        <f>"20210801"</f>
        <v>20210801</v>
      </c>
      <c r="J768" s="2">
        <v>18</v>
      </c>
      <c r="K768" s="2">
        <v>3</v>
      </c>
      <c r="L768" s="2">
        <v>365</v>
      </c>
      <c r="M768" s="2">
        <v>12</v>
      </c>
      <c r="N768" s="2" t="s">
        <v>3526</v>
      </c>
      <c r="O768" s="2" t="s">
        <v>3527</v>
      </c>
      <c r="P768" s="2" t="s">
        <v>2044</v>
      </c>
      <c r="Q768" s="2" t="s">
        <v>1495</v>
      </c>
      <c r="R768" s="2" t="s">
        <v>3528</v>
      </c>
      <c r="T768" s="2" t="s">
        <v>3529</v>
      </c>
      <c r="U768" s="2" t="s">
        <v>3530</v>
      </c>
    </row>
    <row r="769" spans="1:70" s="2" customFormat="1" ht="13" x14ac:dyDescent="0.3">
      <c r="A769" s="2" t="s">
        <v>4086</v>
      </c>
      <c r="B769" s="2" t="s">
        <v>3525</v>
      </c>
      <c r="C769" s="9">
        <v>2020</v>
      </c>
      <c r="D769" s="2" t="s">
        <v>3524</v>
      </c>
      <c r="E769" s="2" t="s">
        <v>2429</v>
      </c>
      <c r="F769" s="2" t="s">
        <v>3529</v>
      </c>
      <c r="G769" s="2" t="str">
        <f>"15411559"</f>
        <v>15411559</v>
      </c>
      <c r="I769" s="2" t="str">
        <f>"20210801"</f>
        <v>20210801</v>
      </c>
      <c r="J769" s="2">
        <v>18</v>
      </c>
      <c r="K769" s="2">
        <v>3</v>
      </c>
      <c r="L769" s="2">
        <v>365</v>
      </c>
      <c r="M769" s="2">
        <v>12</v>
      </c>
      <c r="N769" s="2" t="s">
        <v>3526</v>
      </c>
      <c r="O769" s="2" t="s">
        <v>3527</v>
      </c>
      <c r="P769" s="2" t="s">
        <v>2044</v>
      </c>
      <c r="Q769" s="2" t="s">
        <v>1495</v>
      </c>
      <c r="R769" s="2" t="s">
        <v>3528</v>
      </c>
      <c r="T769" s="2" t="s">
        <v>3529</v>
      </c>
      <c r="U769" s="2" t="s">
        <v>3530</v>
      </c>
    </row>
    <row r="770" spans="1:70" s="2" customFormat="1" ht="13" x14ac:dyDescent="0.3">
      <c r="A770" s="12" t="s">
        <v>6816</v>
      </c>
      <c r="B770" s="2" t="s">
        <v>5389</v>
      </c>
      <c r="C770" s="9">
        <v>2021</v>
      </c>
      <c r="D770" s="2" t="s">
        <v>5388</v>
      </c>
      <c r="E770" s="2" t="s">
        <v>4137</v>
      </c>
      <c r="G770" s="2" t="s">
        <v>5390</v>
      </c>
      <c r="H770" s="2" t="s">
        <v>5391</v>
      </c>
      <c r="K770" s="11">
        <v>44289</v>
      </c>
      <c r="L770" s="2" t="s">
        <v>5392</v>
      </c>
      <c r="N770" s="2" t="s">
        <v>5393</v>
      </c>
    </row>
    <row r="771" spans="1:70" s="2" customFormat="1" ht="13" x14ac:dyDescent="0.3">
      <c r="A771" s="2" t="s">
        <v>11404</v>
      </c>
      <c r="B771" s="2" t="s">
        <v>10013</v>
      </c>
      <c r="C771" s="9" t="s">
        <v>7891</v>
      </c>
      <c r="D771" s="2" t="s">
        <v>5388</v>
      </c>
      <c r="E771" s="2" t="s">
        <v>7892</v>
      </c>
      <c r="U771" s="2" t="s">
        <v>7891</v>
      </c>
      <c r="V771" s="2" t="s">
        <v>10014</v>
      </c>
      <c r="W771" s="2" t="s">
        <v>7891</v>
      </c>
      <c r="X771" s="2" t="s">
        <v>7891</v>
      </c>
      <c r="Y771" s="2" t="s">
        <v>7891</v>
      </c>
      <c r="Z771" s="2" t="s">
        <v>7891</v>
      </c>
      <c r="AA771" s="2" t="s">
        <v>7891</v>
      </c>
      <c r="AB771" s="2" t="s">
        <v>10015</v>
      </c>
      <c r="AC771" s="2" t="s">
        <v>7891</v>
      </c>
      <c r="AD771" s="2" t="s">
        <v>7891</v>
      </c>
      <c r="AE771" s="2" t="s">
        <v>7891</v>
      </c>
      <c r="AF771" s="2" t="s">
        <v>7891</v>
      </c>
      <c r="AG771" s="2" t="s">
        <v>7891</v>
      </c>
      <c r="AH771" s="2" t="s">
        <v>7891</v>
      </c>
      <c r="AI771" s="2" t="s">
        <v>7891</v>
      </c>
      <c r="AJ771" s="2" t="s">
        <v>7891</v>
      </c>
      <c r="AK771" s="2" t="s">
        <v>7891</v>
      </c>
      <c r="AL771" s="2" t="s">
        <v>7891</v>
      </c>
      <c r="AM771" s="2" t="s">
        <v>7891</v>
      </c>
      <c r="AN771" s="2" t="s">
        <v>7891</v>
      </c>
      <c r="AO771" s="2" t="s">
        <v>7891</v>
      </c>
      <c r="AP771" s="2" t="s">
        <v>7894</v>
      </c>
      <c r="AQ771" s="2" t="s">
        <v>7891</v>
      </c>
      <c r="AR771" s="2" t="s">
        <v>7891</v>
      </c>
      <c r="AS771" s="2" t="s">
        <v>7891</v>
      </c>
      <c r="AT771" s="2" t="s">
        <v>7916</v>
      </c>
      <c r="AU771" s="2">
        <v>2021</v>
      </c>
      <c r="AV771" s="2">
        <v>18</v>
      </c>
      <c r="AW771" s="2">
        <v>7</v>
      </c>
      <c r="AX771" s="2" t="s">
        <v>7891</v>
      </c>
      <c r="AY771" s="2" t="s">
        <v>7891</v>
      </c>
      <c r="AZ771" s="2" t="s">
        <v>7891</v>
      </c>
      <c r="BA771" s="2" t="s">
        <v>7891</v>
      </c>
      <c r="BB771" s="2" t="s">
        <v>7891</v>
      </c>
      <c r="BC771" s="2" t="s">
        <v>7891</v>
      </c>
      <c r="BD771" s="2">
        <v>3353</v>
      </c>
      <c r="BE771" s="2" t="s">
        <v>5393</v>
      </c>
      <c r="BF771" s="2" t="s">
        <v>7891</v>
      </c>
      <c r="BG771" s="2" t="s">
        <v>7891</v>
      </c>
      <c r="BH771" s="2" t="s">
        <v>7891</v>
      </c>
      <c r="BI771" s="2" t="s">
        <v>7891</v>
      </c>
      <c r="BJ771" s="2" t="s">
        <v>7891</v>
      </c>
      <c r="BK771" s="2" t="s">
        <v>7891</v>
      </c>
      <c r="BL771" s="2" t="s">
        <v>7891</v>
      </c>
      <c r="BM771" s="2">
        <v>33805061</v>
      </c>
      <c r="BN771" s="2" t="s">
        <v>7891</v>
      </c>
      <c r="BO771" s="2" t="s">
        <v>7891</v>
      </c>
      <c r="BP771" s="2" t="s">
        <v>7891</v>
      </c>
      <c r="BQ771" s="2" t="s">
        <v>7891</v>
      </c>
      <c r="BR771" s="2" t="s">
        <v>10016</v>
      </c>
    </row>
    <row r="772" spans="1:70" s="2" customFormat="1" ht="13" x14ac:dyDescent="0.3">
      <c r="A772" s="2" t="s">
        <v>11404</v>
      </c>
      <c r="B772" s="2" t="s">
        <v>8223</v>
      </c>
      <c r="C772" s="9" t="s">
        <v>7891</v>
      </c>
      <c r="D772" s="2" t="s">
        <v>8224</v>
      </c>
      <c r="E772" s="2" t="s">
        <v>8225</v>
      </c>
      <c r="U772" s="2" t="s">
        <v>7891</v>
      </c>
      <c r="V772" s="2" t="s">
        <v>8226</v>
      </c>
      <c r="W772" s="2" t="s">
        <v>7891</v>
      </c>
      <c r="X772" s="2" t="s">
        <v>7891</v>
      </c>
      <c r="Y772" s="2" t="s">
        <v>7891</v>
      </c>
      <c r="Z772" s="2" t="s">
        <v>7891</v>
      </c>
      <c r="AA772" s="2" t="s">
        <v>7891</v>
      </c>
      <c r="AB772" s="2" t="s">
        <v>8227</v>
      </c>
      <c r="AC772" s="2" t="s">
        <v>7891</v>
      </c>
      <c r="AD772" s="2" t="s">
        <v>7891</v>
      </c>
      <c r="AE772" s="2" t="s">
        <v>7891</v>
      </c>
      <c r="AF772" s="2" t="s">
        <v>7891</v>
      </c>
      <c r="AG772" s="2" t="s">
        <v>7891</v>
      </c>
      <c r="AH772" s="2" t="s">
        <v>7891</v>
      </c>
      <c r="AI772" s="2" t="s">
        <v>7891</v>
      </c>
      <c r="AJ772" s="2" t="s">
        <v>7891</v>
      </c>
      <c r="AK772" s="2" t="s">
        <v>7891</v>
      </c>
      <c r="AL772" s="2" t="s">
        <v>7891</v>
      </c>
      <c r="AM772" s="2" t="s">
        <v>7891</v>
      </c>
      <c r="AN772" s="2" t="s">
        <v>7891</v>
      </c>
      <c r="AO772" s="2" t="s">
        <v>8228</v>
      </c>
      <c r="AP772" s="2" t="s">
        <v>8229</v>
      </c>
      <c r="AQ772" s="2" t="s">
        <v>7891</v>
      </c>
      <c r="AR772" s="2" t="s">
        <v>7891</v>
      </c>
      <c r="AS772" s="2" t="s">
        <v>7891</v>
      </c>
      <c r="AT772" s="2" t="s">
        <v>7891</v>
      </c>
      <c r="AU772" s="2" t="s">
        <v>7891</v>
      </c>
      <c r="AV772" s="2" t="s">
        <v>7891</v>
      </c>
      <c r="AW772" s="2" t="s">
        <v>7891</v>
      </c>
      <c r="AX772" s="2" t="s">
        <v>7891</v>
      </c>
      <c r="AY772" s="2" t="s">
        <v>7891</v>
      </c>
      <c r="AZ772" s="2" t="s">
        <v>7891</v>
      </c>
      <c r="BA772" s="2" t="s">
        <v>7891</v>
      </c>
      <c r="BB772" s="2" t="s">
        <v>7891</v>
      </c>
      <c r="BC772" s="2" t="s">
        <v>7891</v>
      </c>
      <c r="BD772" s="2" t="s">
        <v>7891</v>
      </c>
      <c r="BE772" s="2" t="s">
        <v>8230</v>
      </c>
      <c r="BF772" s="2" t="s">
        <v>7891</v>
      </c>
      <c r="BG772" s="2" t="s">
        <v>8197</v>
      </c>
      <c r="BH772" s="2" t="s">
        <v>7891</v>
      </c>
      <c r="BI772" s="2" t="s">
        <v>7891</v>
      </c>
      <c r="BJ772" s="2" t="s">
        <v>7891</v>
      </c>
      <c r="BK772" s="2" t="s">
        <v>7891</v>
      </c>
      <c r="BL772" s="2" t="s">
        <v>7891</v>
      </c>
      <c r="BM772" s="2" t="s">
        <v>7891</v>
      </c>
      <c r="BN772" s="2" t="s">
        <v>7891</v>
      </c>
      <c r="BO772" s="2" t="s">
        <v>7891</v>
      </c>
      <c r="BP772" s="2" t="s">
        <v>7891</v>
      </c>
      <c r="BQ772" s="2" t="s">
        <v>7891</v>
      </c>
      <c r="BR772" s="2" t="s">
        <v>8231</v>
      </c>
    </row>
    <row r="773" spans="1:70" s="2" customFormat="1" ht="13" x14ac:dyDescent="0.3">
      <c r="A773" s="12" t="s">
        <v>6816</v>
      </c>
      <c r="B773" s="2" t="s">
        <v>6265</v>
      </c>
      <c r="C773" s="9">
        <v>2022</v>
      </c>
      <c r="D773" s="2" t="s">
        <v>6264</v>
      </c>
      <c r="E773" s="2" t="s">
        <v>6268</v>
      </c>
      <c r="G773" s="2" t="s">
        <v>6266</v>
      </c>
      <c r="H773" s="2" t="s">
        <v>6267</v>
      </c>
      <c r="K773" s="11">
        <v>44621</v>
      </c>
      <c r="L773" s="2" t="s">
        <v>6269</v>
      </c>
      <c r="M773" s="2" t="s">
        <v>6270</v>
      </c>
      <c r="N773" s="2" t="s">
        <v>925</v>
      </c>
    </row>
    <row r="774" spans="1:70" s="2" customFormat="1" ht="13" x14ac:dyDescent="0.3">
      <c r="A774" s="12" t="s">
        <v>1827</v>
      </c>
      <c r="B774" s="2" t="s">
        <v>923</v>
      </c>
      <c r="C774" s="10">
        <v>2022</v>
      </c>
      <c r="D774" s="2" t="s">
        <v>922</v>
      </c>
      <c r="E774" s="2" t="s">
        <v>924</v>
      </c>
      <c r="F774" s="2" t="s">
        <v>927</v>
      </c>
      <c r="G774" s="2" t="str">
        <f>"00057894"</f>
        <v>00057894</v>
      </c>
      <c r="I774" s="2" t="str">
        <f>"Mar2022"</f>
        <v>Mar2022</v>
      </c>
      <c r="J774" s="2">
        <v>53</v>
      </c>
      <c r="K774" s="2">
        <v>2</v>
      </c>
      <c r="L774" s="2">
        <v>365</v>
      </c>
      <c r="M774" s="2">
        <v>11</v>
      </c>
      <c r="N774" s="2">
        <v>155460922</v>
      </c>
      <c r="O774" s="2" t="s">
        <v>925</v>
      </c>
      <c r="P774" s="2" t="s">
        <v>449</v>
      </c>
      <c r="Q774" s="2" t="s">
        <v>498</v>
      </c>
      <c r="R774" s="2" t="s">
        <v>926</v>
      </c>
      <c r="U774" s="2" t="s">
        <v>928</v>
      </c>
    </row>
    <row r="775" spans="1:70" s="2" customFormat="1" ht="13" x14ac:dyDescent="0.3">
      <c r="A775" s="2" t="s">
        <v>3856</v>
      </c>
      <c r="B775" s="2" t="s">
        <v>923</v>
      </c>
      <c r="C775" s="9">
        <v>2022</v>
      </c>
      <c r="D775" s="2" t="s">
        <v>2710</v>
      </c>
      <c r="E775" s="2" t="s">
        <v>924</v>
      </c>
      <c r="F775" s="2" t="s">
        <v>2713</v>
      </c>
      <c r="G775" s="2" t="str">
        <f>"00057894"</f>
        <v>00057894</v>
      </c>
      <c r="I775" s="2" t="str">
        <f>"20220301"</f>
        <v>20220301</v>
      </c>
      <c r="J775" s="2">
        <v>53</v>
      </c>
      <c r="K775" s="2">
        <v>2</v>
      </c>
      <c r="L775" s="2">
        <v>365</v>
      </c>
      <c r="M775" s="2">
        <v>11</v>
      </c>
      <c r="N775" s="2" t="s">
        <v>2711</v>
      </c>
      <c r="O775" s="2" t="s">
        <v>925</v>
      </c>
      <c r="P775" s="2" t="s">
        <v>2124</v>
      </c>
      <c r="Q775" s="2" t="s">
        <v>1495</v>
      </c>
      <c r="R775" s="2" t="s">
        <v>2712</v>
      </c>
      <c r="T775" s="2" t="s">
        <v>2713</v>
      </c>
      <c r="U775" s="2" t="s">
        <v>2714</v>
      </c>
    </row>
    <row r="776" spans="1:70" s="2" customFormat="1" ht="13" x14ac:dyDescent="0.3">
      <c r="A776" s="12" t="s">
        <v>11404</v>
      </c>
      <c r="B776" s="2" t="s">
        <v>8333</v>
      </c>
      <c r="C776" s="9" t="s">
        <v>7891</v>
      </c>
      <c r="D776" s="2" t="s">
        <v>8334</v>
      </c>
      <c r="E776" s="2" t="s">
        <v>8335</v>
      </c>
      <c r="U776" s="2" t="s">
        <v>7891</v>
      </c>
      <c r="V776" s="2" t="s">
        <v>8336</v>
      </c>
      <c r="W776" s="2" t="s">
        <v>7891</v>
      </c>
      <c r="X776" s="2" t="s">
        <v>7891</v>
      </c>
      <c r="Y776" s="2" t="s">
        <v>7891</v>
      </c>
      <c r="Z776" s="2" t="s">
        <v>7891</v>
      </c>
      <c r="AA776" s="2" t="s">
        <v>7891</v>
      </c>
      <c r="AB776" s="2" t="s">
        <v>8337</v>
      </c>
      <c r="AC776" s="2" t="s">
        <v>7891</v>
      </c>
      <c r="AD776" s="2" t="s">
        <v>7891</v>
      </c>
      <c r="AE776" s="2" t="s">
        <v>7891</v>
      </c>
      <c r="AF776" s="2" t="s">
        <v>7891</v>
      </c>
      <c r="AG776" s="2" t="s">
        <v>7891</v>
      </c>
      <c r="AH776" s="2" t="s">
        <v>7891</v>
      </c>
      <c r="AI776" s="2" t="s">
        <v>7891</v>
      </c>
      <c r="AJ776" s="2" t="s">
        <v>7891</v>
      </c>
      <c r="AK776" s="2" t="s">
        <v>7891</v>
      </c>
      <c r="AL776" s="2" t="s">
        <v>7891</v>
      </c>
      <c r="AM776" s="2" t="s">
        <v>7891</v>
      </c>
      <c r="AN776" s="2" t="s">
        <v>7891</v>
      </c>
      <c r="AO776" s="2" t="s">
        <v>8338</v>
      </c>
      <c r="AP776" s="2" t="s">
        <v>8339</v>
      </c>
      <c r="AQ776" s="2" t="s">
        <v>7891</v>
      </c>
      <c r="AR776" s="2" t="s">
        <v>7891</v>
      </c>
      <c r="AS776" s="2" t="s">
        <v>7891</v>
      </c>
      <c r="AT776" s="2" t="s">
        <v>8331</v>
      </c>
      <c r="AU776" s="2">
        <v>2022</v>
      </c>
      <c r="AV776" s="2">
        <v>53</v>
      </c>
      <c r="AW776" s="2">
        <v>2</v>
      </c>
      <c r="AX776" s="2" t="s">
        <v>7891</v>
      </c>
      <c r="AY776" s="2" t="s">
        <v>7891</v>
      </c>
      <c r="AZ776" s="2" t="s">
        <v>7891</v>
      </c>
      <c r="BA776" s="2" t="s">
        <v>7891</v>
      </c>
      <c r="BB776" s="2">
        <v>365</v>
      </c>
      <c r="BC776" s="2">
        <v>375</v>
      </c>
      <c r="BD776" s="2" t="s">
        <v>7891</v>
      </c>
      <c r="BE776" s="2" t="s">
        <v>925</v>
      </c>
      <c r="BF776" s="2" t="s">
        <v>7891</v>
      </c>
      <c r="BG776" s="2" t="s">
        <v>7891</v>
      </c>
      <c r="BH776" s="2" t="s">
        <v>7891</v>
      </c>
      <c r="BI776" s="2" t="s">
        <v>7891</v>
      </c>
      <c r="BJ776" s="2" t="s">
        <v>7891</v>
      </c>
      <c r="BK776" s="2" t="s">
        <v>7891</v>
      </c>
      <c r="BL776" s="2" t="s">
        <v>7891</v>
      </c>
      <c r="BM776" s="2">
        <v>35227410</v>
      </c>
      <c r="BN776" s="2" t="s">
        <v>7891</v>
      </c>
      <c r="BO776" s="2" t="s">
        <v>7891</v>
      </c>
      <c r="BP776" s="2" t="s">
        <v>7891</v>
      </c>
      <c r="BQ776" s="2" t="s">
        <v>7891</v>
      </c>
      <c r="BR776" s="2" t="s">
        <v>8340</v>
      </c>
    </row>
    <row r="777" spans="1:70" s="2" customFormat="1" ht="13" x14ac:dyDescent="0.3">
      <c r="A777" s="2" t="s">
        <v>11404</v>
      </c>
      <c r="B777" s="2" t="s">
        <v>9823</v>
      </c>
      <c r="C777" s="9" t="s">
        <v>7891</v>
      </c>
      <c r="D777" s="2" t="s">
        <v>9824</v>
      </c>
      <c r="E777" s="2" t="s">
        <v>9825</v>
      </c>
      <c r="U777" s="2" t="s">
        <v>7891</v>
      </c>
      <c r="V777" s="2" t="s">
        <v>9826</v>
      </c>
      <c r="W777" s="2" t="s">
        <v>7891</v>
      </c>
      <c r="X777" s="2" t="s">
        <v>7891</v>
      </c>
      <c r="Y777" s="2" t="s">
        <v>7891</v>
      </c>
      <c r="Z777" s="2" t="s">
        <v>7891</v>
      </c>
      <c r="AA777" s="2" t="s">
        <v>7891</v>
      </c>
      <c r="AB777" s="2" t="s">
        <v>9827</v>
      </c>
      <c r="AC777" s="2" t="s">
        <v>7891</v>
      </c>
      <c r="AD777" s="2" t="s">
        <v>7891</v>
      </c>
      <c r="AE777" s="2" t="s">
        <v>7891</v>
      </c>
      <c r="AF777" s="2" t="s">
        <v>7891</v>
      </c>
      <c r="AG777" s="2" t="s">
        <v>7891</v>
      </c>
      <c r="AH777" s="2" t="s">
        <v>7891</v>
      </c>
      <c r="AI777" s="2" t="s">
        <v>7891</v>
      </c>
      <c r="AJ777" s="2" t="s">
        <v>7891</v>
      </c>
      <c r="AK777" s="2" t="s">
        <v>7891</v>
      </c>
      <c r="AL777" s="2" t="s">
        <v>7891</v>
      </c>
      <c r="AM777" s="2" t="s">
        <v>7891</v>
      </c>
      <c r="AN777" s="2" t="s">
        <v>7891</v>
      </c>
      <c r="AO777" s="2" t="s">
        <v>9828</v>
      </c>
      <c r="AP777" s="2" t="s">
        <v>9829</v>
      </c>
      <c r="AQ777" s="2" t="s">
        <v>7891</v>
      </c>
      <c r="AR777" s="2" t="s">
        <v>7891</v>
      </c>
      <c r="AS777" s="2" t="s">
        <v>7891</v>
      </c>
      <c r="AT777" s="2" t="s">
        <v>8870</v>
      </c>
      <c r="AU777" s="2">
        <v>2021</v>
      </c>
      <c r="AV777" s="2">
        <v>20</v>
      </c>
      <c r="AW777" s="2">
        <v>7</v>
      </c>
      <c r="AX777" s="2" t="s">
        <v>7891</v>
      </c>
      <c r="AY777" s="2" t="s">
        <v>7891</v>
      </c>
      <c r="AZ777" s="2" t="s">
        <v>7891</v>
      </c>
      <c r="BA777" s="2" t="s">
        <v>7891</v>
      </c>
      <c r="BB777" s="2">
        <v>531</v>
      </c>
      <c r="BC777" s="2">
        <v>550</v>
      </c>
      <c r="BD777" s="2" t="s">
        <v>7891</v>
      </c>
      <c r="BE777" s="2" t="s">
        <v>9830</v>
      </c>
      <c r="BF777" s="2" t="s">
        <v>7891</v>
      </c>
      <c r="BG777" s="2" t="s">
        <v>9784</v>
      </c>
      <c r="BH777" s="2" t="s">
        <v>7891</v>
      </c>
      <c r="BI777" s="2" t="s">
        <v>7891</v>
      </c>
      <c r="BJ777" s="2" t="s">
        <v>7891</v>
      </c>
      <c r="BK777" s="2" t="s">
        <v>7891</v>
      </c>
      <c r="BL777" s="2" t="s">
        <v>7891</v>
      </c>
      <c r="BM777" s="2">
        <v>33972771</v>
      </c>
      <c r="BN777" s="2" t="s">
        <v>7891</v>
      </c>
      <c r="BO777" s="2" t="s">
        <v>7891</v>
      </c>
      <c r="BP777" s="2" t="s">
        <v>7891</v>
      </c>
      <c r="BQ777" s="2" t="s">
        <v>7891</v>
      </c>
      <c r="BR777" s="2" t="s">
        <v>9831</v>
      </c>
    </row>
    <row r="778" spans="1:70" s="2" customFormat="1" ht="13" x14ac:dyDescent="0.3">
      <c r="A778" s="2" t="s">
        <v>1827</v>
      </c>
      <c r="B778" s="2" t="s">
        <v>962</v>
      </c>
      <c r="C778" s="10">
        <v>2021</v>
      </c>
      <c r="D778" s="2" t="s">
        <v>961</v>
      </c>
      <c r="E778" s="2" t="s">
        <v>495</v>
      </c>
      <c r="F778" s="2" t="s">
        <v>965</v>
      </c>
      <c r="G778" s="2" t="str">
        <f>"01492195"</f>
        <v>01492195</v>
      </c>
      <c r="I778" s="2" t="str">
        <f>"11/26/2021"</f>
        <v>11/26/2021</v>
      </c>
      <c r="J778" s="2">
        <v>70</v>
      </c>
      <c r="K778" s="2">
        <v>47</v>
      </c>
      <c r="L778" s="2">
        <v>1629</v>
      </c>
      <c r="M778" s="2">
        <v>6</v>
      </c>
      <c r="N778" s="2">
        <v>153810961</v>
      </c>
      <c r="O778" s="2" t="s">
        <v>963</v>
      </c>
      <c r="P778" s="2" t="s">
        <v>497</v>
      </c>
      <c r="Q778" s="2" t="s">
        <v>498</v>
      </c>
      <c r="R778" s="2" t="s">
        <v>964</v>
      </c>
      <c r="U778" s="2" t="s">
        <v>966</v>
      </c>
    </row>
    <row r="779" spans="1:70" s="2" customFormat="1" ht="13" x14ac:dyDescent="0.3">
      <c r="A779" s="12" t="s">
        <v>6816</v>
      </c>
      <c r="B779" s="2" t="s">
        <v>6728</v>
      </c>
      <c r="C779" s="9">
        <v>2022</v>
      </c>
      <c r="D779" s="2" t="s">
        <v>6727</v>
      </c>
      <c r="E779" s="2" t="s">
        <v>6730</v>
      </c>
      <c r="G779" s="2" t="s">
        <v>6729</v>
      </c>
      <c r="H779" s="2" t="s">
        <v>5607</v>
      </c>
      <c r="K779" s="11">
        <v>44614</v>
      </c>
      <c r="N779" s="2" t="s">
        <v>2781</v>
      </c>
    </row>
    <row r="780" spans="1:70" s="2" customFormat="1" ht="13" x14ac:dyDescent="0.3">
      <c r="A780" s="12" t="s">
        <v>6816</v>
      </c>
      <c r="B780" s="2" t="s">
        <v>5605</v>
      </c>
      <c r="C780" s="9">
        <v>2021</v>
      </c>
      <c r="D780" s="2" t="s">
        <v>5604</v>
      </c>
      <c r="E780" s="2" t="s">
        <v>4247</v>
      </c>
      <c r="G780" s="2" t="s">
        <v>5606</v>
      </c>
      <c r="H780" s="2" t="s">
        <v>5607</v>
      </c>
      <c r="K780" s="11">
        <v>44056</v>
      </c>
      <c r="N780" s="2" t="s">
        <v>3852</v>
      </c>
    </row>
    <row r="781" spans="1:70" s="2" customFormat="1" ht="13" x14ac:dyDescent="0.3">
      <c r="A781" s="2" t="s">
        <v>3856</v>
      </c>
      <c r="B781" s="2" t="s">
        <v>2778</v>
      </c>
      <c r="C781" s="9">
        <v>2022</v>
      </c>
      <c r="D781" s="2" t="s">
        <v>2777</v>
      </c>
      <c r="E781" s="2" t="s">
        <v>2779</v>
      </c>
      <c r="F781" s="2" t="s">
        <v>2782</v>
      </c>
      <c r="G781" s="2" t="str">
        <f>"20460252"</f>
        <v>20460252</v>
      </c>
      <c r="I781" s="2" t="str">
        <f>"20220222"</f>
        <v>20220222</v>
      </c>
      <c r="N781" s="2" t="s">
        <v>2780</v>
      </c>
      <c r="O781" s="2" t="s">
        <v>2781</v>
      </c>
      <c r="P781" s="2" t="s">
        <v>2053</v>
      </c>
      <c r="Q781" s="2" t="s">
        <v>2054</v>
      </c>
      <c r="R781" s="2" t="s">
        <v>2055</v>
      </c>
      <c r="T781" s="2" t="s">
        <v>2782</v>
      </c>
      <c r="U781" s="2" t="s">
        <v>2783</v>
      </c>
    </row>
    <row r="782" spans="1:70" s="2" customFormat="1" ht="13" x14ac:dyDescent="0.3">
      <c r="A782" s="2" t="s">
        <v>3856</v>
      </c>
      <c r="B782" s="2" t="s">
        <v>3850</v>
      </c>
      <c r="C782" s="9">
        <v>2020</v>
      </c>
      <c r="D782" s="2" t="s">
        <v>3849</v>
      </c>
      <c r="E782" s="2" t="s">
        <v>2510</v>
      </c>
      <c r="F782" s="2" t="s">
        <v>3854</v>
      </c>
      <c r="G782" s="2" t="str">
        <f>"02275910"</f>
        <v>02275910</v>
      </c>
      <c r="I782" s="2" t="str">
        <f>"20210101"</f>
        <v>20210101</v>
      </c>
      <c r="J782" s="2">
        <v>42</v>
      </c>
      <c r="K782" s="2">
        <v>3</v>
      </c>
      <c r="L782" s="2">
        <v>202</v>
      </c>
      <c r="M782" s="2">
        <v>8</v>
      </c>
      <c r="N782" s="2" t="s">
        <v>3851</v>
      </c>
      <c r="O782" s="2" t="s">
        <v>3852</v>
      </c>
      <c r="P782" s="2" t="s">
        <v>2303</v>
      </c>
      <c r="Q782" s="2" t="s">
        <v>1495</v>
      </c>
      <c r="R782" s="2" t="s">
        <v>3853</v>
      </c>
      <c r="T782" s="2" t="s">
        <v>3854</v>
      </c>
      <c r="U782" s="2" t="s">
        <v>3855</v>
      </c>
    </row>
    <row r="783" spans="1:70" s="2" customFormat="1" ht="13" x14ac:dyDescent="0.3">
      <c r="A783" s="2" t="s">
        <v>11404</v>
      </c>
      <c r="B783" s="2" t="s">
        <v>9023</v>
      </c>
      <c r="C783" s="9" t="s">
        <v>7891</v>
      </c>
      <c r="D783" s="2" t="s">
        <v>9024</v>
      </c>
      <c r="E783" s="2" t="s">
        <v>9025</v>
      </c>
      <c r="U783" s="2" t="s">
        <v>7891</v>
      </c>
      <c r="V783" s="2" t="s">
        <v>9026</v>
      </c>
      <c r="W783" s="2" t="s">
        <v>7891</v>
      </c>
      <c r="X783" s="2" t="s">
        <v>7891</v>
      </c>
      <c r="Y783" s="2" t="s">
        <v>7891</v>
      </c>
      <c r="Z783" s="2" t="s">
        <v>7891</v>
      </c>
      <c r="AA783" s="2" t="s">
        <v>9027</v>
      </c>
      <c r="AB783" s="2" t="s">
        <v>9028</v>
      </c>
      <c r="AC783" s="2" t="s">
        <v>7891</v>
      </c>
      <c r="AD783" s="2" t="s">
        <v>7891</v>
      </c>
      <c r="AE783" s="2" t="s">
        <v>7891</v>
      </c>
      <c r="AF783" s="2" t="s">
        <v>7891</v>
      </c>
      <c r="AG783" s="2" t="s">
        <v>7891</v>
      </c>
      <c r="AH783" s="2" t="s">
        <v>7891</v>
      </c>
      <c r="AI783" s="2" t="s">
        <v>7891</v>
      </c>
      <c r="AJ783" s="2" t="s">
        <v>7891</v>
      </c>
      <c r="AK783" s="2" t="s">
        <v>7891</v>
      </c>
      <c r="AL783" s="2" t="s">
        <v>7891</v>
      </c>
      <c r="AM783" s="2" t="s">
        <v>7891</v>
      </c>
      <c r="AN783" s="2" t="s">
        <v>7891</v>
      </c>
      <c r="AO783" s="2" t="s">
        <v>9029</v>
      </c>
      <c r="AP783" s="2" t="s">
        <v>9030</v>
      </c>
      <c r="AQ783" s="2" t="s">
        <v>7891</v>
      </c>
      <c r="AR783" s="2" t="s">
        <v>7891</v>
      </c>
      <c r="AS783" s="2" t="s">
        <v>7891</v>
      </c>
      <c r="AT783" s="2" t="s">
        <v>7891</v>
      </c>
      <c r="AU783" s="2" t="s">
        <v>7891</v>
      </c>
      <c r="AV783" s="2" t="s">
        <v>7891</v>
      </c>
      <c r="AW783" s="2" t="s">
        <v>7891</v>
      </c>
      <c r="AX783" s="2" t="s">
        <v>7891</v>
      </c>
      <c r="AY783" s="2" t="s">
        <v>7891</v>
      </c>
      <c r="AZ783" s="2" t="s">
        <v>7891</v>
      </c>
      <c r="BA783" s="2" t="s">
        <v>7891</v>
      </c>
      <c r="BB783" s="2" t="s">
        <v>7891</v>
      </c>
      <c r="BC783" s="2" t="s">
        <v>7891</v>
      </c>
      <c r="BD783" s="2" t="s">
        <v>7891</v>
      </c>
      <c r="BE783" s="2" t="s">
        <v>9031</v>
      </c>
      <c r="BF783" s="2" t="s">
        <v>7891</v>
      </c>
      <c r="BG783" s="2" t="s">
        <v>9007</v>
      </c>
      <c r="BH783" s="2" t="s">
        <v>7891</v>
      </c>
      <c r="BI783" s="2" t="s">
        <v>7891</v>
      </c>
      <c r="BJ783" s="2" t="s">
        <v>7891</v>
      </c>
      <c r="BK783" s="2" t="s">
        <v>7891</v>
      </c>
      <c r="BL783" s="2" t="s">
        <v>7891</v>
      </c>
      <c r="BM783" s="2">
        <v>34658681</v>
      </c>
      <c r="BN783" s="2" t="s">
        <v>7891</v>
      </c>
      <c r="BO783" s="2" t="s">
        <v>7891</v>
      </c>
      <c r="BP783" s="2" t="s">
        <v>7891</v>
      </c>
      <c r="BQ783" s="2" t="s">
        <v>7891</v>
      </c>
      <c r="BR783" s="2" t="s">
        <v>9032</v>
      </c>
    </row>
    <row r="784" spans="1:70" s="2" customFormat="1" ht="13" x14ac:dyDescent="0.3">
      <c r="A784" s="2" t="s">
        <v>6816</v>
      </c>
      <c r="B784" s="2" t="s">
        <v>5143</v>
      </c>
      <c r="C784" s="9">
        <v>2021</v>
      </c>
      <c r="D784" s="2" t="s">
        <v>5142</v>
      </c>
      <c r="E784" s="2" t="s">
        <v>4137</v>
      </c>
      <c r="G784" s="2" t="s">
        <v>5144</v>
      </c>
      <c r="H784" s="2" t="s">
        <v>5145</v>
      </c>
      <c r="K784" s="11">
        <v>44513</v>
      </c>
      <c r="L784" s="2" t="s">
        <v>5146</v>
      </c>
      <c r="N784" s="2" t="s">
        <v>5147</v>
      </c>
    </row>
    <row r="785" spans="1:70" s="2" customFormat="1" ht="13" x14ac:dyDescent="0.3">
      <c r="A785" s="2" t="s">
        <v>6816</v>
      </c>
      <c r="B785" s="2" t="s">
        <v>6471</v>
      </c>
      <c r="C785" s="9">
        <v>2022</v>
      </c>
      <c r="D785" s="2" t="s">
        <v>6470</v>
      </c>
      <c r="E785" s="2" t="s">
        <v>6473</v>
      </c>
      <c r="G785" s="2" t="s">
        <v>6472</v>
      </c>
      <c r="H785" s="2" t="s">
        <v>5145</v>
      </c>
      <c r="K785" s="11">
        <v>44662</v>
      </c>
      <c r="L785" s="2" t="s">
        <v>6474</v>
      </c>
      <c r="N785" s="2" t="s">
        <v>6475</v>
      </c>
    </row>
    <row r="786" spans="1:70" s="2" customFormat="1" ht="13" x14ac:dyDescent="0.3">
      <c r="A786" s="12" t="s">
        <v>1827</v>
      </c>
      <c r="B786" s="2" t="s">
        <v>1263</v>
      </c>
      <c r="C786" s="10" t="str">
        <f>"2022"</f>
        <v>2022</v>
      </c>
      <c r="D786" s="2" t="s">
        <v>1262</v>
      </c>
      <c r="E786" s="2" t="s">
        <v>1264</v>
      </c>
      <c r="F786" s="2" t="s">
        <v>1267</v>
      </c>
      <c r="G786" s="2" t="str">
        <f>"01907409"</f>
        <v>01907409</v>
      </c>
      <c r="I786" s="2" t="str">
        <f>"May2022"</f>
        <v>May2022</v>
      </c>
      <c r="J786" s="2">
        <v>136</v>
      </c>
      <c r="M786" s="2">
        <v>1</v>
      </c>
      <c r="N786" s="2">
        <v>155940804</v>
      </c>
      <c r="O786" s="2" t="s">
        <v>1265</v>
      </c>
      <c r="P786" s="2" t="s">
        <v>489</v>
      </c>
      <c r="Q786" s="2" t="s">
        <v>442</v>
      </c>
      <c r="R786" s="2" t="s">
        <v>1266</v>
      </c>
      <c r="U786" s="2" t="s">
        <v>1268</v>
      </c>
    </row>
    <row r="787" spans="1:70" s="2" customFormat="1" ht="13" x14ac:dyDescent="0.3">
      <c r="A787" s="12" t="s">
        <v>2013</v>
      </c>
      <c r="B787" s="2" t="s">
        <v>1263</v>
      </c>
      <c r="C787" s="10" t="str">
        <f>"2022"</f>
        <v>2022</v>
      </c>
      <c r="D787" s="2" t="s">
        <v>1262</v>
      </c>
      <c r="E787" s="2" t="s">
        <v>1264</v>
      </c>
      <c r="F787" s="2" t="s">
        <v>1267</v>
      </c>
      <c r="G787" s="2" t="str">
        <f>"01907409"</f>
        <v>01907409</v>
      </c>
      <c r="I787" s="2" t="str">
        <f>"May2022"</f>
        <v>May2022</v>
      </c>
      <c r="J787" s="2">
        <v>136</v>
      </c>
      <c r="M787" s="2">
        <v>1</v>
      </c>
      <c r="N787" s="2">
        <v>155940804</v>
      </c>
      <c r="O787" s="2" t="s">
        <v>1265</v>
      </c>
      <c r="P787" s="2" t="s">
        <v>489</v>
      </c>
      <c r="Q787" s="2" t="s">
        <v>442</v>
      </c>
      <c r="R787" s="2" t="s">
        <v>1266</v>
      </c>
      <c r="U787" s="2" t="s">
        <v>1268</v>
      </c>
    </row>
    <row r="788" spans="1:70" s="2" customFormat="1" ht="13" x14ac:dyDescent="0.3">
      <c r="A788" s="2" t="s">
        <v>2016</v>
      </c>
      <c r="B788" s="2" t="s">
        <v>1263</v>
      </c>
      <c r="C788" s="10" t="str">
        <f>"2022"</f>
        <v>2022</v>
      </c>
      <c r="D788" s="2" t="s">
        <v>1262</v>
      </c>
      <c r="E788" s="2" t="s">
        <v>1264</v>
      </c>
      <c r="F788" s="2" t="s">
        <v>1267</v>
      </c>
      <c r="G788" s="2" t="str">
        <f>"01907409"</f>
        <v>01907409</v>
      </c>
      <c r="I788" s="2" t="str">
        <f>"May2022"</f>
        <v>May2022</v>
      </c>
      <c r="J788" s="2">
        <v>136</v>
      </c>
      <c r="M788" s="2">
        <v>1</v>
      </c>
      <c r="N788" s="2">
        <v>155940804</v>
      </c>
      <c r="O788" s="2" t="s">
        <v>1265</v>
      </c>
      <c r="P788" s="2" t="s">
        <v>489</v>
      </c>
      <c r="Q788" s="2" t="s">
        <v>442</v>
      </c>
      <c r="R788" s="2" t="s">
        <v>1266</v>
      </c>
      <c r="U788" s="2" t="s">
        <v>1268</v>
      </c>
    </row>
    <row r="789" spans="1:70" s="2" customFormat="1" ht="13" x14ac:dyDescent="0.3">
      <c r="A789" s="2" t="s">
        <v>11404</v>
      </c>
      <c r="B789" s="2" t="s">
        <v>8341</v>
      </c>
      <c r="C789" s="9" t="s">
        <v>7891</v>
      </c>
      <c r="D789" s="2" t="s">
        <v>6470</v>
      </c>
      <c r="E789" s="2" t="s">
        <v>8342</v>
      </c>
      <c r="U789" s="2" t="s">
        <v>7891</v>
      </c>
      <c r="V789" s="2" t="s">
        <v>8343</v>
      </c>
      <c r="W789" s="2" t="s">
        <v>7891</v>
      </c>
      <c r="X789" s="2" t="s">
        <v>7891</v>
      </c>
      <c r="Y789" s="2" t="s">
        <v>7891</v>
      </c>
      <c r="Z789" s="2" t="s">
        <v>7891</v>
      </c>
      <c r="AA789" s="2" t="s">
        <v>7891</v>
      </c>
      <c r="AB789" s="2" t="s">
        <v>7891</v>
      </c>
      <c r="AC789" s="2" t="s">
        <v>7891</v>
      </c>
      <c r="AD789" s="2" t="s">
        <v>7891</v>
      </c>
      <c r="AE789" s="2" t="s">
        <v>7891</v>
      </c>
      <c r="AF789" s="2" t="s">
        <v>7891</v>
      </c>
      <c r="AG789" s="2" t="s">
        <v>7891</v>
      </c>
      <c r="AH789" s="2" t="s">
        <v>7891</v>
      </c>
      <c r="AI789" s="2" t="s">
        <v>7891</v>
      </c>
      <c r="AJ789" s="2" t="s">
        <v>7891</v>
      </c>
      <c r="AK789" s="2" t="s">
        <v>7891</v>
      </c>
      <c r="AL789" s="2" t="s">
        <v>7891</v>
      </c>
      <c r="AM789" s="2" t="s">
        <v>7891</v>
      </c>
      <c r="AN789" s="2" t="s">
        <v>7891</v>
      </c>
      <c r="AO789" s="2" t="s">
        <v>8344</v>
      </c>
      <c r="AP789" s="2" t="s">
        <v>8345</v>
      </c>
      <c r="AQ789" s="2" t="s">
        <v>7891</v>
      </c>
      <c r="AR789" s="2" t="s">
        <v>7891</v>
      </c>
      <c r="AS789" s="2" t="s">
        <v>7891</v>
      </c>
      <c r="AT789" s="2" t="s">
        <v>8331</v>
      </c>
      <c r="AU789" s="2">
        <v>2022</v>
      </c>
      <c r="AV789" s="2">
        <v>11</v>
      </c>
      <c r="AW789" s="2">
        <v>3</v>
      </c>
      <c r="AX789" s="2" t="s">
        <v>7891</v>
      </c>
      <c r="AY789" s="2" t="s">
        <v>7891</v>
      </c>
      <c r="AZ789" s="2" t="s">
        <v>7891</v>
      </c>
      <c r="BA789" s="2" t="s">
        <v>7891</v>
      </c>
      <c r="BB789" s="2">
        <v>293</v>
      </c>
      <c r="BC789" s="2">
        <v>303</v>
      </c>
      <c r="BD789" s="2" t="s">
        <v>7891</v>
      </c>
      <c r="BE789" s="2" t="s">
        <v>6475</v>
      </c>
      <c r="BF789" s="2" t="s">
        <v>7891</v>
      </c>
      <c r="BG789" s="2" t="s">
        <v>8197</v>
      </c>
      <c r="BH789" s="2" t="s">
        <v>7891</v>
      </c>
      <c r="BI789" s="2" t="s">
        <v>7891</v>
      </c>
      <c r="BJ789" s="2" t="s">
        <v>7891</v>
      </c>
      <c r="BK789" s="2" t="s">
        <v>7891</v>
      </c>
      <c r="BL789" s="2" t="s">
        <v>7891</v>
      </c>
      <c r="BM789" s="2">
        <v>35402196</v>
      </c>
      <c r="BN789" s="2" t="s">
        <v>7891</v>
      </c>
      <c r="BO789" s="2" t="s">
        <v>7891</v>
      </c>
      <c r="BP789" s="2" t="s">
        <v>7891</v>
      </c>
      <c r="BQ789" s="2" t="s">
        <v>7891</v>
      </c>
      <c r="BR789" s="2" t="s">
        <v>8346</v>
      </c>
    </row>
    <row r="790" spans="1:70" s="2" customFormat="1" ht="13" x14ac:dyDescent="0.3">
      <c r="A790" s="12" t="s">
        <v>3856</v>
      </c>
      <c r="B790" s="2" t="s">
        <v>2931</v>
      </c>
      <c r="C790" s="9">
        <v>2021</v>
      </c>
      <c r="D790" s="2" t="s">
        <v>2930</v>
      </c>
      <c r="E790" s="2" t="s">
        <v>2932</v>
      </c>
      <c r="F790" s="2" t="s">
        <v>2937</v>
      </c>
      <c r="G790" s="2" t="str">
        <f>"0439755X"</f>
        <v>0439755X</v>
      </c>
      <c r="I790" s="2" t="str">
        <f>"20210501"</f>
        <v>20210501</v>
      </c>
      <c r="J790" s="2">
        <v>53</v>
      </c>
      <c r="K790" s="2">
        <v>5</v>
      </c>
      <c r="L790" s="2">
        <v>515</v>
      </c>
      <c r="M790" s="2">
        <v>12</v>
      </c>
      <c r="N790" s="2" t="s">
        <v>2933</v>
      </c>
      <c r="O790" s="2" t="s">
        <v>2934</v>
      </c>
      <c r="P790" s="2" t="s">
        <v>2935</v>
      </c>
      <c r="Q790" s="2" t="s">
        <v>1495</v>
      </c>
      <c r="R790" s="2" t="s">
        <v>2936</v>
      </c>
      <c r="T790" s="2" t="s">
        <v>2937</v>
      </c>
      <c r="U790" s="2" t="s">
        <v>2938</v>
      </c>
    </row>
    <row r="791" spans="1:70" s="2" customFormat="1" ht="13" x14ac:dyDescent="0.3">
      <c r="A791" s="12" t="s">
        <v>4086</v>
      </c>
      <c r="B791" s="2" t="s">
        <v>2931</v>
      </c>
      <c r="C791" s="9">
        <v>2021</v>
      </c>
      <c r="D791" s="2" t="s">
        <v>2930</v>
      </c>
      <c r="E791" s="2" t="s">
        <v>2932</v>
      </c>
      <c r="F791" s="2" t="s">
        <v>2937</v>
      </c>
      <c r="G791" s="2" t="str">
        <f>"0439755X"</f>
        <v>0439755X</v>
      </c>
      <c r="I791" s="2" t="str">
        <f>"20210501"</f>
        <v>20210501</v>
      </c>
      <c r="J791" s="2">
        <v>53</v>
      </c>
      <c r="K791" s="2">
        <v>5</v>
      </c>
      <c r="L791" s="2">
        <v>515</v>
      </c>
      <c r="M791" s="2">
        <v>12</v>
      </c>
      <c r="N791" s="2" t="s">
        <v>2933</v>
      </c>
      <c r="O791" s="2" t="s">
        <v>2934</v>
      </c>
      <c r="P791" s="2" t="s">
        <v>2935</v>
      </c>
      <c r="Q791" s="2" t="s">
        <v>1495</v>
      </c>
      <c r="R791" s="2" t="s">
        <v>2936</v>
      </c>
      <c r="T791" s="2" t="s">
        <v>2937</v>
      </c>
      <c r="U791" s="2" t="s">
        <v>2938</v>
      </c>
    </row>
    <row r="792" spans="1:70" s="2" customFormat="1" ht="13" x14ac:dyDescent="0.3">
      <c r="A792" s="2" t="s">
        <v>4116</v>
      </c>
      <c r="B792" s="2" t="s">
        <v>2931</v>
      </c>
      <c r="C792" s="9">
        <v>2021</v>
      </c>
      <c r="D792" s="2" t="s">
        <v>2930</v>
      </c>
      <c r="E792" s="2" t="s">
        <v>2932</v>
      </c>
      <c r="F792" s="2" t="s">
        <v>2937</v>
      </c>
      <c r="G792" s="2" t="str">
        <f>"0439755X"</f>
        <v>0439755X</v>
      </c>
      <c r="I792" s="2" t="str">
        <f>"20210501"</f>
        <v>20210501</v>
      </c>
      <c r="J792" s="2">
        <v>53</v>
      </c>
      <c r="K792" s="2">
        <v>5</v>
      </c>
      <c r="L792" s="2">
        <v>515</v>
      </c>
      <c r="M792" s="2">
        <v>12</v>
      </c>
      <c r="N792" s="2" t="s">
        <v>2933</v>
      </c>
      <c r="O792" s="2" t="s">
        <v>2934</v>
      </c>
      <c r="P792" s="2" t="s">
        <v>2935</v>
      </c>
      <c r="Q792" s="2" t="s">
        <v>1495</v>
      </c>
      <c r="R792" s="2" t="s">
        <v>2936</v>
      </c>
      <c r="T792" s="2" t="s">
        <v>2937</v>
      </c>
      <c r="U792" s="2" t="s">
        <v>2938</v>
      </c>
    </row>
    <row r="793" spans="1:70" s="2" customFormat="1" ht="13" x14ac:dyDescent="0.3">
      <c r="A793" s="2" t="s">
        <v>11404</v>
      </c>
      <c r="B793" s="2" t="s">
        <v>9224</v>
      </c>
      <c r="C793" s="9" t="s">
        <v>7891</v>
      </c>
      <c r="D793" s="2" t="s">
        <v>9225</v>
      </c>
      <c r="E793" s="2" t="s">
        <v>9226</v>
      </c>
      <c r="U793" s="2" t="s">
        <v>7891</v>
      </c>
      <c r="V793" s="2" t="s">
        <v>9227</v>
      </c>
      <c r="W793" s="2" t="s">
        <v>7891</v>
      </c>
      <c r="X793" s="2" t="s">
        <v>7891</v>
      </c>
      <c r="Y793" s="2" t="s">
        <v>7891</v>
      </c>
      <c r="Z793" s="2" t="s">
        <v>7891</v>
      </c>
      <c r="AA793" s="2" t="s">
        <v>7891</v>
      </c>
      <c r="AB793" s="2" t="s">
        <v>7891</v>
      </c>
      <c r="AC793" s="2" t="s">
        <v>7891</v>
      </c>
      <c r="AD793" s="2" t="s">
        <v>7891</v>
      </c>
      <c r="AE793" s="2" t="s">
        <v>7891</v>
      </c>
      <c r="AF793" s="2" t="s">
        <v>7891</v>
      </c>
      <c r="AG793" s="2" t="s">
        <v>7891</v>
      </c>
      <c r="AH793" s="2" t="s">
        <v>7891</v>
      </c>
      <c r="AI793" s="2" t="s">
        <v>7891</v>
      </c>
      <c r="AJ793" s="2" t="s">
        <v>7891</v>
      </c>
      <c r="AK793" s="2" t="s">
        <v>7891</v>
      </c>
      <c r="AL793" s="2" t="s">
        <v>7891</v>
      </c>
      <c r="AM793" s="2" t="s">
        <v>7891</v>
      </c>
      <c r="AN793" s="2" t="s">
        <v>7891</v>
      </c>
      <c r="AO793" s="2" t="s">
        <v>9228</v>
      </c>
      <c r="AP793" s="2" t="s">
        <v>9229</v>
      </c>
      <c r="AQ793" s="2" t="s">
        <v>7891</v>
      </c>
      <c r="AR793" s="2" t="s">
        <v>7891</v>
      </c>
      <c r="AS793" s="2" t="s">
        <v>7891</v>
      </c>
      <c r="AT793" s="2" t="s">
        <v>9230</v>
      </c>
      <c r="AU793" s="2">
        <v>2021</v>
      </c>
      <c r="AV793" s="2">
        <v>1771</v>
      </c>
      <c r="AW793" s="2" t="s">
        <v>7891</v>
      </c>
      <c r="AX793" s="2" t="s">
        <v>7891</v>
      </c>
      <c r="AY793" s="2" t="s">
        <v>7891</v>
      </c>
      <c r="AZ793" s="2" t="s">
        <v>7891</v>
      </c>
      <c r="BA793" s="2" t="s">
        <v>7891</v>
      </c>
      <c r="BB793" s="2" t="s">
        <v>7891</v>
      </c>
      <c r="BC793" s="2" t="s">
        <v>7891</v>
      </c>
      <c r="BD793" s="2">
        <v>147645</v>
      </c>
      <c r="BE793" s="2" t="s">
        <v>9231</v>
      </c>
      <c r="BF793" s="2" t="s">
        <v>7891</v>
      </c>
      <c r="BG793" s="2" t="s">
        <v>9145</v>
      </c>
      <c r="BH793" s="2" t="s">
        <v>7891</v>
      </c>
      <c r="BI793" s="2" t="s">
        <v>7891</v>
      </c>
      <c r="BJ793" s="2" t="s">
        <v>7891</v>
      </c>
      <c r="BK793" s="2" t="s">
        <v>7891</v>
      </c>
      <c r="BL793" s="2" t="s">
        <v>7891</v>
      </c>
      <c r="BM793" s="2">
        <v>34480951</v>
      </c>
      <c r="BN793" s="2" t="s">
        <v>7891</v>
      </c>
      <c r="BO793" s="2" t="s">
        <v>7891</v>
      </c>
      <c r="BP793" s="2" t="s">
        <v>7891</v>
      </c>
      <c r="BQ793" s="2" t="s">
        <v>7891</v>
      </c>
      <c r="BR793" s="2" t="s">
        <v>9232</v>
      </c>
    </row>
    <row r="794" spans="1:70" s="2" customFormat="1" ht="13" x14ac:dyDescent="0.3">
      <c r="A794" s="12" t="s">
        <v>6816</v>
      </c>
      <c r="B794" s="2" t="s">
        <v>5478</v>
      </c>
      <c r="C794" s="9">
        <v>2021</v>
      </c>
      <c r="D794" s="2" t="s">
        <v>5477</v>
      </c>
      <c r="E794" s="2" t="s">
        <v>5481</v>
      </c>
      <c r="G794" s="2" t="s">
        <v>5479</v>
      </c>
      <c r="H794" s="2" t="s">
        <v>5480</v>
      </c>
      <c r="K794" s="11">
        <v>44238</v>
      </c>
      <c r="L794" s="2" t="s">
        <v>5482</v>
      </c>
      <c r="N794" s="2" t="s">
        <v>5483</v>
      </c>
    </row>
    <row r="795" spans="1:70" s="2" customFormat="1" ht="13" x14ac:dyDescent="0.3">
      <c r="A795" s="2" t="s">
        <v>11404</v>
      </c>
      <c r="B795" s="2" t="s">
        <v>10307</v>
      </c>
      <c r="C795" s="9" t="s">
        <v>7891</v>
      </c>
      <c r="D795" s="2" t="s">
        <v>5477</v>
      </c>
      <c r="E795" s="2" t="s">
        <v>10308</v>
      </c>
      <c r="U795" s="2" t="s">
        <v>7891</v>
      </c>
      <c r="V795" s="2" t="s">
        <v>10309</v>
      </c>
      <c r="W795" s="2" t="s">
        <v>7891</v>
      </c>
      <c r="X795" s="2" t="s">
        <v>7891</v>
      </c>
      <c r="Y795" s="2" t="s">
        <v>7891</v>
      </c>
      <c r="Z795" s="2" t="s">
        <v>7891</v>
      </c>
      <c r="AA795" s="2" t="s">
        <v>7891</v>
      </c>
      <c r="AB795" s="2" t="s">
        <v>7891</v>
      </c>
      <c r="AC795" s="2" t="s">
        <v>7891</v>
      </c>
      <c r="AD795" s="2" t="s">
        <v>7891</v>
      </c>
      <c r="AE795" s="2" t="s">
        <v>7891</v>
      </c>
      <c r="AF795" s="2" t="s">
        <v>7891</v>
      </c>
      <c r="AG795" s="2" t="s">
        <v>7891</v>
      </c>
      <c r="AH795" s="2" t="s">
        <v>7891</v>
      </c>
      <c r="AI795" s="2" t="s">
        <v>7891</v>
      </c>
      <c r="AJ795" s="2" t="s">
        <v>7891</v>
      </c>
      <c r="AK795" s="2" t="s">
        <v>7891</v>
      </c>
      <c r="AL795" s="2" t="s">
        <v>7891</v>
      </c>
      <c r="AM795" s="2" t="s">
        <v>7891</v>
      </c>
      <c r="AN795" s="2" t="s">
        <v>7891</v>
      </c>
      <c r="AO795" s="2" t="s">
        <v>7891</v>
      </c>
      <c r="AP795" s="2" t="s">
        <v>10310</v>
      </c>
      <c r="AQ795" s="2" t="s">
        <v>7891</v>
      </c>
      <c r="AR795" s="2" t="s">
        <v>7891</v>
      </c>
      <c r="AS795" s="2" t="s">
        <v>7891</v>
      </c>
      <c r="AT795" s="2" t="s">
        <v>7945</v>
      </c>
      <c r="AU795" s="2">
        <v>2021</v>
      </c>
      <c r="AV795" s="2">
        <v>5</v>
      </c>
      <c r="AW795" s="2">
        <v>2</v>
      </c>
      <c r="AX795" s="2" t="s">
        <v>7891</v>
      </c>
      <c r="AY795" s="2" t="s">
        <v>7891</v>
      </c>
      <c r="AZ795" s="2" t="s">
        <v>7891</v>
      </c>
      <c r="BA795" s="2" t="s">
        <v>7891</v>
      </c>
      <c r="BB795" s="2" t="s">
        <v>7891</v>
      </c>
      <c r="BC795" s="2" t="s">
        <v>7891</v>
      </c>
      <c r="BD795" s="2" t="s">
        <v>10311</v>
      </c>
      <c r="BE795" s="2" t="s">
        <v>5483</v>
      </c>
      <c r="BF795" s="2" t="s">
        <v>7891</v>
      </c>
      <c r="BG795" s="2" t="s">
        <v>10231</v>
      </c>
      <c r="BH795" s="2" t="s">
        <v>7891</v>
      </c>
      <c r="BI795" s="2" t="s">
        <v>7891</v>
      </c>
      <c r="BJ795" s="2" t="s">
        <v>7891</v>
      </c>
      <c r="BK795" s="2" t="s">
        <v>7891</v>
      </c>
      <c r="BL795" s="2" t="s">
        <v>7891</v>
      </c>
      <c r="BM795" s="2">
        <v>33569528</v>
      </c>
      <c r="BN795" s="2" t="s">
        <v>7891</v>
      </c>
      <c r="BO795" s="2" t="s">
        <v>7891</v>
      </c>
      <c r="BP795" s="2" t="s">
        <v>7891</v>
      </c>
      <c r="BQ795" s="2" t="s">
        <v>7891</v>
      </c>
      <c r="BR795" s="2" t="s">
        <v>10312</v>
      </c>
    </row>
    <row r="796" spans="1:70" s="2" customFormat="1" ht="13" x14ac:dyDescent="0.3">
      <c r="A796" s="2" t="s">
        <v>1827</v>
      </c>
      <c r="B796" s="2" t="s">
        <v>1336</v>
      </c>
      <c r="C796" s="10">
        <v>2022</v>
      </c>
      <c r="D796" s="2" t="s">
        <v>1335</v>
      </c>
      <c r="E796" s="2" t="s">
        <v>1147</v>
      </c>
      <c r="F796" s="2" t="s">
        <v>1339</v>
      </c>
      <c r="G796" s="2" t="str">
        <f>"00469580"</f>
        <v>00469580</v>
      </c>
      <c r="I796" s="2" t="str">
        <f>"4/29/2022"</f>
        <v>4/29/2022</v>
      </c>
      <c r="L796" s="2">
        <v>1</v>
      </c>
      <c r="M796" s="2">
        <v>9</v>
      </c>
      <c r="N796" s="2">
        <v>156614373</v>
      </c>
      <c r="O796" s="2" t="s">
        <v>1337</v>
      </c>
      <c r="P796" s="2" t="s">
        <v>481</v>
      </c>
      <c r="Q796" s="2" t="s">
        <v>442</v>
      </c>
      <c r="R796" s="2" t="s">
        <v>1338</v>
      </c>
      <c r="U796" s="2" t="s">
        <v>1340</v>
      </c>
    </row>
    <row r="797" spans="1:70" s="2" customFormat="1" ht="13" x14ac:dyDescent="0.3">
      <c r="A797" s="2" t="s">
        <v>6816</v>
      </c>
      <c r="B797" s="2" t="s">
        <v>5986</v>
      </c>
      <c r="C797" s="9">
        <v>2021</v>
      </c>
      <c r="D797" s="2" t="s">
        <v>5985</v>
      </c>
      <c r="E797" s="2" t="s">
        <v>5989</v>
      </c>
      <c r="G797" s="2" t="s">
        <v>5987</v>
      </c>
      <c r="H797" s="2" t="s">
        <v>5988</v>
      </c>
      <c r="K797" s="11">
        <v>44244</v>
      </c>
      <c r="N797" s="2" t="s">
        <v>5990</v>
      </c>
    </row>
    <row r="798" spans="1:70" s="2" customFormat="1" ht="13" x14ac:dyDescent="0.3">
      <c r="A798" s="2" t="s">
        <v>11404</v>
      </c>
      <c r="B798" s="2" t="s">
        <v>11131</v>
      </c>
      <c r="C798" s="9" t="s">
        <v>7891</v>
      </c>
      <c r="D798" s="2" t="s">
        <v>11132</v>
      </c>
      <c r="E798" s="2" t="s">
        <v>9002</v>
      </c>
      <c r="U798" s="2" t="s">
        <v>7891</v>
      </c>
      <c r="V798" s="2" t="s">
        <v>11133</v>
      </c>
      <c r="W798" s="2" t="s">
        <v>7891</v>
      </c>
      <c r="X798" s="2" t="s">
        <v>7891</v>
      </c>
      <c r="Y798" s="2" t="s">
        <v>7891</v>
      </c>
      <c r="Z798" s="2" t="s">
        <v>7891</v>
      </c>
      <c r="AA798" s="2" t="s">
        <v>7891</v>
      </c>
      <c r="AB798" s="2" t="s">
        <v>7891</v>
      </c>
      <c r="AC798" s="2" t="s">
        <v>7891</v>
      </c>
      <c r="AD798" s="2" t="s">
        <v>7891</v>
      </c>
      <c r="AE798" s="2" t="s">
        <v>7891</v>
      </c>
      <c r="AF798" s="2" t="s">
        <v>7891</v>
      </c>
      <c r="AG798" s="2" t="s">
        <v>7891</v>
      </c>
      <c r="AH798" s="2" t="s">
        <v>7891</v>
      </c>
      <c r="AI798" s="2" t="s">
        <v>7891</v>
      </c>
      <c r="AJ798" s="2" t="s">
        <v>7891</v>
      </c>
      <c r="AK798" s="2" t="s">
        <v>7891</v>
      </c>
      <c r="AL798" s="2" t="s">
        <v>7891</v>
      </c>
      <c r="AM798" s="2" t="s">
        <v>7891</v>
      </c>
      <c r="AN798" s="2" t="s">
        <v>7891</v>
      </c>
      <c r="AO798" s="2" t="s">
        <v>9005</v>
      </c>
      <c r="AP798" s="2" t="s">
        <v>9006</v>
      </c>
      <c r="AQ798" s="2" t="s">
        <v>7891</v>
      </c>
      <c r="AR798" s="2" t="s">
        <v>7891</v>
      </c>
      <c r="AS798" s="2" t="s">
        <v>7891</v>
      </c>
      <c r="AT798" s="2" t="s">
        <v>9082</v>
      </c>
      <c r="AU798" s="2">
        <v>2020</v>
      </c>
      <c r="AV798" s="2">
        <v>57</v>
      </c>
      <c r="AW798" s="2">
        <v>5</v>
      </c>
      <c r="AX798" s="2" t="s">
        <v>7891</v>
      </c>
      <c r="AY798" s="2" t="s">
        <v>7891</v>
      </c>
      <c r="AZ798" s="2" t="s">
        <v>8545</v>
      </c>
      <c r="BA798" s="2" t="s">
        <v>7891</v>
      </c>
      <c r="BB798" s="2">
        <v>698</v>
      </c>
      <c r="BC798" s="2">
        <v>709</v>
      </c>
      <c r="BD798" s="2" t="s">
        <v>7891</v>
      </c>
      <c r="BE798" s="2" t="s">
        <v>11134</v>
      </c>
      <c r="BF798" s="2" t="s">
        <v>7891</v>
      </c>
      <c r="BG798" s="2" t="s">
        <v>7891</v>
      </c>
      <c r="BH798" s="2" t="s">
        <v>7891</v>
      </c>
      <c r="BI798" s="2" t="s">
        <v>7891</v>
      </c>
      <c r="BJ798" s="2" t="s">
        <v>7891</v>
      </c>
      <c r="BK798" s="2" t="s">
        <v>7891</v>
      </c>
      <c r="BL798" s="2" t="s">
        <v>7891</v>
      </c>
      <c r="BM798" s="2">
        <v>33076790</v>
      </c>
      <c r="BN798" s="2" t="s">
        <v>7891</v>
      </c>
      <c r="BO798" s="2" t="s">
        <v>7891</v>
      </c>
      <c r="BP798" s="2" t="s">
        <v>7891</v>
      </c>
      <c r="BQ798" s="2" t="s">
        <v>7891</v>
      </c>
      <c r="BR798" s="2" t="s">
        <v>11135</v>
      </c>
    </row>
    <row r="799" spans="1:70" s="2" customFormat="1" ht="13" x14ac:dyDescent="0.3">
      <c r="A799" s="2" t="s">
        <v>11404</v>
      </c>
      <c r="B799" s="2" t="s">
        <v>10555</v>
      </c>
      <c r="C799" s="9" t="s">
        <v>7891</v>
      </c>
      <c r="D799" s="2" t="s">
        <v>10556</v>
      </c>
      <c r="E799" s="2" t="s">
        <v>10557</v>
      </c>
      <c r="U799" s="2" t="s">
        <v>7891</v>
      </c>
      <c r="V799" s="2" t="s">
        <v>10558</v>
      </c>
      <c r="W799" s="2" t="s">
        <v>7891</v>
      </c>
      <c r="X799" s="2" t="s">
        <v>7891</v>
      </c>
      <c r="Y799" s="2" t="s">
        <v>7891</v>
      </c>
      <c r="Z799" s="2" t="s">
        <v>7891</v>
      </c>
      <c r="AA799" s="2" t="s">
        <v>7891</v>
      </c>
      <c r="AB799" s="2" t="s">
        <v>7891</v>
      </c>
      <c r="AC799" s="2" t="s">
        <v>7891</v>
      </c>
      <c r="AD799" s="2" t="s">
        <v>7891</v>
      </c>
      <c r="AE799" s="2" t="s">
        <v>7891</v>
      </c>
      <c r="AF799" s="2" t="s">
        <v>7891</v>
      </c>
      <c r="AG799" s="2" t="s">
        <v>7891</v>
      </c>
      <c r="AH799" s="2" t="s">
        <v>7891</v>
      </c>
      <c r="AI799" s="2" t="s">
        <v>7891</v>
      </c>
      <c r="AJ799" s="2" t="s">
        <v>7891</v>
      </c>
      <c r="AK799" s="2" t="s">
        <v>7891</v>
      </c>
      <c r="AL799" s="2" t="s">
        <v>7891</v>
      </c>
      <c r="AM799" s="2" t="s">
        <v>7891</v>
      </c>
      <c r="AN799" s="2" t="s">
        <v>7891</v>
      </c>
      <c r="AO799" s="2" t="s">
        <v>10559</v>
      </c>
      <c r="AP799" s="2" t="s">
        <v>7891</v>
      </c>
      <c r="AQ799" s="2" t="s">
        <v>7891</v>
      </c>
      <c r="AR799" s="2" t="s">
        <v>7891</v>
      </c>
      <c r="AS799" s="2" t="s">
        <v>7891</v>
      </c>
      <c r="AT799" s="2" t="s">
        <v>7891</v>
      </c>
      <c r="AU799" s="2">
        <v>2021</v>
      </c>
      <c r="AV799" s="2">
        <v>58</v>
      </c>
      <c r="AW799" s="2" t="s">
        <v>10530</v>
      </c>
      <c r="AX799" s="2" t="s">
        <v>7891</v>
      </c>
      <c r="AY799" s="2" t="s">
        <v>7891</v>
      </c>
      <c r="AZ799" s="2" t="s">
        <v>7891</v>
      </c>
      <c r="BA799" s="2" t="s">
        <v>7891</v>
      </c>
      <c r="BB799" s="2">
        <v>53</v>
      </c>
      <c r="BC799" s="2">
        <v>76</v>
      </c>
      <c r="BD799" s="2" t="s">
        <v>7891</v>
      </c>
      <c r="BE799" s="2" t="s">
        <v>10560</v>
      </c>
      <c r="BF799" s="2" t="s">
        <v>7891</v>
      </c>
      <c r="BG799" s="2" t="s">
        <v>7891</v>
      </c>
      <c r="BH799" s="2" t="s">
        <v>7891</v>
      </c>
      <c r="BI799" s="2" t="s">
        <v>7891</v>
      </c>
      <c r="BJ799" s="2" t="s">
        <v>7891</v>
      </c>
      <c r="BK799" s="2" t="s">
        <v>7891</v>
      </c>
      <c r="BL799" s="2" t="s">
        <v>7891</v>
      </c>
      <c r="BM799" s="2" t="s">
        <v>7891</v>
      </c>
      <c r="BN799" s="2" t="s">
        <v>7891</v>
      </c>
      <c r="BO799" s="2" t="s">
        <v>7891</v>
      </c>
      <c r="BP799" s="2" t="s">
        <v>7891</v>
      </c>
      <c r="BQ799" s="2" t="s">
        <v>7891</v>
      </c>
      <c r="BR799" s="2" t="s">
        <v>10561</v>
      </c>
    </row>
    <row r="800" spans="1:70" s="2" customFormat="1" ht="13" x14ac:dyDescent="0.3">
      <c r="A800" s="12" t="s">
        <v>6816</v>
      </c>
      <c r="B800" s="2" t="s">
        <v>6054</v>
      </c>
      <c r="C800" s="9">
        <v>2020</v>
      </c>
      <c r="D800" s="2" t="s">
        <v>6053</v>
      </c>
      <c r="E800" s="2" t="s">
        <v>5345</v>
      </c>
      <c r="G800" s="2" t="s">
        <v>6055</v>
      </c>
      <c r="H800" s="2" t="s">
        <v>6056</v>
      </c>
      <c r="K800" s="11">
        <v>43983</v>
      </c>
      <c r="N800" s="2" t="s">
        <v>1071</v>
      </c>
    </row>
    <row r="801" spans="1:70" s="2" customFormat="1" ht="13" x14ac:dyDescent="0.3">
      <c r="A801" s="2" t="s">
        <v>1827</v>
      </c>
      <c r="B801" s="2" t="s">
        <v>1070</v>
      </c>
      <c r="C801" s="10" t="str">
        <f>"2020"</f>
        <v>2020</v>
      </c>
      <c r="D801" s="2" t="s">
        <v>1069</v>
      </c>
      <c r="E801" s="2" t="s">
        <v>746</v>
      </c>
      <c r="F801" s="2" t="s">
        <v>1073</v>
      </c>
      <c r="G801" s="2" t="str">
        <f>"10633995"</f>
        <v>10633995</v>
      </c>
      <c r="I801" s="2" t="str">
        <f>"Nov2020"</f>
        <v>Nov2020</v>
      </c>
      <c r="J801" s="2">
        <v>27</v>
      </c>
      <c r="K801" s="2">
        <v>6</v>
      </c>
      <c r="L801" s="2">
        <v>965</v>
      </c>
      <c r="M801" s="2">
        <v>12</v>
      </c>
      <c r="N801" s="2">
        <v>147360739</v>
      </c>
      <c r="O801" s="2" t="s">
        <v>1071</v>
      </c>
      <c r="P801" s="2" t="s">
        <v>726</v>
      </c>
      <c r="Q801" s="2" t="s">
        <v>442</v>
      </c>
      <c r="R801" s="2" t="s">
        <v>1072</v>
      </c>
      <c r="U801" s="2" t="s">
        <v>1074</v>
      </c>
    </row>
    <row r="802" spans="1:70" s="2" customFormat="1" ht="13" x14ac:dyDescent="0.3">
      <c r="A802" s="2" t="s">
        <v>3856</v>
      </c>
      <c r="B802" s="2" t="s">
        <v>3631</v>
      </c>
      <c r="C802" s="9">
        <v>2020</v>
      </c>
      <c r="D802" s="2" t="s">
        <v>3630</v>
      </c>
      <c r="E802" s="2" t="s">
        <v>2034</v>
      </c>
      <c r="F802" s="2" t="s">
        <v>3634</v>
      </c>
      <c r="G802" s="2" t="str">
        <f>"04194217"</f>
        <v>04194217</v>
      </c>
      <c r="H802" s="2" t="str">
        <f>"9798672105277"</f>
        <v>9798672105277</v>
      </c>
      <c r="I802" s="2" t="str">
        <f>"20210101"</f>
        <v>20210101</v>
      </c>
      <c r="J802" s="2">
        <v>82</v>
      </c>
      <c r="K802" s="2" t="s">
        <v>2183</v>
      </c>
      <c r="N802" s="2" t="s">
        <v>3632</v>
      </c>
      <c r="P802" s="2" t="s">
        <v>2037</v>
      </c>
      <c r="Q802" s="2" t="s">
        <v>2038</v>
      </c>
      <c r="R802" s="2" t="s">
        <v>3633</v>
      </c>
      <c r="T802" s="2" t="s">
        <v>3634</v>
      </c>
      <c r="U802" s="2" t="s">
        <v>3635</v>
      </c>
    </row>
    <row r="803" spans="1:70" s="2" customFormat="1" ht="13" x14ac:dyDescent="0.3">
      <c r="A803" s="12" t="s">
        <v>502</v>
      </c>
      <c r="B803" s="2" t="s">
        <v>463</v>
      </c>
      <c r="C803" s="10" t="str">
        <f>"2021"</f>
        <v>2021</v>
      </c>
      <c r="D803" s="2" t="s">
        <v>462</v>
      </c>
      <c r="E803" s="2" t="s">
        <v>464</v>
      </c>
      <c r="F803" s="2" t="s">
        <v>469</v>
      </c>
      <c r="G803" s="2" t="str">
        <f>"0144686X"</f>
        <v>0144686X</v>
      </c>
      <c r="I803" s="2" t="str">
        <f>"Sep2021"</f>
        <v>Sep2021</v>
      </c>
      <c r="J803" s="2">
        <v>41</v>
      </c>
      <c r="K803" s="2">
        <v>9</v>
      </c>
      <c r="L803" s="2">
        <v>1945</v>
      </c>
      <c r="M803" s="2">
        <v>16</v>
      </c>
      <c r="N803" s="2">
        <v>151772924</v>
      </c>
      <c r="O803" s="2" t="s">
        <v>465</v>
      </c>
      <c r="P803" s="2" t="s">
        <v>466</v>
      </c>
      <c r="Q803" s="2" t="s">
        <v>467</v>
      </c>
      <c r="R803" s="2" t="s">
        <v>468</v>
      </c>
      <c r="U803" s="2" t="s">
        <v>470</v>
      </c>
    </row>
    <row r="804" spans="1:70" s="2" customFormat="1" ht="13" x14ac:dyDescent="0.3">
      <c r="A804" s="2" t="s">
        <v>1827</v>
      </c>
      <c r="B804" s="2" t="s">
        <v>463</v>
      </c>
      <c r="C804" s="10" t="str">
        <f>"2021"</f>
        <v>2021</v>
      </c>
      <c r="D804" s="2" t="s">
        <v>462</v>
      </c>
      <c r="E804" s="2" t="s">
        <v>464</v>
      </c>
      <c r="F804" s="2" t="s">
        <v>469</v>
      </c>
      <c r="G804" s="2" t="str">
        <f>"0144686X"</f>
        <v>0144686X</v>
      </c>
      <c r="I804" s="2" t="str">
        <f>"Sep2021"</f>
        <v>Sep2021</v>
      </c>
      <c r="J804" s="2">
        <v>41</v>
      </c>
      <c r="K804" s="2">
        <v>9</v>
      </c>
      <c r="L804" s="2">
        <v>1945</v>
      </c>
      <c r="M804" s="2">
        <v>16</v>
      </c>
      <c r="N804" s="2">
        <v>151772924</v>
      </c>
      <c r="O804" s="2" t="s">
        <v>465</v>
      </c>
      <c r="P804" s="2" t="s">
        <v>466</v>
      </c>
      <c r="Q804" s="2" t="s">
        <v>467</v>
      </c>
      <c r="R804" s="2" t="s">
        <v>468</v>
      </c>
      <c r="U804" s="2" t="s">
        <v>470</v>
      </c>
    </row>
    <row r="805" spans="1:70" s="2" customFormat="1" ht="13" x14ac:dyDescent="0.3">
      <c r="A805" s="2" t="s">
        <v>11404</v>
      </c>
      <c r="B805" s="2" t="s">
        <v>10983</v>
      </c>
      <c r="C805" s="9" t="s">
        <v>7891</v>
      </c>
      <c r="D805" s="2" t="s">
        <v>10984</v>
      </c>
      <c r="E805" s="2" t="s">
        <v>10985</v>
      </c>
      <c r="U805" s="2" t="s">
        <v>7891</v>
      </c>
      <c r="V805" s="2" t="s">
        <v>10986</v>
      </c>
      <c r="W805" s="2" t="s">
        <v>7891</v>
      </c>
      <c r="X805" s="2" t="s">
        <v>7891</v>
      </c>
      <c r="Y805" s="2" t="s">
        <v>7891</v>
      </c>
      <c r="Z805" s="2" t="s">
        <v>7891</v>
      </c>
      <c r="AA805" s="2" t="s">
        <v>7891</v>
      </c>
      <c r="AB805" s="2" t="s">
        <v>10987</v>
      </c>
      <c r="AC805" s="2" t="s">
        <v>7891</v>
      </c>
      <c r="AD805" s="2" t="s">
        <v>7891</v>
      </c>
      <c r="AE805" s="2" t="s">
        <v>7891</v>
      </c>
      <c r="AF805" s="2" t="s">
        <v>7891</v>
      </c>
      <c r="AG805" s="2" t="s">
        <v>7891</v>
      </c>
      <c r="AH805" s="2" t="s">
        <v>7891</v>
      </c>
      <c r="AI805" s="2" t="s">
        <v>7891</v>
      </c>
      <c r="AJ805" s="2" t="s">
        <v>7891</v>
      </c>
      <c r="AK805" s="2" t="s">
        <v>7891</v>
      </c>
      <c r="AL805" s="2" t="s">
        <v>7891</v>
      </c>
      <c r="AM805" s="2" t="s">
        <v>7891</v>
      </c>
      <c r="AN805" s="2" t="s">
        <v>7891</v>
      </c>
      <c r="AO805" s="2" t="s">
        <v>10988</v>
      </c>
      <c r="AP805" s="2" t="s">
        <v>10989</v>
      </c>
      <c r="AQ805" s="2" t="s">
        <v>7891</v>
      </c>
      <c r="AR805" s="2" t="s">
        <v>7891</v>
      </c>
      <c r="AS805" s="2" t="s">
        <v>7891</v>
      </c>
      <c r="AT805" s="2" t="s">
        <v>8907</v>
      </c>
      <c r="AU805" s="2">
        <v>2020</v>
      </c>
      <c r="AV805" s="2">
        <v>83</v>
      </c>
      <c r="AW805" s="2" t="s">
        <v>7891</v>
      </c>
      <c r="AX805" s="2" t="s">
        <v>7891</v>
      </c>
      <c r="AY805" s="2" t="s">
        <v>7891</v>
      </c>
      <c r="AZ805" s="2" t="s">
        <v>7891</v>
      </c>
      <c r="BA805" s="2" t="s">
        <v>7891</v>
      </c>
      <c r="BB805" s="2" t="s">
        <v>7891</v>
      </c>
      <c r="BC805" s="2" t="s">
        <v>7891</v>
      </c>
      <c r="BD805" s="2">
        <v>102273</v>
      </c>
      <c r="BE805" s="2" t="s">
        <v>10990</v>
      </c>
      <c r="BF805" s="2" t="s">
        <v>7891</v>
      </c>
      <c r="BG805" s="2" t="s">
        <v>7891</v>
      </c>
      <c r="BH805" s="2" t="s">
        <v>7891</v>
      </c>
      <c r="BI805" s="2" t="s">
        <v>7891</v>
      </c>
      <c r="BJ805" s="2" t="s">
        <v>7891</v>
      </c>
      <c r="BK805" s="2" t="s">
        <v>7891</v>
      </c>
      <c r="BL805" s="2" t="s">
        <v>7891</v>
      </c>
      <c r="BM805" s="2" t="s">
        <v>7891</v>
      </c>
      <c r="BN805" s="2" t="s">
        <v>7891</v>
      </c>
      <c r="BO805" s="2" t="s">
        <v>7891</v>
      </c>
      <c r="BP805" s="2" t="s">
        <v>7891</v>
      </c>
      <c r="BQ805" s="2" t="s">
        <v>7891</v>
      </c>
      <c r="BR805" s="2" t="s">
        <v>10991</v>
      </c>
    </row>
    <row r="806" spans="1:70" s="2" customFormat="1" ht="13" x14ac:dyDescent="0.3">
      <c r="A806" s="12" t="s">
        <v>6816</v>
      </c>
      <c r="B806" s="2" t="s">
        <v>5019</v>
      </c>
      <c r="C806" s="9">
        <v>2021</v>
      </c>
      <c r="D806" s="2" t="s">
        <v>5018</v>
      </c>
      <c r="E806" s="2" t="s">
        <v>5022</v>
      </c>
      <c r="G806" s="2" t="s">
        <v>5020</v>
      </c>
      <c r="H806" s="2" t="s">
        <v>5021</v>
      </c>
      <c r="K806" s="11">
        <v>43902</v>
      </c>
      <c r="L806" s="2" t="s">
        <v>5023</v>
      </c>
      <c r="M806" s="2" t="s">
        <v>5024</v>
      </c>
      <c r="N806" s="2" t="s">
        <v>252</v>
      </c>
    </row>
    <row r="807" spans="1:70" s="2" customFormat="1" ht="13" x14ac:dyDescent="0.3">
      <c r="A807" s="12" t="s">
        <v>1827</v>
      </c>
      <c r="B807" s="2" t="s">
        <v>729</v>
      </c>
      <c r="C807" s="10" t="str">
        <f>"2021"</f>
        <v>2021</v>
      </c>
      <c r="D807" s="2" t="s">
        <v>728</v>
      </c>
      <c r="E807" s="2" t="s">
        <v>730</v>
      </c>
      <c r="F807" s="2" t="s">
        <v>733</v>
      </c>
      <c r="G807" s="2" t="str">
        <f>"00219630"</f>
        <v>00219630</v>
      </c>
      <c r="I807" s="2" t="str">
        <f>"Jan2021"</f>
        <v>Jan2021</v>
      </c>
      <c r="J807" s="2">
        <v>62</v>
      </c>
      <c r="K807" s="2">
        <v>1</v>
      </c>
      <c r="L807" s="2">
        <v>40</v>
      </c>
      <c r="M807" s="2">
        <v>8</v>
      </c>
      <c r="N807" s="2">
        <v>147772849</v>
      </c>
      <c r="O807" s="2" t="s">
        <v>252</v>
      </c>
      <c r="P807" s="2" t="s">
        <v>731</v>
      </c>
      <c r="Q807" s="2" t="s">
        <v>442</v>
      </c>
      <c r="R807" s="2" t="s">
        <v>732</v>
      </c>
      <c r="U807" s="2" t="s">
        <v>734</v>
      </c>
    </row>
    <row r="808" spans="1:70" s="2" customFormat="1" ht="13" x14ac:dyDescent="0.3">
      <c r="A808" s="12" t="s">
        <v>3856</v>
      </c>
      <c r="B808" s="2" t="s">
        <v>729</v>
      </c>
      <c r="C808" s="9">
        <v>2020</v>
      </c>
      <c r="D808" s="2" t="s">
        <v>728</v>
      </c>
      <c r="E808" s="2" t="s">
        <v>257</v>
      </c>
      <c r="F808" s="2" t="s">
        <v>2415</v>
      </c>
      <c r="G808" s="2" t="str">
        <f>"00219630"</f>
        <v>00219630</v>
      </c>
      <c r="I808" s="2" t="str">
        <f>"20210101"</f>
        <v>20210101</v>
      </c>
      <c r="J808" s="2">
        <v>62</v>
      </c>
      <c r="K808" s="2">
        <v>1</v>
      </c>
      <c r="L808" s="2">
        <v>40</v>
      </c>
      <c r="M808" s="2">
        <v>8</v>
      </c>
      <c r="N808" s="2" t="s">
        <v>2413</v>
      </c>
      <c r="O808" s="2" t="s">
        <v>252</v>
      </c>
      <c r="P808" s="2" t="s">
        <v>2053</v>
      </c>
      <c r="Q808" s="2" t="s">
        <v>1495</v>
      </c>
      <c r="R808" s="2" t="s">
        <v>2414</v>
      </c>
      <c r="T808" s="2" t="s">
        <v>2415</v>
      </c>
      <c r="U808" s="2" t="s">
        <v>2416</v>
      </c>
    </row>
    <row r="809" spans="1:70" s="2" customFormat="1" ht="13" x14ac:dyDescent="0.3">
      <c r="A809" s="2" t="s">
        <v>323</v>
      </c>
      <c r="B809" s="2" t="s">
        <v>250</v>
      </c>
      <c r="C809" s="6">
        <v>2021</v>
      </c>
      <c r="D809" s="2" t="s">
        <v>248</v>
      </c>
      <c r="E809" s="2" t="s">
        <v>257</v>
      </c>
      <c r="F809" s="2" t="s">
        <v>249</v>
      </c>
      <c r="G809" s="2" t="s">
        <v>251</v>
      </c>
      <c r="H809" s="2" t="s">
        <v>252</v>
      </c>
      <c r="I809" s="2" t="s">
        <v>14</v>
      </c>
      <c r="J809" s="2" t="s">
        <v>253</v>
      </c>
      <c r="L809" s="2" t="s">
        <v>254</v>
      </c>
      <c r="M809" s="2" t="s">
        <v>89</v>
      </c>
      <c r="N809" s="2" t="s">
        <v>18</v>
      </c>
      <c r="O809" s="2" t="s">
        <v>18</v>
      </c>
      <c r="P809" s="2" t="s">
        <v>255</v>
      </c>
      <c r="Q809" s="2" t="s">
        <v>256</v>
      </c>
      <c r="R809" s="2" t="s">
        <v>241</v>
      </c>
      <c r="T809" s="2" t="s">
        <v>23</v>
      </c>
      <c r="U809" s="2" t="s">
        <v>258</v>
      </c>
      <c r="V809" s="2" t="s">
        <v>259</v>
      </c>
      <c r="W809" s="2" t="s">
        <v>260</v>
      </c>
      <c r="Y809" s="2" t="s">
        <v>261</v>
      </c>
      <c r="Z809" s="2" t="s">
        <v>262</v>
      </c>
      <c r="AA809" s="2" t="s">
        <v>260</v>
      </c>
      <c r="AB809" s="2" t="s">
        <v>263</v>
      </c>
      <c r="AC809" s="2" t="s">
        <v>30</v>
      </c>
    </row>
    <row r="810" spans="1:70" s="2" customFormat="1" ht="13" x14ac:dyDescent="0.3">
      <c r="A810" s="2" t="s">
        <v>3856</v>
      </c>
      <c r="B810" s="2" t="s">
        <v>3227</v>
      </c>
      <c r="C810" s="9">
        <v>2022</v>
      </c>
      <c r="D810" s="2" t="s">
        <v>3226</v>
      </c>
      <c r="E810" s="2" t="s">
        <v>3228</v>
      </c>
      <c r="F810" s="2" t="s">
        <v>3232</v>
      </c>
      <c r="G810" s="2" t="str">
        <f>"12864692"</f>
        <v>12864692</v>
      </c>
      <c r="I810" s="2" t="str">
        <f>"20210101"</f>
        <v>20210101</v>
      </c>
      <c r="J810" s="2">
        <v>24</v>
      </c>
      <c r="K810" s="2">
        <v>2</v>
      </c>
      <c r="L810" s="2">
        <v>112</v>
      </c>
      <c r="M810" s="2">
        <v>2</v>
      </c>
      <c r="N810" s="2" t="s">
        <v>3229</v>
      </c>
      <c r="P810" s="2" t="s">
        <v>3230</v>
      </c>
      <c r="Q810" s="2" t="s">
        <v>1495</v>
      </c>
      <c r="R810" s="2" t="s">
        <v>3231</v>
      </c>
      <c r="T810" s="2" t="s">
        <v>3232</v>
      </c>
      <c r="U810" s="2" t="s">
        <v>3233</v>
      </c>
    </row>
    <row r="811" spans="1:70" s="2" customFormat="1" ht="13" x14ac:dyDescent="0.3">
      <c r="A811" s="2" t="s">
        <v>6816</v>
      </c>
      <c r="B811" s="2" t="s">
        <v>4270</v>
      </c>
      <c r="C811" s="9">
        <v>2021</v>
      </c>
      <c r="D811" s="2" t="s">
        <v>4269</v>
      </c>
      <c r="E811" s="2" t="s">
        <v>4273</v>
      </c>
      <c r="G811" s="2" t="s">
        <v>4271</v>
      </c>
      <c r="H811" s="2" t="s">
        <v>4272</v>
      </c>
      <c r="K811" s="11">
        <v>44505</v>
      </c>
    </row>
    <row r="812" spans="1:70" s="2" customFormat="1" ht="13" x14ac:dyDescent="0.3">
      <c r="A812" s="12" t="s">
        <v>6816</v>
      </c>
      <c r="B812" s="2" t="s">
        <v>6309</v>
      </c>
      <c r="C812" s="9">
        <v>2022</v>
      </c>
      <c r="D812" s="2" t="s">
        <v>6308</v>
      </c>
      <c r="E812" s="2" t="s">
        <v>6312</v>
      </c>
      <c r="G812" s="2" t="s">
        <v>6310</v>
      </c>
      <c r="H812" s="2" t="s">
        <v>6311</v>
      </c>
      <c r="K812" s="11">
        <v>44677</v>
      </c>
      <c r="N812" s="2" t="s">
        <v>6313</v>
      </c>
    </row>
    <row r="813" spans="1:70" s="2" customFormat="1" ht="13" x14ac:dyDescent="0.3">
      <c r="A813" s="2" t="s">
        <v>11404</v>
      </c>
      <c r="B813" s="2" t="s">
        <v>8052</v>
      </c>
      <c r="C813" s="9" t="s">
        <v>7891</v>
      </c>
      <c r="D813" s="2" t="s">
        <v>6308</v>
      </c>
      <c r="E813" s="2" t="s">
        <v>8053</v>
      </c>
      <c r="U813" s="2" t="s">
        <v>7891</v>
      </c>
      <c r="V813" s="2" t="s">
        <v>8054</v>
      </c>
      <c r="W813" s="2" t="s">
        <v>7891</v>
      </c>
      <c r="X813" s="2" t="s">
        <v>7891</v>
      </c>
      <c r="Y813" s="2" t="s">
        <v>7891</v>
      </c>
      <c r="Z813" s="2" t="s">
        <v>7891</v>
      </c>
      <c r="AA813" s="2" t="s">
        <v>8055</v>
      </c>
      <c r="AB813" s="2" t="s">
        <v>8056</v>
      </c>
      <c r="AC813" s="2" t="s">
        <v>7891</v>
      </c>
      <c r="AD813" s="2" t="s">
        <v>7891</v>
      </c>
      <c r="AE813" s="2" t="s">
        <v>7891</v>
      </c>
      <c r="AF813" s="2" t="s">
        <v>7891</v>
      </c>
      <c r="AG813" s="2" t="s">
        <v>7891</v>
      </c>
      <c r="AH813" s="2" t="s">
        <v>7891</v>
      </c>
      <c r="AI813" s="2" t="s">
        <v>7891</v>
      </c>
      <c r="AJ813" s="2" t="s">
        <v>7891</v>
      </c>
      <c r="AK813" s="2" t="s">
        <v>7891</v>
      </c>
      <c r="AL813" s="2" t="s">
        <v>7891</v>
      </c>
      <c r="AM813" s="2" t="s">
        <v>7891</v>
      </c>
      <c r="AN813" s="2" t="s">
        <v>7891</v>
      </c>
      <c r="AO813" s="2" t="s">
        <v>8057</v>
      </c>
      <c r="AP813" s="2" t="s">
        <v>8058</v>
      </c>
      <c r="AQ813" s="2" t="s">
        <v>7891</v>
      </c>
      <c r="AR813" s="2" t="s">
        <v>7891</v>
      </c>
      <c r="AS813" s="2" t="s">
        <v>7891</v>
      </c>
      <c r="AT813" s="2" t="s">
        <v>7891</v>
      </c>
      <c r="AU813" s="2" t="s">
        <v>7891</v>
      </c>
      <c r="AV813" s="2" t="s">
        <v>7891</v>
      </c>
      <c r="AW813" s="2" t="s">
        <v>7891</v>
      </c>
      <c r="AX813" s="2" t="s">
        <v>7891</v>
      </c>
      <c r="AY813" s="2" t="s">
        <v>7891</v>
      </c>
      <c r="AZ813" s="2" t="s">
        <v>7891</v>
      </c>
      <c r="BA813" s="2" t="s">
        <v>7891</v>
      </c>
      <c r="BB813" s="2" t="s">
        <v>7891</v>
      </c>
      <c r="BC813" s="2" t="s">
        <v>7891</v>
      </c>
      <c r="BD813" s="2" t="s">
        <v>7891</v>
      </c>
      <c r="BE813" s="2" t="s">
        <v>6313</v>
      </c>
      <c r="BF813" s="2" t="s">
        <v>7891</v>
      </c>
      <c r="BG813" s="2" t="s">
        <v>7901</v>
      </c>
      <c r="BH813" s="2" t="s">
        <v>7891</v>
      </c>
      <c r="BI813" s="2" t="s">
        <v>7891</v>
      </c>
      <c r="BJ813" s="2" t="s">
        <v>7891</v>
      </c>
      <c r="BK813" s="2" t="s">
        <v>7891</v>
      </c>
      <c r="BL813" s="2" t="s">
        <v>7891</v>
      </c>
      <c r="BM813" s="2">
        <v>35470768</v>
      </c>
      <c r="BN813" s="2" t="s">
        <v>7891</v>
      </c>
      <c r="BO813" s="2" t="s">
        <v>7891</v>
      </c>
      <c r="BP813" s="2" t="s">
        <v>7891</v>
      </c>
      <c r="BQ813" s="2" t="s">
        <v>7891</v>
      </c>
      <c r="BR813" s="2" t="s">
        <v>8059</v>
      </c>
    </row>
    <row r="814" spans="1:70" s="2" customFormat="1" ht="13" x14ac:dyDescent="0.3">
      <c r="A814" s="12" t="s">
        <v>7738</v>
      </c>
      <c r="B814" s="2" t="s">
        <v>7725</v>
      </c>
      <c r="C814" s="9">
        <v>2021</v>
      </c>
      <c r="D814" s="2" t="s">
        <v>7726</v>
      </c>
      <c r="E814" s="2" t="s">
        <v>3978</v>
      </c>
      <c r="G814" s="2">
        <v>16</v>
      </c>
      <c r="H814" s="2">
        <v>1</v>
      </c>
      <c r="J814" s="2">
        <v>140</v>
      </c>
      <c r="K814" s="2">
        <v>159</v>
      </c>
      <c r="M814" s="2">
        <v>3</v>
      </c>
      <c r="N814" s="2" t="s">
        <v>3980</v>
      </c>
      <c r="O814" s="2" t="s">
        <v>7727</v>
      </c>
      <c r="P814" s="2" t="s">
        <v>467</v>
      </c>
      <c r="Q814" s="2" t="s">
        <v>7218</v>
      </c>
      <c r="R814" s="2" t="s">
        <v>7355</v>
      </c>
      <c r="S814" s="2" t="s">
        <v>7219</v>
      </c>
      <c r="T814" s="2" t="s">
        <v>7728</v>
      </c>
    </row>
    <row r="815" spans="1:70" s="2" customFormat="1" ht="13" x14ac:dyDescent="0.3">
      <c r="A815" s="12" t="s">
        <v>11408</v>
      </c>
      <c r="B815" s="2" t="s">
        <v>11578</v>
      </c>
      <c r="C815" s="9" t="s">
        <v>7891</v>
      </c>
      <c r="D815" s="2" t="s">
        <v>7726</v>
      </c>
      <c r="E815" s="2" t="s">
        <v>11579</v>
      </c>
      <c r="U815" s="2" t="s">
        <v>7891</v>
      </c>
      <c r="V815" s="2" t="s">
        <v>11580</v>
      </c>
      <c r="W815" s="2" t="s">
        <v>7891</v>
      </c>
      <c r="X815" s="2" t="s">
        <v>7891</v>
      </c>
      <c r="Y815" s="2" t="s">
        <v>7891</v>
      </c>
      <c r="Z815" s="2" t="s">
        <v>7891</v>
      </c>
      <c r="AA815" s="2" t="s">
        <v>7891</v>
      </c>
      <c r="AB815" s="2" t="s">
        <v>11581</v>
      </c>
      <c r="AC815" s="2" t="s">
        <v>7891</v>
      </c>
      <c r="AD815" s="2" t="s">
        <v>7891</v>
      </c>
      <c r="AE815" s="2" t="s">
        <v>7891</v>
      </c>
      <c r="AF815" s="2" t="s">
        <v>7891</v>
      </c>
      <c r="AG815" s="2" t="s">
        <v>7891</v>
      </c>
      <c r="AH815" s="2" t="s">
        <v>7891</v>
      </c>
      <c r="AI815" s="2" t="s">
        <v>7891</v>
      </c>
      <c r="AJ815" s="2" t="s">
        <v>7891</v>
      </c>
      <c r="AK815" s="2" t="s">
        <v>7891</v>
      </c>
      <c r="AL815" s="2" t="s">
        <v>7891</v>
      </c>
      <c r="AM815" s="2" t="s">
        <v>7891</v>
      </c>
      <c r="AN815" s="2" t="s">
        <v>7891</v>
      </c>
      <c r="AO815" s="2" t="s">
        <v>11582</v>
      </c>
      <c r="AP815" s="2" t="s">
        <v>11583</v>
      </c>
      <c r="AQ815" s="2" t="s">
        <v>7891</v>
      </c>
      <c r="AR815" s="2" t="s">
        <v>7891</v>
      </c>
      <c r="AS815" s="2" t="s">
        <v>7891</v>
      </c>
      <c r="AT815" s="2" t="s">
        <v>10802</v>
      </c>
      <c r="AU815" s="2">
        <v>2021</v>
      </c>
      <c r="AV815" s="2">
        <v>16</v>
      </c>
      <c r="AW815" s="2">
        <v>1</v>
      </c>
      <c r="AX815" s="2" t="s">
        <v>7891</v>
      </c>
      <c r="AY815" s="2" t="s">
        <v>7891</v>
      </c>
      <c r="AZ815" s="2" t="s">
        <v>7891</v>
      </c>
      <c r="BA815" s="2" t="s">
        <v>7891</v>
      </c>
      <c r="BB815" s="2">
        <v>140</v>
      </c>
      <c r="BC815" s="2">
        <v>159</v>
      </c>
      <c r="BD815" s="2" t="s">
        <v>7891</v>
      </c>
      <c r="BE815" s="2" t="s">
        <v>3980</v>
      </c>
      <c r="BF815" s="2" t="s">
        <v>7891</v>
      </c>
      <c r="BG815" s="2" t="s">
        <v>10795</v>
      </c>
      <c r="BH815" s="2" t="s">
        <v>7891</v>
      </c>
      <c r="BI815" s="2" t="s">
        <v>7891</v>
      </c>
      <c r="BJ815" s="2" t="s">
        <v>7891</v>
      </c>
      <c r="BK815" s="2" t="s">
        <v>7891</v>
      </c>
      <c r="BL815" s="2" t="s">
        <v>7891</v>
      </c>
      <c r="BM815" s="2" t="s">
        <v>7891</v>
      </c>
      <c r="BN815" s="2" t="s">
        <v>7891</v>
      </c>
      <c r="BO815" s="2" t="s">
        <v>7891</v>
      </c>
      <c r="BP815" s="2" t="s">
        <v>7891</v>
      </c>
      <c r="BQ815" s="2" t="s">
        <v>7891</v>
      </c>
      <c r="BR815" s="2" t="s">
        <v>11584</v>
      </c>
    </row>
    <row r="816" spans="1:70" s="2" customFormat="1" ht="13" x14ac:dyDescent="0.3">
      <c r="A816" s="12" t="s">
        <v>4015</v>
      </c>
      <c r="B816" s="2" t="s">
        <v>3977</v>
      </c>
      <c r="C816" s="9">
        <v>2021</v>
      </c>
      <c r="D816" s="2" t="s">
        <v>3976</v>
      </c>
      <c r="E816" s="2" t="s">
        <v>3978</v>
      </c>
      <c r="F816" s="2" t="s">
        <v>3982</v>
      </c>
      <c r="G816" s="2" t="str">
        <f>"15546128"</f>
        <v>15546128</v>
      </c>
      <c r="I816" s="2" t="str">
        <f>"20210101"</f>
        <v>20210101</v>
      </c>
      <c r="J816" s="2">
        <v>16</v>
      </c>
      <c r="K816" s="2">
        <v>1</v>
      </c>
      <c r="L816" s="2">
        <v>140</v>
      </c>
      <c r="M816" s="2">
        <v>20</v>
      </c>
      <c r="N816" s="2" t="s">
        <v>3979</v>
      </c>
      <c r="O816" s="2" t="s">
        <v>3980</v>
      </c>
      <c r="P816" s="2" t="s">
        <v>2118</v>
      </c>
      <c r="Q816" s="2" t="s">
        <v>1495</v>
      </c>
      <c r="R816" s="2" t="s">
        <v>3981</v>
      </c>
      <c r="T816" s="2" t="s">
        <v>3982</v>
      </c>
      <c r="U816" s="2" t="s">
        <v>3983</v>
      </c>
    </row>
    <row r="817" spans="1:70" s="2" customFormat="1" ht="13" x14ac:dyDescent="0.3">
      <c r="A817" s="2" t="s">
        <v>4086</v>
      </c>
      <c r="B817" s="2" t="s">
        <v>3977</v>
      </c>
      <c r="C817" s="9">
        <v>2021</v>
      </c>
      <c r="D817" s="2" t="s">
        <v>3976</v>
      </c>
      <c r="E817" s="2" t="s">
        <v>3978</v>
      </c>
      <c r="F817" s="2" t="s">
        <v>3982</v>
      </c>
      <c r="G817" s="2" t="str">
        <f>"15546128"</f>
        <v>15546128</v>
      </c>
      <c r="I817" s="2" t="str">
        <f>"20210101"</f>
        <v>20210101</v>
      </c>
      <c r="J817" s="2">
        <v>16</v>
      </c>
      <c r="K817" s="2">
        <v>1</v>
      </c>
      <c r="L817" s="2">
        <v>140</v>
      </c>
      <c r="M817" s="2">
        <v>20</v>
      </c>
      <c r="N817" s="2" t="s">
        <v>3979</v>
      </c>
      <c r="O817" s="2" t="s">
        <v>3980</v>
      </c>
      <c r="P817" s="2" t="s">
        <v>2118</v>
      </c>
      <c r="Q817" s="2" t="s">
        <v>1495</v>
      </c>
      <c r="R817" s="2" t="s">
        <v>3981</v>
      </c>
      <c r="T817" s="2" t="s">
        <v>3982</v>
      </c>
      <c r="U817" s="2" t="s">
        <v>3983</v>
      </c>
    </row>
    <row r="818" spans="1:70" s="2" customFormat="1" ht="13" x14ac:dyDescent="0.3">
      <c r="A818" s="2" t="s">
        <v>11404</v>
      </c>
      <c r="B818" s="2" t="s">
        <v>8500</v>
      </c>
      <c r="C818" s="9" t="s">
        <v>7891</v>
      </c>
      <c r="D818" s="2" t="s">
        <v>8501</v>
      </c>
      <c r="E818" s="2" t="s">
        <v>8502</v>
      </c>
      <c r="U818" s="2" t="s">
        <v>7891</v>
      </c>
      <c r="V818" s="2" t="s">
        <v>8503</v>
      </c>
      <c r="W818" s="2" t="s">
        <v>7891</v>
      </c>
      <c r="X818" s="2" t="s">
        <v>7891</v>
      </c>
      <c r="Y818" s="2" t="s">
        <v>7891</v>
      </c>
      <c r="Z818" s="2" t="s">
        <v>7891</v>
      </c>
      <c r="AA818" s="2" t="s">
        <v>7891</v>
      </c>
      <c r="AB818" s="2" t="s">
        <v>8504</v>
      </c>
      <c r="AC818" s="2" t="s">
        <v>7891</v>
      </c>
      <c r="AD818" s="2" t="s">
        <v>7891</v>
      </c>
      <c r="AE818" s="2" t="s">
        <v>7891</v>
      </c>
      <c r="AF818" s="2" t="s">
        <v>7891</v>
      </c>
      <c r="AG818" s="2" t="s">
        <v>7891</v>
      </c>
      <c r="AH818" s="2" t="s">
        <v>7891</v>
      </c>
      <c r="AI818" s="2" t="s">
        <v>7891</v>
      </c>
      <c r="AJ818" s="2" t="s">
        <v>7891</v>
      </c>
      <c r="AK818" s="2" t="s">
        <v>7891</v>
      </c>
      <c r="AL818" s="2" t="s">
        <v>7891</v>
      </c>
      <c r="AM818" s="2" t="s">
        <v>7891</v>
      </c>
      <c r="AN818" s="2" t="s">
        <v>7891</v>
      </c>
      <c r="AO818" s="2" t="s">
        <v>7891</v>
      </c>
      <c r="AP818" s="2" t="s">
        <v>8505</v>
      </c>
      <c r="AQ818" s="2" t="s">
        <v>7891</v>
      </c>
      <c r="AR818" s="2" t="s">
        <v>7891</v>
      </c>
      <c r="AS818" s="2" t="s">
        <v>7891</v>
      </c>
      <c r="AT818" s="2" t="s">
        <v>8506</v>
      </c>
      <c r="AU818" s="2">
        <v>2022</v>
      </c>
      <c r="AV818" s="2">
        <v>2022</v>
      </c>
      <c r="AW818" s="2" t="s">
        <v>7891</v>
      </c>
      <c r="AX818" s="2" t="s">
        <v>7891</v>
      </c>
      <c r="AY818" s="2" t="s">
        <v>7891</v>
      </c>
      <c r="AZ818" s="2" t="s">
        <v>7891</v>
      </c>
      <c r="BA818" s="2" t="s">
        <v>7891</v>
      </c>
      <c r="BB818" s="2" t="s">
        <v>7891</v>
      </c>
      <c r="BC818" s="2" t="s">
        <v>7891</v>
      </c>
      <c r="BD818" s="2">
        <v>210100</v>
      </c>
      <c r="BE818" s="2" t="s">
        <v>8507</v>
      </c>
      <c r="BF818" s="2" t="s">
        <v>7891</v>
      </c>
      <c r="BG818" s="2" t="s">
        <v>7891</v>
      </c>
      <c r="BH818" s="2" t="s">
        <v>7891</v>
      </c>
      <c r="BI818" s="2" t="s">
        <v>7891</v>
      </c>
      <c r="BJ818" s="2" t="s">
        <v>7891</v>
      </c>
      <c r="BK818" s="2" t="s">
        <v>7891</v>
      </c>
      <c r="BL818" s="2" t="s">
        <v>7891</v>
      </c>
      <c r="BM818" s="2">
        <v>35212265</v>
      </c>
      <c r="BN818" s="2" t="s">
        <v>7891</v>
      </c>
      <c r="BO818" s="2" t="s">
        <v>7891</v>
      </c>
      <c r="BP818" s="2" t="s">
        <v>7891</v>
      </c>
      <c r="BQ818" s="2" t="s">
        <v>7891</v>
      </c>
      <c r="BR818" s="2" t="s">
        <v>8508</v>
      </c>
    </row>
    <row r="819" spans="1:70" s="2" customFormat="1" ht="13" x14ac:dyDescent="0.3">
      <c r="A819" s="2" t="s">
        <v>11404</v>
      </c>
      <c r="B819" s="2" t="s">
        <v>9440</v>
      </c>
      <c r="C819" s="9" t="s">
        <v>7891</v>
      </c>
      <c r="D819" s="2" t="s">
        <v>4932</v>
      </c>
      <c r="E819" s="2" t="s">
        <v>8018</v>
      </c>
      <c r="U819" s="2" t="s">
        <v>7891</v>
      </c>
      <c r="V819" s="2" t="s">
        <v>9441</v>
      </c>
      <c r="W819" s="2" t="s">
        <v>7891</v>
      </c>
      <c r="X819" s="2" t="s">
        <v>7891</v>
      </c>
      <c r="Y819" s="2" t="s">
        <v>7891</v>
      </c>
      <c r="Z819" s="2" t="s">
        <v>7891</v>
      </c>
      <c r="AA819" s="2" t="s">
        <v>9442</v>
      </c>
      <c r="AB819" s="2" t="s">
        <v>9443</v>
      </c>
      <c r="AC819" s="2" t="s">
        <v>7891</v>
      </c>
      <c r="AD819" s="2" t="s">
        <v>7891</v>
      </c>
      <c r="AE819" s="2" t="s">
        <v>7891</v>
      </c>
      <c r="AF819" s="2" t="s">
        <v>7891</v>
      </c>
      <c r="AG819" s="2" t="s">
        <v>7891</v>
      </c>
      <c r="AH819" s="2" t="s">
        <v>7891</v>
      </c>
      <c r="AI819" s="2" t="s">
        <v>7891</v>
      </c>
      <c r="AJ819" s="2" t="s">
        <v>7891</v>
      </c>
      <c r="AK819" s="2" t="s">
        <v>7891</v>
      </c>
      <c r="AL819" s="2" t="s">
        <v>7891</v>
      </c>
      <c r="AM819" s="2" t="s">
        <v>7891</v>
      </c>
      <c r="AN819" s="2" t="s">
        <v>7891</v>
      </c>
      <c r="AO819" s="2" t="s">
        <v>7891</v>
      </c>
      <c r="AP819" s="2" t="s">
        <v>8020</v>
      </c>
      <c r="AQ819" s="2" t="s">
        <v>7891</v>
      </c>
      <c r="AR819" s="2" t="s">
        <v>7891</v>
      </c>
      <c r="AS819" s="2" t="s">
        <v>7891</v>
      </c>
      <c r="AT819" s="2" t="s">
        <v>9444</v>
      </c>
      <c r="AU819" s="2">
        <v>2021</v>
      </c>
      <c r="AV819" s="2">
        <v>21</v>
      </c>
      <c r="AW819" s="2">
        <v>1</v>
      </c>
      <c r="AX819" s="2" t="s">
        <v>7891</v>
      </c>
      <c r="AY819" s="2" t="s">
        <v>7891</v>
      </c>
      <c r="AZ819" s="2" t="s">
        <v>7891</v>
      </c>
      <c r="BA819" s="2" t="s">
        <v>7891</v>
      </c>
      <c r="BB819" s="2" t="s">
        <v>7891</v>
      </c>
      <c r="BC819" s="2" t="s">
        <v>7891</v>
      </c>
      <c r="BD819" s="2">
        <v>372</v>
      </c>
      <c r="BE819" s="2" t="s">
        <v>2795</v>
      </c>
      <c r="BF819" s="2" t="s">
        <v>7891</v>
      </c>
      <c r="BG819" s="2" t="s">
        <v>7891</v>
      </c>
      <c r="BH819" s="2" t="s">
        <v>7891</v>
      </c>
      <c r="BI819" s="2" t="s">
        <v>7891</v>
      </c>
      <c r="BJ819" s="2" t="s">
        <v>7891</v>
      </c>
      <c r="BK819" s="2" t="s">
        <v>7891</v>
      </c>
      <c r="BL819" s="2" t="s">
        <v>7891</v>
      </c>
      <c r="BM819" s="2">
        <v>34311717</v>
      </c>
      <c r="BN819" s="2" t="s">
        <v>7891</v>
      </c>
      <c r="BO819" s="2" t="s">
        <v>7891</v>
      </c>
      <c r="BP819" s="2" t="s">
        <v>7891</v>
      </c>
      <c r="BQ819" s="2" t="s">
        <v>7891</v>
      </c>
      <c r="BR819" s="2" t="s">
        <v>9445</v>
      </c>
    </row>
    <row r="820" spans="1:70" s="2" customFormat="1" ht="13" x14ac:dyDescent="0.3">
      <c r="A820" s="2" t="s">
        <v>11404</v>
      </c>
      <c r="B820" s="2" t="s">
        <v>11335</v>
      </c>
      <c r="C820" s="9" t="s">
        <v>7891</v>
      </c>
      <c r="D820" s="2" t="s">
        <v>11336</v>
      </c>
      <c r="E820" s="2" t="s">
        <v>11337</v>
      </c>
      <c r="U820" s="2" t="s">
        <v>7891</v>
      </c>
      <c r="V820" s="2" t="s">
        <v>11338</v>
      </c>
      <c r="W820" s="2" t="s">
        <v>7891</v>
      </c>
      <c r="X820" s="2" t="s">
        <v>7891</v>
      </c>
      <c r="Y820" s="2" t="s">
        <v>7891</v>
      </c>
      <c r="Z820" s="2" t="s">
        <v>7891</v>
      </c>
      <c r="AA820" s="2" t="s">
        <v>7891</v>
      </c>
      <c r="AB820" s="2" t="s">
        <v>7891</v>
      </c>
      <c r="AC820" s="2" t="s">
        <v>7891</v>
      </c>
      <c r="AD820" s="2" t="s">
        <v>7891</v>
      </c>
      <c r="AE820" s="2" t="s">
        <v>7891</v>
      </c>
      <c r="AF820" s="2" t="s">
        <v>7891</v>
      </c>
      <c r="AG820" s="2" t="s">
        <v>7891</v>
      </c>
      <c r="AH820" s="2" t="s">
        <v>7891</v>
      </c>
      <c r="AI820" s="2" t="s">
        <v>7891</v>
      </c>
      <c r="AJ820" s="2" t="s">
        <v>7891</v>
      </c>
      <c r="AK820" s="2" t="s">
        <v>7891</v>
      </c>
      <c r="AL820" s="2" t="s">
        <v>7891</v>
      </c>
      <c r="AM820" s="2" t="s">
        <v>7891</v>
      </c>
      <c r="AN820" s="2" t="s">
        <v>7891</v>
      </c>
      <c r="AO820" s="2" t="s">
        <v>11339</v>
      </c>
      <c r="AP820" s="2" t="s">
        <v>11340</v>
      </c>
      <c r="AQ820" s="2" t="s">
        <v>7891</v>
      </c>
      <c r="AR820" s="2" t="s">
        <v>7891</v>
      </c>
      <c r="AS820" s="2" t="s">
        <v>7891</v>
      </c>
      <c r="AT820" s="2" t="s">
        <v>7891</v>
      </c>
      <c r="AU820" s="2">
        <v>2020</v>
      </c>
      <c r="AV820" s="2">
        <v>16</v>
      </c>
      <c r="AW820" s="2">
        <v>4</v>
      </c>
      <c r="AX820" s="2" t="s">
        <v>7891</v>
      </c>
      <c r="AY820" s="2" t="s">
        <v>7891</v>
      </c>
      <c r="AZ820" s="2" t="s">
        <v>7891</v>
      </c>
      <c r="BA820" s="2" t="s">
        <v>7891</v>
      </c>
      <c r="BB820" s="2" t="s">
        <v>11341</v>
      </c>
      <c r="BC820" s="2" t="s">
        <v>7528</v>
      </c>
      <c r="BD820" s="2" t="s">
        <v>7891</v>
      </c>
      <c r="BE820" s="2" t="s">
        <v>11342</v>
      </c>
      <c r="BF820" s="2" t="s">
        <v>7891</v>
      </c>
      <c r="BG820" s="2" t="s">
        <v>7891</v>
      </c>
      <c r="BH820" s="2" t="s">
        <v>7891</v>
      </c>
      <c r="BI820" s="2" t="s">
        <v>7891</v>
      </c>
      <c r="BJ820" s="2" t="s">
        <v>7891</v>
      </c>
      <c r="BK820" s="2" t="s">
        <v>7891</v>
      </c>
      <c r="BL820" s="2" t="s">
        <v>7891</v>
      </c>
      <c r="BM820" s="2" t="s">
        <v>7891</v>
      </c>
      <c r="BN820" s="2" t="s">
        <v>7891</v>
      </c>
      <c r="BO820" s="2" t="s">
        <v>7891</v>
      </c>
      <c r="BP820" s="2" t="s">
        <v>7891</v>
      </c>
      <c r="BQ820" s="2" t="s">
        <v>7891</v>
      </c>
      <c r="BR820" s="2" t="s">
        <v>11343</v>
      </c>
    </row>
    <row r="821" spans="1:70" s="2" customFormat="1" ht="13" x14ac:dyDescent="0.3">
      <c r="A821" s="2" t="s">
        <v>6816</v>
      </c>
      <c r="B821" s="2" t="s">
        <v>5678</v>
      </c>
      <c r="C821" s="9">
        <v>2021</v>
      </c>
      <c r="D821" s="2" t="s">
        <v>5677</v>
      </c>
      <c r="E821" s="2" t="s">
        <v>4693</v>
      </c>
      <c r="G821" s="2" t="s">
        <v>5679</v>
      </c>
      <c r="H821" s="2" t="s">
        <v>5680</v>
      </c>
      <c r="K821" s="11">
        <v>44368</v>
      </c>
      <c r="N821" s="2" t="s">
        <v>5681</v>
      </c>
    </row>
    <row r="822" spans="1:70" s="2" customFormat="1" ht="13" x14ac:dyDescent="0.3">
      <c r="A822" s="12" t="s">
        <v>6816</v>
      </c>
      <c r="B822" s="2" t="s">
        <v>6534</v>
      </c>
      <c r="C822" s="9">
        <v>2022</v>
      </c>
      <c r="D822" s="2" t="s">
        <v>6533</v>
      </c>
      <c r="E822" s="2" t="s">
        <v>4210</v>
      </c>
      <c r="G822" s="2" t="s">
        <v>6535</v>
      </c>
      <c r="H822" s="2" t="s">
        <v>5324</v>
      </c>
      <c r="K822" s="11">
        <v>44459</v>
      </c>
      <c r="N822" s="2" t="s">
        <v>2898</v>
      </c>
    </row>
    <row r="823" spans="1:70" s="2" customFormat="1" ht="13" x14ac:dyDescent="0.3">
      <c r="A823" s="12" t="s">
        <v>6816</v>
      </c>
      <c r="B823" s="2" t="s">
        <v>5322</v>
      </c>
      <c r="C823" s="9">
        <v>2021</v>
      </c>
      <c r="D823" s="2" t="s">
        <v>5321</v>
      </c>
      <c r="E823" s="2" t="s">
        <v>4335</v>
      </c>
      <c r="G823" s="2" t="s">
        <v>5323</v>
      </c>
      <c r="H823" s="2" t="s">
        <v>5324</v>
      </c>
      <c r="K823" s="11">
        <v>44334</v>
      </c>
      <c r="N823" s="2" t="s">
        <v>2830</v>
      </c>
    </row>
    <row r="824" spans="1:70" s="2" customFormat="1" ht="13" x14ac:dyDescent="0.3">
      <c r="A824" s="2" t="s">
        <v>3856</v>
      </c>
      <c r="B824" s="2" t="s">
        <v>2896</v>
      </c>
      <c r="C824" s="9">
        <v>2021</v>
      </c>
      <c r="D824" s="2" t="s">
        <v>2895</v>
      </c>
      <c r="E824" s="2" t="s">
        <v>2257</v>
      </c>
      <c r="F824" s="2" t="s">
        <v>2900</v>
      </c>
      <c r="G824" s="2" t="str">
        <f>"00219762"</f>
        <v>00219762</v>
      </c>
      <c r="I824" s="2" t="str">
        <f>"20220401"</f>
        <v>20220401</v>
      </c>
      <c r="J824" s="2">
        <v>78</v>
      </c>
      <c r="K824" s="2">
        <v>4</v>
      </c>
      <c r="L824" s="2">
        <v>671</v>
      </c>
      <c r="M824" s="2">
        <v>21</v>
      </c>
      <c r="N824" s="2" t="s">
        <v>2897</v>
      </c>
      <c r="O824" s="2" t="s">
        <v>2898</v>
      </c>
      <c r="P824" s="2" t="s">
        <v>2260</v>
      </c>
      <c r="Q824" s="2" t="s">
        <v>1495</v>
      </c>
      <c r="R824" s="2" t="s">
        <v>2899</v>
      </c>
      <c r="T824" s="2" t="s">
        <v>2900</v>
      </c>
      <c r="U824" s="2" t="s">
        <v>2901</v>
      </c>
    </row>
    <row r="825" spans="1:70" s="2" customFormat="1" ht="13" x14ac:dyDescent="0.3">
      <c r="A825" s="2" t="s">
        <v>3856</v>
      </c>
      <c r="B825" s="2" t="s">
        <v>2828</v>
      </c>
      <c r="C825" s="9">
        <v>2021</v>
      </c>
      <c r="D825" s="2" t="s">
        <v>2827</v>
      </c>
      <c r="E825" s="2" t="s">
        <v>2451</v>
      </c>
      <c r="F825" s="2" t="s">
        <v>2832</v>
      </c>
      <c r="G825" s="2" t="str">
        <f>"00223956"</f>
        <v>00223956</v>
      </c>
      <c r="I825" s="2" t="str">
        <f>"20210701"</f>
        <v>20210701</v>
      </c>
      <c r="J825" s="2">
        <v>139</v>
      </c>
      <c r="L825" s="2">
        <v>14</v>
      </c>
      <c r="M825" s="2">
        <v>11</v>
      </c>
      <c r="N825" s="2" t="s">
        <v>2829</v>
      </c>
      <c r="O825" s="2" t="s">
        <v>2830</v>
      </c>
      <c r="P825" s="2" t="s">
        <v>2124</v>
      </c>
      <c r="Q825" s="2" t="s">
        <v>1495</v>
      </c>
      <c r="R825" s="2" t="s">
        <v>2831</v>
      </c>
      <c r="T825" s="2" t="s">
        <v>2832</v>
      </c>
      <c r="U825" s="2" t="s">
        <v>2833</v>
      </c>
    </row>
    <row r="826" spans="1:70" s="2" customFormat="1" ht="13" x14ac:dyDescent="0.3">
      <c r="A826" s="2" t="s">
        <v>11404</v>
      </c>
      <c r="B826" s="2" t="s">
        <v>10562</v>
      </c>
      <c r="C826" s="9" t="s">
        <v>7891</v>
      </c>
      <c r="D826" s="2" t="s">
        <v>10563</v>
      </c>
      <c r="E826" s="2" t="s">
        <v>10564</v>
      </c>
      <c r="U826" s="2" t="s">
        <v>7891</v>
      </c>
      <c r="V826" s="2" t="s">
        <v>10565</v>
      </c>
      <c r="W826" s="2" t="s">
        <v>7891</v>
      </c>
      <c r="X826" s="2" t="s">
        <v>7891</v>
      </c>
      <c r="Y826" s="2" t="s">
        <v>7891</v>
      </c>
      <c r="Z826" s="2" t="s">
        <v>7891</v>
      </c>
      <c r="AA826" s="2" t="s">
        <v>7891</v>
      </c>
      <c r="AB826" s="2" t="s">
        <v>7891</v>
      </c>
      <c r="AC826" s="2" t="s">
        <v>7891</v>
      </c>
      <c r="AD826" s="2" t="s">
        <v>7891</v>
      </c>
      <c r="AE826" s="2" t="s">
        <v>7891</v>
      </c>
      <c r="AF826" s="2" t="s">
        <v>7891</v>
      </c>
      <c r="AG826" s="2" t="s">
        <v>7891</v>
      </c>
      <c r="AH826" s="2" t="s">
        <v>7891</v>
      </c>
      <c r="AI826" s="2" t="s">
        <v>7891</v>
      </c>
      <c r="AJ826" s="2" t="s">
        <v>7891</v>
      </c>
      <c r="AK826" s="2" t="s">
        <v>7891</v>
      </c>
      <c r="AL826" s="2" t="s">
        <v>7891</v>
      </c>
      <c r="AM826" s="2" t="s">
        <v>7891</v>
      </c>
      <c r="AN826" s="2" t="s">
        <v>7891</v>
      </c>
      <c r="AO826" s="2" t="s">
        <v>10566</v>
      </c>
      <c r="AP826" s="2" t="s">
        <v>7891</v>
      </c>
      <c r="AQ826" s="2" t="s">
        <v>7891</v>
      </c>
      <c r="AR826" s="2" t="s">
        <v>7891</v>
      </c>
      <c r="AS826" s="2" t="s">
        <v>7891</v>
      </c>
      <c r="AT826" s="2" t="s">
        <v>7891</v>
      </c>
      <c r="AU826" s="2">
        <v>2021</v>
      </c>
      <c r="AV826" s="2">
        <v>35</v>
      </c>
      <c r="AW826" s="2">
        <v>3</v>
      </c>
      <c r="AX826" s="2" t="s">
        <v>7891</v>
      </c>
      <c r="AY826" s="2" t="s">
        <v>7891</v>
      </c>
      <c r="AZ826" s="2" t="s">
        <v>7891</v>
      </c>
      <c r="BA826" s="2" t="s">
        <v>7891</v>
      </c>
      <c r="BB826" s="2" t="s">
        <v>7891</v>
      </c>
      <c r="BC826" s="2" t="s">
        <v>7891</v>
      </c>
      <c r="BD826" s="2" t="s">
        <v>7891</v>
      </c>
      <c r="BE826" s="2" t="s">
        <v>7891</v>
      </c>
      <c r="BF826" s="2" t="s">
        <v>7891</v>
      </c>
      <c r="BG826" s="2" t="s">
        <v>7891</v>
      </c>
      <c r="BH826" s="2" t="s">
        <v>7891</v>
      </c>
      <c r="BI826" s="2" t="s">
        <v>7891</v>
      </c>
      <c r="BJ826" s="2" t="s">
        <v>7891</v>
      </c>
      <c r="BK826" s="2" t="s">
        <v>7891</v>
      </c>
      <c r="BL826" s="2" t="s">
        <v>7891</v>
      </c>
      <c r="BM826" s="2" t="s">
        <v>7891</v>
      </c>
      <c r="BN826" s="2" t="s">
        <v>7891</v>
      </c>
      <c r="BO826" s="2" t="s">
        <v>7891</v>
      </c>
      <c r="BP826" s="2" t="s">
        <v>7891</v>
      </c>
      <c r="BQ826" s="2" t="s">
        <v>7891</v>
      </c>
      <c r="BR826" s="2" t="s">
        <v>10567</v>
      </c>
    </row>
    <row r="827" spans="1:70" s="2" customFormat="1" ht="13" x14ac:dyDescent="0.3">
      <c r="A827" s="2" t="s">
        <v>6816</v>
      </c>
      <c r="B827" s="2" t="s">
        <v>5512</v>
      </c>
      <c r="C827" s="9">
        <v>2020</v>
      </c>
      <c r="D827" s="2" t="s">
        <v>5511</v>
      </c>
      <c r="E827" s="2" t="s">
        <v>4240</v>
      </c>
      <c r="G827" s="2" t="s">
        <v>5513</v>
      </c>
      <c r="H827" s="2" t="s">
        <v>5514</v>
      </c>
      <c r="K827" s="11">
        <v>44161</v>
      </c>
      <c r="L827" s="2" t="s">
        <v>5515</v>
      </c>
      <c r="N827" s="2" t="s">
        <v>5516</v>
      </c>
    </row>
    <row r="828" spans="1:70" s="2" customFormat="1" ht="13" x14ac:dyDescent="0.3">
      <c r="A828" s="12" t="s">
        <v>6816</v>
      </c>
      <c r="B828" s="2" t="s">
        <v>5051</v>
      </c>
      <c r="C828" s="9">
        <v>2021</v>
      </c>
      <c r="D828" s="2" t="s">
        <v>5050</v>
      </c>
      <c r="E828" s="2" t="s">
        <v>5054</v>
      </c>
      <c r="G828" s="2" t="s">
        <v>5052</v>
      </c>
      <c r="H828" s="2" t="s">
        <v>5053</v>
      </c>
      <c r="K828" s="11">
        <v>44006</v>
      </c>
      <c r="N828" s="2" t="s">
        <v>1396</v>
      </c>
    </row>
    <row r="829" spans="1:70" s="2" customFormat="1" ht="13" x14ac:dyDescent="0.3">
      <c r="A829" s="12" t="s">
        <v>7079</v>
      </c>
      <c r="B829" s="2" t="s">
        <v>5051</v>
      </c>
      <c r="C829" s="9">
        <v>2021</v>
      </c>
      <c r="D829" s="2" t="s">
        <v>5050</v>
      </c>
      <c r="E829" s="2" t="s">
        <v>5054</v>
      </c>
      <c r="G829" s="2" t="s">
        <v>5052</v>
      </c>
      <c r="H829" s="2" t="s">
        <v>5053</v>
      </c>
      <c r="K829" s="11">
        <v>44006</v>
      </c>
      <c r="N829" s="2" t="s">
        <v>1396</v>
      </c>
    </row>
    <row r="830" spans="1:70" s="2" customFormat="1" ht="13" x14ac:dyDescent="0.3">
      <c r="A830" s="12" t="s">
        <v>7212</v>
      </c>
      <c r="B830" s="2" t="s">
        <v>5051</v>
      </c>
      <c r="C830" s="9">
        <v>2021</v>
      </c>
      <c r="D830" s="2" t="s">
        <v>5050</v>
      </c>
      <c r="E830" s="2" t="s">
        <v>5054</v>
      </c>
      <c r="G830" s="2" t="s">
        <v>5052</v>
      </c>
      <c r="H830" s="2" t="s">
        <v>5053</v>
      </c>
      <c r="K830" s="11">
        <v>44006</v>
      </c>
      <c r="N830" s="2" t="s">
        <v>1396</v>
      </c>
    </row>
    <row r="831" spans="1:70" s="2" customFormat="1" ht="13" x14ac:dyDescent="0.3">
      <c r="A831" s="12" t="s">
        <v>1827</v>
      </c>
      <c r="B831" s="2" t="s">
        <v>1394</v>
      </c>
      <c r="C831" s="10">
        <v>2021</v>
      </c>
      <c r="D831" s="2" t="s">
        <v>1393</v>
      </c>
      <c r="E831" s="2" t="s">
        <v>1395</v>
      </c>
      <c r="F831" s="2" t="s">
        <v>1398</v>
      </c>
      <c r="G831" s="2" t="str">
        <f t="shared" ref="G831:G836" si="0">"14760835"</f>
        <v>14760835</v>
      </c>
      <c r="I831" s="2" t="str">
        <f>"Apr2021 Supplement S2"</f>
        <v>Apr2021 Supplement S2</v>
      </c>
      <c r="J831" s="2">
        <v>94</v>
      </c>
      <c r="L831" s="2">
        <v>481</v>
      </c>
      <c r="M831" s="2">
        <v>16</v>
      </c>
      <c r="N831" s="2">
        <v>149927687</v>
      </c>
      <c r="O831" s="2" t="s">
        <v>1396</v>
      </c>
      <c r="P831" s="2" t="s">
        <v>731</v>
      </c>
      <c r="Q831" s="2" t="s">
        <v>442</v>
      </c>
      <c r="R831" s="2" t="s">
        <v>1397</v>
      </c>
      <c r="U831" s="2" t="s">
        <v>1399</v>
      </c>
    </row>
    <row r="832" spans="1:70" s="2" customFormat="1" ht="13" x14ac:dyDescent="0.3">
      <c r="A832" s="12" t="s">
        <v>2013</v>
      </c>
      <c r="B832" s="2" t="s">
        <v>1394</v>
      </c>
      <c r="C832" s="10">
        <v>2021</v>
      </c>
      <c r="D832" s="2" t="s">
        <v>1393</v>
      </c>
      <c r="E832" s="2" t="s">
        <v>1395</v>
      </c>
      <c r="F832" s="2" t="s">
        <v>1398</v>
      </c>
      <c r="G832" s="2" t="str">
        <f t="shared" si="0"/>
        <v>14760835</v>
      </c>
      <c r="I832" s="2" t="str">
        <f>"Apr2021 Supplement S2"</f>
        <v>Apr2021 Supplement S2</v>
      </c>
      <c r="J832" s="2">
        <v>94</v>
      </c>
      <c r="L832" s="2">
        <v>481</v>
      </c>
      <c r="M832" s="2">
        <v>16</v>
      </c>
      <c r="N832" s="2">
        <v>149927687</v>
      </c>
      <c r="O832" s="2" t="s">
        <v>1396</v>
      </c>
      <c r="P832" s="2" t="s">
        <v>731</v>
      </c>
      <c r="Q832" s="2" t="s">
        <v>442</v>
      </c>
      <c r="R832" s="2" t="s">
        <v>1397</v>
      </c>
      <c r="U832" s="2" t="s">
        <v>1399</v>
      </c>
    </row>
    <row r="833" spans="1:70" s="2" customFormat="1" ht="13" x14ac:dyDescent="0.3">
      <c r="A833" s="12" t="s">
        <v>2016</v>
      </c>
      <c r="B833" s="2" t="s">
        <v>1394</v>
      </c>
      <c r="C833" s="10">
        <v>2021</v>
      </c>
      <c r="D833" s="2" t="s">
        <v>1393</v>
      </c>
      <c r="E833" s="2" t="s">
        <v>1395</v>
      </c>
      <c r="F833" s="2" t="s">
        <v>1398</v>
      </c>
      <c r="G833" s="2" t="str">
        <f t="shared" si="0"/>
        <v>14760835</v>
      </c>
      <c r="I833" s="2" t="str">
        <f>"Apr2021 Supplement S2"</f>
        <v>Apr2021 Supplement S2</v>
      </c>
      <c r="J833" s="2">
        <v>94</v>
      </c>
      <c r="L833" s="2">
        <v>481</v>
      </c>
      <c r="M833" s="2">
        <v>16</v>
      </c>
      <c r="N833" s="2">
        <v>149927687</v>
      </c>
      <c r="O833" s="2" t="s">
        <v>1396</v>
      </c>
      <c r="P833" s="2" t="s">
        <v>731</v>
      </c>
      <c r="Q833" s="2" t="s">
        <v>442</v>
      </c>
      <c r="R833" s="2" t="s">
        <v>1397</v>
      </c>
      <c r="U833" s="2" t="s">
        <v>1399</v>
      </c>
    </row>
    <row r="834" spans="1:70" s="2" customFormat="1" ht="13" x14ac:dyDescent="0.3">
      <c r="A834" s="12" t="s">
        <v>3856</v>
      </c>
      <c r="B834" s="2" t="s">
        <v>1394</v>
      </c>
      <c r="C834" s="9">
        <v>2020</v>
      </c>
      <c r="D834" s="2" t="s">
        <v>1393</v>
      </c>
      <c r="E834" s="2" t="s">
        <v>3367</v>
      </c>
      <c r="F834" s="2" t="s">
        <v>3371</v>
      </c>
      <c r="G834" s="2" t="str">
        <f t="shared" si="0"/>
        <v>14760835</v>
      </c>
      <c r="I834" s="2" t="str">
        <f>"20210401"</f>
        <v>20210401</v>
      </c>
      <c r="J834" s="2">
        <v>94</v>
      </c>
      <c r="K834" s="2" t="s">
        <v>3368</v>
      </c>
      <c r="L834" s="2">
        <v>481</v>
      </c>
      <c r="M834" s="2">
        <v>16</v>
      </c>
      <c r="N834" s="2" t="s">
        <v>3369</v>
      </c>
      <c r="O834" s="2" t="s">
        <v>1396</v>
      </c>
      <c r="P834" s="2" t="s">
        <v>2053</v>
      </c>
      <c r="Q834" s="2" t="s">
        <v>1495</v>
      </c>
      <c r="R834" s="2" t="s">
        <v>3370</v>
      </c>
      <c r="T834" s="2" t="s">
        <v>3371</v>
      </c>
      <c r="U834" s="2" t="s">
        <v>3372</v>
      </c>
    </row>
    <row r="835" spans="1:70" s="2" customFormat="1" ht="13" x14ac:dyDescent="0.3">
      <c r="A835" s="12" t="s">
        <v>4086</v>
      </c>
      <c r="B835" s="2" t="s">
        <v>1394</v>
      </c>
      <c r="C835" s="9">
        <v>2020</v>
      </c>
      <c r="D835" s="2" t="s">
        <v>1393</v>
      </c>
      <c r="E835" s="2" t="s">
        <v>3367</v>
      </c>
      <c r="F835" s="2" t="s">
        <v>3371</v>
      </c>
      <c r="G835" s="2" t="str">
        <f t="shared" si="0"/>
        <v>14760835</v>
      </c>
      <c r="I835" s="2" t="str">
        <f>"20210401"</f>
        <v>20210401</v>
      </c>
      <c r="J835" s="2">
        <v>94</v>
      </c>
      <c r="K835" s="2" t="s">
        <v>3368</v>
      </c>
      <c r="L835" s="2">
        <v>481</v>
      </c>
      <c r="M835" s="2">
        <v>16</v>
      </c>
      <c r="N835" s="2" t="s">
        <v>3369</v>
      </c>
      <c r="O835" s="2" t="s">
        <v>1396</v>
      </c>
      <c r="P835" s="2" t="s">
        <v>2053</v>
      </c>
      <c r="Q835" s="2" t="s">
        <v>1495</v>
      </c>
      <c r="R835" s="2" t="s">
        <v>3370</v>
      </c>
      <c r="T835" s="2" t="s">
        <v>3371</v>
      </c>
      <c r="U835" s="2" t="s">
        <v>3372</v>
      </c>
    </row>
    <row r="836" spans="1:70" s="2" customFormat="1" ht="13" x14ac:dyDescent="0.3">
      <c r="A836" s="12" t="s">
        <v>4116</v>
      </c>
      <c r="B836" s="2" t="s">
        <v>1394</v>
      </c>
      <c r="C836" s="9">
        <v>2020</v>
      </c>
      <c r="D836" s="2" t="s">
        <v>1393</v>
      </c>
      <c r="E836" s="2" t="s">
        <v>3367</v>
      </c>
      <c r="F836" s="2" t="s">
        <v>3371</v>
      </c>
      <c r="G836" s="2" t="str">
        <f t="shared" si="0"/>
        <v>14760835</v>
      </c>
      <c r="I836" s="2" t="str">
        <f>"20210401"</f>
        <v>20210401</v>
      </c>
      <c r="J836" s="2">
        <v>94</v>
      </c>
      <c r="K836" s="2" t="s">
        <v>3368</v>
      </c>
      <c r="L836" s="2">
        <v>481</v>
      </c>
      <c r="M836" s="2">
        <v>16</v>
      </c>
      <c r="N836" s="2" t="s">
        <v>3369</v>
      </c>
      <c r="O836" s="2" t="s">
        <v>1396</v>
      </c>
      <c r="P836" s="2" t="s">
        <v>2053</v>
      </c>
      <c r="Q836" s="2" t="s">
        <v>1495</v>
      </c>
      <c r="R836" s="2" t="s">
        <v>3370</v>
      </c>
      <c r="T836" s="2" t="s">
        <v>3371</v>
      </c>
      <c r="U836" s="2" t="s">
        <v>3372</v>
      </c>
    </row>
    <row r="837" spans="1:70" s="2" customFormat="1" ht="13" x14ac:dyDescent="0.3">
      <c r="A837" s="2" t="s">
        <v>4015</v>
      </c>
      <c r="B837" s="2" t="s">
        <v>3964</v>
      </c>
      <c r="C837" s="9">
        <v>2020</v>
      </c>
      <c r="D837" s="2" t="s">
        <v>3963</v>
      </c>
      <c r="E837" s="2" t="s">
        <v>2338</v>
      </c>
      <c r="F837" s="2" t="s">
        <v>3968</v>
      </c>
      <c r="G837" s="2" t="str">
        <f>"10461310"</f>
        <v>10461310</v>
      </c>
      <c r="I837" s="2" t="str">
        <f>"20220201"</f>
        <v>20220201</v>
      </c>
      <c r="J837" s="2">
        <v>41</v>
      </c>
      <c r="K837" s="2">
        <v>2</v>
      </c>
      <c r="L837" s="2">
        <v>935</v>
      </c>
      <c r="M837" s="2">
        <v>8</v>
      </c>
      <c r="N837" s="2" t="s">
        <v>3965</v>
      </c>
      <c r="O837" s="2" t="s">
        <v>3966</v>
      </c>
      <c r="P837" s="2" t="s">
        <v>2108</v>
      </c>
      <c r="Q837" s="2" t="s">
        <v>1495</v>
      </c>
      <c r="R837" s="2" t="s">
        <v>3967</v>
      </c>
      <c r="T837" s="2" t="s">
        <v>3968</v>
      </c>
      <c r="U837" s="2" t="s">
        <v>3969</v>
      </c>
    </row>
    <row r="838" spans="1:70" s="2" customFormat="1" ht="13" x14ac:dyDescent="0.3">
      <c r="A838" s="12" t="s">
        <v>4086</v>
      </c>
      <c r="B838" s="2" t="s">
        <v>3964</v>
      </c>
      <c r="C838" s="9">
        <v>2020</v>
      </c>
      <c r="D838" s="2" t="s">
        <v>3963</v>
      </c>
      <c r="E838" s="2" t="s">
        <v>2338</v>
      </c>
      <c r="F838" s="2" t="s">
        <v>3968</v>
      </c>
      <c r="G838" s="2" t="str">
        <f>"10461310"</f>
        <v>10461310</v>
      </c>
      <c r="I838" s="2" t="str">
        <f>"20220201"</f>
        <v>20220201</v>
      </c>
      <c r="J838" s="2">
        <v>41</v>
      </c>
      <c r="K838" s="2">
        <v>2</v>
      </c>
      <c r="L838" s="2">
        <v>935</v>
      </c>
      <c r="M838" s="2">
        <v>8</v>
      </c>
      <c r="N838" s="2" t="s">
        <v>3965</v>
      </c>
      <c r="O838" s="2" t="s">
        <v>3966</v>
      </c>
      <c r="P838" s="2" t="s">
        <v>2108</v>
      </c>
      <c r="Q838" s="2" t="s">
        <v>1495</v>
      </c>
      <c r="R838" s="2" t="s">
        <v>3967</v>
      </c>
      <c r="T838" s="2" t="s">
        <v>3968</v>
      </c>
      <c r="U838" s="2" t="s">
        <v>3969</v>
      </c>
    </row>
    <row r="839" spans="1:70" s="2" customFormat="1" ht="13" x14ac:dyDescent="0.3">
      <c r="A839" s="12" t="s">
        <v>4116</v>
      </c>
      <c r="B839" s="2" t="s">
        <v>3964</v>
      </c>
      <c r="C839" s="9">
        <v>2020</v>
      </c>
      <c r="D839" s="2" t="s">
        <v>3963</v>
      </c>
      <c r="E839" s="2" t="s">
        <v>2338</v>
      </c>
      <c r="F839" s="2" t="s">
        <v>3968</v>
      </c>
      <c r="G839" s="2" t="str">
        <f>"10461310"</f>
        <v>10461310</v>
      </c>
      <c r="I839" s="2" t="str">
        <f>"20220201"</f>
        <v>20220201</v>
      </c>
      <c r="J839" s="2">
        <v>41</v>
      </c>
      <c r="K839" s="2">
        <v>2</v>
      </c>
      <c r="L839" s="2">
        <v>935</v>
      </c>
      <c r="M839" s="2">
        <v>8</v>
      </c>
      <c r="N839" s="2" t="s">
        <v>3965</v>
      </c>
      <c r="O839" s="2" t="s">
        <v>3966</v>
      </c>
      <c r="P839" s="2" t="s">
        <v>2108</v>
      </c>
      <c r="Q839" s="2" t="s">
        <v>1495</v>
      </c>
      <c r="R839" s="2" t="s">
        <v>3967</v>
      </c>
      <c r="T839" s="2" t="s">
        <v>3968</v>
      </c>
      <c r="U839" s="2" t="s">
        <v>3969</v>
      </c>
    </row>
    <row r="840" spans="1:70" s="2" customFormat="1" ht="13" x14ac:dyDescent="0.3">
      <c r="A840" s="2" t="s">
        <v>6816</v>
      </c>
      <c r="B840" s="2" t="s">
        <v>5310</v>
      </c>
      <c r="C840" s="9">
        <v>2021</v>
      </c>
      <c r="D840" s="2" t="s">
        <v>5309</v>
      </c>
      <c r="E840" s="2" t="s">
        <v>4848</v>
      </c>
      <c r="G840" s="2" t="s">
        <v>5311</v>
      </c>
      <c r="H840" s="2" t="s">
        <v>5312</v>
      </c>
      <c r="K840" s="11">
        <v>44473</v>
      </c>
      <c r="N840" s="2" t="s">
        <v>5313</v>
      </c>
    </row>
    <row r="841" spans="1:70" s="2" customFormat="1" ht="13" x14ac:dyDescent="0.3">
      <c r="A841" s="2" t="s">
        <v>6816</v>
      </c>
      <c r="B841" s="2" t="s">
        <v>6171</v>
      </c>
      <c r="C841" s="9">
        <v>2022</v>
      </c>
      <c r="D841" s="2" t="s">
        <v>6170</v>
      </c>
      <c r="E841" s="2" t="s">
        <v>4240</v>
      </c>
      <c r="G841" s="2" t="s">
        <v>6172</v>
      </c>
      <c r="H841" s="2" t="s">
        <v>5312</v>
      </c>
      <c r="K841" s="11">
        <v>44634</v>
      </c>
      <c r="L841" s="2" t="s">
        <v>6173</v>
      </c>
      <c r="N841" s="2" t="s">
        <v>6174</v>
      </c>
    </row>
    <row r="842" spans="1:70" s="2" customFormat="1" ht="13" x14ac:dyDescent="0.3">
      <c r="A842" s="12" t="s">
        <v>11404</v>
      </c>
      <c r="B842" s="2" t="s">
        <v>8404</v>
      </c>
      <c r="C842" s="9" t="s">
        <v>7891</v>
      </c>
      <c r="D842" s="2" t="s">
        <v>6170</v>
      </c>
      <c r="E842" s="2" t="s">
        <v>8255</v>
      </c>
      <c r="U842" s="2" t="s">
        <v>7891</v>
      </c>
      <c r="V842" s="2" t="s">
        <v>8405</v>
      </c>
      <c r="W842" s="2" t="s">
        <v>7891</v>
      </c>
      <c r="X842" s="2" t="s">
        <v>7891</v>
      </c>
      <c r="Y842" s="2" t="s">
        <v>7891</v>
      </c>
      <c r="Z842" s="2" t="s">
        <v>7891</v>
      </c>
      <c r="AA842" s="2" t="s">
        <v>7891</v>
      </c>
      <c r="AB842" s="2" t="s">
        <v>7891</v>
      </c>
      <c r="AC842" s="2" t="s">
        <v>7891</v>
      </c>
      <c r="AD842" s="2" t="s">
        <v>7891</v>
      </c>
      <c r="AE842" s="2" t="s">
        <v>7891</v>
      </c>
      <c r="AF842" s="2" t="s">
        <v>7891</v>
      </c>
      <c r="AG842" s="2" t="s">
        <v>7891</v>
      </c>
      <c r="AH842" s="2" t="s">
        <v>7891</v>
      </c>
      <c r="AI842" s="2" t="s">
        <v>7891</v>
      </c>
      <c r="AJ842" s="2" t="s">
        <v>7891</v>
      </c>
      <c r="AK842" s="2" t="s">
        <v>7891</v>
      </c>
      <c r="AL842" s="2" t="s">
        <v>7891</v>
      </c>
      <c r="AM842" s="2" t="s">
        <v>7891</v>
      </c>
      <c r="AN842" s="2" t="s">
        <v>7891</v>
      </c>
      <c r="AO842" s="2" t="s">
        <v>8259</v>
      </c>
      <c r="AP842" s="2" t="s">
        <v>7891</v>
      </c>
      <c r="AQ842" s="2" t="s">
        <v>7891</v>
      </c>
      <c r="AR842" s="2" t="s">
        <v>7891</v>
      </c>
      <c r="AS842" s="2" t="s">
        <v>7891</v>
      </c>
      <c r="AT842" s="2" t="s">
        <v>8406</v>
      </c>
      <c r="AU842" s="2">
        <v>2022</v>
      </c>
      <c r="AV842" s="2">
        <v>13</v>
      </c>
      <c r="AW842" s="2" t="s">
        <v>7891</v>
      </c>
      <c r="AX842" s="2" t="s">
        <v>7891</v>
      </c>
      <c r="AY842" s="2" t="s">
        <v>7891</v>
      </c>
      <c r="AZ842" s="2" t="s">
        <v>7891</v>
      </c>
      <c r="BA842" s="2" t="s">
        <v>7891</v>
      </c>
      <c r="BB842" s="2" t="s">
        <v>7891</v>
      </c>
      <c r="BC842" s="2" t="s">
        <v>7891</v>
      </c>
      <c r="BD842" s="2">
        <v>799335</v>
      </c>
      <c r="BE842" s="2" t="s">
        <v>6174</v>
      </c>
      <c r="BF842" s="2" t="s">
        <v>7891</v>
      </c>
      <c r="BG842" s="2" t="s">
        <v>7891</v>
      </c>
      <c r="BH842" s="2" t="s">
        <v>7891</v>
      </c>
      <c r="BI842" s="2" t="s">
        <v>7891</v>
      </c>
      <c r="BJ842" s="2" t="s">
        <v>7891</v>
      </c>
      <c r="BK842" s="2" t="s">
        <v>7891</v>
      </c>
      <c r="BL842" s="2" t="s">
        <v>7891</v>
      </c>
      <c r="BM842" s="2">
        <v>35280162</v>
      </c>
      <c r="BN842" s="2" t="s">
        <v>7891</v>
      </c>
      <c r="BO842" s="2" t="s">
        <v>7891</v>
      </c>
      <c r="BP842" s="2" t="s">
        <v>7891</v>
      </c>
      <c r="BQ842" s="2" t="s">
        <v>7891</v>
      </c>
      <c r="BR842" s="2" t="s">
        <v>8407</v>
      </c>
    </row>
    <row r="843" spans="1:70" s="2" customFormat="1" ht="13" x14ac:dyDescent="0.3">
      <c r="A843" s="12" t="s">
        <v>1827</v>
      </c>
      <c r="B843" s="2" t="s">
        <v>1706</v>
      </c>
      <c r="C843" s="10" t="str">
        <f>"2022"</f>
        <v>2022</v>
      </c>
      <c r="D843" s="2" t="s">
        <v>1705</v>
      </c>
      <c r="E843" s="2" t="s">
        <v>487</v>
      </c>
      <c r="F843" s="2" t="s">
        <v>1709</v>
      </c>
      <c r="G843" s="2" t="str">
        <f>"02779536"</f>
        <v>02779536</v>
      </c>
      <c r="I843" s="2" t="str">
        <f>"Jan2022"</f>
        <v>Jan2022</v>
      </c>
      <c r="J843" s="2">
        <v>292</v>
      </c>
      <c r="M843" s="2">
        <v>1</v>
      </c>
      <c r="N843" s="2">
        <v>154506859</v>
      </c>
      <c r="O843" s="2" t="s">
        <v>1707</v>
      </c>
      <c r="P843" s="2" t="s">
        <v>489</v>
      </c>
      <c r="Q843" s="2" t="s">
        <v>442</v>
      </c>
      <c r="R843" s="2" t="s">
        <v>1708</v>
      </c>
      <c r="U843" s="2" t="s">
        <v>1710</v>
      </c>
    </row>
    <row r="844" spans="1:70" s="2" customFormat="1" ht="13" x14ac:dyDescent="0.3">
      <c r="A844" s="2" t="s">
        <v>1970</v>
      </c>
      <c r="B844" s="2" t="s">
        <v>1706</v>
      </c>
      <c r="C844" s="10" t="str">
        <f>"2022"</f>
        <v>2022</v>
      </c>
      <c r="D844" s="2" t="s">
        <v>1705</v>
      </c>
      <c r="E844" s="2" t="s">
        <v>487</v>
      </c>
      <c r="F844" s="2" t="s">
        <v>1709</v>
      </c>
      <c r="G844" s="2" t="str">
        <f>"02779536"</f>
        <v>02779536</v>
      </c>
      <c r="I844" s="2" t="str">
        <f>"Jan2022"</f>
        <v>Jan2022</v>
      </c>
      <c r="J844" s="2">
        <v>292</v>
      </c>
      <c r="M844" s="2">
        <v>1</v>
      </c>
      <c r="N844" s="2">
        <v>154506859</v>
      </c>
      <c r="O844" s="2" t="s">
        <v>1707</v>
      </c>
      <c r="P844" s="2" t="s">
        <v>489</v>
      </c>
      <c r="Q844" s="2" t="s">
        <v>442</v>
      </c>
      <c r="R844" s="2" t="s">
        <v>1708</v>
      </c>
      <c r="U844" s="2" t="s">
        <v>1710</v>
      </c>
    </row>
    <row r="845" spans="1:70" s="2" customFormat="1" ht="13" x14ac:dyDescent="0.3">
      <c r="A845" s="12" t="s">
        <v>1827</v>
      </c>
      <c r="B845" s="2" t="s">
        <v>778</v>
      </c>
      <c r="C845" s="10" t="str">
        <f>"2021"</f>
        <v>2021</v>
      </c>
      <c r="D845" s="2" t="s">
        <v>777</v>
      </c>
      <c r="E845" s="2" t="s">
        <v>779</v>
      </c>
      <c r="F845" s="2" t="s">
        <v>782</v>
      </c>
      <c r="G845" s="2" t="str">
        <f>"15313433"</f>
        <v>15313433</v>
      </c>
      <c r="I845" s="2" t="str">
        <f>"Nov2021"</f>
        <v>Nov2021</v>
      </c>
      <c r="J845" s="2">
        <v>25</v>
      </c>
      <c r="K845" s="2">
        <v>11</v>
      </c>
      <c r="L845" s="2">
        <v>1</v>
      </c>
      <c r="M845" s="2">
        <v>17</v>
      </c>
      <c r="N845" s="2">
        <v>154341437</v>
      </c>
      <c r="O845" s="2" t="s">
        <v>780</v>
      </c>
      <c r="P845" s="2" t="s">
        <v>691</v>
      </c>
      <c r="Q845" s="2" t="s">
        <v>442</v>
      </c>
      <c r="R845" s="2" t="s">
        <v>781</v>
      </c>
      <c r="U845" s="2" t="s">
        <v>783</v>
      </c>
    </row>
    <row r="846" spans="1:70" s="2" customFormat="1" ht="13" x14ac:dyDescent="0.3">
      <c r="A846" s="12" t="s">
        <v>1970</v>
      </c>
      <c r="B846" s="2" t="s">
        <v>778</v>
      </c>
      <c r="C846" s="10" t="str">
        <f>"2021"</f>
        <v>2021</v>
      </c>
      <c r="D846" s="2" t="s">
        <v>777</v>
      </c>
      <c r="E846" s="2" t="s">
        <v>779</v>
      </c>
      <c r="F846" s="2" t="s">
        <v>782</v>
      </c>
      <c r="G846" s="2" t="str">
        <f>"15313433"</f>
        <v>15313433</v>
      </c>
      <c r="I846" s="2" t="str">
        <f>"Nov2021"</f>
        <v>Nov2021</v>
      </c>
      <c r="J846" s="2">
        <v>25</v>
      </c>
      <c r="K846" s="2">
        <v>11</v>
      </c>
      <c r="L846" s="2">
        <v>1</v>
      </c>
      <c r="M846" s="2">
        <v>17</v>
      </c>
      <c r="N846" s="2">
        <v>154341437</v>
      </c>
      <c r="O846" s="2" t="s">
        <v>780</v>
      </c>
      <c r="P846" s="2" t="s">
        <v>691</v>
      </c>
      <c r="Q846" s="2" t="s">
        <v>442</v>
      </c>
      <c r="R846" s="2" t="s">
        <v>781</v>
      </c>
      <c r="U846" s="2" t="s">
        <v>783</v>
      </c>
    </row>
    <row r="847" spans="1:70" s="2" customFormat="1" ht="13" x14ac:dyDescent="0.3">
      <c r="A847" s="12" t="s">
        <v>2013</v>
      </c>
      <c r="B847" s="2" t="s">
        <v>778</v>
      </c>
      <c r="C847" s="10" t="str">
        <f>"2021"</f>
        <v>2021</v>
      </c>
      <c r="D847" s="2" t="s">
        <v>777</v>
      </c>
      <c r="E847" s="2" t="s">
        <v>779</v>
      </c>
      <c r="F847" s="2" t="s">
        <v>782</v>
      </c>
      <c r="G847" s="2" t="str">
        <f>"15313433"</f>
        <v>15313433</v>
      </c>
      <c r="I847" s="2" t="str">
        <f>"Nov2021"</f>
        <v>Nov2021</v>
      </c>
      <c r="J847" s="2">
        <v>25</v>
      </c>
      <c r="K847" s="2">
        <v>11</v>
      </c>
      <c r="L847" s="2">
        <v>1</v>
      </c>
      <c r="M847" s="2">
        <v>17</v>
      </c>
      <c r="N847" s="2">
        <v>154341437</v>
      </c>
      <c r="O847" s="2" t="s">
        <v>780</v>
      </c>
      <c r="P847" s="2" t="s">
        <v>691</v>
      </c>
      <c r="Q847" s="2" t="s">
        <v>442</v>
      </c>
      <c r="R847" s="2" t="s">
        <v>781</v>
      </c>
      <c r="U847" s="2" t="s">
        <v>783</v>
      </c>
    </row>
    <row r="848" spans="1:70" s="2" customFormat="1" ht="13" x14ac:dyDescent="0.3">
      <c r="A848" s="2" t="s">
        <v>2016</v>
      </c>
      <c r="B848" s="2" t="s">
        <v>778</v>
      </c>
      <c r="C848" s="10" t="str">
        <f>"2021"</f>
        <v>2021</v>
      </c>
      <c r="D848" s="2" t="s">
        <v>777</v>
      </c>
      <c r="E848" s="2" t="s">
        <v>779</v>
      </c>
      <c r="F848" s="2" t="s">
        <v>782</v>
      </c>
      <c r="G848" s="2" t="str">
        <f>"15313433"</f>
        <v>15313433</v>
      </c>
      <c r="I848" s="2" t="str">
        <f>"Nov2021"</f>
        <v>Nov2021</v>
      </c>
      <c r="J848" s="2">
        <v>25</v>
      </c>
      <c r="K848" s="2">
        <v>11</v>
      </c>
      <c r="L848" s="2">
        <v>1</v>
      </c>
      <c r="M848" s="2">
        <v>17</v>
      </c>
      <c r="N848" s="2">
        <v>154341437</v>
      </c>
      <c r="O848" s="2" t="s">
        <v>780</v>
      </c>
      <c r="P848" s="2" t="s">
        <v>691</v>
      </c>
      <c r="Q848" s="2" t="s">
        <v>442</v>
      </c>
      <c r="R848" s="2" t="s">
        <v>781</v>
      </c>
      <c r="U848" s="2" t="s">
        <v>783</v>
      </c>
    </row>
    <row r="849" spans="1:70" s="2" customFormat="1" ht="13" x14ac:dyDescent="0.3">
      <c r="A849" s="2" t="s">
        <v>3856</v>
      </c>
      <c r="B849" s="2" t="s">
        <v>3603</v>
      </c>
      <c r="C849" s="9">
        <v>2021</v>
      </c>
      <c r="D849" s="2" t="s">
        <v>3602</v>
      </c>
      <c r="E849" s="2" t="s">
        <v>924</v>
      </c>
      <c r="F849" s="2" t="s">
        <v>3606</v>
      </c>
      <c r="G849" s="2" t="str">
        <f>"00057894"</f>
        <v>00057894</v>
      </c>
      <c r="I849" s="2" t="str">
        <f>"20210501"</f>
        <v>20210501</v>
      </c>
      <c r="J849" s="2">
        <v>52</v>
      </c>
      <c r="K849" s="2">
        <v>3</v>
      </c>
      <c r="L849" s="2">
        <v>774</v>
      </c>
      <c r="M849" s="2">
        <v>11</v>
      </c>
      <c r="N849" s="2" t="s">
        <v>3604</v>
      </c>
      <c r="O849" s="2" t="s">
        <v>1613</v>
      </c>
      <c r="P849" s="2" t="s">
        <v>2124</v>
      </c>
      <c r="Q849" s="2" t="s">
        <v>1495</v>
      </c>
      <c r="R849" s="2" t="s">
        <v>3605</v>
      </c>
      <c r="T849" s="2" t="s">
        <v>3606</v>
      </c>
      <c r="U849" s="2" t="s">
        <v>3607</v>
      </c>
    </row>
    <row r="850" spans="1:70" s="2" customFormat="1" ht="13" x14ac:dyDescent="0.3">
      <c r="A850" s="12" t="s">
        <v>1827</v>
      </c>
      <c r="B850" s="2" t="s">
        <v>1612</v>
      </c>
      <c r="C850" s="10" t="str">
        <f>"2021"</f>
        <v>2021</v>
      </c>
      <c r="D850" s="2" t="s">
        <v>1611</v>
      </c>
      <c r="E850" s="2" t="s">
        <v>924</v>
      </c>
      <c r="F850" s="2" t="s">
        <v>1615</v>
      </c>
      <c r="G850" s="2" t="str">
        <f>"00057894"</f>
        <v>00057894</v>
      </c>
      <c r="I850" s="2" t="str">
        <f>"May2021"</f>
        <v>May2021</v>
      </c>
      <c r="J850" s="2">
        <v>52</v>
      </c>
      <c r="K850" s="2">
        <v>3</v>
      </c>
      <c r="L850" s="2">
        <v>774</v>
      </c>
      <c r="M850" s="2">
        <v>11</v>
      </c>
      <c r="N850" s="2">
        <v>150257303</v>
      </c>
      <c r="O850" s="2" t="s">
        <v>1613</v>
      </c>
      <c r="P850" s="2" t="s">
        <v>449</v>
      </c>
      <c r="Q850" s="2" t="s">
        <v>442</v>
      </c>
      <c r="R850" s="2" t="s">
        <v>1614</v>
      </c>
      <c r="U850" s="2" t="s">
        <v>1616</v>
      </c>
    </row>
    <row r="851" spans="1:70" s="2" customFormat="1" ht="13" x14ac:dyDescent="0.3">
      <c r="A851" s="2" t="s">
        <v>6816</v>
      </c>
      <c r="B851" s="2" t="s">
        <v>6488</v>
      </c>
      <c r="C851" s="9">
        <v>2022</v>
      </c>
      <c r="D851" s="2" t="s">
        <v>6487</v>
      </c>
      <c r="E851" s="2" t="s">
        <v>6491</v>
      </c>
      <c r="G851" s="2" t="s">
        <v>6489</v>
      </c>
      <c r="H851" s="2" t="s">
        <v>6490</v>
      </c>
      <c r="K851" s="11">
        <v>44700</v>
      </c>
      <c r="N851" s="2" t="s">
        <v>6492</v>
      </c>
    </row>
    <row r="852" spans="1:70" s="2" customFormat="1" ht="13" x14ac:dyDescent="0.3">
      <c r="A852" s="12" t="s">
        <v>7738</v>
      </c>
      <c r="B852" s="2" t="s">
        <v>7700</v>
      </c>
      <c r="C852" s="9">
        <v>2021</v>
      </c>
      <c r="D852" s="2" t="s">
        <v>7701</v>
      </c>
      <c r="E852" s="2" t="s">
        <v>7702</v>
      </c>
      <c r="M852" s="2">
        <v>6</v>
      </c>
      <c r="N852" s="2" t="s">
        <v>3394</v>
      </c>
      <c r="O852" s="2" t="s">
        <v>7703</v>
      </c>
      <c r="P852" s="2" t="s">
        <v>467</v>
      </c>
      <c r="Q852" s="2" t="s">
        <v>7232</v>
      </c>
      <c r="R852" s="2" t="s">
        <v>7303</v>
      </c>
      <c r="S852" s="2" t="s">
        <v>7219</v>
      </c>
      <c r="T852" s="2" t="s">
        <v>7704</v>
      </c>
    </row>
    <row r="853" spans="1:70" s="2" customFormat="1" ht="13" x14ac:dyDescent="0.3">
      <c r="A853" s="12" t="s">
        <v>11404</v>
      </c>
      <c r="B853" s="2" t="s">
        <v>9480</v>
      </c>
      <c r="C853" s="9" t="s">
        <v>7891</v>
      </c>
      <c r="D853" s="2" t="s">
        <v>9481</v>
      </c>
      <c r="E853" s="2" t="s">
        <v>9482</v>
      </c>
      <c r="U853" s="2" t="s">
        <v>7891</v>
      </c>
      <c r="V853" s="2" t="s">
        <v>9483</v>
      </c>
      <c r="W853" s="2" t="s">
        <v>7891</v>
      </c>
      <c r="X853" s="2" t="s">
        <v>7891</v>
      </c>
      <c r="Y853" s="2" t="s">
        <v>7891</v>
      </c>
      <c r="Z853" s="2" t="s">
        <v>7891</v>
      </c>
      <c r="AA853" s="2" t="s">
        <v>7891</v>
      </c>
      <c r="AB853" s="2" t="s">
        <v>9484</v>
      </c>
      <c r="AC853" s="2" t="s">
        <v>7891</v>
      </c>
      <c r="AD853" s="2" t="s">
        <v>7891</v>
      </c>
      <c r="AE853" s="2" t="s">
        <v>7891</v>
      </c>
      <c r="AF853" s="2" t="s">
        <v>7891</v>
      </c>
      <c r="AG853" s="2" t="s">
        <v>7891</v>
      </c>
      <c r="AH853" s="2" t="s">
        <v>7891</v>
      </c>
      <c r="AI853" s="2" t="s">
        <v>7891</v>
      </c>
      <c r="AJ853" s="2" t="s">
        <v>7891</v>
      </c>
      <c r="AK853" s="2" t="s">
        <v>7891</v>
      </c>
      <c r="AL853" s="2" t="s">
        <v>7891</v>
      </c>
      <c r="AM853" s="2" t="s">
        <v>7891</v>
      </c>
      <c r="AN853" s="2" t="s">
        <v>7891</v>
      </c>
      <c r="AO853" s="2" t="s">
        <v>9485</v>
      </c>
      <c r="AP853" s="2" t="s">
        <v>9486</v>
      </c>
      <c r="AQ853" s="2" t="s">
        <v>7891</v>
      </c>
      <c r="AR853" s="2" t="s">
        <v>7891</v>
      </c>
      <c r="AS853" s="2" t="s">
        <v>7891</v>
      </c>
      <c r="AT853" s="2" t="s">
        <v>7891</v>
      </c>
      <c r="AU853" s="2" t="s">
        <v>7891</v>
      </c>
      <c r="AV853" s="2" t="s">
        <v>7891</v>
      </c>
      <c r="AW853" s="2" t="s">
        <v>7891</v>
      </c>
      <c r="AX853" s="2" t="s">
        <v>7891</v>
      </c>
      <c r="AY853" s="2" t="s">
        <v>7891</v>
      </c>
      <c r="AZ853" s="2" t="s">
        <v>7891</v>
      </c>
      <c r="BA853" s="2" t="s">
        <v>7891</v>
      </c>
      <c r="BB853" s="2" t="s">
        <v>7891</v>
      </c>
      <c r="BC853" s="2" t="s">
        <v>7891</v>
      </c>
      <c r="BD853" s="2" t="s">
        <v>7891</v>
      </c>
      <c r="BE853" s="2" t="s">
        <v>3394</v>
      </c>
      <c r="BF853" s="2" t="s">
        <v>7891</v>
      </c>
      <c r="BG853" s="2" t="s">
        <v>9417</v>
      </c>
      <c r="BH853" s="2" t="s">
        <v>7891</v>
      </c>
      <c r="BI853" s="2" t="s">
        <v>7891</v>
      </c>
      <c r="BJ853" s="2" t="s">
        <v>7891</v>
      </c>
      <c r="BK853" s="2" t="s">
        <v>7891</v>
      </c>
      <c r="BL853" s="2" t="s">
        <v>7891</v>
      </c>
      <c r="BM853" s="2" t="s">
        <v>7891</v>
      </c>
      <c r="BN853" s="2" t="s">
        <v>7891</v>
      </c>
      <c r="BO853" s="2" t="s">
        <v>7891</v>
      </c>
      <c r="BP853" s="2" t="s">
        <v>7891</v>
      </c>
      <c r="BQ853" s="2" t="s">
        <v>7891</v>
      </c>
      <c r="BR853" s="2" t="s">
        <v>9487</v>
      </c>
    </row>
    <row r="854" spans="1:70" s="2" customFormat="1" ht="13" x14ac:dyDescent="0.3">
      <c r="A854" s="12" t="s">
        <v>11408</v>
      </c>
      <c r="B854" s="2" t="s">
        <v>9480</v>
      </c>
      <c r="C854" s="9" t="s">
        <v>7891</v>
      </c>
      <c r="D854" s="2" t="s">
        <v>9481</v>
      </c>
      <c r="E854" s="2" t="s">
        <v>9482</v>
      </c>
      <c r="U854" s="2" t="s">
        <v>7891</v>
      </c>
      <c r="V854" s="2" t="s">
        <v>9483</v>
      </c>
      <c r="W854" s="2" t="s">
        <v>7891</v>
      </c>
      <c r="X854" s="2" t="s">
        <v>7891</v>
      </c>
      <c r="Y854" s="2" t="s">
        <v>7891</v>
      </c>
      <c r="Z854" s="2" t="s">
        <v>7891</v>
      </c>
      <c r="AA854" s="2" t="s">
        <v>7891</v>
      </c>
      <c r="AB854" s="2" t="s">
        <v>9484</v>
      </c>
      <c r="AC854" s="2" t="s">
        <v>7891</v>
      </c>
      <c r="AD854" s="2" t="s">
        <v>7891</v>
      </c>
      <c r="AE854" s="2" t="s">
        <v>7891</v>
      </c>
      <c r="AF854" s="2" t="s">
        <v>7891</v>
      </c>
      <c r="AG854" s="2" t="s">
        <v>7891</v>
      </c>
      <c r="AH854" s="2" t="s">
        <v>7891</v>
      </c>
      <c r="AI854" s="2" t="s">
        <v>7891</v>
      </c>
      <c r="AJ854" s="2" t="s">
        <v>7891</v>
      </c>
      <c r="AK854" s="2" t="s">
        <v>7891</v>
      </c>
      <c r="AL854" s="2" t="s">
        <v>7891</v>
      </c>
      <c r="AM854" s="2" t="s">
        <v>7891</v>
      </c>
      <c r="AN854" s="2" t="s">
        <v>7891</v>
      </c>
      <c r="AO854" s="2" t="s">
        <v>9485</v>
      </c>
      <c r="AP854" s="2" t="s">
        <v>9486</v>
      </c>
      <c r="AQ854" s="2" t="s">
        <v>7891</v>
      </c>
      <c r="AR854" s="2" t="s">
        <v>7891</v>
      </c>
      <c r="AS854" s="2" t="s">
        <v>7891</v>
      </c>
      <c r="AT854" s="2" t="s">
        <v>7891</v>
      </c>
      <c r="AU854" s="2" t="s">
        <v>7891</v>
      </c>
      <c r="AV854" s="2" t="s">
        <v>7891</v>
      </c>
      <c r="AW854" s="2" t="s">
        <v>7891</v>
      </c>
      <c r="AX854" s="2" t="s">
        <v>7891</v>
      </c>
      <c r="AY854" s="2" t="s">
        <v>7891</v>
      </c>
      <c r="AZ854" s="2" t="s">
        <v>7891</v>
      </c>
      <c r="BA854" s="2" t="s">
        <v>7891</v>
      </c>
      <c r="BB854" s="2" t="s">
        <v>7891</v>
      </c>
      <c r="BC854" s="2" t="s">
        <v>7891</v>
      </c>
      <c r="BD854" s="2" t="s">
        <v>7891</v>
      </c>
      <c r="BE854" s="2" t="s">
        <v>3394</v>
      </c>
      <c r="BF854" s="2" t="s">
        <v>7891</v>
      </c>
      <c r="BG854" s="2" t="s">
        <v>9417</v>
      </c>
      <c r="BH854" s="2" t="s">
        <v>7891</v>
      </c>
      <c r="BI854" s="2" t="s">
        <v>7891</v>
      </c>
      <c r="BJ854" s="2" t="s">
        <v>7891</v>
      </c>
      <c r="BK854" s="2" t="s">
        <v>7891</v>
      </c>
      <c r="BL854" s="2" t="s">
        <v>7891</v>
      </c>
      <c r="BM854" s="2" t="s">
        <v>7891</v>
      </c>
      <c r="BN854" s="2" t="s">
        <v>7891</v>
      </c>
      <c r="BO854" s="2" t="s">
        <v>7891</v>
      </c>
      <c r="BP854" s="2" t="s">
        <v>7891</v>
      </c>
      <c r="BQ854" s="2" t="s">
        <v>7891</v>
      </c>
      <c r="BR854" s="2" t="s">
        <v>9487</v>
      </c>
    </row>
    <row r="855" spans="1:70" s="2" customFormat="1" ht="13" x14ac:dyDescent="0.3">
      <c r="A855" s="12" t="s">
        <v>3856</v>
      </c>
      <c r="B855" s="2" t="s">
        <v>3392</v>
      </c>
      <c r="C855" s="9">
        <v>2021</v>
      </c>
      <c r="D855" s="2" t="s">
        <v>3391</v>
      </c>
      <c r="E855" s="2" t="s">
        <v>2980</v>
      </c>
      <c r="F855" s="2" t="s">
        <v>3395</v>
      </c>
      <c r="G855" s="2" t="str">
        <f>"18689884"</f>
        <v>18689884</v>
      </c>
      <c r="I855" s="2" t="str">
        <f>"20210706"</f>
        <v>20210706</v>
      </c>
      <c r="N855" s="2" t="s">
        <v>3393</v>
      </c>
      <c r="O855" s="2" t="s">
        <v>3394</v>
      </c>
      <c r="P855" s="2" t="s">
        <v>2108</v>
      </c>
      <c r="Q855" s="2" t="s">
        <v>2054</v>
      </c>
      <c r="R855" s="2" t="s">
        <v>2055</v>
      </c>
      <c r="T855" s="2" t="s">
        <v>3395</v>
      </c>
      <c r="U855" s="2" t="s">
        <v>3396</v>
      </c>
    </row>
    <row r="856" spans="1:70" s="2" customFormat="1" ht="13" x14ac:dyDescent="0.3">
      <c r="A856" s="2" t="s">
        <v>4015</v>
      </c>
      <c r="B856" s="2" t="s">
        <v>3392</v>
      </c>
      <c r="C856" s="9">
        <v>2021</v>
      </c>
      <c r="D856" s="2" t="s">
        <v>3391</v>
      </c>
      <c r="E856" s="2" t="s">
        <v>2980</v>
      </c>
      <c r="F856" s="2" t="s">
        <v>3395</v>
      </c>
      <c r="G856" s="2" t="str">
        <f>"18689884"</f>
        <v>18689884</v>
      </c>
      <c r="I856" s="2" t="str">
        <f>"20210706"</f>
        <v>20210706</v>
      </c>
      <c r="N856" s="2" t="s">
        <v>3393</v>
      </c>
      <c r="O856" s="2" t="s">
        <v>3394</v>
      </c>
      <c r="P856" s="2" t="s">
        <v>2108</v>
      </c>
      <c r="Q856" s="2" t="s">
        <v>2054</v>
      </c>
      <c r="R856" s="2" t="s">
        <v>2055</v>
      </c>
      <c r="T856" s="2" t="s">
        <v>3395</v>
      </c>
      <c r="U856" s="2" t="s">
        <v>3396</v>
      </c>
    </row>
    <row r="857" spans="1:70" s="2" customFormat="1" ht="13" x14ac:dyDescent="0.3">
      <c r="A857" s="2" t="s">
        <v>11404</v>
      </c>
      <c r="B857" s="2" t="s">
        <v>8077</v>
      </c>
      <c r="C857" s="9" t="s">
        <v>7891</v>
      </c>
      <c r="D857" s="2" t="s">
        <v>8078</v>
      </c>
      <c r="E857" s="2" t="s">
        <v>8079</v>
      </c>
      <c r="U857" s="2" t="s">
        <v>7891</v>
      </c>
      <c r="V857" s="2" t="s">
        <v>8080</v>
      </c>
      <c r="W857" s="2" t="s">
        <v>7891</v>
      </c>
      <c r="X857" s="2" t="s">
        <v>7891</v>
      </c>
      <c r="Y857" s="2" t="s">
        <v>7891</v>
      </c>
      <c r="Z857" s="2" t="s">
        <v>7891</v>
      </c>
      <c r="AA857" s="2" t="s">
        <v>7891</v>
      </c>
      <c r="AB857" s="2" t="s">
        <v>8081</v>
      </c>
      <c r="AC857" s="2" t="s">
        <v>7891</v>
      </c>
      <c r="AD857" s="2" t="s">
        <v>7891</v>
      </c>
      <c r="AE857" s="2" t="s">
        <v>7891</v>
      </c>
      <c r="AF857" s="2" t="s">
        <v>7891</v>
      </c>
      <c r="AG857" s="2" t="s">
        <v>7891</v>
      </c>
      <c r="AH857" s="2" t="s">
        <v>7891</v>
      </c>
      <c r="AI857" s="2" t="s">
        <v>7891</v>
      </c>
      <c r="AJ857" s="2" t="s">
        <v>7891</v>
      </c>
      <c r="AK857" s="2" t="s">
        <v>7891</v>
      </c>
      <c r="AL857" s="2" t="s">
        <v>7891</v>
      </c>
      <c r="AM857" s="2" t="s">
        <v>7891</v>
      </c>
      <c r="AN857" s="2" t="s">
        <v>7891</v>
      </c>
      <c r="AO857" s="2" t="s">
        <v>8082</v>
      </c>
      <c r="AP857" s="2" t="s">
        <v>8083</v>
      </c>
      <c r="AQ857" s="2" t="s">
        <v>7891</v>
      </c>
      <c r="AR857" s="2" t="s">
        <v>7891</v>
      </c>
      <c r="AS857" s="2" t="s">
        <v>7891</v>
      </c>
      <c r="AT857" s="2" t="s">
        <v>7967</v>
      </c>
      <c r="AU857" s="2">
        <v>2022</v>
      </c>
      <c r="AV857" s="2">
        <v>103</v>
      </c>
      <c r="AW857" s="2" t="s">
        <v>7891</v>
      </c>
      <c r="AX857" s="2" t="s">
        <v>7891</v>
      </c>
      <c r="AY857" s="2" t="s">
        <v>7891</v>
      </c>
      <c r="AZ857" s="2" t="s">
        <v>7891</v>
      </c>
      <c r="BA857" s="2" t="s">
        <v>7891</v>
      </c>
      <c r="BB857" s="2" t="s">
        <v>7891</v>
      </c>
      <c r="BC857" s="2" t="s">
        <v>7891</v>
      </c>
      <c r="BD857" s="2">
        <v>103629</v>
      </c>
      <c r="BE857" s="2" t="s">
        <v>8084</v>
      </c>
      <c r="BF857" s="2" t="s">
        <v>7891</v>
      </c>
      <c r="BG857" s="2" t="s">
        <v>7891</v>
      </c>
      <c r="BH857" s="2" t="s">
        <v>7891</v>
      </c>
      <c r="BI857" s="2" t="s">
        <v>7891</v>
      </c>
      <c r="BJ857" s="2" t="s">
        <v>7891</v>
      </c>
      <c r="BK857" s="2" t="s">
        <v>7891</v>
      </c>
      <c r="BL857" s="2" t="s">
        <v>7891</v>
      </c>
      <c r="BM857" s="2">
        <v>35228057</v>
      </c>
      <c r="BN857" s="2" t="s">
        <v>7891</v>
      </c>
      <c r="BO857" s="2" t="s">
        <v>7891</v>
      </c>
      <c r="BP857" s="2" t="s">
        <v>7891</v>
      </c>
      <c r="BQ857" s="2" t="s">
        <v>7891</v>
      </c>
      <c r="BR857" s="2" t="s">
        <v>8085</v>
      </c>
    </row>
    <row r="858" spans="1:70" s="2" customFormat="1" ht="13" x14ac:dyDescent="0.3">
      <c r="A858" s="2" t="s">
        <v>7738</v>
      </c>
      <c r="B858" s="2" t="s">
        <v>7719</v>
      </c>
      <c r="C858" s="9">
        <v>2021</v>
      </c>
      <c r="D858" s="2" t="s">
        <v>7720</v>
      </c>
      <c r="E858" s="2" t="s">
        <v>7721</v>
      </c>
      <c r="G858" s="2">
        <v>9</v>
      </c>
      <c r="H858" s="2">
        <v>1</v>
      </c>
      <c r="J858" s="2">
        <v>21</v>
      </c>
      <c r="K858" s="2">
        <v>28</v>
      </c>
      <c r="N858" s="2" t="s">
        <v>7722</v>
      </c>
      <c r="O858" s="2" t="s">
        <v>7723</v>
      </c>
      <c r="P858" s="2" t="s">
        <v>467</v>
      </c>
      <c r="Q858" s="2" t="s">
        <v>7218</v>
      </c>
      <c r="R858" s="2" t="s">
        <v>7226</v>
      </c>
      <c r="S858" s="2" t="s">
        <v>7219</v>
      </c>
      <c r="T858" s="2" t="s">
        <v>7724</v>
      </c>
    </row>
    <row r="859" spans="1:70" s="2" customFormat="1" ht="13" x14ac:dyDescent="0.3">
      <c r="A859" s="2" t="s">
        <v>3856</v>
      </c>
      <c r="B859" s="2" t="s">
        <v>2487</v>
      </c>
      <c r="C859" s="9">
        <v>2021</v>
      </c>
      <c r="D859" s="2" t="s">
        <v>2486</v>
      </c>
      <c r="E859" s="2" t="s">
        <v>2488</v>
      </c>
      <c r="F859" s="2" t="s">
        <v>2491</v>
      </c>
      <c r="H859" s="2" t="str">
        <f>"9780198839262"</f>
        <v>9780198839262</v>
      </c>
      <c r="I859" s="2" t="str">
        <f>"20210101"</f>
        <v>20210101</v>
      </c>
      <c r="L859" s="2">
        <v>237</v>
      </c>
      <c r="M859" s="2">
        <v>41</v>
      </c>
      <c r="N859" s="2" t="s">
        <v>2489</v>
      </c>
      <c r="P859" s="2" t="s">
        <v>2077</v>
      </c>
      <c r="Q859" s="2" t="s">
        <v>2078</v>
      </c>
      <c r="R859" s="2" t="s">
        <v>2490</v>
      </c>
      <c r="T859" s="2" t="s">
        <v>2491</v>
      </c>
      <c r="U859" s="2" t="s">
        <v>2492</v>
      </c>
    </row>
    <row r="860" spans="1:70" s="2" customFormat="1" ht="13" x14ac:dyDescent="0.3">
      <c r="A860" s="2" t="s">
        <v>11404</v>
      </c>
      <c r="B860" s="2" t="s">
        <v>8347</v>
      </c>
      <c r="C860" s="9" t="s">
        <v>7891</v>
      </c>
      <c r="D860" s="2" t="s">
        <v>8348</v>
      </c>
      <c r="E860" s="2" t="s">
        <v>8349</v>
      </c>
      <c r="U860" s="2" t="s">
        <v>7891</v>
      </c>
      <c r="V860" s="2" t="s">
        <v>8350</v>
      </c>
      <c r="W860" s="2" t="s">
        <v>7891</v>
      </c>
      <c r="X860" s="2" t="s">
        <v>7891</v>
      </c>
      <c r="Y860" s="2" t="s">
        <v>7891</v>
      </c>
      <c r="Z860" s="2" t="s">
        <v>7891</v>
      </c>
      <c r="AA860" s="2" t="s">
        <v>7891</v>
      </c>
      <c r="AB860" s="2" t="s">
        <v>7891</v>
      </c>
      <c r="AC860" s="2" t="s">
        <v>7891</v>
      </c>
      <c r="AD860" s="2" t="s">
        <v>7891</v>
      </c>
      <c r="AE860" s="2" t="s">
        <v>7891</v>
      </c>
      <c r="AF860" s="2" t="s">
        <v>7891</v>
      </c>
      <c r="AG860" s="2" t="s">
        <v>7891</v>
      </c>
      <c r="AH860" s="2" t="s">
        <v>7891</v>
      </c>
      <c r="AI860" s="2" t="s">
        <v>7891</v>
      </c>
      <c r="AJ860" s="2" t="s">
        <v>7891</v>
      </c>
      <c r="AK860" s="2" t="s">
        <v>7891</v>
      </c>
      <c r="AL860" s="2" t="s">
        <v>7891</v>
      </c>
      <c r="AM860" s="2" t="s">
        <v>7891</v>
      </c>
      <c r="AN860" s="2" t="s">
        <v>7891</v>
      </c>
      <c r="AO860" s="2" t="s">
        <v>7891</v>
      </c>
      <c r="AP860" s="2" t="s">
        <v>8351</v>
      </c>
      <c r="AQ860" s="2" t="s">
        <v>7891</v>
      </c>
      <c r="AR860" s="2" t="s">
        <v>7891</v>
      </c>
      <c r="AS860" s="2" t="s">
        <v>7891</v>
      </c>
      <c r="AT860" s="2" t="s">
        <v>8331</v>
      </c>
      <c r="AU860" s="2">
        <v>2022</v>
      </c>
      <c r="AV860" s="2">
        <v>14</v>
      </c>
      <c r="AW860" s="2">
        <v>5</v>
      </c>
      <c r="AX860" s="2" t="s">
        <v>7891</v>
      </c>
      <c r="AY860" s="2" t="s">
        <v>7891</v>
      </c>
      <c r="AZ860" s="2" t="s">
        <v>7891</v>
      </c>
      <c r="BA860" s="2" t="s">
        <v>7891</v>
      </c>
      <c r="BB860" s="2" t="s">
        <v>7891</v>
      </c>
      <c r="BC860" s="2" t="s">
        <v>7891</v>
      </c>
      <c r="BD860" s="2">
        <v>2705</v>
      </c>
      <c r="BE860" s="2" t="s">
        <v>8352</v>
      </c>
      <c r="BF860" s="2" t="s">
        <v>7891</v>
      </c>
      <c r="BG860" s="2" t="s">
        <v>7891</v>
      </c>
      <c r="BH860" s="2" t="s">
        <v>7891</v>
      </c>
      <c r="BI860" s="2" t="s">
        <v>7891</v>
      </c>
      <c r="BJ860" s="2" t="s">
        <v>7891</v>
      </c>
      <c r="BK860" s="2" t="s">
        <v>7891</v>
      </c>
      <c r="BL860" s="2" t="s">
        <v>7891</v>
      </c>
      <c r="BM860" s="2" t="s">
        <v>7891</v>
      </c>
      <c r="BN860" s="2" t="s">
        <v>7891</v>
      </c>
      <c r="BO860" s="2" t="s">
        <v>7891</v>
      </c>
      <c r="BP860" s="2" t="s">
        <v>7891</v>
      </c>
      <c r="BQ860" s="2" t="s">
        <v>7891</v>
      </c>
      <c r="BR860" s="2" t="s">
        <v>8353</v>
      </c>
    </row>
    <row r="861" spans="1:70" s="2" customFormat="1" ht="13" x14ac:dyDescent="0.3">
      <c r="A861" s="12" t="s">
        <v>6816</v>
      </c>
      <c r="B861" s="2" t="s">
        <v>4991</v>
      </c>
      <c r="C861" s="9">
        <v>2021</v>
      </c>
      <c r="D861" s="2" t="s">
        <v>233</v>
      </c>
      <c r="E861" s="2" t="s">
        <v>4122</v>
      </c>
      <c r="G861" s="2" t="s">
        <v>4992</v>
      </c>
      <c r="H861" s="2" t="s">
        <v>4993</v>
      </c>
      <c r="K861" s="11">
        <v>44143</v>
      </c>
      <c r="N861" s="2" t="s">
        <v>237</v>
      </c>
    </row>
    <row r="862" spans="1:70" s="2" customFormat="1" ht="13" x14ac:dyDescent="0.3">
      <c r="A862" s="12" t="s">
        <v>7079</v>
      </c>
      <c r="B862" s="2" t="s">
        <v>4991</v>
      </c>
      <c r="C862" s="9">
        <v>2021</v>
      </c>
      <c r="D862" s="2" t="s">
        <v>233</v>
      </c>
      <c r="E862" s="2" t="s">
        <v>4122</v>
      </c>
      <c r="G862" s="2" t="s">
        <v>4992</v>
      </c>
      <c r="H862" s="2" t="s">
        <v>4993</v>
      </c>
      <c r="K862" s="11">
        <v>44143</v>
      </c>
      <c r="N862" s="2" t="s">
        <v>237</v>
      </c>
    </row>
    <row r="863" spans="1:70" s="2" customFormat="1" ht="13" x14ac:dyDescent="0.3">
      <c r="A863" s="12" t="s">
        <v>7858</v>
      </c>
      <c r="B863" s="2" t="s">
        <v>7854</v>
      </c>
      <c r="C863" s="9">
        <v>2021</v>
      </c>
      <c r="D863" s="2" t="s">
        <v>7855</v>
      </c>
      <c r="E863" s="2" t="s">
        <v>242</v>
      </c>
      <c r="G863" s="2">
        <v>113</v>
      </c>
      <c r="I863" s="2">
        <v>103793</v>
      </c>
      <c r="M863" s="2">
        <v>1</v>
      </c>
      <c r="N863" s="2" t="s">
        <v>237</v>
      </c>
      <c r="O863" s="2" t="s">
        <v>7856</v>
      </c>
      <c r="P863" s="2" t="s">
        <v>7302</v>
      </c>
      <c r="Q863" s="2" t="s">
        <v>7218</v>
      </c>
      <c r="R863" s="2" t="s">
        <v>7530</v>
      </c>
      <c r="S863" s="2" t="s">
        <v>7219</v>
      </c>
      <c r="T863" s="2" t="s">
        <v>7857</v>
      </c>
    </row>
    <row r="864" spans="1:70" s="2" customFormat="1" ht="13" x14ac:dyDescent="0.3">
      <c r="A864" s="12" t="s">
        <v>3856</v>
      </c>
      <c r="B864" s="2" t="s">
        <v>3379</v>
      </c>
      <c r="C864" s="9">
        <v>2020</v>
      </c>
      <c r="D864" s="2" t="s">
        <v>3378</v>
      </c>
      <c r="E864" s="2" t="s">
        <v>242</v>
      </c>
      <c r="F864" s="2" t="s">
        <v>3382</v>
      </c>
      <c r="G864" s="2" t="str">
        <f>"00207489"</f>
        <v>00207489</v>
      </c>
      <c r="I864" s="2" t="str">
        <f>"20210101"</f>
        <v>20210101</v>
      </c>
      <c r="J864" s="2">
        <v>113</v>
      </c>
      <c r="N864" s="2" t="s">
        <v>3380</v>
      </c>
      <c r="O864" s="2" t="s">
        <v>237</v>
      </c>
      <c r="P864" s="2" t="s">
        <v>2124</v>
      </c>
      <c r="Q864" s="2" t="s">
        <v>1495</v>
      </c>
      <c r="R864" s="2" t="s">
        <v>3381</v>
      </c>
      <c r="T864" s="2" t="s">
        <v>3382</v>
      </c>
      <c r="U864" s="2" t="s">
        <v>3383</v>
      </c>
    </row>
    <row r="865" spans="1:70" s="2" customFormat="1" ht="13" x14ac:dyDescent="0.3">
      <c r="A865" s="12" t="s">
        <v>4086</v>
      </c>
      <c r="B865" s="2" t="s">
        <v>3379</v>
      </c>
      <c r="C865" s="9">
        <v>2020</v>
      </c>
      <c r="D865" s="2" t="s">
        <v>3378</v>
      </c>
      <c r="E865" s="2" t="s">
        <v>242</v>
      </c>
      <c r="F865" s="2" t="s">
        <v>3382</v>
      </c>
      <c r="G865" s="2" t="str">
        <f>"00207489"</f>
        <v>00207489</v>
      </c>
      <c r="I865" s="2" t="str">
        <f>"20210101"</f>
        <v>20210101</v>
      </c>
      <c r="J865" s="2">
        <v>113</v>
      </c>
      <c r="N865" s="2" t="s">
        <v>3380</v>
      </c>
      <c r="O865" s="2" t="s">
        <v>237</v>
      </c>
      <c r="P865" s="2" t="s">
        <v>2124</v>
      </c>
      <c r="Q865" s="2" t="s">
        <v>1495</v>
      </c>
      <c r="R865" s="2" t="s">
        <v>3381</v>
      </c>
      <c r="T865" s="2" t="s">
        <v>3382</v>
      </c>
      <c r="U865" s="2" t="s">
        <v>3383</v>
      </c>
    </row>
    <row r="866" spans="1:70" s="2" customFormat="1" ht="13" x14ac:dyDescent="0.3">
      <c r="A866" s="12" t="s">
        <v>1827</v>
      </c>
      <c r="B866" s="2" t="s">
        <v>1406</v>
      </c>
      <c r="C866" s="10" t="str">
        <f>"2021"</f>
        <v>2021</v>
      </c>
      <c r="D866" s="2" t="s">
        <v>1405</v>
      </c>
      <c r="E866" s="2" t="s">
        <v>242</v>
      </c>
      <c r="F866" s="2" t="s">
        <v>1408</v>
      </c>
      <c r="G866" s="2" t="str">
        <f>"00207489"</f>
        <v>00207489</v>
      </c>
      <c r="I866" s="2" t="str">
        <f>"Jan2021"</f>
        <v>Jan2021</v>
      </c>
      <c r="J866" s="2">
        <v>113</v>
      </c>
      <c r="M866" s="2">
        <v>1</v>
      </c>
      <c r="N866" s="2">
        <v>147626508</v>
      </c>
      <c r="O866" s="2" t="s">
        <v>237</v>
      </c>
      <c r="P866" s="2" t="s">
        <v>449</v>
      </c>
      <c r="Q866" s="2" t="s">
        <v>442</v>
      </c>
      <c r="R866" s="2" t="s">
        <v>1407</v>
      </c>
      <c r="U866" s="2" t="s">
        <v>1409</v>
      </c>
    </row>
    <row r="867" spans="1:70" s="2" customFormat="1" ht="13" x14ac:dyDescent="0.3">
      <c r="A867" s="12" t="s">
        <v>2013</v>
      </c>
      <c r="B867" s="2" t="s">
        <v>1406</v>
      </c>
      <c r="C867" s="10" t="str">
        <f>"2021"</f>
        <v>2021</v>
      </c>
      <c r="D867" s="2" t="s">
        <v>1405</v>
      </c>
      <c r="E867" s="2" t="s">
        <v>242</v>
      </c>
      <c r="F867" s="2" t="s">
        <v>1408</v>
      </c>
      <c r="G867" s="2" t="str">
        <f>"00207489"</f>
        <v>00207489</v>
      </c>
      <c r="I867" s="2" t="str">
        <f>"Jan2021"</f>
        <v>Jan2021</v>
      </c>
      <c r="J867" s="2">
        <v>113</v>
      </c>
      <c r="M867" s="2">
        <v>1</v>
      </c>
      <c r="N867" s="2">
        <v>147626508</v>
      </c>
      <c r="O867" s="2" t="s">
        <v>237</v>
      </c>
      <c r="P867" s="2" t="s">
        <v>449</v>
      </c>
      <c r="Q867" s="2" t="s">
        <v>442</v>
      </c>
      <c r="R867" s="2" t="s">
        <v>1407</v>
      </c>
      <c r="U867" s="2" t="s">
        <v>1409</v>
      </c>
    </row>
    <row r="868" spans="1:70" s="2" customFormat="1" ht="13" x14ac:dyDescent="0.3">
      <c r="A868" s="12" t="s">
        <v>11404</v>
      </c>
      <c r="B868" s="2" t="s">
        <v>10568</v>
      </c>
      <c r="C868" s="9" t="s">
        <v>7891</v>
      </c>
      <c r="D868" s="2" t="s">
        <v>233</v>
      </c>
      <c r="E868" s="2" t="s">
        <v>10569</v>
      </c>
      <c r="U868" s="2" t="s">
        <v>7891</v>
      </c>
      <c r="V868" s="2" t="s">
        <v>10570</v>
      </c>
      <c r="W868" s="2" t="s">
        <v>7891</v>
      </c>
      <c r="X868" s="2" t="s">
        <v>7891</v>
      </c>
      <c r="Y868" s="2" t="s">
        <v>7891</v>
      </c>
      <c r="Z868" s="2" t="s">
        <v>7891</v>
      </c>
      <c r="AA868" s="2" t="s">
        <v>10571</v>
      </c>
      <c r="AB868" s="2" t="s">
        <v>10572</v>
      </c>
      <c r="AC868" s="2" t="s">
        <v>7891</v>
      </c>
      <c r="AD868" s="2" t="s">
        <v>7891</v>
      </c>
      <c r="AE868" s="2" t="s">
        <v>7891</v>
      </c>
      <c r="AF868" s="2" t="s">
        <v>7891</v>
      </c>
      <c r="AG868" s="2" t="s">
        <v>7891</v>
      </c>
      <c r="AH868" s="2" t="s">
        <v>7891</v>
      </c>
      <c r="AI868" s="2" t="s">
        <v>7891</v>
      </c>
      <c r="AJ868" s="2" t="s">
        <v>7891</v>
      </c>
      <c r="AK868" s="2" t="s">
        <v>7891</v>
      </c>
      <c r="AL868" s="2" t="s">
        <v>7891</v>
      </c>
      <c r="AM868" s="2" t="s">
        <v>7891</v>
      </c>
      <c r="AN868" s="2" t="s">
        <v>7891</v>
      </c>
      <c r="AO868" s="2" t="s">
        <v>239</v>
      </c>
      <c r="AP868" s="2" t="s">
        <v>10573</v>
      </c>
      <c r="AQ868" s="2" t="s">
        <v>7891</v>
      </c>
      <c r="AR868" s="2" t="s">
        <v>7891</v>
      </c>
      <c r="AS868" s="2" t="s">
        <v>7891</v>
      </c>
      <c r="AT868" s="2" t="s">
        <v>8621</v>
      </c>
      <c r="AU868" s="2">
        <v>2021</v>
      </c>
      <c r="AV868" s="2">
        <v>113</v>
      </c>
      <c r="AW868" s="2" t="s">
        <v>7891</v>
      </c>
      <c r="AX868" s="2" t="s">
        <v>7891</v>
      </c>
      <c r="AY868" s="2" t="s">
        <v>7891</v>
      </c>
      <c r="AZ868" s="2" t="s">
        <v>7891</v>
      </c>
      <c r="BA868" s="2" t="s">
        <v>7891</v>
      </c>
      <c r="BB868" s="2" t="s">
        <v>7891</v>
      </c>
      <c r="BC868" s="2" t="s">
        <v>7891</v>
      </c>
      <c r="BD868" s="2">
        <v>103793</v>
      </c>
      <c r="BE868" s="2" t="s">
        <v>237</v>
      </c>
      <c r="BF868" s="2" t="s">
        <v>7891</v>
      </c>
      <c r="BG868" s="2" t="s">
        <v>7891</v>
      </c>
      <c r="BH868" s="2" t="s">
        <v>7891</v>
      </c>
      <c r="BI868" s="2" t="s">
        <v>7891</v>
      </c>
      <c r="BJ868" s="2" t="s">
        <v>7891</v>
      </c>
      <c r="BK868" s="2" t="s">
        <v>7891</v>
      </c>
      <c r="BL868" s="2" t="s">
        <v>7891</v>
      </c>
      <c r="BM868" s="2">
        <v>33161331</v>
      </c>
      <c r="BN868" s="2" t="s">
        <v>7891</v>
      </c>
      <c r="BO868" s="2" t="s">
        <v>7891</v>
      </c>
      <c r="BP868" s="2" t="s">
        <v>7891</v>
      </c>
      <c r="BQ868" s="2" t="s">
        <v>7891</v>
      </c>
      <c r="BR868" s="2" t="s">
        <v>10574</v>
      </c>
    </row>
    <row r="869" spans="1:70" s="2" customFormat="1" ht="13" x14ac:dyDescent="0.3">
      <c r="A869" s="12" t="s">
        <v>11408</v>
      </c>
      <c r="B869" s="2" t="s">
        <v>10568</v>
      </c>
      <c r="C869" s="9" t="s">
        <v>7891</v>
      </c>
      <c r="D869" s="2" t="s">
        <v>233</v>
      </c>
      <c r="E869" s="2" t="s">
        <v>10569</v>
      </c>
      <c r="U869" s="2" t="s">
        <v>7891</v>
      </c>
      <c r="V869" s="2" t="s">
        <v>10570</v>
      </c>
      <c r="W869" s="2" t="s">
        <v>7891</v>
      </c>
      <c r="X869" s="2" t="s">
        <v>7891</v>
      </c>
      <c r="Y869" s="2" t="s">
        <v>7891</v>
      </c>
      <c r="Z869" s="2" t="s">
        <v>7891</v>
      </c>
      <c r="AA869" s="2" t="s">
        <v>10571</v>
      </c>
      <c r="AB869" s="2" t="s">
        <v>10572</v>
      </c>
      <c r="AC869" s="2" t="s">
        <v>7891</v>
      </c>
      <c r="AD869" s="2" t="s">
        <v>7891</v>
      </c>
      <c r="AE869" s="2" t="s">
        <v>7891</v>
      </c>
      <c r="AF869" s="2" t="s">
        <v>7891</v>
      </c>
      <c r="AG869" s="2" t="s">
        <v>7891</v>
      </c>
      <c r="AH869" s="2" t="s">
        <v>7891</v>
      </c>
      <c r="AI869" s="2" t="s">
        <v>7891</v>
      </c>
      <c r="AJ869" s="2" t="s">
        <v>7891</v>
      </c>
      <c r="AK869" s="2" t="s">
        <v>7891</v>
      </c>
      <c r="AL869" s="2" t="s">
        <v>7891</v>
      </c>
      <c r="AM869" s="2" t="s">
        <v>7891</v>
      </c>
      <c r="AN869" s="2" t="s">
        <v>7891</v>
      </c>
      <c r="AO869" s="2" t="s">
        <v>239</v>
      </c>
      <c r="AP869" s="2" t="s">
        <v>10573</v>
      </c>
      <c r="AQ869" s="2" t="s">
        <v>7891</v>
      </c>
      <c r="AR869" s="2" t="s">
        <v>7891</v>
      </c>
      <c r="AS869" s="2" t="s">
        <v>7891</v>
      </c>
      <c r="AT869" s="2" t="s">
        <v>8621</v>
      </c>
      <c r="AU869" s="2">
        <v>2021</v>
      </c>
      <c r="AV869" s="2">
        <v>113</v>
      </c>
      <c r="AW869" s="2" t="s">
        <v>7891</v>
      </c>
      <c r="AX869" s="2" t="s">
        <v>7891</v>
      </c>
      <c r="AY869" s="2" t="s">
        <v>7891</v>
      </c>
      <c r="AZ869" s="2" t="s">
        <v>7891</v>
      </c>
      <c r="BA869" s="2" t="s">
        <v>7891</v>
      </c>
      <c r="BB869" s="2" t="s">
        <v>7891</v>
      </c>
      <c r="BC869" s="2" t="s">
        <v>7891</v>
      </c>
      <c r="BD869" s="2">
        <v>103793</v>
      </c>
      <c r="BE869" s="2" t="s">
        <v>237</v>
      </c>
      <c r="BF869" s="2" t="s">
        <v>7891</v>
      </c>
      <c r="BG869" s="2" t="s">
        <v>7891</v>
      </c>
      <c r="BH869" s="2" t="s">
        <v>7891</v>
      </c>
      <c r="BI869" s="2" t="s">
        <v>7891</v>
      </c>
      <c r="BJ869" s="2" t="s">
        <v>7891</v>
      </c>
      <c r="BK869" s="2" t="s">
        <v>7891</v>
      </c>
      <c r="BL869" s="2" t="s">
        <v>7891</v>
      </c>
      <c r="BM869" s="2">
        <v>33161331</v>
      </c>
      <c r="BN869" s="2" t="s">
        <v>7891</v>
      </c>
      <c r="BO869" s="2" t="s">
        <v>7891</v>
      </c>
      <c r="BP869" s="2" t="s">
        <v>7891</v>
      </c>
      <c r="BQ869" s="2" t="s">
        <v>7891</v>
      </c>
      <c r="BR869" s="2" t="s">
        <v>10574</v>
      </c>
    </row>
    <row r="870" spans="1:70" s="2" customFormat="1" ht="13" x14ac:dyDescent="0.3">
      <c r="A870" s="12" t="s">
        <v>11410</v>
      </c>
      <c r="B870" s="2" t="s">
        <v>10568</v>
      </c>
      <c r="C870" s="9" t="s">
        <v>7891</v>
      </c>
      <c r="D870" s="2" t="s">
        <v>233</v>
      </c>
      <c r="E870" s="2" t="s">
        <v>10569</v>
      </c>
      <c r="U870" s="2" t="s">
        <v>7891</v>
      </c>
      <c r="V870" s="2" t="s">
        <v>10570</v>
      </c>
      <c r="W870" s="2" t="s">
        <v>7891</v>
      </c>
      <c r="X870" s="2" t="s">
        <v>7891</v>
      </c>
      <c r="Y870" s="2" t="s">
        <v>7891</v>
      </c>
      <c r="Z870" s="2" t="s">
        <v>7891</v>
      </c>
      <c r="AA870" s="2" t="s">
        <v>10571</v>
      </c>
      <c r="AB870" s="2" t="s">
        <v>10572</v>
      </c>
      <c r="AC870" s="2" t="s">
        <v>7891</v>
      </c>
      <c r="AD870" s="2" t="s">
        <v>7891</v>
      </c>
      <c r="AE870" s="2" t="s">
        <v>7891</v>
      </c>
      <c r="AF870" s="2" t="s">
        <v>7891</v>
      </c>
      <c r="AG870" s="2" t="s">
        <v>7891</v>
      </c>
      <c r="AH870" s="2" t="s">
        <v>7891</v>
      </c>
      <c r="AI870" s="2" t="s">
        <v>7891</v>
      </c>
      <c r="AJ870" s="2" t="s">
        <v>7891</v>
      </c>
      <c r="AK870" s="2" t="s">
        <v>7891</v>
      </c>
      <c r="AL870" s="2" t="s">
        <v>7891</v>
      </c>
      <c r="AM870" s="2" t="s">
        <v>7891</v>
      </c>
      <c r="AN870" s="2" t="s">
        <v>7891</v>
      </c>
      <c r="AO870" s="2" t="s">
        <v>239</v>
      </c>
      <c r="AP870" s="2" t="s">
        <v>10573</v>
      </c>
      <c r="AQ870" s="2" t="s">
        <v>7891</v>
      </c>
      <c r="AR870" s="2" t="s">
        <v>7891</v>
      </c>
      <c r="AS870" s="2" t="s">
        <v>7891</v>
      </c>
      <c r="AT870" s="2" t="s">
        <v>8621</v>
      </c>
      <c r="AU870" s="2">
        <v>2021</v>
      </c>
      <c r="AV870" s="2">
        <v>113</v>
      </c>
      <c r="AW870" s="2" t="s">
        <v>7891</v>
      </c>
      <c r="AX870" s="2" t="s">
        <v>7891</v>
      </c>
      <c r="AY870" s="2" t="s">
        <v>7891</v>
      </c>
      <c r="AZ870" s="2" t="s">
        <v>7891</v>
      </c>
      <c r="BA870" s="2" t="s">
        <v>7891</v>
      </c>
      <c r="BB870" s="2" t="s">
        <v>7891</v>
      </c>
      <c r="BC870" s="2" t="s">
        <v>7891</v>
      </c>
      <c r="BD870" s="2">
        <v>103793</v>
      </c>
      <c r="BE870" s="2" t="s">
        <v>237</v>
      </c>
      <c r="BF870" s="2" t="s">
        <v>7891</v>
      </c>
      <c r="BG870" s="2" t="s">
        <v>7891</v>
      </c>
      <c r="BH870" s="2" t="s">
        <v>7891</v>
      </c>
      <c r="BI870" s="2" t="s">
        <v>7891</v>
      </c>
      <c r="BJ870" s="2" t="s">
        <v>7891</v>
      </c>
      <c r="BK870" s="2" t="s">
        <v>7891</v>
      </c>
      <c r="BL870" s="2" t="s">
        <v>7891</v>
      </c>
      <c r="BM870" s="2">
        <v>33161331</v>
      </c>
      <c r="BN870" s="2" t="s">
        <v>7891</v>
      </c>
      <c r="BO870" s="2" t="s">
        <v>7891</v>
      </c>
      <c r="BP870" s="2" t="s">
        <v>7891</v>
      </c>
      <c r="BQ870" s="2" t="s">
        <v>7891</v>
      </c>
      <c r="BR870" s="2" t="s">
        <v>10574</v>
      </c>
    </row>
    <row r="871" spans="1:70" s="2" customFormat="1" ht="13" x14ac:dyDescent="0.3">
      <c r="A871" s="2" t="s">
        <v>323</v>
      </c>
      <c r="B871" s="2" t="s">
        <v>235</v>
      </c>
      <c r="C871" s="6">
        <v>2021</v>
      </c>
      <c r="D871" s="2" t="s">
        <v>233</v>
      </c>
      <c r="E871" s="2" t="s">
        <v>242</v>
      </c>
      <c r="F871" s="2" t="s">
        <v>234</v>
      </c>
      <c r="G871" s="2" t="s">
        <v>236</v>
      </c>
      <c r="H871" s="2" t="s">
        <v>237</v>
      </c>
      <c r="I871" s="2" t="s">
        <v>238</v>
      </c>
      <c r="L871" s="2" t="s">
        <v>239</v>
      </c>
      <c r="N871" s="2" t="s">
        <v>18</v>
      </c>
      <c r="O871" s="2" t="s">
        <v>18</v>
      </c>
      <c r="Q871" s="2" t="s">
        <v>240</v>
      </c>
      <c r="R871" s="2" t="s">
        <v>241</v>
      </c>
      <c r="T871" s="2" t="s">
        <v>23</v>
      </c>
      <c r="U871" s="2" t="s">
        <v>243</v>
      </c>
      <c r="V871" s="2" t="s">
        <v>244</v>
      </c>
      <c r="Y871" s="2" t="s">
        <v>245</v>
      </c>
      <c r="Z871" s="2" t="s">
        <v>246</v>
      </c>
      <c r="AB871" s="2" t="s">
        <v>247</v>
      </c>
      <c r="AC871" s="2" t="s">
        <v>30</v>
      </c>
    </row>
    <row r="872" spans="1:70" s="2" customFormat="1" ht="13" x14ac:dyDescent="0.3">
      <c r="A872" s="12" t="s">
        <v>7505</v>
      </c>
      <c r="B872" s="2" t="s">
        <v>7364</v>
      </c>
      <c r="C872" s="9">
        <v>2022</v>
      </c>
      <c r="D872" s="2" t="s">
        <v>7365</v>
      </c>
      <c r="E872" s="2" t="s">
        <v>7366</v>
      </c>
      <c r="N872" s="2" t="s">
        <v>7367</v>
      </c>
      <c r="O872" s="2" t="s">
        <v>7368</v>
      </c>
      <c r="P872" s="2" t="s">
        <v>467</v>
      </c>
      <c r="Q872" s="2" t="s">
        <v>7232</v>
      </c>
      <c r="S872" s="2" t="s">
        <v>7219</v>
      </c>
      <c r="T872" s="2" t="s">
        <v>7369</v>
      </c>
    </row>
    <row r="873" spans="1:70" s="2" customFormat="1" ht="13" x14ac:dyDescent="0.3">
      <c r="A873" s="2" t="s">
        <v>11407</v>
      </c>
      <c r="B873" s="2" t="s">
        <v>11415</v>
      </c>
      <c r="C873" s="9" t="s">
        <v>7891</v>
      </c>
      <c r="D873" s="2" t="s">
        <v>7365</v>
      </c>
      <c r="E873" s="2" t="s">
        <v>11416</v>
      </c>
      <c r="U873" s="2" t="s">
        <v>7891</v>
      </c>
      <c r="V873" s="2" t="s">
        <v>11417</v>
      </c>
      <c r="W873" s="2" t="s">
        <v>7891</v>
      </c>
      <c r="X873" s="2" t="s">
        <v>7891</v>
      </c>
      <c r="Y873" s="2" t="s">
        <v>7891</v>
      </c>
      <c r="Z873" s="2" t="s">
        <v>7891</v>
      </c>
      <c r="AA873" s="2" t="s">
        <v>7891</v>
      </c>
      <c r="AB873" s="2" t="s">
        <v>7891</v>
      </c>
      <c r="AC873" s="2" t="s">
        <v>7891</v>
      </c>
      <c r="AD873" s="2" t="s">
        <v>7891</v>
      </c>
      <c r="AE873" s="2" t="s">
        <v>7891</v>
      </c>
      <c r="AF873" s="2" t="s">
        <v>7891</v>
      </c>
      <c r="AG873" s="2" t="s">
        <v>7891</v>
      </c>
      <c r="AH873" s="2" t="s">
        <v>7891</v>
      </c>
      <c r="AI873" s="2" t="s">
        <v>7891</v>
      </c>
      <c r="AJ873" s="2" t="s">
        <v>7891</v>
      </c>
      <c r="AK873" s="2" t="s">
        <v>7891</v>
      </c>
      <c r="AL873" s="2" t="s">
        <v>7891</v>
      </c>
      <c r="AM873" s="2" t="s">
        <v>7891</v>
      </c>
      <c r="AN873" s="2" t="s">
        <v>7891</v>
      </c>
      <c r="AO873" s="2" t="s">
        <v>11418</v>
      </c>
      <c r="AP873" s="2" t="s">
        <v>11419</v>
      </c>
      <c r="AQ873" s="2" t="s">
        <v>7891</v>
      </c>
      <c r="AR873" s="2" t="s">
        <v>7891</v>
      </c>
      <c r="AS873" s="2" t="s">
        <v>7891</v>
      </c>
      <c r="AT873" s="2" t="s">
        <v>7891</v>
      </c>
      <c r="AU873" s="2" t="s">
        <v>7891</v>
      </c>
      <c r="AV873" s="2" t="s">
        <v>7891</v>
      </c>
      <c r="AW873" s="2" t="s">
        <v>7891</v>
      </c>
      <c r="AX873" s="2" t="s">
        <v>7891</v>
      </c>
      <c r="AY873" s="2" t="s">
        <v>7891</v>
      </c>
      <c r="AZ873" s="2" t="s">
        <v>7891</v>
      </c>
      <c r="BA873" s="2" t="s">
        <v>7891</v>
      </c>
      <c r="BB873" s="2" t="s">
        <v>7891</v>
      </c>
      <c r="BC873" s="2" t="s">
        <v>7891</v>
      </c>
      <c r="BD873" s="2">
        <v>110000221089643</v>
      </c>
      <c r="BE873" s="2" t="s">
        <v>7367</v>
      </c>
      <c r="BF873" s="2" t="s">
        <v>7891</v>
      </c>
      <c r="BG873" s="2" t="s">
        <v>7901</v>
      </c>
      <c r="BH873" s="2" t="s">
        <v>7891</v>
      </c>
      <c r="BI873" s="2" t="s">
        <v>7891</v>
      </c>
      <c r="BJ873" s="2" t="s">
        <v>7891</v>
      </c>
      <c r="BK873" s="2" t="s">
        <v>7891</v>
      </c>
      <c r="BL873" s="2" t="s">
        <v>7891</v>
      </c>
      <c r="BM873" s="2" t="s">
        <v>7891</v>
      </c>
      <c r="BN873" s="2" t="s">
        <v>7891</v>
      </c>
      <c r="BO873" s="2" t="s">
        <v>7891</v>
      </c>
      <c r="BP873" s="2" t="s">
        <v>7891</v>
      </c>
      <c r="BQ873" s="2" t="s">
        <v>7891</v>
      </c>
      <c r="BR873" s="2" t="s">
        <v>11420</v>
      </c>
    </row>
    <row r="874" spans="1:70" s="2" customFormat="1" ht="13" x14ac:dyDescent="0.3">
      <c r="A874" s="2" t="s">
        <v>7738</v>
      </c>
      <c r="B874" s="2" t="s">
        <v>7587</v>
      </c>
      <c r="C874" s="9">
        <v>2021</v>
      </c>
      <c r="D874" s="2" t="s">
        <v>7588</v>
      </c>
      <c r="E874" s="2" t="s">
        <v>4641</v>
      </c>
      <c r="G874" s="2">
        <v>11</v>
      </c>
      <c r="H874" s="2">
        <v>9</v>
      </c>
      <c r="I874" s="2" t="s">
        <v>7589</v>
      </c>
      <c r="M874" s="2">
        <v>4</v>
      </c>
      <c r="N874" s="2" t="s">
        <v>7590</v>
      </c>
      <c r="O874" s="2" t="s">
        <v>7591</v>
      </c>
      <c r="P874" s="2" t="s">
        <v>467</v>
      </c>
      <c r="Q874" s="2" t="s">
        <v>7218</v>
      </c>
      <c r="R874" s="2" t="s">
        <v>7266</v>
      </c>
      <c r="S874" s="2" t="s">
        <v>7219</v>
      </c>
      <c r="T874" s="2" t="s">
        <v>7592</v>
      </c>
    </row>
    <row r="875" spans="1:70" s="2" customFormat="1" ht="13" x14ac:dyDescent="0.3">
      <c r="A875" s="12" t="s">
        <v>6816</v>
      </c>
      <c r="B875" s="2" t="s">
        <v>5342</v>
      </c>
      <c r="C875" s="9">
        <v>2021</v>
      </c>
      <c r="D875" s="2" t="s">
        <v>5341</v>
      </c>
      <c r="E875" s="2" t="s">
        <v>5345</v>
      </c>
      <c r="G875" s="2" t="s">
        <v>5343</v>
      </c>
      <c r="H875" s="2" t="s">
        <v>5344</v>
      </c>
      <c r="K875" s="11">
        <v>44471</v>
      </c>
      <c r="N875" s="2" t="s">
        <v>3209</v>
      </c>
    </row>
    <row r="876" spans="1:70" s="2" customFormat="1" ht="13" x14ac:dyDescent="0.3">
      <c r="A876" s="12" t="s">
        <v>7079</v>
      </c>
      <c r="B876" s="2" t="s">
        <v>5342</v>
      </c>
      <c r="C876" s="9">
        <v>2021</v>
      </c>
      <c r="D876" s="2" t="s">
        <v>5341</v>
      </c>
      <c r="E876" s="2" t="s">
        <v>5345</v>
      </c>
      <c r="G876" s="2" t="s">
        <v>5343</v>
      </c>
      <c r="H876" s="2" t="s">
        <v>5344</v>
      </c>
      <c r="K876" s="11">
        <v>44471</v>
      </c>
      <c r="N876" s="2" t="s">
        <v>3209</v>
      </c>
    </row>
    <row r="877" spans="1:70" s="2" customFormat="1" ht="13" x14ac:dyDescent="0.3">
      <c r="A877" s="12" t="s">
        <v>7212</v>
      </c>
      <c r="B877" s="2" t="s">
        <v>5342</v>
      </c>
      <c r="C877" s="9">
        <v>2021</v>
      </c>
      <c r="D877" s="2" t="s">
        <v>5341</v>
      </c>
      <c r="E877" s="2" t="s">
        <v>5345</v>
      </c>
      <c r="G877" s="2" t="s">
        <v>5343</v>
      </c>
      <c r="H877" s="2" t="s">
        <v>5344</v>
      </c>
      <c r="K877" s="11">
        <v>44471</v>
      </c>
      <c r="N877" s="2" t="s">
        <v>3209</v>
      </c>
    </row>
    <row r="878" spans="1:70" s="2" customFormat="1" ht="13" x14ac:dyDescent="0.3">
      <c r="A878" s="12" t="s">
        <v>3856</v>
      </c>
      <c r="B878" s="2" t="s">
        <v>3207</v>
      </c>
      <c r="C878" s="9">
        <v>2021</v>
      </c>
      <c r="D878" s="2" t="s">
        <v>3206</v>
      </c>
      <c r="E878" s="2" t="s">
        <v>746</v>
      </c>
      <c r="F878" s="2" t="s">
        <v>3210</v>
      </c>
      <c r="G878" s="2" t="str">
        <f>"10633995"</f>
        <v>10633995</v>
      </c>
      <c r="I878" s="2" t="str">
        <f>"20211024"</f>
        <v>20211024</v>
      </c>
      <c r="N878" s="2" t="s">
        <v>3208</v>
      </c>
      <c r="O878" s="2" t="s">
        <v>3209</v>
      </c>
      <c r="P878" s="2" t="s">
        <v>2260</v>
      </c>
      <c r="Q878" s="2" t="s">
        <v>2054</v>
      </c>
      <c r="R878" s="2" t="s">
        <v>2055</v>
      </c>
      <c r="T878" s="2" t="s">
        <v>3210</v>
      </c>
      <c r="U878" s="2" t="s">
        <v>3211</v>
      </c>
    </row>
    <row r="879" spans="1:70" s="2" customFormat="1" ht="13" x14ac:dyDescent="0.3">
      <c r="A879" s="12" t="s">
        <v>4086</v>
      </c>
      <c r="B879" s="2" t="s">
        <v>3207</v>
      </c>
      <c r="C879" s="9">
        <v>2021</v>
      </c>
      <c r="D879" s="2" t="s">
        <v>3206</v>
      </c>
      <c r="E879" s="2" t="s">
        <v>746</v>
      </c>
      <c r="F879" s="2" t="s">
        <v>3210</v>
      </c>
      <c r="G879" s="2" t="str">
        <f>"10633995"</f>
        <v>10633995</v>
      </c>
      <c r="I879" s="2" t="str">
        <f>"20211024"</f>
        <v>20211024</v>
      </c>
      <c r="N879" s="2" t="s">
        <v>3208</v>
      </c>
      <c r="O879" s="2" t="s">
        <v>3209</v>
      </c>
      <c r="P879" s="2" t="s">
        <v>2260</v>
      </c>
      <c r="Q879" s="2" t="s">
        <v>2054</v>
      </c>
      <c r="R879" s="2" t="s">
        <v>2055</v>
      </c>
      <c r="T879" s="2" t="s">
        <v>3210</v>
      </c>
      <c r="U879" s="2" t="s">
        <v>3211</v>
      </c>
    </row>
    <row r="880" spans="1:70" s="2" customFormat="1" ht="13" x14ac:dyDescent="0.3">
      <c r="A880" s="2" t="s">
        <v>4116</v>
      </c>
      <c r="B880" s="2" t="s">
        <v>3207</v>
      </c>
      <c r="C880" s="9">
        <v>2021</v>
      </c>
      <c r="D880" s="2" t="s">
        <v>3206</v>
      </c>
      <c r="E880" s="2" t="s">
        <v>746</v>
      </c>
      <c r="F880" s="2" t="s">
        <v>3210</v>
      </c>
      <c r="G880" s="2" t="str">
        <f>"10633995"</f>
        <v>10633995</v>
      </c>
      <c r="I880" s="2" t="str">
        <f>"20211024"</f>
        <v>20211024</v>
      </c>
      <c r="N880" s="2" t="s">
        <v>3208</v>
      </c>
      <c r="O880" s="2" t="s">
        <v>3209</v>
      </c>
      <c r="P880" s="2" t="s">
        <v>2260</v>
      </c>
      <c r="Q880" s="2" t="s">
        <v>2054</v>
      </c>
      <c r="R880" s="2" t="s">
        <v>2055</v>
      </c>
      <c r="T880" s="2" t="s">
        <v>3210</v>
      </c>
      <c r="U880" s="2" t="s">
        <v>3211</v>
      </c>
    </row>
    <row r="881" spans="1:70" s="2" customFormat="1" ht="13" x14ac:dyDescent="0.3">
      <c r="A881" s="2" t="s">
        <v>3936</v>
      </c>
      <c r="B881" s="2" t="s">
        <v>3927</v>
      </c>
      <c r="C881" s="9">
        <v>2022</v>
      </c>
      <c r="D881" s="2" t="s">
        <v>3926</v>
      </c>
      <c r="E881" s="2" t="s">
        <v>2034</v>
      </c>
      <c r="F881" s="2" t="s">
        <v>3930</v>
      </c>
      <c r="G881" s="2" t="str">
        <f>"04194217"</f>
        <v>04194217</v>
      </c>
      <c r="H881" s="2" t="str">
        <f>"9798460482108"</f>
        <v>9798460482108</v>
      </c>
      <c r="I881" s="2" t="str">
        <f>"20220101"</f>
        <v>20220101</v>
      </c>
      <c r="J881" s="2">
        <v>83</v>
      </c>
      <c r="K881" s="2" t="s">
        <v>2035</v>
      </c>
      <c r="N881" s="2" t="s">
        <v>3928</v>
      </c>
      <c r="P881" s="2" t="s">
        <v>2037</v>
      </c>
      <c r="Q881" s="2" t="s">
        <v>2038</v>
      </c>
      <c r="R881" s="2" t="s">
        <v>3929</v>
      </c>
      <c r="T881" s="2" t="s">
        <v>3930</v>
      </c>
      <c r="U881" s="2" t="s">
        <v>3931</v>
      </c>
    </row>
    <row r="882" spans="1:70" s="2" customFormat="1" ht="13" x14ac:dyDescent="0.3">
      <c r="A882" s="12" t="s">
        <v>6816</v>
      </c>
      <c r="B882" s="2" t="s">
        <v>4249</v>
      </c>
      <c r="C882" s="9">
        <v>2021</v>
      </c>
      <c r="D882" s="2" t="s">
        <v>4248</v>
      </c>
      <c r="E882" s="2" t="s">
        <v>4252</v>
      </c>
      <c r="G882" s="2" t="s">
        <v>4250</v>
      </c>
      <c r="H882" s="2" t="s">
        <v>4251</v>
      </c>
      <c r="K882" s="11">
        <v>44581</v>
      </c>
      <c r="L882" s="2" t="s">
        <v>4253</v>
      </c>
      <c r="N882" s="2" t="s">
        <v>2381</v>
      </c>
    </row>
    <row r="883" spans="1:70" s="2" customFormat="1" ht="13" x14ac:dyDescent="0.3">
      <c r="A883" s="2" t="s">
        <v>3856</v>
      </c>
      <c r="B883" s="2" t="s">
        <v>2378</v>
      </c>
      <c r="C883" s="9">
        <v>2021</v>
      </c>
      <c r="D883" s="2" t="s">
        <v>2377</v>
      </c>
      <c r="E883" s="2" t="s">
        <v>2379</v>
      </c>
      <c r="F883" s="2" t="s">
        <v>2383</v>
      </c>
      <c r="G883" s="2" t="str">
        <f>"00071250"</f>
        <v>00071250</v>
      </c>
      <c r="I883" s="2" t="str">
        <f>"20211201"</f>
        <v>20211201</v>
      </c>
      <c r="J883" s="2">
        <v>219</v>
      </c>
      <c r="K883" s="2">
        <v>6</v>
      </c>
      <c r="L883" s="2">
        <v>659</v>
      </c>
      <c r="M883" s="2">
        <v>11</v>
      </c>
      <c r="N883" s="2" t="s">
        <v>2380</v>
      </c>
      <c r="O883" s="2" t="s">
        <v>2381</v>
      </c>
      <c r="P883" s="2" t="s">
        <v>466</v>
      </c>
      <c r="Q883" s="2" t="s">
        <v>1495</v>
      </c>
      <c r="R883" s="2" t="s">
        <v>2382</v>
      </c>
      <c r="T883" s="2" t="s">
        <v>2383</v>
      </c>
      <c r="U883" s="2" t="s">
        <v>2384</v>
      </c>
    </row>
    <row r="884" spans="1:70" s="2" customFormat="1" ht="13" x14ac:dyDescent="0.3">
      <c r="A884" s="2" t="s">
        <v>3936</v>
      </c>
      <c r="B884" s="2" t="s">
        <v>3866</v>
      </c>
      <c r="C884" s="9">
        <v>2021</v>
      </c>
      <c r="D884" s="2" t="s">
        <v>3865</v>
      </c>
      <c r="E884" s="2" t="s">
        <v>3867</v>
      </c>
      <c r="F884" s="2" t="s">
        <v>3871</v>
      </c>
      <c r="G884" s="2" t="str">
        <f>"10736077"</f>
        <v>10736077</v>
      </c>
      <c r="I884" s="2" t="str">
        <f>"20210501"</f>
        <v>20210501</v>
      </c>
      <c r="J884" s="2">
        <v>34</v>
      </c>
      <c r="K884" s="2">
        <v>2</v>
      </c>
      <c r="L884" s="2">
        <v>81</v>
      </c>
      <c r="M884" s="2">
        <v>2</v>
      </c>
      <c r="N884" s="2" t="s">
        <v>3868</v>
      </c>
      <c r="O884" s="2" t="s">
        <v>3869</v>
      </c>
      <c r="P884" s="2" t="s">
        <v>2053</v>
      </c>
      <c r="Q884" s="2" t="s">
        <v>1495</v>
      </c>
      <c r="R884" s="2" t="s">
        <v>3870</v>
      </c>
      <c r="T884" s="2" t="s">
        <v>3871</v>
      </c>
      <c r="U884" s="2" t="s">
        <v>3872</v>
      </c>
    </row>
    <row r="885" spans="1:70" s="2" customFormat="1" ht="13" x14ac:dyDescent="0.3">
      <c r="A885" s="2" t="s">
        <v>6816</v>
      </c>
      <c r="B885" s="2" t="s">
        <v>4507</v>
      </c>
      <c r="C885" s="9">
        <v>2021</v>
      </c>
      <c r="D885" s="2" t="s">
        <v>4506</v>
      </c>
      <c r="E885" s="2" t="s">
        <v>4510</v>
      </c>
      <c r="G885" s="2" t="s">
        <v>4508</v>
      </c>
      <c r="H885" s="2" t="s">
        <v>4509</v>
      </c>
      <c r="K885" s="11">
        <v>44571</v>
      </c>
      <c r="L885" s="2" t="s">
        <v>4511</v>
      </c>
      <c r="N885" s="2" t="s">
        <v>4512</v>
      </c>
    </row>
    <row r="886" spans="1:70" s="2" customFormat="1" ht="13" x14ac:dyDescent="0.3">
      <c r="A886" s="2" t="s">
        <v>6816</v>
      </c>
      <c r="B886" s="2" t="s">
        <v>4507</v>
      </c>
      <c r="C886" s="9">
        <v>2022</v>
      </c>
      <c r="D886" s="2" t="s">
        <v>6320</v>
      </c>
      <c r="E886" s="2" t="s">
        <v>6322</v>
      </c>
      <c r="G886" s="2" t="s">
        <v>6321</v>
      </c>
      <c r="H886" s="2" t="s">
        <v>4509</v>
      </c>
      <c r="K886" s="11">
        <v>44575</v>
      </c>
      <c r="L886" s="2" t="s">
        <v>6323</v>
      </c>
      <c r="N886" s="2" t="s">
        <v>6324</v>
      </c>
    </row>
    <row r="887" spans="1:70" s="2" customFormat="1" ht="13" x14ac:dyDescent="0.3">
      <c r="A887" s="12" t="s">
        <v>11404</v>
      </c>
      <c r="B887" s="2" t="s">
        <v>8603</v>
      </c>
      <c r="C887" s="9" t="s">
        <v>7891</v>
      </c>
      <c r="D887" s="2" t="s">
        <v>6320</v>
      </c>
      <c r="E887" s="2" t="s">
        <v>8604</v>
      </c>
      <c r="U887" s="2" t="s">
        <v>7891</v>
      </c>
      <c r="V887" s="2" t="s">
        <v>8605</v>
      </c>
      <c r="W887" s="2" t="s">
        <v>7891</v>
      </c>
      <c r="X887" s="2" t="s">
        <v>7891</v>
      </c>
      <c r="Y887" s="2" t="s">
        <v>7891</v>
      </c>
      <c r="Z887" s="2" t="s">
        <v>7891</v>
      </c>
      <c r="AA887" s="2" t="s">
        <v>8606</v>
      </c>
      <c r="AB887" s="2" t="s">
        <v>8607</v>
      </c>
      <c r="AC887" s="2" t="s">
        <v>7891</v>
      </c>
      <c r="AD887" s="2" t="s">
        <v>7891</v>
      </c>
      <c r="AE887" s="2" t="s">
        <v>7891</v>
      </c>
      <c r="AF887" s="2" t="s">
        <v>7891</v>
      </c>
      <c r="AG887" s="2" t="s">
        <v>7891</v>
      </c>
      <c r="AH887" s="2" t="s">
        <v>7891</v>
      </c>
      <c r="AI887" s="2" t="s">
        <v>7891</v>
      </c>
      <c r="AJ887" s="2" t="s">
        <v>7891</v>
      </c>
      <c r="AK887" s="2" t="s">
        <v>7891</v>
      </c>
      <c r="AL887" s="2" t="s">
        <v>7891</v>
      </c>
      <c r="AM887" s="2" t="s">
        <v>7891</v>
      </c>
      <c r="AN887" s="2" t="s">
        <v>7891</v>
      </c>
      <c r="AO887" s="2" t="s">
        <v>8608</v>
      </c>
      <c r="AP887" s="2" t="s">
        <v>7891</v>
      </c>
      <c r="AQ887" s="2" t="s">
        <v>7891</v>
      </c>
      <c r="AR887" s="2" t="s">
        <v>7891</v>
      </c>
      <c r="AS887" s="2" t="s">
        <v>7891</v>
      </c>
      <c r="AT887" s="2" t="s">
        <v>7891</v>
      </c>
      <c r="AU887" s="2">
        <v>2022</v>
      </c>
      <c r="AV887" s="2">
        <v>15</v>
      </c>
      <c r="AW887" s="2" t="s">
        <v>7891</v>
      </c>
      <c r="AX887" s="2" t="s">
        <v>7891</v>
      </c>
      <c r="AY887" s="2" t="s">
        <v>7891</v>
      </c>
      <c r="AZ887" s="2" t="s">
        <v>7891</v>
      </c>
      <c r="BA887" s="2" t="s">
        <v>7891</v>
      </c>
      <c r="BB887" s="2">
        <v>83</v>
      </c>
      <c r="BC887" s="2">
        <v>93</v>
      </c>
      <c r="BD887" s="2" t="s">
        <v>7891</v>
      </c>
      <c r="BE887" s="2" t="s">
        <v>6324</v>
      </c>
      <c r="BF887" s="2" t="s">
        <v>7891</v>
      </c>
      <c r="BG887" s="2" t="s">
        <v>7891</v>
      </c>
      <c r="BH887" s="2" t="s">
        <v>7891</v>
      </c>
      <c r="BI887" s="2" t="s">
        <v>7891</v>
      </c>
      <c r="BJ887" s="2" t="s">
        <v>7891</v>
      </c>
      <c r="BK887" s="2" t="s">
        <v>7891</v>
      </c>
      <c r="BL887" s="2" t="s">
        <v>7891</v>
      </c>
      <c r="BM887" s="2">
        <v>35027855</v>
      </c>
      <c r="BN887" s="2" t="s">
        <v>7891</v>
      </c>
      <c r="BO887" s="2" t="s">
        <v>7891</v>
      </c>
      <c r="BP887" s="2" t="s">
        <v>7891</v>
      </c>
      <c r="BQ887" s="2" t="s">
        <v>7891</v>
      </c>
      <c r="BR887" s="2" t="s">
        <v>8609</v>
      </c>
    </row>
    <row r="888" spans="1:70" s="2" customFormat="1" ht="13" x14ac:dyDescent="0.3">
      <c r="A888" s="2" t="s">
        <v>3856</v>
      </c>
      <c r="B888" s="2" t="s">
        <v>3668</v>
      </c>
      <c r="C888" s="9">
        <v>2021</v>
      </c>
      <c r="D888" s="2" t="s">
        <v>3667</v>
      </c>
      <c r="E888" s="2" t="s">
        <v>2075</v>
      </c>
      <c r="F888" s="2" t="s">
        <v>3671</v>
      </c>
      <c r="H888" s="2" t="str">
        <f>"9780198834441"</f>
        <v>9780198834441</v>
      </c>
      <c r="I888" s="2" t="str">
        <f>"20210101"</f>
        <v>20210101</v>
      </c>
      <c r="L888" s="2">
        <v>41</v>
      </c>
      <c r="M888" s="2">
        <v>6</v>
      </c>
      <c r="N888" s="2" t="s">
        <v>3669</v>
      </c>
      <c r="P888" s="2" t="s">
        <v>2077</v>
      </c>
      <c r="Q888" s="2" t="s">
        <v>2078</v>
      </c>
      <c r="R888" s="2" t="s">
        <v>3670</v>
      </c>
      <c r="T888" s="2" t="s">
        <v>3671</v>
      </c>
      <c r="U888" s="2" t="s">
        <v>3672</v>
      </c>
    </row>
    <row r="889" spans="1:70" s="2" customFormat="1" ht="13" x14ac:dyDescent="0.3">
      <c r="A889" s="2" t="s">
        <v>11404</v>
      </c>
      <c r="B889" s="2" t="s">
        <v>11192</v>
      </c>
      <c r="C889" s="9" t="s">
        <v>7891</v>
      </c>
      <c r="D889" s="2" t="s">
        <v>11193</v>
      </c>
      <c r="E889" s="2" t="s">
        <v>11194</v>
      </c>
      <c r="U889" s="2" t="s">
        <v>7891</v>
      </c>
      <c r="V889" s="2" t="s">
        <v>11195</v>
      </c>
      <c r="W889" s="2" t="s">
        <v>7891</v>
      </c>
      <c r="X889" s="2" t="s">
        <v>7891</v>
      </c>
      <c r="Y889" s="2" t="s">
        <v>7891</v>
      </c>
      <c r="Z889" s="2" t="s">
        <v>7891</v>
      </c>
      <c r="AA889" s="2" t="s">
        <v>7891</v>
      </c>
      <c r="AB889" s="2" t="s">
        <v>7891</v>
      </c>
      <c r="AC889" s="2" t="s">
        <v>7891</v>
      </c>
      <c r="AD889" s="2" t="s">
        <v>7891</v>
      </c>
      <c r="AE889" s="2" t="s">
        <v>7891</v>
      </c>
      <c r="AF889" s="2" t="s">
        <v>7891</v>
      </c>
      <c r="AG889" s="2" t="s">
        <v>7891</v>
      </c>
      <c r="AH889" s="2" t="s">
        <v>7891</v>
      </c>
      <c r="AI889" s="2" t="s">
        <v>7891</v>
      </c>
      <c r="AJ889" s="2" t="s">
        <v>7891</v>
      </c>
      <c r="AK889" s="2" t="s">
        <v>7891</v>
      </c>
      <c r="AL889" s="2" t="s">
        <v>7891</v>
      </c>
      <c r="AM889" s="2" t="s">
        <v>7891</v>
      </c>
      <c r="AN889" s="2" t="s">
        <v>7891</v>
      </c>
      <c r="AO889" s="2" t="s">
        <v>11196</v>
      </c>
      <c r="AP889" s="2" t="s">
        <v>11197</v>
      </c>
      <c r="AQ889" s="2" t="s">
        <v>7891</v>
      </c>
      <c r="AR889" s="2" t="s">
        <v>7891</v>
      </c>
      <c r="AS889" s="2" t="s">
        <v>7891</v>
      </c>
      <c r="AT889" s="2" t="s">
        <v>9244</v>
      </c>
      <c r="AU889" s="2">
        <v>2020</v>
      </c>
      <c r="AV889" s="2">
        <v>26</v>
      </c>
      <c r="AW889" s="2">
        <v>5</v>
      </c>
      <c r="AX889" s="2" t="s">
        <v>7891</v>
      </c>
      <c r="AY889" s="2" t="s">
        <v>7891</v>
      </c>
      <c r="AZ889" s="2" t="s">
        <v>7891</v>
      </c>
      <c r="BA889" s="2" t="s">
        <v>7891</v>
      </c>
      <c r="BB889" s="2">
        <v>417</v>
      </c>
      <c r="BC889" s="2">
        <v>422</v>
      </c>
      <c r="BD889" s="2" t="s">
        <v>7891</v>
      </c>
      <c r="BE889" s="2" t="s">
        <v>11198</v>
      </c>
      <c r="BF889" s="2" t="s">
        <v>7891</v>
      </c>
      <c r="BG889" s="2" t="s">
        <v>7891</v>
      </c>
      <c r="BH889" s="2" t="s">
        <v>7891</v>
      </c>
      <c r="BI889" s="2" t="s">
        <v>7891</v>
      </c>
      <c r="BJ889" s="2" t="s">
        <v>7891</v>
      </c>
      <c r="BK889" s="2" t="s">
        <v>7891</v>
      </c>
      <c r="BL889" s="2" t="s">
        <v>7891</v>
      </c>
      <c r="BM889" s="2">
        <v>32936589</v>
      </c>
      <c r="BN889" s="2" t="s">
        <v>7891</v>
      </c>
      <c r="BO889" s="2" t="s">
        <v>7891</v>
      </c>
      <c r="BP889" s="2" t="s">
        <v>7891</v>
      </c>
      <c r="BQ889" s="2" t="s">
        <v>7891</v>
      </c>
      <c r="BR889" s="2" t="s">
        <v>11199</v>
      </c>
    </row>
    <row r="890" spans="1:70" s="2" customFormat="1" ht="13" x14ac:dyDescent="0.3">
      <c r="A890" s="2" t="s">
        <v>11404</v>
      </c>
      <c r="B890" s="2" t="s">
        <v>10575</v>
      </c>
      <c r="C890" s="9" t="s">
        <v>7891</v>
      </c>
      <c r="D890" s="2" t="s">
        <v>10576</v>
      </c>
      <c r="E890" s="2" t="s">
        <v>10577</v>
      </c>
      <c r="U890" s="2" t="s">
        <v>7891</v>
      </c>
      <c r="V890" s="2" t="s">
        <v>10578</v>
      </c>
      <c r="W890" s="2" t="s">
        <v>7891</v>
      </c>
      <c r="X890" s="2" t="s">
        <v>7891</v>
      </c>
      <c r="Y890" s="2" t="s">
        <v>7891</v>
      </c>
      <c r="Z890" s="2" t="s">
        <v>7891</v>
      </c>
      <c r="AA890" s="2" t="s">
        <v>7891</v>
      </c>
      <c r="AB890" s="2" t="s">
        <v>7891</v>
      </c>
      <c r="AC890" s="2" t="s">
        <v>7891</v>
      </c>
      <c r="AD890" s="2" t="s">
        <v>7891</v>
      </c>
      <c r="AE890" s="2" t="s">
        <v>7891</v>
      </c>
      <c r="AF890" s="2" t="s">
        <v>7891</v>
      </c>
      <c r="AG890" s="2" t="s">
        <v>7891</v>
      </c>
      <c r="AH890" s="2" t="s">
        <v>7891</v>
      </c>
      <c r="AI890" s="2" t="s">
        <v>7891</v>
      </c>
      <c r="AJ890" s="2" t="s">
        <v>7891</v>
      </c>
      <c r="AK890" s="2" t="s">
        <v>7891</v>
      </c>
      <c r="AL890" s="2" t="s">
        <v>7891</v>
      </c>
      <c r="AM890" s="2" t="s">
        <v>7891</v>
      </c>
      <c r="AN890" s="2" t="s">
        <v>7891</v>
      </c>
      <c r="AO890" s="2" t="s">
        <v>10579</v>
      </c>
      <c r="AP890" s="2" t="s">
        <v>10580</v>
      </c>
      <c r="AQ890" s="2" t="s">
        <v>7891</v>
      </c>
      <c r="AR890" s="2" t="s">
        <v>7891</v>
      </c>
      <c r="AS890" s="2" t="s">
        <v>7891</v>
      </c>
      <c r="AT890" s="2" t="s">
        <v>7891</v>
      </c>
      <c r="AU890" s="2">
        <v>2021</v>
      </c>
      <c r="AV890" s="2">
        <v>33</v>
      </c>
      <c r="AW890" s="2" t="s">
        <v>7891</v>
      </c>
      <c r="AX890" s="2" t="s">
        <v>7891</v>
      </c>
      <c r="AY890" s="2">
        <v>4</v>
      </c>
      <c r="AZ890" s="2" t="s">
        <v>7891</v>
      </c>
      <c r="BA890" s="2" t="s">
        <v>7891</v>
      </c>
      <c r="BB890" s="2" t="s">
        <v>10581</v>
      </c>
      <c r="BC890" s="2" t="s">
        <v>10582</v>
      </c>
      <c r="BD890" s="2" t="s">
        <v>7891</v>
      </c>
      <c r="BE890" s="2" t="s">
        <v>7891</v>
      </c>
      <c r="BF890" s="2" t="s">
        <v>7891</v>
      </c>
      <c r="BG890" s="2" t="s">
        <v>7891</v>
      </c>
      <c r="BH890" s="2" t="s">
        <v>7891</v>
      </c>
      <c r="BI890" s="2" t="s">
        <v>7891</v>
      </c>
      <c r="BJ890" s="2" t="s">
        <v>7891</v>
      </c>
      <c r="BK890" s="2" t="s">
        <v>7891</v>
      </c>
      <c r="BL890" s="2" t="s">
        <v>7891</v>
      </c>
      <c r="BM890" s="2" t="s">
        <v>7891</v>
      </c>
      <c r="BN890" s="2" t="s">
        <v>7891</v>
      </c>
      <c r="BO890" s="2" t="s">
        <v>7891</v>
      </c>
      <c r="BP890" s="2" t="s">
        <v>7891</v>
      </c>
      <c r="BQ890" s="2" t="s">
        <v>7891</v>
      </c>
      <c r="BR890" s="2" t="s">
        <v>10583</v>
      </c>
    </row>
    <row r="891" spans="1:70" s="2" customFormat="1" ht="13" x14ac:dyDescent="0.3">
      <c r="A891" s="12" t="s">
        <v>6816</v>
      </c>
      <c r="B891" s="2" t="s">
        <v>5149</v>
      </c>
      <c r="C891" s="9">
        <v>2021</v>
      </c>
      <c r="D891" s="2" t="s">
        <v>5148</v>
      </c>
      <c r="E891" s="2" t="s">
        <v>5152</v>
      </c>
      <c r="G891" s="2" t="s">
        <v>5150</v>
      </c>
      <c r="H891" s="2" t="s">
        <v>5151</v>
      </c>
      <c r="K891" s="11">
        <v>44127</v>
      </c>
      <c r="N891" s="2" t="s">
        <v>1732</v>
      </c>
    </row>
    <row r="892" spans="1:70" s="2" customFormat="1" ht="13" x14ac:dyDescent="0.3">
      <c r="A892" s="12" t="s">
        <v>11404</v>
      </c>
      <c r="B892" s="2" t="s">
        <v>11062</v>
      </c>
      <c r="C892" s="9" t="s">
        <v>7891</v>
      </c>
      <c r="D892" s="2" t="s">
        <v>5148</v>
      </c>
      <c r="E892" s="2" t="s">
        <v>11063</v>
      </c>
      <c r="U892" s="2" t="s">
        <v>7891</v>
      </c>
      <c r="V892" s="2" t="s">
        <v>1734</v>
      </c>
      <c r="W892" s="2" t="s">
        <v>7891</v>
      </c>
      <c r="X892" s="2" t="s">
        <v>7891</v>
      </c>
      <c r="Y892" s="2" t="s">
        <v>7891</v>
      </c>
      <c r="Z892" s="2" t="s">
        <v>7891</v>
      </c>
      <c r="AA892" s="2" t="s">
        <v>7891</v>
      </c>
      <c r="AB892" s="2" t="s">
        <v>11064</v>
      </c>
      <c r="AC892" s="2" t="s">
        <v>7891</v>
      </c>
      <c r="AD892" s="2" t="s">
        <v>7891</v>
      </c>
      <c r="AE892" s="2" t="s">
        <v>7891</v>
      </c>
      <c r="AF892" s="2" t="s">
        <v>7891</v>
      </c>
      <c r="AG892" s="2" t="s">
        <v>7891</v>
      </c>
      <c r="AH892" s="2" t="s">
        <v>7891</v>
      </c>
      <c r="AI892" s="2" t="s">
        <v>7891</v>
      </c>
      <c r="AJ892" s="2" t="s">
        <v>7891</v>
      </c>
      <c r="AK892" s="2" t="s">
        <v>7891</v>
      </c>
      <c r="AL892" s="2" t="s">
        <v>7891</v>
      </c>
      <c r="AM892" s="2" t="s">
        <v>7891</v>
      </c>
      <c r="AN892" s="2" t="s">
        <v>7891</v>
      </c>
      <c r="AO892" s="2" t="s">
        <v>11065</v>
      </c>
      <c r="AP892" s="2" t="s">
        <v>11066</v>
      </c>
      <c r="AQ892" s="2" t="s">
        <v>7891</v>
      </c>
      <c r="AR892" s="2" t="s">
        <v>7891</v>
      </c>
      <c r="AS892" s="2" t="s">
        <v>7891</v>
      </c>
      <c r="AT892" s="2" t="s">
        <v>7895</v>
      </c>
      <c r="AU892" s="2">
        <v>2021</v>
      </c>
      <c r="AV892" s="2">
        <v>57</v>
      </c>
      <c r="AW892" s="2">
        <v>6</v>
      </c>
      <c r="AX892" s="2" t="s">
        <v>7891</v>
      </c>
      <c r="AY892" s="2" t="s">
        <v>7891</v>
      </c>
      <c r="AZ892" s="2" t="s">
        <v>7891</v>
      </c>
      <c r="BA892" s="2" t="s">
        <v>7891</v>
      </c>
      <c r="BB892" s="2">
        <v>1045</v>
      </c>
      <c r="BC892" s="2">
        <v>1051</v>
      </c>
      <c r="BD892" s="2" t="s">
        <v>7891</v>
      </c>
      <c r="BE892" s="2" t="s">
        <v>1732</v>
      </c>
      <c r="BF892" s="2" t="s">
        <v>7891</v>
      </c>
      <c r="BG892" s="2" t="s">
        <v>11067</v>
      </c>
      <c r="BH892" s="2" t="s">
        <v>7891</v>
      </c>
      <c r="BI892" s="2" t="s">
        <v>7891</v>
      </c>
      <c r="BJ892" s="2" t="s">
        <v>7891</v>
      </c>
      <c r="BK892" s="2" t="s">
        <v>7891</v>
      </c>
      <c r="BL892" s="2" t="s">
        <v>7891</v>
      </c>
      <c r="BM892" s="2">
        <v>33095330</v>
      </c>
      <c r="BN892" s="2" t="s">
        <v>7891</v>
      </c>
      <c r="BO892" s="2" t="s">
        <v>7891</v>
      </c>
      <c r="BP892" s="2" t="s">
        <v>7891</v>
      </c>
      <c r="BQ892" s="2" t="s">
        <v>7891</v>
      </c>
      <c r="BR892" s="2" t="s">
        <v>11068</v>
      </c>
    </row>
    <row r="893" spans="1:70" s="2" customFormat="1" ht="13" x14ac:dyDescent="0.3">
      <c r="A893" s="2" t="s">
        <v>1827</v>
      </c>
      <c r="B893" s="2" t="s">
        <v>1730</v>
      </c>
      <c r="C893" s="10" t="str">
        <f>"2021"</f>
        <v>2021</v>
      </c>
      <c r="D893" s="2" t="s">
        <v>1729</v>
      </c>
      <c r="E893" s="2" t="s">
        <v>1731</v>
      </c>
      <c r="F893" s="2" t="s">
        <v>1734</v>
      </c>
      <c r="G893" s="2" t="str">
        <f>"00103853"</f>
        <v>00103853</v>
      </c>
      <c r="I893" s="2" t="str">
        <f>"Aug2021"</f>
        <v>Aug2021</v>
      </c>
      <c r="J893" s="2">
        <v>57</v>
      </c>
      <c r="K893" s="2">
        <v>6</v>
      </c>
      <c r="L893" s="2">
        <v>1045</v>
      </c>
      <c r="M893" s="2">
        <v>7</v>
      </c>
      <c r="N893" s="2">
        <v>151001989</v>
      </c>
      <c r="O893" s="2" t="s">
        <v>1732</v>
      </c>
      <c r="P893" s="2" t="s">
        <v>691</v>
      </c>
      <c r="Q893" s="2" t="s">
        <v>442</v>
      </c>
      <c r="R893" s="2" t="s">
        <v>1733</v>
      </c>
      <c r="U893" s="2" t="s">
        <v>1735</v>
      </c>
    </row>
    <row r="894" spans="1:70" s="2" customFormat="1" ht="13" x14ac:dyDescent="0.3">
      <c r="A894" s="2" t="s">
        <v>6954</v>
      </c>
      <c r="B894" s="2" t="s">
        <v>6896</v>
      </c>
      <c r="C894" s="9">
        <v>2021</v>
      </c>
      <c r="D894" s="2" t="s">
        <v>6895</v>
      </c>
      <c r="E894" s="2" t="s">
        <v>6885</v>
      </c>
      <c r="G894" s="2" t="s">
        <v>6897</v>
      </c>
      <c r="H894" s="2" t="s">
        <v>6898</v>
      </c>
      <c r="K894" s="11">
        <v>44171</v>
      </c>
      <c r="N894" s="2" t="s">
        <v>6899</v>
      </c>
    </row>
    <row r="895" spans="1:70" s="2" customFormat="1" ht="13" x14ac:dyDescent="0.3">
      <c r="A895" s="12" t="s">
        <v>7505</v>
      </c>
      <c r="B895" s="2" t="s">
        <v>7462</v>
      </c>
      <c r="C895" s="9">
        <v>2021</v>
      </c>
      <c r="D895" s="2" t="s">
        <v>6895</v>
      </c>
      <c r="E895" s="2" t="s">
        <v>7442</v>
      </c>
      <c r="G895" s="2">
        <v>167</v>
      </c>
      <c r="J895" s="2">
        <v>491</v>
      </c>
      <c r="K895" s="2">
        <v>501</v>
      </c>
      <c r="M895" s="2">
        <v>1</v>
      </c>
      <c r="N895" s="2" t="s">
        <v>6899</v>
      </c>
      <c r="O895" s="2" t="s">
        <v>7463</v>
      </c>
      <c r="P895" s="2" t="s">
        <v>467</v>
      </c>
      <c r="Q895" s="2" t="s">
        <v>7218</v>
      </c>
      <c r="S895" s="2" t="s">
        <v>7219</v>
      </c>
      <c r="T895" s="2" t="s">
        <v>7464</v>
      </c>
    </row>
    <row r="896" spans="1:70" s="2" customFormat="1" ht="13" x14ac:dyDescent="0.3">
      <c r="A896" s="12" t="s">
        <v>11407</v>
      </c>
      <c r="B896" s="2" t="s">
        <v>11529</v>
      </c>
      <c r="C896" s="9" t="s">
        <v>7891</v>
      </c>
      <c r="D896" s="2" t="s">
        <v>6895</v>
      </c>
      <c r="E896" s="2" t="s">
        <v>11530</v>
      </c>
      <c r="U896" s="2" t="s">
        <v>7891</v>
      </c>
      <c r="V896" s="2" t="s">
        <v>11531</v>
      </c>
      <c r="W896" s="2" t="s">
        <v>7891</v>
      </c>
      <c r="X896" s="2" t="s">
        <v>7891</v>
      </c>
      <c r="Y896" s="2" t="s">
        <v>7891</v>
      </c>
      <c r="Z896" s="2" t="s">
        <v>7891</v>
      </c>
      <c r="AA896" s="2" t="s">
        <v>7891</v>
      </c>
      <c r="AB896" s="2" t="s">
        <v>7891</v>
      </c>
      <c r="AC896" s="2" t="s">
        <v>7891</v>
      </c>
      <c r="AD896" s="2" t="s">
        <v>7891</v>
      </c>
      <c r="AE896" s="2" t="s">
        <v>7891</v>
      </c>
      <c r="AF896" s="2" t="s">
        <v>7891</v>
      </c>
      <c r="AG896" s="2" t="s">
        <v>7891</v>
      </c>
      <c r="AH896" s="2" t="s">
        <v>7891</v>
      </c>
      <c r="AI896" s="2" t="s">
        <v>7891</v>
      </c>
      <c r="AJ896" s="2" t="s">
        <v>7891</v>
      </c>
      <c r="AK896" s="2" t="s">
        <v>7891</v>
      </c>
      <c r="AL896" s="2" t="s">
        <v>7891</v>
      </c>
      <c r="AM896" s="2" t="s">
        <v>7891</v>
      </c>
      <c r="AN896" s="2" t="s">
        <v>7891</v>
      </c>
      <c r="AO896" s="2" t="s">
        <v>11532</v>
      </c>
      <c r="AP896" s="2" t="s">
        <v>11533</v>
      </c>
      <c r="AQ896" s="2" t="s">
        <v>7891</v>
      </c>
      <c r="AR896" s="2" t="s">
        <v>7891</v>
      </c>
      <c r="AS896" s="2" t="s">
        <v>7891</v>
      </c>
      <c r="AT896" s="2" t="s">
        <v>11534</v>
      </c>
      <c r="AU896" s="2">
        <v>2021</v>
      </c>
      <c r="AV896" s="2">
        <v>167</v>
      </c>
      <c r="AW896" s="2" t="s">
        <v>7891</v>
      </c>
      <c r="AX896" s="2" t="s">
        <v>7891</v>
      </c>
      <c r="AY896" s="2" t="s">
        <v>7891</v>
      </c>
      <c r="AZ896" s="2" t="s">
        <v>7891</v>
      </c>
      <c r="BA896" s="2" t="s">
        <v>7891</v>
      </c>
      <c r="BB896" s="2">
        <v>491</v>
      </c>
      <c r="BC896" s="2">
        <v>501</v>
      </c>
      <c r="BD896" s="2" t="s">
        <v>7891</v>
      </c>
      <c r="BE896" s="2" t="s">
        <v>6899</v>
      </c>
      <c r="BF896" s="2" t="s">
        <v>7891</v>
      </c>
      <c r="BG896" s="2" t="s">
        <v>7891</v>
      </c>
      <c r="BH896" s="2" t="s">
        <v>7891</v>
      </c>
      <c r="BI896" s="2" t="s">
        <v>7891</v>
      </c>
      <c r="BJ896" s="2" t="s">
        <v>7891</v>
      </c>
      <c r="BK896" s="2" t="s">
        <v>7891</v>
      </c>
      <c r="BL896" s="2" t="s">
        <v>7891</v>
      </c>
      <c r="BM896" s="2">
        <v>33279562</v>
      </c>
      <c r="BN896" s="2" t="s">
        <v>7891</v>
      </c>
      <c r="BO896" s="2" t="s">
        <v>7891</v>
      </c>
      <c r="BP896" s="2" t="s">
        <v>7891</v>
      </c>
      <c r="BQ896" s="2" t="s">
        <v>7891</v>
      </c>
      <c r="BR896" s="2" t="s">
        <v>11535</v>
      </c>
    </row>
    <row r="897" spans="1:70" s="2" customFormat="1" ht="13" x14ac:dyDescent="0.3">
      <c r="A897" s="2" t="s">
        <v>11404</v>
      </c>
      <c r="B897" s="2" t="s">
        <v>9890</v>
      </c>
      <c r="C897" s="9" t="s">
        <v>7891</v>
      </c>
      <c r="D897" s="2" t="s">
        <v>9891</v>
      </c>
      <c r="E897" s="2" t="s">
        <v>9892</v>
      </c>
      <c r="U897" s="2" t="s">
        <v>7891</v>
      </c>
      <c r="V897" s="2" t="s">
        <v>9893</v>
      </c>
      <c r="W897" s="2" t="s">
        <v>7891</v>
      </c>
      <c r="X897" s="2" t="s">
        <v>7891</v>
      </c>
      <c r="Y897" s="2" t="s">
        <v>7891</v>
      </c>
      <c r="Z897" s="2" t="s">
        <v>7891</v>
      </c>
      <c r="AA897" s="2" t="s">
        <v>7891</v>
      </c>
      <c r="AB897" s="2" t="s">
        <v>7891</v>
      </c>
      <c r="AC897" s="2" t="s">
        <v>7891</v>
      </c>
      <c r="AD897" s="2" t="s">
        <v>7891</v>
      </c>
      <c r="AE897" s="2" t="s">
        <v>7891</v>
      </c>
      <c r="AF897" s="2" t="s">
        <v>7891</v>
      </c>
      <c r="AG897" s="2" t="s">
        <v>7891</v>
      </c>
      <c r="AH897" s="2" t="s">
        <v>7891</v>
      </c>
      <c r="AI897" s="2" t="s">
        <v>7891</v>
      </c>
      <c r="AJ897" s="2" t="s">
        <v>7891</v>
      </c>
      <c r="AK897" s="2" t="s">
        <v>7891</v>
      </c>
      <c r="AL897" s="2" t="s">
        <v>7891</v>
      </c>
      <c r="AM897" s="2" t="s">
        <v>7891</v>
      </c>
      <c r="AN897" s="2" t="s">
        <v>7891</v>
      </c>
      <c r="AO897" s="2" t="s">
        <v>9894</v>
      </c>
      <c r="AP897" s="2" t="s">
        <v>7891</v>
      </c>
      <c r="AQ897" s="2" t="s">
        <v>7891</v>
      </c>
      <c r="AR897" s="2" t="s">
        <v>7891</v>
      </c>
      <c r="AS897" s="2" t="s">
        <v>7891</v>
      </c>
      <c r="AT897" s="2" t="s">
        <v>9895</v>
      </c>
      <c r="AU897" s="2">
        <v>2021</v>
      </c>
      <c r="AV897" s="2">
        <v>48</v>
      </c>
      <c r="AW897" s="2">
        <v>2</v>
      </c>
      <c r="AX897" s="2" t="s">
        <v>7891</v>
      </c>
      <c r="AY897" s="2" t="s">
        <v>7891</v>
      </c>
      <c r="AZ897" s="2" t="s">
        <v>7891</v>
      </c>
      <c r="BA897" s="2" t="s">
        <v>7891</v>
      </c>
      <c r="BB897" s="2">
        <v>292</v>
      </c>
      <c r="BC897" s="2">
        <v>298</v>
      </c>
      <c r="BD897" s="2" t="s">
        <v>7891</v>
      </c>
      <c r="BE897" s="2" t="s">
        <v>9896</v>
      </c>
      <c r="BF897" s="2" t="s">
        <v>7891</v>
      </c>
      <c r="BG897" s="2" t="s">
        <v>7891</v>
      </c>
      <c r="BH897" s="2" t="s">
        <v>7891</v>
      </c>
      <c r="BI897" s="2" t="s">
        <v>7891</v>
      </c>
      <c r="BJ897" s="2" t="s">
        <v>7891</v>
      </c>
      <c r="BK897" s="2" t="s">
        <v>7891</v>
      </c>
      <c r="BL897" s="2" t="s">
        <v>7891</v>
      </c>
      <c r="BM897" s="2" t="s">
        <v>7891</v>
      </c>
      <c r="BN897" s="2" t="s">
        <v>7891</v>
      </c>
      <c r="BO897" s="2" t="s">
        <v>7891</v>
      </c>
      <c r="BP897" s="2" t="s">
        <v>7891</v>
      </c>
      <c r="BQ897" s="2" t="s">
        <v>7891</v>
      </c>
      <c r="BR897" s="2" t="s">
        <v>9897</v>
      </c>
    </row>
    <row r="898" spans="1:70" s="2" customFormat="1" ht="13" x14ac:dyDescent="0.3">
      <c r="A898" s="2" t="s">
        <v>6816</v>
      </c>
      <c r="B898" s="2" t="s">
        <v>6302</v>
      </c>
      <c r="C898" s="9">
        <v>2020</v>
      </c>
      <c r="D898" s="2" t="s">
        <v>6301</v>
      </c>
      <c r="E898" s="2" t="s">
        <v>6305</v>
      </c>
      <c r="G898" s="2" t="s">
        <v>6303</v>
      </c>
      <c r="H898" s="2" t="s">
        <v>6304</v>
      </c>
      <c r="K898" s="11">
        <v>44260</v>
      </c>
      <c r="L898" s="2" t="s">
        <v>6306</v>
      </c>
      <c r="N898" s="2" t="s">
        <v>6307</v>
      </c>
    </row>
    <row r="899" spans="1:70" s="2" customFormat="1" ht="13" x14ac:dyDescent="0.3">
      <c r="A899" s="12" t="s">
        <v>11404</v>
      </c>
      <c r="B899" s="2" t="s">
        <v>10992</v>
      </c>
      <c r="C899" s="9" t="s">
        <v>7891</v>
      </c>
      <c r="D899" s="2" t="s">
        <v>6301</v>
      </c>
      <c r="E899" s="2" t="s">
        <v>10993</v>
      </c>
      <c r="U899" s="2" t="s">
        <v>7891</v>
      </c>
      <c r="V899" s="2" t="s">
        <v>10994</v>
      </c>
      <c r="W899" s="2" t="s">
        <v>7891</v>
      </c>
      <c r="X899" s="2" t="s">
        <v>7891</v>
      </c>
      <c r="Y899" s="2" t="s">
        <v>7891</v>
      </c>
      <c r="Z899" s="2" t="s">
        <v>7891</v>
      </c>
      <c r="AA899" s="2" t="s">
        <v>7891</v>
      </c>
      <c r="AB899" s="2" t="s">
        <v>7891</v>
      </c>
      <c r="AC899" s="2" t="s">
        <v>7891</v>
      </c>
      <c r="AD899" s="2" t="s">
        <v>7891</v>
      </c>
      <c r="AE899" s="2" t="s">
        <v>7891</v>
      </c>
      <c r="AF899" s="2" t="s">
        <v>7891</v>
      </c>
      <c r="AG899" s="2" t="s">
        <v>7891</v>
      </c>
      <c r="AH899" s="2" t="s">
        <v>7891</v>
      </c>
      <c r="AI899" s="2" t="s">
        <v>7891</v>
      </c>
      <c r="AJ899" s="2" t="s">
        <v>7891</v>
      </c>
      <c r="AK899" s="2" t="s">
        <v>7891</v>
      </c>
      <c r="AL899" s="2" t="s">
        <v>7891</v>
      </c>
      <c r="AM899" s="2" t="s">
        <v>7891</v>
      </c>
      <c r="AN899" s="2" t="s">
        <v>7891</v>
      </c>
      <c r="AO899" s="2" t="s">
        <v>10995</v>
      </c>
      <c r="AP899" s="2" t="s">
        <v>10996</v>
      </c>
      <c r="AQ899" s="2" t="s">
        <v>7891</v>
      </c>
      <c r="AR899" s="2" t="s">
        <v>7891</v>
      </c>
      <c r="AS899" s="2" t="s">
        <v>7891</v>
      </c>
      <c r="AT899" s="2" t="s">
        <v>8946</v>
      </c>
      <c r="AU899" s="2">
        <v>2020</v>
      </c>
      <c r="AV899" s="2">
        <v>52</v>
      </c>
      <c r="AW899" s="2">
        <v>6</v>
      </c>
      <c r="AX899" s="2" t="s">
        <v>7891</v>
      </c>
      <c r="AY899" s="2" t="s">
        <v>7891</v>
      </c>
      <c r="AZ899" s="2" t="s">
        <v>7891</v>
      </c>
      <c r="BA899" s="2" t="s">
        <v>7891</v>
      </c>
      <c r="BB899" s="2">
        <v>520</v>
      </c>
      <c r="BC899" s="2">
        <v>523</v>
      </c>
      <c r="BD899" s="2" t="s">
        <v>7891</v>
      </c>
      <c r="BE899" s="2" t="s">
        <v>6307</v>
      </c>
      <c r="BF899" s="2" t="s">
        <v>7891</v>
      </c>
      <c r="BG899" s="2" t="s">
        <v>7891</v>
      </c>
      <c r="BH899" s="2" t="s">
        <v>7891</v>
      </c>
      <c r="BI899" s="2" t="s">
        <v>7891</v>
      </c>
      <c r="BJ899" s="2" t="s">
        <v>7891</v>
      </c>
      <c r="BK899" s="2" t="s">
        <v>7891</v>
      </c>
      <c r="BL899" s="2" t="s">
        <v>7891</v>
      </c>
      <c r="BM899" s="2">
        <v>33666194</v>
      </c>
      <c r="BN899" s="2" t="s">
        <v>7891</v>
      </c>
      <c r="BO899" s="2" t="s">
        <v>7891</v>
      </c>
      <c r="BP899" s="2" t="s">
        <v>7891</v>
      </c>
      <c r="BQ899" s="2" t="s">
        <v>7891</v>
      </c>
      <c r="BR899" s="2" t="s">
        <v>10997</v>
      </c>
    </row>
    <row r="900" spans="1:70" s="2" customFormat="1" ht="13" x14ac:dyDescent="0.3">
      <c r="A900" s="2" t="s">
        <v>11404</v>
      </c>
      <c r="B900" s="2" t="s">
        <v>8928</v>
      </c>
      <c r="C900" s="9" t="s">
        <v>7891</v>
      </c>
      <c r="D900" s="2" t="s">
        <v>8929</v>
      </c>
      <c r="E900" s="2" t="s">
        <v>8930</v>
      </c>
      <c r="U900" s="2" t="s">
        <v>7891</v>
      </c>
      <c r="V900" s="2" t="s">
        <v>8931</v>
      </c>
      <c r="W900" s="2" t="s">
        <v>7891</v>
      </c>
      <c r="X900" s="2" t="s">
        <v>7891</v>
      </c>
      <c r="Y900" s="2" t="s">
        <v>7891</v>
      </c>
      <c r="Z900" s="2" t="s">
        <v>7891</v>
      </c>
      <c r="AA900" s="2" t="s">
        <v>7891</v>
      </c>
      <c r="AB900" s="2" t="s">
        <v>8932</v>
      </c>
      <c r="AC900" s="2" t="s">
        <v>7891</v>
      </c>
      <c r="AD900" s="2" t="s">
        <v>7891</v>
      </c>
      <c r="AE900" s="2" t="s">
        <v>7891</v>
      </c>
      <c r="AF900" s="2" t="s">
        <v>7891</v>
      </c>
      <c r="AG900" s="2" t="s">
        <v>7891</v>
      </c>
      <c r="AH900" s="2" t="s">
        <v>7891</v>
      </c>
      <c r="AI900" s="2" t="s">
        <v>7891</v>
      </c>
      <c r="AJ900" s="2" t="s">
        <v>7891</v>
      </c>
      <c r="AK900" s="2" t="s">
        <v>7891</v>
      </c>
      <c r="AL900" s="2" t="s">
        <v>7891</v>
      </c>
      <c r="AM900" s="2" t="s">
        <v>7891</v>
      </c>
      <c r="AN900" s="2" t="s">
        <v>7891</v>
      </c>
      <c r="AO900" s="2" t="s">
        <v>7891</v>
      </c>
      <c r="AP900" s="2" t="s">
        <v>8933</v>
      </c>
      <c r="AQ900" s="2" t="s">
        <v>7891</v>
      </c>
      <c r="AR900" s="2" t="s">
        <v>7891</v>
      </c>
      <c r="AS900" s="2" t="s">
        <v>7891</v>
      </c>
      <c r="AT900" s="2" t="s">
        <v>8934</v>
      </c>
      <c r="AU900" s="2">
        <v>2021</v>
      </c>
      <c r="AV900" s="2">
        <v>8</v>
      </c>
      <c r="AW900" s="2">
        <v>1</v>
      </c>
      <c r="AX900" s="2" t="s">
        <v>7891</v>
      </c>
      <c r="AY900" s="2" t="s">
        <v>7891</v>
      </c>
      <c r="AZ900" s="2" t="s">
        <v>7891</v>
      </c>
      <c r="BA900" s="2" t="s">
        <v>7891</v>
      </c>
      <c r="BB900" s="2" t="s">
        <v>7891</v>
      </c>
      <c r="BC900" s="2" t="s">
        <v>7891</v>
      </c>
      <c r="BD900" s="2">
        <v>260</v>
      </c>
      <c r="BE900" s="2" t="s">
        <v>8935</v>
      </c>
      <c r="BF900" s="2" t="s">
        <v>7891</v>
      </c>
      <c r="BG900" s="2" t="s">
        <v>7891</v>
      </c>
      <c r="BH900" s="2" t="s">
        <v>7891</v>
      </c>
      <c r="BI900" s="2" t="s">
        <v>7891</v>
      </c>
      <c r="BJ900" s="2" t="s">
        <v>7891</v>
      </c>
      <c r="BK900" s="2" t="s">
        <v>7891</v>
      </c>
      <c r="BL900" s="2" t="s">
        <v>7891</v>
      </c>
      <c r="BM900" s="2" t="s">
        <v>7891</v>
      </c>
      <c r="BN900" s="2" t="s">
        <v>7891</v>
      </c>
      <c r="BO900" s="2" t="s">
        <v>7891</v>
      </c>
      <c r="BP900" s="2" t="s">
        <v>7891</v>
      </c>
      <c r="BQ900" s="2" t="s">
        <v>7891</v>
      </c>
      <c r="BR900" s="2" t="s">
        <v>8936</v>
      </c>
    </row>
    <row r="901" spans="1:70" s="2" customFormat="1" ht="13" x14ac:dyDescent="0.3">
      <c r="A901" s="2" t="s">
        <v>6816</v>
      </c>
      <c r="B901" s="2" t="s">
        <v>4275</v>
      </c>
      <c r="C901" s="9">
        <v>2021</v>
      </c>
      <c r="D901" s="2" t="s">
        <v>4274</v>
      </c>
      <c r="E901" s="2" t="s">
        <v>4278</v>
      </c>
      <c r="G901" s="2" t="s">
        <v>4276</v>
      </c>
      <c r="H901" s="2" t="s">
        <v>4277</v>
      </c>
      <c r="K901" s="11">
        <v>44575</v>
      </c>
      <c r="L901" s="2" t="s">
        <v>4279</v>
      </c>
      <c r="N901" s="2" t="s">
        <v>4280</v>
      </c>
    </row>
    <row r="902" spans="1:70" s="2" customFormat="1" ht="13" x14ac:dyDescent="0.3">
      <c r="A902" s="2" t="s">
        <v>1827</v>
      </c>
      <c r="B902" s="2" t="s">
        <v>916</v>
      </c>
      <c r="C902" s="10">
        <v>2021</v>
      </c>
      <c r="D902" s="2" t="s">
        <v>915</v>
      </c>
      <c r="E902" s="2" t="s">
        <v>917</v>
      </c>
      <c r="F902" s="2" t="s">
        <v>920</v>
      </c>
      <c r="G902" s="2" t="str">
        <f>"15554155"</f>
        <v>15554155</v>
      </c>
      <c r="I902" s="2" t="str">
        <f>"Jul2021"</f>
        <v>Jul2021</v>
      </c>
      <c r="J902" s="2">
        <v>17</v>
      </c>
      <c r="K902" s="2">
        <v>7</v>
      </c>
      <c r="L902" s="2">
        <v>833</v>
      </c>
      <c r="M902" s="2">
        <v>7</v>
      </c>
      <c r="N902" s="2">
        <v>151555296</v>
      </c>
      <c r="O902" s="2" t="s">
        <v>918</v>
      </c>
      <c r="P902" s="2" t="s">
        <v>449</v>
      </c>
      <c r="Q902" s="2" t="s">
        <v>442</v>
      </c>
      <c r="R902" s="2" t="s">
        <v>919</v>
      </c>
      <c r="U902" s="2" t="s">
        <v>921</v>
      </c>
    </row>
    <row r="903" spans="1:70" s="2" customFormat="1" ht="13" x14ac:dyDescent="0.3">
      <c r="A903" s="12" t="s">
        <v>11404</v>
      </c>
      <c r="B903" s="2" t="s">
        <v>9446</v>
      </c>
      <c r="C903" s="9" t="s">
        <v>7891</v>
      </c>
      <c r="D903" s="2" t="s">
        <v>9447</v>
      </c>
      <c r="E903" s="2" t="s">
        <v>9448</v>
      </c>
      <c r="U903" s="2" t="s">
        <v>7891</v>
      </c>
      <c r="V903" s="2" t="s">
        <v>9449</v>
      </c>
      <c r="W903" s="2" t="s">
        <v>7891</v>
      </c>
      <c r="X903" s="2" t="s">
        <v>7891</v>
      </c>
      <c r="Y903" s="2" t="s">
        <v>7891</v>
      </c>
      <c r="Z903" s="2" t="s">
        <v>7891</v>
      </c>
      <c r="AA903" s="2" t="s">
        <v>7891</v>
      </c>
      <c r="AB903" s="2" t="s">
        <v>7891</v>
      </c>
      <c r="AC903" s="2" t="s">
        <v>7891</v>
      </c>
      <c r="AD903" s="2" t="s">
        <v>7891</v>
      </c>
      <c r="AE903" s="2" t="s">
        <v>7891</v>
      </c>
      <c r="AF903" s="2" t="s">
        <v>7891</v>
      </c>
      <c r="AG903" s="2" t="s">
        <v>7891</v>
      </c>
      <c r="AH903" s="2" t="s">
        <v>7891</v>
      </c>
      <c r="AI903" s="2" t="s">
        <v>7891</v>
      </c>
      <c r="AJ903" s="2" t="s">
        <v>7891</v>
      </c>
      <c r="AK903" s="2" t="s">
        <v>7891</v>
      </c>
      <c r="AL903" s="2" t="s">
        <v>7891</v>
      </c>
      <c r="AM903" s="2" t="s">
        <v>7891</v>
      </c>
      <c r="AN903" s="2" t="s">
        <v>7891</v>
      </c>
      <c r="AO903" s="2" t="s">
        <v>9450</v>
      </c>
      <c r="AP903" s="2" t="s">
        <v>9451</v>
      </c>
      <c r="AQ903" s="2" t="s">
        <v>7891</v>
      </c>
      <c r="AR903" s="2" t="s">
        <v>7891</v>
      </c>
      <c r="AS903" s="2" t="s">
        <v>7891</v>
      </c>
      <c r="AT903" s="2" t="s">
        <v>9452</v>
      </c>
      <c r="AU903" s="2">
        <v>2021</v>
      </c>
      <c r="AV903" s="2">
        <v>17</v>
      </c>
      <c r="AW903" s="2">
        <v>7</v>
      </c>
      <c r="AX903" s="2" t="s">
        <v>7891</v>
      </c>
      <c r="AY903" s="2" t="s">
        <v>7891</v>
      </c>
      <c r="AZ903" s="2" t="s">
        <v>7891</v>
      </c>
      <c r="BA903" s="2" t="s">
        <v>7891</v>
      </c>
      <c r="BB903" s="2">
        <v>833</v>
      </c>
      <c r="BC903" s="2">
        <v>839</v>
      </c>
      <c r="BD903" s="2" t="s">
        <v>7891</v>
      </c>
      <c r="BE903" s="2" t="s">
        <v>918</v>
      </c>
      <c r="BF903" s="2" t="s">
        <v>7891</v>
      </c>
      <c r="BG903" s="2" t="s">
        <v>9417</v>
      </c>
      <c r="BH903" s="2" t="s">
        <v>7891</v>
      </c>
      <c r="BI903" s="2" t="s">
        <v>7891</v>
      </c>
      <c r="BJ903" s="2" t="s">
        <v>7891</v>
      </c>
      <c r="BK903" s="2" t="s">
        <v>7891</v>
      </c>
      <c r="BL903" s="2" t="s">
        <v>7891</v>
      </c>
      <c r="BM903" s="2" t="s">
        <v>7891</v>
      </c>
      <c r="BN903" s="2" t="s">
        <v>7891</v>
      </c>
      <c r="BO903" s="2" t="s">
        <v>7891</v>
      </c>
      <c r="BP903" s="2" t="s">
        <v>7891</v>
      </c>
      <c r="BQ903" s="2" t="s">
        <v>7891</v>
      </c>
      <c r="BR903" s="2" t="s">
        <v>9453</v>
      </c>
    </row>
    <row r="904" spans="1:70" s="2" customFormat="1" ht="13" x14ac:dyDescent="0.3">
      <c r="A904" s="2" t="s">
        <v>11404</v>
      </c>
      <c r="B904" s="2" t="s">
        <v>10062</v>
      </c>
      <c r="C904" s="9" t="s">
        <v>7891</v>
      </c>
      <c r="D904" s="2" t="s">
        <v>10063</v>
      </c>
      <c r="E904" s="2" t="s">
        <v>10064</v>
      </c>
      <c r="U904" s="2" t="s">
        <v>7891</v>
      </c>
      <c r="V904" s="2" t="s">
        <v>10065</v>
      </c>
      <c r="W904" s="2" t="s">
        <v>7891</v>
      </c>
      <c r="X904" s="2" t="s">
        <v>7891</v>
      </c>
      <c r="Y904" s="2" t="s">
        <v>7891</v>
      </c>
      <c r="Z904" s="2" t="s">
        <v>7891</v>
      </c>
      <c r="AA904" s="2" t="s">
        <v>7891</v>
      </c>
      <c r="AB904" s="2" t="s">
        <v>10066</v>
      </c>
      <c r="AC904" s="2" t="s">
        <v>7891</v>
      </c>
      <c r="AD904" s="2" t="s">
        <v>7891</v>
      </c>
      <c r="AE904" s="2" t="s">
        <v>7891</v>
      </c>
      <c r="AF904" s="2" t="s">
        <v>7891</v>
      </c>
      <c r="AG904" s="2" t="s">
        <v>7891</v>
      </c>
      <c r="AH904" s="2" t="s">
        <v>7891</v>
      </c>
      <c r="AI904" s="2" t="s">
        <v>7891</v>
      </c>
      <c r="AJ904" s="2" t="s">
        <v>7891</v>
      </c>
      <c r="AK904" s="2" t="s">
        <v>7891</v>
      </c>
      <c r="AL904" s="2" t="s">
        <v>7891</v>
      </c>
      <c r="AM904" s="2" t="s">
        <v>7891</v>
      </c>
      <c r="AN904" s="2" t="s">
        <v>7891</v>
      </c>
      <c r="AO904" s="2" t="s">
        <v>10067</v>
      </c>
      <c r="AP904" s="2" t="s">
        <v>7891</v>
      </c>
      <c r="AQ904" s="2" t="s">
        <v>7891</v>
      </c>
      <c r="AR904" s="2" t="s">
        <v>7891</v>
      </c>
      <c r="AS904" s="2" t="s">
        <v>7891</v>
      </c>
      <c r="AT904" s="2" t="s">
        <v>10068</v>
      </c>
      <c r="AU904" s="2">
        <v>2021</v>
      </c>
      <c r="AV904" s="2">
        <v>21</v>
      </c>
      <c r="AW904" s="2">
        <v>1</v>
      </c>
      <c r="AX904" s="2" t="s">
        <v>7891</v>
      </c>
      <c r="AY904" s="2" t="s">
        <v>7891</v>
      </c>
      <c r="AZ904" s="2" t="s">
        <v>7891</v>
      </c>
      <c r="BA904" s="2" t="s">
        <v>7891</v>
      </c>
      <c r="BB904" s="2" t="s">
        <v>7891</v>
      </c>
      <c r="BC904" s="2" t="s">
        <v>7891</v>
      </c>
      <c r="BD904" s="2">
        <v>36</v>
      </c>
      <c r="BE904" s="2" t="s">
        <v>10069</v>
      </c>
      <c r="BF904" s="2" t="s">
        <v>7891</v>
      </c>
      <c r="BG904" s="2" t="s">
        <v>7891</v>
      </c>
      <c r="BH904" s="2" t="s">
        <v>7891</v>
      </c>
      <c r="BI904" s="2" t="s">
        <v>7891</v>
      </c>
      <c r="BJ904" s="2" t="s">
        <v>7891</v>
      </c>
      <c r="BK904" s="2" t="s">
        <v>7891</v>
      </c>
      <c r="BL904" s="2" t="s">
        <v>7891</v>
      </c>
      <c r="BM904" s="2">
        <v>33761876</v>
      </c>
      <c r="BN904" s="2" t="s">
        <v>7891</v>
      </c>
      <c r="BO904" s="2" t="s">
        <v>7891</v>
      </c>
      <c r="BP904" s="2" t="s">
        <v>7891</v>
      </c>
      <c r="BQ904" s="2" t="s">
        <v>7891</v>
      </c>
      <c r="BR904" s="2" t="s">
        <v>10070</v>
      </c>
    </row>
    <row r="905" spans="1:70" s="2" customFormat="1" ht="13" x14ac:dyDescent="0.3">
      <c r="A905" s="12" t="s">
        <v>6954</v>
      </c>
      <c r="B905" s="2" t="s">
        <v>6876</v>
      </c>
      <c r="C905" s="9">
        <v>2021</v>
      </c>
      <c r="D905" s="2" t="s">
        <v>6875</v>
      </c>
      <c r="E905" s="2" t="s">
        <v>6241</v>
      </c>
      <c r="G905" s="2" t="s">
        <v>6877</v>
      </c>
      <c r="H905" s="2" t="s">
        <v>6878</v>
      </c>
      <c r="K905" s="11">
        <v>44379</v>
      </c>
      <c r="L905" s="2" t="s">
        <v>6879</v>
      </c>
      <c r="N905" s="2" t="s">
        <v>6880</v>
      </c>
    </row>
    <row r="906" spans="1:70" s="2" customFormat="1" ht="13" x14ac:dyDescent="0.3">
      <c r="A906" s="12" t="s">
        <v>7505</v>
      </c>
      <c r="B906" s="2" t="s">
        <v>7432</v>
      </c>
      <c r="C906" s="9">
        <v>2021</v>
      </c>
      <c r="D906" s="2" t="s">
        <v>7433</v>
      </c>
      <c r="E906" s="2" t="s">
        <v>7434</v>
      </c>
      <c r="G906" s="2">
        <v>22</v>
      </c>
      <c r="H906" s="2">
        <v>12</v>
      </c>
      <c r="I906" s="2">
        <v>6351</v>
      </c>
      <c r="N906" s="2" t="s">
        <v>6880</v>
      </c>
      <c r="O906" s="2" t="s">
        <v>7435</v>
      </c>
      <c r="P906" s="2" t="s">
        <v>7302</v>
      </c>
      <c r="Q906" s="2" t="s">
        <v>7218</v>
      </c>
      <c r="R906" s="2" t="s">
        <v>7266</v>
      </c>
      <c r="S906" s="2" t="s">
        <v>7219</v>
      </c>
      <c r="T906" s="2" t="s">
        <v>7436</v>
      </c>
    </row>
    <row r="907" spans="1:70" s="2" customFormat="1" ht="13" x14ac:dyDescent="0.3">
      <c r="A907" s="2" t="s">
        <v>11407</v>
      </c>
      <c r="B907" s="2" t="s">
        <v>11493</v>
      </c>
      <c r="C907" s="9" t="s">
        <v>7891</v>
      </c>
      <c r="D907" s="2" t="s">
        <v>6875</v>
      </c>
      <c r="E907" s="2" t="s">
        <v>8689</v>
      </c>
      <c r="U907" s="2" t="s">
        <v>7891</v>
      </c>
      <c r="V907" s="2" t="s">
        <v>11494</v>
      </c>
      <c r="W907" s="2" t="s">
        <v>7891</v>
      </c>
      <c r="X907" s="2" t="s">
        <v>7891</v>
      </c>
      <c r="Y907" s="2" t="s">
        <v>7891</v>
      </c>
      <c r="Z907" s="2" t="s">
        <v>7891</v>
      </c>
      <c r="AA907" s="2" t="s">
        <v>7891</v>
      </c>
      <c r="AB907" s="2" t="s">
        <v>11495</v>
      </c>
      <c r="AC907" s="2" t="s">
        <v>7891</v>
      </c>
      <c r="AD907" s="2" t="s">
        <v>7891</v>
      </c>
      <c r="AE907" s="2" t="s">
        <v>7891</v>
      </c>
      <c r="AF907" s="2" t="s">
        <v>7891</v>
      </c>
      <c r="AG907" s="2" t="s">
        <v>7891</v>
      </c>
      <c r="AH907" s="2" t="s">
        <v>7891</v>
      </c>
      <c r="AI907" s="2" t="s">
        <v>7891</v>
      </c>
      <c r="AJ907" s="2" t="s">
        <v>7891</v>
      </c>
      <c r="AK907" s="2" t="s">
        <v>7891</v>
      </c>
      <c r="AL907" s="2" t="s">
        <v>7891</v>
      </c>
      <c r="AM907" s="2" t="s">
        <v>7891</v>
      </c>
      <c r="AN907" s="2" t="s">
        <v>7891</v>
      </c>
      <c r="AO907" s="2" t="s">
        <v>7891</v>
      </c>
      <c r="AP907" s="2" t="s">
        <v>8692</v>
      </c>
      <c r="AQ907" s="2" t="s">
        <v>7891</v>
      </c>
      <c r="AR907" s="2" t="s">
        <v>7891</v>
      </c>
      <c r="AS907" s="2" t="s">
        <v>7891</v>
      </c>
      <c r="AT907" s="2" t="s">
        <v>7998</v>
      </c>
      <c r="AU907" s="2">
        <v>2021</v>
      </c>
      <c r="AV907" s="2">
        <v>22</v>
      </c>
      <c r="AW907" s="2">
        <v>12</v>
      </c>
      <c r="AX907" s="2" t="s">
        <v>7891</v>
      </c>
      <c r="AY907" s="2" t="s">
        <v>7891</v>
      </c>
      <c r="AZ907" s="2" t="s">
        <v>7891</v>
      </c>
      <c r="BA907" s="2" t="s">
        <v>7891</v>
      </c>
      <c r="BB907" s="2" t="s">
        <v>7891</v>
      </c>
      <c r="BC907" s="2" t="s">
        <v>7891</v>
      </c>
      <c r="BD907" s="2">
        <v>6351</v>
      </c>
      <c r="BE907" s="2" t="s">
        <v>6880</v>
      </c>
      <c r="BF907" s="2" t="s">
        <v>7891</v>
      </c>
      <c r="BG907" s="2" t="s">
        <v>7891</v>
      </c>
      <c r="BH907" s="2" t="s">
        <v>7891</v>
      </c>
      <c r="BI907" s="2" t="s">
        <v>7891</v>
      </c>
      <c r="BJ907" s="2" t="s">
        <v>7891</v>
      </c>
      <c r="BK907" s="2" t="s">
        <v>7891</v>
      </c>
      <c r="BL907" s="2" t="s">
        <v>7891</v>
      </c>
      <c r="BM907" s="2">
        <v>34198546</v>
      </c>
      <c r="BN907" s="2" t="s">
        <v>7891</v>
      </c>
      <c r="BO907" s="2" t="s">
        <v>7891</v>
      </c>
      <c r="BP907" s="2" t="s">
        <v>7891</v>
      </c>
      <c r="BQ907" s="2" t="s">
        <v>7891</v>
      </c>
      <c r="BR907" s="2" t="s">
        <v>11496</v>
      </c>
    </row>
    <row r="908" spans="1:70" s="2" customFormat="1" ht="13" x14ac:dyDescent="0.3">
      <c r="A908" s="12" t="s">
        <v>6816</v>
      </c>
      <c r="B908" s="2" t="s">
        <v>4845</v>
      </c>
      <c r="C908" s="9">
        <v>2021</v>
      </c>
      <c r="D908" s="2" t="s">
        <v>4844</v>
      </c>
      <c r="E908" s="2" t="s">
        <v>4848</v>
      </c>
      <c r="G908" s="2" t="s">
        <v>4846</v>
      </c>
      <c r="H908" s="2" t="s">
        <v>4847</v>
      </c>
      <c r="K908" s="11">
        <v>43628</v>
      </c>
      <c r="N908" s="2" t="s">
        <v>1555</v>
      </c>
    </row>
    <row r="909" spans="1:70" s="2" customFormat="1" ht="13" x14ac:dyDescent="0.3">
      <c r="A909" s="12" t="s">
        <v>11404</v>
      </c>
      <c r="B909" s="2" t="s">
        <v>9387</v>
      </c>
      <c r="C909" s="9" t="s">
        <v>7891</v>
      </c>
      <c r="D909" s="2" t="s">
        <v>4844</v>
      </c>
      <c r="E909" s="2" t="s">
        <v>8099</v>
      </c>
      <c r="U909" s="2" t="s">
        <v>7891</v>
      </c>
      <c r="V909" s="2" t="s">
        <v>9388</v>
      </c>
      <c r="W909" s="2" t="s">
        <v>7891</v>
      </c>
      <c r="X909" s="2" t="s">
        <v>7891</v>
      </c>
      <c r="Y909" s="2" t="s">
        <v>7891</v>
      </c>
      <c r="Z909" s="2" t="s">
        <v>7891</v>
      </c>
      <c r="AA909" s="2" t="s">
        <v>8818</v>
      </c>
      <c r="AB909" s="2" t="s">
        <v>9389</v>
      </c>
      <c r="AC909" s="2" t="s">
        <v>7891</v>
      </c>
      <c r="AD909" s="2" t="s">
        <v>7891</v>
      </c>
      <c r="AE909" s="2" t="s">
        <v>7891</v>
      </c>
      <c r="AF909" s="2" t="s">
        <v>7891</v>
      </c>
      <c r="AG909" s="2" t="s">
        <v>7891</v>
      </c>
      <c r="AH909" s="2" t="s">
        <v>7891</v>
      </c>
      <c r="AI909" s="2" t="s">
        <v>7891</v>
      </c>
      <c r="AJ909" s="2" t="s">
        <v>7891</v>
      </c>
      <c r="AK909" s="2" t="s">
        <v>7891</v>
      </c>
      <c r="AL909" s="2" t="s">
        <v>7891</v>
      </c>
      <c r="AM909" s="2" t="s">
        <v>7891</v>
      </c>
      <c r="AN909" s="2" t="s">
        <v>7891</v>
      </c>
      <c r="AO909" s="2" t="s">
        <v>72</v>
      </c>
      <c r="AP909" s="2" t="s">
        <v>8101</v>
      </c>
      <c r="AQ909" s="2" t="s">
        <v>7891</v>
      </c>
      <c r="AR909" s="2" t="s">
        <v>7891</v>
      </c>
      <c r="AS909" s="2" t="s">
        <v>7891</v>
      </c>
      <c r="AT909" s="2" t="s">
        <v>7895</v>
      </c>
      <c r="AU909" s="2">
        <v>2021</v>
      </c>
      <c r="AV909" s="2">
        <v>83</v>
      </c>
      <c r="AW909" s="2">
        <v>3</v>
      </c>
      <c r="AX909" s="2" t="s">
        <v>7891</v>
      </c>
      <c r="AY909" s="2" t="s">
        <v>7891</v>
      </c>
      <c r="AZ909" s="2" t="s">
        <v>7891</v>
      </c>
      <c r="BA909" s="2" t="s">
        <v>7891</v>
      </c>
      <c r="BB909" s="2">
        <v>407</v>
      </c>
      <c r="BC909" s="2">
        <v>425</v>
      </c>
      <c r="BD909" s="2" t="s">
        <v>7891</v>
      </c>
      <c r="BE909" s="2" t="s">
        <v>1555</v>
      </c>
      <c r="BF909" s="2" t="s">
        <v>7891</v>
      </c>
      <c r="BG909" s="2" t="s">
        <v>7891</v>
      </c>
      <c r="BH909" s="2" t="s">
        <v>7891</v>
      </c>
      <c r="BI909" s="2" t="s">
        <v>7891</v>
      </c>
      <c r="BJ909" s="2" t="s">
        <v>7891</v>
      </c>
      <c r="BK909" s="2" t="s">
        <v>7891</v>
      </c>
      <c r="BL909" s="2" t="s">
        <v>7891</v>
      </c>
      <c r="BM909" s="2">
        <v>31184968</v>
      </c>
      <c r="BN909" s="2" t="s">
        <v>7891</v>
      </c>
      <c r="BO909" s="2" t="s">
        <v>7891</v>
      </c>
      <c r="BP909" s="2" t="s">
        <v>7891</v>
      </c>
      <c r="BQ909" s="2" t="s">
        <v>7891</v>
      </c>
      <c r="BR909" s="2" t="s">
        <v>9390</v>
      </c>
    </row>
    <row r="910" spans="1:70" s="2" customFormat="1" ht="13" x14ac:dyDescent="0.3">
      <c r="A910" s="2" t="s">
        <v>1827</v>
      </c>
      <c r="B910" s="2" t="s">
        <v>1553</v>
      </c>
      <c r="C910" s="10" t="str">
        <f>"2021"</f>
        <v>2021</v>
      </c>
      <c r="D910" s="2" t="s">
        <v>1552</v>
      </c>
      <c r="E910" s="2" t="s">
        <v>1554</v>
      </c>
      <c r="F910" s="2" t="s">
        <v>1557</v>
      </c>
      <c r="G910" s="2" t="str">
        <f>"00302228"</f>
        <v>00302228</v>
      </c>
      <c r="I910" s="2" t="str">
        <f>"Aug2021"</f>
        <v>Aug2021</v>
      </c>
      <c r="J910" s="2">
        <v>83</v>
      </c>
      <c r="K910" s="2">
        <v>3</v>
      </c>
      <c r="L910" s="2">
        <v>407</v>
      </c>
      <c r="M910" s="2">
        <v>19</v>
      </c>
      <c r="N910" s="2">
        <v>151027019</v>
      </c>
      <c r="O910" s="2" t="s">
        <v>1555</v>
      </c>
      <c r="P910" s="2" t="s">
        <v>481</v>
      </c>
      <c r="Q910" s="2" t="s">
        <v>442</v>
      </c>
      <c r="R910" s="2" t="s">
        <v>1556</v>
      </c>
      <c r="U910" s="2" t="s">
        <v>1558</v>
      </c>
    </row>
    <row r="911" spans="1:70" s="2" customFormat="1" ht="13" x14ac:dyDescent="0.3">
      <c r="A911" s="2" t="s">
        <v>6816</v>
      </c>
      <c r="B911" s="2" t="s">
        <v>6352</v>
      </c>
      <c r="C911" s="9">
        <v>2022</v>
      </c>
      <c r="D911" s="2" t="s">
        <v>6351</v>
      </c>
      <c r="E911" s="2" t="s">
        <v>6355</v>
      </c>
      <c r="G911" s="2" t="s">
        <v>6353</v>
      </c>
      <c r="H911" s="2" t="s">
        <v>6354</v>
      </c>
      <c r="K911" s="11">
        <v>44634</v>
      </c>
      <c r="L911" s="2" t="s">
        <v>6356</v>
      </c>
      <c r="N911" s="2" t="s">
        <v>6357</v>
      </c>
    </row>
    <row r="912" spans="1:70" s="2" customFormat="1" ht="13" x14ac:dyDescent="0.3">
      <c r="A912" s="12" t="s">
        <v>11404</v>
      </c>
      <c r="B912" s="2" t="s">
        <v>8610</v>
      </c>
      <c r="C912" s="9" t="s">
        <v>7891</v>
      </c>
      <c r="D912" s="2" t="s">
        <v>6351</v>
      </c>
      <c r="E912" s="2" t="s">
        <v>8611</v>
      </c>
      <c r="U912" s="2" t="s">
        <v>7891</v>
      </c>
      <c r="V912" s="2" t="s">
        <v>8612</v>
      </c>
      <c r="W912" s="2" t="s">
        <v>7891</v>
      </c>
      <c r="X912" s="2" t="s">
        <v>7891</v>
      </c>
      <c r="Y912" s="2" t="s">
        <v>7891</v>
      </c>
      <c r="Z912" s="2" t="s">
        <v>7891</v>
      </c>
      <c r="AA912" s="2" t="s">
        <v>7891</v>
      </c>
      <c r="AB912" s="2" t="s">
        <v>8613</v>
      </c>
      <c r="AC912" s="2" t="s">
        <v>7891</v>
      </c>
      <c r="AD912" s="2" t="s">
        <v>7891</v>
      </c>
      <c r="AE912" s="2" t="s">
        <v>7891</v>
      </c>
      <c r="AF912" s="2" t="s">
        <v>7891</v>
      </c>
      <c r="AG912" s="2" t="s">
        <v>7891</v>
      </c>
      <c r="AH912" s="2" t="s">
        <v>7891</v>
      </c>
      <c r="AI912" s="2" t="s">
        <v>7891</v>
      </c>
      <c r="AJ912" s="2" t="s">
        <v>7891</v>
      </c>
      <c r="AK912" s="2" t="s">
        <v>7891</v>
      </c>
      <c r="AL912" s="2" t="s">
        <v>7891</v>
      </c>
      <c r="AM912" s="2" t="s">
        <v>7891</v>
      </c>
      <c r="AN912" s="2" t="s">
        <v>7891</v>
      </c>
      <c r="AO912" s="2" t="s">
        <v>8614</v>
      </c>
      <c r="AP912" s="2" t="s">
        <v>7891</v>
      </c>
      <c r="AQ912" s="2" t="s">
        <v>7891</v>
      </c>
      <c r="AR912" s="2" t="s">
        <v>7891</v>
      </c>
      <c r="AS912" s="2" t="s">
        <v>7891</v>
      </c>
      <c r="AT912" s="2" t="s">
        <v>7891</v>
      </c>
      <c r="AU912" s="2">
        <v>2022</v>
      </c>
      <c r="AV912" s="2">
        <v>34</v>
      </c>
      <c r="AW912" s="2" t="s">
        <v>7891</v>
      </c>
      <c r="AX912" s="2" t="s">
        <v>7891</v>
      </c>
      <c r="AY912" s="2" t="s">
        <v>7891</v>
      </c>
      <c r="AZ912" s="2" t="s">
        <v>7891</v>
      </c>
      <c r="BA912" s="2" t="s">
        <v>7891</v>
      </c>
      <c r="BB912" s="2" t="s">
        <v>7891</v>
      </c>
      <c r="BC912" s="2" t="s">
        <v>7891</v>
      </c>
      <c r="BD912" s="2">
        <v>102983</v>
      </c>
      <c r="BE912" s="2" t="s">
        <v>6357</v>
      </c>
      <c r="BF912" s="2" t="s">
        <v>7891</v>
      </c>
      <c r="BG912" s="2" t="s">
        <v>7891</v>
      </c>
      <c r="BH912" s="2" t="s">
        <v>7891</v>
      </c>
      <c r="BI912" s="2" t="s">
        <v>7891</v>
      </c>
      <c r="BJ912" s="2" t="s">
        <v>7891</v>
      </c>
      <c r="BK912" s="2" t="s">
        <v>7891</v>
      </c>
      <c r="BL912" s="2" t="s">
        <v>7891</v>
      </c>
      <c r="BM912" s="2">
        <v>35287090</v>
      </c>
      <c r="BN912" s="2" t="s">
        <v>7891</v>
      </c>
      <c r="BO912" s="2" t="s">
        <v>7891</v>
      </c>
      <c r="BP912" s="2" t="s">
        <v>7891</v>
      </c>
      <c r="BQ912" s="2" t="s">
        <v>7891</v>
      </c>
      <c r="BR912" s="2" t="s">
        <v>8615</v>
      </c>
    </row>
    <row r="913" spans="1:70" s="2" customFormat="1" ht="13" x14ac:dyDescent="0.3">
      <c r="A913" s="2" t="s">
        <v>11404</v>
      </c>
      <c r="B913" s="2" t="s">
        <v>10886</v>
      </c>
      <c r="C913" s="9" t="s">
        <v>7891</v>
      </c>
      <c r="D913" s="2" t="s">
        <v>10887</v>
      </c>
      <c r="E913" s="2" t="s">
        <v>10888</v>
      </c>
      <c r="U913" s="2" t="s">
        <v>7891</v>
      </c>
      <c r="V913" s="2" t="s">
        <v>10889</v>
      </c>
      <c r="W913" s="2" t="s">
        <v>7891</v>
      </c>
      <c r="X913" s="2" t="s">
        <v>7891</v>
      </c>
      <c r="Y913" s="2" t="s">
        <v>7891</v>
      </c>
      <c r="Z913" s="2" t="s">
        <v>7891</v>
      </c>
      <c r="AA913" s="2" t="s">
        <v>7891</v>
      </c>
      <c r="AB913" s="2" t="s">
        <v>10890</v>
      </c>
      <c r="AC913" s="2" t="s">
        <v>7891</v>
      </c>
      <c r="AD913" s="2" t="s">
        <v>7891</v>
      </c>
      <c r="AE913" s="2" t="s">
        <v>7891</v>
      </c>
      <c r="AF913" s="2" t="s">
        <v>7891</v>
      </c>
      <c r="AG913" s="2" t="s">
        <v>7891</v>
      </c>
      <c r="AH913" s="2" t="s">
        <v>7891</v>
      </c>
      <c r="AI913" s="2" t="s">
        <v>7891</v>
      </c>
      <c r="AJ913" s="2" t="s">
        <v>7891</v>
      </c>
      <c r="AK913" s="2" t="s">
        <v>7891</v>
      </c>
      <c r="AL913" s="2" t="s">
        <v>7891</v>
      </c>
      <c r="AM913" s="2" t="s">
        <v>7891</v>
      </c>
      <c r="AN913" s="2" t="s">
        <v>7891</v>
      </c>
      <c r="AO913" s="2" t="s">
        <v>10891</v>
      </c>
      <c r="AP913" s="2" t="s">
        <v>7891</v>
      </c>
      <c r="AQ913" s="2" t="s">
        <v>7891</v>
      </c>
      <c r="AR913" s="2" t="s">
        <v>7891</v>
      </c>
      <c r="AS913" s="2" t="s">
        <v>7891</v>
      </c>
      <c r="AT913" s="2" t="s">
        <v>7924</v>
      </c>
      <c r="AU913" s="2">
        <v>2020</v>
      </c>
      <c r="AV913" s="2">
        <v>4</v>
      </c>
      <c r="AW913" s="2">
        <v>12</v>
      </c>
      <c r="AX913" s="2" t="s">
        <v>7891</v>
      </c>
      <c r="AY913" s="2" t="s">
        <v>7891</v>
      </c>
      <c r="AZ913" s="2" t="s">
        <v>7891</v>
      </c>
      <c r="BA913" s="2" t="s">
        <v>7891</v>
      </c>
      <c r="BB913" s="2">
        <v>889</v>
      </c>
      <c r="BC913" s="2">
        <v>898</v>
      </c>
      <c r="BD913" s="2" t="s">
        <v>7891</v>
      </c>
      <c r="BE913" s="2" t="s">
        <v>7891</v>
      </c>
      <c r="BF913" s="2" t="s">
        <v>7891</v>
      </c>
      <c r="BG913" s="2" t="s">
        <v>7891</v>
      </c>
      <c r="BH913" s="2" t="s">
        <v>7891</v>
      </c>
      <c r="BI913" s="2" t="s">
        <v>7891</v>
      </c>
      <c r="BJ913" s="2" t="s">
        <v>7891</v>
      </c>
      <c r="BK913" s="2" t="s">
        <v>7891</v>
      </c>
      <c r="BL913" s="2" t="s">
        <v>7891</v>
      </c>
      <c r="BM913" s="2">
        <v>33217358</v>
      </c>
      <c r="BN913" s="2" t="s">
        <v>7891</v>
      </c>
      <c r="BO913" s="2" t="s">
        <v>7891</v>
      </c>
      <c r="BP913" s="2" t="s">
        <v>7891</v>
      </c>
      <c r="BQ913" s="2" t="s">
        <v>7891</v>
      </c>
      <c r="BR913" s="2" t="s">
        <v>10892</v>
      </c>
    </row>
    <row r="914" spans="1:70" s="2" customFormat="1" ht="13" x14ac:dyDescent="0.3">
      <c r="A914" s="2" t="s">
        <v>6816</v>
      </c>
      <c r="B914" s="2" t="s">
        <v>6750</v>
      </c>
      <c r="C914" s="9">
        <v>2022</v>
      </c>
      <c r="D914" s="2" t="s">
        <v>6749</v>
      </c>
      <c r="E914" s="2" t="s">
        <v>6753</v>
      </c>
      <c r="G914" s="2" t="s">
        <v>6751</v>
      </c>
      <c r="H914" s="2" t="s">
        <v>6752</v>
      </c>
      <c r="K914" s="11">
        <v>44567</v>
      </c>
      <c r="L914" s="2" t="s">
        <v>6754</v>
      </c>
      <c r="N914" s="2" t="s">
        <v>6755</v>
      </c>
    </row>
    <row r="915" spans="1:70" s="2" customFormat="1" ht="13" x14ac:dyDescent="0.3">
      <c r="A915" s="12" t="s">
        <v>11404</v>
      </c>
      <c r="B915" s="2" t="s">
        <v>8579</v>
      </c>
      <c r="C915" s="9" t="s">
        <v>7891</v>
      </c>
      <c r="D915" s="2" t="s">
        <v>6749</v>
      </c>
      <c r="E915" s="2" t="s">
        <v>8580</v>
      </c>
      <c r="U915" s="2" t="s">
        <v>7891</v>
      </c>
      <c r="V915" s="2" t="s">
        <v>8581</v>
      </c>
      <c r="W915" s="2" t="s">
        <v>7891</v>
      </c>
      <c r="X915" s="2" t="s">
        <v>7891</v>
      </c>
      <c r="Y915" s="2" t="s">
        <v>7891</v>
      </c>
      <c r="Z915" s="2" t="s">
        <v>7891</v>
      </c>
      <c r="AA915" s="2" t="s">
        <v>7891</v>
      </c>
      <c r="AB915" s="2" t="s">
        <v>7891</v>
      </c>
      <c r="AC915" s="2" t="s">
        <v>7891</v>
      </c>
      <c r="AD915" s="2" t="s">
        <v>7891</v>
      </c>
      <c r="AE915" s="2" t="s">
        <v>7891</v>
      </c>
      <c r="AF915" s="2" t="s">
        <v>7891</v>
      </c>
      <c r="AG915" s="2" t="s">
        <v>7891</v>
      </c>
      <c r="AH915" s="2" t="s">
        <v>7891</v>
      </c>
      <c r="AI915" s="2" t="s">
        <v>7891</v>
      </c>
      <c r="AJ915" s="2" t="s">
        <v>7891</v>
      </c>
      <c r="AK915" s="2" t="s">
        <v>7891</v>
      </c>
      <c r="AL915" s="2" t="s">
        <v>7891</v>
      </c>
      <c r="AM915" s="2" t="s">
        <v>7891</v>
      </c>
      <c r="AN915" s="2" t="s">
        <v>7891</v>
      </c>
      <c r="AO915" s="2" t="s">
        <v>8582</v>
      </c>
      <c r="AP915" s="2" t="s">
        <v>7891</v>
      </c>
      <c r="AQ915" s="2" t="s">
        <v>7891</v>
      </c>
      <c r="AR915" s="2" t="s">
        <v>7891</v>
      </c>
      <c r="AS915" s="2" t="s">
        <v>7891</v>
      </c>
      <c r="AT915" s="2" t="s">
        <v>8583</v>
      </c>
      <c r="AU915" s="2">
        <v>2022</v>
      </c>
      <c r="AV915" s="2">
        <v>44</v>
      </c>
      <c r="AW915" s="2" t="s">
        <v>7891</v>
      </c>
      <c r="AX915" s="2" t="s">
        <v>7891</v>
      </c>
      <c r="AY915" s="2" t="s">
        <v>7891</v>
      </c>
      <c r="AZ915" s="2" t="s">
        <v>7891</v>
      </c>
      <c r="BA915" s="2" t="s">
        <v>7891</v>
      </c>
      <c r="BB915" s="2" t="s">
        <v>7891</v>
      </c>
      <c r="BC915" s="2" t="s">
        <v>7891</v>
      </c>
      <c r="BD915" s="2" t="s">
        <v>8584</v>
      </c>
      <c r="BE915" s="2" t="s">
        <v>6755</v>
      </c>
      <c r="BF915" s="2" t="s">
        <v>7891</v>
      </c>
      <c r="BG915" s="2" t="s">
        <v>7891</v>
      </c>
      <c r="BH915" s="2" t="s">
        <v>7891</v>
      </c>
      <c r="BI915" s="2" t="s">
        <v>7891</v>
      </c>
      <c r="BJ915" s="2" t="s">
        <v>7891</v>
      </c>
      <c r="BK915" s="2" t="s">
        <v>7891</v>
      </c>
      <c r="BL915" s="2" t="s">
        <v>7891</v>
      </c>
      <c r="BM915" s="2">
        <v>34990532</v>
      </c>
      <c r="BN915" s="2" t="s">
        <v>7891</v>
      </c>
      <c r="BO915" s="2" t="s">
        <v>7891</v>
      </c>
      <c r="BP915" s="2" t="s">
        <v>7891</v>
      </c>
      <c r="BQ915" s="2" t="s">
        <v>7891</v>
      </c>
      <c r="BR915" s="2" t="s">
        <v>8585</v>
      </c>
    </row>
    <row r="916" spans="1:70" s="2" customFormat="1" ht="13" x14ac:dyDescent="0.3">
      <c r="A916" s="2" t="s">
        <v>3856</v>
      </c>
      <c r="B916" s="2" t="s">
        <v>3051</v>
      </c>
      <c r="C916" s="9">
        <v>2022</v>
      </c>
      <c r="D916" s="2" t="s">
        <v>3050</v>
      </c>
      <c r="E916" s="2" t="s">
        <v>3052</v>
      </c>
      <c r="F916" s="2" t="s">
        <v>3055</v>
      </c>
      <c r="G916" s="2" t="str">
        <f>"08039488"</f>
        <v>08039488</v>
      </c>
      <c r="I916" s="2" t="str">
        <f>"20220310"</f>
        <v>20220310</v>
      </c>
      <c r="N916" s="2" t="s">
        <v>3053</v>
      </c>
      <c r="O916" s="2" t="s">
        <v>3054</v>
      </c>
      <c r="P916" s="2" t="s">
        <v>2118</v>
      </c>
      <c r="Q916" s="2" t="s">
        <v>2054</v>
      </c>
      <c r="R916" s="2" t="s">
        <v>2055</v>
      </c>
      <c r="T916" s="2" t="s">
        <v>3055</v>
      </c>
      <c r="U916" s="2" t="s">
        <v>3056</v>
      </c>
    </row>
    <row r="917" spans="1:70" s="2" customFormat="1" ht="13" x14ac:dyDescent="0.3">
      <c r="A917" s="12" t="s">
        <v>6816</v>
      </c>
      <c r="B917" s="2" t="s">
        <v>5600</v>
      </c>
      <c r="C917" s="9">
        <v>2021</v>
      </c>
      <c r="D917" s="2" t="s">
        <v>5599</v>
      </c>
      <c r="E917" s="2" t="s">
        <v>5603</v>
      </c>
      <c r="G917" s="2" t="s">
        <v>5601</v>
      </c>
      <c r="H917" s="2" t="s">
        <v>5602</v>
      </c>
      <c r="K917" s="11">
        <v>44169</v>
      </c>
      <c r="N917" s="2" t="s">
        <v>207</v>
      </c>
    </row>
    <row r="918" spans="1:70" s="2" customFormat="1" ht="13" x14ac:dyDescent="0.3">
      <c r="A918" s="12" t="s">
        <v>11404</v>
      </c>
      <c r="B918" s="2" t="s">
        <v>10839</v>
      </c>
      <c r="C918" s="9" t="s">
        <v>7891</v>
      </c>
      <c r="D918" s="2" t="s">
        <v>5599</v>
      </c>
      <c r="E918" s="2" t="s">
        <v>10840</v>
      </c>
      <c r="U918" s="2" t="s">
        <v>7891</v>
      </c>
      <c r="V918" s="2" t="s">
        <v>10841</v>
      </c>
      <c r="W918" s="2" t="s">
        <v>7891</v>
      </c>
      <c r="X918" s="2" t="s">
        <v>7891</v>
      </c>
      <c r="Y918" s="2" t="s">
        <v>7891</v>
      </c>
      <c r="Z918" s="2" t="s">
        <v>7891</v>
      </c>
      <c r="AA918" s="2" t="s">
        <v>10842</v>
      </c>
      <c r="AB918" s="2" t="s">
        <v>10843</v>
      </c>
      <c r="AC918" s="2" t="s">
        <v>7891</v>
      </c>
      <c r="AD918" s="2" t="s">
        <v>7891</v>
      </c>
      <c r="AE918" s="2" t="s">
        <v>7891</v>
      </c>
      <c r="AF918" s="2" t="s">
        <v>7891</v>
      </c>
      <c r="AG918" s="2" t="s">
        <v>7891</v>
      </c>
      <c r="AH918" s="2" t="s">
        <v>7891</v>
      </c>
      <c r="AI918" s="2" t="s">
        <v>7891</v>
      </c>
      <c r="AJ918" s="2" t="s">
        <v>7891</v>
      </c>
      <c r="AK918" s="2" t="s">
        <v>7891</v>
      </c>
      <c r="AL918" s="2" t="s">
        <v>7891</v>
      </c>
      <c r="AM918" s="2" t="s">
        <v>7891</v>
      </c>
      <c r="AN918" s="2" t="s">
        <v>7891</v>
      </c>
      <c r="AO918" s="2" t="s">
        <v>208</v>
      </c>
      <c r="AP918" s="2" t="s">
        <v>10844</v>
      </c>
      <c r="AQ918" s="2" t="s">
        <v>7891</v>
      </c>
      <c r="AR918" s="2" t="s">
        <v>7891</v>
      </c>
      <c r="AS918" s="2" t="s">
        <v>7891</v>
      </c>
      <c r="AT918" s="2" t="s">
        <v>10845</v>
      </c>
      <c r="AU918" s="2">
        <v>2021</v>
      </c>
      <c r="AV918" s="2">
        <v>44</v>
      </c>
      <c r="AW918" s="2">
        <v>2</v>
      </c>
      <c r="AX918" s="2" t="s">
        <v>7891</v>
      </c>
      <c r="AY918" s="2" t="s">
        <v>7891</v>
      </c>
      <c r="AZ918" s="2" t="s">
        <v>7891</v>
      </c>
      <c r="BA918" s="2" t="s">
        <v>7891</v>
      </c>
      <c r="BB918" s="2">
        <v>154</v>
      </c>
      <c r="BC918" s="2">
        <v>159</v>
      </c>
      <c r="BD918" s="2" t="s">
        <v>7891</v>
      </c>
      <c r="BE918" s="2" t="s">
        <v>207</v>
      </c>
      <c r="BF918" s="2" t="s">
        <v>7891</v>
      </c>
      <c r="BG918" s="2" t="s">
        <v>10795</v>
      </c>
      <c r="BH918" s="2" t="s">
        <v>7891</v>
      </c>
      <c r="BI918" s="2" t="s">
        <v>7891</v>
      </c>
      <c r="BJ918" s="2" t="s">
        <v>7891</v>
      </c>
      <c r="BK918" s="2" t="s">
        <v>7891</v>
      </c>
      <c r="BL918" s="2" t="s">
        <v>7891</v>
      </c>
      <c r="BM918" s="2">
        <v>33275085</v>
      </c>
      <c r="BN918" s="2" t="s">
        <v>7891</v>
      </c>
      <c r="BO918" s="2" t="s">
        <v>7891</v>
      </c>
      <c r="BP918" s="2" t="s">
        <v>7891</v>
      </c>
      <c r="BQ918" s="2" t="s">
        <v>7891</v>
      </c>
      <c r="BR918" s="2" t="s">
        <v>10846</v>
      </c>
    </row>
    <row r="919" spans="1:70" s="2" customFormat="1" ht="13" x14ac:dyDescent="0.3">
      <c r="A919" s="12" t="s">
        <v>1827</v>
      </c>
      <c r="B919" s="2" t="s">
        <v>840</v>
      </c>
      <c r="C919" s="10">
        <v>2021</v>
      </c>
      <c r="D919" s="2" t="s">
        <v>839</v>
      </c>
      <c r="E919" s="2" t="s">
        <v>211</v>
      </c>
      <c r="F919" s="2" t="s">
        <v>842</v>
      </c>
      <c r="G919" s="2" t="str">
        <f>"07317115"</f>
        <v>07317115</v>
      </c>
      <c r="I919" s="2" t="str">
        <f>"Mar-Apr2021"</f>
        <v>Mar-Apr2021</v>
      </c>
      <c r="J919" s="2">
        <v>44</v>
      </c>
      <c r="K919" s="2">
        <v>2</v>
      </c>
      <c r="L919" s="2">
        <v>154</v>
      </c>
      <c r="M919" s="2">
        <v>6</v>
      </c>
      <c r="N919" s="2">
        <v>148751593</v>
      </c>
      <c r="O919" s="2" t="s">
        <v>207</v>
      </c>
      <c r="P919" s="2" t="s">
        <v>457</v>
      </c>
      <c r="Q919" s="2" t="s">
        <v>442</v>
      </c>
      <c r="R919" s="2" t="s">
        <v>841</v>
      </c>
      <c r="U919" s="2" t="s">
        <v>843</v>
      </c>
    </row>
    <row r="920" spans="1:70" s="2" customFormat="1" ht="13" x14ac:dyDescent="0.3">
      <c r="A920" s="12" t="s">
        <v>3856</v>
      </c>
      <c r="B920" s="2" t="s">
        <v>840</v>
      </c>
      <c r="C920" s="9">
        <v>2020</v>
      </c>
      <c r="D920" s="2" t="s">
        <v>2555</v>
      </c>
      <c r="E920" s="2" t="s">
        <v>2556</v>
      </c>
      <c r="F920" s="2" t="s">
        <v>2558</v>
      </c>
      <c r="G920" s="2" t="str">
        <f>"07317115"</f>
        <v>07317115</v>
      </c>
      <c r="I920" s="2" t="str">
        <f>"20201205"</f>
        <v>20201205</v>
      </c>
      <c r="N920" s="2" t="s">
        <v>2557</v>
      </c>
      <c r="O920" s="2" t="s">
        <v>207</v>
      </c>
      <c r="P920" s="2" t="s">
        <v>2118</v>
      </c>
      <c r="Q920" s="2" t="s">
        <v>2054</v>
      </c>
      <c r="R920" s="2" t="s">
        <v>2055</v>
      </c>
      <c r="T920" s="2" t="s">
        <v>2558</v>
      </c>
      <c r="U920" s="2" t="s">
        <v>2559</v>
      </c>
    </row>
    <row r="921" spans="1:70" s="2" customFormat="1" ht="13" x14ac:dyDescent="0.3">
      <c r="A921" s="2" t="s">
        <v>323</v>
      </c>
      <c r="B921" s="2" t="s">
        <v>205</v>
      </c>
      <c r="C921" s="6">
        <v>2021</v>
      </c>
      <c r="D921" s="2" t="s">
        <v>203</v>
      </c>
      <c r="E921" s="2" t="s">
        <v>211</v>
      </c>
      <c r="F921" s="2" t="s">
        <v>204</v>
      </c>
      <c r="G921" s="2" t="s">
        <v>206</v>
      </c>
      <c r="H921" s="2" t="s">
        <v>207</v>
      </c>
      <c r="I921" s="2" t="s">
        <v>14</v>
      </c>
      <c r="L921" s="2" t="s">
        <v>208</v>
      </c>
      <c r="M921" s="2" t="s">
        <v>56</v>
      </c>
      <c r="N921" s="2" t="s">
        <v>18</v>
      </c>
      <c r="O921" s="2" t="s">
        <v>18</v>
      </c>
      <c r="P921" s="2" t="s">
        <v>209</v>
      </c>
      <c r="Q921" s="2" t="s">
        <v>20</v>
      </c>
      <c r="R921" s="2" t="s">
        <v>210</v>
      </c>
      <c r="T921" s="2" t="s">
        <v>23</v>
      </c>
      <c r="U921" s="2" t="s">
        <v>212</v>
      </c>
      <c r="V921" s="2" t="s">
        <v>213</v>
      </c>
      <c r="W921" s="2" t="s">
        <v>214</v>
      </c>
      <c r="Y921" s="2" t="s">
        <v>215</v>
      </c>
      <c r="Z921" s="2" t="s">
        <v>216</v>
      </c>
      <c r="AA921" s="2" t="s">
        <v>214</v>
      </c>
      <c r="AB921" s="2" t="s">
        <v>217</v>
      </c>
      <c r="AC921" s="2" t="s">
        <v>30</v>
      </c>
    </row>
    <row r="922" spans="1:70" s="2" customFormat="1" ht="13" x14ac:dyDescent="0.3">
      <c r="A922" s="2" t="s">
        <v>11404</v>
      </c>
      <c r="B922" s="2" t="s">
        <v>8910</v>
      </c>
      <c r="C922" s="9" t="s">
        <v>7891</v>
      </c>
      <c r="D922" s="2" t="s">
        <v>8911</v>
      </c>
      <c r="E922" s="2" t="s">
        <v>7913</v>
      </c>
      <c r="U922" s="2" t="s">
        <v>7891</v>
      </c>
      <c r="V922" s="2" t="s">
        <v>8912</v>
      </c>
      <c r="W922" s="2" t="s">
        <v>7891</v>
      </c>
      <c r="X922" s="2" t="s">
        <v>7891</v>
      </c>
      <c r="Y922" s="2" t="s">
        <v>7891</v>
      </c>
      <c r="Z922" s="2" t="s">
        <v>7891</v>
      </c>
      <c r="AA922" s="2" t="s">
        <v>8913</v>
      </c>
      <c r="AB922" s="2" t="s">
        <v>8914</v>
      </c>
      <c r="AC922" s="2" t="s">
        <v>7891</v>
      </c>
      <c r="AD922" s="2" t="s">
        <v>7891</v>
      </c>
      <c r="AE922" s="2" t="s">
        <v>7891</v>
      </c>
      <c r="AF922" s="2" t="s">
        <v>7891</v>
      </c>
      <c r="AG922" s="2" t="s">
        <v>7891</v>
      </c>
      <c r="AH922" s="2" t="s">
        <v>7891</v>
      </c>
      <c r="AI922" s="2" t="s">
        <v>7891</v>
      </c>
      <c r="AJ922" s="2" t="s">
        <v>7891</v>
      </c>
      <c r="AK922" s="2" t="s">
        <v>7891</v>
      </c>
      <c r="AL922" s="2" t="s">
        <v>7891</v>
      </c>
      <c r="AM922" s="2" t="s">
        <v>7891</v>
      </c>
      <c r="AN922" s="2" t="s">
        <v>7891</v>
      </c>
      <c r="AO922" s="2" t="s">
        <v>182</v>
      </c>
      <c r="AP922" s="2" t="s">
        <v>7915</v>
      </c>
      <c r="AQ922" s="2" t="s">
        <v>7891</v>
      </c>
      <c r="AR922" s="2" t="s">
        <v>7891</v>
      </c>
      <c r="AS922" s="2" t="s">
        <v>7891</v>
      </c>
      <c r="AT922" s="2" t="s">
        <v>8621</v>
      </c>
      <c r="AU922" s="2">
        <v>2022</v>
      </c>
      <c r="AV922" s="2">
        <v>23</v>
      </c>
      <c r="AW922" s="2">
        <v>1</v>
      </c>
      <c r="AX922" s="2" t="s">
        <v>7891</v>
      </c>
      <c r="AY922" s="2" t="s">
        <v>7891</v>
      </c>
      <c r="AZ922" s="2" t="s">
        <v>7891</v>
      </c>
      <c r="BA922" s="2" t="s">
        <v>7891</v>
      </c>
      <c r="BB922" s="2">
        <v>109</v>
      </c>
      <c r="BC922" s="2">
        <v>122</v>
      </c>
      <c r="BD922" s="2" t="s">
        <v>7891</v>
      </c>
      <c r="BE922" s="2" t="s">
        <v>8915</v>
      </c>
      <c r="BF922" s="2" t="s">
        <v>7891</v>
      </c>
      <c r="BG922" s="2" t="s">
        <v>7925</v>
      </c>
      <c r="BH922" s="2" t="s">
        <v>7891</v>
      </c>
      <c r="BI922" s="2" t="s">
        <v>7891</v>
      </c>
      <c r="BJ922" s="2" t="s">
        <v>7891</v>
      </c>
      <c r="BK922" s="2" t="s">
        <v>7891</v>
      </c>
      <c r="BL922" s="2" t="s">
        <v>7891</v>
      </c>
      <c r="BM922" s="2" t="s">
        <v>7891</v>
      </c>
      <c r="BN922" s="2" t="s">
        <v>7891</v>
      </c>
      <c r="BO922" s="2" t="s">
        <v>7891</v>
      </c>
      <c r="BP922" s="2" t="s">
        <v>7891</v>
      </c>
      <c r="BQ922" s="2" t="s">
        <v>7891</v>
      </c>
      <c r="BR922" s="2" t="s">
        <v>8916</v>
      </c>
    </row>
    <row r="923" spans="1:70" s="2" customFormat="1" ht="13" x14ac:dyDescent="0.3">
      <c r="A923" s="2" t="s">
        <v>11404</v>
      </c>
      <c r="B923" s="2" t="s">
        <v>10998</v>
      </c>
      <c r="C923" s="9" t="s">
        <v>7891</v>
      </c>
      <c r="D923" s="2" t="s">
        <v>10999</v>
      </c>
      <c r="E923" s="2" t="s">
        <v>11000</v>
      </c>
      <c r="U923" s="2" t="s">
        <v>7891</v>
      </c>
      <c r="V923" s="2" t="s">
        <v>11001</v>
      </c>
      <c r="W923" s="2" t="s">
        <v>7891</v>
      </c>
      <c r="X923" s="2" t="s">
        <v>7891</v>
      </c>
      <c r="Y923" s="2" t="s">
        <v>7891</v>
      </c>
      <c r="Z923" s="2" t="s">
        <v>7891</v>
      </c>
      <c r="AA923" s="2" t="s">
        <v>11002</v>
      </c>
      <c r="AB923" s="2" t="s">
        <v>11003</v>
      </c>
      <c r="AC923" s="2" t="s">
        <v>7891</v>
      </c>
      <c r="AD923" s="2" t="s">
        <v>7891</v>
      </c>
      <c r="AE923" s="2" t="s">
        <v>7891</v>
      </c>
      <c r="AF923" s="2" t="s">
        <v>7891</v>
      </c>
      <c r="AG923" s="2" t="s">
        <v>7891</v>
      </c>
      <c r="AH923" s="2" t="s">
        <v>7891</v>
      </c>
      <c r="AI923" s="2" t="s">
        <v>7891</v>
      </c>
      <c r="AJ923" s="2" t="s">
        <v>7891</v>
      </c>
      <c r="AK923" s="2" t="s">
        <v>7891</v>
      </c>
      <c r="AL923" s="2" t="s">
        <v>7891</v>
      </c>
      <c r="AM923" s="2" t="s">
        <v>7891</v>
      </c>
      <c r="AN923" s="2" t="s">
        <v>7891</v>
      </c>
      <c r="AO923" s="2" t="s">
        <v>11004</v>
      </c>
      <c r="AP923" s="2" t="s">
        <v>11005</v>
      </c>
      <c r="AQ923" s="2" t="s">
        <v>7891</v>
      </c>
      <c r="AR923" s="2" t="s">
        <v>7891</v>
      </c>
      <c r="AS923" s="2" t="s">
        <v>7891</v>
      </c>
      <c r="AT923" s="2" t="s">
        <v>8907</v>
      </c>
      <c r="AU923" s="2">
        <v>2020</v>
      </c>
      <c r="AV923" s="2">
        <v>144</v>
      </c>
      <c r="AW923" s="2" t="s">
        <v>7891</v>
      </c>
      <c r="AX923" s="2" t="s">
        <v>7891</v>
      </c>
      <c r="AY923" s="2" t="s">
        <v>7891</v>
      </c>
      <c r="AZ923" s="2" t="s">
        <v>7891</v>
      </c>
      <c r="BA923" s="2" t="s">
        <v>7891</v>
      </c>
      <c r="BB923" s="2" t="s">
        <v>7891</v>
      </c>
      <c r="BC923" s="2" t="s">
        <v>7891</v>
      </c>
      <c r="BD923" s="2">
        <v>110047</v>
      </c>
      <c r="BE923" s="2" t="s">
        <v>704</v>
      </c>
      <c r="BF923" s="2" t="s">
        <v>7891</v>
      </c>
      <c r="BG923" s="2" t="s">
        <v>7891</v>
      </c>
      <c r="BH923" s="2" t="s">
        <v>7891</v>
      </c>
      <c r="BI923" s="2" t="s">
        <v>7891</v>
      </c>
      <c r="BJ923" s="2" t="s">
        <v>7891</v>
      </c>
      <c r="BK923" s="2" t="s">
        <v>7891</v>
      </c>
      <c r="BL923" s="2" t="s">
        <v>7891</v>
      </c>
      <c r="BM923" s="2">
        <v>32758885</v>
      </c>
      <c r="BN923" s="2" t="s">
        <v>7891</v>
      </c>
      <c r="BO923" s="2" t="s">
        <v>7891</v>
      </c>
      <c r="BP923" s="2" t="s">
        <v>7891</v>
      </c>
      <c r="BQ923" s="2" t="s">
        <v>7891</v>
      </c>
      <c r="BR923" s="2" t="s">
        <v>11006</v>
      </c>
    </row>
    <row r="924" spans="1:70" s="2" customFormat="1" ht="13" x14ac:dyDescent="0.3">
      <c r="A924" s="2" t="s">
        <v>6954</v>
      </c>
      <c r="B924" s="2" t="s">
        <v>6864</v>
      </c>
      <c r="C924" s="9">
        <v>2021</v>
      </c>
      <c r="D924" s="2" t="s">
        <v>358</v>
      </c>
      <c r="E924" s="2" t="s">
        <v>6867</v>
      </c>
      <c r="G924" s="2" t="s">
        <v>6865</v>
      </c>
      <c r="H924" s="2" t="s">
        <v>6866</v>
      </c>
      <c r="K924" s="11">
        <v>44508</v>
      </c>
      <c r="L924" s="2" t="s">
        <v>6868</v>
      </c>
      <c r="N924" s="2" t="s">
        <v>362</v>
      </c>
    </row>
    <row r="925" spans="1:70" s="2" customFormat="1" ht="13" x14ac:dyDescent="0.3">
      <c r="A925" s="2" t="s">
        <v>11404</v>
      </c>
      <c r="B925" s="2" t="s">
        <v>11271</v>
      </c>
      <c r="C925" s="9" t="s">
        <v>7891</v>
      </c>
      <c r="D925" s="2" t="s">
        <v>11272</v>
      </c>
      <c r="E925" s="2" t="s">
        <v>11273</v>
      </c>
      <c r="U925" s="2" t="s">
        <v>7891</v>
      </c>
      <c r="V925" s="2" t="s">
        <v>11274</v>
      </c>
      <c r="W925" s="2" t="s">
        <v>7891</v>
      </c>
      <c r="X925" s="2" t="s">
        <v>7891</v>
      </c>
      <c r="Y925" s="2" t="s">
        <v>7891</v>
      </c>
      <c r="Z925" s="2" t="s">
        <v>7891</v>
      </c>
      <c r="AA925" s="2" t="s">
        <v>11275</v>
      </c>
      <c r="AB925" s="2" t="s">
        <v>11276</v>
      </c>
      <c r="AC925" s="2" t="s">
        <v>7891</v>
      </c>
      <c r="AD925" s="2" t="s">
        <v>7891</v>
      </c>
      <c r="AE925" s="2" t="s">
        <v>7891</v>
      </c>
      <c r="AF925" s="2" t="s">
        <v>7891</v>
      </c>
      <c r="AG925" s="2" t="s">
        <v>7891</v>
      </c>
      <c r="AH925" s="2" t="s">
        <v>7891</v>
      </c>
      <c r="AI925" s="2" t="s">
        <v>7891</v>
      </c>
      <c r="AJ925" s="2" t="s">
        <v>7891</v>
      </c>
      <c r="AK925" s="2" t="s">
        <v>7891</v>
      </c>
      <c r="AL925" s="2" t="s">
        <v>7891</v>
      </c>
      <c r="AM925" s="2" t="s">
        <v>7891</v>
      </c>
      <c r="AN925" s="2" t="s">
        <v>7891</v>
      </c>
      <c r="AO925" s="2" t="s">
        <v>11277</v>
      </c>
      <c r="AP925" s="2" t="s">
        <v>11278</v>
      </c>
      <c r="AQ925" s="2" t="s">
        <v>7891</v>
      </c>
      <c r="AR925" s="2" t="s">
        <v>7891</v>
      </c>
      <c r="AS925" s="2" t="s">
        <v>7891</v>
      </c>
      <c r="AT925" s="2" t="s">
        <v>10802</v>
      </c>
      <c r="AU925" s="2">
        <v>2020</v>
      </c>
      <c r="AV925" s="2">
        <v>25</v>
      </c>
      <c r="AW925" s="2">
        <v>1</v>
      </c>
      <c r="AX925" s="2" t="s">
        <v>7891</v>
      </c>
      <c r="AY925" s="2" t="s">
        <v>7891</v>
      </c>
      <c r="AZ925" s="2" t="s">
        <v>7891</v>
      </c>
      <c r="BA925" s="2" t="s">
        <v>7891</v>
      </c>
      <c r="BB925" s="2">
        <v>34</v>
      </c>
      <c r="BC925" s="2">
        <v>46</v>
      </c>
      <c r="BD925" s="2" t="s">
        <v>7891</v>
      </c>
      <c r="BE925" s="2" t="s">
        <v>11279</v>
      </c>
      <c r="BF925" s="2" t="s">
        <v>7891</v>
      </c>
      <c r="BG925" s="2" t="s">
        <v>7891</v>
      </c>
      <c r="BH925" s="2" t="s">
        <v>7891</v>
      </c>
      <c r="BI925" s="2" t="s">
        <v>7891</v>
      </c>
      <c r="BJ925" s="2" t="s">
        <v>7891</v>
      </c>
      <c r="BK925" s="2" t="s">
        <v>7891</v>
      </c>
      <c r="BL925" s="2" t="s">
        <v>7891</v>
      </c>
      <c r="BM925" s="2">
        <v>29096523</v>
      </c>
      <c r="BN925" s="2" t="s">
        <v>7891</v>
      </c>
      <c r="BO925" s="2" t="s">
        <v>7891</v>
      </c>
      <c r="BP925" s="2" t="s">
        <v>7891</v>
      </c>
      <c r="BQ925" s="2" t="s">
        <v>7891</v>
      </c>
      <c r="BR925" s="2" t="s">
        <v>11280</v>
      </c>
    </row>
    <row r="926" spans="1:70" s="2" customFormat="1" ht="13" x14ac:dyDescent="0.3">
      <c r="A926" s="12" t="s">
        <v>7505</v>
      </c>
      <c r="B926" s="2" t="s">
        <v>7407</v>
      </c>
      <c r="C926" s="9">
        <v>2021</v>
      </c>
      <c r="D926" s="2" t="s">
        <v>358</v>
      </c>
      <c r="E926" s="2" t="s">
        <v>365</v>
      </c>
      <c r="G926" s="2">
        <v>18</v>
      </c>
      <c r="H926" s="2">
        <v>4</v>
      </c>
      <c r="J926" s="2">
        <v>94</v>
      </c>
      <c r="K926" s="2">
        <v>96</v>
      </c>
      <c r="M926" s="2">
        <v>1</v>
      </c>
      <c r="N926" s="2" t="s">
        <v>362</v>
      </c>
      <c r="O926" s="2" t="s">
        <v>7408</v>
      </c>
      <c r="P926" s="2" t="s">
        <v>467</v>
      </c>
      <c r="Q926" s="2" t="s">
        <v>7218</v>
      </c>
      <c r="R926" s="2" t="s">
        <v>7266</v>
      </c>
      <c r="S926" s="2" t="s">
        <v>7219</v>
      </c>
      <c r="T926" s="2" t="s">
        <v>7409</v>
      </c>
    </row>
    <row r="927" spans="1:70" s="2" customFormat="1" ht="13" x14ac:dyDescent="0.3">
      <c r="A927" s="12" t="s">
        <v>6816</v>
      </c>
      <c r="B927" s="2" t="s">
        <v>4933</v>
      </c>
      <c r="C927" s="9">
        <v>2021</v>
      </c>
      <c r="D927" s="2" t="s">
        <v>4932</v>
      </c>
      <c r="E927" s="2" t="s">
        <v>2135</v>
      </c>
      <c r="G927" s="2" t="s">
        <v>4934</v>
      </c>
      <c r="H927" s="2" t="s">
        <v>4935</v>
      </c>
      <c r="K927" s="11">
        <v>44404</v>
      </c>
      <c r="L927" s="2" t="s">
        <v>4936</v>
      </c>
      <c r="N927" s="2" t="s">
        <v>2795</v>
      </c>
    </row>
    <row r="928" spans="1:70" s="2" customFormat="1" ht="13" x14ac:dyDescent="0.3">
      <c r="A928" s="2" t="s">
        <v>3856</v>
      </c>
      <c r="B928" s="2" t="s">
        <v>2793</v>
      </c>
      <c r="C928" s="9">
        <v>2021</v>
      </c>
      <c r="D928" s="2" t="s">
        <v>2792</v>
      </c>
      <c r="E928" s="2" t="s">
        <v>2135</v>
      </c>
      <c r="F928" s="2" t="s">
        <v>2797</v>
      </c>
      <c r="G928" s="2" t="str">
        <f>"1471244X"</f>
        <v>1471244X</v>
      </c>
      <c r="I928" s="2" t="str">
        <f>"20210726"</f>
        <v>20210726</v>
      </c>
      <c r="J928" s="2">
        <v>21</v>
      </c>
      <c r="N928" s="2" t="s">
        <v>2794</v>
      </c>
      <c r="O928" s="2" t="s">
        <v>2795</v>
      </c>
      <c r="P928" s="2" t="s">
        <v>2138</v>
      </c>
      <c r="Q928" s="2" t="s">
        <v>1495</v>
      </c>
      <c r="R928" s="2" t="s">
        <v>2796</v>
      </c>
      <c r="T928" s="2" t="s">
        <v>2797</v>
      </c>
      <c r="U928" s="2" t="s">
        <v>2798</v>
      </c>
    </row>
    <row r="929" spans="1:70" s="2" customFormat="1" ht="13" x14ac:dyDescent="0.3">
      <c r="A929" s="12" t="s">
        <v>6816</v>
      </c>
      <c r="B929" s="2" t="s">
        <v>6505</v>
      </c>
      <c r="C929" s="9">
        <v>2022</v>
      </c>
      <c r="D929" s="2" t="s">
        <v>6504</v>
      </c>
      <c r="E929" s="2" t="s">
        <v>4600</v>
      </c>
      <c r="G929" s="2" t="s">
        <v>6506</v>
      </c>
      <c r="H929" s="2" t="s">
        <v>6507</v>
      </c>
      <c r="K929" s="11">
        <v>44650</v>
      </c>
      <c r="L929" s="2" t="s">
        <v>6508</v>
      </c>
      <c r="N929" s="2" t="s">
        <v>6509</v>
      </c>
    </row>
    <row r="930" spans="1:70" s="2" customFormat="1" ht="13" x14ac:dyDescent="0.3">
      <c r="A930" s="2" t="s">
        <v>11404</v>
      </c>
      <c r="B930" s="2" t="s">
        <v>8435</v>
      </c>
      <c r="C930" s="9" t="s">
        <v>7891</v>
      </c>
      <c r="D930" s="2" t="s">
        <v>6504</v>
      </c>
      <c r="E930" s="2" t="s">
        <v>8436</v>
      </c>
      <c r="U930" s="2" t="s">
        <v>7891</v>
      </c>
      <c r="V930" s="2" t="s">
        <v>8437</v>
      </c>
      <c r="W930" s="2" t="s">
        <v>7891</v>
      </c>
      <c r="X930" s="2" t="s">
        <v>7891</v>
      </c>
      <c r="Y930" s="2" t="s">
        <v>7891</v>
      </c>
      <c r="Z930" s="2" t="s">
        <v>7891</v>
      </c>
      <c r="AA930" s="2" t="s">
        <v>7891</v>
      </c>
      <c r="AB930" s="2" t="s">
        <v>7891</v>
      </c>
      <c r="AC930" s="2" t="s">
        <v>7891</v>
      </c>
      <c r="AD930" s="2" t="s">
        <v>7891</v>
      </c>
      <c r="AE930" s="2" t="s">
        <v>7891</v>
      </c>
      <c r="AF930" s="2" t="s">
        <v>7891</v>
      </c>
      <c r="AG930" s="2" t="s">
        <v>7891</v>
      </c>
      <c r="AH930" s="2" t="s">
        <v>7891</v>
      </c>
      <c r="AI930" s="2" t="s">
        <v>7891</v>
      </c>
      <c r="AJ930" s="2" t="s">
        <v>7891</v>
      </c>
      <c r="AK930" s="2" t="s">
        <v>7891</v>
      </c>
      <c r="AL930" s="2" t="s">
        <v>7891</v>
      </c>
      <c r="AM930" s="2" t="s">
        <v>7891</v>
      </c>
      <c r="AN930" s="2" t="s">
        <v>7891</v>
      </c>
      <c r="AO930" s="2" t="s">
        <v>7891</v>
      </c>
      <c r="AP930" s="2" t="s">
        <v>8438</v>
      </c>
      <c r="AQ930" s="2" t="s">
        <v>7891</v>
      </c>
      <c r="AR930" s="2" t="s">
        <v>7891</v>
      </c>
      <c r="AS930" s="2" t="s">
        <v>7891</v>
      </c>
      <c r="AT930" s="2" t="s">
        <v>8439</v>
      </c>
      <c r="AU930" s="2">
        <v>2022</v>
      </c>
      <c r="AV930" s="2">
        <v>14</v>
      </c>
      <c r="AW930" s="2">
        <v>2</v>
      </c>
      <c r="AX930" s="2" t="s">
        <v>7891</v>
      </c>
      <c r="AY930" s="2" t="s">
        <v>7891</v>
      </c>
      <c r="AZ930" s="2" t="s">
        <v>7891</v>
      </c>
      <c r="BA930" s="2" t="s">
        <v>7891</v>
      </c>
      <c r="BB930" s="2" t="s">
        <v>7891</v>
      </c>
      <c r="BC930" s="2" t="s">
        <v>7891</v>
      </c>
      <c r="BD930" s="2">
        <v>22261</v>
      </c>
      <c r="BE930" s="2" t="s">
        <v>6509</v>
      </c>
      <c r="BF930" s="2" t="s">
        <v>7891</v>
      </c>
      <c r="BG930" s="2" t="s">
        <v>7891</v>
      </c>
      <c r="BH930" s="2" t="s">
        <v>7891</v>
      </c>
      <c r="BI930" s="2" t="s">
        <v>7891</v>
      </c>
      <c r="BJ930" s="2" t="s">
        <v>7891</v>
      </c>
      <c r="BK930" s="2" t="s">
        <v>7891</v>
      </c>
      <c r="BL930" s="2" t="s">
        <v>7891</v>
      </c>
      <c r="BM930" s="2">
        <v>35350525</v>
      </c>
      <c r="BN930" s="2" t="s">
        <v>7891</v>
      </c>
      <c r="BO930" s="2" t="s">
        <v>7891</v>
      </c>
      <c r="BP930" s="2" t="s">
        <v>7891</v>
      </c>
      <c r="BQ930" s="2" t="s">
        <v>7891</v>
      </c>
      <c r="BR930" s="2" t="s">
        <v>8440</v>
      </c>
    </row>
    <row r="931" spans="1:70" s="2" customFormat="1" ht="13" x14ac:dyDescent="0.3">
      <c r="A931" s="12" t="s">
        <v>6816</v>
      </c>
      <c r="B931" s="2" t="s">
        <v>6092</v>
      </c>
      <c r="C931" s="9">
        <v>2021</v>
      </c>
      <c r="D931" s="2" t="s">
        <v>6091</v>
      </c>
      <c r="E931" s="2" t="s">
        <v>4137</v>
      </c>
      <c r="G931" s="2" t="s">
        <v>6093</v>
      </c>
      <c r="H931" s="2" t="s">
        <v>6094</v>
      </c>
      <c r="K931" s="11">
        <v>44435</v>
      </c>
      <c r="L931" s="2" t="s">
        <v>6095</v>
      </c>
      <c r="N931" s="2" t="s">
        <v>6096</v>
      </c>
    </row>
    <row r="932" spans="1:70" s="2" customFormat="1" ht="13" x14ac:dyDescent="0.3">
      <c r="A932" s="2" t="s">
        <v>11404</v>
      </c>
      <c r="B932" s="2" t="s">
        <v>9391</v>
      </c>
      <c r="C932" s="9" t="s">
        <v>7891</v>
      </c>
      <c r="D932" s="2" t="s">
        <v>6091</v>
      </c>
      <c r="E932" s="2" t="s">
        <v>7892</v>
      </c>
      <c r="U932" s="2" t="s">
        <v>7891</v>
      </c>
      <c r="V932" s="2" t="s">
        <v>9392</v>
      </c>
      <c r="W932" s="2" t="s">
        <v>7891</v>
      </c>
      <c r="X932" s="2" t="s">
        <v>7891</v>
      </c>
      <c r="Y932" s="2" t="s">
        <v>7891</v>
      </c>
      <c r="Z932" s="2" t="s">
        <v>7891</v>
      </c>
      <c r="AA932" s="2" t="s">
        <v>7891</v>
      </c>
      <c r="AB932" s="2" t="s">
        <v>7891</v>
      </c>
      <c r="AC932" s="2" t="s">
        <v>7891</v>
      </c>
      <c r="AD932" s="2" t="s">
        <v>7891</v>
      </c>
      <c r="AE932" s="2" t="s">
        <v>7891</v>
      </c>
      <c r="AF932" s="2" t="s">
        <v>7891</v>
      </c>
      <c r="AG932" s="2" t="s">
        <v>7891</v>
      </c>
      <c r="AH932" s="2" t="s">
        <v>7891</v>
      </c>
      <c r="AI932" s="2" t="s">
        <v>7891</v>
      </c>
      <c r="AJ932" s="2" t="s">
        <v>7891</v>
      </c>
      <c r="AK932" s="2" t="s">
        <v>7891</v>
      </c>
      <c r="AL932" s="2" t="s">
        <v>7891</v>
      </c>
      <c r="AM932" s="2" t="s">
        <v>7891</v>
      </c>
      <c r="AN932" s="2" t="s">
        <v>7891</v>
      </c>
      <c r="AO932" s="2" t="s">
        <v>7891</v>
      </c>
      <c r="AP932" s="2" t="s">
        <v>7894</v>
      </c>
      <c r="AQ932" s="2" t="s">
        <v>7891</v>
      </c>
      <c r="AR932" s="2" t="s">
        <v>7891</v>
      </c>
      <c r="AS932" s="2" t="s">
        <v>7891</v>
      </c>
      <c r="AT932" s="2" t="s">
        <v>7895</v>
      </c>
      <c r="AU932" s="2">
        <v>2021</v>
      </c>
      <c r="AV932" s="2">
        <v>18</v>
      </c>
      <c r="AW932" s="2">
        <v>16</v>
      </c>
      <c r="AX932" s="2" t="s">
        <v>7891</v>
      </c>
      <c r="AY932" s="2" t="s">
        <v>7891</v>
      </c>
      <c r="AZ932" s="2" t="s">
        <v>7891</v>
      </c>
      <c r="BA932" s="2" t="s">
        <v>7891</v>
      </c>
      <c r="BB932" s="2" t="s">
        <v>7891</v>
      </c>
      <c r="BC932" s="2" t="s">
        <v>7891</v>
      </c>
      <c r="BD932" s="2">
        <v>8819</v>
      </c>
      <c r="BE932" s="2" t="s">
        <v>6096</v>
      </c>
      <c r="BF932" s="2" t="s">
        <v>7891</v>
      </c>
      <c r="BG932" s="2" t="s">
        <v>7891</v>
      </c>
      <c r="BH932" s="2" t="s">
        <v>7891</v>
      </c>
      <c r="BI932" s="2" t="s">
        <v>7891</v>
      </c>
      <c r="BJ932" s="2" t="s">
        <v>7891</v>
      </c>
      <c r="BK932" s="2" t="s">
        <v>7891</v>
      </c>
      <c r="BL932" s="2" t="s">
        <v>7891</v>
      </c>
      <c r="BM932" s="2">
        <v>34444568</v>
      </c>
      <c r="BN932" s="2" t="s">
        <v>7891</v>
      </c>
      <c r="BO932" s="2" t="s">
        <v>7891</v>
      </c>
      <c r="BP932" s="2" t="s">
        <v>7891</v>
      </c>
      <c r="BQ932" s="2" t="s">
        <v>7891</v>
      </c>
      <c r="BR932" s="2" t="s">
        <v>9393</v>
      </c>
    </row>
    <row r="933" spans="1:70" s="2" customFormat="1" ht="13" x14ac:dyDescent="0.3">
      <c r="A933" s="2" t="s">
        <v>11404</v>
      </c>
      <c r="B933" s="2" t="s">
        <v>10168</v>
      </c>
      <c r="C933" s="9" t="s">
        <v>7891</v>
      </c>
      <c r="D933" s="2" t="s">
        <v>10169</v>
      </c>
      <c r="E933" s="2" t="s">
        <v>10170</v>
      </c>
      <c r="U933" s="2" t="s">
        <v>7891</v>
      </c>
      <c r="V933" s="2" t="s">
        <v>10171</v>
      </c>
      <c r="W933" s="2" t="s">
        <v>7891</v>
      </c>
      <c r="X933" s="2" t="s">
        <v>7891</v>
      </c>
      <c r="Y933" s="2" t="s">
        <v>7891</v>
      </c>
      <c r="Z933" s="2" t="s">
        <v>7891</v>
      </c>
      <c r="AA933" s="2" t="s">
        <v>7891</v>
      </c>
      <c r="AB933" s="2" t="s">
        <v>7891</v>
      </c>
      <c r="AC933" s="2" t="s">
        <v>7891</v>
      </c>
      <c r="AD933" s="2" t="s">
        <v>7891</v>
      </c>
      <c r="AE933" s="2" t="s">
        <v>7891</v>
      </c>
      <c r="AF933" s="2" t="s">
        <v>7891</v>
      </c>
      <c r="AG933" s="2" t="s">
        <v>7891</v>
      </c>
      <c r="AH933" s="2" t="s">
        <v>7891</v>
      </c>
      <c r="AI933" s="2" t="s">
        <v>7891</v>
      </c>
      <c r="AJ933" s="2" t="s">
        <v>7891</v>
      </c>
      <c r="AK933" s="2" t="s">
        <v>7891</v>
      </c>
      <c r="AL933" s="2" t="s">
        <v>7891</v>
      </c>
      <c r="AM933" s="2" t="s">
        <v>7891</v>
      </c>
      <c r="AN933" s="2" t="s">
        <v>7891</v>
      </c>
      <c r="AO933" s="2" t="s">
        <v>10172</v>
      </c>
      <c r="AP933" s="2" t="s">
        <v>10173</v>
      </c>
      <c r="AQ933" s="2" t="s">
        <v>7891</v>
      </c>
      <c r="AR933" s="2" t="s">
        <v>7891</v>
      </c>
      <c r="AS933" s="2" t="s">
        <v>7891</v>
      </c>
      <c r="AT933" s="2" t="s">
        <v>8331</v>
      </c>
      <c r="AU933" s="2">
        <v>2021</v>
      </c>
      <c r="AV933" s="2">
        <v>9</v>
      </c>
      <c r="AW933" s="2" t="s">
        <v>7891</v>
      </c>
      <c r="AX933" s="2" t="s">
        <v>7891</v>
      </c>
      <c r="AY933" s="2" t="s">
        <v>7891</v>
      </c>
      <c r="AZ933" s="2" t="s">
        <v>8545</v>
      </c>
      <c r="BA933" s="2" t="s">
        <v>7891</v>
      </c>
      <c r="BB933" s="2" t="s">
        <v>7891</v>
      </c>
      <c r="BC933" s="2" t="s">
        <v>7891</v>
      </c>
      <c r="BD933" s="2" t="s">
        <v>10174</v>
      </c>
      <c r="BE933" s="2" t="s">
        <v>10175</v>
      </c>
      <c r="BF933" s="2" t="s">
        <v>7891</v>
      </c>
      <c r="BG933" s="2" t="s">
        <v>7891</v>
      </c>
      <c r="BH933" s="2" t="s">
        <v>7891</v>
      </c>
      <c r="BI933" s="2" t="s">
        <v>7891</v>
      </c>
      <c r="BJ933" s="2" t="s">
        <v>7891</v>
      </c>
      <c r="BK933" s="2" t="s">
        <v>7891</v>
      </c>
      <c r="BL933" s="2" t="s">
        <v>7891</v>
      </c>
      <c r="BM933" s="2" t="s">
        <v>7891</v>
      </c>
      <c r="BN933" s="2" t="s">
        <v>7891</v>
      </c>
      <c r="BO933" s="2" t="s">
        <v>7891</v>
      </c>
      <c r="BP933" s="2" t="s">
        <v>7891</v>
      </c>
      <c r="BQ933" s="2" t="s">
        <v>7891</v>
      </c>
      <c r="BR933" s="2" t="s">
        <v>10176</v>
      </c>
    </row>
    <row r="934" spans="1:70" s="2" customFormat="1" ht="13" x14ac:dyDescent="0.3">
      <c r="A934" s="12" t="s">
        <v>6816</v>
      </c>
      <c r="B934" s="2" t="s">
        <v>6657</v>
      </c>
      <c r="C934" s="9">
        <v>2022</v>
      </c>
      <c r="D934" s="2" t="s">
        <v>6656</v>
      </c>
      <c r="E934" s="2" t="s">
        <v>4848</v>
      </c>
      <c r="G934" s="2" t="s">
        <v>6658</v>
      </c>
      <c r="H934" s="2" t="s">
        <v>6659</v>
      </c>
      <c r="K934" s="11">
        <v>44679</v>
      </c>
      <c r="N934" s="2" t="s">
        <v>6660</v>
      </c>
    </row>
    <row r="935" spans="1:70" s="2" customFormat="1" ht="13" x14ac:dyDescent="0.3">
      <c r="A935" s="2" t="s">
        <v>11404</v>
      </c>
      <c r="B935" s="2" t="s">
        <v>8098</v>
      </c>
      <c r="C935" s="9" t="s">
        <v>7891</v>
      </c>
      <c r="D935" s="2" t="s">
        <v>6656</v>
      </c>
      <c r="E935" s="2" t="s">
        <v>8099</v>
      </c>
      <c r="U935" s="2" t="s">
        <v>7891</v>
      </c>
      <c r="V935" s="2" t="s">
        <v>8100</v>
      </c>
      <c r="W935" s="2" t="s">
        <v>7891</v>
      </c>
      <c r="X935" s="2" t="s">
        <v>7891</v>
      </c>
      <c r="Y935" s="2" t="s">
        <v>7891</v>
      </c>
      <c r="Z935" s="2" t="s">
        <v>7891</v>
      </c>
      <c r="AA935" s="2" t="s">
        <v>7891</v>
      </c>
      <c r="AB935" s="2" t="s">
        <v>7891</v>
      </c>
      <c r="AC935" s="2" t="s">
        <v>7891</v>
      </c>
      <c r="AD935" s="2" t="s">
        <v>7891</v>
      </c>
      <c r="AE935" s="2" t="s">
        <v>7891</v>
      </c>
      <c r="AF935" s="2" t="s">
        <v>7891</v>
      </c>
      <c r="AG935" s="2" t="s">
        <v>7891</v>
      </c>
      <c r="AH935" s="2" t="s">
        <v>7891</v>
      </c>
      <c r="AI935" s="2" t="s">
        <v>7891</v>
      </c>
      <c r="AJ935" s="2" t="s">
        <v>7891</v>
      </c>
      <c r="AK935" s="2" t="s">
        <v>7891</v>
      </c>
      <c r="AL935" s="2" t="s">
        <v>7891</v>
      </c>
      <c r="AM935" s="2" t="s">
        <v>7891</v>
      </c>
      <c r="AN935" s="2" t="s">
        <v>7891</v>
      </c>
      <c r="AO935" s="2" t="s">
        <v>72</v>
      </c>
      <c r="AP935" s="2" t="s">
        <v>8101</v>
      </c>
      <c r="AQ935" s="2" t="s">
        <v>7891</v>
      </c>
      <c r="AR935" s="2" t="s">
        <v>7891</v>
      </c>
      <c r="AS935" s="2" t="s">
        <v>7891</v>
      </c>
      <c r="AT935" s="2" t="s">
        <v>7891</v>
      </c>
      <c r="AU935" s="2" t="s">
        <v>7891</v>
      </c>
      <c r="AV935" s="2" t="s">
        <v>7891</v>
      </c>
      <c r="AW935" s="2" t="s">
        <v>7891</v>
      </c>
      <c r="AX935" s="2" t="s">
        <v>7891</v>
      </c>
      <c r="AY935" s="2" t="s">
        <v>7891</v>
      </c>
      <c r="AZ935" s="2" t="s">
        <v>7891</v>
      </c>
      <c r="BA935" s="2" t="s">
        <v>7891</v>
      </c>
      <c r="BB935" s="2" t="s">
        <v>7891</v>
      </c>
      <c r="BC935" s="2" t="s">
        <v>7891</v>
      </c>
      <c r="BD935" s="2">
        <v>302228221097828</v>
      </c>
      <c r="BE935" s="2" t="s">
        <v>6660</v>
      </c>
      <c r="BF935" s="2" t="s">
        <v>7891</v>
      </c>
      <c r="BG935" s="2" t="s">
        <v>7975</v>
      </c>
      <c r="BH935" s="2" t="s">
        <v>7891</v>
      </c>
      <c r="BI935" s="2" t="s">
        <v>7891</v>
      </c>
      <c r="BJ935" s="2" t="s">
        <v>7891</v>
      </c>
      <c r="BK935" s="2" t="s">
        <v>7891</v>
      </c>
      <c r="BL935" s="2" t="s">
        <v>7891</v>
      </c>
      <c r="BM935" s="2">
        <v>35477289</v>
      </c>
      <c r="BN935" s="2" t="s">
        <v>7891</v>
      </c>
      <c r="BO935" s="2" t="s">
        <v>7891</v>
      </c>
      <c r="BP935" s="2" t="s">
        <v>7891</v>
      </c>
      <c r="BQ935" s="2" t="s">
        <v>7891</v>
      </c>
      <c r="BR935" s="2" t="s">
        <v>8102</v>
      </c>
    </row>
    <row r="936" spans="1:70" s="2" customFormat="1" ht="13" x14ac:dyDescent="0.3">
      <c r="A936" s="2" t="s">
        <v>3856</v>
      </c>
      <c r="B936" s="2" t="s">
        <v>2301</v>
      </c>
      <c r="C936" s="9">
        <v>2022</v>
      </c>
      <c r="D936" s="2" t="s">
        <v>2300</v>
      </c>
      <c r="F936" s="2" t="s">
        <v>2306</v>
      </c>
      <c r="H936" s="2" t="str">
        <f>"9780889375000; 9781616765002; 9781613345009"</f>
        <v>9780889375000; 9781616765002; 9781613345009</v>
      </c>
      <c r="I936" s="2" t="str">
        <f>"20220101"</f>
        <v>20220101</v>
      </c>
      <c r="M936" s="2">
        <v>106</v>
      </c>
      <c r="N936" s="2" t="s">
        <v>2302</v>
      </c>
      <c r="P936" s="2" t="s">
        <v>2303</v>
      </c>
      <c r="Q936" s="2" t="s">
        <v>2304</v>
      </c>
      <c r="R936" s="2" t="s">
        <v>2305</v>
      </c>
      <c r="T936" s="2" t="s">
        <v>2306</v>
      </c>
      <c r="U936" s="2" t="s">
        <v>2307</v>
      </c>
    </row>
    <row r="937" spans="1:70" s="2" customFormat="1" ht="13" x14ac:dyDescent="0.3">
      <c r="A937" s="12" t="s">
        <v>7738</v>
      </c>
      <c r="B937" s="2" t="s">
        <v>7568</v>
      </c>
      <c r="C937" s="9">
        <v>2021</v>
      </c>
      <c r="D937" s="2" t="s">
        <v>7569</v>
      </c>
      <c r="E937" s="2" t="s">
        <v>7570</v>
      </c>
      <c r="G937" s="2">
        <v>28</v>
      </c>
      <c r="H937" s="2">
        <v>1</v>
      </c>
      <c r="I937" s="2">
        <v>2</v>
      </c>
      <c r="M937" s="2">
        <v>1</v>
      </c>
      <c r="N937" s="2" t="s">
        <v>7571</v>
      </c>
      <c r="O937" s="2" t="s">
        <v>7572</v>
      </c>
      <c r="P937" s="2" t="s">
        <v>467</v>
      </c>
      <c r="Q937" s="2" t="s">
        <v>7218</v>
      </c>
      <c r="R937" s="2" t="s">
        <v>7385</v>
      </c>
      <c r="S937" s="2" t="s">
        <v>7219</v>
      </c>
      <c r="T937" s="2" t="s">
        <v>7573</v>
      </c>
    </row>
    <row r="938" spans="1:70" s="2" customFormat="1" ht="13" x14ac:dyDescent="0.3">
      <c r="A938" s="2" t="s">
        <v>7858</v>
      </c>
      <c r="B938" s="2" t="s">
        <v>7568</v>
      </c>
      <c r="C938" s="9">
        <v>2021</v>
      </c>
      <c r="D938" s="2" t="s">
        <v>7569</v>
      </c>
      <c r="E938" s="2" t="s">
        <v>7570</v>
      </c>
      <c r="G938" s="2">
        <v>28</v>
      </c>
      <c r="H938" s="2">
        <v>1</v>
      </c>
      <c r="I938" s="2">
        <v>2</v>
      </c>
      <c r="M938" s="2">
        <v>1</v>
      </c>
      <c r="N938" s="2" t="s">
        <v>7571</v>
      </c>
      <c r="O938" s="2" t="s">
        <v>7572</v>
      </c>
      <c r="P938" s="2" t="s">
        <v>467</v>
      </c>
      <c r="Q938" s="2" t="s">
        <v>7218</v>
      </c>
      <c r="R938" s="2" t="s">
        <v>7385</v>
      </c>
      <c r="S938" s="2" t="s">
        <v>7219</v>
      </c>
      <c r="T938" s="2" t="s">
        <v>7573</v>
      </c>
    </row>
    <row r="939" spans="1:70" s="2" customFormat="1" ht="13" x14ac:dyDescent="0.3">
      <c r="A939" s="2" t="s">
        <v>7858</v>
      </c>
      <c r="B939" s="2" t="s">
        <v>7834</v>
      </c>
      <c r="C939" s="9">
        <v>2021</v>
      </c>
      <c r="D939" s="2" t="s">
        <v>7835</v>
      </c>
      <c r="E939" s="2" t="s">
        <v>7836</v>
      </c>
      <c r="G939" s="2">
        <v>10</v>
      </c>
      <c r="H939" s="2">
        <v>1</v>
      </c>
      <c r="J939" s="2">
        <v>1</v>
      </c>
      <c r="K939" s="2">
        <v>4</v>
      </c>
      <c r="N939" s="2" t="s">
        <v>7837</v>
      </c>
      <c r="O939" s="2" t="s">
        <v>7838</v>
      </c>
      <c r="P939" s="2" t="s">
        <v>467</v>
      </c>
      <c r="Q939" s="2" t="s">
        <v>7218</v>
      </c>
      <c r="R939" s="2" t="s">
        <v>7385</v>
      </c>
      <c r="S939" s="2" t="s">
        <v>7219</v>
      </c>
      <c r="T939" s="2" t="s">
        <v>7839</v>
      </c>
    </row>
    <row r="940" spans="1:70" s="2" customFormat="1" ht="13" x14ac:dyDescent="0.3">
      <c r="A940" s="12" t="s">
        <v>6816</v>
      </c>
      <c r="B940" s="2" t="s">
        <v>5856</v>
      </c>
      <c r="C940" s="9">
        <v>2020</v>
      </c>
      <c r="D940" s="2" t="s">
        <v>5855</v>
      </c>
      <c r="E940" s="2" t="s">
        <v>4612</v>
      </c>
      <c r="G940" s="2" t="s">
        <v>5857</v>
      </c>
      <c r="H940" s="2" t="s">
        <v>5858</v>
      </c>
      <c r="K940" s="11">
        <v>44068</v>
      </c>
      <c r="L940" s="2" t="s">
        <v>5859</v>
      </c>
      <c r="N940" s="2" t="s">
        <v>3743</v>
      </c>
    </row>
    <row r="941" spans="1:70" s="2" customFormat="1" ht="13" x14ac:dyDescent="0.3">
      <c r="A941" s="12" t="s">
        <v>11404</v>
      </c>
      <c r="B941" s="2" t="s">
        <v>11007</v>
      </c>
      <c r="C941" s="9" t="s">
        <v>7891</v>
      </c>
      <c r="D941" s="2" t="s">
        <v>5855</v>
      </c>
      <c r="E941" s="2" t="s">
        <v>8902</v>
      </c>
      <c r="U941" s="2" t="s">
        <v>7891</v>
      </c>
      <c r="V941" s="2" t="s">
        <v>11008</v>
      </c>
      <c r="W941" s="2" t="s">
        <v>7891</v>
      </c>
      <c r="X941" s="2" t="s">
        <v>7891</v>
      </c>
      <c r="Y941" s="2" t="s">
        <v>7891</v>
      </c>
      <c r="Z941" s="2" t="s">
        <v>7891</v>
      </c>
      <c r="AA941" s="2" t="s">
        <v>7891</v>
      </c>
      <c r="AB941" s="2" t="s">
        <v>7891</v>
      </c>
      <c r="AC941" s="2" t="s">
        <v>7891</v>
      </c>
      <c r="AD941" s="2" t="s">
        <v>7891</v>
      </c>
      <c r="AE941" s="2" t="s">
        <v>7891</v>
      </c>
      <c r="AF941" s="2" t="s">
        <v>7891</v>
      </c>
      <c r="AG941" s="2" t="s">
        <v>7891</v>
      </c>
      <c r="AH941" s="2" t="s">
        <v>7891</v>
      </c>
      <c r="AI941" s="2" t="s">
        <v>7891</v>
      </c>
      <c r="AJ941" s="2" t="s">
        <v>7891</v>
      </c>
      <c r="AK941" s="2" t="s">
        <v>7891</v>
      </c>
      <c r="AL941" s="2" t="s">
        <v>7891</v>
      </c>
      <c r="AM941" s="2" t="s">
        <v>7891</v>
      </c>
      <c r="AN941" s="2" t="s">
        <v>7891</v>
      </c>
      <c r="AO941" s="2" t="s">
        <v>8905</v>
      </c>
      <c r="AP941" s="2" t="s">
        <v>7891</v>
      </c>
      <c r="AQ941" s="2" t="s">
        <v>7891</v>
      </c>
      <c r="AR941" s="2" t="s">
        <v>7891</v>
      </c>
      <c r="AS941" s="2" t="s">
        <v>7891</v>
      </c>
      <c r="AT941" s="2" t="s">
        <v>8907</v>
      </c>
      <c r="AU941" s="2">
        <v>2020</v>
      </c>
      <c r="AV941" s="2">
        <v>293</v>
      </c>
      <c r="AW941" s="2" t="s">
        <v>7891</v>
      </c>
      <c r="AX941" s="2" t="s">
        <v>7891</v>
      </c>
      <c r="AY941" s="2" t="s">
        <v>7891</v>
      </c>
      <c r="AZ941" s="2" t="s">
        <v>7891</v>
      </c>
      <c r="BA941" s="2" t="s">
        <v>7891</v>
      </c>
      <c r="BB941" s="2" t="s">
        <v>7891</v>
      </c>
      <c r="BC941" s="2" t="s">
        <v>7891</v>
      </c>
      <c r="BD941" s="2">
        <v>113390</v>
      </c>
      <c r="BE941" s="2" t="s">
        <v>3743</v>
      </c>
      <c r="BF941" s="2" t="s">
        <v>7891</v>
      </c>
      <c r="BG941" s="2" t="s">
        <v>7891</v>
      </c>
      <c r="BH941" s="2" t="s">
        <v>7891</v>
      </c>
      <c r="BI941" s="2" t="s">
        <v>7891</v>
      </c>
      <c r="BJ941" s="2" t="s">
        <v>7891</v>
      </c>
      <c r="BK941" s="2" t="s">
        <v>7891</v>
      </c>
      <c r="BL941" s="2" t="s">
        <v>7891</v>
      </c>
      <c r="BM941" s="2">
        <v>32835926</v>
      </c>
      <c r="BN941" s="2" t="s">
        <v>7891</v>
      </c>
      <c r="BO941" s="2" t="s">
        <v>7891</v>
      </c>
      <c r="BP941" s="2" t="s">
        <v>7891</v>
      </c>
      <c r="BQ941" s="2" t="s">
        <v>7891</v>
      </c>
      <c r="BR941" s="2" t="s">
        <v>11009</v>
      </c>
    </row>
    <row r="942" spans="1:70" s="2" customFormat="1" ht="13" x14ac:dyDescent="0.3">
      <c r="A942" s="2" t="s">
        <v>3856</v>
      </c>
      <c r="B942" s="2" t="s">
        <v>3741</v>
      </c>
      <c r="C942" s="9">
        <v>2020</v>
      </c>
      <c r="D942" s="2" t="s">
        <v>3740</v>
      </c>
      <c r="E942" s="2" t="s">
        <v>2881</v>
      </c>
      <c r="F942" s="2" t="s">
        <v>3745</v>
      </c>
      <c r="G942" s="2" t="str">
        <f>"01651781"</f>
        <v>01651781</v>
      </c>
      <c r="I942" s="2" t="str">
        <f>"20201101"</f>
        <v>20201101</v>
      </c>
      <c r="J942" s="2">
        <v>293</v>
      </c>
      <c r="N942" s="2" t="s">
        <v>3742</v>
      </c>
      <c r="O942" s="2" t="s">
        <v>3743</v>
      </c>
      <c r="P942" s="2" t="s">
        <v>2124</v>
      </c>
      <c r="Q942" s="2" t="s">
        <v>2521</v>
      </c>
      <c r="R942" s="2" t="s">
        <v>3744</v>
      </c>
      <c r="T942" s="2" t="s">
        <v>3745</v>
      </c>
      <c r="U942" s="2" t="s">
        <v>3746</v>
      </c>
    </row>
    <row r="943" spans="1:70" s="2" customFormat="1" ht="13" x14ac:dyDescent="0.3">
      <c r="A943" s="12" t="s">
        <v>6816</v>
      </c>
      <c r="B943" s="2" t="s">
        <v>5315</v>
      </c>
      <c r="C943" s="9">
        <v>2021</v>
      </c>
      <c r="D943" s="2" t="s">
        <v>5314</v>
      </c>
      <c r="E943" s="2" t="s">
        <v>5318</v>
      </c>
      <c r="G943" s="2" t="s">
        <v>5316</v>
      </c>
      <c r="H943" s="2" t="s">
        <v>5317</v>
      </c>
      <c r="K943" s="11">
        <v>44316</v>
      </c>
      <c r="L943" s="2" t="s">
        <v>5319</v>
      </c>
      <c r="N943" s="2" t="s">
        <v>5320</v>
      </c>
    </row>
    <row r="944" spans="1:70" s="2" customFormat="1" ht="13" x14ac:dyDescent="0.3">
      <c r="A944" s="2" t="s">
        <v>11404</v>
      </c>
      <c r="B944" s="2" t="s">
        <v>8136</v>
      </c>
      <c r="C944" s="9" t="s">
        <v>7891</v>
      </c>
      <c r="D944" s="2" t="s">
        <v>8137</v>
      </c>
      <c r="E944" s="2" t="s">
        <v>8138</v>
      </c>
      <c r="U944" s="2" t="s">
        <v>7891</v>
      </c>
      <c r="V944" s="2" t="s">
        <v>8139</v>
      </c>
      <c r="W944" s="2" t="s">
        <v>7891</v>
      </c>
      <c r="X944" s="2" t="s">
        <v>7891</v>
      </c>
      <c r="Y944" s="2" t="s">
        <v>7891</v>
      </c>
      <c r="Z944" s="2" t="s">
        <v>7891</v>
      </c>
      <c r="AA944" s="2" t="s">
        <v>7891</v>
      </c>
      <c r="AB944" s="2" t="s">
        <v>7891</v>
      </c>
      <c r="AC944" s="2" t="s">
        <v>7891</v>
      </c>
      <c r="AD944" s="2" t="s">
        <v>7891</v>
      </c>
      <c r="AE944" s="2" t="s">
        <v>7891</v>
      </c>
      <c r="AF944" s="2" t="s">
        <v>7891</v>
      </c>
      <c r="AG944" s="2" t="s">
        <v>7891</v>
      </c>
      <c r="AH944" s="2" t="s">
        <v>7891</v>
      </c>
      <c r="AI944" s="2" t="s">
        <v>7891</v>
      </c>
      <c r="AJ944" s="2" t="s">
        <v>7891</v>
      </c>
      <c r="AK944" s="2" t="s">
        <v>7891</v>
      </c>
      <c r="AL944" s="2" t="s">
        <v>7891</v>
      </c>
      <c r="AM944" s="2" t="s">
        <v>7891</v>
      </c>
      <c r="AN944" s="2" t="s">
        <v>7891</v>
      </c>
      <c r="AO944" s="2" t="s">
        <v>8140</v>
      </c>
      <c r="AP944" s="2" t="s">
        <v>8141</v>
      </c>
      <c r="AQ944" s="2" t="s">
        <v>7891</v>
      </c>
      <c r="AR944" s="2" t="s">
        <v>7891</v>
      </c>
      <c r="AS944" s="2" t="s">
        <v>7891</v>
      </c>
      <c r="AT944" s="2" t="s">
        <v>7891</v>
      </c>
      <c r="AU944" s="2" t="s">
        <v>7891</v>
      </c>
      <c r="AV944" s="2" t="s">
        <v>7891</v>
      </c>
      <c r="AW944" s="2" t="s">
        <v>7891</v>
      </c>
      <c r="AX944" s="2" t="s">
        <v>7891</v>
      </c>
      <c r="AY944" s="2" t="s">
        <v>7891</v>
      </c>
      <c r="AZ944" s="2" t="s">
        <v>7891</v>
      </c>
      <c r="BA944" s="2" t="s">
        <v>7891</v>
      </c>
      <c r="BB944" s="2" t="s">
        <v>7891</v>
      </c>
      <c r="BC944" s="2" t="s">
        <v>7891</v>
      </c>
      <c r="BD944" s="2" t="s">
        <v>7891</v>
      </c>
      <c r="BE944" s="2" t="s">
        <v>8142</v>
      </c>
      <c r="BF944" s="2" t="s">
        <v>7891</v>
      </c>
      <c r="BG944" s="2" t="s">
        <v>7975</v>
      </c>
      <c r="BH944" s="2" t="s">
        <v>7891</v>
      </c>
      <c r="BI944" s="2" t="s">
        <v>7891</v>
      </c>
      <c r="BJ944" s="2" t="s">
        <v>7891</v>
      </c>
      <c r="BK944" s="2" t="s">
        <v>7891</v>
      </c>
      <c r="BL944" s="2" t="s">
        <v>7891</v>
      </c>
      <c r="BM944" s="2">
        <v>35380351</v>
      </c>
      <c r="BN944" s="2" t="s">
        <v>7891</v>
      </c>
      <c r="BO944" s="2" t="s">
        <v>7891</v>
      </c>
      <c r="BP944" s="2" t="s">
        <v>7891</v>
      </c>
      <c r="BQ944" s="2" t="s">
        <v>7891</v>
      </c>
      <c r="BR944" s="2" t="s">
        <v>8143</v>
      </c>
    </row>
    <row r="945" spans="1:70" s="2" customFormat="1" ht="13" x14ac:dyDescent="0.3">
      <c r="A945" s="2" t="s">
        <v>11404</v>
      </c>
      <c r="B945" s="2" t="s">
        <v>10893</v>
      </c>
      <c r="C945" s="9" t="s">
        <v>7891</v>
      </c>
      <c r="D945" s="2" t="s">
        <v>10894</v>
      </c>
      <c r="E945" s="2" t="s">
        <v>10895</v>
      </c>
      <c r="U945" s="2" t="s">
        <v>7891</v>
      </c>
      <c r="V945" s="2" t="s">
        <v>10896</v>
      </c>
      <c r="W945" s="2" t="s">
        <v>7891</v>
      </c>
      <c r="X945" s="2" t="s">
        <v>7891</v>
      </c>
      <c r="Y945" s="2" t="s">
        <v>7891</v>
      </c>
      <c r="Z945" s="2" t="s">
        <v>7891</v>
      </c>
      <c r="AA945" s="2" t="s">
        <v>7891</v>
      </c>
      <c r="AB945" s="2" t="s">
        <v>7891</v>
      </c>
      <c r="AC945" s="2" t="s">
        <v>7891</v>
      </c>
      <c r="AD945" s="2" t="s">
        <v>7891</v>
      </c>
      <c r="AE945" s="2" t="s">
        <v>7891</v>
      </c>
      <c r="AF945" s="2" t="s">
        <v>7891</v>
      </c>
      <c r="AG945" s="2" t="s">
        <v>7891</v>
      </c>
      <c r="AH945" s="2" t="s">
        <v>7891</v>
      </c>
      <c r="AI945" s="2" t="s">
        <v>7891</v>
      </c>
      <c r="AJ945" s="2" t="s">
        <v>7891</v>
      </c>
      <c r="AK945" s="2" t="s">
        <v>7891</v>
      </c>
      <c r="AL945" s="2" t="s">
        <v>7891</v>
      </c>
      <c r="AM945" s="2" t="s">
        <v>7891</v>
      </c>
      <c r="AN945" s="2" t="s">
        <v>7891</v>
      </c>
      <c r="AO945" s="2" t="s">
        <v>10897</v>
      </c>
      <c r="AP945" s="2" t="s">
        <v>10898</v>
      </c>
      <c r="AQ945" s="2" t="s">
        <v>7891</v>
      </c>
      <c r="AR945" s="2" t="s">
        <v>7891</v>
      </c>
      <c r="AS945" s="2" t="s">
        <v>7891</v>
      </c>
      <c r="AT945" s="2" t="s">
        <v>7924</v>
      </c>
      <c r="AU945" s="2">
        <v>2020</v>
      </c>
      <c r="AV945" s="2">
        <v>85</v>
      </c>
      <c r="AW945" s="2" t="s">
        <v>7891</v>
      </c>
      <c r="AX945" s="2" t="s">
        <v>7891</v>
      </c>
      <c r="AY945" s="2" t="s">
        <v>7891</v>
      </c>
      <c r="AZ945" s="2" t="s">
        <v>7891</v>
      </c>
      <c r="BA945" s="2" t="s">
        <v>7891</v>
      </c>
      <c r="BB945" s="2">
        <v>126</v>
      </c>
      <c r="BC945" s="2">
        <v>134</v>
      </c>
      <c r="BD945" s="2" t="s">
        <v>7891</v>
      </c>
      <c r="BE945" s="2" t="s">
        <v>10899</v>
      </c>
      <c r="BF945" s="2" t="s">
        <v>7891</v>
      </c>
      <c r="BG945" s="2" t="s">
        <v>7891</v>
      </c>
      <c r="BH945" s="2" t="s">
        <v>7891</v>
      </c>
      <c r="BI945" s="2" t="s">
        <v>7891</v>
      </c>
      <c r="BJ945" s="2" t="s">
        <v>7891</v>
      </c>
      <c r="BK945" s="2" t="s">
        <v>7891</v>
      </c>
      <c r="BL945" s="2" t="s">
        <v>7891</v>
      </c>
      <c r="BM945" s="2">
        <v>33227598</v>
      </c>
      <c r="BN945" s="2" t="s">
        <v>7891</v>
      </c>
      <c r="BO945" s="2" t="s">
        <v>7891</v>
      </c>
      <c r="BP945" s="2" t="s">
        <v>7891</v>
      </c>
      <c r="BQ945" s="2" t="s">
        <v>7891</v>
      </c>
      <c r="BR945" s="2" t="s">
        <v>10900</v>
      </c>
    </row>
    <row r="946" spans="1:70" s="2" customFormat="1" ht="13" x14ac:dyDescent="0.3">
      <c r="A946" s="2" t="s">
        <v>11404</v>
      </c>
      <c r="B946" s="2" t="s">
        <v>10017</v>
      </c>
      <c r="C946" s="9" t="s">
        <v>7891</v>
      </c>
      <c r="D946" s="2" t="s">
        <v>5314</v>
      </c>
      <c r="E946" s="2" t="s">
        <v>8372</v>
      </c>
      <c r="U946" s="2" t="s">
        <v>7891</v>
      </c>
      <c r="V946" s="2" t="s">
        <v>10018</v>
      </c>
      <c r="W946" s="2" t="s">
        <v>7891</v>
      </c>
      <c r="X946" s="2" t="s">
        <v>7891</v>
      </c>
      <c r="Y946" s="2" t="s">
        <v>7891</v>
      </c>
      <c r="Z946" s="2" t="s">
        <v>7891</v>
      </c>
      <c r="AA946" s="2" t="s">
        <v>7891</v>
      </c>
      <c r="AB946" s="2" t="s">
        <v>10019</v>
      </c>
      <c r="AC946" s="2" t="s">
        <v>7891</v>
      </c>
      <c r="AD946" s="2" t="s">
        <v>7891</v>
      </c>
      <c r="AE946" s="2" t="s">
        <v>7891</v>
      </c>
      <c r="AF946" s="2" t="s">
        <v>7891</v>
      </c>
      <c r="AG946" s="2" t="s">
        <v>7891</v>
      </c>
      <c r="AH946" s="2" t="s">
        <v>7891</v>
      </c>
      <c r="AI946" s="2" t="s">
        <v>7891</v>
      </c>
      <c r="AJ946" s="2" t="s">
        <v>7891</v>
      </c>
      <c r="AK946" s="2" t="s">
        <v>7891</v>
      </c>
      <c r="AL946" s="2" t="s">
        <v>7891</v>
      </c>
      <c r="AM946" s="2" t="s">
        <v>7891</v>
      </c>
      <c r="AN946" s="2" t="s">
        <v>7891</v>
      </c>
      <c r="AO946" s="2" t="s">
        <v>7891</v>
      </c>
      <c r="AP946" s="2" t="s">
        <v>8375</v>
      </c>
      <c r="AQ946" s="2" t="s">
        <v>7891</v>
      </c>
      <c r="AR946" s="2" t="s">
        <v>7891</v>
      </c>
      <c r="AS946" s="2" t="s">
        <v>7891</v>
      </c>
      <c r="AT946" s="2" t="s">
        <v>7916</v>
      </c>
      <c r="AU946" s="2">
        <v>2021</v>
      </c>
      <c r="AV946" s="2">
        <v>10</v>
      </c>
      <c r="AW946" s="2">
        <v>7</v>
      </c>
      <c r="AX946" s="2" t="s">
        <v>7891</v>
      </c>
      <c r="AY946" s="2" t="s">
        <v>7891</v>
      </c>
      <c r="AZ946" s="2" t="s">
        <v>7891</v>
      </c>
      <c r="BA946" s="2" t="s">
        <v>7891</v>
      </c>
      <c r="BB946" s="2" t="s">
        <v>7891</v>
      </c>
      <c r="BC946" s="2" t="s">
        <v>7891</v>
      </c>
      <c r="BD946" s="2">
        <v>1535</v>
      </c>
      <c r="BE946" s="2" t="s">
        <v>5320</v>
      </c>
      <c r="BF946" s="2" t="s">
        <v>7891</v>
      </c>
      <c r="BG946" s="2" t="s">
        <v>7891</v>
      </c>
      <c r="BH946" s="2" t="s">
        <v>7891</v>
      </c>
      <c r="BI946" s="2" t="s">
        <v>7891</v>
      </c>
      <c r="BJ946" s="2" t="s">
        <v>7891</v>
      </c>
      <c r="BK946" s="2" t="s">
        <v>7891</v>
      </c>
      <c r="BL946" s="2" t="s">
        <v>7891</v>
      </c>
      <c r="BM946" s="2">
        <v>33917527</v>
      </c>
      <c r="BN946" s="2" t="s">
        <v>7891</v>
      </c>
      <c r="BO946" s="2" t="s">
        <v>7891</v>
      </c>
      <c r="BP946" s="2" t="s">
        <v>7891</v>
      </c>
      <c r="BQ946" s="2" t="s">
        <v>7891</v>
      </c>
      <c r="BR946" s="2" t="s">
        <v>10020</v>
      </c>
    </row>
    <row r="947" spans="1:70" s="2" customFormat="1" ht="13" x14ac:dyDescent="0.3">
      <c r="A947" s="2" t="s">
        <v>11404</v>
      </c>
      <c r="B947" s="2" t="s">
        <v>11200</v>
      </c>
      <c r="C947" s="9" t="s">
        <v>7891</v>
      </c>
      <c r="D947" s="2" t="s">
        <v>11201</v>
      </c>
      <c r="E947" s="2" t="s">
        <v>11202</v>
      </c>
      <c r="U947" s="2" t="s">
        <v>7891</v>
      </c>
      <c r="V947" s="2" t="s">
        <v>11203</v>
      </c>
      <c r="W947" s="2" t="s">
        <v>7891</v>
      </c>
      <c r="X947" s="2" t="s">
        <v>7891</v>
      </c>
      <c r="Y947" s="2" t="s">
        <v>7891</v>
      </c>
      <c r="Z947" s="2" t="s">
        <v>7891</v>
      </c>
      <c r="AA947" s="2" t="s">
        <v>7891</v>
      </c>
      <c r="AB947" s="2" t="s">
        <v>11204</v>
      </c>
      <c r="AC947" s="2" t="s">
        <v>7891</v>
      </c>
      <c r="AD947" s="2" t="s">
        <v>7891</v>
      </c>
      <c r="AE947" s="2" t="s">
        <v>7891</v>
      </c>
      <c r="AF947" s="2" t="s">
        <v>7891</v>
      </c>
      <c r="AG947" s="2" t="s">
        <v>7891</v>
      </c>
      <c r="AH947" s="2" t="s">
        <v>7891</v>
      </c>
      <c r="AI947" s="2" t="s">
        <v>7891</v>
      </c>
      <c r="AJ947" s="2" t="s">
        <v>7891</v>
      </c>
      <c r="AK947" s="2" t="s">
        <v>7891</v>
      </c>
      <c r="AL947" s="2" t="s">
        <v>7891</v>
      </c>
      <c r="AM947" s="2" t="s">
        <v>7891</v>
      </c>
      <c r="AN947" s="2" t="s">
        <v>7891</v>
      </c>
      <c r="AO947" s="2" t="s">
        <v>11205</v>
      </c>
      <c r="AP947" s="2" t="s">
        <v>11206</v>
      </c>
      <c r="AQ947" s="2" t="s">
        <v>7891</v>
      </c>
      <c r="AR947" s="2" t="s">
        <v>7891</v>
      </c>
      <c r="AS947" s="2" t="s">
        <v>7891</v>
      </c>
      <c r="AT947" s="2" t="s">
        <v>9244</v>
      </c>
      <c r="AU947" s="2">
        <v>2020</v>
      </c>
      <c r="AV947" s="2">
        <v>14</v>
      </c>
      <c r="AW947" s="2">
        <v>5</v>
      </c>
      <c r="AX947" s="2" t="s">
        <v>7891</v>
      </c>
      <c r="AY947" s="2" t="s">
        <v>7891</v>
      </c>
      <c r="AZ947" s="2" t="s">
        <v>7891</v>
      </c>
      <c r="BA947" s="2" t="s">
        <v>7891</v>
      </c>
      <c r="BB947" s="2" t="s">
        <v>7891</v>
      </c>
      <c r="BC947" s="2" t="s">
        <v>7891</v>
      </c>
      <c r="BD947" s="2">
        <v>1557988320966540</v>
      </c>
      <c r="BE947" s="2" t="s">
        <v>11207</v>
      </c>
      <c r="BF947" s="2" t="s">
        <v>7891</v>
      </c>
      <c r="BG947" s="2" t="s">
        <v>7891</v>
      </c>
      <c r="BH947" s="2" t="s">
        <v>7891</v>
      </c>
      <c r="BI947" s="2" t="s">
        <v>7891</v>
      </c>
      <c r="BJ947" s="2" t="s">
        <v>7891</v>
      </c>
      <c r="BK947" s="2" t="s">
        <v>7891</v>
      </c>
      <c r="BL947" s="2" t="s">
        <v>7891</v>
      </c>
      <c r="BM947" s="2">
        <v>33118444</v>
      </c>
      <c r="BN947" s="2" t="s">
        <v>7891</v>
      </c>
      <c r="BO947" s="2" t="s">
        <v>7891</v>
      </c>
      <c r="BP947" s="2" t="s">
        <v>7891</v>
      </c>
      <c r="BQ947" s="2" t="s">
        <v>7891</v>
      </c>
      <c r="BR947" s="2" t="s">
        <v>11208</v>
      </c>
    </row>
    <row r="948" spans="1:70" s="2" customFormat="1" ht="13" x14ac:dyDescent="0.3">
      <c r="A948" s="12" t="s">
        <v>11404</v>
      </c>
      <c r="B948" s="2" t="s">
        <v>8464</v>
      </c>
      <c r="C948" s="9" t="s">
        <v>7891</v>
      </c>
      <c r="D948" s="2" t="s">
        <v>8465</v>
      </c>
      <c r="E948" s="2" t="s">
        <v>8466</v>
      </c>
      <c r="U948" s="2" t="s">
        <v>7891</v>
      </c>
      <c r="V948" s="2" t="s">
        <v>8467</v>
      </c>
      <c r="W948" s="2" t="s">
        <v>7891</v>
      </c>
      <c r="X948" s="2" t="s">
        <v>7891</v>
      </c>
      <c r="Y948" s="2" t="s">
        <v>7891</v>
      </c>
      <c r="Z948" s="2" t="s">
        <v>7891</v>
      </c>
      <c r="AA948" s="2" t="s">
        <v>7891</v>
      </c>
      <c r="AB948" s="2" t="s">
        <v>8468</v>
      </c>
      <c r="AC948" s="2" t="s">
        <v>7891</v>
      </c>
      <c r="AD948" s="2" t="s">
        <v>7891</v>
      </c>
      <c r="AE948" s="2" t="s">
        <v>7891</v>
      </c>
      <c r="AF948" s="2" t="s">
        <v>7891</v>
      </c>
      <c r="AG948" s="2" t="s">
        <v>7891</v>
      </c>
      <c r="AH948" s="2" t="s">
        <v>7891</v>
      </c>
      <c r="AI948" s="2" t="s">
        <v>7891</v>
      </c>
      <c r="AJ948" s="2" t="s">
        <v>7891</v>
      </c>
      <c r="AK948" s="2" t="s">
        <v>7891</v>
      </c>
      <c r="AL948" s="2" t="s">
        <v>7891</v>
      </c>
      <c r="AM948" s="2" t="s">
        <v>7891</v>
      </c>
      <c r="AN948" s="2" t="s">
        <v>7891</v>
      </c>
      <c r="AO948" s="2" t="s">
        <v>7891</v>
      </c>
      <c r="AP948" s="2" t="s">
        <v>8469</v>
      </c>
      <c r="AQ948" s="2" t="s">
        <v>7891</v>
      </c>
      <c r="AR948" s="2" t="s">
        <v>7891</v>
      </c>
      <c r="AS948" s="2" t="s">
        <v>7891</v>
      </c>
      <c r="AT948" s="2" t="s">
        <v>8470</v>
      </c>
      <c r="AU948" s="2">
        <v>2022</v>
      </c>
      <c r="AV948" s="2">
        <v>23</v>
      </c>
      <c r="AW948" s="2">
        <v>1</v>
      </c>
      <c r="AX948" s="2" t="s">
        <v>7891</v>
      </c>
      <c r="AY948" s="2" t="s">
        <v>7891</v>
      </c>
      <c r="AZ948" s="2" t="s">
        <v>7891</v>
      </c>
      <c r="BA948" s="2" t="s">
        <v>7891</v>
      </c>
      <c r="BB948" s="2" t="s">
        <v>7891</v>
      </c>
      <c r="BC948" s="2" t="s">
        <v>7891</v>
      </c>
      <c r="BD948" s="2">
        <v>110</v>
      </c>
      <c r="BE948" s="2" t="s">
        <v>8471</v>
      </c>
      <c r="BF948" s="2" t="s">
        <v>7891</v>
      </c>
      <c r="BG948" s="2" t="s">
        <v>7891</v>
      </c>
      <c r="BH948" s="2" t="s">
        <v>7891</v>
      </c>
      <c r="BI948" s="2" t="s">
        <v>7891</v>
      </c>
      <c r="BJ948" s="2" t="s">
        <v>7891</v>
      </c>
      <c r="BK948" s="2" t="s">
        <v>7891</v>
      </c>
      <c r="BL948" s="2" t="s">
        <v>7891</v>
      </c>
      <c r="BM948" s="2">
        <v>35115023</v>
      </c>
      <c r="BN948" s="2" t="s">
        <v>7891</v>
      </c>
      <c r="BO948" s="2" t="s">
        <v>7891</v>
      </c>
      <c r="BP948" s="2" t="s">
        <v>7891</v>
      </c>
      <c r="BQ948" s="2" t="s">
        <v>7891</v>
      </c>
      <c r="BR948" s="2" t="s">
        <v>8472</v>
      </c>
    </row>
    <row r="949" spans="1:70" s="2" customFormat="1" ht="13" x14ac:dyDescent="0.3">
      <c r="A949" s="2" t="s">
        <v>11407</v>
      </c>
      <c r="B949" s="2" t="s">
        <v>8464</v>
      </c>
      <c r="C949" s="9" t="s">
        <v>7891</v>
      </c>
      <c r="D949" s="2" t="s">
        <v>8465</v>
      </c>
      <c r="E949" s="2" t="s">
        <v>8466</v>
      </c>
      <c r="U949" s="2" t="s">
        <v>7891</v>
      </c>
      <c r="V949" s="2" t="s">
        <v>8467</v>
      </c>
      <c r="W949" s="2" t="s">
        <v>7891</v>
      </c>
      <c r="X949" s="2" t="s">
        <v>7891</v>
      </c>
      <c r="Y949" s="2" t="s">
        <v>7891</v>
      </c>
      <c r="Z949" s="2" t="s">
        <v>7891</v>
      </c>
      <c r="AA949" s="2" t="s">
        <v>7891</v>
      </c>
      <c r="AB949" s="2" t="s">
        <v>8468</v>
      </c>
      <c r="AC949" s="2" t="s">
        <v>7891</v>
      </c>
      <c r="AD949" s="2" t="s">
        <v>7891</v>
      </c>
      <c r="AE949" s="2" t="s">
        <v>7891</v>
      </c>
      <c r="AF949" s="2" t="s">
        <v>7891</v>
      </c>
      <c r="AG949" s="2" t="s">
        <v>7891</v>
      </c>
      <c r="AH949" s="2" t="s">
        <v>7891</v>
      </c>
      <c r="AI949" s="2" t="s">
        <v>7891</v>
      </c>
      <c r="AJ949" s="2" t="s">
        <v>7891</v>
      </c>
      <c r="AK949" s="2" t="s">
        <v>7891</v>
      </c>
      <c r="AL949" s="2" t="s">
        <v>7891</v>
      </c>
      <c r="AM949" s="2" t="s">
        <v>7891</v>
      </c>
      <c r="AN949" s="2" t="s">
        <v>7891</v>
      </c>
      <c r="AO949" s="2" t="s">
        <v>7891</v>
      </c>
      <c r="AP949" s="2" t="s">
        <v>8469</v>
      </c>
      <c r="AQ949" s="2" t="s">
        <v>7891</v>
      </c>
      <c r="AR949" s="2" t="s">
        <v>7891</v>
      </c>
      <c r="AS949" s="2" t="s">
        <v>7891</v>
      </c>
      <c r="AT949" s="2" t="s">
        <v>8470</v>
      </c>
      <c r="AU949" s="2">
        <v>2022</v>
      </c>
      <c r="AV949" s="2">
        <v>23</v>
      </c>
      <c r="AW949" s="2">
        <v>1</v>
      </c>
      <c r="AX949" s="2" t="s">
        <v>7891</v>
      </c>
      <c r="AY949" s="2" t="s">
        <v>7891</v>
      </c>
      <c r="AZ949" s="2" t="s">
        <v>7891</v>
      </c>
      <c r="BA949" s="2" t="s">
        <v>7891</v>
      </c>
      <c r="BB949" s="2" t="s">
        <v>7891</v>
      </c>
      <c r="BC949" s="2" t="s">
        <v>7891</v>
      </c>
      <c r="BD949" s="2">
        <v>110</v>
      </c>
      <c r="BE949" s="2" t="s">
        <v>8471</v>
      </c>
      <c r="BF949" s="2" t="s">
        <v>7891</v>
      </c>
      <c r="BG949" s="2" t="s">
        <v>7891</v>
      </c>
      <c r="BH949" s="2" t="s">
        <v>7891</v>
      </c>
      <c r="BI949" s="2" t="s">
        <v>7891</v>
      </c>
      <c r="BJ949" s="2" t="s">
        <v>7891</v>
      </c>
      <c r="BK949" s="2" t="s">
        <v>7891</v>
      </c>
      <c r="BL949" s="2" t="s">
        <v>7891</v>
      </c>
      <c r="BM949" s="2">
        <v>35115023</v>
      </c>
      <c r="BN949" s="2" t="s">
        <v>7891</v>
      </c>
      <c r="BO949" s="2" t="s">
        <v>7891</v>
      </c>
      <c r="BP949" s="2" t="s">
        <v>7891</v>
      </c>
      <c r="BQ949" s="2" t="s">
        <v>7891</v>
      </c>
      <c r="BR949" s="2" t="s">
        <v>8472</v>
      </c>
    </row>
    <row r="950" spans="1:70" s="2" customFormat="1" ht="13" x14ac:dyDescent="0.3">
      <c r="A950" s="2" t="s">
        <v>3856</v>
      </c>
      <c r="B950" s="2" t="s">
        <v>2436</v>
      </c>
      <c r="C950" s="9">
        <v>2021</v>
      </c>
      <c r="D950" s="2" t="s">
        <v>2435</v>
      </c>
      <c r="E950" s="2" t="s">
        <v>139</v>
      </c>
      <c r="F950" s="2" t="s">
        <v>2440</v>
      </c>
      <c r="G950" s="2" t="str">
        <f>"00332917"</f>
        <v>00332917</v>
      </c>
      <c r="I950" s="2" t="str">
        <f>"20210701"</f>
        <v>20210701</v>
      </c>
      <c r="J950" s="2">
        <v>51</v>
      </c>
      <c r="K950" s="2">
        <v>9</v>
      </c>
      <c r="L950" s="2">
        <v>1587</v>
      </c>
      <c r="M950" s="2">
        <v>2</v>
      </c>
      <c r="N950" s="2" t="s">
        <v>2437</v>
      </c>
      <c r="O950" s="2" t="s">
        <v>2438</v>
      </c>
      <c r="P950" s="2" t="s">
        <v>466</v>
      </c>
      <c r="Q950" s="2" t="s">
        <v>2358</v>
      </c>
      <c r="R950" s="2" t="s">
        <v>2439</v>
      </c>
      <c r="T950" s="2" t="s">
        <v>2440</v>
      </c>
      <c r="U950" s="2" t="s">
        <v>2441</v>
      </c>
    </row>
    <row r="951" spans="1:70" s="2" customFormat="1" ht="13" x14ac:dyDescent="0.3">
      <c r="A951" s="12" t="s">
        <v>6816</v>
      </c>
      <c r="B951" s="2" t="s">
        <v>5170</v>
      </c>
      <c r="C951" s="9">
        <v>2021</v>
      </c>
      <c r="D951" s="2" t="s">
        <v>264</v>
      </c>
      <c r="E951" s="2" t="s">
        <v>272</v>
      </c>
      <c r="G951" s="2" t="s">
        <v>5171</v>
      </c>
      <c r="H951" s="2" t="s">
        <v>5172</v>
      </c>
      <c r="K951" s="11">
        <v>44063</v>
      </c>
      <c r="L951" s="2" t="s">
        <v>5173</v>
      </c>
      <c r="N951" s="2" t="s">
        <v>268</v>
      </c>
    </row>
    <row r="952" spans="1:70" s="2" customFormat="1" ht="13" x14ac:dyDescent="0.3">
      <c r="A952" s="12" t="s">
        <v>1827</v>
      </c>
      <c r="B952" s="2" t="s">
        <v>1364</v>
      </c>
      <c r="C952" s="10" t="str">
        <f>"2021"</f>
        <v>2021</v>
      </c>
      <c r="D952" s="2" t="s">
        <v>1363</v>
      </c>
      <c r="E952" s="2" t="s">
        <v>272</v>
      </c>
      <c r="F952" s="2" t="s">
        <v>265</v>
      </c>
      <c r="G952" s="2" t="str">
        <f>"02699702"</f>
        <v>02699702</v>
      </c>
      <c r="I952" s="2" t="str">
        <f>"Jan2021"</f>
        <v>Jan2021</v>
      </c>
      <c r="J952" s="2">
        <v>35</v>
      </c>
      <c r="K952" s="2">
        <v>1</v>
      </c>
      <c r="L952" s="2">
        <v>105</v>
      </c>
      <c r="M952" s="2">
        <v>12</v>
      </c>
      <c r="N952" s="2">
        <v>147773065</v>
      </c>
      <c r="O952" s="2" t="s">
        <v>268</v>
      </c>
      <c r="P952" s="2" t="s">
        <v>731</v>
      </c>
      <c r="Q952" s="2" t="s">
        <v>442</v>
      </c>
      <c r="R952" s="2" t="s">
        <v>1365</v>
      </c>
      <c r="U952" s="2" t="s">
        <v>1366</v>
      </c>
    </row>
    <row r="953" spans="1:70" s="2" customFormat="1" ht="13" x14ac:dyDescent="0.3">
      <c r="A953" s="12" t="s">
        <v>3856</v>
      </c>
      <c r="B953" s="2" t="s">
        <v>1364</v>
      </c>
      <c r="C953" s="9">
        <v>2020</v>
      </c>
      <c r="D953" s="2" t="s">
        <v>1363</v>
      </c>
      <c r="E953" s="2" t="s">
        <v>272</v>
      </c>
      <c r="F953" s="2" t="s">
        <v>3347</v>
      </c>
      <c r="G953" s="2" t="str">
        <f>"02699702"</f>
        <v>02699702</v>
      </c>
      <c r="I953" s="2" t="str">
        <f>"20210101"</f>
        <v>20210101</v>
      </c>
      <c r="J953" s="2">
        <v>35</v>
      </c>
      <c r="K953" s="2">
        <v>1</v>
      </c>
      <c r="L953" s="2">
        <v>105</v>
      </c>
      <c r="M953" s="2">
        <v>12</v>
      </c>
      <c r="N953" s="2" t="s">
        <v>3345</v>
      </c>
      <c r="O953" s="2" t="s">
        <v>268</v>
      </c>
      <c r="P953" s="2" t="s">
        <v>2053</v>
      </c>
      <c r="Q953" s="2" t="s">
        <v>1495</v>
      </c>
      <c r="R953" s="2" t="s">
        <v>3346</v>
      </c>
      <c r="T953" s="2" t="s">
        <v>3347</v>
      </c>
      <c r="U953" s="2" t="s">
        <v>3348</v>
      </c>
    </row>
    <row r="954" spans="1:70" s="2" customFormat="1" ht="13" x14ac:dyDescent="0.3">
      <c r="A954" s="2" t="s">
        <v>323</v>
      </c>
      <c r="B954" s="2" t="s">
        <v>266</v>
      </c>
      <c r="C954" s="6">
        <v>2021</v>
      </c>
      <c r="D954" s="2" t="s">
        <v>264</v>
      </c>
      <c r="E954" s="2" t="s">
        <v>272</v>
      </c>
      <c r="F954" s="2" t="s">
        <v>265</v>
      </c>
      <c r="G954" s="2" t="s">
        <v>267</v>
      </c>
      <c r="H954" s="2" t="s">
        <v>268</v>
      </c>
      <c r="I954" s="2" t="s">
        <v>14</v>
      </c>
      <c r="J954" s="2" t="s">
        <v>269</v>
      </c>
      <c r="L954" s="2" t="s">
        <v>270</v>
      </c>
      <c r="M954" s="2" t="s">
        <v>89</v>
      </c>
      <c r="N954" s="2" t="s">
        <v>18</v>
      </c>
      <c r="O954" s="2" t="s">
        <v>18</v>
      </c>
      <c r="P954" s="2" t="s">
        <v>271</v>
      </c>
      <c r="Q954" s="2" t="s">
        <v>240</v>
      </c>
      <c r="R954" s="2" t="s">
        <v>241</v>
      </c>
      <c r="T954" s="2" t="s">
        <v>23</v>
      </c>
      <c r="U954" s="2" t="s">
        <v>273</v>
      </c>
      <c r="V954" s="2" t="s">
        <v>274</v>
      </c>
      <c r="W954" s="2" t="s">
        <v>275</v>
      </c>
      <c r="Y954" s="2" t="s">
        <v>276</v>
      </c>
      <c r="Z954" s="2" t="s">
        <v>277</v>
      </c>
      <c r="AA954" s="2" t="s">
        <v>275</v>
      </c>
      <c r="AB954" s="2" t="s">
        <v>278</v>
      </c>
      <c r="AC954" s="2" t="s">
        <v>30</v>
      </c>
    </row>
    <row r="955" spans="1:70" s="2" customFormat="1" ht="13" x14ac:dyDescent="0.3">
      <c r="A955" s="2" t="s">
        <v>7323</v>
      </c>
      <c r="B955" s="2" t="s">
        <v>7221</v>
      </c>
      <c r="C955" s="9">
        <v>2022</v>
      </c>
      <c r="D955" s="2" t="s">
        <v>7222</v>
      </c>
      <c r="E955" s="2" t="s">
        <v>1756</v>
      </c>
      <c r="G955" s="2">
        <v>59</v>
      </c>
      <c r="H955" s="2">
        <v>1</v>
      </c>
      <c r="J955" s="2">
        <v>3</v>
      </c>
      <c r="K955" s="2">
        <v>12</v>
      </c>
      <c r="N955" s="2" t="s">
        <v>7223</v>
      </c>
      <c r="O955" s="2" t="s">
        <v>7224</v>
      </c>
      <c r="P955" s="2" t="s">
        <v>7225</v>
      </c>
      <c r="Q955" s="2" t="s">
        <v>7218</v>
      </c>
      <c r="R955" s="2" t="s">
        <v>7226</v>
      </c>
      <c r="S955" s="2" t="s">
        <v>7219</v>
      </c>
      <c r="T955" s="2" t="s">
        <v>7227</v>
      </c>
    </row>
    <row r="956" spans="1:70" s="2" customFormat="1" ht="13" x14ac:dyDescent="0.3">
      <c r="A956" s="2" t="s">
        <v>11404</v>
      </c>
      <c r="B956" s="2" t="s">
        <v>11082</v>
      </c>
      <c r="C956" s="9" t="s">
        <v>7891</v>
      </c>
      <c r="D956" s="2" t="s">
        <v>11083</v>
      </c>
      <c r="E956" s="2" t="s">
        <v>11084</v>
      </c>
      <c r="U956" s="2" t="s">
        <v>7891</v>
      </c>
      <c r="V956" s="2" t="s">
        <v>11085</v>
      </c>
      <c r="W956" s="2" t="s">
        <v>7891</v>
      </c>
      <c r="X956" s="2" t="s">
        <v>7891</v>
      </c>
      <c r="Y956" s="2" t="s">
        <v>7891</v>
      </c>
      <c r="Z956" s="2" t="s">
        <v>7891</v>
      </c>
      <c r="AA956" s="2" t="s">
        <v>7891</v>
      </c>
      <c r="AB956" s="2" t="s">
        <v>11086</v>
      </c>
      <c r="AC956" s="2" t="s">
        <v>7891</v>
      </c>
      <c r="AD956" s="2" t="s">
        <v>7891</v>
      </c>
      <c r="AE956" s="2" t="s">
        <v>7891</v>
      </c>
      <c r="AF956" s="2" t="s">
        <v>7891</v>
      </c>
      <c r="AG956" s="2" t="s">
        <v>7891</v>
      </c>
      <c r="AH956" s="2" t="s">
        <v>7891</v>
      </c>
      <c r="AI956" s="2" t="s">
        <v>7891</v>
      </c>
      <c r="AJ956" s="2" t="s">
        <v>7891</v>
      </c>
      <c r="AK956" s="2" t="s">
        <v>7891</v>
      </c>
      <c r="AL956" s="2" t="s">
        <v>7891</v>
      </c>
      <c r="AM956" s="2" t="s">
        <v>7891</v>
      </c>
      <c r="AN956" s="2" t="s">
        <v>7891</v>
      </c>
      <c r="AO956" s="2" t="s">
        <v>11087</v>
      </c>
      <c r="AP956" s="2" t="s">
        <v>11088</v>
      </c>
      <c r="AQ956" s="2" t="s">
        <v>7891</v>
      </c>
      <c r="AR956" s="2" t="s">
        <v>7891</v>
      </c>
      <c r="AS956" s="2" t="s">
        <v>7891</v>
      </c>
      <c r="AT956" s="2" t="s">
        <v>8907</v>
      </c>
      <c r="AU956" s="2">
        <v>2020</v>
      </c>
      <c r="AV956" s="2">
        <v>32</v>
      </c>
      <c r="AW956" s="2">
        <v>8</v>
      </c>
      <c r="AX956" s="2" t="s">
        <v>7891</v>
      </c>
      <c r="AY956" s="2" t="s">
        <v>7891</v>
      </c>
      <c r="AZ956" s="2" t="s">
        <v>7891</v>
      </c>
      <c r="BA956" s="2" t="s">
        <v>7891</v>
      </c>
      <c r="BB956" s="2">
        <v>463</v>
      </c>
      <c r="BC956" s="2">
        <v>466</v>
      </c>
      <c r="BD956" s="2">
        <v>1010539520965449</v>
      </c>
      <c r="BE956" s="2" t="s">
        <v>11089</v>
      </c>
      <c r="BF956" s="2" t="s">
        <v>7891</v>
      </c>
      <c r="BG956" s="2" t="s">
        <v>11067</v>
      </c>
      <c r="BH956" s="2" t="s">
        <v>7891</v>
      </c>
      <c r="BI956" s="2" t="s">
        <v>7891</v>
      </c>
      <c r="BJ956" s="2" t="s">
        <v>7891</v>
      </c>
      <c r="BK956" s="2" t="s">
        <v>7891</v>
      </c>
      <c r="BL956" s="2" t="s">
        <v>7891</v>
      </c>
      <c r="BM956" s="2">
        <v>33070620</v>
      </c>
      <c r="BN956" s="2" t="s">
        <v>7891</v>
      </c>
      <c r="BO956" s="2" t="s">
        <v>7891</v>
      </c>
      <c r="BP956" s="2" t="s">
        <v>7891</v>
      </c>
      <c r="BQ956" s="2" t="s">
        <v>7891</v>
      </c>
      <c r="BR956" s="2" t="s">
        <v>11090</v>
      </c>
    </row>
    <row r="957" spans="1:70" s="2" customFormat="1" ht="13" x14ac:dyDescent="0.3">
      <c r="A957" s="12" t="s">
        <v>7505</v>
      </c>
      <c r="B957" s="2" t="s">
        <v>7387</v>
      </c>
      <c r="C957" s="9">
        <v>2022</v>
      </c>
      <c r="D957" s="2" t="s">
        <v>7388</v>
      </c>
      <c r="E957" s="2" t="s">
        <v>7313</v>
      </c>
      <c r="G957" s="2">
        <v>18</v>
      </c>
      <c r="H957" s="2">
        <v>2</v>
      </c>
      <c r="I957" s="2">
        <v>39</v>
      </c>
      <c r="N957" s="2" t="s">
        <v>7389</v>
      </c>
      <c r="O957" s="2" t="s">
        <v>7390</v>
      </c>
      <c r="P957" s="2" t="s">
        <v>7302</v>
      </c>
      <c r="Q957" s="2" t="s">
        <v>7218</v>
      </c>
      <c r="R957" s="2" t="s">
        <v>7385</v>
      </c>
      <c r="S957" s="2" t="s">
        <v>7219</v>
      </c>
      <c r="T957" s="2" t="s">
        <v>7391</v>
      </c>
    </row>
    <row r="958" spans="1:70" s="2" customFormat="1" ht="13" x14ac:dyDescent="0.3">
      <c r="A958" s="12" t="s">
        <v>7744</v>
      </c>
      <c r="B958" s="2" t="s">
        <v>7387</v>
      </c>
      <c r="C958" s="9">
        <v>2022</v>
      </c>
      <c r="D958" s="2" t="s">
        <v>7388</v>
      </c>
      <c r="E958" s="2" t="s">
        <v>7313</v>
      </c>
      <c r="G958" s="2">
        <v>18</v>
      </c>
      <c r="H958" s="2">
        <v>2</v>
      </c>
      <c r="I958" s="2">
        <v>39</v>
      </c>
      <c r="N958" s="2" t="s">
        <v>7389</v>
      </c>
      <c r="O958" s="2" t="s">
        <v>7390</v>
      </c>
      <c r="P958" s="2" t="s">
        <v>7302</v>
      </c>
      <c r="Q958" s="2" t="s">
        <v>7218</v>
      </c>
      <c r="R958" s="2" t="s">
        <v>7385</v>
      </c>
      <c r="S958" s="2" t="s">
        <v>7219</v>
      </c>
      <c r="T958" s="2" t="s">
        <v>7391</v>
      </c>
    </row>
    <row r="959" spans="1:70" s="2" customFormat="1" ht="13" x14ac:dyDescent="0.3">
      <c r="A959" s="12" t="s">
        <v>7868</v>
      </c>
      <c r="B959" s="2" t="s">
        <v>7387</v>
      </c>
      <c r="C959" s="9">
        <v>2022</v>
      </c>
      <c r="D959" s="2" t="s">
        <v>7388</v>
      </c>
      <c r="E959" s="2" t="s">
        <v>7313</v>
      </c>
      <c r="G959" s="2">
        <v>18</v>
      </c>
      <c r="H959" s="2">
        <v>2</v>
      </c>
      <c r="I959" s="2">
        <v>39</v>
      </c>
      <c r="N959" s="2" t="s">
        <v>7389</v>
      </c>
      <c r="O959" s="2" t="s">
        <v>7390</v>
      </c>
      <c r="P959" s="2" t="s">
        <v>7302</v>
      </c>
      <c r="Q959" s="2" t="s">
        <v>7218</v>
      </c>
      <c r="R959" s="2" t="s">
        <v>7385</v>
      </c>
      <c r="S959" s="2" t="s">
        <v>7219</v>
      </c>
      <c r="T959" s="2" t="s">
        <v>7391</v>
      </c>
    </row>
    <row r="960" spans="1:70" s="2" customFormat="1" ht="13" x14ac:dyDescent="0.3">
      <c r="A960" s="12" t="s">
        <v>11407</v>
      </c>
      <c r="B960" s="2" t="s">
        <v>11427</v>
      </c>
      <c r="C960" s="9" t="s">
        <v>7891</v>
      </c>
      <c r="D960" s="2" t="s">
        <v>7388</v>
      </c>
      <c r="E960" s="2" t="s">
        <v>11337</v>
      </c>
      <c r="U960" s="2" t="s">
        <v>7891</v>
      </c>
      <c r="V960" s="2" t="s">
        <v>11428</v>
      </c>
      <c r="W960" s="2" t="s">
        <v>7891</v>
      </c>
      <c r="X960" s="2" t="s">
        <v>7891</v>
      </c>
      <c r="Y960" s="2" t="s">
        <v>7891</v>
      </c>
      <c r="Z960" s="2" t="s">
        <v>7891</v>
      </c>
      <c r="AA960" s="2" t="s">
        <v>7891</v>
      </c>
      <c r="AB960" s="2" t="s">
        <v>7891</v>
      </c>
      <c r="AC960" s="2" t="s">
        <v>7891</v>
      </c>
      <c r="AD960" s="2" t="s">
        <v>7891</v>
      </c>
      <c r="AE960" s="2" t="s">
        <v>7891</v>
      </c>
      <c r="AF960" s="2" t="s">
        <v>7891</v>
      </c>
      <c r="AG960" s="2" t="s">
        <v>7891</v>
      </c>
      <c r="AH960" s="2" t="s">
        <v>7891</v>
      </c>
      <c r="AI960" s="2" t="s">
        <v>7891</v>
      </c>
      <c r="AJ960" s="2" t="s">
        <v>7891</v>
      </c>
      <c r="AK960" s="2" t="s">
        <v>7891</v>
      </c>
      <c r="AL960" s="2" t="s">
        <v>7891</v>
      </c>
      <c r="AM960" s="2" t="s">
        <v>7891</v>
      </c>
      <c r="AN960" s="2" t="s">
        <v>7891</v>
      </c>
      <c r="AO960" s="2" t="s">
        <v>11339</v>
      </c>
      <c r="AP960" s="2" t="s">
        <v>11340</v>
      </c>
      <c r="AQ960" s="2" t="s">
        <v>7891</v>
      </c>
      <c r="AR960" s="2" t="s">
        <v>7891</v>
      </c>
      <c r="AS960" s="2" t="s">
        <v>7891</v>
      </c>
      <c r="AT960" s="2" t="s">
        <v>7945</v>
      </c>
      <c r="AU960" s="2">
        <v>2022</v>
      </c>
      <c r="AV960" s="2">
        <v>18</v>
      </c>
      <c r="AW960" s="2">
        <v>2</v>
      </c>
      <c r="AX960" s="2" t="s">
        <v>7891</v>
      </c>
      <c r="AY960" s="2" t="s">
        <v>7891</v>
      </c>
      <c r="AZ960" s="2" t="s">
        <v>7891</v>
      </c>
      <c r="BA960" s="2" t="s">
        <v>7891</v>
      </c>
      <c r="BB960" s="2" t="s">
        <v>7891</v>
      </c>
      <c r="BC960" s="2" t="s">
        <v>7891</v>
      </c>
      <c r="BD960" s="2">
        <v>39</v>
      </c>
      <c r="BE960" s="2" t="s">
        <v>11429</v>
      </c>
      <c r="BF960" s="2" t="s">
        <v>7891</v>
      </c>
      <c r="BG960" s="2" t="s">
        <v>7891</v>
      </c>
      <c r="BH960" s="2" t="s">
        <v>7891</v>
      </c>
      <c r="BI960" s="2" t="s">
        <v>7891</v>
      </c>
      <c r="BJ960" s="2" t="s">
        <v>7891</v>
      </c>
      <c r="BK960" s="2" t="s">
        <v>7891</v>
      </c>
      <c r="BL960" s="2" t="s">
        <v>7891</v>
      </c>
      <c r="BM960" s="2" t="s">
        <v>7891</v>
      </c>
      <c r="BN960" s="2" t="s">
        <v>7891</v>
      </c>
      <c r="BO960" s="2" t="s">
        <v>7891</v>
      </c>
      <c r="BP960" s="2" t="s">
        <v>7891</v>
      </c>
      <c r="BQ960" s="2" t="s">
        <v>7891</v>
      </c>
      <c r="BR960" s="2" t="s">
        <v>11430</v>
      </c>
    </row>
    <row r="961" spans="1:70" s="2" customFormat="1" ht="13" x14ac:dyDescent="0.3">
      <c r="A961" s="12" t="s">
        <v>11409</v>
      </c>
      <c r="B961" s="2" t="s">
        <v>11427</v>
      </c>
      <c r="C961" s="9" t="s">
        <v>7891</v>
      </c>
      <c r="D961" s="2" t="s">
        <v>7388</v>
      </c>
      <c r="E961" s="2" t="s">
        <v>11337</v>
      </c>
      <c r="U961" s="2" t="s">
        <v>7891</v>
      </c>
      <c r="V961" s="2" t="s">
        <v>7891</v>
      </c>
      <c r="W961" s="2" t="s">
        <v>7891</v>
      </c>
      <c r="X961" s="2" t="s">
        <v>7891</v>
      </c>
      <c r="Y961" s="2" t="s">
        <v>7891</v>
      </c>
      <c r="Z961" s="2" t="s">
        <v>7891</v>
      </c>
      <c r="AA961" s="2" t="s">
        <v>7891</v>
      </c>
      <c r="AB961" s="2" t="s">
        <v>7891</v>
      </c>
      <c r="AC961" s="2" t="s">
        <v>7891</v>
      </c>
      <c r="AD961" s="2" t="s">
        <v>7891</v>
      </c>
      <c r="AE961" s="2" t="s">
        <v>7891</v>
      </c>
      <c r="AF961" s="2" t="s">
        <v>7891</v>
      </c>
      <c r="AG961" s="2" t="s">
        <v>7891</v>
      </c>
      <c r="AH961" s="2" t="s">
        <v>7891</v>
      </c>
      <c r="AI961" s="2" t="s">
        <v>7891</v>
      </c>
      <c r="AJ961" s="2" t="s">
        <v>7891</v>
      </c>
      <c r="AK961" s="2" t="s">
        <v>7891</v>
      </c>
      <c r="AL961" s="2" t="s">
        <v>7891</v>
      </c>
      <c r="AM961" s="2" t="s">
        <v>7891</v>
      </c>
      <c r="AN961" s="2" t="s">
        <v>7891</v>
      </c>
      <c r="AO961" s="2" t="s">
        <v>11339</v>
      </c>
      <c r="AP961" s="2" t="s">
        <v>11340</v>
      </c>
      <c r="AQ961" s="2" t="s">
        <v>7891</v>
      </c>
      <c r="AR961" s="2" t="s">
        <v>7891</v>
      </c>
      <c r="AS961" s="2" t="s">
        <v>7891</v>
      </c>
      <c r="AT961" s="2" t="s">
        <v>7945</v>
      </c>
      <c r="AU961" s="2">
        <v>2022</v>
      </c>
      <c r="AV961" s="2">
        <v>18</v>
      </c>
      <c r="AW961" s="2">
        <v>2</v>
      </c>
      <c r="AX961" s="2" t="s">
        <v>7891</v>
      </c>
      <c r="AY961" s="2" t="s">
        <v>7891</v>
      </c>
      <c r="AZ961" s="2" t="s">
        <v>7891</v>
      </c>
      <c r="BA961" s="2" t="s">
        <v>7891</v>
      </c>
      <c r="BB961" s="2" t="s">
        <v>7891</v>
      </c>
      <c r="BC961" s="2" t="s">
        <v>7891</v>
      </c>
      <c r="BD961" s="2">
        <v>39</v>
      </c>
      <c r="BE961" s="2" t="s">
        <v>11429</v>
      </c>
      <c r="BF961" s="2" t="s">
        <v>7891</v>
      </c>
      <c r="BG961" s="2" t="s">
        <v>7891</v>
      </c>
      <c r="BH961" s="2" t="s">
        <v>7891</v>
      </c>
      <c r="BI961" s="2" t="s">
        <v>7891</v>
      </c>
      <c r="BJ961" s="2" t="s">
        <v>7891</v>
      </c>
      <c r="BK961" s="2" t="s">
        <v>7891</v>
      </c>
      <c r="BL961" s="2" t="s">
        <v>7891</v>
      </c>
      <c r="BM961" s="2" t="s">
        <v>7891</v>
      </c>
      <c r="BN961" s="2" t="s">
        <v>7891</v>
      </c>
      <c r="BO961" s="2" t="s">
        <v>7891</v>
      </c>
      <c r="BP961" s="2" t="s">
        <v>7891</v>
      </c>
      <c r="BQ961" s="2" t="s">
        <v>7891</v>
      </c>
      <c r="BR961" s="2" t="s">
        <v>11430</v>
      </c>
    </row>
    <row r="962" spans="1:70" s="2" customFormat="1" ht="13" x14ac:dyDescent="0.3">
      <c r="A962" s="2" t="s">
        <v>11411</v>
      </c>
      <c r="B962" s="2" t="s">
        <v>11427</v>
      </c>
      <c r="C962" s="9" t="s">
        <v>7891</v>
      </c>
      <c r="D962" s="2" t="s">
        <v>7388</v>
      </c>
      <c r="E962" s="2" t="s">
        <v>11337</v>
      </c>
      <c r="U962" s="2" t="s">
        <v>7891</v>
      </c>
      <c r="V962" s="2" t="s">
        <v>11428</v>
      </c>
      <c r="W962" s="2" t="s">
        <v>7891</v>
      </c>
      <c r="X962" s="2" t="s">
        <v>7891</v>
      </c>
      <c r="Y962" s="2" t="s">
        <v>7891</v>
      </c>
      <c r="Z962" s="2" t="s">
        <v>7891</v>
      </c>
      <c r="AA962" s="2" t="s">
        <v>7891</v>
      </c>
      <c r="AB962" s="2" t="s">
        <v>7891</v>
      </c>
      <c r="AC962" s="2" t="s">
        <v>7891</v>
      </c>
      <c r="AD962" s="2" t="s">
        <v>7891</v>
      </c>
      <c r="AE962" s="2" t="s">
        <v>7891</v>
      </c>
      <c r="AF962" s="2" t="s">
        <v>7891</v>
      </c>
      <c r="AG962" s="2" t="s">
        <v>7891</v>
      </c>
      <c r="AH962" s="2" t="s">
        <v>7891</v>
      </c>
      <c r="AI962" s="2" t="s">
        <v>7891</v>
      </c>
      <c r="AJ962" s="2" t="s">
        <v>7891</v>
      </c>
      <c r="AK962" s="2" t="s">
        <v>7891</v>
      </c>
      <c r="AL962" s="2" t="s">
        <v>7891</v>
      </c>
      <c r="AM962" s="2" t="s">
        <v>7891</v>
      </c>
      <c r="AN962" s="2" t="s">
        <v>7891</v>
      </c>
      <c r="AO962" s="2" t="s">
        <v>11339</v>
      </c>
      <c r="AP962" s="2" t="s">
        <v>11340</v>
      </c>
      <c r="AQ962" s="2" t="s">
        <v>7891</v>
      </c>
      <c r="AR962" s="2" t="s">
        <v>7891</v>
      </c>
      <c r="AS962" s="2" t="s">
        <v>7891</v>
      </c>
      <c r="AT962" s="2" t="s">
        <v>7945</v>
      </c>
      <c r="AU962" s="2">
        <v>2022</v>
      </c>
      <c r="AV962" s="2">
        <v>18</v>
      </c>
      <c r="AW962" s="2">
        <v>2</v>
      </c>
      <c r="AX962" s="2" t="s">
        <v>7891</v>
      </c>
      <c r="AY962" s="2" t="s">
        <v>7891</v>
      </c>
      <c r="AZ962" s="2" t="s">
        <v>7891</v>
      </c>
      <c r="BA962" s="2" t="s">
        <v>7891</v>
      </c>
      <c r="BB962" s="2" t="s">
        <v>7891</v>
      </c>
      <c r="BC962" s="2" t="s">
        <v>7891</v>
      </c>
      <c r="BD962" s="2">
        <v>39</v>
      </c>
      <c r="BE962" s="2" t="s">
        <v>11429</v>
      </c>
      <c r="BF962" s="2" t="s">
        <v>7891</v>
      </c>
      <c r="BG962" s="2" t="s">
        <v>7891</v>
      </c>
      <c r="BH962" s="2" t="s">
        <v>7891</v>
      </c>
      <c r="BI962" s="2" t="s">
        <v>7891</v>
      </c>
      <c r="BJ962" s="2" t="s">
        <v>7891</v>
      </c>
      <c r="BK962" s="2" t="s">
        <v>7891</v>
      </c>
      <c r="BL962" s="2" t="s">
        <v>7891</v>
      </c>
      <c r="BM962" s="2" t="s">
        <v>7891</v>
      </c>
      <c r="BN962" s="2" t="s">
        <v>7891</v>
      </c>
      <c r="BO962" s="2" t="s">
        <v>7891</v>
      </c>
      <c r="BP962" s="2" t="s">
        <v>7891</v>
      </c>
      <c r="BQ962" s="2" t="s">
        <v>7891</v>
      </c>
      <c r="BR962" s="2" t="s">
        <v>11430</v>
      </c>
    </row>
    <row r="963" spans="1:70" s="2" customFormat="1" ht="13" x14ac:dyDescent="0.3">
      <c r="A963" s="2" t="s">
        <v>6816</v>
      </c>
      <c r="B963" s="2" t="s">
        <v>5089</v>
      </c>
      <c r="C963" s="9">
        <v>2021</v>
      </c>
      <c r="D963" s="2" t="s">
        <v>5088</v>
      </c>
      <c r="E963" s="2" t="s">
        <v>4137</v>
      </c>
      <c r="G963" s="2" t="s">
        <v>5090</v>
      </c>
      <c r="H963" s="2" t="s">
        <v>5091</v>
      </c>
      <c r="K963" s="11">
        <v>44349</v>
      </c>
      <c r="L963" s="2" t="s">
        <v>5092</v>
      </c>
      <c r="N963" s="2" t="s">
        <v>5093</v>
      </c>
    </row>
    <row r="964" spans="1:70" s="2" customFormat="1" ht="13" x14ac:dyDescent="0.3">
      <c r="A964" s="12" t="s">
        <v>11404</v>
      </c>
      <c r="B964" s="2" t="s">
        <v>9722</v>
      </c>
      <c r="C964" s="9" t="s">
        <v>7891</v>
      </c>
      <c r="D964" s="2" t="s">
        <v>5088</v>
      </c>
      <c r="E964" s="2" t="s">
        <v>7892</v>
      </c>
      <c r="U964" s="2" t="s">
        <v>7891</v>
      </c>
      <c r="V964" s="2" t="s">
        <v>9723</v>
      </c>
      <c r="W964" s="2" t="s">
        <v>7891</v>
      </c>
      <c r="X964" s="2" t="s">
        <v>7891</v>
      </c>
      <c r="Y964" s="2" t="s">
        <v>7891</v>
      </c>
      <c r="Z964" s="2" t="s">
        <v>7891</v>
      </c>
      <c r="AA964" s="2" t="s">
        <v>9724</v>
      </c>
      <c r="AB964" s="2" t="s">
        <v>9725</v>
      </c>
      <c r="AC964" s="2" t="s">
        <v>7891</v>
      </c>
      <c r="AD964" s="2" t="s">
        <v>7891</v>
      </c>
      <c r="AE964" s="2" t="s">
        <v>7891</v>
      </c>
      <c r="AF964" s="2" t="s">
        <v>7891</v>
      </c>
      <c r="AG964" s="2" t="s">
        <v>7891</v>
      </c>
      <c r="AH964" s="2" t="s">
        <v>7891</v>
      </c>
      <c r="AI964" s="2" t="s">
        <v>7891</v>
      </c>
      <c r="AJ964" s="2" t="s">
        <v>7891</v>
      </c>
      <c r="AK964" s="2" t="s">
        <v>7891</v>
      </c>
      <c r="AL964" s="2" t="s">
        <v>7891</v>
      </c>
      <c r="AM964" s="2" t="s">
        <v>7891</v>
      </c>
      <c r="AN964" s="2" t="s">
        <v>7891</v>
      </c>
      <c r="AO964" s="2" t="s">
        <v>7891</v>
      </c>
      <c r="AP964" s="2" t="s">
        <v>7894</v>
      </c>
      <c r="AQ964" s="2" t="s">
        <v>7891</v>
      </c>
      <c r="AR964" s="2" t="s">
        <v>7891</v>
      </c>
      <c r="AS964" s="2" t="s">
        <v>7891</v>
      </c>
      <c r="AT964" s="2" t="s">
        <v>7998</v>
      </c>
      <c r="AU964" s="2">
        <v>2021</v>
      </c>
      <c r="AV964" s="2">
        <v>18</v>
      </c>
      <c r="AW964" s="2">
        <v>11</v>
      </c>
      <c r="AX964" s="2" t="s">
        <v>7891</v>
      </c>
      <c r="AY964" s="2" t="s">
        <v>7891</v>
      </c>
      <c r="AZ964" s="2" t="s">
        <v>7891</v>
      </c>
      <c r="BA964" s="2" t="s">
        <v>7891</v>
      </c>
      <c r="BB964" s="2" t="s">
        <v>7891</v>
      </c>
      <c r="BC964" s="2" t="s">
        <v>7891</v>
      </c>
      <c r="BD964" s="2">
        <v>5594</v>
      </c>
      <c r="BE964" s="2" t="s">
        <v>5093</v>
      </c>
      <c r="BF964" s="2" t="s">
        <v>7891</v>
      </c>
      <c r="BG964" s="2" t="s">
        <v>7891</v>
      </c>
      <c r="BH964" s="2" t="s">
        <v>7891</v>
      </c>
      <c r="BI964" s="2" t="s">
        <v>7891</v>
      </c>
      <c r="BJ964" s="2" t="s">
        <v>7891</v>
      </c>
      <c r="BK964" s="2" t="s">
        <v>7891</v>
      </c>
      <c r="BL964" s="2" t="s">
        <v>7891</v>
      </c>
      <c r="BM964" s="2">
        <v>34073804</v>
      </c>
      <c r="BN964" s="2" t="s">
        <v>7891</v>
      </c>
      <c r="BO964" s="2" t="s">
        <v>7891</v>
      </c>
      <c r="BP964" s="2" t="s">
        <v>7891</v>
      </c>
      <c r="BQ964" s="2" t="s">
        <v>7891</v>
      </c>
      <c r="BR964" s="2" t="s">
        <v>9726</v>
      </c>
    </row>
    <row r="965" spans="1:70" s="2" customFormat="1" ht="13" x14ac:dyDescent="0.3">
      <c r="A965" s="12" t="s">
        <v>7079</v>
      </c>
      <c r="B965" s="2" t="s">
        <v>7115</v>
      </c>
      <c r="C965" s="9">
        <v>2021</v>
      </c>
      <c r="D965" s="2" t="s">
        <v>7114</v>
      </c>
      <c r="E965" s="2" t="s">
        <v>7118</v>
      </c>
      <c r="G965" s="2" t="s">
        <v>7116</v>
      </c>
      <c r="H965" s="2" t="s">
        <v>7117</v>
      </c>
      <c r="K965" s="11">
        <v>44435</v>
      </c>
      <c r="L965" s="2" t="s">
        <v>7119</v>
      </c>
      <c r="N965" s="2" t="s">
        <v>7120</v>
      </c>
    </row>
    <row r="966" spans="1:70" s="2" customFormat="1" ht="13" x14ac:dyDescent="0.3">
      <c r="A966" s="12" t="s">
        <v>7858</v>
      </c>
      <c r="B966" s="2" t="s">
        <v>7787</v>
      </c>
      <c r="C966" s="9">
        <v>2021</v>
      </c>
      <c r="D966" s="2" t="s">
        <v>7788</v>
      </c>
      <c r="E966" s="2" t="s">
        <v>7118</v>
      </c>
      <c r="G966" s="2">
        <v>11</v>
      </c>
      <c r="H966" s="2">
        <v>8</v>
      </c>
      <c r="I966" s="2">
        <v>1228</v>
      </c>
      <c r="M966" s="2">
        <v>1</v>
      </c>
      <c r="N966" s="2" t="s">
        <v>7120</v>
      </c>
      <c r="O966" s="2" t="s">
        <v>7789</v>
      </c>
      <c r="P966" s="2" t="s">
        <v>467</v>
      </c>
      <c r="Q966" s="2" t="s">
        <v>7218</v>
      </c>
      <c r="R966" s="2" t="s">
        <v>7266</v>
      </c>
      <c r="S966" s="2" t="s">
        <v>7219</v>
      </c>
      <c r="T966" s="2" t="s">
        <v>7790</v>
      </c>
    </row>
    <row r="967" spans="1:70" s="2" customFormat="1" ht="13" x14ac:dyDescent="0.3">
      <c r="A967" s="2" t="s">
        <v>11410</v>
      </c>
      <c r="B967" s="2" t="s">
        <v>11755</v>
      </c>
      <c r="C967" s="9" t="s">
        <v>7891</v>
      </c>
      <c r="D967" s="2" t="s">
        <v>7114</v>
      </c>
      <c r="E967" s="2" t="s">
        <v>9523</v>
      </c>
      <c r="U967" s="2" t="s">
        <v>7891</v>
      </c>
      <c r="V967" s="2" t="s">
        <v>11756</v>
      </c>
      <c r="W967" s="2" t="s">
        <v>7891</v>
      </c>
      <c r="X967" s="2" t="s">
        <v>7891</v>
      </c>
      <c r="Y967" s="2" t="s">
        <v>7891</v>
      </c>
      <c r="Z967" s="2" t="s">
        <v>7891</v>
      </c>
      <c r="AA967" s="2" t="s">
        <v>11757</v>
      </c>
      <c r="AB967" s="2" t="s">
        <v>11758</v>
      </c>
      <c r="AC967" s="2" t="s">
        <v>7891</v>
      </c>
      <c r="AD967" s="2" t="s">
        <v>7891</v>
      </c>
      <c r="AE967" s="2" t="s">
        <v>7891</v>
      </c>
      <c r="AF967" s="2" t="s">
        <v>7891</v>
      </c>
      <c r="AG967" s="2" t="s">
        <v>7891</v>
      </c>
      <c r="AH967" s="2" t="s">
        <v>7891</v>
      </c>
      <c r="AI967" s="2" t="s">
        <v>7891</v>
      </c>
      <c r="AJ967" s="2" t="s">
        <v>7891</v>
      </c>
      <c r="AK967" s="2" t="s">
        <v>7891</v>
      </c>
      <c r="AL967" s="2" t="s">
        <v>7891</v>
      </c>
      <c r="AM967" s="2" t="s">
        <v>7891</v>
      </c>
      <c r="AN967" s="2" t="s">
        <v>7891</v>
      </c>
      <c r="AO967" s="2" t="s">
        <v>7891</v>
      </c>
      <c r="AP967" s="2" t="s">
        <v>9526</v>
      </c>
      <c r="AQ967" s="2" t="s">
        <v>7891</v>
      </c>
      <c r="AR967" s="2" t="s">
        <v>7891</v>
      </c>
      <c r="AS967" s="2" t="s">
        <v>7891</v>
      </c>
      <c r="AT967" s="2" t="s">
        <v>7895</v>
      </c>
      <c r="AU967" s="2">
        <v>2021</v>
      </c>
      <c r="AV967" s="2">
        <v>11</v>
      </c>
      <c r="AW967" s="2">
        <v>8</v>
      </c>
      <c r="AX967" s="2" t="s">
        <v>7891</v>
      </c>
      <c r="AY967" s="2" t="s">
        <v>7891</v>
      </c>
      <c r="AZ967" s="2" t="s">
        <v>7891</v>
      </c>
      <c r="BA967" s="2" t="s">
        <v>7891</v>
      </c>
      <c r="BB967" s="2" t="s">
        <v>7891</v>
      </c>
      <c r="BC967" s="2" t="s">
        <v>7891</v>
      </c>
      <c r="BD967" s="2">
        <v>1228</v>
      </c>
      <c r="BE967" s="2" t="s">
        <v>7120</v>
      </c>
      <c r="BF967" s="2" t="s">
        <v>7891</v>
      </c>
      <c r="BG967" s="2" t="s">
        <v>7891</v>
      </c>
      <c r="BH967" s="2" t="s">
        <v>7891</v>
      </c>
      <c r="BI967" s="2" t="s">
        <v>7891</v>
      </c>
      <c r="BJ967" s="2" t="s">
        <v>7891</v>
      </c>
      <c r="BK967" s="2" t="s">
        <v>7891</v>
      </c>
      <c r="BL967" s="2" t="s">
        <v>7891</v>
      </c>
      <c r="BM967" s="2">
        <v>34439893</v>
      </c>
      <c r="BN967" s="2" t="s">
        <v>7891</v>
      </c>
      <c r="BO967" s="2" t="s">
        <v>7891</v>
      </c>
      <c r="BP967" s="2" t="s">
        <v>7891</v>
      </c>
      <c r="BQ967" s="2" t="s">
        <v>7891</v>
      </c>
      <c r="BR967" s="2" t="s">
        <v>11759</v>
      </c>
    </row>
    <row r="968" spans="1:70" s="2" customFormat="1" ht="13" x14ac:dyDescent="0.3">
      <c r="A968" s="12" t="s">
        <v>6816</v>
      </c>
      <c r="B968" s="2" t="s">
        <v>4713</v>
      </c>
      <c r="C968" s="9">
        <v>2021</v>
      </c>
      <c r="D968" s="2" t="s">
        <v>4712</v>
      </c>
      <c r="E968" s="2" t="s">
        <v>4716</v>
      </c>
      <c r="G968" s="2" t="s">
        <v>4714</v>
      </c>
      <c r="H968" s="2" t="s">
        <v>4715</v>
      </c>
      <c r="K968" s="11">
        <v>44378</v>
      </c>
      <c r="L968" s="2" t="s">
        <v>4717</v>
      </c>
      <c r="N968" s="2" t="s">
        <v>3626</v>
      </c>
    </row>
    <row r="969" spans="1:70" s="2" customFormat="1" ht="13" x14ac:dyDescent="0.3">
      <c r="A969" s="12" t="s">
        <v>11404</v>
      </c>
      <c r="B969" s="2" t="s">
        <v>10584</v>
      </c>
      <c r="C969" s="9" t="s">
        <v>7891</v>
      </c>
      <c r="D969" s="2" t="s">
        <v>4712</v>
      </c>
      <c r="E969" s="2" t="s">
        <v>10329</v>
      </c>
      <c r="U969" s="2" t="s">
        <v>7891</v>
      </c>
      <c r="V969" s="2" t="s">
        <v>10585</v>
      </c>
      <c r="W969" s="2" t="s">
        <v>7891</v>
      </c>
      <c r="X969" s="2" t="s">
        <v>7891</v>
      </c>
      <c r="Y969" s="2" t="s">
        <v>7891</v>
      </c>
      <c r="Z969" s="2" t="s">
        <v>7891</v>
      </c>
      <c r="AA969" s="2" t="s">
        <v>7891</v>
      </c>
      <c r="AB969" s="2" t="s">
        <v>7891</v>
      </c>
      <c r="AC969" s="2" t="s">
        <v>7891</v>
      </c>
      <c r="AD969" s="2" t="s">
        <v>7891</v>
      </c>
      <c r="AE969" s="2" t="s">
        <v>7891</v>
      </c>
      <c r="AF969" s="2" t="s">
        <v>7891</v>
      </c>
      <c r="AG969" s="2" t="s">
        <v>7891</v>
      </c>
      <c r="AH969" s="2" t="s">
        <v>7891</v>
      </c>
      <c r="AI969" s="2" t="s">
        <v>7891</v>
      </c>
      <c r="AJ969" s="2" t="s">
        <v>7891</v>
      </c>
      <c r="AK969" s="2" t="s">
        <v>7891</v>
      </c>
      <c r="AL969" s="2" t="s">
        <v>7891</v>
      </c>
      <c r="AM969" s="2" t="s">
        <v>7891</v>
      </c>
      <c r="AN969" s="2" t="s">
        <v>7891</v>
      </c>
      <c r="AO969" s="2" t="s">
        <v>10333</v>
      </c>
      <c r="AP969" s="2" t="s">
        <v>7891</v>
      </c>
      <c r="AQ969" s="2" t="s">
        <v>7891</v>
      </c>
      <c r="AR969" s="2" t="s">
        <v>7891</v>
      </c>
      <c r="AS969" s="2" t="s">
        <v>7891</v>
      </c>
      <c r="AT969" s="2" t="s">
        <v>7891</v>
      </c>
      <c r="AU969" s="2">
        <v>2021</v>
      </c>
      <c r="AV969" s="2">
        <v>16</v>
      </c>
      <c r="AW969" s="2">
        <v>7</v>
      </c>
      <c r="AX969" s="2" t="s">
        <v>7891</v>
      </c>
      <c r="AY969" s="2" t="s">
        <v>7891</v>
      </c>
      <c r="AZ969" s="2" t="s">
        <v>7891</v>
      </c>
      <c r="BA969" s="2" t="s">
        <v>7891</v>
      </c>
      <c r="BB969" s="2" t="s">
        <v>7891</v>
      </c>
      <c r="BC969" s="2" t="s">
        <v>7891</v>
      </c>
      <c r="BD969" s="2" t="s">
        <v>10586</v>
      </c>
      <c r="BE969" s="2" t="s">
        <v>3626</v>
      </c>
      <c r="BF969" s="2" t="s">
        <v>7891</v>
      </c>
      <c r="BG969" s="2" t="s">
        <v>7891</v>
      </c>
      <c r="BH969" s="2" t="s">
        <v>7891</v>
      </c>
      <c r="BI969" s="2" t="s">
        <v>7891</v>
      </c>
      <c r="BJ969" s="2" t="s">
        <v>7891</v>
      </c>
      <c r="BK969" s="2" t="s">
        <v>7891</v>
      </c>
      <c r="BL969" s="2" t="s">
        <v>7891</v>
      </c>
      <c r="BM969" s="2">
        <v>34197545</v>
      </c>
      <c r="BN969" s="2" t="s">
        <v>7891</v>
      </c>
      <c r="BO969" s="2" t="s">
        <v>7891</v>
      </c>
      <c r="BP969" s="2" t="s">
        <v>7891</v>
      </c>
      <c r="BQ969" s="2" t="s">
        <v>7891</v>
      </c>
      <c r="BR969" s="2" t="s">
        <v>10587</v>
      </c>
    </row>
    <row r="970" spans="1:70" s="2" customFormat="1" ht="13" x14ac:dyDescent="0.3">
      <c r="A970" s="2" t="s">
        <v>3856</v>
      </c>
      <c r="B970" s="2" t="s">
        <v>3624</v>
      </c>
      <c r="C970" s="9">
        <v>2021</v>
      </c>
      <c r="D970" s="2" t="s">
        <v>3623</v>
      </c>
      <c r="E970" s="2" t="s">
        <v>2642</v>
      </c>
      <c r="F970" s="2" t="s">
        <v>3628</v>
      </c>
      <c r="G970" s="2" t="str">
        <f>"19326203"</f>
        <v>19326203</v>
      </c>
      <c r="I970" s="2" t="str">
        <f>"20210702"</f>
        <v>20210702</v>
      </c>
      <c r="J970" s="2">
        <v>16</v>
      </c>
      <c r="K970" s="2">
        <v>7</v>
      </c>
      <c r="N970" s="2" t="s">
        <v>3625</v>
      </c>
      <c r="O970" s="2" t="s">
        <v>3626</v>
      </c>
      <c r="P970" s="2" t="s">
        <v>2645</v>
      </c>
      <c r="Q970" s="2" t="s">
        <v>1495</v>
      </c>
      <c r="R970" s="2" t="s">
        <v>3627</v>
      </c>
      <c r="T970" s="2" t="s">
        <v>3628</v>
      </c>
      <c r="U970" s="2" t="s">
        <v>3629</v>
      </c>
    </row>
    <row r="971" spans="1:70" s="2" customFormat="1" ht="13" x14ac:dyDescent="0.3">
      <c r="A971" s="2" t="s">
        <v>6816</v>
      </c>
      <c r="B971" s="2" t="s">
        <v>5861</v>
      </c>
      <c r="C971" s="9">
        <v>2021</v>
      </c>
      <c r="D971" s="2" t="s">
        <v>5860</v>
      </c>
      <c r="E971" s="2" t="s">
        <v>5864</v>
      </c>
      <c r="G971" s="2" t="s">
        <v>5862</v>
      </c>
      <c r="H971" s="2" t="s">
        <v>5863</v>
      </c>
      <c r="K971" s="11">
        <v>44384</v>
      </c>
      <c r="N971" s="2" t="s">
        <v>5865</v>
      </c>
    </row>
    <row r="972" spans="1:70" s="2" customFormat="1" ht="13" x14ac:dyDescent="0.3">
      <c r="A972" s="12" t="s">
        <v>11404</v>
      </c>
      <c r="B972" s="2" t="s">
        <v>9488</v>
      </c>
      <c r="C972" s="9" t="s">
        <v>7891</v>
      </c>
      <c r="D972" s="2" t="s">
        <v>5860</v>
      </c>
      <c r="E972" s="2" t="s">
        <v>9489</v>
      </c>
      <c r="U972" s="2" t="s">
        <v>7891</v>
      </c>
      <c r="V972" s="2" t="s">
        <v>9490</v>
      </c>
      <c r="W972" s="2" t="s">
        <v>7891</v>
      </c>
      <c r="X972" s="2" t="s">
        <v>7891</v>
      </c>
      <c r="Y972" s="2" t="s">
        <v>7891</v>
      </c>
      <c r="Z972" s="2" t="s">
        <v>7891</v>
      </c>
      <c r="AA972" s="2" t="s">
        <v>9491</v>
      </c>
      <c r="AB972" s="2" t="s">
        <v>9492</v>
      </c>
      <c r="AC972" s="2" t="s">
        <v>7891</v>
      </c>
      <c r="AD972" s="2" t="s">
        <v>7891</v>
      </c>
      <c r="AE972" s="2" t="s">
        <v>7891</v>
      </c>
      <c r="AF972" s="2" t="s">
        <v>7891</v>
      </c>
      <c r="AG972" s="2" t="s">
        <v>7891</v>
      </c>
      <c r="AH972" s="2" t="s">
        <v>7891</v>
      </c>
      <c r="AI972" s="2" t="s">
        <v>7891</v>
      </c>
      <c r="AJ972" s="2" t="s">
        <v>7891</v>
      </c>
      <c r="AK972" s="2" t="s">
        <v>7891</v>
      </c>
      <c r="AL972" s="2" t="s">
        <v>7891</v>
      </c>
      <c r="AM972" s="2" t="s">
        <v>7891</v>
      </c>
      <c r="AN972" s="2" t="s">
        <v>7891</v>
      </c>
      <c r="AO972" s="2" t="s">
        <v>9493</v>
      </c>
      <c r="AP972" s="2" t="s">
        <v>9494</v>
      </c>
      <c r="AQ972" s="2" t="s">
        <v>7891</v>
      </c>
      <c r="AR972" s="2" t="s">
        <v>7891</v>
      </c>
      <c r="AS972" s="2" t="s">
        <v>7891</v>
      </c>
      <c r="AT972" s="2" t="s">
        <v>7924</v>
      </c>
      <c r="AU972" s="2">
        <v>2021</v>
      </c>
      <c r="AV972" s="2">
        <v>143</v>
      </c>
      <c r="AW972" s="2">
        <v>3</v>
      </c>
      <c r="AX972" s="2" t="s">
        <v>7891</v>
      </c>
      <c r="AY972" s="2" t="s">
        <v>7891</v>
      </c>
      <c r="AZ972" s="2" t="s">
        <v>7891</v>
      </c>
      <c r="BA972" s="2" t="s">
        <v>7891</v>
      </c>
      <c r="BB972" s="2">
        <v>331</v>
      </c>
      <c r="BC972" s="2">
        <v>337</v>
      </c>
      <c r="BD972" s="2" t="s">
        <v>7891</v>
      </c>
      <c r="BE972" s="2" t="s">
        <v>5865</v>
      </c>
      <c r="BF972" s="2" t="s">
        <v>7891</v>
      </c>
      <c r="BG972" s="2" t="s">
        <v>9417</v>
      </c>
      <c r="BH972" s="2" t="s">
        <v>7891</v>
      </c>
      <c r="BI972" s="2" t="s">
        <v>7891</v>
      </c>
      <c r="BJ972" s="2" t="s">
        <v>7891</v>
      </c>
      <c r="BK972" s="2" t="s">
        <v>7891</v>
      </c>
      <c r="BL972" s="2" t="s">
        <v>7891</v>
      </c>
      <c r="BM972" s="2">
        <v>34231113</v>
      </c>
      <c r="BN972" s="2" t="s">
        <v>7891</v>
      </c>
      <c r="BO972" s="2" t="s">
        <v>7891</v>
      </c>
      <c r="BP972" s="2" t="s">
        <v>7891</v>
      </c>
      <c r="BQ972" s="2" t="s">
        <v>7891</v>
      </c>
      <c r="BR972" s="2" t="s">
        <v>9495</v>
      </c>
    </row>
    <row r="973" spans="1:70" s="2" customFormat="1" ht="13" x14ac:dyDescent="0.3">
      <c r="A973" s="12" t="s">
        <v>6816</v>
      </c>
      <c r="B973" s="2" t="s">
        <v>6182</v>
      </c>
      <c r="C973" s="9">
        <v>2022</v>
      </c>
      <c r="D973" s="2" t="s">
        <v>6181</v>
      </c>
      <c r="E973" s="2" t="s">
        <v>6185</v>
      </c>
      <c r="G973" s="2" t="s">
        <v>6183</v>
      </c>
      <c r="H973" s="2" t="s">
        <v>6184</v>
      </c>
      <c r="K973" s="11">
        <v>44574</v>
      </c>
      <c r="N973" s="2" t="s">
        <v>3447</v>
      </c>
    </row>
    <row r="974" spans="1:70" s="2" customFormat="1" ht="13" x14ac:dyDescent="0.3">
      <c r="A974" s="12" t="s">
        <v>11404</v>
      </c>
      <c r="B974" s="2" t="s">
        <v>8572</v>
      </c>
      <c r="C974" s="9" t="s">
        <v>7891</v>
      </c>
      <c r="D974" s="2" t="s">
        <v>6181</v>
      </c>
      <c r="E974" s="2" t="s">
        <v>8573</v>
      </c>
      <c r="U974" s="2" t="s">
        <v>7891</v>
      </c>
      <c r="V974" s="2" t="s">
        <v>8574</v>
      </c>
      <c r="W974" s="2" t="s">
        <v>7891</v>
      </c>
      <c r="X974" s="2" t="s">
        <v>7891</v>
      </c>
      <c r="Y974" s="2" t="s">
        <v>7891</v>
      </c>
      <c r="Z974" s="2" t="s">
        <v>7891</v>
      </c>
      <c r="AA974" s="2" t="s">
        <v>7891</v>
      </c>
      <c r="AB974" s="2" t="s">
        <v>8575</v>
      </c>
      <c r="AC974" s="2" t="s">
        <v>7891</v>
      </c>
      <c r="AD974" s="2" t="s">
        <v>7891</v>
      </c>
      <c r="AE974" s="2" t="s">
        <v>7891</v>
      </c>
      <c r="AF974" s="2" t="s">
        <v>7891</v>
      </c>
      <c r="AG974" s="2" t="s">
        <v>7891</v>
      </c>
      <c r="AH974" s="2" t="s">
        <v>7891</v>
      </c>
      <c r="AI974" s="2" t="s">
        <v>7891</v>
      </c>
      <c r="AJ974" s="2" t="s">
        <v>7891</v>
      </c>
      <c r="AK974" s="2" t="s">
        <v>7891</v>
      </c>
      <c r="AL974" s="2" t="s">
        <v>7891</v>
      </c>
      <c r="AM974" s="2" t="s">
        <v>7891</v>
      </c>
      <c r="AN974" s="2" t="s">
        <v>7891</v>
      </c>
      <c r="AO974" s="2" t="s">
        <v>8576</v>
      </c>
      <c r="AP974" s="2" t="s">
        <v>8577</v>
      </c>
      <c r="AQ974" s="2" t="s">
        <v>7891</v>
      </c>
      <c r="AR974" s="2" t="s">
        <v>7891</v>
      </c>
      <c r="AS974" s="2" t="s">
        <v>7891</v>
      </c>
      <c r="AT974" s="2" t="s">
        <v>7891</v>
      </c>
      <c r="AU974" s="2" t="s">
        <v>7891</v>
      </c>
      <c r="AV974" s="2" t="s">
        <v>7891</v>
      </c>
      <c r="AW974" s="2" t="s">
        <v>7891</v>
      </c>
      <c r="AX974" s="2" t="s">
        <v>7891</v>
      </c>
      <c r="AY974" s="2" t="s">
        <v>7891</v>
      </c>
      <c r="AZ974" s="2" t="s">
        <v>7891</v>
      </c>
      <c r="BA974" s="2" t="s">
        <v>7891</v>
      </c>
      <c r="BB974" s="2" t="s">
        <v>7891</v>
      </c>
      <c r="BC974" s="2" t="s">
        <v>7891</v>
      </c>
      <c r="BD974" s="2" t="s">
        <v>7891</v>
      </c>
      <c r="BE974" s="2" t="s">
        <v>3447</v>
      </c>
      <c r="BF974" s="2" t="s">
        <v>7891</v>
      </c>
      <c r="BG974" s="2" t="s">
        <v>8515</v>
      </c>
      <c r="BH974" s="2" t="s">
        <v>7891</v>
      </c>
      <c r="BI974" s="2" t="s">
        <v>7891</v>
      </c>
      <c r="BJ974" s="2" t="s">
        <v>7891</v>
      </c>
      <c r="BK974" s="2" t="s">
        <v>7891</v>
      </c>
      <c r="BL974" s="2" t="s">
        <v>7891</v>
      </c>
      <c r="BM974" s="2">
        <v>35021964</v>
      </c>
      <c r="BN974" s="2" t="s">
        <v>7891</v>
      </c>
      <c r="BO974" s="2" t="s">
        <v>7891</v>
      </c>
      <c r="BP974" s="2" t="s">
        <v>7891</v>
      </c>
      <c r="BQ974" s="2" t="s">
        <v>7891</v>
      </c>
      <c r="BR974" s="2" t="s">
        <v>8578</v>
      </c>
    </row>
    <row r="975" spans="1:70" s="2" customFormat="1" ht="13" x14ac:dyDescent="0.3">
      <c r="A975" s="2" t="s">
        <v>3856</v>
      </c>
      <c r="B975" s="2" t="s">
        <v>3444</v>
      </c>
      <c r="C975" s="9">
        <v>2022</v>
      </c>
      <c r="D975" s="2" t="s">
        <v>3443</v>
      </c>
      <c r="E975" s="2" t="s">
        <v>3445</v>
      </c>
      <c r="F975" s="2" t="s">
        <v>3448</v>
      </c>
      <c r="G975" s="2" t="str">
        <f>"10503307"</f>
        <v>10503307</v>
      </c>
      <c r="I975" s="2" t="str">
        <f>"20220113"</f>
        <v>20220113</v>
      </c>
      <c r="N975" s="2" t="s">
        <v>3446</v>
      </c>
      <c r="O975" s="2" t="s">
        <v>3447</v>
      </c>
      <c r="P975" s="2" t="s">
        <v>2118</v>
      </c>
      <c r="Q975" s="2" t="s">
        <v>2054</v>
      </c>
      <c r="R975" s="2" t="s">
        <v>2055</v>
      </c>
      <c r="T975" s="2" t="s">
        <v>3448</v>
      </c>
      <c r="U975" s="2" t="s">
        <v>3449</v>
      </c>
    </row>
    <row r="976" spans="1:70" s="2" customFormat="1" ht="13" x14ac:dyDescent="0.3">
      <c r="A976" s="12" t="s">
        <v>7505</v>
      </c>
      <c r="B976" s="2" t="s">
        <v>7495</v>
      </c>
      <c r="C976" s="9">
        <v>2021</v>
      </c>
      <c r="D976" s="2" t="s">
        <v>7496</v>
      </c>
      <c r="E976" s="2" t="s">
        <v>7497</v>
      </c>
      <c r="M976" s="2">
        <v>2</v>
      </c>
      <c r="N976" s="2" t="s">
        <v>3923</v>
      </c>
      <c r="O976" s="2" t="s">
        <v>7498</v>
      </c>
      <c r="P976" s="2" t="s">
        <v>467</v>
      </c>
      <c r="Q976" s="2" t="s">
        <v>7232</v>
      </c>
      <c r="S976" s="2" t="s">
        <v>7219</v>
      </c>
      <c r="T976" s="2" t="s">
        <v>7499</v>
      </c>
    </row>
    <row r="977" spans="1:70" s="2" customFormat="1" ht="13" x14ac:dyDescent="0.3">
      <c r="A977" s="12" t="s">
        <v>11407</v>
      </c>
      <c r="B977" s="2" t="s">
        <v>11542</v>
      </c>
      <c r="C977" s="9" t="s">
        <v>7891</v>
      </c>
      <c r="D977" s="2" t="s">
        <v>11543</v>
      </c>
      <c r="E977" s="2" t="s">
        <v>8011</v>
      </c>
      <c r="U977" s="2" t="s">
        <v>7891</v>
      </c>
      <c r="V977" s="2" t="s">
        <v>11544</v>
      </c>
      <c r="W977" s="2" t="s">
        <v>7891</v>
      </c>
      <c r="X977" s="2" t="s">
        <v>7891</v>
      </c>
      <c r="Y977" s="2" t="s">
        <v>7891</v>
      </c>
      <c r="Z977" s="2" t="s">
        <v>7891</v>
      </c>
      <c r="AA977" s="2" t="s">
        <v>11545</v>
      </c>
      <c r="AB977" s="2" t="s">
        <v>11546</v>
      </c>
      <c r="AC977" s="2" t="s">
        <v>7891</v>
      </c>
      <c r="AD977" s="2" t="s">
        <v>7891</v>
      </c>
      <c r="AE977" s="2" t="s">
        <v>7891</v>
      </c>
      <c r="AF977" s="2" t="s">
        <v>7891</v>
      </c>
      <c r="AG977" s="2" t="s">
        <v>7891</v>
      </c>
      <c r="AH977" s="2" t="s">
        <v>7891</v>
      </c>
      <c r="AI977" s="2" t="s">
        <v>7891</v>
      </c>
      <c r="AJ977" s="2" t="s">
        <v>7891</v>
      </c>
      <c r="AK977" s="2" t="s">
        <v>7891</v>
      </c>
      <c r="AL977" s="2" t="s">
        <v>7891</v>
      </c>
      <c r="AM977" s="2" t="s">
        <v>7891</v>
      </c>
      <c r="AN977" s="2" t="s">
        <v>7891</v>
      </c>
      <c r="AO977" s="2" t="s">
        <v>8013</v>
      </c>
      <c r="AP977" s="2" t="s">
        <v>8014</v>
      </c>
      <c r="AQ977" s="2" t="s">
        <v>7891</v>
      </c>
      <c r="AR977" s="2" t="s">
        <v>7891</v>
      </c>
      <c r="AS977" s="2" t="s">
        <v>7891</v>
      </c>
      <c r="AT977" s="2" t="s">
        <v>7891</v>
      </c>
      <c r="AU977" s="2" t="s">
        <v>7891</v>
      </c>
      <c r="AV977" s="2" t="s">
        <v>7891</v>
      </c>
      <c r="AW977" s="2" t="s">
        <v>7891</v>
      </c>
      <c r="AX977" s="2" t="s">
        <v>7891</v>
      </c>
      <c r="AY977" s="2" t="s">
        <v>7891</v>
      </c>
      <c r="AZ977" s="2" t="s">
        <v>7891</v>
      </c>
      <c r="BA977" s="2" t="s">
        <v>7891</v>
      </c>
      <c r="BB977" s="2" t="s">
        <v>7891</v>
      </c>
      <c r="BC977" s="2" t="s">
        <v>7891</v>
      </c>
      <c r="BD977" s="2" t="s">
        <v>7891</v>
      </c>
      <c r="BE977" s="2" t="s">
        <v>3923</v>
      </c>
      <c r="BF977" s="2" t="s">
        <v>7891</v>
      </c>
      <c r="BG977" s="2" t="s">
        <v>10364</v>
      </c>
      <c r="BH977" s="2" t="s">
        <v>7891</v>
      </c>
      <c r="BI977" s="2" t="s">
        <v>7891</v>
      </c>
      <c r="BJ977" s="2" t="s">
        <v>7891</v>
      </c>
      <c r="BK977" s="2" t="s">
        <v>7891</v>
      </c>
      <c r="BL977" s="2" t="s">
        <v>7891</v>
      </c>
      <c r="BM977" s="2" t="s">
        <v>7891</v>
      </c>
      <c r="BN977" s="2" t="s">
        <v>7891</v>
      </c>
      <c r="BO977" s="2" t="s">
        <v>7891</v>
      </c>
      <c r="BP977" s="2" t="s">
        <v>7891</v>
      </c>
      <c r="BQ977" s="2" t="s">
        <v>7891</v>
      </c>
      <c r="BR977" s="2" t="s">
        <v>11547</v>
      </c>
    </row>
    <row r="978" spans="1:70" s="2" customFormat="1" ht="13" x14ac:dyDescent="0.3">
      <c r="A978" s="2" t="s">
        <v>3936</v>
      </c>
      <c r="B978" s="2" t="s">
        <v>3921</v>
      </c>
      <c r="C978" s="9">
        <v>2021</v>
      </c>
      <c r="D978" s="2" t="s">
        <v>3920</v>
      </c>
      <c r="E978" s="2" t="s">
        <v>2338</v>
      </c>
      <c r="F978" s="2" t="s">
        <v>3924</v>
      </c>
      <c r="G978" s="2" t="str">
        <f>"10461310"</f>
        <v>10461310</v>
      </c>
      <c r="I978" s="2" t="str">
        <f>"20210106"</f>
        <v>20210106</v>
      </c>
      <c r="N978" s="2" t="s">
        <v>3922</v>
      </c>
      <c r="O978" s="2" t="s">
        <v>3923</v>
      </c>
      <c r="P978" s="2" t="s">
        <v>2108</v>
      </c>
      <c r="Q978" s="2" t="s">
        <v>2054</v>
      </c>
      <c r="R978" s="2" t="s">
        <v>2055</v>
      </c>
      <c r="T978" s="2" t="s">
        <v>3924</v>
      </c>
      <c r="U978" s="2" t="s">
        <v>3925</v>
      </c>
    </row>
    <row r="979" spans="1:70" s="2" customFormat="1" ht="13" x14ac:dyDescent="0.3">
      <c r="A979" s="12" t="s">
        <v>6816</v>
      </c>
      <c r="B979" s="2" t="s">
        <v>6154</v>
      </c>
      <c r="C979" s="9">
        <v>2022</v>
      </c>
      <c r="D979" s="2" t="s">
        <v>6153</v>
      </c>
      <c r="E979" s="2" t="s">
        <v>6157</v>
      </c>
      <c r="G979" s="2" t="s">
        <v>6155</v>
      </c>
      <c r="H979" s="2" t="s">
        <v>6156</v>
      </c>
      <c r="K979" s="11">
        <v>44482</v>
      </c>
      <c r="L979" s="2" t="s">
        <v>6158</v>
      </c>
      <c r="N979" s="2" t="s">
        <v>6159</v>
      </c>
    </row>
    <row r="980" spans="1:70" s="2" customFormat="1" ht="13" x14ac:dyDescent="0.3">
      <c r="A980" s="2" t="s">
        <v>11404</v>
      </c>
      <c r="B980" s="2" t="s">
        <v>9016</v>
      </c>
      <c r="C980" s="9" t="s">
        <v>7891</v>
      </c>
      <c r="D980" s="2" t="s">
        <v>6153</v>
      </c>
      <c r="E980" s="2" t="s">
        <v>9017</v>
      </c>
      <c r="U980" s="2" t="s">
        <v>7891</v>
      </c>
      <c r="V980" s="2" t="s">
        <v>9018</v>
      </c>
      <c r="W980" s="2" t="s">
        <v>7891</v>
      </c>
      <c r="X980" s="2" t="s">
        <v>7891</v>
      </c>
      <c r="Y980" s="2" t="s">
        <v>7891</v>
      </c>
      <c r="Z980" s="2" t="s">
        <v>7891</v>
      </c>
      <c r="AA980" s="2" t="s">
        <v>7891</v>
      </c>
      <c r="AB980" s="2" t="s">
        <v>9019</v>
      </c>
      <c r="AC980" s="2" t="s">
        <v>7891</v>
      </c>
      <c r="AD980" s="2" t="s">
        <v>7891</v>
      </c>
      <c r="AE980" s="2" t="s">
        <v>7891</v>
      </c>
      <c r="AF980" s="2" t="s">
        <v>7891</v>
      </c>
      <c r="AG980" s="2" t="s">
        <v>7891</v>
      </c>
      <c r="AH980" s="2" t="s">
        <v>7891</v>
      </c>
      <c r="AI980" s="2" t="s">
        <v>7891</v>
      </c>
      <c r="AJ980" s="2" t="s">
        <v>7891</v>
      </c>
      <c r="AK980" s="2" t="s">
        <v>7891</v>
      </c>
      <c r="AL980" s="2" t="s">
        <v>7891</v>
      </c>
      <c r="AM980" s="2" t="s">
        <v>7891</v>
      </c>
      <c r="AN980" s="2" t="s">
        <v>7891</v>
      </c>
      <c r="AO980" s="2" t="s">
        <v>9020</v>
      </c>
      <c r="AP980" s="2" t="s">
        <v>9021</v>
      </c>
      <c r="AQ980" s="2" t="s">
        <v>7891</v>
      </c>
      <c r="AR980" s="2" t="s">
        <v>7891</v>
      </c>
      <c r="AS980" s="2" t="s">
        <v>7891</v>
      </c>
      <c r="AT980" s="2" t="s">
        <v>8621</v>
      </c>
      <c r="AU980" s="2">
        <v>2022</v>
      </c>
      <c r="AV980" s="2">
        <v>22</v>
      </c>
      <c r="AW980" s="2">
        <v>1</v>
      </c>
      <c r="AX980" s="2" t="s">
        <v>7891</v>
      </c>
      <c r="AY980" s="2" t="s">
        <v>7891</v>
      </c>
      <c r="AZ980" s="2" t="s">
        <v>7891</v>
      </c>
      <c r="BA980" s="2" t="s">
        <v>7891</v>
      </c>
      <c r="BB980" s="2">
        <v>63</v>
      </c>
      <c r="BC980" s="2">
        <v>66</v>
      </c>
      <c r="BD980" s="2" t="s">
        <v>7891</v>
      </c>
      <c r="BE980" s="2" t="s">
        <v>6159</v>
      </c>
      <c r="BF980" s="2" t="s">
        <v>7891</v>
      </c>
      <c r="BG980" s="2" t="s">
        <v>9007</v>
      </c>
      <c r="BH980" s="2" t="s">
        <v>7891</v>
      </c>
      <c r="BI980" s="2" t="s">
        <v>7891</v>
      </c>
      <c r="BJ980" s="2" t="s">
        <v>7891</v>
      </c>
      <c r="BK980" s="2" t="s">
        <v>7891</v>
      </c>
      <c r="BL980" s="2" t="s">
        <v>7891</v>
      </c>
      <c r="BM980" s="2">
        <v>34643856</v>
      </c>
      <c r="BN980" s="2" t="s">
        <v>7891</v>
      </c>
      <c r="BO980" s="2" t="s">
        <v>7891</v>
      </c>
      <c r="BP980" s="2" t="s">
        <v>7891</v>
      </c>
      <c r="BQ980" s="2" t="s">
        <v>7891</v>
      </c>
      <c r="BR980" s="2" t="s">
        <v>9022</v>
      </c>
    </row>
    <row r="981" spans="1:70" s="2" customFormat="1" ht="13" x14ac:dyDescent="0.3">
      <c r="A981" s="12" t="s">
        <v>6816</v>
      </c>
      <c r="B981" s="2" t="s">
        <v>4707</v>
      </c>
      <c r="C981" s="9">
        <v>2022</v>
      </c>
      <c r="D981" s="2" t="s">
        <v>4706</v>
      </c>
      <c r="E981" s="2" t="s">
        <v>4710</v>
      </c>
      <c r="G981" s="2" t="s">
        <v>4708</v>
      </c>
      <c r="H981" s="2" t="s">
        <v>4709</v>
      </c>
      <c r="K981" s="11">
        <v>44674</v>
      </c>
      <c r="L981" s="2" t="s">
        <v>4711</v>
      </c>
      <c r="N981" s="2" t="s">
        <v>1620</v>
      </c>
    </row>
    <row r="982" spans="1:70" s="2" customFormat="1" ht="13" x14ac:dyDescent="0.3">
      <c r="A982" s="2" t="s">
        <v>1827</v>
      </c>
      <c r="B982" s="2" t="s">
        <v>1618</v>
      </c>
      <c r="C982" s="10">
        <v>2022</v>
      </c>
      <c r="D982" s="2" t="s">
        <v>1617</v>
      </c>
      <c r="E982" s="2" t="s">
        <v>1619</v>
      </c>
      <c r="F982" s="2" t="s">
        <v>1622</v>
      </c>
      <c r="G982" s="2" t="str">
        <f>"21501319"</f>
        <v>21501319</v>
      </c>
      <c r="I982" s="2" t="str">
        <f>"4/22/2022"</f>
        <v>4/22/2022</v>
      </c>
      <c r="L982" s="2">
        <v>1</v>
      </c>
      <c r="M982" s="2">
        <v>9</v>
      </c>
      <c r="N982" s="2">
        <v>156466141</v>
      </c>
      <c r="O982" s="2" t="s">
        <v>1620</v>
      </c>
      <c r="P982" s="2" t="s">
        <v>481</v>
      </c>
      <c r="Q982" s="2" t="s">
        <v>507</v>
      </c>
      <c r="R982" s="2" t="s">
        <v>1621</v>
      </c>
      <c r="U982" s="2" t="s">
        <v>1623</v>
      </c>
    </row>
    <row r="983" spans="1:70" s="2" customFormat="1" ht="13" x14ac:dyDescent="0.3">
      <c r="A983" s="12" t="s">
        <v>11404</v>
      </c>
      <c r="B983" s="2" t="s">
        <v>8167</v>
      </c>
      <c r="C983" s="9" t="s">
        <v>7891</v>
      </c>
      <c r="D983" s="2" t="s">
        <v>4706</v>
      </c>
      <c r="E983" s="2" t="s">
        <v>8168</v>
      </c>
      <c r="U983" s="2" t="s">
        <v>7891</v>
      </c>
      <c r="V983" s="2" t="s">
        <v>1622</v>
      </c>
      <c r="W983" s="2" t="s">
        <v>7891</v>
      </c>
      <c r="X983" s="2" t="s">
        <v>7891</v>
      </c>
      <c r="Y983" s="2" t="s">
        <v>7891</v>
      </c>
      <c r="Z983" s="2" t="s">
        <v>7891</v>
      </c>
      <c r="AA983" s="2" t="s">
        <v>7891</v>
      </c>
      <c r="AB983" s="2" t="s">
        <v>7891</v>
      </c>
      <c r="AC983" s="2" t="s">
        <v>7891</v>
      </c>
      <c r="AD983" s="2" t="s">
        <v>7891</v>
      </c>
      <c r="AE983" s="2" t="s">
        <v>7891</v>
      </c>
      <c r="AF983" s="2" t="s">
        <v>7891</v>
      </c>
      <c r="AG983" s="2" t="s">
        <v>7891</v>
      </c>
      <c r="AH983" s="2" t="s">
        <v>7891</v>
      </c>
      <c r="AI983" s="2" t="s">
        <v>7891</v>
      </c>
      <c r="AJ983" s="2" t="s">
        <v>7891</v>
      </c>
      <c r="AK983" s="2" t="s">
        <v>7891</v>
      </c>
      <c r="AL983" s="2" t="s">
        <v>7891</v>
      </c>
      <c r="AM983" s="2" t="s">
        <v>7891</v>
      </c>
      <c r="AN983" s="2" t="s">
        <v>7891</v>
      </c>
      <c r="AO983" s="2" t="s">
        <v>8169</v>
      </c>
      <c r="AP983" s="2" t="s">
        <v>8170</v>
      </c>
      <c r="AQ983" s="2" t="s">
        <v>7891</v>
      </c>
      <c r="AR983" s="2" t="s">
        <v>7891</v>
      </c>
      <c r="AS983" s="2" t="s">
        <v>7891</v>
      </c>
      <c r="AT983" s="2" t="s">
        <v>7916</v>
      </c>
      <c r="AU983" s="2">
        <v>2022</v>
      </c>
      <c r="AV983" s="2">
        <v>13</v>
      </c>
      <c r="AW983" s="2" t="s">
        <v>7891</v>
      </c>
      <c r="AX983" s="2" t="s">
        <v>7891</v>
      </c>
      <c r="AY983" s="2" t="s">
        <v>7891</v>
      </c>
      <c r="AZ983" s="2" t="s">
        <v>7891</v>
      </c>
      <c r="BA983" s="2" t="s">
        <v>7891</v>
      </c>
      <c r="BB983" s="2" t="s">
        <v>7891</v>
      </c>
      <c r="BC983" s="2" t="s">
        <v>7891</v>
      </c>
      <c r="BD983" s="2" t="s">
        <v>7891</v>
      </c>
      <c r="BE983" s="2" t="s">
        <v>1620</v>
      </c>
      <c r="BF983" s="2" t="s">
        <v>7891</v>
      </c>
      <c r="BG983" s="2" t="s">
        <v>7891</v>
      </c>
      <c r="BH983" s="2" t="s">
        <v>7891</v>
      </c>
      <c r="BI983" s="2" t="s">
        <v>7891</v>
      </c>
      <c r="BJ983" s="2" t="s">
        <v>7891</v>
      </c>
      <c r="BK983" s="2" t="s">
        <v>7891</v>
      </c>
      <c r="BL983" s="2" t="s">
        <v>7891</v>
      </c>
      <c r="BM983" s="2">
        <v>35459406</v>
      </c>
      <c r="BN983" s="2" t="s">
        <v>7891</v>
      </c>
      <c r="BO983" s="2" t="s">
        <v>7891</v>
      </c>
      <c r="BP983" s="2" t="s">
        <v>7891</v>
      </c>
      <c r="BQ983" s="2" t="s">
        <v>7891</v>
      </c>
      <c r="BR983" s="2" t="s">
        <v>8171</v>
      </c>
    </row>
    <row r="984" spans="1:70" s="2" customFormat="1" ht="13" x14ac:dyDescent="0.3">
      <c r="A984" s="12" t="s">
        <v>11404</v>
      </c>
      <c r="B984" s="2" t="s">
        <v>10588</v>
      </c>
      <c r="C984" s="9" t="s">
        <v>7891</v>
      </c>
      <c r="D984" s="2" t="s">
        <v>10589</v>
      </c>
      <c r="E984" s="2" t="s">
        <v>10590</v>
      </c>
      <c r="U984" s="2" t="s">
        <v>7891</v>
      </c>
      <c r="V984" s="2" t="s">
        <v>10591</v>
      </c>
      <c r="W984" s="2" t="s">
        <v>7891</v>
      </c>
      <c r="X984" s="2" t="s">
        <v>7891</v>
      </c>
      <c r="Y984" s="2" t="s">
        <v>7891</v>
      </c>
      <c r="Z984" s="2" t="s">
        <v>7891</v>
      </c>
      <c r="AA984" s="2" t="s">
        <v>10592</v>
      </c>
      <c r="AB984" s="2" t="s">
        <v>10593</v>
      </c>
      <c r="AC984" s="2" t="s">
        <v>7891</v>
      </c>
      <c r="AD984" s="2" t="s">
        <v>7891</v>
      </c>
      <c r="AE984" s="2" t="s">
        <v>7891</v>
      </c>
      <c r="AF984" s="2" t="s">
        <v>7891</v>
      </c>
      <c r="AG984" s="2" t="s">
        <v>7891</v>
      </c>
      <c r="AH984" s="2" t="s">
        <v>7891</v>
      </c>
      <c r="AI984" s="2" t="s">
        <v>7891</v>
      </c>
      <c r="AJ984" s="2" t="s">
        <v>7891</v>
      </c>
      <c r="AK984" s="2" t="s">
        <v>7891</v>
      </c>
      <c r="AL984" s="2" t="s">
        <v>7891</v>
      </c>
      <c r="AM984" s="2" t="s">
        <v>7891</v>
      </c>
      <c r="AN984" s="2" t="s">
        <v>7891</v>
      </c>
      <c r="AO984" s="2" t="s">
        <v>10594</v>
      </c>
      <c r="AP984" s="2" t="s">
        <v>10595</v>
      </c>
      <c r="AQ984" s="2" t="s">
        <v>7891</v>
      </c>
      <c r="AR984" s="2" t="s">
        <v>7891</v>
      </c>
      <c r="AS984" s="2" t="s">
        <v>7891</v>
      </c>
      <c r="AT984" s="2" t="s">
        <v>7891</v>
      </c>
      <c r="AU984" s="2">
        <v>2021</v>
      </c>
      <c r="AV984" s="2">
        <v>14</v>
      </c>
      <c r="AW984" s="2">
        <v>3</v>
      </c>
      <c r="AX984" s="2" t="s">
        <v>7891</v>
      </c>
      <c r="AY984" s="2" t="s">
        <v>7891</v>
      </c>
      <c r="AZ984" s="2" t="s">
        <v>7891</v>
      </c>
      <c r="BA984" s="2" t="s">
        <v>7891</v>
      </c>
      <c r="BB984" s="2">
        <v>183</v>
      </c>
      <c r="BC984" s="2">
        <v>201</v>
      </c>
      <c r="BD984" s="2" t="s">
        <v>7891</v>
      </c>
      <c r="BE984" s="2" t="s">
        <v>10596</v>
      </c>
      <c r="BF984" s="2" t="s">
        <v>7891</v>
      </c>
      <c r="BG984" s="2" t="s">
        <v>7891</v>
      </c>
      <c r="BH984" s="2" t="s">
        <v>7891</v>
      </c>
      <c r="BI984" s="2" t="s">
        <v>7891</v>
      </c>
      <c r="BJ984" s="2" t="s">
        <v>7891</v>
      </c>
      <c r="BK984" s="2" t="s">
        <v>7891</v>
      </c>
      <c r="BL984" s="2" t="s">
        <v>7891</v>
      </c>
      <c r="BM984" s="2" t="s">
        <v>7891</v>
      </c>
      <c r="BN984" s="2" t="s">
        <v>7891</v>
      </c>
      <c r="BO984" s="2" t="s">
        <v>7891</v>
      </c>
      <c r="BP984" s="2" t="s">
        <v>7891</v>
      </c>
      <c r="BQ984" s="2" t="s">
        <v>7891</v>
      </c>
      <c r="BR984" s="2" t="s">
        <v>10597</v>
      </c>
    </row>
    <row r="985" spans="1:70" s="2" customFormat="1" ht="13" x14ac:dyDescent="0.3">
      <c r="A985" s="2" t="s">
        <v>11412</v>
      </c>
      <c r="B985" s="2" t="s">
        <v>10588</v>
      </c>
      <c r="C985" s="9" t="s">
        <v>7891</v>
      </c>
      <c r="D985" s="2" t="s">
        <v>10589</v>
      </c>
      <c r="E985" s="2" t="s">
        <v>10590</v>
      </c>
      <c r="U985" s="2" t="s">
        <v>7891</v>
      </c>
      <c r="V985" s="2" t="s">
        <v>10591</v>
      </c>
      <c r="W985" s="2" t="s">
        <v>7891</v>
      </c>
      <c r="X985" s="2" t="s">
        <v>7891</v>
      </c>
      <c r="Y985" s="2" t="s">
        <v>7891</v>
      </c>
      <c r="Z985" s="2" t="s">
        <v>7891</v>
      </c>
      <c r="AA985" s="2" t="s">
        <v>10592</v>
      </c>
      <c r="AB985" s="2" t="s">
        <v>10593</v>
      </c>
      <c r="AC985" s="2" t="s">
        <v>7891</v>
      </c>
      <c r="AD985" s="2" t="s">
        <v>7891</v>
      </c>
      <c r="AE985" s="2" t="s">
        <v>7891</v>
      </c>
      <c r="AF985" s="2" t="s">
        <v>7891</v>
      </c>
      <c r="AG985" s="2" t="s">
        <v>7891</v>
      </c>
      <c r="AH985" s="2" t="s">
        <v>7891</v>
      </c>
      <c r="AI985" s="2" t="s">
        <v>7891</v>
      </c>
      <c r="AJ985" s="2" t="s">
        <v>7891</v>
      </c>
      <c r="AK985" s="2" t="s">
        <v>7891</v>
      </c>
      <c r="AL985" s="2" t="s">
        <v>7891</v>
      </c>
      <c r="AM985" s="2" t="s">
        <v>7891</v>
      </c>
      <c r="AN985" s="2" t="s">
        <v>7891</v>
      </c>
      <c r="AO985" s="2" t="s">
        <v>10594</v>
      </c>
      <c r="AP985" s="2" t="s">
        <v>10595</v>
      </c>
      <c r="AQ985" s="2" t="s">
        <v>7891</v>
      </c>
      <c r="AR985" s="2" t="s">
        <v>7891</v>
      </c>
      <c r="AS985" s="2" t="s">
        <v>7891</v>
      </c>
      <c r="AT985" s="2" t="s">
        <v>7891</v>
      </c>
      <c r="AU985" s="2">
        <v>2021</v>
      </c>
      <c r="AV985" s="2">
        <v>14</v>
      </c>
      <c r="AW985" s="2">
        <v>3</v>
      </c>
      <c r="AX985" s="2" t="s">
        <v>7891</v>
      </c>
      <c r="AY985" s="2" t="s">
        <v>7891</v>
      </c>
      <c r="AZ985" s="2" t="s">
        <v>7891</v>
      </c>
      <c r="BA985" s="2" t="s">
        <v>7891</v>
      </c>
      <c r="BB985" s="2">
        <v>183</v>
      </c>
      <c r="BC985" s="2">
        <v>201</v>
      </c>
      <c r="BD985" s="2" t="s">
        <v>7891</v>
      </c>
      <c r="BE985" s="2" t="s">
        <v>10596</v>
      </c>
      <c r="BF985" s="2" t="s">
        <v>7891</v>
      </c>
      <c r="BG985" s="2" t="s">
        <v>7891</v>
      </c>
      <c r="BH985" s="2" t="s">
        <v>7891</v>
      </c>
      <c r="BI985" s="2" t="s">
        <v>7891</v>
      </c>
      <c r="BJ985" s="2" t="s">
        <v>7891</v>
      </c>
      <c r="BK985" s="2" t="s">
        <v>7891</v>
      </c>
      <c r="BL985" s="2" t="s">
        <v>7891</v>
      </c>
      <c r="BM985" s="2" t="s">
        <v>7891</v>
      </c>
      <c r="BN985" s="2" t="s">
        <v>7891</v>
      </c>
      <c r="BO985" s="2" t="s">
        <v>7891</v>
      </c>
      <c r="BP985" s="2" t="s">
        <v>7891</v>
      </c>
      <c r="BQ985" s="2" t="s">
        <v>7891</v>
      </c>
      <c r="BR985" s="2" t="s">
        <v>10597</v>
      </c>
    </row>
    <row r="986" spans="1:70" s="2" customFormat="1" ht="13" x14ac:dyDescent="0.3">
      <c r="A986" s="12" t="s">
        <v>6816</v>
      </c>
      <c r="B986" s="2" t="s">
        <v>4318</v>
      </c>
      <c r="C986" s="9">
        <v>2021</v>
      </c>
      <c r="D986" s="2" t="s">
        <v>4317</v>
      </c>
      <c r="E986" s="2" t="s">
        <v>4321</v>
      </c>
      <c r="G986" s="2" t="s">
        <v>4319</v>
      </c>
      <c r="H986" s="2" t="s">
        <v>4320</v>
      </c>
      <c r="K986" s="11">
        <v>44225</v>
      </c>
      <c r="L986" s="2" t="s">
        <v>4322</v>
      </c>
      <c r="N986" s="2" t="s">
        <v>4323</v>
      </c>
    </row>
    <row r="987" spans="1:70" s="2" customFormat="1" ht="13" x14ac:dyDescent="0.3">
      <c r="A987" s="12" t="s">
        <v>7072</v>
      </c>
      <c r="B987" s="2" t="s">
        <v>4318</v>
      </c>
      <c r="C987" s="9">
        <v>2021</v>
      </c>
      <c r="D987" s="2" t="s">
        <v>4317</v>
      </c>
      <c r="E987" s="2" t="s">
        <v>4321</v>
      </c>
      <c r="G987" s="2" t="s">
        <v>4319</v>
      </c>
      <c r="H987" s="2" t="s">
        <v>4320</v>
      </c>
      <c r="K987" s="11">
        <v>44225</v>
      </c>
      <c r="L987" s="2" t="s">
        <v>4322</v>
      </c>
      <c r="N987" s="2" t="s">
        <v>4323</v>
      </c>
    </row>
    <row r="988" spans="1:70" s="2" customFormat="1" ht="13" x14ac:dyDescent="0.3">
      <c r="A988" s="12" t="s">
        <v>7738</v>
      </c>
      <c r="B988" s="2" t="s">
        <v>7689</v>
      </c>
      <c r="C988" s="9">
        <v>2021</v>
      </c>
      <c r="D988" s="2" t="s">
        <v>4317</v>
      </c>
      <c r="E988" s="2" t="s">
        <v>2066</v>
      </c>
      <c r="G988" s="2">
        <v>11</v>
      </c>
      <c r="I988" s="2">
        <v>582688</v>
      </c>
      <c r="M988" s="2">
        <v>6</v>
      </c>
      <c r="N988" s="2" t="s">
        <v>4323</v>
      </c>
      <c r="O988" s="2" t="s">
        <v>7690</v>
      </c>
      <c r="P988" s="2" t="s">
        <v>467</v>
      </c>
      <c r="Q988" s="2" t="s">
        <v>7218</v>
      </c>
      <c r="R988" s="2" t="s">
        <v>7266</v>
      </c>
      <c r="S988" s="2" t="s">
        <v>7219</v>
      </c>
      <c r="T988" s="2" t="s">
        <v>7691</v>
      </c>
    </row>
    <row r="989" spans="1:70" s="2" customFormat="1" ht="13" x14ac:dyDescent="0.3">
      <c r="A989" s="12" t="s">
        <v>11404</v>
      </c>
      <c r="B989" s="2" t="s">
        <v>10420</v>
      </c>
      <c r="C989" s="9" t="s">
        <v>7891</v>
      </c>
      <c r="D989" s="2" t="s">
        <v>4317</v>
      </c>
      <c r="E989" s="2" t="s">
        <v>9208</v>
      </c>
      <c r="U989" s="2" t="s">
        <v>7891</v>
      </c>
      <c r="V989" s="2" t="s">
        <v>10421</v>
      </c>
      <c r="W989" s="2" t="s">
        <v>7891</v>
      </c>
      <c r="X989" s="2" t="s">
        <v>7891</v>
      </c>
      <c r="Y989" s="2" t="s">
        <v>7891</v>
      </c>
      <c r="Z989" s="2" t="s">
        <v>7891</v>
      </c>
      <c r="AA989" s="2" t="s">
        <v>7891</v>
      </c>
      <c r="AB989" s="2" t="s">
        <v>10422</v>
      </c>
      <c r="AC989" s="2" t="s">
        <v>7891</v>
      </c>
      <c r="AD989" s="2" t="s">
        <v>7891</v>
      </c>
      <c r="AE989" s="2" t="s">
        <v>7891</v>
      </c>
      <c r="AF989" s="2" t="s">
        <v>7891</v>
      </c>
      <c r="AG989" s="2" t="s">
        <v>7891</v>
      </c>
      <c r="AH989" s="2" t="s">
        <v>7891</v>
      </c>
      <c r="AI989" s="2" t="s">
        <v>7891</v>
      </c>
      <c r="AJ989" s="2" t="s">
        <v>7891</v>
      </c>
      <c r="AK989" s="2" t="s">
        <v>7891</v>
      </c>
      <c r="AL989" s="2" t="s">
        <v>7891</v>
      </c>
      <c r="AM989" s="2" t="s">
        <v>7891</v>
      </c>
      <c r="AN989" s="2" t="s">
        <v>7891</v>
      </c>
      <c r="AO989" s="2" t="s">
        <v>9210</v>
      </c>
      <c r="AP989" s="2" t="s">
        <v>7891</v>
      </c>
      <c r="AQ989" s="2" t="s">
        <v>7891</v>
      </c>
      <c r="AR989" s="2" t="s">
        <v>7891</v>
      </c>
      <c r="AS989" s="2" t="s">
        <v>7891</v>
      </c>
      <c r="AT989" s="2" t="s">
        <v>10423</v>
      </c>
      <c r="AU989" s="2">
        <v>2021</v>
      </c>
      <c r="AV989" s="2">
        <v>11</v>
      </c>
      <c r="AW989" s="2" t="s">
        <v>7891</v>
      </c>
      <c r="AX989" s="2" t="s">
        <v>7891</v>
      </c>
      <c r="AY989" s="2" t="s">
        <v>7891</v>
      </c>
      <c r="AZ989" s="2" t="s">
        <v>7891</v>
      </c>
      <c r="BA989" s="2" t="s">
        <v>7891</v>
      </c>
      <c r="BB989" s="2" t="s">
        <v>7891</v>
      </c>
      <c r="BC989" s="2" t="s">
        <v>7891</v>
      </c>
      <c r="BD989" s="2">
        <v>582688</v>
      </c>
      <c r="BE989" s="2" t="s">
        <v>4323</v>
      </c>
      <c r="BF989" s="2" t="s">
        <v>7891</v>
      </c>
      <c r="BG989" s="2" t="s">
        <v>7891</v>
      </c>
      <c r="BH989" s="2" t="s">
        <v>7891</v>
      </c>
      <c r="BI989" s="2" t="s">
        <v>7891</v>
      </c>
      <c r="BJ989" s="2" t="s">
        <v>7891</v>
      </c>
      <c r="BK989" s="2" t="s">
        <v>7891</v>
      </c>
      <c r="BL989" s="2" t="s">
        <v>7891</v>
      </c>
      <c r="BM989" s="2">
        <v>33510668</v>
      </c>
      <c r="BN989" s="2" t="s">
        <v>7891</v>
      </c>
      <c r="BO989" s="2" t="s">
        <v>7891</v>
      </c>
      <c r="BP989" s="2" t="s">
        <v>7891</v>
      </c>
      <c r="BQ989" s="2" t="s">
        <v>7891</v>
      </c>
      <c r="BR989" s="2" t="s">
        <v>10424</v>
      </c>
    </row>
    <row r="990" spans="1:70" s="2" customFormat="1" ht="13" x14ac:dyDescent="0.3">
      <c r="A990" s="2" t="s">
        <v>11408</v>
      </c>
      <c r="B990" s="2" t="s">
        <v>10420</v>
      </c>
      <c r="C990" s="9" t="s">
        <v>7891</v>
      </c>
      <c r="D990" s="2" t="s">
        <v>4317</v>
      </c>
      <c r="E990" s="2" t="s">
        <v>9208</v>
      </c>
      <c r="U990" s="2" t="s">
        <v>7891</v>
      </c>
      <c r="V990" s="2" t="s">
        <v>10421</v>
      </c>
      <c r="W990" s="2" t="s">
        <v>7891</v>
      </c>
      <c r="X990" s="2" t="s">
        <v>7891</v>
      </c>
      <c r="Y990" s="2" t="s">
        <v>7891</v>
      </c>
      <c r="Z990" s="2" t="s">
        <v>7891</v>
      </c>
      <c r="AA990" s="2" t="s">
        <v>7891</v>
      </c>
      <c r="AB990" s="2" t="s">
        <v>10422</v>
      </c>
      <c r="AC990" s="2" t="s">
        <v>7891</v>
      </c>
      <c r="AD990" s="2" t="s">
        <v>7891</v>
      </c>
      <c r="AE990" s="2" t="s">
        <v>7891</v>
      </c>
      <c r="AF990" s="2" t="s">
        <v>7891</v>
      </c>
      <c r="AG990" s="2" t="s">
        <v>7891</v>
      </c>
      <c r="AH990" s="2" t="s">
        <v>7891</v>
      </c>
      <c r="AI990" s="2" t="s">
        <v>7891</v>
      </c>
      <c r="AJ990" s="2" t="s">
        <v>7891</v>
      </c>
      <c r="AK990" s="2" t="s">
        <v>7891</v>
      </c>
      <c r="AL990" s="2" t="s">
        <v>7891</v>
      </c>
      <c r="AM990" s="2" t="s">
        <v>7891</v>
      </c>
      <c r="AN990" s="2" t="s">
        <v>7891</v>
      </c>
      <c r="AO990" s="2" t="s">
        <v>9210</v>
      </c>
      <c r="AP990" s="2" t="s">
        <v>7891</v>
      </c>
      <c r="AQ990" s="2" t="s">
        <v>7891</v>
      </c>
      <c r="AR990" s="2" t="s">
        <v>7891</v>
      </c>
      <c r="AS990" s="2" t="s">
        <v>7891</v>
      </c>
      <c r="AT990" s="2" t="s">
        <v>10423</v>
      </c>
      <c r="AU990" s="2">
        <v>2021</v>
      </c>
      <c r="AV990" s="2">
        <v>11</v>
      </c>
      <c r="AW990" s="2" t="s">
        <v>7891</v>
      </c>
      <c r="AX990" s="2" t="s">
        <v>7891</v>
      </c>
      <c r="AY990" s="2" t="s">
        <v>7891</v>
      </c>
      <c r="AZ990" s="2" t="s">
        <v>7891</v>
      </c>
      <c r="BA990" s="2" t="s">
        <v>7891</v>
      </c>
      <c r="BB990" s="2" t="s">
        <v>7891</v>
      </c>
      <c r="BC990" s="2" t="s">
        <v>7891</v>
      </c>
      <c r="BD990" s="2">
        <v>582688</v>
      </c>
      <c r="BE990" s="2" t="s">
        <v>4323</v>
      </c>
      <c r="BF990" s="2" t="s">
        <v>7891</v>
      </c>
      <c r="BG990" s="2" t="s">
        <v>7891</v>
      </c>
      <c r="BH990" s="2" t="s">
        <v>7891</v>
      </c>
      <c r="BI990" s="2" t="s">
        <v>7891</v>
      </c>
      <c r="BJ990" s="2" t="s">
        <v>7891</v>
      </c>
      <c r="BK990" s="2" t="s">
        <v>7891</v>
      </c>
      <c r="BL990" s="2" t="s">
        <v>7891</v>
      </c>
      <c r="BM990" s="2">
        <v>33510668</v>
      </c>
      <c r="BN990" s="2" t="s">
        <v>7891</v>
      </c>
      <c r="BO990" s="2" t="s">
        <v>7891</v>
      </c>
      <c r="BP990" s="2" t="s">
        <v>7891</v>
      </c>
      <c r="BQ990" s="2" t="s">
        <v>7891</v>
      </c>
      <c r="BR990" s="2" t="s">
        <v>10424</v>
      </c>
    </row>
    <row r="991" spans="1:70" s="2" customFormat="1" ht="13" x14ac:dyDescent="0.3">
      <c r="A991" s="2" t="s">
        <v>11404</v>
      </c>
      <c r="B991" s="2" t="s">
        <v>10598</v>
      </c>
      <c r="C991" s="9" t="s">
        <v>7891</v>
      </c>
      <c r="D991" s="2" t="s">
        <v>10599</v>
      </c>
      <c r="E991" s="2" t="s">
        <v>10600</v>
      </c>
      <c r="U991" s="2" t="s">
        <v>7891</v>
      </c>
      <c r="V991" s="2" t="s">
        <v>10601</v>
      </c>
      <c r="W991" s="2" t="s">
        <v>7891</v>
      </c>
      <c r="X991" s="2" t="s">
        <v>7891</v>
      </c>
      <c r="Y991" s="2" t="s">
        <v>7891</v>
      </c>
      <c r="Z991" s="2" t="s">
        <v>7891</v>
      </c>
      <c r="AA991" s="2" t="s">
        <v>7891</v>
      </c>
      <c r="AB991" s="2" t="s">
        <v>7891</v>
      </c>
      <c r="AC991" s="2" t="s">
        <v>7891</v>
      </c>
      <c r="AD991" s="2" t="s">
        <v>7891</v>
      </c>
      <c r="AE991" s="2" t="s">
        <v>7891</v>
      </c>
      <c r="AF991" s="2" t="s">
        <v>7891</v>
      </c>
      <c r="AG991" s="2" t="s">
        <v>7891</v>
      </c>
      <c r="AH991" s="2" t="s">
        <v>7891</v>
      </c>
      <c r="AI991" s="2" t="s">
        <v>7891</v>
      </c>
      <c r="AJ991" s="2" t="s">
        <v>7891</v>
      </c>
      <c r="AK991" s="2" t="s">
        <v>7891</v>
      </c>
      <c r="AL991" s="2" t="s">
        <v>7891</v>
      </c>
      <c r="AM991" s="2" t="s">
        <v>7891</v>
      </c>
      <c r="AN991" s="2" t="s">
        <v>7891</v>
      </c>
      <c r="AO991" s="2" t="s">
        <v>10602</v>
      </c>
      <c r="AP991" s="2" t="s">
        <v>10603</v>
      </c>
      <c r="AQ991" s="2" t="s">
        <v>7891</v>
      </c>
      <c r="AR991" s="2" t="s">
        <v>7891</v>
      </c>
      <c r="AS991" s="2" t="s">
        <v>7891</v>
      </c>
      <c r="AT991" s="2" t="s">
        <v>7891</v>
      </c>
      <c r="AU991" s="2">
        <v>2021</v>
      </c>
      <c r="AV991" s="2">
        <v>39</v>
      </c>
      <c r="AW991" s="2">
        <v>3</v>
      </c>
      <c r="AX991" s="2" t="s">
        <v>7891</v>
      </c>
      <c r="AY991" s="2" t="s">
        <v>7891</v>
      </c>
      <c r="AZ991" s="2" t="s">
        <v>7891</v>
      </c>
      <c r="BA991" s="2" t="s">
        <v>7891</v>
      </c>
      <c r="BB991" s="2" t="s">
        <v>7891</v>
      </c>
      <c r="BC991" s="2" t="s">
        <v>7891</v>
      </c>
      <c r="BD991" s="2" t="s">
        <v>7891</v>
      </c>
      <c r="BE991" s="2" t="s">
        <v>10604</v>
      </c>
      <c r="BF991" s="2" t="s">
        <v>7891</v>
      </c>
      <c r="BG991" s="2" t="s">
        <v>7891</v>
      </c>
      <c r="BH991" s="2" t="s">
        <v>7891</v>
      </c>
      <c r="BI991" s="2" t="s">
        <v>7891</v>
      </c>
      <c r="BJ991" s="2" t="s">
        <v>7891</v>
      </c>
      <c r="BK991" s="2" t="s">
        <v>7891</v>
      </c>
      <c r="BL991" s="2" t="s">
        <v>7891</v>
      </c>
      <c r="BM991" s="2" t="s">
        <v>7891</v>
      </c>
      <c r="BN991" s="2" t="s">
        <v>7891</v>
      </c>
      <c r="BO991" s="2" t="s">
        <v>7891</v>
      </c>
      <c r="BP991" s="2" t="s">
        <v>7891</v>
      </c>
      <c r="BQ991" s="2" t="s">
        <v>7891</v>
      </c>
      <c r="BR991" s="2" t="s">
        <v>10605</v>
      </c>
    </row>
    <row r="992" spans="1:70" s="2" customFormat="1" ht="13" x14ac:dyDescent="0.3">
      <c r="A992" s="12" t="s">
        <v>1827</v>
      </c>
      <c r="B992" s="2" t="s">
        <v>974</v>
      </c>
      <c r="C992" s="10">
        <v>2021</v>
      </c>
      <c r="D992" s="2" t="s">
        <v>973</v>
      </c>
      <c r="E992" s="2" t="s">
        <v>975</v>
      </c>
      <c r="I992" s="2" t="str">
        <f>"Winter2021"</f>
        <v>Winter2021</v>
      </c>
      <c r="J992" s="2">
        <v>19</v>
      </c>
      <c r="K992" s="2">
        <v>1</v>
      </c>
      <c r="L992" s="2">
        <v>4</v>
      </c>
      <c r="M992" s="2">
        <v>1</v>
      </c>
      <c r="N992" s="2">
        <v>148214026</v>
      </c>
      <c r="P992" s="2" t="s">
        <v>976</v>
      </c>
      <c r="Q992" s="2" t="s">
        <v>537</v>
      </c>
      <c r="R992" s="2" t="s">
        <v>977</v>
      </c>
      <c r="U992" s="2" t="s">
        <v>978</v>
      </c>
    </row>
    <row r="993" spans="1:70" s="2" customFormat="1" ht="13" x14ac:dyDescent="0.3">
      <c r="A993" s="2" t="s">
        <v>1827</v>
      </c>
      <c r="B993" s="2" t="s">
        <v>974</v>
      </c>
      <c r="C993" s="10">
        <v>2021</v>
      </c>
      <c r="D993" s="2" t="s">
        <v>973</v>
      </c>
      <c r="E993" s="2" t="s">
        <v>975</v>
      </c>
      <c r="I993" s="2" t="str">
        <f>"Summer2021"</f>
        <v>Summer2021</v>
      </c>
      <c r="J993" s="2">
        <v>19</v>
      </c>
      <c r="K993" s="2">
        <v>3</v>
      </c>
      <c r="L993" s="2">
        <v>4</v>
      </c>
      <c r="M993" s="2">
        <v>0</v>
      </c>
      <c r="N993" s="2">
        <v>151839321</v>
      </c>
      <c r="P993" s="2" t="s">
        <v>976</v>
      </c>
      <c r="Q993" s="2" t="s">
        <v>537</v>
      </c>
      <c r="R993" s="2" t="s">
        <v>979</v>
      </c>
      <c r="U993" s="2" t="s">
        <v>980</v>
      </c>
    </row>
    <row r="994" spans="1:70" s="2" customFormat="1" ht="13" x14ac:dyDescent="0.3">
      <c r="A994" s="2" t="s">
        <v>11404</v>
      </c>
      <c r="B994" s="2" t="s">
        <v>11344</v>
      </c>
      <c r="C994" s="9" t="s">
        <v>7891</v>
      </c>
      <c r="D994" s="2" t="s">
        <v>11345</v>
      </c>
      <c r="E994" s="2" t="s">
        <v>10728</v>
      </c>
      <c r="U994" s="2" t="s">
        <v>7891</v>
      </c>
      <c r="V994" s="2" t="s">
        <v>11346</v>
      </c>
      <c r="W994" s="2" t="s">
        <v>7891</v>
      </c>
      <c r="X994" s="2" t="s">
        <v>7891</v>
      </c>
      <c r="Y994" s="2" t="s">
        <v>7891</v>
      </c>
      <c r="Z994" s="2" t="s">
        <v>7891</v>
      </c>
      <c r="AA994" s="2" t="s">
        <v>7891</v>
      </c>
      <c r="AB994" s="2" t="s">
        <v>7891</v>
      </c>
      <c r="AC994" s="2" t="s">
        <v>7891</v>
      </c>
      <c r="AD994" s="2" t="s">
        <v>7891</v>
      </c>
      <c r="AE994" s="2" t="s">
        <v>7891</v>
      </c>
      <c r="AF994" s="2" t="s">
        <v>7891</v>
      </c>
      <c r="AG994" s="2" t="s">
        <v>7891</v>
      </c>
      <c r="AH994" s="2" t="s">
        <v>7891</v>
      </c>
      <c r="AI994" s="2" t="s">
        <v>7891</v>
      </c>
      <c r="AJ994" s="2" t="s">
        <v>7891</v>
      </c>
      <c r="AK994" s="2" t="s">
        <v>7891</v>
      </c>
      <c r="AL994" s="2" t="s">
        <v>7891</v>
      </c>
      <c r="AM994" s="2" t="s">
        <v>7891</v>
      </c>
      <c r="AN994" s="2" t="s">
        <v>7891</v>
      </c>
      <c r="AO994" s="2" t="s">
        <v>10730</v>
      </c>
      <c r="AP994" s="2" t="s">
        <v>10731</v>
      </c>
      <c r="AQ994" s="2" t="s">
        <v>7891</v>
      </c>
      <c r="AR994" s="2" t="s">
        <v>7891</v>
      </c>
      <c r="AS994" s="2" t="s">
        <v>7891</v>
      </c>
      <c r="AT994" s="2" t="s">
        <v>7891</v>
      </c>
      <c r="AU994" s="2">
        <v>2020</v>
      </c>
      <c r="AV994" s="2">
        <v>14</v>
      </c>
      <c r="AW994" s="2">
        <v>5</v>
      </c>
      <c r="AX994" s="2" t="s">
        <v>7891</v>
      </c>
      <c r="AY994" s="2" t="s">
        <v>7891</v>
      </c>
      <c r="AZ994" s="2" t="s">
        <v>7891</v>
      </c>
      <c r="BA994" s="2" t="s">
        <v>7891</v>
      </c>
      <c r="BB994" s="2">
        <v>745</v>
      </c>
      <c r="BC994" s="2">
        <v>757</v>
      </c>
      <c r="BD994" s="2" t="s">
        <v>7891</v>
      </c>
      <c r="BE994" s="2" t="s">
        <v>11347</v>
      </c>
      <c r="BF994" s="2" t="s">
        <v>7891</v>
      </c>
      <c r="BG994" s="2" t="s">
        <v>7891</v>
      </c>
      <c r="BH994" s="2" t="s">
        <v>7891</v>
      </c>
      <c r="BI994" s="2" t="s">
        <v>7891</v>
      </c>
      <c r="BJ994" s="2" t="s">
        <v>7891</v>
      </c>
      <c r="BK994" s="2" t="s">
        <v>7891</v>
      </c>
      <c r="BL994" s="2" t="s">
        <v>7891</v>
      </c>
      <c r="BM994" s="2" t="s">
        <v>7891</v>
      </c>
      <c r="BN994" s="2" t="s">
        <v>7891</v>
      </c>
      <c r="BO994" s="2" t="s">
        <v>7891</v>
      </c>
      <c r="BP994" s="2" t="s">
        <v>7891</v>
      </c>
      <c r="BQ994" s="2" t="s">
        <v>7891</v>
      </c>
      <c r="BR994" s="2" t="s">
        <v>11348</v>
      </c>
    </row>
    <row r="995" spans="1:70" s="2" customFormat="1" ht="13" x14ac:dyDescent="0.3">
      <c r="A995" s="2" t="s">
        <v>7072</v>
      </c>
      <c r="B995" s="2" t="s">
        <v>7057</v>
      </c>
      <c r="C995" s="9">
        <v>2022</v>
      </c>
      <c r="D995" s="2" t="s">
        <v>7056</v>
      </c>
      <c r="E995" s="2" t="s">
        <v>7060</v>
      </c>
      <c r="G995" s="2" t="s">
        <v>7058</v>
      </c>
      <c r="H995" s="2" t="s">
        <v>7059</v>
      </c>
      <c r="K995" s="11">
        <v>44665</v>
      </c>
      <c r="L995" s="2" t="s">
        <v>7061</v>
      </c>
      <c r="M995" s="2" t="s">
        <v>7062</v>
      </c>
    </row>
    <row r="996" spans="1:70" s="2" customFormat="1" ht="13" x14ac:dyDescent="0.3">
      <c r="A996" s="2" t="s">
        <v>6816</v>
      </c>
      <c r="B996" s="2" t="s">
        <v>5189</v>
      </c>
      <c r="C996" s="9">
        <v>2021</v>
      </c>
      <c r="D996" s="2" t="s">
        <v>5188</v>
      </c>
      <c r="E996" s="2" t="s">
        <v>5192</v>
      </c>
      <c r="G996" s="2" t="s">
        <v>5190</v>
      </c>
      <c r="H996" s="2" t="s">
        <v>5191</v>
      </c>
      <c r="K996" s="11">
        <v>44324</v>
      </c>
    </row>
    <row r="997" spans="1:70" s="2" customFormat="1" ht="13" x14ac:dyDescent="0.3">
      <c r="A997" s="2" t="s">
        <v>6816</v>
      </c>
      <c r="B997" s="2" t="s">
        <v>5279</v>
      </c>
      <c r="C997" s="9">
        <v>2021</v>
      </c>
      <c r="D997" s="2" t="s">
        <v>5278</v>
      </c>
      <c r="E997" s="2" t="s">
        <v>5282</v>
      </c>
      <c r="G997" s="2" t="s">
        <v>5280</v>
      </c>
      <c r="H997" s="2" t="s">
        <v>5281</v>
      </c>
      <c r="K997" s="11">
        <v>44572</v>
      </c>
      <c r="N997" s="2" t="s">
        <v>5283</v>
      </c>
    </row>
    <row r="998" spans="1:70" s="2" customFormat="1" ht="13" x14ac:dyDescent="0.3">
      <c r="A998" s="12" t="s">
        <v>11404</v>
      </c>
      <c r="B998" s="2" t="s">
        <v>7992</v>
      </c>
      <c r="C998" s="9" t="s">
        <v>7891</v>
      </c>
      <c r="D998" s="2" t="s">
        <v>5278</v>
      </c>
      <c r="E998" s="2" t="s">
        <v>7993</v>
      </c>
      <c r="U998" s="2" t="s">
        <v>7891</v>
      </c>
      <c r="V998" s="2" t="s">
        <v>7994</v>
      </c>
      <c r="W998" s="2" t="s">
        <v>7891</v>
      </c>
      <c r="X998" s="2" t="s">
        <v>7891</v>
      </c>
      <c r="Y998" s="2" t="s">
        <v>7891</v>
      </c>
      <c r="Z998" s="2" t="s">
        <v>7891</v>
      </c>
      <c r="AA998" s="2" t="s">
        <v>7891</v>
      </c>
      <c r="AB998" s="2" t="s">
        <v>7995</v>
      </c>
      <c r="AC998" s="2" t="s">
        <v>7891</v>
      </c>
      <c r="AD998" s="2" t="s">
        <v>7891</v>
      </c>
      <c r="AE998" s="2" t="s">
        <v>7891</v>
      </c>
      <c r="AF998" s="2" t="s">
        <v>7891</v>
      </c>
      <c r="AG998" s="2" t="s">
        <v>7891</v>
      </c>
      <c r="AH998" s="2" t="s">
        <v>7891</v>
      </c>
      <c r="AI998" s="2" t="s">
        <v>7891</v>
      </c>
      <c r="AJ998" s="2" t="s">
        <v>7891</v>
      </c>
      <c r="AK998" s="2" t="s">
        <v>7891</v>
      </c>
      <c r="AL998" s="2" t="s">
        <v>7891</v>
      </c>
      <c r="AM998" s="2" t="s">
        <v>7891</v>
      </c>
      <c r="AN998" s="2" t="s">
        <v>7891</v>
      </c>
      <c r="AO998" s="2" t="s">
        <v>7996</v>
      </c>
      <c r="AP998" s="2" t="s">
        <v>7997</v>
      </c>
      <c r="AQ998" s="2" t="s">
        <v>7891</v>
      </c>
      <c r="AR998" s="2" t="s">
        <v>7891</v>
      </c>
      <c r="AS998" s="2" t="s">
        <v>7891</v>
      </c>
      <c r="AT998" s="2" t="s">
        <v>7998</v>
      </c>
      <c r="AU998" s="2">
        <v>2022</v>
      </c>
      <c r="AV998" s="2">
        <v>45</v>
      </c>
      <c r="AW998" s="2" t="s">
        <v>7891</v>
      </c>
      <c r="AX998" s="2" t="s">
        <v>7891</v>
      </c>
      <c r="AY998" s="2" t="s">
        <v>7891</v>
      </c>
      <c r="AZ998" s="2" t="s">
        <v>7891</v>
      </c>
      <c r="BA998" s="2" t="s">
        <v>7891</v>
      </c>
      <c r="BB998" s="2" t="s">
        <v>7891</v>
      </c>
      <c r="BC998" s="2" t="s">
        <v>7891</v>
      </c>
      <c r="BD998" s="2">
        <v>101291</v>
      </c>
      <c r="BE998" s="2" t="s">
        <v>5283</v>
      </c>
      <c r="BF998" s="2" t="s">
        <v>7891</v>
      </c>
      <c r="BG998" s="2" t="s">
        <v>7891</v>
      </c>
      <c r="BH998" s="2" t="s">
        <v>7891</v>
      </c>
      <c r="BI998" s="2" t="s">
        <v>7891</v>
      </c>
      <c r="BJ998" s="2" t="s">
        <v>7891</v>
      </c>
      <c r="BK998" s="2" t="s">
        <v>7891</v>
      </c>
      <c r="BL998" s="2" t="s">
        <v>7891</v>
      </c>
      <c r="BM998" s="2">
        <v>35016086</v>
      </c>
      <c r="BN998" s="2" t="s">
        <v>7891</v>
      </c>
      <c r="BO998" s="2" t="s">
        <v>7891</v>
      </c>
      <c r="BP998" s="2" t="s">
        <v>7891</v>
      </c>
      <c r="BQ998" s="2" t="s">
        <v>7891</v>
      </c>
      <c r="BR998" s="2" t="s">
        <v>7999</v>
      </c>
    </row>
    <row r="999" spans="1:70" s="2" customFormat="1" ht="13" x14ac:dyDescent="0.3">
      <c r="A999" s="2" t="s">
        <v>7858</v>
      </c>
      <c r="B999" s="2" t="s">
        <v>7840</v>
      </c>
      <c r="C999" s="9">
        <v>2021</v>
      </c>
      <c r="D999" s="2" t="s">
        <v>7841</v>
      </c>
      <c r="E999" s="2" t="s">
        <v>7842</v>
      </c>
      <c r="G999" s="2">
        <v>53</v>
      </c>
      <c r="H999" s="2">
        <v>2</v>
      </c>
      <c r="J999" s="2">
        <v>105</v>
      </c>
      <c r="K999" s="2">
        <v>110</v>
      </c>
      <c r="N999" s="2" t="s">
        <v>7843</v>
      </c>
      <c r="O999" s="2" t="s">
        <v>7844</v>
      </c>
      <c r="P999" s="2" t="s">
        <v>467</v>
      </c>
      <c r="Q999" s="2" t="s">
        <v>7218</v>
      </c>
      <c r="S999" s="2" t="s">
        <v>7219</v>
      </c>
      <c r="T999" s="2" t="s">
        <v>7845</v>
      </c>
    </row>
    <row r="1000" spans="1:70" s="2" customFormat="1" ht="13" x14ac:dyDescent="0.3">
      <c r="A1000" s="12" t="s">
        <v>6816</v>
      </c>
      <c r="B1000" s="2" t="s">
        <v>6040</v>
      </c>
      <c r="C1000" s="9">
        <v>2022</v>
      </c>
      <c r="D1000" s="2" t="s">
        <v>6039</v>
      </c>
      <c r="E1000" s="2" t="s">
        <v>6043</v>
      </c>
      <c r="G1000" s="2" t="s">
        <v>6041</v>
      </c>
      <c r="H1000" s="2" t="s">
        <v>6042</v>
      </c>
      <c r="K1000" s="11">
        <v>44635</v>
      </c>
      <c r="L1000" s="2" t="s">
        <v>6044</v>
      </c>
      <c r="N1000" s="2" t="s">
        <v>1148</v>
      </c>
    </row>
    <row r="1001" spans="1:70" s="2" customFormat="1" ht="13" x14ac:dyDescent="0.3">
      <c r="A1001" s="2" t="s">
        <v>11404</v>
      </c>
      <c r="B1001" s="2" t="s">
        <v>8286</v>
      </c>
      <c r="C1001" s="9" t="s">
        <v>7891</v>
      </c>
      <c r="D1001" s="2" t="s">
        <v>6039</v>
      </c>
      <c r="E1001" s="2" t="s">
        <v>8287</v>
      </c>
      <c r="U1001" s="2" t="s">
        <v>7891</v>
      </c>
      <c r="V1001" s="2" t="s">
        <v>8288</v>
      </c>
      <c r="W1001" s="2" t="s">
        <v>7891</v>
      </c>
      <c r="X1001" s="2" t="s">
        <v>7891</v>
      </c>
      <c r="Y1001" s="2" t="s">
        <v>7891</v>
      </c>
      <c r="Z1001" s="2" t="s">
        <v>7891</v>
      </c>
      <c r="AA1001" s="2" t="s">
        <v>7891</v>
      </c>
      <c r="AB1001" s="2" t="s">
        <v>7891</v>
      </c>
      <c r="AC1001" s="2" t="s">
        <v>7891</v>
      </c>
      <c r="AD1001" s="2" t="s">
        <v>7891</v>
      </c>
      <c r="AE1001" s="2" t="s">
        <v>7891</v>
      </c>
      <c r="AF1001" s="2" t="s">
        <v>7891</v>
      </c>
      <c r="AG1001" s="2" t="s">
        <v>7891</v>
      </c>
      <c r="AH1001" s="2" t="s">
        <v>7891</v>
      </c>
      <c r="AI1001" s="2" t="s">
        <v>7891</v>
      </c>
      <c r="AJ1001" s="2" t="s">
        <v>7891</v>
      </c>
      <c r="AK1001" s="2" t="s">
        <v>7891</v>
      </c>
      <c r="AL1001" s="2" t="s">
        <v>7891</v>
      </c>
      <c r="AM1001" s="2" t="s">
        <v>7891</v>
      </c>
      <c r="AN1001" s="2" t="s">
        <v>7891</v>
      </c>
      <c r="AO1001" s="2" t="s">
        <v>8289</v>
      </c>
      <c r="AP1001" s="2" t="s">
        <v>8290</v>
      </c>
      <c r="AQ1001" s="2" t="s">
        <v>7891</v>
      </c>
      <c r="AR1001" s="2" t="s">
        <v>7891</v>
      </c>
      <c r="AS1001" s="2" t="s">
        <v>7891</v>
      </c>
      <c r="AT1001" s="2" t="s">
        <v>8291</v>
      </c>
      <c r="AU1001" s="2">
        <v>2022</v>
      </c>
      <c r="AV1001" s="2">
        <v>59</v>
      </c>
      <c r="AW1001" s="2" t="s">
        <v>7891</v>
      </c>
      <c r="AX1001" s="2" t="s">
        <v>7891</v>
      </c>
      <c r="AY1001" s="2" t="s">
        <v>7891</v>
      </c>
      <c r="AZ1001" s="2" t="s">
        <v>7891</v>
      </c>
      <c r="BA1001" s="2" t="s">
        <v>7891</v>
      </c>
      <c r="BB1001" s="2" t="s">
        <v>7891</v>
      </c>
      <c r="BC1001" s="2" t="s">
        <v>7891</v>
      </c>
      <c r="BD1001" s="2">
        <v>469580211067481</v>
      </c>
      <c r="BE1001" s="2" t="s">
        <v>1148</v>
      </c>
      <c r="BF1001" s="2" t="s">
        <v>7891</v>
      </c>
      <c r="BG1001" s="2" t="s">
        <v>7891</v>
      </c>
      <c r="BH1001" s="2" t="s">
        <v>7891</v>
      </c>
      <c r="BI1001" s="2" t="s">
        <v>7891</v>
      </c>
      <c r="BJ1001" s="2" t="s">
        <v>7891</v>
      </c>
      <c r="BK1001" s="2" t="s">
        <v>7891</v>
      </c>
      <c r="BL1001" s="2" t="s">
        <v>7891</v>
      </c>
      <c r="BM1001" s="2">
        <v>35290140</v>
      </c>
      <c r="BN1001" s="2" t="s">
        <v>7891</v>
      </c>
      <c r="BO1001" s="2" t="s">
        <v>7891</v>
      </c>
      <c r="BP1001" s="2" t="s">
        <v>7891</v>
      </c>
      <c r="BQ1001" s="2" t="s">
        <v>7891</v>
      </c>
      <c r="BR1001" s="2" t="s">
        <v>8292</v>
      </c>
    </row>
    <row r="1002" spans="1:70" s="2" customFormat="1" ht="13" x14ac:dyDescent="0.3">
      <c r="A1002" s="2" t="s">
        <v>1827</v>
      </c>
      <c r="B1002" s="2" t="s">
        <v>1146</v>
      </c>
      <c r="C1002" s="10">
        <v>2022</v>
      </c>
      <c r="D1002" s="2" t="s">
        <v>1145</v>
      </c>
      <c r="E1002" s="2" t="s">
        <v>1147</v>
      </c>
      <c r="F1002" s="2" t="s">
        <v>1150</v>
      </c>
      <c r="G1002" s="2" t="str">
        <f>"00469580"</f>
        <v>00469580</v>
      </c>
      <c r="I1002" s="2" t="str">
        <f>"3/15/2022"</f>
        <v>3/15/2022</v>
      </c>
      <c r="J1002" s="2">
        <v>59</v>
      </c>
      <c r="L1002" s="2">
        <v>1</v>
      </c>
      <c r="M1002" s="2">
        <v>7</v>
      </c>
      <c r="N1002" s="2">
        <v>155780581</v>
      </c>
      <c r="O1002" s="2" t="s">
        <v>1148</v>
      </c>
      <c r="P1002" s="2" t="s">
        <v>481</v>
      </c>
      <c r="Q1002" s="2" t="s">
        <v>442</v>
      </c>
      <c r="R1002" s="2" t="s">
        <v>1149</v>
      </c>
      <c r="U1002" s="2" t="s">
        <v>1151</v>
      </c>
    </row>
    <row r="1003" spans="1:70" s="2" customFormat="1" ht="13" x14ac:dyDescent="0.3">
      <c r="A1003" s="12" t="s">
        <v>4015</v>
      </c>
      <c r="B1003" s="2" t="s">
        <v>3950</v>
      </c>
      <c r="C1003" s="9">
        <v>2020</v>
      </c>
      <c r="D1003" s="2" t="s">
        <v>3949</v>
      </c>
      <c r="E1003" s="2" t="s">
        <v>3951</v>
      </c>
      <c r="F1003" s="2" t="s">
        <v>3954</v>
      </c>
      <c r="H1003" s="2" t="str">
        <f>"9781119554202; 9781119554219; 9781119554240"</f>
        <v>9781119554202; 9781119554219; 9781119554240</v>
      </c>
      <c r="I1003" s="2" t="str">
        <f>"20210101"</f>
        <v>20210101</v>
      </c>
      <c r="L1003" s="2">
        <v>207</v>
      </c>
      <c r="M1003" s="2">
        <v>7</v>
      </c>
      <c r="N1003" s="2" t="s">
        <v>3952</v>
      </c>
      <c r="P1003" s="2" t="s">
        <v>2926</v>
      </c>
      <c r="Q1003" s="2" t="s">
        <v>2078</v>
      </c>
      <c r="R1003" s="2" t="s">
        <v>3953</v>
      </c>
      <c r="T1003" s="2" t="s">
        <v>3954</v>
      </c>
      <c r="U1003" s="2" t="s">
        <v>3955</v>
      </c>
    </row>
    <row r="1004" spans="1:70" s="2" customFormat="1" ht="13" x14ac:dyDescent="0.3">
      <c r="A1004" s="2" t="s">
        <v>4086</v>
      </c>
      <c r="B1004" s="2" t="s">
        <v>3950</v>
      </c>
      <c r="C1004" s="9">
        <v>2020</v>
      </c>
      <c r="D1004" s="2" t="s">
        <v>3949</v>
      </c>
      <c r="E1004" s="2" t="s">
        <v>3951</v>
      </c>
      <c r="F1004" s="2" t="s">
        <v>3954</v>
      </c>
      <c r="H1004" s="2" t="str">
        <f>"9781119554202; 9781119554219; 9781119554240"</f>
        <v>9781119554202; 9781119554219; 9781119554240</v>
      </c>
      <c r="I1004" s="2" t="str">
        <f>"20210101"</f>
        <v>20210101</v>
      </c>
      <c r="L1004" s="2">
        <v>207</v>
      </c>
      <c r="M1004" s="2">
        <v>7</v>
      </c>
      <c r="N1004" s="2" t="s">
        <v>3952</v>
      </c>
      <c r="P1004" s="2" t="s">
        <v>2926</v>
      </c>
      <c r="Q1004" s="2" t="s">
        <v>2078</v>
      </c>
      <c r="R1004" s="2" t="s">
        <v>3953</v>
      </c>
      <c r="T1004" s="2" t="s">
        <v>3954</v>
      </c>
      <c r="U1004" s="2" t="s">
        <v>3955</v>
      </c>
    </row>
    <row r="1005" spans="1:70" s="2" customFormat="1" ht="13" x14ac:dyDescent="0.3">
      <c r="A1005" s="2" t="s">
        <v>11404</v>
      </c>
      <c r="B1005" s="2" t="s">
        <v>8616</v>
      </c>
      <c r="C1005" s="9" t="s">
        <v>7891</v>
      </c>
      <c r="D1005" s="2" t="s">
        <v>8617</v>
      </c>
      <c r="E1005" s="2" t="s">
        <v>8618</v>
      </c>
      <c r="U1005" s="2" t="s">
        <v>7891</v>
      </c>
      <c r="V1005" s="2" t="s">
        <v>8619</v>
      </c>
      <c r="W1005" s="2" t="s">
        <v>7891</v>
      </c>
      <c r="X1005" s="2" t="s">
        <v>7891</v>
      </c>
      <c r="Y1005" s="2" t="s">
        <v>7891</v>
      </c>
      <c r="Z1005" s="2" t="s">
        <v>7891</v>
      </c>
      <c r="AA1005" s="2" t="s">
        <v>7891</v>
      </c>
      <c r="AB1005" s="2" t="s">
        <v>7891</v>
      </c>
      <c r="AC1005" s="2" t="s">
        <v>7891</v>
      </c>
      <c r="AD1005" s="2" t="s">
        <v>7891</v>
      </c>
      <c r="AE1005" s="2" t="s">
        <v>7891</v>
      </c>
      <c r="AF1005" s="2" t="s">
        <v>7891</v>
      </c>
      <c r="AG1005" s="2" t="s">
        <v>7891</v>
      </c>
      <c r="AH1005" s="2" t="s">
        <v>7891</v>
      </c>
      <c r="AI1005" s="2" t="s">
        <v>7891</v>
      </c>
      <c r="AJ1005" s="2" t="s">
        <v>7891</v>
      </c>
      <c r="AK1005" s="2" t="s">
        <v>7891</v>
      </c>
      <c r="AL1005" s="2" t="s">
        <v>7891</v>
      </c>
      <c r="AM1005" s="2" t="s">
        <v>7891</v>
      </c>
      <c r="AN1005" s="2" t="s">
        <v>7891</v>
      </c>
      <c r="AO1005" s="2" t="s">
        <v>8620</v>
      </c>
      <c r="AP1005" s="2" t="s">
        <v>7891</v>
      </c>
      <c r="AQ1005" s="2" t="s">
        <v>7891</v>
      </c>
      <c r="AR1005" s="2" t="s">
        <v>7891</v>
      </c>
      <c r="AS1005" s="2" t="s">
        <v>7891</v>
      </c>
      <c r="AT1005" s="2" t="s">
        <v>8621</v>
      </c>
      <c r="AU1005" s="2">
        <v>2022</v>
      </c>
      <c r="AV1005" s="2">
        <v>17</v>
      </c>
      <c r="AW1005" s="2">
        <v>1</v>
      </c>
      <c r="AX1005" s="2" t="s">
        <v>7891</v>
      </c>
      <c r="AY1005" s="2" t="s">
        <v>7891</v>
      </c>
      <c r="AZ1005" s="2" t="s">
        <v>7891</v>
      </c>
      <c r="BA1005" s="2" t="s">
        <v>7891</v>
      </c>
      <c r="BB1005" s="2">
        <v>164</v>
      </c>
      <c r="BC1005" s="2">
        <v>188</v>
      </c>
      <c r="BD1005" s="2" t="s">
        <v>7891</v>
      </c>
      <c r="BE1005" s="2" t="s">
        <v>7891</v>
      </c>
      <c r="BF1005" s="2" t="s">
        <v>7891</v>
      </c>
      <c r="BG1005" s="2" t="s">
        <v>7891</v>
      </c>
      <c r="BH1005" s="2" t="s">
        <v>7891</v>
      </c>
      <c r="BI1005" s="2" t="s">
        <v>7891</v>
      </c>
      <c r="BJ1005" s="2" t="s">
        <v>7891</v>
      </c>
      <c r="BK1005" s="2" t="s">
        <v>7891</v>
      </c>
      <c r="BL1005" s="2" t="s">
        <v>7891</v>
      </c>
      <c r="BM1005" s="2" t="s">
        <v>7891</v>
      </c>
      <c r="BN1005" s="2" t="s">
        <v>7891</v>
      </c>
      <c r="BO1005" s="2" t="s">
        <v>7891</v>
      </c>
      <c r="BP1005" s="2" t="s">
        <v>7891</v>
      </c>
      <c r="BQ1005" s="2" t="s">
        <v>7891</v>
      </c>
      <c r="BR1005" s="2" t="s">
        <v>8622</v>
      </c>
    </row>
    <row r="1006" spans="1:70" s="2" customFormat="1" ht="13" x14ac:dyDescent="0.3">
      <c r="A1006" s="2" t="s">
        <v>11404</v>
      </c>
      <c r="B1006" s="2" t="s">
        <v>11349</v>
      </c>
      <c r="C1006" s="9" t="s">
        <v>7891</v>
      </c>
      <c r="D1006" s="2" t="s">
        <v>11350</v>
      </c>
      <c r="E1006" s="2" t="s">
        <v>10631</v>
      </c>
      <c r="U1006" s="2" t="s">
        <v>7891</v>
      </c>
      <c r="V1006" s="2" t="s">
        <v>11351</v>
      </c>
      <c r="W1006" s="2" t="s">
        <v>7891</v>
      </c>
      <c r="X1006" s="2" t="s">
        <v>7891</v>
      </c>
      <c r="Y1006" s="2" t="s">
        <v>7891</v>
      </c>
      <c r="Z1006" s="2" t="s">
        <v>7891</v>
      </c>
      <c r="AA1006" s="2" t="s">
        <v>7891</v>
      </c>
      <c r="AB1006" s="2" t="s">
        <v>11352</v>
      </c>
      <c r="AC1006" s="2" t="s">
        <v>7891</v>
      </c>
      <c r="AD1006" s="2" t="s">
        <v>7891</v>
      </c>
      <c r="AE1006" s="2" t="s">
        <v>7891</v>
      </c>
      <c r="AF1006" s="2" t="s">
        <v>7891</v>
      </c>
      <c r="AG1006" s="2" t="s">
        <v>7891</v>
      </c>
      <c r="AH1006" s="2" t="s">
        <v>7891</v>
      </c>
      <c r="AI1006" s="2" t="s">
        <v>7891</v>
      </c>
      <c r="AJ1006" s="2" t="s">
        <v>7891</v>
      </c>
      <c r="AK1006" s="2" t="s">
        <v>7891</v>
      </c>
      <c r="AL1006" s="2" t="s">
        <v>7891</v>
      </c>
      <c r="AM1006" s="2" t="s">
        <v>7891</v>
      </c>
      <c r="AN1006" s="2" t="s">
        <v>7891</v>
      </c>
      <c r="AO1006" s="2" t="s">
        <v>10635</v>
      </c>
      <c r="AP1006" s="2" t="s">
        <v>7891</v>
      </c>
      <c r="AQ1006" s="2" t="s">
        <v>7891</v>
      </c>
      <c r="AR1006" s="2" t="s">
        <v>7891</v>
      </c>
      <c r="AS1006" s="2" t="s">
        <v>7891</v>
      </c>
      <c r="AT1006" s="2" t="s">
        <v>7891</v>
      </c>
      <c r="AU1006" s="2">
        <v>2020</v>
      </c>
      <c r="AV1006" s="2">
        <v>10</v>
      </c>
      <c r="AW1006" s="2">
        <v>12</v>
      </c>
      <c r="AX1006" s="2" t="s">
        <v>7891</v>
      </c>
      <c r="AY1006" s="2" t="s">
        <v>7891</v>
      </c>
      <c r="AZ1006" s="2" t="s">
        <v>7891</v>
      </c>
      <c r="BA1006" s="2" t="s">
        <v>7891</v>
      </c>
      <c r="BB1006" s="2" t="s">
        <v>7891</v>
      </c>
      <c r="BC1006" s="2" t="s">
        <v>7891</v>
      </c>
      <c r="BD1006" s="2" t="s">
        <v>11353</v>
      </c>
      <c r="BE1006" s="2" t="s">
        <v>11354</v>
      </c>
      <c r="BF1006" s="2" t="s">
        <v>7891</v>
      </c>
      <c r="BG1006" s="2" t="s">
        <v>7891</v>
      </c>
      <c r="BH1006" s="2" t="s">
        <v>7891</v>
      </c>
      <c r="BI1006" s="2" t="s">
        <v>7891</v>
      </c>
      <c r="BJ1006" s="2" t="s">
        <v>7891</v>
      </c>
      <c r="BK1006" s="2" t="s">
        <v>7891</v>
      </c>
      <c r="BL1006" s="2" t="s">
        <v>7891</v>
      </c>
      <c r="BM1006" s="2">
        <v>33303448</v>
      </c>
      <c r="BN1006" s="2" t="s">
        <v>7891</v>
      </c>
      <c r="BO1006" s="2" t="s">
        <v>7891</v>
      </c>
      <c r="BP1006" s="2" t="s">
        <v>7891</v>
      </c>
      <c r="BQ1006" s="2" t="s">
        <v>7891</v>
      </c>
      <c r="BR1006" s="2" t="s">
        <v>11355</v>
      </c>
    </row>
    <row r="1007" spans="1:70" s="2" customFormat="1" ht="13" x14ac:dyDescent="0.3">
      <c r="A1007" s="2" t="s">
        <v>3856</v>
      </c>
      <c r="B1007" s="2" t="s">
        <v>2755</v>
      </c>
      <c r="C1007" s="9">
        <v>2022</v>
      </c>
      <c r="D1007" s="2" t="s">
        <v>2754</v>
      </c>
      <c r="E1007" s="2" t="s">
        <v>2756</v>
      </c>
      <c r="F1007" s="2" t="s">
        <v>2759</v>
      </c>
      <c r="G1007" s="2" t="str">
        <f>"13811118"</f>
        <v>13811118</v>
      </c>
      <c r="I1007" s="2" t="str">
        <f>"20211112"</f>
        <v>20211112</v>
      </c>
      <c r="N1007" s="2" t="s">
        <v>2757</v>
      </c>
      <c r="O1007" s="2" t="s">
        <v>2758</v>
      </c>
      <c r="P1007" s="2" t="s">
        <v>2118</v>
      </c>
      <c r="Q1007" s="2" t="s">
        <v>2054</v>
      </c>
      <c r="R1007" s="2" t="s">
        <v>2055</v>
      </c>
      <c r="T1007" s="2" t="s">
        <v>2759</v>
      </c>
      <c r="U1007" s="2" t="s">
        <v>2760</v>
      </c>
    </row>
    <row r="1008" spans="1:70" s="2" customFormat="1" ht="13" x14ac:dyDescent="0.3">
      <c r="A1008" s="2" t="s">
        <v>6816</v>
      </c>
      <c r="B1008" s="2" t="s">
        <v>6073</v>
      </c>
      <c r="C1008" s="9">
        <v>2022</v>
      </c>
      <c r="D1008" s="2" t="s">
        <v>6072</v>
      </c>
      <c r="E1008" s="2" t="s">
        <v>6076</v>
      </c>
      <c r="G1008" s="2" t="s">
        <v>6074</v>
      </c>
      <c r="H1008" s="2" t="s">
        <v>6075</v>
      </c>
      <c r="K1008" s="11">
        <v>44393</v>
      </c>
      <c r="N1008" s="2" t="s">
        <v>6077</v>
      </c>
    </row>
    <row r="1009" spans="1:70" s="2" customFormat="1" ht="13" x14ac:dyDescent="0.3">
      <c r="A1009" s="12" t="s">
        <v>7072</v>
      </c>
      <c r="B1009" s="2" t="s">
        <v>6073</v>
      </c>
      <c r="C1009" s="9">
        <v>2022</v>
      </c>
      <c r="D1009" s="2" t="s">
        <v>6072</v>
      </c>
      <c r="E1009" s="2" t="s">
        <v>6076</v>
      </c>
      <c r="G1009" s="2" t="s">
        <v>6074</v>
      </c>
      <c r="H1009" s="2" t="s">
        <v>6075</v>
      </c>
      <c r="K1009" s="11">
        <v>44393</v>
      </c>
      <c r="N1009" s="2" t="s">
        <v>6077</v>
      </c>
    </row>
    <row r="1010" spans="1:70" s="2" customFormat="1" ht="13" x14ac:dyDescent="0.3">
      <c r="A1010" s="12" t="s">
        <v>7738</v>
      </c>
      <c r="B1010" s="2" t="s">
        <v>7536</v>
      </c>
      <c r="C1010" s="9">
        <v>2022</v>
      </c>
      <c r="D1010" s="2" t="s">
        <v>6072</v>
      </c>
      <c r="E1010" s="2" t="s">
        <v>969</v>
      </c>
      <c r="G1010" s="2">
        <v>30</v>
      </c>
      <c r="H1010" s="2">
        <v>1</v>
      </c>
      <c r="J1010" s="2">
        <v>44</v>
      </c>
      <c r="K1010" s="2">
        <v>48</v>
      </c>
      <c r="N1010" s="2" t="s">
        <v>6077</v>
      </c>
      <c r="O1010" s="2" t="s">
        <v>7537</v>
      </c>
      <c r="P1010" s="2" t="s">
        <v>467</v>
      </c>
      <c r="Q1010" s="2" t="s">
        <v>7218</v>
      </c>
      <c r="S1010" s="2" t="s">
        <v>7219</v>
      </c>
      <c r="T1010" s="2" t="s">
        <v>7538</v>
      </c>
    </row>
    <row r="1011" spans="1:70" s="2" customFormat="1" ht="13" x14ac:dyDescent="0.3">
      <c r="A1011" s="12" t="s">
        <v>11404</v>
      </c>
      <c r="B1011" s="2" t="s">
        <v>9454</v>
      </c>
      <c r="C1011" s="9" t="s">
        <v>7891</v>
      </c>
      <c r="D1011" s="2" t="s">
        <v>6072</v>
      </c>
      <c r="E1011" s="2" t="s">
        <v>9455</v>
      </c>
      <c r="U1011" s="2" t="s">
        <v>7891</v>
      </c>
      <c r="V1011" s="2" t="s">
        <v>9456</v>
      </c>
      <c r="W1011" s="2" t="s">
        <v>7891</v>
      </c>
      <c r="X1011" s="2" t="s">
        <v>7891</v>
      </c>
      <c r="Y1011" s="2" t="s">
        <v>7891</v>
      </c>
      <c r="Z1011" s="2" t="s">
        <v>7891</v>
      </c>
      <c r="AA1011" s="2" t="s">
        <v>7891</v>
      </c>
      <c r="AB1011" s="2" t="s">
        <v>9457</v>
      </c>
      <c r="AC1011" s="2" t="s">
        <v>7891</v>
      </c>
      <c r="AD1011" s="2" t="s">
        <v>7891</v>
      </c>
      <c r="AE1011" s="2" t="s">
        <v>7891</v>
      </c>
      <c r="AF1011" s="2" t="s">
        <v>7891</v>
      </c>
      <c r="AG1011" s="2" t="s">
        <v>7891</v>
      </c>
      <c r="AH1011" s="2" t="s">
        <v>7891</v>
      </c>
      <c r="AI1011" s="2" t="s">
        <v>7891</v>
      </c>
      <c r="AJ1011" s="2" t="s">
        <v>7891</v>
      </c>
      <c r="AK1011" s="2" t="s">
        <v>7891</v>
      </c>
      <c r="AL1011" s="2" t="s">
        <v>7891</v>
      </c>
      <c r="AM1011" s="2" t="s">
        <v>7891</v>
      </c>
      <c r="AN1011" s="2" t="s">
        <v>7891</v>
      </c>
      <c r="AO1011" s="2" t="s">
        <v>9458</v>
      </c>
      <c r="AP1011" s="2" t="s">
        <v>9459</v>
      </c>
      <c r="AQ1011" s="2" t="s">
        <v>7891</v>
      </c>
      <c r="AR1011" s="2" t="s">
        <v>7891</v>
      </c>
      <c r="AS1011" s="2" t="s">
        <v>7891</v>
      </c>
      <c r="AT1011" s="2" t="s">
        <v>7945</v>
      </c>
      <c r="AU1011" s="2">
        <v>2022</v>
      </c>
      <c r="AV1011" s="2">
        <v>30</v>
      </c>
      <c r="AW1011" s="2">
        <v>1</v>
      </c>
      <c r="AX1011" s="2" t="s">
        <v>7891</v>
      </c>
      <c r="AY1011" s="2" t="s">
        <v>7891</v>
      </c>
      <c r="AZ1011" s="2" t="s">
        <v>7891</v>
      </c>
      <c r="BA1011" s="2" t="s">
        <v>7891</v>
      </c>
      <c r="BB1011" s="2">
        <v>44</v>
      </c>
      <c r="BC1011" s="2">
        <v>48</v>
      </c>
      <c r="BD1011" s="2">
        <v>1.0398562211029956E+16</v>
      </c>
      <c r="BE1011" s="2" t="s">
        <v>6077</v>
      </c>
      <c r="BF1011" s="2" t="s">
        <v>7891</v>
      </c>
      <c r="BG1011" s="2" t="s">
        <v>9417</v>
      </c>
      <c r="BH1011" s="2" t="s">
        <v>7891</v>
      </c>
      <c r="BI1011" s="2" t="s">
        <v>7891</v>
      </c>
      <c r="BJ1011" s="2" t="s">
        <v>7891</v>
      </c>
      <c r="BK1011" s="2" t="s">
        <v>7891</v>
      </c>
      <c r="BL1011" s="2" t="s">
        <v>7891</v>
      </c>
      <c r="BM1011" s="2">
        <v>34266294</v>
      </c>
      <c r="BN1011" s="2" t="s">
        <v>7891</v>
      </c>
      <c r="BO1011" s="2" t="s">
        <v>7891</v>
      </c>
      <c r="BP1011" s="2" t="s">
        <v>7891</v>
      </c>
      <c r="BQ1011" s="2" t="s">
        <v>7891</v>
      </c>
      <c r="BR1011" s="2" t="s">
        <v>9460</v>
      </c>
    </row>
    <row r="1012" spans="1:70" s="2" customFormat="1" ht="13" x14ac:dyDescent="0.3">
      <c r="A1012" s="12" t="s">
        <v>11408</v>
      </c>
      <c r="B1012" s="2" t="s">
        <v>9454</v>
      </c>
      <c r="C1012" s="9" t="s">
        <v>7891</v>
      </c>
      <c r="D1012" s="2" t="s">
        <v>6072</v>
      </c>
      <c r="E1012" s="2" t="s">
        <v>9455</v>
      </c>
      <c r="U1012" s="2" t="s">
        <v>7891</v>
      </c>
      <c r="V1012" s="2" t="s">
        <v>9456</v>
      </c>
      <c r="W1012" s="2" t="s">
        <v>7891</v>
      </c>
      <c r="X1012" s="2" t="s">
        <v>7891</v>
      </c>
      <c r="Y1012" s="2" t="s">
        <v>7891</v>
      </c>
      <c r="Z1012" s="2" t="s">
        <v>7891</v>
      </c>
      <c r="AA1012" s="2" t="s">
        <v>7891</v>
      </c>
      <c r="AB1012" s="2" t="s">
        <v>9457</v>
      </c>
      <c r="AC1012" s="2" t="s">
        <v>7891</v>
      </c>
      <c r="AD1012" s="2" t="s">
        <v>7891</v>
      </c>
      <c r="AE1012" s="2" t="s">
        <v>7891</v>
      </c>
      <c r="AF1012" s="2" t="s">
        <v>7891</v>
      </c>
      <c r="AG1012" s="2" t="s">
        <v>7891</v>
      </c>
      <c r="AH1012" s="2" t="s">
        <v>7891</v>
      </c>
      <c r="AI1012" s="2" t="s">
        <v>7891</v>
      </c>
      <c r="AJ1012" s="2" t="s">
        <v>7891</v>
      </c>
      <c r="AK1012" s="2" t="s">
        <v>7891</v>
      </c>
      <c r="AL1012" s="2" t="s">
        <v>7891</v>
      </c>
      <c r="AM1012" s="2" t="s">
        <v>7891</v>
      </c>
      <c r="AN1012" s="2" t="s">
        <v>7891</v>
      </c>
      <c r="AO1012" s="2" t="s">
        <v>9458</v>
      </c>
      <c r="AP1012" s="2" t="s">
        <v>9459</v>
      </c>
      <c r="AQ1012" s="2" t="s">
        <v>7891</v>
      </c>
      <c r="AR1012" s="2" t="s">
        <v>7891</v>
      </c>
      <c r="AS1012" s="2" t="s">
        <v>7891</v>
      </c>
      <c r="AT1012" s="2" t="s">
        <v>7945</v>
      </c>
      <c r="AU1012" s="2">
        <v>2022</v>
      </c>
      <c r="AV1012" s="2">
        <v>30</v>
      </c>
      <c r="AW1012" s="2">
        <v>1</v>
      </c>
      <c r="AX1012" s="2" t="s">
        <v>7891</v>
      </c>
      <c r="AY1012" s="2" t="s">
        <v>7891</v>
      </c>
      <c r="AZ1012" s="2" t="s">
        <v>7891</v>
      </c>
      <c r="BA1012" s="2" t="s">
        <v>7891</v>
      </c>
      <c r="BB1012" s="2">
        <v>44</v>
      </c>
      <c r="BC1012" s="2">
        <v>48</v>
      </c>
      <c r="BD1012" s="2">
        <v>1.0398562211029956E+16</v>
      </c>
      <c r="BE1012" s="2" t="s">
        <v>6077</v>
      </c>
      <c r="BF1012" s="2" t="s">
        <v>7891</v>
      </c>
      <c r="BG1012" s="2" t="s">
        <v>9417</v>
      </c>
      <c r="BH1012" s="2" t="s">
        <v>7891</v>
      </c>
      <c r="BI1012" s="2" t="s">
        <v>7891</v>
      </c>
      <c r="BJ1012" s="2" t="s">
        <v>7891</v>
      </c>
      <c r="BK1012" s="2" t="s">
        <v>7891</v>
      </c>
      <c r="BL1012" s="2" t="s">
        <v>7891</v>
      </c>
      <c r="BM1012" s="2">
        <v>34266294</v>
      </c>
      <c r="BN1012" s="2" t="s">
        <v>7891</v>
      </c>
      <c r="BO1012" s="2" t="s">
        <v>7891</v>
      </c>
      <c r="BP1012" s="2" t="s">
        <v>7891</v>
      </c>
      <c r="BQ1012" s="2" t="s">
        <v>7891</v>
      </c>
      <c r="BR1012" s="2" t="s">
        <v>9460</v>
      </c>
    </row>
    <row r="1013" spans="1:70" s="2" customFormat="1" ht="13" x14ac:dyDescent="0.3">
      <c r="A1013" s="2" t="s">
        <v>3856</v>
      </c>
      <c r="B1013" s="2" t="s">
        <v>3090</v>
      </c>
      <c r="C1013" s="9">
        <v>2022</v>
      </c>
      <c r="D1013" s="2" t="s">
        <v>3089</v>
      </c>
      <c r="E1013" s="2" t="s">
        <v>2034</v>
      </c>
      <c r="F1013" s="2" t="s">
        <v>3093</v>
      </c>
      <c r="G1013" s="2" t="str">
        <f>"04194217"</f>
        <v>04194217</v>
      </c>
      <c r="H1013" s="2" t="str">
        <f>"9798492742768"</f>
        <v>9798492742768</v>
      </c>
      <c r="I1013" s="2" t="str">
        <f>"20220101"</f>
        <v>20220101</v>
      </c>
      <c r="J1013" s="2">
        <v>83</v>
      </c>
      <c r="K1013" s="2" t="s">
        <v>2584</v>
      </c>
      <c r="N1013" s="2" t="s">
        <v>3091</v>
      </c>
      <c r="P1013" s="2" t="s">
        <v>2037</v>
      </c>
      <c r="Q1013" s="2" t="s">
        <v>2038</v>
      </c>
      <c r="R1013" s="2" t="s">
        <v>3092</v>
      </c>
      <c r="T1013" s="2" t="s">
        <v>3093</v>
      </c>
      <c r="U1013" s="2" t="s">
        <v>3094</v>
      </c>
    </row>
    <row r="1014" spans="1:70" s="2" customFormat="1" ht="13" x14ac:dyDescent="0.3">
      <c r="A1014" s="2" t="s">
        <v>3856</v>
      </c>
      <c r="B1014" s="2" t="s">
        <v>3325</v>
      </c>
      <c r="C1014" s="9">
        <v>2021</v>
      </c>
      <c r="D1014" s="2" t="s">
        <v>3324</v>
      </c>
      <c r="E1014" s="2" t="s">
        <v>3326</v>
      </c>
      <c r="F1014" s="2" t="s">
        <v>3330</v>
      </c>
      <c r="H1014" s="2" t="str">
        <f>"9780190918897; 9780190918903"</f>
        <v>9780190918897; 9780190918903</v>
      </c>
      <c r="I1014" s="2" t="str">
        <f>"20210101"</f>
        <v>20210101</v>
      </c>
      <c r="L1014" s="2">
        <v>413</v>
      </c>
      <c r="M1014" s="2">
        <v>22</v>
      </c>
      <c r="N1014" s="2" t="s">
        <v>3327</v>
      </c>
      <c r="O1014" s="2" t="s">
        <v>3328</v>
      </c>
      <c r="P1014" s="2" t="s">
        <v>2077</v>
      </c>
      <c r="Q1014" s="2" t="s">
        <v>2078</v>
      </c>
      <c r="R1014" s="2" t="s">
        <v>3329</v>
      </c>
      <c r="T1014" s="2" t="s">
        <v>3330</v>
      </c>
      <c r="U1014" s="2" t="s">
        <v>3331</v>
      </c>
    </row>
    <row r="1015" spans="1:70" s="2" customFormat="1" ht="13" x14ac:dyDescent="0.3">
      <c r="A1015" s="12" t="s">
        <v>11404</v>
      </c>
      <c r="B1015" s="2" t="s">
        <v>10901</v>
      </c>
      <c r="C1015" s="9" t="s">
        <v>7891</v>
      </c>
      <c r="D1015" s="2" t="s">
        <v>10902</v>
      </c>
      <c r="E1015" s="2" t="s">
        <v>10179</v>
      </c>
      <c r="U1015" s="2" t="s">
        <v>7891</v>
      </c>
      <c r="V1015" s="2" t="s">
        <v>10903</v>
      </c>
      <c r="W1015" s="2" t="s">
        <v>7891</v>
      </c>
      <c r="X1015" s="2" t="s">
        <v>7891</v>
      </c>
      <c r="Y1015" s="2" t="s">
        <v>7891</v>
      </c>
      <c r="Z1015" s="2" t="s">
        <v>7891</v>
      </c>
      <c r="AA1015" s="2" t="s">
        <v>7891</v>
      </c>
      <c r="AB1015" s="2" t="s">
        <v>7891</v>
      </c>
      <c r="AC1015" s="2" t="s">
        <v>7891</v>
      </c>
      <c r="AD1015" s="2" t="s">
        <v>7891</v>
      </c>
      <c r="AE1015" s="2" t="s">
        <v>7891</v>
      </c>
      <c r="AF1015" s="2" t="s">
        <v>7891</v>
      </c>
      <c r="AG1015" s="2" t="s">
        <v>7891</v>
      </c>
      <c r="AH1015" s="2" t="s">
        <v>7891</v>
      </c>
      <c r="AI1015" s="2" t="s">
        <v>7891</v>
      </c>
      <c r="AJ1015" s="2" t="s">
        <v>7891</v>
      </c>
      <c r="AK1015" s="2" t="s">
        <v>7891</v>
      </c>
      <c r="AL1015" s="2" t="s">
        <v>7891</v>
      </c>
      <c r="AM1015" s="2" t="s">
        <v>7891</v>
      </c>
      <c r="AN1015" s="2" t="s">
        <v>7891</v>
      </c>
      <c r="AO1015" s="2" t="s">
        <v>10181</v>
      </c>
      <c r="AP1015" s="2" t="s">
        <v>10182</v>
      </c>
      <c r="AQ1015" s="2" t="s">
        <v>7891</v>
      </c>
      <c r="AR1015" s="2" t="s">
        <v>7891</v>
      </c>
      <c r="AS1015" s="2" t="s">
        <v>7891</v>
      </c>
      <c r="AT1015" s="2" t="s">
        <v>7924</v>
      </c>
      <c r="AU1015" s="2">
        <v>2020</v>
      </c>
      <c r="AV1015" s="2">
        <v>179</v>
      </c>
      <c r="AW1015" s="2">
        <v>10</v>
      </c>
      <c r="AX1015" s="2" t="s">
        <v>7891</v>
      </c>
      <c r="AY1015" s="2" t="s">
        <v>7891</v>
      </c>
      <c r="AZ1015" s="2" t="s">
        <v>7891</v>
      </c>
      <c r="BA1015" s="2" t="s">
        <v>7891</v>
      </c>
      <c r="BB1015" s="2">
        <v>924</v>
      </c>
      <c r="BC1015" s="2">
        <v>939</v>
      </c>
      <c r="BD1015" s="2" t="s">
        <v>7891</v>
      </c>
      <c r="BE1015" s="2" t="s">
        <v>3553</v>
      </c>
      <c r="BF1015" s="2" t="s">
        <v>7891</v>
      </c>
      <c r="BG1015" s="2" t="s">
        <v>7891</v>
      </c>
      <c r="BH1015" s="2" t="s">
        <v>7891</v>
      </c>
      <c r="BI1015" s="2" t="s">
        <v>7891</v>
      </c>
      <c r="BJ1015" s="2" t="s">
        <v>7891</v>
      </c>
      <c r="BK1015" s="2" t="s">
        <v>7891</v>
      </c>
      <c r="BL1015" s="2" t="s">
        <v>7891</v>
      </c>
      <c r="BM1015" s="2" t="s">
        <v>7891</v>
      </c>
      <c r="BN1015" s="2" t="s">
        <v>7891</v>
      </c>
      <c r="BO1015" s="2" t="s">
        <v>7891</v>
      </c>
      <c r="BP1015" s="2" t="s">
        <v>7891</v>
      </c>
      <c r="BQ1015" s="2" t="s">
        <v>7891</v>
      </c>
      <c r="BR1015" s="2" t="s">
        <v>10904</v>
      </c>
    </row>
    <row r="1016" spans="1:70" s="2" customFormat="1" ht="13" x14ac:dyDescent="0.3">
      <c r="A1016" s="2" t="s">
        <v>3856</v>
      </c>
      <c r="B1016" s="2" t="s">
        <v>3551</v>
      </c>
      <c r="C1016" s="9">
        <v>2022</v>
      </c>
      <c r="D1016" s="2" t="s">
        <v>3550</v>
      </c>
      <c r="E1016" s="2" t="s">
        <v>2740</v>
      </c>
      <c r="F1016" s="2" t="s">
        <v>3555</v>
      </c>
      <c r="G1016" s="2" t="str">
        <f>"00034487"</f>
        <v>00034487</v>
      </c>
      <c r="I1016" s="2" t="str">
        <f>"20211201"</f>
        <v>20211201</v>
      </c>
      <c r="J1016" s="2">
        <v>179</v>
      </c>
      <c r="K1016" s="2">
        <v>10</v>
      </c>
      <c r="L1016" s="2">
        <v>924</v>
      </c>
      <c r="M1016" s="2">
        <v>16</v>
      </c>
      <c r="N1016" s="2" t="s">
        <v>3552</v>
      </c>
      <c r="O1016" s="2" t="s">
        <v>3553</v>
      </c>
      <c r="P1016" s="2" t="s">
        <v>2743</v>
      </c>
      <c r="Q1016" s="2" t="s">
        <v>1495</v>
      </c>
      <c r="R1016" s="2" t="s">
        <v>3554</v>
      </c>
      <c r="T1016" s="2" t="s">
        <v>3555</v>
      </c>
      <c r="U1016" s="2" t="s">
        <v>3556</v>
      </c>
    </row>
    <row r="1017" spans="1:70" s="2" customFormat="1" ht="13" x14ac:dyDescent="0.3">
      <c r="A1017" s="12" t="s">
        <v>6816</v>
      </c>
      <c r="B1017" s="2" t="s">
        <v>5718</v>
      </c>
      <c r="C1017" s="9">
        <v>2021</v>
      </c>
      <c r="D1017" s="2" t="s">
        <v>5717</v>
      </c>
      <c r="E1017" s="2" t="s">
        <v>5721</v>
      </c>
      <c r="G1017" s="2" t="s">
        <v>5719</v>
      </c>
      <c r="H1017" s="2" t="s">
        <v>5720</v>
      </c>
      <c r="K1017" s="11">
        <v>44333</v>
      </c>
      <c r="L1017" s="2" t="s">
        <v>5722</v>
      </c>
      <c r="N1017" s="2" t="s">
        <v>2296</v>
      </c>
    </row>
    <row r="1018" spans="1:70" s="2" customFormat="1" ht="13" x14ac:dyDescent="0.3">
      <c r="A1018" s="12" t="s">
        <v>11404</v>
      </c>
      <c r="B1018" s="2" t="s">
        <v>9793</v>
      </c>
      <c r="C1018" s="9" t="s">
        <v>7891</v>
      </c>
      <c r="D1018" s="2" t="s">
        <v>5717</v>
      </c>
      <c r="E1018" s="2" t="s">
        <v>9794</v>
      </c>
      <c r="U1018" s="2" t="s">
        <v>7891</v>
      </c>
      <c r="V1018" s="2" t="s">
        <v>9795</v>
      </c>
      <c r="W1018" s="2" t="s">
        <v>7891</v>
      </c>
      <c r="X1018" s="2" t="s">
        <v>7891</v>
      </c>
      <c r="Y1018" s="2" t="s">
        <v>7891</v>
      </c>
      <c r="Z1018" s="2" t="s">
        <v>7891</v>
      </c>
      <c r="AA1018" s="2" t="s">
        <v>9796</v>
      </c>
      <c r="AB1018" s="2" t="s">
        <v>9797</v>
      </c>
      <c r="AC1018" s="2" t="s">
        <v>7891</v>
      </c>
      <c r="AD1018" s="2" t="s">
        <v>7891</v>
      </c>
      <c r="AE1018" s="2" t="s">
        <v>7891</v>
      </c>
      <c r="AF1018" s="2" t="s">
        <v>7891</v>
      </c>
      <c r="AG1018" s="2" t="s">
        <v>7891</v>
      </c>
      <c r="AH1018" s="2" t="s">
        <v>7891</v>
      </c>
      <c r="AI1018" s="2" t="s">
        <v>7891</v>
      </c>
      <c r="AJ1018" s="2" t="s">
        <v>7891</v>
      </c>
      <c r="AK1018" s="2" t="s">
        <v>7891</v>
      </c>
      <c r="AL1018" s="2" t="s">
        <v>7891</v>
      </c>
      <c r="AM1018" s="2" t="s">
        <v>7891</v>
      </c>
      <c r="AN1018" s="2" t="s">
        <v>7891</v>
      </c>
      <c r="AO1018" s="2" t="s">
        <v>9798</v>
      </c>
      <c r="AP1018" s="2" t="s">
        <v>9799</v>
      </c>
      <c r="AQ1018" s="2" t="s">
        <v>7891</v>
      </c>
      <c r="AR1018" s="2" t="s">
        <v>7891</v>
      </c>
      <c r="AS1018" s="2" t="s">
        <v>7891</v>
      </c>
      <c r="AT1018" s="2" t="s">
        <v>9082</v>
      </c>
      <c r="AU1018" s="2">
        <v>2021</v>
      </c>
      <c r="AV1018" s="2">
        <v>30</v>
      </c>
      <c r="AW1018" s="2">
        <v>10</v>
      </c>
      <c r="AX1018" s="2" t="s">
        <v>7891</v>
      </c>
      <c r="AY1018" s="2" t="s">
        <v>7891</v>
      </c>
      <c r="AZ1018" s="2" t="s">
        <v>7891</v>
      </c>
      <c r="BA1018" s="2" t="s">
        <v>7891</v>
      </c>
      <c r="BB1018" s="2">
        <v>2895</v>
      </c>
      <c r="BC1018" s="2">
        <v>2906</v>
      </c>
      <c r="BD1018" s="2" t="s">
        <v>7891</v>
      </c>
      <c r="BE1018" s="2" t="s">
        <v>2296</v>
      </c>
      <c r="BF1018" s="2" t="s">
        <v>7891</v>
      </c>
      <c r="BG1018" s="2" t="s">
        <v>9784</v>
      </c>
      <c r="BH1018" s="2" t="s">
        <v>7891</v>
      </c>
      <c r="BI1018" s="2" t="s">
        <v>7891</v>
      </c>
      <c r="BJ1018" s="2" t="s">
        <v>7891</v>
      </c>
      <c r="BK1018" s="2" t="s">
        <v>7891</v>
      </c>
      <c r="BL1018" s="2" t="s">
        <v>7891</v>
      </c>
      <c r="BM1018" s="2">
        <v>33999321</v>
      </c>
      <c r="BN1018" s="2" t="s">
        <v>7891</v>
      </c>
      <c r="BO1018" s="2" t="s">
        <v>7891</v>
      </c>
      <c r="BP1018" s="2" t="s">
        <v>7891</v>
      </c>
      <c r="BQ1018" s="2" t="s">
        <v>7891</v>
      </c>
      <c r="BR1018" s="2" t="s">
        <v>9800</v>
      </c>
    </row>
    <row r="1019" spans="1:70" s="2" customFormat="1" ht="13" x14ac:dyDescent="0.3">
      <c r="A1019" s="2" t="s">
        <v>3856</v>
      </c>
      <c r="B1019" s="2" t="s">
        <v>2293</v>
      </c>
      <c r="C1019" s="9">
        <v>2021</v>
      </c>
      <c r="D1019" s="2" t="s">
        <v>2292</v>
      </c>
      <c r="E1019" s="2" t="s">
        <v>2294</v>
      </c>
      <c r="F1019" s="2" t="s">
        <v>2298</v>
      </c>
      <c r="G1019" s="2" t="str">
        <f>"09629343"</f>
        <v>09629343</v>
      </c>
      <c r="I1019" s="2" t="str">
        <f>"20211001"</f>
        <v>20211001</v>
      </c>
      <c r="J1019" s="2">
        <v>30</v>
      </c>
      <c r="K1019" s="2">
        <v>10</v>
      </c>
      <c r="L1019" s="2">
        <v>2895</v>
      </c>
      <c r="M1019" s="2">
        <v>12</v>
      </c>
      <c r="N1019" s="2" t="s">
        <v>2295</v>
      </c>
      <c r="O1019" s="2" t="s">
        <v>2296</v>
      </c>
      <c r="P1019" s="2" t="s">
        <v>2108</v>
      </c>
      <c r="Q1019" s="2" t="s">
        <v>1495</v>
      </c>
      <c r="R1019" s="2" t="s">
        <v>2297</v>
      </c>
      <c r="T1019" s="2" t="s">
        <v>2298</v>
      </c>
      <c r="U1019" s="2" t="s">
        <v>2299</v>
      </c>
    </row>
    <row r="1020" spans="1:70" s="2" customFormat="1" ht="13" x14ac:dyDescent="0.3">
      <c r="A1020" s="12" t="s">
        <v>7079</v>
      </c>
      <c r="B1020" s="2" t="s">
        <v>7175</v>
      </c>
      <c r="C1020" s="9">
        <v>2022</v>
      </c>
      <c r="D1020" s="2" t="s">
        <v>7174</v>
      </c>
      <c r="E1020" s="2" t="s">
        <v>7178</v>
      </c>
      <c r="G1020" s="2" t="s">
        <v>7176</v>
      </c>
      <c r="H1020" s="2" t="s">
        <v>7177</v>
      </c>
      <c r="K1020" s="11">
        <v>44319</v>
      </c>
      <c r="N1020" s="2" t="s">
        <v>1975</v>
      </c>
    </row>
    <row r="1021" spans="1:70" s="2" customFormat="1" ht="13" x14ac:dyDescent="0.3">
      <c r="A1021" s="12" t="s">
        <v>2013</v>
      </c>
      <c r="B1021" s="2" t="s">
        <v>1973</v>
      </c>
      <c r="C1021" s="10" t="str">
        <f>" 2022"</f>
        <v xml:space="preserve"> 2022</v>
      </c>
      <c r="D1021" s="2" t="s">
        <v>1972</v>
      </c>
      <c r="E1021" s="2" t="s">
        <v>1974</v>
      </c>
      <c r="F1021" s="2" t="s">
        <v>1977</v>
      </c>
      <c r="G1021" s="2" t="str">
        <f>"17518423"</f>
        <v>17518423</v>
      </c>
      <c r="I1021" s="2" t="str">
        <f>"Jan 2022"</f>
        <v>Jan 2022</v>
      </c>
      <c r="J1021" s="2">
        <v>25</v>
      </c>
      <c r="K1021" s="2">
        <v>1</v>
      </c>
      <c r="L1021" s="2">
        <v>29</v>
      </c>
      <c r="M1021" s="2">
        <v>9</v>
      </c>
      <c r="N1021" s="2">
        <v>154740643</v>
      </c>
      <c r="O1021" s="2" t="s">
        <v>1975</v>
      </c>
      <c r="P1021" s="2" t="s">
        <v>457</v>
      </c>
      <c r="Q1021" s="2" t="s">
        <v>442</v>
      </c>
      <c r="R1021" s="2" t="s">
        <v>1976</v>
      </c>
      <c r="U1021" s="2" t="s">
        <v>1978</v>
      </c>
    </row>
    <row r="1022" spans="1:70" s="2" customFormat="1" ht="13" x14ac:dyDescent="0.3">
      <c r="A1022" s="2" t="s">
        <v>4086</v>
      </c>
      <c r="B1022" s="2" t="s">
        <v>1973</v>
      </c>
      <c r="C1022" s="9">
        <v>2021</v>
      </c>
      <c r="D1022" s="2" t="s">
        <v>4016</v>
      </c>
      <c r="E1022" s="2" t="s">
        <v>1974</v>
      </c>
      <c r="F1022" s="2" t="s">
        <v>4019</v>
      </c>
      <c r="G1022" s="2" t="str">
        <f>"17518423"</f>
        <v>17518423</v>
      </c>
      <c r="I1022" s="2" t="str">
        <f>"20220101"</f>
        <v>20220101</v>
      </c>
      <c r="J1022" s="2">
        <v>25</v>
      </c>
      <c r="K1022" s="2">
        <v>1</v>
      </c>
      <c r="L1022" s="2">
        <v>29</v>
      </c>
      <c r="M1022" s="2">
        <v>9</v>
      </c>
      <c r="N1022" s="2" t="s">
        <v>4017</v>
      </c>
      <c r="O1022" s="2" t="s">
        <v>1975</v>
      </c>
      <c r="P1022" s="2" t="s">
        <v>2118</v>
      </c>
      <c r="Q1022" s="2" t="s">
        <v>1495</v>
      </c>
      <c r="R1022" s="2" t="s">
        <v>4018</v>
      </c>
      <c r="T1022" s="2" t="s">
        <v>4019</v>
      </c>
      <c r="U1022" s="2" t="s">
        <v>4020</v>
      </c>
    </row>
    <row r="1023" spans="1:70" s="12" customFormat="1" ht="13" x14ac:dyDescent="0.3">
      <c r="A1023" s="12" t="s">
        <v>6816</v>
      </c>
      <c r="B1023" s="12" t="s">
        <v>4400</v>
      </c>
      <c r="C1023" s="14">
        <v>2021</v>
      </c>
      <c r="D1023" s="12" t="s">
        <v>4399</v>
      </c>
      <c r="E1023" s="12" t="s">
        <v>4403</v>
      </c>
      <c r="G1023" s="12" t="s">
        <v>4401</v>
      </c>
      <c r="H1023" s="12" t="s">
        <v>4402</v>
      </c>
      <c r="K1023" s="13">
        <v>44229</v>
      </c>
      <c r="L1023" s="12" t="s">
        <v>4404</v>
      </c>
      <c r="N1023" s="12" t="s">
        <v>633</v>
      </c>
    </row>
    <row r="1024" spans="1:70" s="12" customFormat="1" ht="13" x14ac:dyDescent="0.3">
      <c r="A1024" s="12" t="s">
        <v>11404</v>
      </c>
      <c r="B1024" s="12" t="s">
        <v>10336</v>
      </c>
      <c r="C1024" s="14" t="s">
        <v>7891</v>
      </c>
      <c r="D1024" s="12" t="s">
        <v>4399</v>
      </c>
      <c r="E1024" s="12" t="s">
        <v>10337</v>
      </c>
      <c r="U1024" s="12" t="s">
        <v>7891</v>
      </c>
      <c r="V1024" s="12" t="s">
        <v>10338</v>
      </c>
      <c r="W1024" s="12" t="s">
        <v>7891</v>
      </c>
      <c r="X1024" s="12" t="s">
        <v>7891</v>
      </c>
      <c r="Y1024" s="12" t="s">
        <v>7891</v>
      </c>
      <c r="Z1024" s="12" t="s">
        <v>7891</v>
      </c>
      <c r="AA1024" s="12" t="s">
        <v>7891</v>
      </c>
      <c r="AB1024" s="12" t="s">
        <v>7891</v>
      </c>
      <c r="AC1024" s="12" t="s">
        <v>7891</v>
      </c>
      <c r="AD1024" s="12" t="s">
        <v>7891</v>
      </c>
      <c r="AE1024" s="12" t="s">
        <v>7891</v>
      </c>
      <c r="AF1024" s="12" t="s">
        <v>7891</v>
      </c>
      <c r="AG1024" s="12" t="s">
        <v>7891</v>
      </c>
      <c r="AH1024" s="12" t="s">
        <v>7891</v>
      </c>
      <c r="AI1024" s="12" t="s">
        <v>7891</v>
      </c>
      <c r="AJ1024" s="12" t="s">
        <v>7891</v>
      </c>
      <c r="AK1024" s="12" t="s">
        <v>7891</v>
      </c>
      <c r="AL1024" s="12" t="s">
        <v>7891</v>
      </c>
      <c r="AM1024" s="12" t="s">
        <v>7891</v>
      </c>
      <c r="AN1024" s="12" t="s">
        <v>7891</v>
      </c>
      <c r="AO1024" s="12" t="s">
        <v>10339</v>
      </c>
      <c r="AP1024" s="12" t="s">
        <v>7891</v>
      </c>
      <c r="AQ1024" s="12" t="s">
        <v>7891</v>
      </c>
      <c r="AR1024" s="12" t="s">
        <v>7891</v>
      </c>
      <c r="AS1024" s="12" t="s">
        <v>7891</v>
      </c>
      <c r="AT1024" s="12" t="s">
        <v>10334</v>
      </c>
      <c r="AU1024" s="12">
        <v>2021</v>
      </c>
      <c r="AV1024" s="12">
        <v>4</v>
      </c>
      <c r="AW1024" s="12">
        <v>2</v>
      </c>
      <c r="AX1024" s="12" t="s">
        <v>7891</v>
      </c>
      <c r="AY1024" s="12" t="s">
        <v>7891</v>
      </c>
      <c r="AZ1024" s="12" t="s">
        <v>7891</v>
      </c>
      <c r="BA1024" s="12" t="s">
        <v>7891</v>
      </c>
      <c r="BB1024" s="12" t="s">
        <v>7891</v>
      </c>
      <c r="BC1024" s="12" t="s">
        <v>7891</v>
      </c>
      <c r="BD1024" s="12" t="s">
        <v>632</v>
      </c>
      <c r="BE1024" s="12" t="s">
        <v>633</v>
      </c>
      <c r="BF1024" s="12" t="s">
        <v>7891</v>
      </c>
      <c r="BG1024" s="12" t="s">
        <v>7891</v>
      </c>
      <c r="BH1024" s="12" t="s">
        <v>7891</v>
      </c>
      <c r="BI1024" s="12" t="s">
        <v>7891</v>
      </c>
      <c r="BJ1024" s="12" t="s">
        <v>7891</v>
      </c>
      <c r="BK1024" s="12" t="s">
        <v>7891</v>
      </c>
      <c r="BL1024" s="12" t="s">
        <v>7891</v>
      </c>
      <c r="BM1024" s="12">
        <v>33528551</v>
      </c>
      <c r="BN1024" s="12" t="s">
        <v>7891</v>
      </c>
      <c r="BO1024" s="12" t="s">
        <v>7891</v>
      </c>
      <c r="BP1024" s="12" t="s">
        <v>7891</v>
      </c>
      <c r="BQ1024" s="12" t="s">
        <v>7891</v>
      </c>
      <c r="BR1024" s="12" t="s">
        <v>10340</v>
      </c>
    </row>
    <row r="1025" spans="1:70" s="2" customFormat="1" ht="13" x14ac:dyDescent="0.3">
      <c r="A1025" s="2" t="s">
        <v>1827</v>
      </c>
      <c r="B1025" s="2" t="s">
        <v>630</v>
      </c>
      <c r="C1025" s="10">
        <v>2021</v>
      </c>
      <c r="D1025" s="2" t="s">
        <v>629</v>
      </c>
      <c r="E1025" s="2" t="s">
        <v>631</v>
      </c>
      <c r="F1025" s="2" t="s">
        <v>636</v>
      </c>
      <c r="G1025" s="2" t="str">
        <f>"25743805"</f>
        <v>25743805</v>
      </c>
      <c r="I1025" s="2" t="str">
        <f>"2/2/2021"</f>
        <v>2/2/2021</v>
      </c>
      <c r="J1025" s="2">
        <v>4</v>
      </c>
      <c r="K1025" s="2">
        <v>2</v>
      </c>
      <c r="L1025" s="2" t="s">
        <v>632</v>
      </c>
      <c r="M1025" s="2">
        <v>1</v>
      </c>
      <c r="N1025" s="2">
        <v>148521044</v>
      </c>
      <c r="O1025" s="2" t="s">
        <v>633</v>
      </c>
      <c r="P1025" s="2" t="s">
        <v>634</v>
      </c>
      <c r="Q1025" s="2" t="s">
        <v>442</v>
      </c>
      <c r="R1025" s="2" t="s">
        <v>635</v>
      </c>
      <c r="U1025" s="2" t="s">
        <v>637</v>
      </c>
    </row>
    <row r="1026" spans="1:70" s="2" customFormat="1" ht="13" x14ac:dyDescent="0.3">
      <c r="A1026" s="2" t="s">
        <v>6816</v>
      </c>
      <c r="B1026" s="2" t="s">
        <v>4393</v>
      </c>
      <c r="C1026" s="9">
        <v>2021</v>
      </c>
      <c r="D1026" s="2" t="s">
        <v>4392</v>
      </c>
      <c r="E1026" s="2" t="s">
        <v>4396</v>
      </c>
      <c r="G1026" s="2" t="s">
        <v>4394</v>
      </c>
      <c r="H1026" s="2" t="s">
        <v>4395</v>
      </c>
      <c r="K1026" s="11">
        <v>44512</v>
      </c>
      <c r="L1026" s="2" t="s">
        <v>4397</v>
      </c>
      <c r="N1026" s="2" t="s">
        <v>4398</v>
      </c>
    </row>
    <row r="1027" spans="1:70" s="12" customFormat="1" ht="13" x14ac:dyDescent="0.3">
      <c r="A1027" s="12" t="s">
        <v>6816</v>
      </c>
      <c r="B1027" s="12" t="s">
        <v>6681</v>
      </c>
      <c r="C1027" s="14">
        <v>2022</v>
      </c>
      <c r="D1027" s="12" t="s">
        <v>6680</v>
      </c>
      <c r="E1027" s="12" t="s">
        <v>4626</v>
      </c>
      <c r="G1027" s="12" t="s">
        <v>6682</v>
      </c>
      <c r="H1027" s="12" t="s">
        <v>6683</v>
      </c>
      <c r="K1027" s="13">
        <v>44503</v>
      </c>
      <c r="N1027" s="12" t="s">
        <v>903</v>
      </c>
    </row>
    <row r="1028" spans="1:70" s="12" customFormat="1" ht="13" x14ac:dyDescent="0.3">
      <c r="A1028" s="12" t="s">
        <v>6816</v>
      </c>
      <c r="B1028" s="12" t="s">
        <v>6454</v>
      </c>
      <c r="C1028" s="14">
        <v>2022</v>
      </c>
      <c r="D1028" s="12" t="s">
        <v>6453</v>
      </c>
      <c r="E1028" s="12" t="s">
        <v>4137</v>
      </c>
      <c r="G1028" s="12" t="s">
        <v>6455</v>
      </c>
      <c r="H1028" s="12" t="s">
        <v>6456</v>
      </c>
      <c r="K1028" s="13">
        <v>44663</v>
      </c>
      <c r="L1028" s="12" t="s">
        <v>6457</v>
      </c>
      <c r="N1028" s="12" t="s">
        <v>6458</v>
      </c>
    </row>
    <row r="1029" spans="1:70" s="12" customFormat="1" ht="13" x14ac:dyDescent="0.3">
      <c r="A1029" s="12" t="s">
        <v>7072</v>
      </c>
      <c r="B1029" s="12" t="s">
        <v>6454</v>
      </c>
      <c r="C1029" s="14">
        <v>2022</v>
      </c>
      <c r="D1029" s="12" t="s">
        <v>6453</v>
      </c>
      <c r="E1029" s="12" t="s">
        <v>4137</v>
      </c>
      <c r="G1029" s="12" t="s">
        <v>6455</v>
      </c>
      <c r="H1029" s="12" t="s">
        <v>6456</v>
      </c>
      <c r="K1029" s="13">
        <v>44663</v>
      </c>
      <c r="L1029" s="12" t="s">
        <v>6457</v>
      </c>
      <c r="N1029" s="12" t="s">
        <v>6458</v>
      </c>
    </row>
    <row r="1030" spans="1:70" s="2" customFormat="1" ht="13" x14ac:dyDescent="0.3">
      <c r="A1030" s="2" t="s">
        <v>6816</v>
      </c>
      <c r="B1030" s="2" t="s">
        <v>6086</v>
      </c>
      <c r="C1030" s="9">
        <v>2021</v>
      </c>
      <c r="D1030" s="2" t="s">
        <v>6085</v>
      </c>
      <c r="E1030" s="2" t="s">
        <v>6089</v>
      </c>
      <c r="G1030" s="2" t="s">
        <v>6087</v>
      </c>
      <c r="H1030" s="2" t="s">
        <v>6088</v>
      </c>
      <c r="K1030" s="11">
        <v>44044</v>
      </c>
      <c r="N1030" s="2" t="s">
        <v>6090</v>
      </c>
    </row>
    <row r="1031" spans="1:70" s="12" customFormat="1" ht="13" x14ac:dyDescent="0.3">
      <c r="A1031" s="12" t="s">
        <v>11404</v>
      </c>
      <c r="B1031" s="12" t="s">
        <v>8509</v>
      </c>
      <c r="C1031" s="14" t="s">
        <v>7891</v>
      </c>
      <c r="D1031" s="12" t="s">
        <v>6680</v>
      </c>
      <c r="E1031" s="12" t="s">
        <v>8313</v>
      </c>
      <c r="U1031" s="12" t="s">
        <v>7891</v>
      </c>
      <c r="V1031" s="12" t="s">
        <v>8510</v>
      </c>
      <c r="W1031" s="12" t="s">
        <v>7891</v>
      </c>
      <c r="X1031" s="12" t="s">
        <v>7891</v>
      </c>
      <c r="Y1031" s="12" t="s">
        <v>7891</v>
      </c>
      <c r="Z1031" s="12" t="s">
        <v>7891</v>
      </c>
      <c r="AA1031" s="12" t="s">
        <v>7891</v>
      </c>
      <c r="AB1031" s="12" t="s">
        <v>7891</v>
      </c>
      <c r="AC1031" s="12" t="s">
        <v>7891</v>
      </c>
      <c r="AD1031" s="12" t="s">
        <v>7891</v>
      </c>
      <c r="AE1031" s="12" t="s">
        <v>7891</v>
      </c>
      <c r="AF1031" s="12" t="s">
        <v>7891</v>
      </c>
      <c r="AG1031" s="12" t="s">
        <v>7891</v>
      </c>
      <c r="AH1031" s="12" t="s">
        <v>7891</v>
      </c>
      <c r="AI1031" s="12" t="s">
        <v>7891</v>
      </c>
      <c r="AJ1031" s="12" t="s">
        <v>7891</v>
      </c>
      <c r="AK1031" s="12" t="s">
        <v>7891</v>
      </c>
      <c r="AL1031" s="12" t="s">
        <v>7891</v>
      </c>
      <c r="AM1031" s="12" t="s">
        <v>7891</v>
      </c>
      <c r="AN1031" s="12" t="s">
        <v>7891</v>
      </c>
      <c r="AO1031" s="12" t="s">
        <v>8315</v>
      </c>
      <c r="AP1031" s="12" t="s">
        <v>8316</v>
      </c>
      <c r="AQ1031" s="12" t="s">
        <v>7891</v>
      </c>
      <c r="AR1031" s="12" t="s">
        <v>7891</v>
      </c>
      <c r="AS1031" s="12" t="s">
        <v>7891</v>
      </c>
      <c r="AT1031" s="12" t="s">
        <v>8506</v>
      </c>
      <c r="AU1031" s="12">
        <v>2022</v>
      </c>
      <c r="AV1031" s="12">
        <v>298</v>
      </c>
      <c r="AW1031" s="12" t="s">
        <v>7891</v>
      </c>
      <c r="AX1031" s="12" t="s">
        <v>7891</v>
      </c>
      <c r="AY1031" s="12" t="s">
        <v>7891</v>
      </c>
      <c r="AZ1031" s="12" t="s">
        <v>7891</v>
      </c>
      <c r="BA1031" s="12" t="s">
        <v>7891</v>
      </c>
      <c r="BB1031" s="12">
        <v>51</v>
      </c>
      <c r="BC1031" s="12">
        <v>57</v>
      </c>
      <c r="BD1031" s="12" t="s">
        <v>7891</v>
      </c>
      <c r="BE1031" s="12" t="s">
        <v>903</v>
      </c>
      <c r="BF1031" s="12" t="s">
        <v>7891</v>
      </c>
      <c r="BG1031" s="12" t="s">
        <v>7891</v>
      </c>
      <c r="BH1031" s="12" t="s">
        <v>7891</v>
      </c>
      <c r="BI1031" s="12" t="s">
        <v>7891</v>
      </c>
      <c r="BJ1031" s="12" t="s">
        <v>7891</v>
      </c>
      <c r="BK1031" s="12" t="s">
        <v>7891</v>
      </c>
      <c r="BL1031" s="12" t="s">
        <v>7891</v>
      </c>
      <c r="BM1031" s="12">
        <v>34728297</v>
      </c>
      <c r="BN1031" s="12" t="s">
        <v>7891</v>
      </c>
      <c r="BO1031" s="12" t="s">
        <v>7891</v>
      </c>
      <c r="BP1031" s="12" t="s">
        <v>7891</v>
      </c>
      <c r="BQ1031" s="12" t="s">
        <v>7891</v>
      </c>
      <c r="BR1031" s="12" t="s">
        <v>8511</v>
      </c>
    </row>
    <row r="1032" spans="1:70" s="12" customFormat="1" ht="13" x14ac:dyDescent="0.3">
      <c r="A1032" s="12" t="s">
        <v>1827</v>
      </c>
      <c r="B1032" s="12" t="s">
        <v>902</v>
      </c>
      <c r="C1032" s="15">
        <v>2022</v>
      </c>
      <c r="D1032" s="12" t="s">
        <v>901</v>
      </c>
      <c r="E1032" s="12" t="s">
        <v>592</v>
      </c>
      <c r="F1032" s="12" t="s">
        <v>905</v>
      </c>
      <c r="G1032" s="12" t="str">
        <f>"01650327"</f>
        <v>01650327</v>
      </c>
      <c r="I1032" s="12" t="str">
        <f>"Feb2022:Part A"</f>
        <v>Feb2022:Part A</v>
      </c>
      <c r="J1032" s="12">
        <v>298</v>
      </c>
      <c r="L1032" s="12">
        <v>51</v>
      </c>
      <c r="M1032" s="12">
        <v>7</v>
      </c>
      <c r="N1032" s="12">
        <v>153867154</v>
      </c>
      <c r="O1032" s="12" t="s">
        <v>903</v>
      </c>
      <c r="P1032" s="12" t="s">
        <v>449</v>
      </c>
      <c r="Q1032" s="12" t="s">
        <v>442</v>
      </c>
      <c r="R1032" s="12" t="s">
        <v>904</v>
      </c>
      <c r="U1032" s="12" t="s">
        <v>906</v>
      </c>
    </row>
    <row r="1033" spans="1:70" s="2" customFormat="1" ht="13" x14ac:dyDescent="0.3">
      <c r="A1033" s="2" t="s">
        <v>3856</v>
      </c>
      <c r="B1033" s="2" t="s">
        <v>902</v>
      </c>
      <c r="C1033" s="9">
        <v>2022</v>
      </c>
      <c r="D1033" s="2" t="s">
        <v>2672</v>
      </c>
      <c r="E1033" s="2" t="s">
        <v>592</v>
      </c>
      <c r="F1033" s="2" t="s">
        <v>2675</v>
      </c>
      <c r="G1033" s="2" t="str">
        <f>"01650327"</f>
        <v>01650327</v>
      </c>
      <c r="I1033" s="2" t="str">
        <f>"20220201"</f>
        <v>20220201</v>
      </c>
      <c r="J1033" s="2">
        <v>298</v>
      </c>
      <c r="K1033" s="2" t="s">
        <v>2308</v>
      </c>
      <c r="L1033" s="2">
        <v>51</v>
      </c>
      <c r="M1033" s="2">
        <v>7</v>
      </c>
      <c r="N1033" s="2" t="s">
        <v>2673</v>
      </c>
      <c r="O1033" s="2" t="s">
        <v>903</v>
      </c>
      <c r="P1033" s="2" t="s">
        <v>2124</v>
      </c>
      <c r="Q1033" s="2" t="s">
        <v>1495</v>
      </c>
      <c r="R1033" s="2" t="s">
        <v>2674</v>
      </c>
      <c r="T1033" s="2" t="s">
        <v>2675</v>
      </c>
      <c r="U1033" s="2" t="s">
        <v>2676</v>
      </c>
    </row>
    <row r="1034" spans="1:70" s="12" customFormat="1" ht="13" x14ac:dyDescent="0.3">
      <c r="A1034" s="12" t="s">
        <v>7738</v>
      </c>
      <c r="B1034" s="12" t="s">
        <v>7522</v>
      </c>
      <c r="C1034" s="14">
        <v>2022</v>
      </c>
      <c r="D1034" s="12" t="s">
        <v>6453</v>
      </c>
      <c r="E1034" s="12" t="s">
        <v>7264</v>
      </c>
      <c r="G1034" s="12">
        <v>19</v>
      </c>
      <c r="H1034" s="12">
        <v>7</v>
      </c>
      <c r="I1034" s="12">
        <v>3780</v>
      </c>
      <c r="N1034" s="12" t="s">
        <v>6458</v>
      </c>
      <c r="O1034" s="12" t="s">
        <v>7523</v>
      </c>
      <c r="P1034" s="12" t="s">
        <v>467</v>
      </c>
      <c r="Q1034" s="12" t="s">
        <v>7218</v>
      </c>
      <c r="R1034" s="12" t="s">
        <v>7266</v>
      </c>
      <c r="S1034" s="12" t="s">
        <v>7219</v>
      </c>
      <c r="T1034" s="12" t="s">
        <v>7524</v>
      </c>
    </row>
    <row r="1035" spans="1:70" s="12" customFormat="1" ht="13" x14ac:dyDescent="0.3">
      <c r="A1035" s="12" t="s">
        <v>11404</v>
      </c>
      <c r="B1035" s="12" t="s">
        <v>8172</v>
      </c>
      <c r="C1035" s="14" t="s">
        <v>7891</v>
      </c>
      <c r="D1035" s="12" t="s">
        <v>6453</v>
      </c>
      <c r="E1035" s="12" t="s">
        <v>7892</v>
      </c>
      <c r="U1035" s="12" t="s">
        <v>7891</v>
      </c>
      <c r="V1035" s="12" t="s">
        <v>8173</v>
      </c>
      <c r="W1035" s="12" t="s">
        <v>7891</v>
      </c>
      <c r="X1035" s="12" t="s">
        <v>7891</v>
      </c>
      <c r="Y1035" s="12" t="s">
        <v>7891</v>
      </c>
      <c r="Z1035" s="12" t="s">
        <v>7891</v>
      </c>
      <c r="AA1035" s="12" t="s">
        <v>7891</v>
      </c>
      <c r="AB1035" s="12" t="s">
        <v>8174</v>
      </c>
      <c r="AC1035" s="12" t="s">
        <v>7891</v>
      </c>
      <c r="AD1035" s="12" t="s">
        <v>7891</v>
      </c>
      <c r="AE1035" s="12" t="s">
        <v>7891</v>
      </c>
      <c r="AF1035" s="12" t="s">
        <v>7891</v>
      </c>
      <c r="AG1035" s="12" t="s">
        <v>7891</v>
      </c>
      <c r="AH1035" s="12" t="s">
        <v>7891</v>
      </c>
      <c r="AI1035" s="12" t="s">
        <v>7891</v>
      </c>
      <c r="AJ1035" s="12" t="s">
        <v>7891</v>
      </c>
      <c r="AK1035" s="12" t="s">
        <v>7891</v>
      </c>
      <c r="AL1035" s="12" t="s">
        <v>7891</v>
      </c>
      <c r="AM1035" s="12" t="s">
        <v>7891</v>
      </c>
      <c r="AN1035" s="12" t="s">
        <v>7891</v>
      </c>
      <c r="AO1035" s="12" t="s">
        <v>7891</v>
      </c>
      <c r="AP1035" s="12" t="s">
        <v>7894</v>
      </c>
      <c r="AQ1035" s="12" t="s">
        <v>7891</v>
      </c>
      <c r="AR1035" s="12" t="s">
        <v>7891</v>
      </c>
      <c r="AS1035" s="12" t="s">
        <v>7891</v>
      </c>
      <c r="AT1035" s="12" t="s">
        <v>7916</v>
      </c>
      <c r="AU1035" s="12">
        <v>2022</v>
      </c>
      <c r="AV1035" s="12">
        <v>19</v>
      </c>
      <c r="AW1035" s="12">
        <v>7</v>
      </c>
      <c r="AX1035" s="12" t="s">
        <v>7891</v>
      </c>
      <c r="AY1035" s="12" t="s">
        <v>7891</v>
      </c>
      <c r="AZ1035" s="12" t="s">
        <v>7891</v>
      </c>
      <c r="BA1035" s="12" t="s">
        <v>7891</v>
      </c>
      <c r="BB1035" s="12" t="s">
        <v>7891</v>
      </c>
      <c r="BC1035" s="12" t="s">
        <v>7891</v>
      </c>
      <c r="BD1035" s="12">
        <v>3780</v>
      </c>
      <c r="BE1035" s="12" t="s">
        <v>6458</v>
      </c>
      <c r="BF1035" s="12" t="s">
        <v>7891</v>
      </c>
      <c r="BG1035" s="12" t="s">
        <v>7891</v>
      </c>
      <c r="BH1035" s="12" t="s">
        <v>7891</v>
      </c>
      <c r="BI1035" s="12" t="s">
        <v>7891</v>
      </c>
      <c r="BJ1035" s="12" t="s">
        <v>7891</v>
      </c>
      <c r="BK1035" s="12" t="s">
        <v>7891</v>
      </c>
      <c r="BL1035" s="12" t="s">
        <v>7891</v>
      </c>
      <c r="BM1035" s="12">
        <v>35409468</v>
      </c>
      <c r="BN1035" s="12" t="s">
        <v>7891</v>
      </c>
      <c r="BO1035" s="12" t="s">
        <v>7891</v>
      </c>
      <c r="BP1035" s="12" t="s">
        <v>7891</v>
      </c>
      <c r="BQ1035" s="12" t="s">
        <v>7891</v>
      </c>
      <c r="BR1035" s="12" t="s">
        <v>8175</v>
      </c>
    </row>
    <row r="1036" spans="1:70" s="2" customFormat="1" ht="13" x14ac:dyDescent="0.3">
      <c r="A1036" s="2" t="s">
        <v>11408</v>
      </c>
      <c r="B1036" s="2" t="s">
        <v>8172</v>
      </c>
      <c r="C1036" s="9" t="s">
        <v>7891</v>
      </c>
      <c r="D1036" s="2" t="s">
        <v>6453</v>
      </c>
      <c r="E1036" s="2" t="s">
        <v>7892</v>
      </c>
      <c r="U1036" s="2" t="s">
        <v>7891</v>
      </c>
      <c r="V1036" s="2" t="s">
        <v>8173</v>
      </c>
      <c r="W1036" s="2" t="s">
        <v>7891</v>
      </c>
      <c r="X1036" s="2" t="s">
        <v>7891</v>
      </c>
      <c r="Y1036" s="2" t="s">
        <v>7891</v>
      </c>
      <c r="Z1036" s="2" t="s">
        <v>7891</v>
      </c>
      <c r="AA1036" s="2" t="s">
        <v>7891</v>
      </c>
      <c r="AB1036" s="2" t="s">
        <v>8174</v>
      </c>
      <c r="AC1036" s="2" t="s">
        <v>7891</v>
      </c>
      <c r="AD1036" s="2" t="s">
        <v>7891</v>
      </c>
      <c r="AE1036" s="2" t="s">
        <v>7891</v>
      </c>
      <c r="AF1036" s="2" t="s">
        <v>7891</v>
      </c>
      <c r="AG1036" s="2" t="s">
        <v>7891</v>
      </c>
      <c r="AH1036" s="2" t="s">
        <v>7891</v>
      </c>
      <c r="AI1036" s="2" t="s">
        <v>7891</v>
      </c>
      <c r="AJ1036" s="2" t="s">
        <v>7891</v>
      </c>
      <c r="AK1036" s="2" t="s">
        <v>7891</v>
      </c>
      <c r="AL1036" s="2" t="s">
        <v>7891</v>
      </c>
      <c r="AM1036" s="2" t="s">
        <v>7891</v>
      </c>
      <c r="AN1036" s="2" t="s">
        <v>7891</v>
      </c>
      <c r="AO1036" s="2" t="s">
        <v>7891</v>
      </c>
      <c r="AP1036" s="2" t="s">
        <v>7894</v>
      </c>
      <c r="AQ1036" s="2" t="s">
        <v>7891</v>
      </c>
      <c r="AR1036" s="2" t="s">
        <v>7891</v>
      </c>
      <c r="AS1036" s="2" t="s">
        <v>7891</v>
      </c>
      <c r="AT1036" s="2" t="s">
        <v>7916</v>
      </c>
      <c r="AU1036" s="2">
        <v>2022</v>
      </c>
      <c r="AV1036" s="2">
        <v>19</v>
      </c>
      <c r="AW1036" s="2">
        <v>7</v>
      </c>
      <c r="AX1036" s="2" t="s">
        <v>7891</v>
      </c>
      <c r="AY1036" s="2" t="s">
        <v>7891</v>
      </c>
      <c r="AZ1036" s="2" t="s">
        <v>7891</v>
      </c>
      <c r="BA1036" s="2" t="s">
        <v>7891</v>
      </c>
      <c r="BB1036" s="2" t="s">
        <v>7891</v>
      </c>
      <c r="BC1036" s="2" t="s">
        <v>7891</v>
      </c>
      <c r="BD1036" s="2">
        <v>3780</v>
      </c>
      <c r="BE1036" s="2" t="s">
        <v>6458</v>
      </c>
      <c r="BF1036" s="2" t="s">
        <v>7891</v>
      </c>
      <c r="BG1036" s="2" t="s">
        <v>7891</v>
      </c>
      <c r="BH1036" s="2" t="s">
        <v>7891</v>
      </c>
      <c r="BI1036" s="2" t="s">
        <v>7891</v>
      </c>
      <c r="BJ1036" s="2" t="s">
        <v>7891</v>
      </c>
      <c r="BK1036" s="2" t="s">
        <v>7891</v>
      </c>
      <c r="BL1036" s="2" t="s">
        <v>7891</v>
      </c>
      <c r="BM1036" s="2">
        <v>35409468</v>
      </c>
      <c r="BN1036" s="2" t="s">
        <v>7891</v>
      </c>
      <c r="BO1036" s="2" t="s">
        <v>7891</v>
      </c>
      <c r="BP1036" s="2" t="s">
        <v>7891</v>
      </c>
      <c r="BQ1036" s="2" t="s">
        <v>7891</v>
      </c>
      <c r="BR1036" s="2" t="s">
        <v>8175</v>
      </c>
    </row>
    <row r="1037" spans="1:70" s="2" customFormat="1" ht="13" x14ac:dyDescent="0.3">
      <c r="A1037" s="2" t="s">
        <v>7505</v>
      </c>
      <c r="B1037" s="2" t="s">
        <v>7343</v>
      </c>
      <c r="C1037" s="9">
        <v>2022</v>
      </c>
      <c r="D1037" s="2" t="s">
        <v>7344</v>
      </c>
      <c r="E1037" s="2" t="s">
        <v>7345</v>
      </c>
      <c r="G1037" s="2">
        <v>36</v>
      </c>
      <c r="N1037" s="2" t="s">
        <v>7346</v>
      </c>
      <c r="O1037" s="2" t="s">
        <v>7347</v>
      </c>
      <c r="P1037" s="2" t="s">
        <v>467</v>
      </c>
      <c r="Q1037" s="2" t="s">
        <v>7218</v>
      </c>
      <c r="R1037" s="2" t="s">
        <v>7226</v>
      </c>
      <c r="S1037" s="2" t="s">
        <v>7219</v>
      </c>
      <c r="T1037" s="2" t="s">
        <v>7348</v>
      </c>
    </row>
    <row r="1038" spans="1:70" s="2" customFormat="1" ht="13" x14ac:dyDescent="0.3">
      <c r="A1038" s="2" t="s">
        <v>11404</v>
      </c>
      <c r="B1038" s="2" t="s">
        <v>8792</v>
      </c>
      <c r="C1038" s="9" t="s">
        <v>7891</v>
      </c>
      <c r="D1038" s="2" t="s">
        <v>8793</v>
      </c>
      <c r="E1038" s="2" t="s">
        <v>7892</v>
      </c>
      <c r="U1038" s="2" t="s">
        <v>7891</v>
      </c>
      <c r="V1038" s="2" t="s">
        <v>8794</v>
      </c>
      <c r="W1038" s="2" t="s">
        <v>7891</v>
      </c>
      <c r="X1038" s="2" t="s">
        <v>7891</v>
      </c>
      <c r="Y1038" s="2" t="s">
        <v>7891</v>
      </c>
      <c r="Z1038" s="2" t="s">
        <v>7891</v>
      </c>
      <c r="AA1038" s="2" t="s">
        <v>7891</v>
      </c>
      <c r="AB1038" s="2" t="s">
        <v>8795</v>
      </c>
      <c r="AC1038" s="2" t="s">
        <v>7891</v>
      </c>
      <c r="AD1038" s="2" t="s">
        <v>7891</v>
      </c>
      <c r="AE1038" s="2" t="s">
        <v>7891</v>
      </c>
      <c r="AF1038" s="2" t="s">
        <v>7891</v>
      </c>
      <c r="AG1038" s="2" t="s">
        <v>7891</v>
      </c>
      <c r="AH1038" s="2" t="s">
        <v>7891</v>
      </c>
      <c r="AI1038" s="2" t="s">
        <v>7891</v>
      </c>
      <c r="AJ1038" s="2" t="s">
        <v>7891</v>
      </c>
      <c r="AK1038" s="2" t="s">
        <v>7891</v>
      </c>
      <c r="AL1038" s="2" t="s">
        <v>7891</v>
      </c>
      <c r="AM1038" s="2" t="s">
        <v>7891</v>
      </c>
      <c r="AN1038" s="2" t="s">
        <v>7891</v>
      </c>
      <c r="AO1038" s="2" t="s">
        <v>7891</v>
      </c>
      <c r="AP1038" s="2" t="s">
        <v>7894</v>
      </c>
      <c r="AQ1038" s="2" t="s">
        <v>7891</v>
      </c>
      <c r="AR1038" s="2" t="s">
        <v>7891</v>
      </c>
      <c r="AS1038" s="2" t="s">
        <v>7891</v>
      </c>
      <c r="AT1038" s="2" t="s">
        <v>7924</v>
      </c>
      <c r="AU1038" s="2">
        <v>2021</v>
      </c>
      <c r="AV1038" s="2">
        <v>18</v>
      </c>
      <c r="AW1038" s="2">
        <v>24</v>
      </c>
      <c r="AX1038" s="2" t="s">
        <v>7891</v>
      </c>
      <c r="AY1038" s="2" t="s">
        <v>7891</v>
      </c>
      <c r="AZ1038" s="2" t="s">
        <v>7891</v>
      </c>
      <c r="BA1038" s="2" t="s">
        <v>7891</v>
      </c>
      <c r="BB1038" s="2" t="s">
        <v>7891</v>
      </c>
      <c r="BC1038" s="2" t="s">
        <v>7891</v>
      </c>
      <c r="BD1038" s="2">
        <v>12957</v>
      </c>
      <c r="BE1038" s="2" t="s">
        <v>8796</v>
      </c>
      <c r="BF1038" s="2" t="s">
        <v>7891</v>
      </c>
      <c r="BG1038" s="2" t="s">
        <v>7891</v>
      </c>
      <c r="BH1038" s="2" t="s">
        <v>7891</v>
      </c>
      <c r="BI1038" s="2" t="s">
        <v>7891</v>
      </c>
      <c r="BJ1038" s="2" t="s">
        <v>7891</v>
      </c>
      <c r="BK1038" s="2" t="s">
        <v>7891</v>
      </c>
      <c r="BL1038" s="2" t="s">
        <v>7891</v>
      </c>
      <c r="BM1038" s="2">
        <v>34948567</v>
      </c>
      <c r="BN1038" s="2" t="s">
        <v>7891</v>
      </c>
      <c r="BO1038" s="2" t="s">
        <v>7891</v>
      </c>
      <c r="BP1038" s="2" t="s">
        <v>7891</v>
      </c>
      <c r="BQ1038" s="2" t="s">
        <v>7891</v>
      </c>
      <c r="BR1038" s="2" t="s">
        <v>8797</v>
      </c>
    </row>
    <row r="1039" spans="1:70" s="2" customFormat="1" ht="13" x14ac:dyDescent="0.3">
      <c r="A1039" s="2" t="s">
        <v>11404</v>
      </c>
      <c r="B1039" s="2" t="s">
        <v>8278</v>
      </c>
      <c r="C1039" s="9" t="s">
        <v>7891</v>
      </c>
      <c r="D1039" s="2" t="s">
        <v>8279</v>
      </c>
      <c r="E1039" s="2" t="s">
        <v>8280</v>
      </c>
      <c r="U1039" s="2" t="s">
        <v>7891</v>
      </c>
      <c r="V1039" s="2" t="s">
        <v>8281</v>
      </c>
      <c r="W1039" s="2" t="s">
        <v>7891</v>
      </c>
      <c r="X1039" s="2" t="s">
        <v>7891</v>
      </c>
      <c r="Y1039" s="2" t="s">
        <v>7891</v>
      </c>
      <c r="Z1039" s="2" t="s">
        <v>7891</v>
      </c>
      <c r="AA1039" s="2" t="s">
        <v>7891</v>
      </c>
      <c r="AB1039" s="2" t="s">
        <v>7891</v>
      </c>
      <c r="AC1039" s="2" t="s">
        <v>7891</v>
      </c>
      <c r="AD1039" s="2" t="s">
        <v>7891</v>
      </c>
      <c r="AE1039" s="2" t="s">
        <v>7891</v>
      </c>
      <c r="AF1039" s="2" t="s">
        <v>7891</v>
      </c>
      <c r="AG1039" s="2" t="s">
        <v>7891</v>
      </c>
      <c r="AH1039" s="2" t="s">
        <v>7891</v>
      </c>
      <c r="AI1039" s="2" t="s">
        <v>7891</v>
      </c>
      <c r="AJ1039" s="2" t="s">
        <v>7891</v>
      </c>
      <c r="AK1039" s="2" t="s">
        <v>7891</v>
      </c>
      <c r="AL1039" s="2" t="s">
        <v>7891</v>
      </c>
      <c r="AM1039" s="2" t="s">
        <v>7891</v>
      </c>
      <c r="AN1039" s="2" t="s">
        <v>7891</v>
      </c>
      <c r="AO1039" s="2" t="s">
        <v>8282</v>
      </c>
      <c r="AP1039" s="2" t="s">
        <v>8283</v>
      </c>
      <c r="AQ1039" s="2" t="s">
        <v>7891</v>
      </c>
      <c r="AR1039" s="2" t="s">
        <v>7891</v>
      </c>
      <c r="AS1039" s="2" t="s">
        <v>7891</v>
      </c>
      <c r="AT1039" s="2" t="s">
        <v>7891</v>
      </c>
      <c r="AU1039" s="2" t="s">
        <v>7891</v>
      </c>
      <c r="AV1039" s="2" t="s">
        <v>7891</v>
      </c>
      <c r="AW1039" s="2" t="s">
        <v>7891</v>
      </c>
      <c r="AX1039" s="2" t="s">
        <v>7891</v>
      </c>
      <c r="AY1039" s="2" t="s">
        <v>7891</v>
      </c>
      <c r="AZ1039" s="2" t="s">
        <v>7891</v>
      </c>
      <c r="BA1039" s="2" t="s">
        <v>7891</v>
      </c>
      <c r="BB1039" s="2" t="s">
        <v>7891</v>
      </c>
      <c r="BC1039" s="2" t="s">
        <v>7891</v>
      </c>
      <c r="BD1039" s="2" t="s">
        <v>7891</v>
      </c>
      <c r="BE1039" s="2" t="s">
        <v>8284</v>
      </c>
      <c r="BF1039" s="2" t="s">
        <v>7891</v>
      </c>
      <c r="BG1039" s="2" t="s">
        <v>8197</v>
      </c>
      <c r="BH1039" s="2" t="s">
        <v>7891</v>
      </c>
      <c r="BI1039" s="2" t="s">
        <v>7891</v>
      </c>
      <c r="BJ1039" s="2" t="s">
        <v>7891</v>
      </c>
      <c r="BK1039" s="2" t="s">
        <v>7891</v>
      </c>
      <c r="BL1039" s="2" t="s">
        <v>7891</v>
      </c>
      <c r="BM1039" s="2" t="s">
        <v>7891</v>
      </c>
      <c r="BN1039" s="2" t="s">
        <v>7891</v>
      </c>
      <c r="BO1039" s="2" t="s">
        <v>7891</v>
      </c>
      <c r="BP1039" s="2" t="s">
        <v>7891</v>
      </c>
      <c r="BQ1039" s="2" t="s">
        <v>7891</v>
      </c>
      <c r="BR1039" s="2" t="s">
        <v>8285</v>
      </c>
    </row>
    <row r="1040" spans="1:70" s="2" customFormat="1" ht="13" x14ac:dyDescent="0.3">
      <c r="A1040" s="2" t="s">
        <v>6816</v>
      </c>
      <c r="B1040" s="2" t="s">
        <v>4212</v>
      </c>
      <c r="C1040" s="9">
        <v>2021</v>
      </c>
      <c r="D1040" s="2" t="s">
        <v>4211</v>
      </c>
      <c r="E1040" s="2" t="s">
        <v>4215</v>
      </c>
      <c r="G1040" s="2" t="s">
        <v>4213</v>
      </c>
      <c r="H1040" s="2" t="s">
        <v>4214</v>
      </c>
      <c r="K1040" s="11">
        <v>44342</v>
      </c>
      <c r="L1040" s="2" t="s">
        <v>4216</v>
      </c>
      <c r="N1040" s="2" t="s">
        <v>4217</v>
      </c>
    </row>
    <row r="1041" spans="1:70" s="12" customFormat="1" ht="13" x14ac:dyDescent="0.3">
      <c r="A1041" s="12" t="s">
        <v>6816</v>
      </c>
      <c r="B1041" s="12" t="s">
        <v>6580</v>
      </c>
      <c r="C1041" s="14">
        <v>2022</v>
      </c>
      <c r="D1041" s="12" t="s">
        <v>6579</v>
      </c>
      <c r="E1041" s="12" t="s">
        <v>6583</v>
      </c>
      <c r="G1041" s="12" t="s">
        <v>6581</v>
      </c>
      <c r="H1041" s="12" t="s">
        <v>6582</v>
      </c>
      <c r="K1041" s="13">
        <v>44648</v>
      </c>
      <c r="N1041" s="12" t="s">
        <v>6584</v>
      </c>
    </row>
    <row r="1042" spans="1:70" s="2" customFormat="1" ht="13" x14ac:dyDescent="0.3">
      <c r="A1042" s="2" t="s">
        <v>11404</v>
      </c>
      <c r="B1042" s="2" t="s">
        <v>8207</v>
      </c>
      <c r="C1042" s="9" t="s">
        <v>7891</v>
      </c>
      <c r="D1042" s="2" t="s">
        <v>6579</v>
      </c>
      <c r="E1042" s="2" t="s">
        <v>8208</v>
      </c>
      <c r="U1042" s="2" t="s">
        <v>7891</v>
      </c>
      <c r="V1042" s="2" t="s">
        <v>8209</v>
      </c>
      <c r="W1042" s="2" t="s">
        <v>7891</v>
      </c>
      <c r="X1042" s="2" t="s">
        <v>7891</v>
      </c>
      <c r="Y1042" s="2" t="s">
        <v>7891</v>
      </c>
      <c r="Z1042" s="2" t="s">
        <v>7891</v>
      </c>
      <c r="AA1042" s="2" t="s">
        <v>7891</v>
      </c>
      <c r="AB1042" s="2" t="s">
        <v>8210</v>
      </c>
      <c r="AC1042" s="2" t="s">
        <v>7891</v>
      </c>
      <c r="AD1042" s="2" t="s">
        <v>7891</v>
      </c>
      <c r="AE1042" s="2" t="s">
        <v>7891</v>
      </c>
      <c r="AF1042" s="2" t="s">
        <v>7891</v>
      </c>
      <c r="AG1042" s="2" t="s">
        <v>7891</v>
      </c>
      <c r="AH1042" s="2" t="s">
        <v>7891</v>
      </c>
      <c r="AI1042" s="2" t="s">
        <v>7891</v>
      </c>
      <c r="AJ1042" s="2" t="s">
        <v>7891</v>
      </c>
      <c r="AK1042" s="2" t="s">
        <v>7891</v>
      </c>
      <c r="AL1042" s="2" t="s">
        <v>7891</v>
      </c>
      <c r="AM1042" s="2" t="s">
        <v>7891</v>
      </c>
      <c r="AN1042" s="2" t="s">
        <v>7891</v>
      </c>
      <c r="AO1042" s="2" t="s">
        <v>8211</v>
      </c>
      <c r="AP1042" s="2" t="s">
        <v>8212</v>
      </c>
      <c r="AQ1042" s="2" t="s">
        <v>7891</v>
      </c>
      <c r="AR1042" s="2" t="s">
        <v>7891</v>
      </c>
      <c r="AS1042" s="2" t="s">
        <v>7891</v>
      </c>
      <c r="AT1042" s="2" t="s">
        <v>7891</v>
      </c>
      <c r="AU1042" s="2" t="s">
        <v>7891</v>
      </c>
      <c r="AV1042" s="2" t="s">
        <v>7891</v>
      </c>
      <c r="AW1042" s="2" t="s">
        <v>7891</v>
      </c>
      <c r="AX1042" s="2" t="s">
        <v>7891</v>
      </c>
      <c r="AY1042" s="2" t="s">
        <v>7891</v>
      </c>
      <c r="AZ1042" s="2" t="s">
        <v>7891</v>
      </c>
      <c r="BA1042" s="2" t="s">
        <v>7891</v>
      </c>
      <c r="BB1042" s="2" t="s">
        <v>7891</v>
      </c>
      <c r="BC1042" s="2" t="s">
        <v>7891</v>
      </c>
      <c r="BD1042" s="2" t="s">
        <v>7891</v>
      </c>
      <c r="BE1042" s="2" t="s">
        <v>6584</v>
      </c>
      <c r="BF1042" s="2" t="s">
        <v>7891</v>
      </c>
      <c r="BG1042" s="2" t="s">
        <v>8197</v>
      </c>
      <c r="BH1042" s="2" t="s">
        <v>7891</v>
      </c>
      <c r="BI1042" s="2" t="s">
        <v>7891</v>
      </c>
      <c r="BJ1042" s="2" t="s">
        <v>7891</v>
      </c>
      <c r="BK1042" s="2" t="s">
        <v>7891</v>
      </c>
      <c r="BL1042" s="2" t="s">
        <v>7891</v>
      </c>
      <c r="BM1042" s="2">
        <v>35343056</v>
      </c>
      <c r="BN1042" s="2" t="s">
        <v>7891</v>
      </c>
      <c r="BO1042" s="2" t="s">
        <v>7891</v>
      </c>
      <c r="BP1042" s="2" t="s">
        <v>7891</v>
      </c>
      <c r="BQ1042" s="2" t="s">
        <v>7891</v>
      </c>
      <c r="BR1042" s="2" t="s">
        <v>8213</v>
      </c>
    </row>
    <row r="1043" spans="1:70" s="2" customFormat="1" ht="13" x14ac:dyDescent="0.3">
      <c r="A1043" s="2" t="s">
        <v>11404</v>
      </c>
      <c r="B1043" s="2" t="s">
        <v>8354</v>
      </c>
      <c r="C1043" s="9" t="s">
        <v>7891</v>
      </c>
      <c r="D1043" s="2" t="s">
        <v>8355</v>
      </c>
      <c r="E1043" s="2" t="s">
        <v>8356</v>
      </c>
      <c r="U1043" s="2" t="s">
        <v>7891</v>
      </c>
      <c r="V1043" s="2" t="s">
        <v>8357</v>
      </c>
      <c r="W1043" s="2" t="s">
        <v>7891</v>
      </c>
      <c r="X1043" s="2" t="s">
        <v>7891</v>
      </c>
      <c r="Y1043" s="2" t="s">
        <v>7891</v>
      </c>
      <c r="Z1043" s="2" t="s">
        <v>7891</v>
      </c>
      <c r="AA1043" s="2" t="s">
        <v>7891</v>
      </c>
      <c r="AB1043" s="2" t="s">
        <v>7891</v>
      </c>
      <c r="AC1043" s="2" t="s">
        <v>7891</v>
      </c>
      <c r="AD1043" s="2" t="s">
        <v>7891</v>
      </c>
      <c r="AE1043" s="2" t="s">
        <v>7891</v>
      </c>
      <c r="AF1043" s="2" t="s">
        <v>7891</v>
      </c>
      <c r="AG1043" s="2" t="s">
        <v>7891</v>
      </c>
      <c r="AH1043" s="2" t="s">
        <v>7891</v>
      </c>
      <c r="AI1043" s="2" t="s">
        <v>7891</v>
      </c>
      <c r="AJ1043" s="2" t="s">
        <v>7891</v>
      </c>
      <c r="AK1043" s="2" t="s">
        <v>7891</v>
      </c>
      <c r="AL1043" s="2" t="s">
        <v>7891</v>
      </c>
      <c r="AM1043" s="2" t="s">
        <v>7891</v>
      </c>
      <c r="AN1043" s="2" t="s">
        <v>7891</v>
      </c>
      <c r="AO1043" s="2" t="s">
        <v>8358</v>
      </c>
      <c r="AP1043" s="2" t="s">
        <v>8359</v>
      </c>
      <c r="AQ1043" s="2" t="s">
        <v>7891</v>
      </c>
      <c r="AR1043" s="2" t="s">
        <v>7891</v>
      </c>
      <c r="AS1043" s="2" t="s">
        <v>7891</v>
      </c>
      <c r="AT1043" s="2" t="s">
        <v>8331</v>
      </c>
      <c r="AU1043" s="2">
        <v>2022</v>
      </c>
      <c r="AV1043" s="2">
        <v>32</v>
      </c>
      <c r="AW1043" s="2">
        <v>2</v>
      </c>
      <c r="AX1043" s="2" t="s">
        <v>7891</v>
      </c>
      <c r="AY1043" s="2" t="s">
        <v>7891</v>
      </c>
      <c r="AZ1043" s="2" t="s">
        <v>7891</v>
      </c>
      <c r="BA1043" s="2" t="s">
        <v>7891</v>
      </c>
      <c r="BB1043" s="2" t="s">
        <v>8360</v>
      </c>
      <c r="BC1043" s="2" t="s">
        <v>8361</v>
      </c>
      <c r="BD1043" s="2" t="s">
        <v>7891</v>
      </c>
      <c r="BE1043" s="2" t="s">
        <v>8362</v>
      </c>
      <c r="BF1043" s="2" t="s">
        <v>7891</v>
      </c>
      <c r="BG1043" s="2" t="s">
        <v>7891</v>
      </c>
      <c r="BH1043" s="2" t="s">
        <v>7891</v>
      </c>
      <c r="BI1043" s="2" t="s">
        <v>7891</v>
      </c>
      <c r="BJ1043" s="2" t="s">
        <v>7891</v>
      </c>
      <c r="BK1043" s="2" t="s">
        <v>7891</v>
      </c>
      <c r="BL1043" s="2" t="s">
        <v>7891</v>
      </c>
      <c r="BM1043" s="2">
        <v>33239509</v>
      </c>
      <c r="BN1043" s="2" t="s">
        <v>7891</v>
      </c>
      <c r="BO1043" s="2" t="s">
        <v>7891</v>
      </c>
      <c r="BP1043" s="2" t="s">
        <v>7891</v>
      </c>
      <c r="BQ1043" s="2" t="s">
        <v>7891</v>
      </c>
      <c r="BR1043" s="2" t="s">
        <v>8363</v>
      </c>
    </row>
    <row r="1044" spans="1:70" s="2" customFormat="1" ht="13" x14ac:dyDescent="0.3">
      <c r="A1044" s="2" t="s">
        <v>1827</v>
      </c>
      <c r="B1044" s="2" t="s">
        <v>1560</v>
      </c>
      <c r="C1044" s="10" t="str">
        <f>"2022"</f>
        <v>2022</v>
      </c>
      <c r="D1044" s="2" t="s">
        <v>1559</v>
      </c>
      <c r="E1044" s="2" t="s">
        <v>1324</v>
      </c>
      <c r="F1044" s="2" t="s">
        <v>1563</v>
      </c>
      <c r="G1044" s="2" t="str">
        <f>"00207411"</f>
        <v>00207411</v>
      </c>
      <c r="I1044" s="2" t="str">
        <f>"2022"</f>
        <v>2022</v>
      </c>
      <c r="J1044" s="2">
        <v>51</v>
      </c>
      <c r="K1044" s="2">
        <v>1</v>
      </c>
      <c r="L1044" s="2">
        <v>95</v>
      </c>
      <c r="M1044" s="2">
        <v>3</v>
      </c>
      <c r="N1044" s="2">
        <v>155402952</v>
      </c>
      <c r="O1044" s="2" t="s">
        <v>1561</v>
      </c>
      <c r="P1044" s="2" t="s">
        <v>457</v>
      </c>
      <c r="Q1044" s="2" t="s">
        <v>587</v>
      </c>
      <c r="R1044" s="2" t="s">
        <v>1562</v>
      </c>
      <c r="U1044" s="2" t="s">
        <v>1564</v>
      </c>
    </row>
    <row r="1045" spans="1:70" s="2" customFormat="1" ht="13" x14ac:dyDescent="0.3">
      <c r="A1045" s="2" t="s">
        <v>6816</v>
      </c>
      <c r="B1045" s="2" t="s">
        <v>4386</v>
      </c>
      <c r="C1045" s="9">
        <v>2021</v>
      </c>
      <c r="D1045" s="2" t="s">
        <v>4385</v>
      </c>
      <c r="E1045" s="2" t="s">
        <v>4389</v>
      </c>
      <c r="G1045" s="2" t="s">
        <v>4387</v>
      </c>
      <c r="H1045" s="2" t="s">
        <v>4388</v>
      </c>
      <c r="K1045" s="11">
        <v>44489</v>
      </c>
      <c r="L1045" s="2" t="s">
        <v>4390</v>
      </c>
      <c r="N1045" s="2" t="s">
        <v>4391</v>
      </c>
    </row>
    <row r="1046" spans="1:70" s="2" customFormat="1" ht="13" x14ac:dyDescent="0.3">
      <c r="A1046" s="2" t="s">
        <v>7505</v>
      </c>
      <c r="B1046" s="2" t="s">
        <v>7370</v>
      </c>
      <c r="C1046" s="9">
        <v>2022</v>
      </c>
      <c r="D1046" s="2" t="s">
        <v>7371</v>
      </c>
      <c r="E1046" s="2" t="s">
        <v>7372</v>
      </c>
      <c r="G1046" s="2">
        <v>39</v>
      </c>
      <c r="I1046" s="2" t="s">
        <v>7373</v>
      </c>
      <c r="N1046" s="2" t="s">
        <v>7374</v>
      </c>
      <c r="O1046" s="2" t="s">
        <v>7375</v>
      </c>
      <c r="P1046" s="2" t="s">
        <v>467</v>
      </c>
      <c r="Q1046" s="2" t="s">
        <v>7218</v>
      </c>
      <c r="S1046" s="2" t="s">
        <v>7219</v>
      </c>
      <c r="T1046" s="2" t="s">
        <v>7376</v>
      </c>
    </row>
    <row r="1047" spans="1:70" s="2" customFormat="1" ht="13" x14ac:dyDescent="0.3">
      <c r="A1047" s="2" t="s">
        <v>7505</v>
      </c>
      <c r="B1047" s="2" t="s">
        <v>7465</v>
      </c>
      <c r="C1047" s="9">
        <v>2021</v>
      </c>
      <c r="D1047" s="2" t="s">
        <v>7466</v>
      </c>
      <c r="E1047" s="2" t="s">
        <v>7467</v>
      </c>
      <c r="N1047" s="2" t="s">
        <v>7468</v>
      </c>
      <c r="O1047" s="2" t="s">
        <v>7469</v>
      </c>
      <c r="P1047" s="2" t="s">
        <v>7470</v>
      </c>
      <c r="Q1047" s="2" t="s">
        <v>7232</v>
      </c>
      <c r="S1047" s="2" t="s">
        <v>7219</v>
      </c>
      <c r="T1047" s="2" t="s">
        <v>7471</v>
      </c>
    </row>
    <row r="1048" spans="1:70" s="2" customFormat="1" ht="13" x14ac:dyDescent="0.3">
      <c r="A1048" s="2" t="s">
        <v>6954</v>
      </c>
      <c r="B1048" s="2" t="s">
        <v>6841</v>
      </c>
      <c r="C1048" s="9">
        <v>2021</v>
      </c>
      <c r="D1048" s="2" t="s">
        <v>6840</v>
      </c>
      <c r="E1048" s="2" t="s">
        <v>6844</v>
      </c>
      <c r="G1048" s="2" t="s">
        <v>6842</v>
      </c>
      <c r="H1048" s="2" t="s">
        <v>6843</v>
      </c>
      <c r="K1048" s="11">
        <v>44224</v>
      </c>
      <c r="N1048" s="2" t="s">
        <v>6845</v>
      </c>
    </row>
    <row r="1049" spans="1:70" s="12" customFormat="1" ht="13" x14ac:dyDescent="0.3">
      <c r="A1049" s="12" t="s">
        <v>6816</v>
      </c>
      <c r="B1049" s="12" t="s">
        <v>4207</v>
      </c>
      <c r="C1049" s="14">
        <v>2021</v>
      </c>
      <c r="D1049" s="12" t="s">
        <v>4206</v>
      </c>
      <c r="E1049" s="12" t="s">
        <v>4210</v>
      </c>
      <c r="G1049" s="12" t="s">
        <v>4208</v>
      </c>
      <c r="H1049" s="12" t="s">
        <v>4209</v>
      </c>
      <c r="K1049" s="13">
        <v>44174</v>
      </c>
      <c r="N1049" s="12" t="s">
        <v>3439</v>
      </c>
    </row>
    <row r="1050" spans="1:70" s="12" customFormat="1" ht="13" x14ac:dyDescent="0.3">
      <c r="A1050" s="12" t="s">
        <v>7072</v>
      </c>
      <c r="B1050" s="12" t="s">
        <v>4207</v>
      </c>
      <c r="C1050" s="14">
        <v>2021</v>
      </c>
      <c r="D1050" s="12" t="s">
        <v>4206</v>
      </c>
      <c r="E1050" s="12" t="s">
        <v>4210</v>
      </c>
      <c r="G1050" s="12" t="s">
        <v>4208</v>
      </c>
      <c r="H1050" s="12" t="s">
        <v>4209</v>
      </c>
      <c r="K1050" s="13">
        <v>44174</v>
      </c>
      <c r="N1050" s="12" t="s">
        <v>3439</v>
      </c>
    </row>
    <row r="1051" spans="1:70" s="12" customFormat="1" ht="13" x14ac:dyDescent="0.3">
      <c r="A1051" s="12" t="s">
        <v>7079</v>
      </c>
      <c r="B1051" s="12" t="s">
        <v>4207</v>
      </c>
      <c r="C1051" s="14">
        <v>2021</v>
      </c>
      <c r="D1051" s="12" t="s">
        <v>4206</v>
      </c>
      <c r="E1051" s="12" t="s">
        <v>4210</v>
      </c>
      <c r="G1051" s="12" t="s">
        <v>4208</v>
      </c>
      <c r="H1051" s="12" t="s">
        <v>4209</v>
      </c>
      <c r="K1051" s="13">
        <v>44174</v>
      </c>
      <c r="N1051" s="12" t="s">
        <v>3439</v>
      </c>
    </row>
    <row r="1052" spans="1:70" s="12" customFormat="1" ht="13" x14ac:dyDescent="0.3">
      <c r="A1052" s="12" t="s">
        <v>7212</v>
      </c>
      <c r="B1052" s="12" t="s">
        <v>4207</v>
      </c>
      <c r="C1052" s="14">
        <v>2021</v>
      </c>
      <c r="D1052" s="12" t="s">
        <v>4206</v>
      </c>
      <c r="E1052" s="12" t="s">
        <v>4210</v>
      </c>
      <c r="G1052" s="12" t="s">
        <v>4208</v>
      </c>
      <c r="H1052" s="12" t="s">
        <v>4209</v>
      </c>
      <c r="K1052" s="13">
        <v>44174</v>
      </c>
      <c r="N1052" s="12" t="s">
        <v>3439</v>
      </c>
    </row>
    <row r="1053" spans="1:70" s="12" customFormat="1" ht="13" x14ac:dyDescent="0.3">
      <c r="A1053" s="12" t="s">
        <v>7738</v>
      </c>
      <c r="B1053" s="12" t="s">
        <v>7658</v>
      </c>
      <c r="C1053" s="14">
        <v>2021</v>
      </c>
      <c r="D1053" s="12" t="s">
        <v>4206</v>
      </c>
      <c r="E1053" s="12" t="s">
        <v>2257</v>
      </c>
      <c r="G1053" s="12">
        <v>77</v>
      </c>
      <c r="H1053" s="12">
        <v>4</v>
      </c>
      <c r="J1053" s="12">
        <v>884</v>
      </c>
      <c r="K1053" s="12">
        <v>895</v>
      </c>
      <c r="M1053" s="12">
        <v>8</v>
      </c>
      <c r="N1053" s="12" t="s">
        <v>3439</v>
      </c>
      <c r="O1053" s="12" t="s">
        <v>7659</v>
      </c>
      <c r="P1053" s="12" t="s">
        <v>7302</v>
      </c>
      <c r="Q1053" s="12" t="s">
        <v>7218</v>
      </c>
      <c r="S1053" s="12" t="s">
        <v>7219</v>
      </c>
      <c r="T1053" s="12" t="s">
        <v>7660</v>
      </c>
    </row>
    <row r="1054" spans="1:70" s="12" customFormat="1" ht="13" x14ac:dyDescent="0.3">
      <c r="A1054" s="12" t="s">
        <v>7858</v>
      </c>
      <c r="B1054" s="12" t="s">
        <v>7658</v>
      </c>
      <c r="C1054" s="14">
        <v>2021</v>
      </c>
      <c r="D1054" s="12" t="s">
        <v>4206</v>
      </c>
      <c r="E1054" s="12" t="s">
        <v>2257</v>
      </c>
      <c r="G1054" s="12">
        <v>77</v>
      </c>
      <c r="H1054" s="12">
        <v>4</v>
      </c>
      <c r="J1054" s="12">
        <v>884</v>
      </c>
      <c r="K1054" s="12">
        <v>895</v>
      </c>
      <c r="M1054" s="12">
        <v>8</v>
      </c>
      <c r="N1054" s="12" t="s">
        <v>3439</v>
      </c>
      <c r="O1054" s="12" t="s">
        <v>7659</v>
      </c>
      <c r="P1054" s="12" t="s">
        <v>7302</v>
      </c>
      <c r="Q1054" s="12" t="s">
        <v>7218</v>
      </c>
      <c r="S1054" s="12" t="s">
        <v>7219</v>
      </c>
      <c r="T1054" s="12" t="s">
        <v>7660</v>
      </c>
    </row>
    <row r="1055" spans="1:70" s="12" customFormat="1" ht="13" x14ac:dyDescent="0.3">
      <c r="A1055" s="12" t="s">
        <v>7886</v>
      </c>
      <c r="B1055" s="12" t="s">
        <v>7658</v>
      </c>
      <c r="C1055" s="14">
        <v>2021</v>
      </c>
      <c r="D1055" s="12" t="s">
        <v>4206</v>
      </c>
      <c r="E1055" s="12" t="s">
        <v>2257</v>
      </c>
      <c r="G1055" s="12">
        <v>77</v>
      </c>
      <c r="H1055" s="12">
        <v>4</v>
      </c>
      <c r="J1055" s="12">
        <v>884</v>
      </c>
      <c r="K1055" s="12">
        <v>895</v>
      </c>
      <c r="M1055" s="12">
        <v>8</v>
      </c>
      <c r="N1055" s="12" t="s">
        <v>3439</v>
      </c>
      <c r="O1055" s="12" t="s">
        <v>7659</v>
      </c>
      <c r="P1055" s="12" t="s">
        <v>7302</v>
      </c>
      <c r="Q1055" s="12" t="s">
        <v>7218</v>
      </c>
      <c r="S1055" s="12" t="s">
        <v>7219</v>
      </c>
      <c r="T1055" s="12" t="s">
        <v>7660</v>
      </c>
    </row>
    <row r="1056" spans="1:70" s="12" customFormat="1" ht="13" x14ac:dyDescent="0.3">
      <c r="A1056" s="12" t="s">
        <v>11404</v>
      </c>
      <c r="B1056" s="12" t="s">
        <v>10821</v>
      </c>
      <c r="C1056" s="14" t="s">
        <v>7891</v>
      </c>
      <c r="D1056" s="12" t="s">
        <v>4206</v>
      </c>
      <c r="E1056" s="12" t="s">
        <v>9787</v>
      </c>
      <c r="U1056" s="12" t="s">
        <v>7891</v>
      </c>
      <c r="V1056" s="12" t="s">
        <v>10822</v>
      </c>
      <c r="W1056" s="12" t="s">
        <v>7891</v>
      </c>
      <c r="X1056" s="12" t="s">
        <v>7891</v>
      </c>
      <c r="Y1056" s="12" t="s">
        <v>7891</v>
      </c>
      <c r="Z1056" s="12" t="s">
        <v>7891</v>
      </c>
      <c r="AA1056" s="12" t="s">
        <v>7891</v>
      </c>
      <c r="AB1056" s="12" t="s">
        <v>10823</v>
      </c>
      <c r="AC1056" s="12" t="s">
        <v>7891</v>
      </c>
      <c r="AD1056" s="12" t="s">
        <v>7891</v>
      </c>
      <c r="AE1056" s="12" t="s">
        <v>7891</v>
      </c>
      <c r="AF1056" s="12" t="s">
        <v>7891</v>
      </c>
      <c r="AG1056" s="12" t="s">
        <v>7891</v>
      </c>
      <c r="AH1056" s="12" t="s">
        <v>7891</v>
      </c>
      <c r="AI1056" s="12" t="s">
        <v>7891</v>
      </c>
      <c r="AJ1056" s="12" t="s">
        <v>7891</v>
      </c>
      <c r="AK1056" s="12" t="s">
        <v>7891</v>
      </c>
      <c r="AL1056" s="12" t="s">
        <v>7891</v>
      </c>
      <c r="AM1056" s="12" t="s">
        <v>7891</v>
      </c>
      <c r="AN1056" s="12" t="s">
        <v>7891</v>
      </c>
      <c r="AO1056" s="12" t="s">
        <v>9790</v>
      </c>
      <c r="AP1056" s="12" t="s">
        <v>9791</v>
      </c>
      <c r="AQ1056" s="12" t="s">
        <v>7891</v>
      </c>
      <c r="AR1056" s="12" t="s">
        <v>7891</v>
      </c>
      <c r="AS1056" s="12" t="s">
        <v>7891</v>
      </c>
      <c r="AT1056" s="12" t="s">
        <v>7916</v>
      </c>
      <c r="AU1056" s="12">
        <v>2021</v>
      </c>
      <c r="AV1056" s="12">
        <v>77</v>
      </c>
      <c r="AW1056" s="12">
        <v>4</v>
      </c>
      <c r="AX1056" s="12" t="s">
        <v>7891</v>
      </c>
      <c r="AY1056" s="12" t="s">
        <v>7891</v>
      </c>
      <c r="AZ1056" s="12" t="s">
        <v>7891</v>
      </c>
      <c r="BA1056" s="12" t="s">
        <v>7891</v>
      </c>
      <c r="BB1056" s="12">
        <v>884</v>
      </c>
      <c r="BC1056" s="12">
        <v>895</v>
      </c>
      <c r="BD1056" s="12" t="s">
        <v>7891</v>
      </c>
      <c r="BE1056" s="12" t="s">
        <v>3439</v>
      </c>
      <c r="BF1056" s="12" t="s">
        <v>7891</v>
      </c>
      <c r="BG1056" s="12" t="s">
        <v>10795</v>
      </c>
      <c r="BH1056" s="12" t="s">
        <v>7891</v>
      </c>
      <c r="BI1056" s="12" t="s">
        <v>7891</v>
      </c>
      <c r="BJ1056" s="12" t="s">
        <v>7891</v>
      </c>
      <c r="BK1056" s="12" t="s">
        <v>7891</v>
      </c>
      <c r="BL1056" s="12" t="s">
        <v>7891</v>
      </c>
      <c r="BM1056" s="12">
        <v>33296508</v>
      </c>
      <c r="BN1056" s="12" t="s">
        <v>7891</v>
      </c>
      <c r="BO1056" s="12" t="s">
        <v>7891</v>
      </c>
      <c r="BP1056" s="12" t="s">
        <v>7891</v>
      </c>
      <c r="BQ1056" s="12" t="s">
        <v>7891</v>
      </c>
      <c r="BR1056" s="12" t="s">
        <v>10824</v>
      </c>
    </row>
    <row r="1057" spans="1:70" s="12" customFormat="1" ht="13" x14ac:dyDescent="0.3">
      <c r="A1057" s="12" t="s">
        <v>11410</v>
      </c>
      <c r="B1057" s="12" t="s">
        <v>10821</v>
      </c>
      <c r="C1057" s="14" t="s">
        <v>7891</v>
      </c>
      <c r="D1057" s="12" t="s">
        <v>4206</v>
      </c>
      <c r="E1057" s="12" t="s">
        <v>9787</v>
      </c>
      <c r="U1057" s="12" t="s">
        <v>7891</v>
      </c>
      <c r="V1057" s="12" t="s">
        <v>10822</v>
      </c>
      <c r="W1057" s="12" t="s">
        <v>7891</v>
      </c>
      <c r="X1057" s="12" t="s">
        <v>7891</v>
      </c>
      <c r="Y1057" s="12" t="s">
        <v>7891</v>
      </c>
      <c r="Z1057" s="12" t="s">
        <v>7891</v>
      </c>
      <c r="AA1057" s="12" t="s">
        <v>7891</v>
      </c>
      <c r="AB1057" s="12" t="s">
        <v>10823</v>
      </c>
      <c r="AC1057" s="12" t="s">
        <v>7891</v>
      </c>
      <c r="AD1057" s="12" t="s">
        <v>7891</v>
      </c>
      <c r="AE1057" s="12" t="s">
        <v>7891</v>
      </c>
      <c r="AF1057" s="12" t="s">
        <v>7891</v>
      </c>
      <c r="AG1057" s="12" t="s">
        <v>7891</v>
      </c>
      <c r="AH1057" s="12" t="s">
        <v>7891</v>
      </c>
      <c r="AI1057" s="12" t="s">
        <v>7891</v>
      </c>
      <c r="AJ1057" s="12" t="s">
        <v>7891</v>
      </c>
      <c r="AK1057" s="12" t="s">
        <v>7891</v>
      </c>
      <c r="AL1057" s="12" t="s">
        <v>7891</v>
      </c>
      <c r="AM1057" s="12" t="s">
        <v>7891</v>
      </c>
      <c r="AN1057" s="12" t="s">
        <v>7891</v>
      </c>
      <c r="AO1057" s="12" t="s">
        <v>9790</v>
      </c>
      <c r="AP1057" s="12" t="s">
        <v>9791</v>
      </c>
      <c r="AQ1057" s="12" t="s">
        <v>7891</v>
      </c>
      <c r="AR1057" s="12" t="s">
        <v>7891</v>
      </c>
      <c r="AS1057" s="12" t="s">
        <v>7891</v>
      </c>
      <c r="AT1057" s="12" t="s">
        <v>7916</v>
      </c>
      <c r="AU1057" s="12">
        <v>2021</v>
      </c>
      <c r="AV1057" s="12">
        <v>77</v>
      </c>
      <c r="AW1057" s="12">
        <v>4</v>
      </c>
      <c r="AX1057" s="12" t="s">
        <v>7891</v>
      </c>
      <c r="AY1057" s="12" t="s">
        <v>7891</v>
      </c>
      <c r="AZ1057" s="12" t="s">
        <v>7891</v>
      </c>
      <c r="BA1057" s="12" t="s">
        <v>7891</v>
      </c>
      <c r="BB1057" s="12">
        <v>884</v>
      </c>
      <c r="BC1057" s="12">
        <v>895</v>
      </c>
      <c r="BD1057" s="12" t="s">
        <v>7891</v>
      </c>
      <c r="BE1057" s="12" t="s">
        <v>3439</v>
      </c>
      <c r="BF1057" s="12" t="s">
        <v>7891</v>
      </c>
      <c r="BG1057" s="12" t="s">
        <v>10795</v>
      </c>
      <c r="BH1057" s="12" t="s">
        <v>7891</v>
      </c>
      <c r="BI1057" s="12" t="s">
        <v>7891</v>
      </c>
      <c r="BJ1057" s="12" t="s">
        <v>7891</v>
      </c>
      <c r="BK1057" s="12" t="s">
        <v>7891</v>
      </c>
      <c r="BL1057" s="12" t="s">
        <v>7891</v>
      </c>
      <c r="BM1057" s="12">
        <v>33296508</v>
      </c>
      <c r="BN1057" s="12" t="s">
        <v>7891</v>
      </c>
      <c r="BO1057" s="12" t="s">
        <v>7891</v>
      </c>
      <c r="BP1057" s="12" t="s">
        <v>7891</v>
      </c>
      <c r="BQ1057" s="12" t="s">
        <v>7891</v>
      </c>
      <c r="BR1057" s="12" t="s">
        <v>10824</v>
      </c>
    </row>
    <row r="1058" spans="1:70" s="12" customFormat="1" ht="13" x14ac:dyDescent="0.3">
      <c r="A1058" s="12" t="s">
        <v>11413</v>
      </c>
      <c r="B1058" s="12" t="s">
        <v>10821</v>
      </c>
      <c r="C1058" s="14" t="s">
        <v>7891</v>
      </c>
      <c r="D1058" s="12" t="s">
        <v>4206</v>
      </c>
      <c r="E1058" s="12" t="s">
        <v>9787</v>
      </c>
      <c r="U1058" s="12" t="s">
        <v>7891</v>
      </c>
      <c r="V1058" s="12" t="s">
        <v>10822</v>
      </c>
      <c r="W1058" s="12" t="s">
        <v>7891</v>
      </c>
      <c r="X1058" s="12" t="s">
        <v>7891</v>
      </c>
      <c r="Y1058" s="12" t="s">
        <v>7891</v>
      </c>
      <c r="Z1058" s="12" t="s">
        <v>7891</v>
      </c>
      <c r="AA1058" s="12" t="s">
        <v>7891</v>
      </c>
      <c r="AB1058" s="12" t="s">
        <v>10823</v>
      </c>
      <c r="AC1058" s="12" t="s">
        <v>7891</v>
      </c>
      <c r="AD1058" s="12" t="s">
        <v>7891</v>
      </c>
      <c r="AE1058" s="12" t="s">
        <v>7891</v>
      </c>
      <c r="AF1058" s="12" t="s">
        <v>7891</v>
      </c>
      <c r="AG1058" s="12" t="s">
        <v>7891</v>
      </c>
      <c r="AH1058" s="12" t="s">
        <v>7891</v>
      </c>
      <c r="AI1058" s="12" t="s">
        <v>7891</v>
      </c>
      <c r="AJ1058" s="12" t="s">
        <v>7891</v>
      </c>
      <c r="AK1058" s="12" t="s">
        <v>7891</v>
      </c>
      <c r="AL1058" s="12" t="s">
        <v>7891</v>
      </c>
      <c r="AM1058" s="12" t="s">
        <v>7891</v>
      </c>
      <c r="AN1058" s="12" t="s">
        <v>7891</v>
      </c>
      <c r="AO1058" s="12" t="s">
        <v>9790</v>
      </c>
      <c r="AP1058" s="12" t="s">
        <v>9791</v>
      </c>
      <c r="AQ1058" s="12" t="s">
        <v>7891</v>
      </c>
      <c r="AR1058" s="12" t="s">
        <v>7891</v>
      </c>
      <c r="AS1058" s="12" t="s">
        <v>7891</v>
      </c>
      <c r="AT1058" s="12" t="s">
        <v>7916</v>
      </c>
      <c r="AU1058" s="12">
        <v>2021</v>
      </c>
      <c r="AV1058" s="12">
        <v>77</v>
      </c>
      <c r="AW1058" s="12">
        <v>4</v>
      </c>
      <c r="AX1058" s="12" t="s">
        <v>7891</v>
      </c>
      <c r="AY1058" s="12" t="s">
        <v>7891</v>
      </c>
      <c r="AZ1058" s="12" t="s">
        <v>7891</v>
      </c>
      <c r="BA1058" s="12" t="s">
        <v>7891</v>
      </c>
      <c r="BB1058" s="12">
        <v>884</v>
      </c>
      <c r="BC1058" s="12">
        <v>895</v>
      </c>
      <c r="BD1058" s="12" t="s">
        <v>7891</v>
      </c>
      <c r="BE1058" s="12" t="s">
        <v>3439</v>
      </c>
      <c r="BF1058" s="12" t="s">
        <v>7891</v>
      </c>
      <c r="BG1058" s="12" t="s">
        <v>10795</v>
      </c>
      <c r="BH1058" s="12" t="s">
        <v>7891</v>
      </c>
      <c r="BI1058" s="12" t="s">
        <v>7891</v>
      </c>
      <c r="BJ1058" s="12" t="s">
        <v>7891</v>
      </c>
      <c r="BK1058" s="12" t="s">
        <v>7891</v>
      </c>
      <c r="BL1058" s="12" t="s">
        <v>7891</v>
      </c>
      <c r="BM1058" s="12">
        <v>33296508</v>
      </c>
      <c r="BN1058" s="12" t="s">
        <v>7891</v>
      </c>
      <c r="BO1058" s="12" t="s">
        <v>7891</v>
      </c>
      <c r="BP1058" s="12" t="s">
        <v>7891</v>
      </c>
      <c r="BQ1058" s="12" t="s">
        <v>7891</v>
      </c>
      <c r="BR1058" s="12" t="s">
        <v>10824</v>
      </c>
    </row>
    <row r="1059" spans="1:70" s="12" customFormat="1" ht="13" x14ac:dyDescent="0.3">
      <c r="A1059" s="12" t="s">
        <v>3856</v>
      </c>
      <c r="B1059" s="12" t="s">
        <v>3437</v>
      </c>
      <c r="C1059" s="14">
        <v>2020</v>
      </c>
      <c r="D1059" s="12" t="s">
        <v>3436</v>
      </c>
      <c r="E1059" s="12" t="s">
        <v>2257</v>
      </c>
      <c r="F1059" s="12" t="s">
        <v>3441</v>
      </c>
      <c r="G1059" s="12" t="str">
        <f>"00219762"</f>
        <v>00219762</v>
      </c>
      <c r="I1059" s="12" t="str">
        <f>"20210401"</f>
        <v>20210401</v>
      </c>
      <c r="J1059" s="12">
        <v>77</v>
      </c>
      <c r="K1059" s="12">
        <v>4</v>
      </c>
      <c r="L1059" s="12">
        <v>884</v>
      </c>
      <c r="M1059" s="12">
        <v>12</v>
      </c>
      <c r="N1059" s="12" t="s">
        <v>3438</v>
      </c>
      <c r="O1059" s="12" t="s">
        <v>3439</v>
      </c>
      <c r="P1059" s="12" t="s">
        <v>2260</v>
      </c>
      <c r="Q1059" s="12" t="s">
        <v>1495</v>
      </c>
      <c r="R1059" s="12" t="s">
        <v>3440</v>
      </c>
      <c r="T1059" s="12" t="s">
        <v>3441</v>
      </c>
      <c r="U1059" s="12" t="s">
        <v>3442</v>
      </c>
    </row>
    <row r="1060" spans="1:70" s="12" customFormat="1" ht="13" x14ac:dyDescent="0.3">
      <c r="A1060" s="12" t="s">
        <v>4015</v>
      </c>
      <c r="B1060" s="12" t="s">
        <v>3437</v>
      </c>
      <c r="C1060" s="14">
        <v>2020</v>
      </c>
      <c r="D1060" s="12" t="s">
        <v>3436</v>
      </c>
      <c r="E1060" s="12" t="s">
        <v>2257</v>
      </c>
      <c r="F1060" s="12" t="s">
        <v>3441</v>
      </c>
      <c r="G1060" s="12" t="str">
        <f>"00219762"</f>
        <v>00219762</v>
      </c>
      <c r="I1060" s="12" t="str">
        <f>"20210401"</f>
        <v>20210401</v>
      </c>
      <c r="J1060" s="12">
        <v>77</v>
      </c>
      <c r="K1060" s="12">
        <v>4</v>
      </c>
      <c r="L1060" s="12">
        <v>884</v>
      </c>
      <c r="M1060" s="12">
        <v>12</v>
      </c>
      <c r="N1060" s="12" t="s">
        <v>3438</v>
      </c>
      <c r="O1060" s="12" t="s">
        <v>3439</v>
      </c>
      <c r="P1060" s="12" t="s">
        <v>2260</v>
      </c>
      <c r="Q1060" s="12" t="s">
        <v>1495</v>
      </c>
      <c r="R1060" s="12" t="s">
        <v>3440</v>
      </c>
      <c r="T1060" s="12" t="s">
        <v>3441</v>
      </c>
      <c r="U1060" s="12" t="s">
        <v>3442</v>
      </c>
    </row>
    <row r="1061" spans="1:70" s="12" customFormat="1" ht="13" x14ac:dyDescent="0.3">
      <c r="A1061" s="12" t="s">
        <v>4086</v>
      </c>
      <c r="B1061" s="12" t="s">
        <v>3437</v>
      </c>
      <c r="C1061" s="14">
        <v>2020</v>
      </c>
      <c r="D1061" s="12" t="s">
        <v>3436</v>
      </c>
      <c r="E1061" s="12" t="s">
        <v>2257</v>
      </c>
      <c r="F1061" s="12" t="s">
        <v>3441</v>
      </c>
      <c r="G1061" s="12" t="str">
        <f>"00219762"</f>
        <v>00219762</v>
      </c>
      <c r="I1061" s="12" t="str">
        <f>"20210401"</f>
        <v>20210401</v>
      </c>
      <c r="J1061" s="12">
        <v>77</v>
      </c>
      <c r="K1061" s="12">
        <v>4</v>
      </c>
      <c r="L1061" s="12">
        <v>884</v>
      </c>
      <c r="M1061" s="12">
        <v>12</v>
      </c>
      <c r="N1061" s="12" t="s">
        <v>3438</v>
      </c>
      <c r="O1061" s="12" t="s">
        <v>3439</v>
      </c>
      <c r="P1061" s="12" t="s">
        <v>2260</v>
      </c>
      <c r="Q1061" s="12" t="s">
        <v>1495</v>
      </c>
      <c r="R1061" s="12" t="s">
        <v>3440</v>
      </c>
      <c r="T1061" s="12" t="s">
        <v>3441</v>
      </c>
      <c r="U1061" s="12" t="s">
        <v>3442</v>
      </c>
    </row>
    <row r="1062" spans="1:70" s="2" customFormat="1" ht="13" x14ac:dyDescent="0.3">
      <c r="A1062" s="2" t="s">
        <v>4116</v>
      </c>
      <c r="B1062" s="2" t="s">
        <v>3437</v>
      </c>
      <c r="C1062" s="9">
        <v>2020</v>
      </c>
      <c r="D1062" s="2" t="s">
        <v>3436</v>
      </c>
      <c r="E1062" s="2" t="s">
        <v>2257</v>
      </c>
      <c r="F1062" s="2" t="s">
        <v>3441</v>
      </c>
      <c r="G1062" s="2" t="str">
        <f>"00219762"</f>
        <v>00219762</v>
      </c>
      <c r="I1062" s="2" t="str">
        <f>"20210401"</f>
        <v>20210401</v>
      </c>
      <c r="J1062" s="2">
        <v>77</v>
      </c>
      <c r="K1062" s="2">
        <v>4</v>
      </c>
      <c r="L1062" s="2">
        <v>884</v>
      </c>
      <c r="M1062" s="2">
        <v>12</v>
      </c>
      <c r="N1062" s="2" t="s">
        <v>3438</v>
      </c>
      <c r="O1062" s="2" t="s">
        <v>3439</v>
      </c>
      <c r="P1062" s="2" t="s">
        <v>2260</v>
      </c>
      <c r="Q1062" s="2" t="s">
        <v>1495</v>
      </c>
      <c r="R1062" s="2" t="s">
        <v>3440</v>
      </c>
      <c r="T1062" s="2" t="s">
        <v>3441</v>
      </c>
      <c r="U1062" s="2" t="s">
        <v>3442</v>
      </c>
    </row>
    <row r="1063" spans="1:70" s="2" customFormat="1" ht="13" x14ac:dyDescent="0.3">
      <c r="A1063" s="2" t="s">
        <v>6816</v>
      </c>
      <c r="B1063" s="2" t="s">
        <v>6137</v>
      </c>
      <c r="C1063" s="9">
        <v>2022</v>
      </c>
      <c r="D1063" s="2" t="s">
        <v>6136</v>
      </c>
      <c r="E1063" s="2" t="s">
        <v>4165</v>
      </c>
      <c r="G1063" s="2" t="s">
        <v>6138</v>
      </c>
      <c r="H1063" s="2" t="s">
        <v>6139</v>
      </c>
      <c r="K1063" s="11">
        <v>44659</v>
      </c>
      <c r="L1063" s="2" t="s">
        <v>6140</v>
      </c>
      <c r="N1063" s="2" t="s">
        <v>1494</v>
      </c>
    </row>
    <row r="1064" spans="1:70" s="2" customFormat="1" ht="13" x14ac:dyDescent="0.3">
      <c r="A1064" s="2" t="s">
        <v>6816</v>
      </c>
      <c r="B1064" s="2" t="s">
        <v>6672</v>
      </c>
      <c r="C1064" s="9">
        <v>2022</v>
      </c>
      <c r="D1064" s="2" t="s">
        <v>6671</v>
      </c>
      <c r="E1064" s="2" t="s">
        <v>6583</v>
      </c>
      <c r="G1064" s="2" t="s">
        <v>6673</v>
      </c>
      <c r="H1064" s="2" t="s">
        <v>6674</v>
      </c>
      <c r="K1064" s="11">
        <v>44614</v>
      </c>
      <c r="N1064" s="2" t="s">
        <v>3620</v>
      </c>
    </row>
    <row r="1065" spans="1:70" s="2" customFormat="1" ht="13" x14ac:dyDescent="0.3">
      <c r="A1065" s="2" t="s">
        <v>6816</v>
      </c>
      <c r="B1065" s="2" t="s">
        <v>5002</v>
      </c>
      <c r="C1065" s="9">
        <v>2021</v>
      </c>
      <c r="D1065" s="2" t="s">
        <v>5001</v>
      </c>
      <c r="E1065" s="2" t="s">
        <v>4137</v>
      </c>
      <c r="G1065" s="2" t="s">
        <v>5003</v>
      </c>
      <c r="H1065" s="2" t="s">
        <v>4408</v>
      </c>
      <c r="K1065" s="11">
        <v>44230</v>
      </c>
      <c r="L1065" s="2" t="s">
        <v>5004</v>
      </c>
      <c r="N1065" s="2" t="s">
        <v>5005</v>
      </c>
    </row>
    <row r="1066" spans="1:70" s="2" customFormat="1" ht="13" x14ac:dyDescent="0.3">
      <c r="A1066" s="2" t="s">
        <v>6816</v>
      </c>
      <c r="B1066" s="2" t="s">
        <v>4406</v>
      </c>
      <c r="C1066" s="9">
        <v>2021</v>
      </c>
      <c r="D1066" s="2" t="s">
        <v>4405</v>
      </c>
      <c r="E1066" s="2" t="s">
        <v>4409</v>
      </c>
      <c r="G1066" s="2" t="s">
        <v>4407</v>
      </c>
      <c r="H1066" s="2" t="s">
        <v>4408</v>
      </c>
      <c r="K1066" s="11">
        <v>44196</v>
      </c>
      <c r="N1066" s="2" t="s">
        <v>4410</v>
      </c>
    </row>
    <row r="1067" spans="1:70" s="2" customFormat="1" ht="13" x14ac:dyDescent="0.3">
      <c r="A1067" s="2" t="s">
        <v>6816</v>
      </c>
      <c r="B1067" s="2" t="s">
        <v>6537</v>
      </c>
      <c r="C1067" s="9">
        <v>2022</v>
      </c>
      <c r="D1067" s="2" t="s">
        <v>6536</v>
      </c>
      <c r="E1067" s="2" t="s">
        <v>4240</v>
      </c>
      <c r="G1067" s="2" t="s">
        <v>6538</v>
      </c>
      <c r="H1067" s="2" t="s">
        <v>6539</v>
      </c>
      <c r="K1067" s="11">
        <v>44585</v>
      </c>
      <c r="L1067" s="2" t="s">
        <v>6540</v>
      </c>
      <c r="N1067" s="2" t="s">
        <v>2461</v>
      </c>
    </row>
    <row r="1068" spans="1:70" s="2" customFormat="1" ht="13" x14ac:dyDescent="0.3">
      <c r="A1068" s="2" t="s">
        <v>7072</v>
      </c>
      <c r="B1068" s="2" t="s">
        <v>7028</v>
      </c>
      <c r="C1068" s="9">
        <v>2022</v>
      </c>
      <c r="D1068" s="2" t="s">
        <v>7027</v>
      </c>
      <c r="E1068" s="2" t="s">
        <v>7030</v>
      </c>
      <c r="G1068" s="2" t="s">
        <v>7029</v>
      </c>
      <c r="H1068" s="2" t="s">
        <v>6539</v>
      </c>
      <c r="K1068" s="11">
        <v>44694</v>
      </c>
      <c r="L1068" s="2" t="s">
        <v>7031</v>
      </c>
      <c r="N1068" s="2" t="s">
        <v>7032</v>
      </c>
    </row>
    <row r="1069" spans="1:70" s="2" customFormat="1" ht="13" x14ac:dyDescent="0.3">
      <c r="A1069" s="2" t="s">
        <v>6816</v>
      </c>
      <c r="B1069" s="2" t="s">
        <v>4927</v>
      </c>
      <c r="C1069" s="9">
        <v>2021</v>
      </c>
      <c r="D1069" s="2" t="s">
        <v>4926</v>
      </c>
      <c r="E1069" s="2" t="s">
        <v>4930</v>
      </c>
      <c r="G1069" s="2" t="s">
        <v>4928</v>
      </c>
      <c r="H1069" s="2" t="s">
        <v>4929</v>
      </c>
      <c r="K1069" s="11">
        <v>44203</v>
      </c>
      <c r="L1069" s="2" t="s">
        <v>4931</v>
      </c>
      <c r="N1069" s="2" t="s">
        <v>556</v>
      </c>
    </row>
    <row r="1070" spans="1:70" s="2" customFormat="1" ht="13" x14ac:dyDescent="0.3">
      <c r="A1070" s="2" t="s">
        <v>6954</v>
      </c>
      <c r="B1070" s="2" t="s">
        <v>6930</v>
      </c>
      <c r="C1070" s="9">
        <v>2022</v>
      </c>
      <c r="D1070" s="2" t="s">
        <v>6929</v>
      </c>
      <c r="E1070" s="2" t="s">
        <v>6933</v>
      </c>
      <c r="G1070" s="2" t="s">
        <v>6931</v>
      </c>
      <c r="H1070" s="2" t="s">
        <v>6932</v>
      </c>
      <c r="K1070" s="11">
        <v>44300</v>
      </c>
      <c r="L1070" s="2" t="s">
        <v>6934</v>
      </c>
      <c r="N1070" s="2" t="s">
        <v>6935</v>
      </c>
    </row>
    <row r="1071" spans="1:70" s="2" customFormat="1" ht="13" x14ac:dyDescent="0.3">
      <c r="A1071" s="2" t="s">
        <v>6816</v>
      </c>
      <c r="B1071" s="2" t="s">
        <v>5399</v>
      </c>
      <c r="C1071" s="9">
        <v>2021</v>
      </c>
      <c r="D1071" s="2" t="s">
        <v>5398</v>
      </c>
      <c r="E1071" s="2" t="s">
        <v>4892</v>
      </c>
      <c r="G1071" s="2" t="s">
        <v>5400</v>
      </c>
      <c r="H1071" s="2" t="s">
        <v>5401</v>
      </c>
      <c r="K1071" s="11">
        <v>44550</v>
      </c>
      <c r="L1071" s="2" t="s">
        <v>5402</v>
      </c>
      <c r="N1071" s="2" t="s">
        <v>5403</v>
      </c>
    </row>
    <row r="1072" spans="1:70" s="2" customFormat="1" ht="13" x14ac:dyDescent="0.3">
      <c r="A1072" s="2" t="s">
        <v>1827</v>
      </c>
      <c r="B1072" s="2" t="s">
        <v>1493</v>
      </c>
      <c r="C1072" s="10" t="str">
        <f>"2022"</f>
        <v>2022</v>
      </c>
      <c r="D1072" s="2" t="s">
        <v>1492</v>
      </c>
      <c r="E1072" s="2" t="s">
        <v>303</v>
      </c>
      <c r="F1072" s="2" t="s">
        <v>1497</v>
      </c>
      <c r="G1072" s="2" t="str">
        <f>"14388871"</f>
        <v>14388871</v>
      </c>
      <c r="I1072" s="2" t="str">
        <f>"Apr2022"</f>
        <v>Apr2022</v>
      </c>
      <c r="J1072" s="2">
        <v>24</v>
      </c>
      <c r="K1072" s="2">
        <v>4</v>
      </c>
      <c r="M1072" s="2">
        <v>1</v>
      </c>
      <c r="N1072" s="2">
        <v>156677828</v>
      </c>
      <c r="O1072" s="2" t="s">
        <v>1494</v>
      </c>
      <c r="P1072" s="2" t="s">
        <v>1092</v>
      </c>
      <c r="Q1072" s="2" t="s">
        <v>1495</v>
      </c>
      <c r="R1072" s="2" t="s">
        <v>1496</v>
      </c>
      <c r="U1072" s="2" t="s">
        <v>1498</v>
      </c>
    </row>
    <row r="1073" spans="1:70" s="2" customFormat="1" ht="13" x14ac:dyDescent="0.3">
      <c r="A1073" s="2" t="s">
        <v>11404</v>
      </c>
      <c r="B1073" s="2" t="s">
        <v>11356</v>
      </c>
      <c r="C1073" s="9" t="s">
        <v>7891</v>
      </c>
      <c r="D1073" s="2" t="s">
        <v>11357</v>
      </c>
      <c r="E1073" s="2" t="s">
        <v>11358</v>
      </c>
      <c r="U1073" s="2" t="s">
        <v>7891</v>
      </c>
      <c r="V1073" s="2" t="s">
        <v>11359</v>
      </c>
      <c r="W1073" s="2" t="s">
        <v>7891</v>
      </c>
      <c r="X1073" s="2" t="s">
        <v>7891</v>
      </c>
      <c r="Y1073" s="2" t="s">
        <v>7891</v>
      </c>
      <c r="Z1073" s="2" t="s">
        <v>7891</v>
      </c>
      <c r="AA1073" s="2" t="s">
        <v>7891</v>
      </c>
      <c r="AB1073" s="2" t="s">
        <v>7891</v>
      </c>
      <c r="AC1073" s="2" t="s">
        <v>7891</v>
      </c>
      <c r="AD1073" s="2" t="s">
        <v>7891</v>
      </c>
      <c r="AE1073" s="2" t="s">
        <v>7891</v>
      </c>
      <c r="AF1073" s="2" t="s">
        <v>7891</v>
      </c>
      <c r="AG1073" s="2" t="s">
        <v>7891</v>
      </c>
      <c r="AH1073" s="2" t="s">
        <v>7891</v>
      </c>
      <c r="AI1073" s="2" t="s">
        <v>7891</v>
      </c>
      <c r="AJ1073" s="2" t="s">
        <v>7891</v>
      </c>
      <c r="AK1073" s="2" t="s">
        <v>7891</v>
      </c>
      <c r="AL1073" s="2" t="s">
        <v>7891</v>
      </c>
      <c r="AM1073" s="2" t="s">
        <v>7891</v>
      </c>
      <c r="AN1073" s="2" t="s">
        <v>7891</v>
      </c>
      <c r="AO1073" s="2" t="s">
        <v>11360</v>
      </c>
      <c r="AP1073" s="2" t="s">
        <v>7891</v>
      </c>
      <c r="AQ1073" s="2" t="s">
        <v>11361</v>
      </c>
      <c r="AR1073" s="2" t="s">
        <v>7891</v>
      </c>
      <c r="AS1073" s="2" t="s">
        <v>7891</v>
      </c>
      <c r="AT1073" s="2" t="s">
        <v>7891</v>
      </c>
      <c r="AU1073" s="2">
        <v>2020</v>
      </c>
      <c r="AV1073" s="2" t="s">
        <v>7891</v>
      </c>
      <c r="AW1073" s="2" t="s">
        <v>7891</v>
      </c>
      <c r="AX1073" s="2" t="s">
        <v>7891</v>
      </c>
      <c r="AY1073" s="2" t="s">
        <v>7891</v>
      </c>
      <c r="AZ1073" s="2" t="s">
        <v>7891</v>
      </c>
      <c r="BA1073" s="2" t="s">
        <v>7891</v>
      </c>
      <c r="BB1073" s="2">
        <v>123</v>
      </c>
      <c r="BC1073" s="2">
        <v>127</v>
      </c>
      <c r="BD1073" s="2" t="s">
        <v>7891</v>
      </c>
      <c r="BE1073" s="2" t="s">
        <v>7891</v>
      </c>
      <c r="BF1073" s="2" t="s">
        <v>7891</v>
      </c>
      <c r="BG1073" s="2" t="s">
        <v>7891</v>
      </c>
      <c r="BH1073" s="2" t="s">
        <v>7891</v>
      </c>
      <c r="BI1073" s="2" t="s">
        <v>7891</v>
      </c>
      <c r="BJ1073" s="2" t="s">
        <v>7891</v>
      </c>
      <c r="BK1073" s="2" t="s">
        <v>7891</v>
      </c>
      <c r="BL1073" s="2" t="s">
        <v>7891</v>
      </c>
      <c r="BM1073" s="2" t="s">
        <v>7891</v>
      </c>
      <c r="BN1073" s="2" t="s">
        <v>7891</v>
      </c>
      <c r="BO1073" s="2" t="s">
        <v>7891</v>
      </c>
      <c r="BP1073" s="2" t="s">
        <v>7891</v>
      </c>
      <c r="BQ1073" s="2" t="s">
        <v>7891</v>
      </c>
      <c r="BR1073" s="2" t="s">
        <v>11362</v>
      </c>
    </row>
    <row r="1074" spans="1:70" s="2" customFormat="1" ht="13" x14ac:dyDescent="0.3">
      <c r="A1074" s="2" t="s">
        <v>3856</v>
      </c>
      <c r="B1074" s="2" t="s">
        <v>3617</v>
      </c>
      <c r="C1074" s="9">
        <v>2022</v>
      </c>
      <c r="D1074" s="2" t="s">
        <v>3616</v>
      </c>
      <c r="E1074" s="2" t="s">
        <v>3618</v>
      </c>
      <c r="F1074" s="2" t="s">
        <v>3621</v>
      </c>
      <c r="G1074" s="2" t="str">
        <f>"17517885"</f>
        <v>17517885</v>
      </c>
      <c r="I1074" s="2" t="str">
        <f>"20220222"</f>
        <v>20220222</v>
      </c>
      <c r="N1074" s="2" t="s">
        <v>3619</v>
      </c>
      <c r="O1074" s="2" t="s">
        <v>3620</v>
      </c>
      <c r="P1074" s="2" t="s">
        <v>2053</v>
      </c>
      <c r="Q1074" s="2" t="s">
        <v>2054</v>
      </c>
      <c r="R1074" s="2" t="s">
        <v>2055</v>
      </c>
      <c r="T1074" s="2" t="s">
        <v>3621</v>
      </c>
      <c r="U1074" s="2" t="s">
        <v>3622</v>
      </c>
    </row>
    <row r="1075" spans="1:70" s="2" customFormat="1" ht="13" x14ac:dyDescent="0.3">
      <c r="A1075" s="2" t="s">
        <v>11404</v>
      </c>
      <c r="B1075" s="2" t="s">
        <v>10788</v>
      </c>
      <c r="C1075" s="9" t="s">
        <v>7891</v>
      </c>
      <c r="D1075" s="2" t="s">
        <v>4405</v>
      </c>
      <c r="E1075" s="2" t="s">
        <v>10789</v>
      </c>
      <c r="U1075" s="2" t="s">
        <v>7891</v>
      </c>
      <c r="V1075" s="2" t="s">
        <v>10790</v>
      </c>
      <c r="W1075" s="2" t="s">
        <v>7891</v>
      </c>
      <c r="X1075" s="2" t="s">
        <v>7891</v>
      </c>
      <c r="Y1075" s="2" t="s">
        <v>7891</v>
      </c>
      <c r="Z1075" s="2" t="s">
        <v>7891</v>
      </c>
      <c r="AA1075" s="2" t="s">
        <v>10791</v>
      </c>
      <c r="AB1075" s="2" t="s">
        <v>10792</v>
      </c>
      <c r="AC1075" s="2" t="s">
        <v>7891</v>
      </c>
      <c r="AD1075" s="2" t="s">
        <v>7891</v>
      </c>
      <c r="AE1075" s="2" t="s">
        <v>7891</v>
      </c>
      <c r="AF1075" s="2" t="s">
        <v>7891</v>
      </c>
      <c r="AG1075" s="2" t="s">
        <v>7891</v>
      </c>
      <c r="AH1075" s="2" t="s">
        <v>7891</v>
      </c>
      <c r="AI1075" s="2" t="s">
        <v>7891</v>
      </c>
      <c r="AJ1075" s="2" t="s">
        <v>7891</v>
      </c>
      <c r="AK1075" s="2" t="s">
        <v>7891</v>
      </c>
      <c r="AL1075" s="2" t="s">
        <v>7891</v>
      </c>
      <c r="AM1075" s="2" t="s">
        <v>7891</v>
      </c>
      <c r="AN1075" s="2" t="s">
        <v>7891</v>
      </c>
      <c r="AO1075" s="2" t="s">
        <v>10793</v>
      </c>
      <c r="AP1075" s="2" t="s">
        <v>10794</v>
      </c>
      <c r="AQ1075" s="2" t="s">
        <v>7891</v>
      </c>
      <c r="AR1075" s="2" t="s">
        <v>7891</v>
      </c>
      <c r="AS1075" s="2" t="s">
        <v>7891</v>
      </c>
      <c r="AT1075" s="2" t="s">
        <v>8870</v>
      </c>
      <c r="AU1075" s="2">
        <v>2021</v>
      </c>
      <c r="AV1075" s="2">
        <v>54</v>
      </c>
      <c r="AW1075" s="2">
        <v>1</v>
      </c>
      <c r="AX1075" s="2" t="s">
        <v>7891</v>
      </c>
      <c r="AY1075" s="2" t="s">
        <v>7891</v>
      </c>
      <c r="AZ1075" s="2" t="s">
        <v>7891</v>
      </c>
      <c r="BA1075" s="2" t="s">
        <v>7891</v>
      </c>
      <c r="BB1075" s="2">
        <v>215</v>
      </c>
      <c r="BC1075" s="2">
        <v>224</v>
      </c>
      <c r="BD1075" s="2" t="s">
        <v>7891</v>
      </c>
      <c r="BE1075" s="2" t="s">
        <v>4410</v>
      </c>
      <c r="BF1075" s="2" t="s">
        <v>7891</v>
      </c>
      <c r="BG1075" s="2" t="s">
        <v>10795</v>
      </c>
      <c r="BH1075" s="2" t="s">
        <v>7891</v>
      </c>
      <c r="BI1075" s="2" t="s">
        <v>7891</v>
      </c>
      <c r="BJ1075" s="2" t="s">
        <v>7891</v>
      </c>
      <c r="BK1075" s="2" t="s">
        <v>7891</v>
      </c>
      <c r="BL1075" s="2" t="s">
        <v>7891</v>
      </c>
      <c r="BM1075" s="2">
        <v>33382162</v>
      </c>
      <c r="BN1075" s="2" t="s">
        <v>7891</v>
      </c>
      <c r="BO1075" s="2" t="s">
        <v>7891</v>
      </c>
      <c r="BP1075" s="2" t="s">
        <v>7891</v>
      </c>
      <c r="BQ1075" s="2" t="s">
        <v>7891</v>
      </c>
      <c r="BR1075" s="2" t="s">
        <v>10796</v>
      </c>
    </row>
    <row r="1076" spans="1:70" s="2" customFormat="1" ht="13" x14ac:dyDescent="0.3">
      <c r="A1076" s="2" t="s">
        <v>7738</v>
      </c>
      <c r="B1076" s="2" t="s">
        <v>7515</v>
      </c>
      <c r="C1076" s="9">
        <v>2022</v>
      </c>
      <c r="D1076" s="2" t="s">
        <v>7027</v>
      </c>
      <c r="E1076" s="2" t="s">
        <v>7516</v>
      </c>
      <c r="G1076" s="2">
        <v>13</v>
      </c>
      <c r="I1076" s="2">
        <v>868942</v>
      </c>
      <c r="N1076" s="2" t="s">
        <v>7032</v>
      </c>
      <c r="O1076" s="2" t="s">
        <v>7517</v>
      </c>
      <c r="P1076" s="2" t="s">
        <v>467</v>
      </c>
      <c r="Q1076" s="2" t="s">
        <v>7218</v>
      </c>
      <c r="R1076" s="2" t="s">
        <v>7266</v>
      </c>
      <c r="S1076" s="2" t="s">
        <v>7219</v>
      </c>
      <c r="T1076" s="2" t="s">
        <v>7518</v>
      </c>
    </row>
    <row r="1077" spans="1:70" s="2" customFormat="1" ht="13" x14ac:dyDescent="0.3">
      <c r="A1077" s="2" t="s">
        <v>3856</v>
      </c>
      <c r="B1077" s="2" t="s">
        <v>2458</v>
      </c>
      <c r="C1077" s="9">
        <v>2022</v>
      </c>
      <c r="D1077" s="2" t="s">
        <v>2457</v>
      </c>
      <c r="E1077" s="2" t="s">
        <v>2459</v>
      </c>
      <c r="F1077" s="2" t="s">
        <v>2463</v>
      </c>
      <c r="G1077" s="2" t="str">
        <f>"16640640"</f>
        <v>16640640</v>
      </c>
      <c r="I1077" s="2" t="str">
        <f>"20220105"</f>
        <v>20220105</v>
      </c>
      <c r="J1077" s="2">
        <v>12</v>
      </c>
      <c r="N1077" s="2" t="s">
        <v>2460</v>
      </c>
      <c r="O1077" s="2" t="s">
        <v>2461</v>
      </c>
      <c r="P1077" s="2" t="s">
        <v>2069</v>
      </c>
      <c r="Q1077" s="2" t="s">
        <v>1495</v>
      </c>
      <c r="R1077" s="2" t="s">
        <v>2462</v>
      </c>
      <c r="T1077" s="2" t="s">
        <v>2463</v>
      </c>
      <c r="U1077" s="2" t="s">
        <v>2464</v>
      </c>
    </row>
    <row r="1078" spans="1:70" s="2" customFormat="1" ht="13" x14ac:dyDescent="0.3">
      <c r="A1078" s="2" t="s">
        <v>1827</v>
      </c>
      <c r="B1078" s="2" t="s">
        <v>554</v>
      </c>
      <c r="C1078" s="10">
        <v>2021</v>
      </c>
      <c r="D1078" s="2" t="s">
        <v>553</v>
      </c>
      <c r="E1078" s="2" t="s">
        <v>555</v>
      </c>
      <c r="F1078" s="2" t="s">
        <v>559</v>
      </c>
      <c r="G1078" s="2" t="str">
        <f>"14712377"</f>
        <v>14712377</v>
      </c>
      <c r="I1078" s="2" t="str">
        <f>"1/6/2021"</f>
        <v>1/6/2021</v>
      </c>
      <c r="J1078" s="2">
        <v>21</v>
      </c>
      <c r="K1078" s="2">
        <v>1</v>
      </c>
      <c r="L1078" s="2">
        <v>1</v>
      </c>
      <c r="M1078" s="2">
        <v>4</v>
      </c>
      <c r="N1078" s="2">
        <v>147947411</v>
      </c>
      <c r="O1078" s="2" t="s">
        <v>556</v>
      </c>
      <c r="P1078" s="2" t="s">
        <v>557</v>
      </c>
      <c r="Q1078" s="2" t="s">
        <v>507</v>
      </c>
      <c r="R1078" s="2" t="s">
        <v>558</v>
      </c>
      <c r="U1078" s="2" t="s">
        <v>560</v>
      </c>
    </row>
    <row r="1079" spans="1:70" s="12" customFormat="1" ht="13" x14ac:dyDescent="0.3">
      <c r="A1079" s="12" t="s">
        <v>7505</v>
      </c>
      <c r="B1079" s="12" t="s">
        <v>7360</v>
      </c>
      <c r="C1079" s="14">
        <v>2022</v>
      </c>
      <c r="D1079" s="12" t="s">
        <v>6929</v>
      </c>
      <c r="E1079" s="12" t="s">
        <v>7361</v>
      </c>
      <c r="G1079" s="12">
        <v>43</v>
      </c>
      <c r="H1079" s="12">
        <v>2</v>
      </c>
      <c r="J1079" s="12">
        <v>470</v>
      </c>
      <c r="K1079" s="12">
        <v>482</v>
      </c>
      <c r="M1079" s="12">
        <v>1</v>
      </c>
      <c r="N1079" s="12" t="s">
        <v>6935</v>
      </c>
      <c r="O1079" s="12" t="s">
        <v>7362</v>
      </c>
      <c r="P1079" s="12" t="s">
        <v>467</v>
      </c>
      <c r="Q1079" s="12" t="s">
        <v>7218</v>
      </c>
      <c r="S1079" s="12" t="s">
        <v>7219</v>
      </c>
      <c r="T1079" s="12" t="s">
        <v>7363</v>
      </c>
    </row>
    <row r="1080" spans="1:70" s="2" customFormat="1" ht="13" x14ac:dyDescent="0.3">
      <c r="A1080" s="2" t="s">
        <v>11407</v>
      </c>
      <c r="B1080" s="2" t="s">
        <v>11500</v>
      </c>
      <c r="C1080" s="9" t="s">
        <v>7891</v>
      </c>
      <c r="D1080" s="2" t="s">
        <v>11501</v>
      </c>
      <c r="E1080" s="2" t="s">
        <v>11502</v>
      </c>
      <c r="U1080" s="2" t="s">
        <v>7891</v>
      </c>
      <c r="V1080" s="2" t="s">
        <v>11503</v>
      </c>
      <c r="W1080" s="2" t="s">
        <v>7891</v>
      </c>
      <c r="X1080" s="2" t="s">
        <v>7891</v>
      </c>
      <c r="Y1080" s="2" t="s">
        <v>7891</v>
      </c>
      <c r="Z1080" s="2" t="s">
        <v>7891</v>
      </c>
      <c r="AA1080" s="2" t="s">
        <v>11504</v>
      </c>
      <c r="AB1080" s="2" t="s">
        <v>11505</v>
      </c>
      <c r="AC1080" s="2" t="s">
        <v>7891</v>
      </c>
      <c r="AD1080" s="2" t="s">
        <v>7891</v>
      </c>
      <c r="AE1080" s="2" t="s">
        <v>7891</v>
      </c>
      <c r="AF1080" s="2" t="s">
        <v>7891</v>
      </c>
      <c r="AG1080" s="2" t="s">
        <v>7891</v>
      </c>
      <c r="AH1080" s="2" t="s">
        <v>7891</v>
      </c>
      <c r="AI1080" s="2" t="s">
        <v>7891</v>
      </c>
      <c r="AJ1080" s="2" t="s">
        <v>7891</v>
      </c>
      <c r="AK1080" s="2" t="s">
        <v>7891</v>
      </c>
      <c r="AL1080" s="2" t="s">
        <v>7891</v>
      </c>
      <c r="AM1080" s="2" t="s">
        <v>7891</v>
      </c>
      <c r="AN1080" s="2" t="s">
        <v>7891</v>
      </c>
      <c r="AO1080" s="2" t="s">
        <v>11506</v>
      </c>
      <c r="AP1080" s="2" t="s">
        <v>11507</v>
      </c>
      <c r="AQ1080" s="2" t="s">
        <v>7891</v>
      </c>
      <c r="AR1080" s="2" t="s">
        <v>7891</v>
      </c>
      <c r="AS1080" s="2" t="s">
        <v>7891</v>
      </c>
      <c r="AT1080" s="2" t="s">
        <v>7945</v>
      </c>
      <c r="AU1080" s="2">
        <v>2022</v>
      </c>
      <c r="AV1080" s="2">
        <v>43</v>
      </c>
      <c r="AW1080" s="2">
        <v>2</v>
      </c>
      <c r="AX1080" s="2" t="s">
        <v>7891</v>
      </c>
      <c r="AY1080" s="2" t="s">
        <v>7891</v>
      </c>
      <c r="AZ1080" s="2" t="s">
        <v>7891</v>
      </c>
      <c r="BA1080" s="2" t="s">
        <v>7891</v>
      </c>
      <c r="BB1080" s="2">
        <v>470</v>
      </c>
      <c r="BC1080" s="2">
        <v>482</v>
      </c>
      <c r="BD1080" s="2" t="s">
        <v>7891</v>
      </c>
      <c r="BE1080" s="2" t="s">
        <v>6935</v>
      </c>
      <c r="BF1080" s="2" t="s">
        <v>7891</v>
      </c>
      <c r="BG1080" s="2" t="s">
        <v>7968</v>
      </c>
      <c r="BH1080" s="2" t="s">
        <v>7891</v>
      </c>
      <c r="BI1080" s="2" t="s">
        <v>7891</v>
      </c>
      <c r="BJ1080" s="2" t="s">
        <v>7891</v>
      </c>
      <c r="BK1080" s="2" t="s">
        <v>7891</v>
      </c>
      <c r="BL1080" s="2" t="s">
        <v>7891</v>
      </c>
      <c r="BM1080" s="2">
        <v>33850276</v>
      </c>
      <c r="BN1080" s="2" t="s">
        <v>7891</v>
      </c>
      <c r="BO1080" s="2" t="s">
        <v>7891</v>
      </c>
      <c r="BP1080" s="2" t="s">
        <v>7891</v>
      </c>
      <c r="BQ1080" s="2" t="s">
        <v>7891</v>
      </c>
      <c r="BR1080" s="2" t="s">
        <v>11508</v>
      </c>
    </row>
    <row r="1081" spans="1:70" s="2" customFormat="1" ht="13" x14ac:dyDescent="0.3">
      <c r="A1081" s="2" t="s">
        <v>3856</v>
      </c>
      <c r="B1081" s="2" t="s">
        <v>3563</v>
      </c>
      <c r="C1081" s="9">
        <v>2020</v>
      </c>
      <c r="D1081" s="2" t="s">
        <v>3562</v>
      </c>
      <c r="E1081" s="2" t="s">
        <v>2756</v>
      </c>
      <c r="F1081" s="2" t="s">
        <v>3567</v>
      </c>
      <c r="G1081" s="2" t="str">
        <f>"13811118"</f>
        <v>13811118</v>
      </c>
      <c r="I1081" s="2" t="str">
        <f>"20210701"</f>
        <v>20210701</v>
      </c>
      <c r="J1081" s="2">
        <v>25</v>
      </c>
      <c r="K1081" s="2">
        <v>3</v>
      </c>
      <c r="L1081" s="2">
        <v>373</v>
      </c>
      <c r="M1081" s="2">
        <v>17</v>
      </c>
      <c r="N1081" s="2" t="s">
        <v>3564</v>
      </c>
      <c r="O1081" s="2" t="s">
        <v>3565</v>
      </c>
      <c r="P1081" s="2" t="s">
        <v>2118</v>
      </c>
      <c r="Q1081" s="2" t="s">
        <v>1495</v>
      </c>
      <c r="R1081" s="2" t="s">
        <v>3566</v>
      </c>
      <c r="T1081" s="2" t="s">
        <v>3567</v>
      </c>
      <c r="U1081" s="2" t="s">
        <v>3568</v>
      </c>
    </row>
    <row r="1082" spans="1:70" s="2" customFormat="1" ht="13" x14ac:dyDescent="0.3">
      <c r="A1082" s="2" t="s">
        <v>6816</v>
      </c>
      <c r="B1082" s="2" t="s">
        <v>6161</v>
      </c>
      <c r="C1082" s="9">
        <v>2022</v>
      </c>
      <c r="D1082" s="2" t="s">
        <v>6160</v>
      </c>
      <c r="E1082" s="2" t="s">
        <v>2135</v>
      </c>
      <c r="G1082" s="2" t="s">
        <v>6162</v>
      </c>
      <c r="H1082" s="2" t="s">
        <v>6163</v>
      </c>
      <c r="K1082" s="11">
        <v>44696</v>
      </c>
      <c r="L1082" s="2" t="s">
        <v>6164</v>
      </c>
      <c r="N1082" s="2" t="s">
        <v>6165</v>
      </c>
    </row>
    <row r="1083" spans="1:70" s="2" customFormat="1" ht="13" x14ac:dyDescent="0.3">
      <c r="A1083" s="2" t="s">
        <v>6816</v>
      </c>
      <c r="B1083" s="2" t="s">
        <v>6530</v>
      </c>
      <c r="C1083" s="9">
        <v>2022</v>
      </c>
      <c r="D1083" s="2" t="s">
        <v>6529</v>
      </c>
      <c r="E1083" s="2" t="s">
        <v>5046</v>
      </c>
      <c r="G1083" s="2" t="s">
        <v>6531</v>
      </c>
      <c r="H1083" s="2" t="s">
        <v>6532</v>
      </c>
      <c r="K1083" s="11">
        <v>44677</v>
      </c>
      <c r="N1083" s="2" t="s">
        <v>3072</v>
      </c>
    </row>
    <row r="1084" spans="1:70" s="12" customFormat="1" ht="13" x14ac:dyDescent="0.3">
      <c r="A1084" s="12" t="s">
        <v>6816</v>
      </c>
      <c r="B1084" s="12" t="s">
        <v>6296</v>
      </c>
      <c r="C1084" s="14">
        <v>2022</v>
      </c>
      <c r="D1084" s="12" t="s">
        <v>6295</v>
      </c>
      <c r="E1084" s="12" t="s">
        <v>6299</v>
      </c>
      <c r="G1084" s="12" t="s">
        <v>6297</v>
      </c>
      <c r="H1084" s="12" t="s">
        <v>6298</v>
      </c>
      <c r="K1084" s="13">
        <v>44602</v>
      </c>
      <c r="L1084" s="12" t="s">
        <v>6300</v>
      </c>
      <c r="N1084" s="12" t="s">
        <v>1545</v>
      </c>
    </row>
    <row r="1085" spans="1:70" s="2" customFormat="1" ht="13" x14ac:dyDescent="0.3">
      <c r="A1085" s="2" t="s">
        <v>11404</v>
      </c>
      <c r="B1085" s="2" t="s">
        <v>8017</v>
      </c>
      <c r="C1085" s="9" t="s">
        <v>7891</v>
      </c>
      <c r="D1085" s="2" t="s">
        <v>6160</v>
      </c>
      <c r="E1085" s="2" t="s">
        <v>8018</v>
      </c>
      <c r="U1085" s="2" t="s">
        <v>7891</v>
      </c>
      <c r="V1085" s="2" t="s">
        <v>8019</v>
      </c>
      <c r="W1085" s="2" t="s">
        <v>7891</v>
      </c>
      <c r="X1085" s="2" t="s">
        <v>7891</v>
      </c>
      <c r="Y1085" s="2" t="s">
        <v>7891</v>
      </c>
      <c r="Z1085" s="2" t="s">
        <v>7891</v>
      </c>
      <c r="AA1085" s="2" t="s">
        <v>7891</v>
      </c>
      <c r="AB1085" s="2" t="s">
        <v>7891</v>
      </c>
      <c r="AC1085" s="2" t="s">
        <v>7891</v>
      </c>
      <c r="AD1085" s="2" t="s">
        <v>7891</v>
      </c>
      <c r="AE1085" s="2" t="s">
        <v>7891</v>
      </c>
      <c r="AF1085" s="2" t="s">
        <v>7891</v>
      </c>
      <c r="AG1085" s="2" t="s">
        <v>7891</v>
      </c>
      <c r="AH1085" s="2" t="s">
        <v>7891</v>
      </c>
      <c r="AI1085" s="2" t="s">
        <v>7891</v>
      </c>
      <c r="AJ1085" s="2" t="s">
        <v>7891</v>
      </c>
      <c r="AK1085" s="2" t="s">
        <v>7891</v>
      </c>
      <c r="AL1085" s="2" t="s">
        <v>7891</v>
      </c>
      <c r="AM1085" s="2" t="s">
        <v>7891</v>
      </c>
      <c r="AN1085" s="2" t="s">
        <v>7891</v>
      </c>
      <c r="AO1085" s="2" t="s">
        <v>7891</v>
      </c>
      <c r="AP1085" s="2" t="s">
        <v>8020</v>
      </c>
      <c r="AQ1085" s="2" t="s">
        <v>7891</v>
      </c>
      <c r="AR1085" s="2" t="s">
        <v>7891</v>
      </c>
      <c r="AS1085" s="2" t="s">
        <v>7891</v>
      </c>
      <c r="AT1085" s="2" t="s">
        <v>8021</v>
      </c>
      <c r="AU1085" s="2">
        <v>2022</v>
      </c>
      <c r="AV1085" s="2">
        <v>22</v>
      </c>
      <c r="AW1085" s="2">
        <v>1</v>
      </c>
      <c r="AX1085" s="2" t="s">
        <v>7891</v>
      </c>
      <c r="AY1085" s="2" t="s">
        <v>7891</v>
      </c>
      <c r="AZ1085" s="2" t="s">
        <v>7891</v>
      </c>
      <c r="BA1085" s="2" t="s">
        <v>7891</v>
      </c>
      <c r="BB1085" s="2" t="s">
        <v>7891</v>
      </c>
      <c r="BC1085" s="2" t="s">
        <v>7891</v>
      </c>
      <c r="BD1085" s="2">
        <v>336</v>
      </c>
      <c r="BE1085" s="2" t="s">
        <v>6165</v>
      </c>
      <c r="BF1085" s="2" t="s">
        <v>7891</v>
      </c>
      <c r="BG1085" s="2" t="s">
        <v>7891</v>
      </c>
      <c r="BH1085" s="2" t="s">
        <v>7891</v>
      </c>
      <c r="BI1085" s="2" t="s">
        <v>7891</v>
      </c>
      <c r="BJ1085" s="2" t="s">
        <v>7891</v>
      </c>
      <c r="BK1085" s="2" t="s">
        <v>7891</v>
      </c>
      <c r="BL1085" s="2" t="s">
        <v>7891</v>
      </c>
      <c r="BM1085" s="2">
        <v>35570282</v>
      </c>
      <c r="BN1085" s="2" t="s">
        <v>7891</v>
      </c>
      <c r="BO1085" s="2" t="s">
        <v>7891</v>
      </c>
      <c r="BP1085" s="2" t="s">
        <v>7891</v>
      </c>
      <c r="BQ1085" s="2" t="s">
        <v>7891</v>
      </c>
      <c r="BR1085" s="2" t="s">
        <v>8022</v>
      </c>
    </row>
    <row r="1086" spans="1:70" s="12" customFormat="1" ht="13" x14ac:dyDescent="0.3">
      <c r="A1086" s="12" t="s">
        <v>1827</v>
      </c>
      <c r="B1086" s="12" t="s">
        <v>1544</v>
      </c>
      <c r="C1086" s="15">
        <v>2022</v>
      </c>
      <c r="D1086" s="12" t="s">
        <v>1543</v>
      </c>
      <c r="E1086" s="12" t="s">
        <v>1442</v>
      </c>
      <c r="G1086" s="12" t="str">
        <f>"08919887"</f>
        <v>08919887</v>
      </c>
      <c r="I1086" s="12" t="str">
        <f>"Mar2022"</f>
        <v>Mar2022</v>
      </c>
      <c r="J1086" s="12">
        <v>35</v>
      </c>
      <c r="K1086" s="12">
        <v>2</v>
      </c>
      <c r="L1086" s="12">
        <v>245</v>
      </c>
      <c r="M1086" s="12">
        <v>7</v>
      </c>
      <c r="N1086" s="12">
        <v>155620307</v>
      </c>
      <c r="O1086" s="12" t="s">
        <v>1545</v>
      </c>
      <c r="P1086" s="12" t="s">
        <v>481</v>
      </c>
      <c r="Q1086" s="12" t="s">
        <v>467</v>
      </c>
      <c r="U1086" s="12" t="s">
        <v>1546</v>
      </c>
    </row>
    <row r="1087" spans="1:70" s="2" customFormat="1" ht="13" x14ac:dyDescent="0.3">
      <c r="A1087" s="2" t="s">
        <v>3856</v>
      </c>
      <c r="B1087" s="2" t="s">
        <v>1544</v>
      </c>
      <c r="C1087" s="9">
        <v>2022</v>
      </c>
      <c r="D1087" s="2" t="s">
        <v>3514</v>
      </c>
      <c r="E1087" s="2" t="s">
        <v>3411</v>
      </c>
      <c r="F1087" s="2" t="s">
        <v>3517</v>
      </c>
      <c r="G1087" s="2" t="str">
        <f>"08919887"</f>
        <v>08919887</v>
      </c>
      <c r="I1087" s="2" t="str">
        <f>"20220301"</f>
        <v>20220301</v>
      </c>
      <c r="J1087" s="2">
        <v>35</v>
      </c>
      <c r="K1087" s="2">
        <v>2</v>
      </c>
      <c r="L1087" s="2">
        <v>245</v>
      </c>
      <c r="M1087" s="2">
        <v>7</v>
      </c>
      <c r="N1087" s="2" t="s">
        <v>3515</v>
      </c>
      <c r="O1087" s="2" t="s">
        <v>1545</v>
      </c>
      <c r="P1087" s="2" t="s">
        <v>2129</v>
      </c>
      <c r="Q1087" s="2" t="s">
        <v>1495</v>
      </c>
      <c r="R1087" s="2" t="s">
        <v>3516</v>
      </c>
      <c r="T1087" s="2" t="s">
        <v>3517</v>
      </c>
      <c r="U1087" s="2" t="s">
        <v>3518</v>
      </c>
    </row>
    <row r="1088" spans="1:70" s="2" customFormat="1" ht="13" x14ac:dyDescent="0.3">
      <c r="A1088" s="2" t="s">
        <v>3856</v>
      </c>
      <c r="B1088" s="2" t="s">
        <v>3070</v>
      </c>
      <c r="C1088" s="9">
        <v>2022</v>
      </c>
      <c r="D1088" s="2" t="s">
        <v>3069</v>
      </c>
      <c r="E1088" s="2" t="s">
        <v>383</v>
      </c>
      <c r="F1088" s="2" t="s">
        <v>3073</v>
      </c>
      <c r="G1088" s="2" t="str">
        <f>"10188827"</f>
        <v>10188827</v>
      </c>
      <c r="I1088" s="2" t="str">
        <f>"20220426"</f>
        <v>20220426</v>
      </c>
      <c r="N1088" s="2" t="s">
        <v>3071</v>
      </c>
      <c r="O1088" s="2" t="s">
        <v>3072</v>
      </c>
      <c r="P1088" s="2" t="s">
        <v>2108</v>
      </c>
      <c r="Q1088" s="2" t="s">
        <v>2054</v>
      </c>
      <c r="R1088" s="2" t="s">
        <v>2055</v>
      </c>
      <c r="T1088" s="2" t="s">
        <v>3073</v>
      </c>
      <c r="U1088" s="2" t="s">
        <v>3074</v>
      </c>
    </row>
    <row r="1089" spans="1:70" s="2" customFormat="1" ht="13" x14ac:dyDescent="0.3">
      <c r="A1089" s="2" t="s">
        <v>3856</v>
      </c>
      <c r="B1089" s="2" t="s">
        <v>2265</v>
      </c>
      <c r="C1089" s="9">
        <v>2022</v>
      </c>
      <c r="D1089" s="2" t="s">
        <v>2264</v>
      </c>
      <c r="E1089" s="2" t="s">
        <v>2266</v>
      </c>
      <c r="F1089" s="2" t="s">
        <v>2271</v>
      </c>
      <c r="H1089" s="2" t="str">
        <f>"9783319899985; 9783319899992; 9783319900001"</f>
        <v>9783319899985; 9783319899992; 9783319900001</v>
      </c>
      <c r="I1089" s="2" t="str">
        <f>"20220101"</f>
        <v>20220101</v>
      </c>
      <c r="L1089" s="2">
        <v>4351</v>
      </c>
      <c r="M1089" s="2">
        <v>32</v>
      </c>
      <c r="N1089" s="2" t="s">
        <v>2267</v>
      </c>
      <c r="O1089" s="2" t="s">
        <v>2268</v>
      </c>
      <c r="P1089" s="2" t="s">
        <v>2269</v>
      </c>
      <c r="Q1089" s="2" t="s">
        <v>2078</v>
      </c>
      <c r="R1089" s="2" t="s">
        <v>2270</v>
      </c>
      <c r="T1089" s="2" t="s">
        <v>2271</v>
      </c>
      <c r="U1089" s="2" t="s">
        <v>2272</v>
      </c>
    </row>
    <row r="1090" spans="1:70" s="2" customFormat="1" ht="13" x14ac:dyDescent="0.3">
      <c r="A1090" s="2" t="s">
        <v>1922</v>
      </c>
      <c r="B1090" s="2" t="s">
        <v>1858</v>
      </c>
      <c r="C1090" s="10" t="str">
        <f>"2021"</f>
        <v>2021</v>
      </c>
      <c r="D1090" s="2" t="s">
        <v>1857</v>
      </c>
      <c r="E1090" s="2" t="s">
        <v>951</v>
      </c>
      <c r="I1090" s="2" t="str">
        <f>"Aug2021"</f>
        <v>Aug2021</v>
      </c>
      <c r="J1090" s="2">
        <v>40</v>
      </c>
      <c r="K1090" s="2">
        <v>3</v>
      </c>
      <c r="L1090" s="2">
        <v>4</v>
      </c>
      <c r="M1090" s="2">
        <v>4</v>
      </c>
      <c r="N1090" s="2">
        <v>152323005</v>
      </c>
      <c r="P1090" s="2" t="s">
        <v>952</v>
      </c>
      <c r="Q1090" s="2" t="s">
        <v>677</v>
      </c>
      <c r="R1090" s="2" t="s">
        <v>1859</v>
      </c>
      <c r="U1090" s="2" t="s">
        <v>1860</v>
      </c>
    </row>
    <row r="1091" spans="1:70" s="2" customFormat="1" ht="13" x14ac:dyDescent="0.3">
      <c r="A1091" s="2" t="s">
        <v>6816</v>
      </c>
      <c r="B1091" s="2" t="s">
        <v>5330</v>
      </c>
      <c r="C1091" s="9">
        <v>2021</v>
      </c>
      <c r="D1091" s="2" t="s">
        <v>5329</v>
      </c>
      <c r="E1091" s="2" t="s">
        <v>4359</v>
      </c>
      <c r="G1091" s="2" t="s">
        <v>5331</v>
      </c>
      <c r="H1091" s="2" t="s">
        <v>5332</v>
      </c>
      <c r="K1091" s="11">
        <v>44535</v>
      </c>
      <c r="N1091" s="2" t="s">
        <v>5333</v>
      </c>
    </row>
    <row r="1092" spans="1:70" s="2" customFormat="1" ht="13" x14ac:dyDescent="0.3">
      <c r="A1092" s="2" t="s">
        <v>6816</v>
      </c>
      <c r="B1092" s="2" t="s">
        <v>5109</v>
      </c>
      <c r="C1092" s="9">
        <v>2021</v>
      </c>
      <c r="D1092" s="2" t="s">
        <v>5108</v>
      </c>
      <c r="E1092" s="2" t="s">
        <v>5112</v>
      </c>
      <c r="G1092" s="2" t="s">
        <v>5110</v>
      </c>
      <c r="H1092" s="2" t="s">
        <v>5111</v>
      </c>
      <c r="K1092" s="11">
        <v>44288</v>
      </c>
      <c r="N1092" s="2" t="s">
        <v>5113</v>
      </c>
    </row>
    <row r="1093" spans="1:70" s="12" customFormat="1" ht="13" x14ac:dyDescent="0.3">
      <c r="A1093" s="12" t="s">
        <v>6954</v>
      </c>
      <c r="B1093" s="12" t="s">
        <v>6858</v>
      </c>
      <c r="C1093" s="14">
        <v>2021</v>
      </c>
      <c r="D1093" s="12" t="s">
        <v>6857</v>
      </c>
      <c r="E1093" s="12" t="s">
        <v>4836</v>
      </c>
      <c r="G1093" s="12" t="s">
        <v>6859</v>
      </c>
      <c r="H1093" s="12" t="s">
        <v>5111</v>
      </c>
      <c r="K1093" s="13">
        <v>44528</v>
      </c>
      <c r="N1093" s="12" t="s">
        <v>6860</v>
      </c>
    </row>
    <row r="1094" spans="1:70" s="12" customFormat="1" ht="13" x14ac:dyDescent="0.3">
      <c r="A1094" s="12" t="s">
        <v>7078</v>
      </c>
      <c r="B1094" s="12" t="s">
        <v>6858</v>
      </c>
      <c r="C1094" s="14">
        <v>2021</v>
      </c>
      <c r="D1094" s="12" t="s">
        <v>6857</v>
      </c>
      <c r="E1094" s="12" t="s">
        <v>4836</v>
      </c>
      <c r="G1094" s="12" t="s">
        <v>6859</v>
      </c>
      <c r="H1094" s="12" t="s">
        <v>5111</v>
      </c>
      <c r="K1094" s="13">
        <v>44528</v>
      </c>
      <c r="N1094" s="12" t="s">
        <v>6860</v>
      </c>
    </row>
    <row r="1095" spans="1:70" s="12" customFormat="1" ht="13" x14ac:dyDescent="0.3">
      <c r="A1095" s="12" t="s">
        <v>7196</v>
      </c>
      <c r="B1095" s="12" t="s">
        <v>6858</v>
      </c>
      <c r="C1095" s="14">
        <v>2021</v>
      </c>
      <c r="D1095" s="12" t="s">
        <v>6857</v>
      </c>
      <c r="E1095" s="12" t="s">
        <v>4836</v>
      </c>
      <c r="G1095" s="12" t="s">
        <v>6859</v>
      </c>
      <c r="H1095" s="12" t="s">
        <v>5111</v>
      </c>
      <c r="K1095" s="13">
        <v>44528</v>
      </c>
      <c r="N1095" s="12" t="s">
        <v>6860</v>
      </c>
    </row>
    <row r="1096" spans="1:70" s="2" customFormat="1" ht="13" x14ac:dyDescent="0.3">
      <c r="A1096" s="2" t="s">
        <v>11404</v>
      </c>
      <c r="B1096" s="2" t="s">
        <v>10606</v>
      </c>
      <c r="C1096" s="9" t="s">
        <v>7891</v>
      </c>
      <c r="D1096" s="2" t="s">
        <v>10607</v>
      </c>
      <c r="E1096" s="2" t="s">
        <v>10608</v>
      </c>
      <c r="U1096" s="2" t="s">
        <v>7891</v>
      </c>
      <c r="V1096" s="2" t="s">
        <v>10609</v>
      </c>
      <c r="W1096" s="2" t="s">
        <v>7891</v>
      </c>
      <c r="X1096" s="2" t="s">
        <v>7891</v>
      </c>
      <c r="Y1096" s="2" t="s">
        <v>7891</v>
      </c>
      <c r="Z1096" s="2" t="s">
        <v>7891</v>
      </c>
      <c r="AA1096" s="2" t="s">
        <v>10610</v>
      </c>
      <c r="AB1096" s="2" t="s">
        <v>10611</v>
      </c>
      <c r="AC1096" s="2" t="s">
        <v>7891</v>
      </c>
      <c r="AD1096" s="2" t="s">
        <v>7891</v>
      </c>
      <c r="AE1096" s="2" t="s">
        <v>7891</v>
      </c>
      <c r="AF1096" s="2" t="s">
        <v>7891</v>
      </c>
      <c r="AG1096" s="2" t="s">
        <v>7891</v>
      </c>
      <c r="AH1096" s="2" t="s">
        <v>7891</v>
      </c>
      <c r="AI1096" s="2" t="s">
        <v>7891</v>
      </c>
      <c r="AJ1096" s="2" t="s">
        <v>7891</v>
      </c>
      <c r="AK1096" s="2" t="s">
        <v>7891</v>
      </c>
      <c r="AL1096" s="2" t="s">
        <v>7891</v>
      </c>
      <c r="AM1096" s="2" t="s">
        <v>7891</v>
      </c>
      <c r="AN1096" s="2" t="s">
        <v>7891</v>
      </c>
      <c r="AO1096" s="2" t="s">
        <v>10612</v>
      </c>
      <c r="AP1096" s="2" t="s">
        <v>10613</v>
      </c>
      <c r="AQ1096" s="2" t="s">
        <v>7891</v>
      </c>
      <c r="AR1096" s="2" t="s">
        <v>7891</v>
      </c>
      <c r="AS1096" s="2" t="s">
        <v>7891</v>
      </c>
      <c r="AT1096" s="2" t="s">
        <v>7891</v>
      </c>
      <c r="AU1096" s="2">
        <v>2021</v>
      </c>
      <c r="AV1096" s="2">
        <v>21</v>
      </c>
      <c r="AW1096" s="2">
        <v>12</v>
      </c>
      <c r="AX1096" s="2" t="s">
        <v>7891</v>
      </c>
      <c r="AY1096" s="2" t="s">
        <v>7891</v>
      </c>
      <c r="AZ1096" s="2" t="s">
        <v>7891</v>
      </c>
      <c r="BA1096" s="2" t="s">
        <v>7891</v>
      </c>
      <c r="BB1096" s="2">
        <v>2213</v>
      </c>
      <c r="BC1096" s="2">
        <v>2219</v>
      </c>
      <c r="BD1096" s="2" t="s">
        <v>7891</v>
      </c>
      <c r="BE1096" s="2" t="s">
        <v>10614</v>
      </c>
      <c r="BF1096" s="2" t="s">
        <v>7891</v>
      </c>
      <c r="BG1096" s="2" t="s">
        <v>7891</v>
      </c>
      <c r="BH1096" s="2" t="s">
        <v>7891</v>
      </c>
      <c r="BI1096" s="2" t="s">
        <v>7891</v>
      </c>
      <c r="BJ1096" s="2" t="s">
        <v>7891</v>
      </c>
      <c r="BK1096" s="2" t="s">
        <v>7891</v>
      </c>
      <c r="BL1096" s="2" t="s">
        <v>7891</v>
      </c>
      <c r="BM1096" s="2">
        <v>33906597</v>
      </c>
      <c r="BN1096" s="2" t="s">
        <v>7891</v>
      </c>
      <c r="BO1096" s="2" t="s">
        <v>7891</v>
      </c>
      <c r="BP1096" s="2" t="s">
        <v>7891</v>
      </c>
      <c r="BQ1096" s="2" t="s">
        <v>7891</v>
      </c>
      <c r="BR1096" s="2" t="s">
        <v>10615</v>
      </c>
    </row>
    <row r="1097" spans="1:70" s="2" customFormat="1" ht="13" x14ac:dyDescent="0.3">
      <c r="A1097" s="2" t="s">
        <v>11404</v>
      </c>
      <c r="B1097" s="2" t="s">
        <v>10616</v>
      </c>
      <c r="C1097" s="9" t="s">
        <v>7891</v>
      </c>
      <c r="D1097" s="2" t="s">
        <v>10617</v>
      </c>
      <c r="E1097" s="2" t="s">
        <v>10618</v>
      </c>
      <c r="U1097" s="2" t="s">
        <v>7891</v>
      </c>
      <c r="V1097" s="2" t="s">
        <v>10619</v>
      </c>
      <c r="W1097" s="2" t="s">
        <v>7891</v>
      </c>
      <c r="X1097" s="2" t="s">
        <v>7891</v>
      </c>
      <c r="Y1097" s="2" t="s">
        <v>7891</v>
      </c>
      <c r="Z1097" s="2" t="s">
        <v>7891</v>
      </c>
      <c r="AA1097" s="2" t="s">
        <v>7891</v>
      </c>
      <c r="AB1097" s="2" t="s">
        <v>7891</v>
      </c>
      <c r="AC1097" s="2" t="s">
        <v>7891</v>
      </c>
      <c r="AD1097" s="2" t="s">
        <v>7891</v>
      </c>
      <c r="AE1097" s="2" t="s">
        <v>7891</v>
      </c>
      <c r="AF1097" s="2" t="s">
        <v>7891</v>
      </c>
      <c r="AG1097" s="2" t="s">
        <v>7891</v>
      </c>
      <c r="AH1097" s="2" t="s">
        <v>7891</v>
      </c>
      <c r="AI1097" s="2" t="s">
        <v>7891</v>
      </c>
      <c r="AJ1097" s="2" t="s">
        <v>7891</v>
      </c>
      <c r="AK1097" s="2" t="s">
        <v>7891</v>
      </c>
      <c r="AL1097" s="2" t="s">
        <v>7891</v>
      </c>
      <c r="AM1097" s="2" t="s">
        <v>7891</v>
      </c>
      <c r="AN1097" s="2" t="s">
        <v>7891</v>
      </c>
      <c r="AO1097" s="2" t="s">
        <v>7891</v>
      </c>
      <c r="AP1097" s="2" t="s">
        <v>10620</v>
      </c>
      <c r="AQ1097" s="2" t="s">
        <v>7891</v>
      </c>
      <c r="AR1097" s="2" t="s">
        <v>7891</v>
      </c>
      <c r="AS1097" s="2" t="s">
        <v>7891</v>
      </c>
      <c r="AT1097" s="2" t="s">
        <v>7891</v>
      </c>
      <c r="AU1097" s="2">
        <v>2021</v>
      </c>
      <c r="AV1097" s="2">
        <v>17</v>
      </c>
      <c r="AW1097" s="2" t="s">
        <v>7891</v>
      </c>
      <c r="AX1097" s="2" t="s">
        <v>7891</v>
      </c>
      <c r="AY1097" s="2" t="s">
        <v>7891</v>
      </c>
      <c r="AZ1097" s="2" t="s">
        <v>7891</v>
      </c>
      <c r="BA1097" s="2" t="s">
        <v>7891</v>
      </c>
      <c r="BB1097" s="2">
        <v>423</v>
      </c>
      <c r="BC1097" s="2">
        <v>431</v>
      </c>
      <c r="BD1097" s="2" t="s">
        <v>7891</v>
      </c>
      <c r="BE1097" s="2" t="s">
        <v>7891</v>
      </c>
      <c r="BF1097" s="2" t="s">
        <v>7891</v>
      </c>
      <c r="BG1097" s="2" t="s">
        <v>7891</v>
      </c>
      <c r="BH1097" s="2" t="s">
        <v>7891</v>
      </c>
      <c r="BI1097" s="2" t="s">
        <v>7891</v>
      </c>
      <c r="BJ1097" s="2" t="s">
        <v>7891</v>
      </c>
      <c r="BK1097" s="2" t="s">
        <v>7891</v>
      </c>
      <c r="BL1097" s="2" t="s">
        <v>7891</v>
      </c>
      <c r="BM1097" s="2">
        <v>34040380</v>
      </c>
      <c r="BN1097" s="2" t="s">
        <v>7891</v>
      </c>
      <c r="BO1097" s="2" t="s">
        <v>7891</v>
      </c>
      <c r="BP1097" s="2" t="s">
        <v>7891</v>
      </c>
      <c r="BQ1097" s="2" t="s">
        <v>7891</v>
      </c>
      <c r="BR1097" s="2" t="s">
        <v>10621</v>
      </c>
    </row>
    <row r="1098" spans="1:70" s="12" customFormat="1" ht="13" x14ac:dyDescent="0.3">
      <c r="A1098" s="12" t="s">
        <v>7505</v>
      </c>
      <c r="B1098" s="12" t="s">
        <v>7395</v>
      </c>
      <c r="C1098" s="14">
        <v>2021</v>
      </c>
      <c r="D1098" s="12" t="s">
        <v>6857</v>
      </c>
      <c r="E1098" s="12" t="s">
        <v>7270</v>
      </c>
      <c r="G1098" s="12">
        <v>6</v>
      </c>
      <c r="H1098" s="12">
        <v>12</v>
      </c>
      <c r="J1098" s="12" t="s">
        <v>7396</v>
      </c>
      <c r="K1098" s="12" t="s">
        <v>7397</v>
      </c>
      <c r="N1098" s="12" t="s">
        <v>6860</v>
      </c>
      <c r="O1098" s="12" t="s">
        <v>7398</v>
      </c>
      <c r="P1098" s="12" t="s">
        <v>7302</v>
      </c>
      <c r="Q1098" s="12" t="s">
        <v>7218</v>
      </c>
      <c r="R1098" s="12" t="s">
        <v>7385</v>
      </c>
      <c r="S1098" s="12" t="s">
        <v>7219</v>
      </c>
      <c r="T1098" s="12" t="s">
        <v>7399</v>
      </c>
    </row>
    <row r="1099" spans="1:70" s="12" customFormat="1" ht="13" x14ac:dyDescent="0.3">
      <c r="A1099" s="12" t="s">
        <v>7744</v>
      </c>
      <c r="B1099" s="12" t="s">
        <v>7395</v>
      </c>
      <c r="C1099" s="14">
        <v>2021</v>
      </c>
      <c r="D1099" s="12" t="s">
        <v>6857</v>
      </c>
      <c r="E1099" s="12" t="s">
        <v>7270</v>
      </c>
      <c r="G1099" s="12">
        <v>6</v>
      </c>
      <c r="H1099" s="12">
        <v>12</v>
      </c>
      <c r="J1099" s="12" t="s">
        <v>7396</v>
      </c>
      <c r="K1099" s="12" t="s">
        <v>7397</v>
      </c>
      <c r="N1099" s="12" t="s">
        <v>6860</v>
      </c>
      <c r="O1099" s="12" t="s">
        <v>7398</v>
      </c>
      <c r="P1099" s="12" t="s">
        <v>7302</v>
      </c>
      <c r="Q1099" s="12" t="s">
        <v>7218</v>
      </c>
      <c r="R1099" s="12" t="s">
        <v>7385</v>
      </c>
      <c r="S1099" s="12" t="s">
        <v>7219</v>
      </c>
      <c r="T1099" s="12" t="s">
        <v>7399</v>
      </c>
    </row>
    <row r="1100" spans="1:70" s="12" customFormat="1" ht="13" x14ac:dyDescent="0.3">
      <c r="A1100" s="12" t="s">
        <v>7868</v>
      </c>
      <c r="B1100" s="12" t="s">
        <v>7395</v>
      </c>
      <c r="C1100" s="14">
        <v>2021</v>
      </c>
      <c r="D1100" s="12" t="s">
        <v>6857</v>
      </c>
      <c r="E1100" s="12" t="s">
        <v>7270</v>
      </c>
      <c r="G1100" s="12">
        <v>6</v>
      </c>
      <c r="H1100" s="12">
        <v>12</v>
      </c>
      <c r="J1100" s="12" t="s">
        <v>7396</v>
      </c>
      <c r="K1100" s="12" t="s">
        <v>7397</v>
      </c>
      <c r="N1100" s="12" t="s">
        <v>6860</v>
      </c>
      <c r="O1100" s="12" t="s">
        <v>7398</v>
      </c>
      <c r="P1100" s="12" t="s">
        <v>7302</v>
      </c>
      <c r="Q1100" s="12" t="s">
        <v>7218</v>
      </c>
      <c r="R1100" s="12" t="s">
        <v>7385</v>
      </c>
      <c r="S1100" s="12" t="s">
        <v>7219</v>
      </c>
      <c r="T1100" s="12" t="s">
        <v>7399</v>
      </c>
    </row>
    <row r="1101" spans="1:70" s="12" customFormat="1" ht="13" x14ac:dyDescent="0.3">
      <c r="A1101" s="12" t="s">
        <v>11407</v>
      </c>
      <c r="B1101" s="12" t="s">
        <v>11431</v>
      </c>
      <c r="C1101" s="14" t="s">
        <v>7891</v>
      </c>
      <c r="D1101" s="12" t="s">
        <v>6857</v>
      </c>
      <c r="E1101" s="12" t="s">
        <v>10744</v>
      </c>
      <c r="U1101" s="12" t="s">
        <v>7891</v>
      </c>
      <c r="V1101" s="12" t="s">
        <v>11432</v>
      </c>
      <c r="W1101" s="12" t="s">
        <v>7891</v>
      </c>
      <c r="X1101" s="12" t="s">
        <v>7891</v>
      </c>
      <c r="Y1101" s="12" t="s">
        <v>7891</v>
      </c>
      <c r="Z1101" s="12" t="s">
        <v>7891</v>
      </c>
      <c r="AA1101" s="12" t="s">
        <v>11433</v>
      </c>
      <c r="AB1101" s="12" t="s">
        <v>11434</v>
      </c>
      <c r="AC1101" s="12" t="s">
        <v>7891</v>
      </c>
      <c r="AD1101" s="12" t="s">
        <v>7891</v>
      </c>
      <c r="AE1101" s="12" t="s">
        <v>7891</v>
      </c>
      <c r="AF1101" s="12" t="s">
        <v>7891</v>
      </c>
      <c r="AG1101" s="12" t="s">
        <v>7891</v>
      </c>
      <c r="AH1101" s="12" t="s">
        <v>7891</v>
      </c>
      <c r="AI1101" s="12" t="s">
        <v>7891</v>
      </c>
      <c r="AJ1101" s="12" t="s">
        <v>7891</v>
      </c>
      <c r="AK1101" s="12" t="s">
        <v>7891</v>
      </c>
      <c r="AL1101" s="12" t="s">
        <v>7891</v>
      </c>
      <c r="AM1101" s="12" t="s">
        <v>7891</v>
      </c>
      <c r="AN1101" s="12" t="s">
        <v>7891</v>
      </c>
      <c r="AO1101" s="12" t="s">
        <v>10748</v>
      </c>
      <c r="AP1101" s="12" t="s">
        <v>7891</v>
      </c>
      <c r="AQ1101" s="12" t="s">
        <v>7891</v>
      </c>
      <c r="AR1101" s="12" t="s">
        <v>7891</v>
      </c>
      <c r="AS1101" s="12" t="s">
        <v>7891</v>
      </c>
      <c r="AT1101" s="12" t="s">
        <v>7924</v>
      </c>
      <c r="AU1101" s="12">
        <v>2021</v>
      </c>
      <c r="AV1101" s="12">
        <v>6</v>
      </c>
      <c r="AW1101" s="12">
        <v>12</v>
      </c>
      <c r="AX1101" s="12" t="s">
        <v>7891</v>
      </c>
      <c r="AY1101" s="12" t="s">
        <v>7891</v>
      </c>
      <c r="AZ1101" s="12" t="s">
        <v>7891</v>
      </c>
      <c r="BA1101" s="12" t="s">
        <v>7891</v>
      </c>
      <c r="BB1101" s="12" t="s">
        <v>11435</v>
      </c>
      <c r="BC1101" s="12" t="s">
        <v>11436</v>
      </c>
      <c r="BD1101" s="12" t="s">
        <v>7891</v>
      </c>
      <c r="BE1101" s="12" t="s">
        <v>7891</v>
      </c>
      <c r="BF1101" s="12" t="s">
        <v>7891</v>
      </c>
      <c r="BG1101" s="12" t="s">
        <v>7891</v>
      </c>
      <c r="BH1101" s="12" t="s">
        <v>7891</v>
      </c>
      <c r="BI1101" s="12" t="s">
        <v>7891</v>
      </c>
      <c r="BJ1101" s="12" t="s">
        <v>7891</v>
      </c>
      <c r="BK1101" s="12" t="s">
        <v>7891</v>
      </c>
      <c r="BL1101" s="12" t="s">
        <v>7891</v>
      </c>
      <c r="BM1101" s="12">
        <v>34838199</v>
      </c>
      <c r="BN1101" s="12" t="s">
        <v>7891</v>
      </c>
      <c r="BO1101" s="12" t="s">
        <v>7891</v>
      </c>
      <c r="BP1101" s="12" t="s">
        <v>7891</v>
      </c>
      <c r="BQ1101" s="12" t="s">
        <v>7891</v>
      </c>
      <c r="BR1101" s="12" t="s">
        <v>11437</v>
      </c>
    </row>
    <row r="1102" spans="1:70" s="2" customFormat="1" ht="13" x14ac:dyDescent="0.3">
      <c r="A1102" s="2" t="s">
        <v>11409</v>
      </c>
      <c r="B1102" s="2" t="s">
        <v>11431</v>
      </c>
      <c r="C1102" s="9" t="s">
        <v>7891</v>
      </c>
      <c r="D1102" s="2" t="s">
        <v>6857</v>
      </c>
      <c r="E1102" s="2" t="s">
        <v>10744</v>
      </c>
      <c r="U1102" s="2" t="s">
        <v>7891</v>
      </c>
      <c r="V1102" s="2" t="s">
        <v>7891</v>
      </c>
      <c r="W1102" s="2" t="s">
        <v>7891</v>
      </c>
      <c r="X1102" s="2" t="s">
        <v>7891</v>
      </c>
      <c r="Y1102" s="2" t="s">
        <v>7891</v>
      </c>
      <c r="Z1102" s="2" t="s">
        <v>7891</v>
      </c>
      <c r="AA1102" s="2" t="s">
        <v>11433</v>
      </c>
      <c r="AB1102" s="2" t="s">
        <v>11434</v>
      </c>
      <c r="AC1102" s="2" t="s">
        <v>7891</v>
      </c>
      <c r="AD1102" s="2" t="s">
        <v>7891</v>
      </c>
      <c r="AE1102" s="2" t="s">
        <v>7891</v>
      </c>
      <c r="AF1102" s="2" t="s">
        <v>7891</v>
      </c>
      <c r="AG1102" s="2" t="s">
        <v>7891</v>
      </c>
      <c r="AH1102" s="2" t="s">
        <v>7891</v>
      </c>
      <c r="AI1102" s="2" t="s">
        <v>7891</v>
      </c>
      <c r="AJ1102" s="2" t="s">
        <v>7891</v>
      </c>
      <c r="AK1102" s="2" t="s">
        <v>7891</v>
      </c>
      <c r="AL1102" s="2" t="s">
        <v>7891</v>
      </c>
      <c r="AM1102" s="2" t="s">
        <v>7891</v>
      </c>
      <c r="AN1102" s="2" t="s">
        <v>7891</v>
      </c>
      <c r="AO1102" s="2" t="s">
        <v>10748</v>
      </c>
      <c r="AP1102" s="2" t="s">
        <v>7891</v>
      </c>
      <c r="AQ1102" s="2" t="s">
        <v>7891</v>
      </c>
      <c r="AR1102" s="2" t="s">
        <v>7891</v>
      </c>
      <c r="AS1102" s="2" t="s">
        <v>7891</v>
      </c>
      <c r="AT1102" s="2" t="s">
        <v>7924</v>
      </c>
      <c r="AU1102" s="2">
        <v>2021</v>
      </c>
      <c r="AV1102" s="2">
        <v>6</v>
      </c>
      <c r="AW1102" s="2">
        <v>12</v>
      </c>
      <c r="AX1102" s="2" t="s">
        <v>7891</v>
      </c>
      <c r="AY1102" s="2" t="s">
        <v>7891</v>
      </c>
      <c r="AZ1102" s="2" t="s">
        <v>7891</v>
      </c>
      <c r="BA1102" s="2" t="s">
        <v>7891</v>
      </c>
      <c r="BB1102" s="2" t="s">
        <v>11435</v>
      </c>
      <c r="BC1102" s="2" t="s">
        <v>11436</v>
      </c>
      <c r="BD1102" s="2" t="s">
        <v>7891</v>
      </c>
      <c r="BE1102" s="2" t="s">
        <v>7891</v>
      </c>
      <c r="BF1102" s="2" t="s">
        <v>7891</v>
      </c>
      <c r="BG1102" s="2" t="s">
        <v>7891</v>
      </c>
      <c r="BH1102" s="2" t="s">
        <v>7891</v>
      </c>
      <c r="BI1102" s="2" t="s">
        <v>7891</v>
      </c>
      <c r="BJ1102" s="2" t="s">
        <v>7891</v>
      </c>
      <c r="BK1102" s="2" t="s">
        <v>7891</v>
      </c>
      <c r="BL1102" s="2" t="s">
        <v>7891</v>
      </c>
      <c r="BM1102" s="2">
        <v>34838199</v>
      </c>
      <c r="BN1102" s="2" t="s">
        <v>7891</v>
      </c>
      <c r="BO1102" s="2" t="s">
        <v>7891</v>
      </c>
      <c r="BP1102" s="2" t="s">
        <v>7891</v>
      </c>
      <c r="BQ1102" s="2" t="s">
        <v>7891</v>
      </c>
      <c r="BR1102" s="2" t="s">
        <v>11437</v>
      </c>
    </row>
    <row r="1103" spans="1:70" s="12" customFormat="1" ht="13" x14ac:dyDescent="0.3">
      <c r="A1103" s="12" t="s">
        <v>11404</v>
      </c>
      <c r="B1103" s="12" t="s">
        <v>10313</v>
      </c>
      <c r="C1103" s="14" t="s">
        <v>7891</v>
      </c>
      <c r="D1103" s="12" t="s">
        <v>10314</v>
      </c>
      <c r="E1103" s="12" t="s">
        <v>10315</v>
      </c>
      <c r="U1103" s="12" t="s">
        <v>7891</v>
      </c>
      <c r="V1103" s="12" t="s">
        <v>10316</v>
      </c>
      <c r="W1103" s="12" t="s">
        <v>7891</v>
      </c>
      <c r="X1103" s="12" t="s">
        <v>7891</v>
      </c>
      <c r="Y1103" s="12" t="s">
        <v>7891</v>
      </c>
      <c r="Z1103" s="12" t="s">
        <v>7891</v>
      </c>
      <c r="AA1103" s="12" t="s">
        <v>7891</v>
      </c>
      <c r="AB1103" s="12" t="s">
        <v>7891</v>
      </c>
      <c r="AC1103" s="12" t="s">
        <v>7891</v>
      </c>
      <c r="AD1103" s="12" t="s">
        <v>7891</v>
      </c>
      <c r="AE1103" s="12" t="s">
        <v>7891</v>
      </c>
      <c r="AF1103" s="12" t="s">
        <v>7891</v>
      </c>
      <c r="AG1103" s="12" t="s">
        <v>7891</v>
      </c>
      <c r="AH1103" s="12" t="s">
        <v>7891</v>
      </c>
      <c r="AI1103" s="12" t="s">
        <v>7891</v>
      </c>
      <c r="AJ1103" s="12" t="s">
        <v>7891</v>
      </c>
      <c r="AK1103" s="12" t="s">
        <v>7891</v>
      </c>
      <c r="AL1103" s="12" t="s">
        <v>7891</v>
      </c>
      <c r="AM1103" s="12" t="s">
        <v>7891</v>
      </c>
      <c r="AN1103" s="12" t="s">
        <v>7891</v>
      </c>
      <c r="AO1103" s="12" t="s">
        <v>10317</v>
      </c>
      <c r="AP1103" s="12" t="s">
        <v>10318</v>
      </c>
      <c r="AQ1103" s="12" t="s">
        <v>7891</v>
      </c>
      <c r="AR1103" s="12" t="s">
        <v>7891</v>
      </c>
      <c r="AS1103" s="12" t="s">
        <v>7891</v>
      </c>
      <c r="AT1103" s="12" t="s">
        <v>10319</v>
      </c>
      <c r="AU1103" s="12">
        <v>2021</v>
      </c>
      <c r="AV1103" s="12">
        <v>30</v>
      </c>
      <c r="AW1103" s="12">
        <v>5</v>
      </c>
      <c r="AX1103" s="12" t="s">
        <v>7891</v>
      </c>
      <c r="AY1103" s="12" t="s">
        <v>7891</v>
      </c>
      <c r="AZ1103" s="12" t="s">
        <v>7891</v>
      </c>
      <c r="BA1103" s="12" t="s">
        <v>7891</v>
      </c>
      <c r="BB1103" s="12">
        <v>424</v>
      </c>
      <c r="BC1103" s="12">
        <v>439</v>
      </c>
      <c r="BD1103" s="12" t="s">
        <v>7891</v>
      </c>
      <c r="BE1103" s="12" t="s">
        <v>1235</v>
      </c>
      <c r="BF1103" s="12" t="s">
        <v>7891</v>
      </c>
      <c r="BG1103" s="12" t="s">
        <v>10231</v>
      </c>
      <c r="BH1103" s="12" t="s">
        <v>7891</v>
      </c>
      <c r="BI1103" s="12" t="s">
        <v>7891</v>
      </c>
      <c r="BJ1103" s="12" t="s">
        <v>7891</v>
      </c>
      <c r="BK1103" s="12" t="s">
        <v>7891</v>
      </c>
      <c r="BL1103" s="12" t="s">
        <v>7891</v>
      </c>
      <c r="BM1103" s="12" t="s">
        <v>7891</v>
      </c>
      <c r="BN1103" s="12" t="s">
        <v>7891</v>
      </c>
      <c r="BO1103" s="12" t="s">
        <v>7891</v>
      </c>
      <c r="BP1103" s="12" t="s">
        <v>7891</v>
      </c>
      <c r="BQ1103" s="12" t="s">
        <v>7891</v>
      </c>
      <c r="BR1103" s="12" t="s">
        <v>10320</v>
      </c>
    </row>
    <row r="1104" spans="1:70" s="12" customFormat="1" ht="13" x14ac:dyDescent="0.3">
      <c r="A1104" s="12" t="s">
        <v>1827</v>
      </c>
      <c r="B1104" s="12" t="s">
        <v>1233</v>
      </c>
      <c r="C1104" s="15" t="str">
        <f>" 2021"</f>
        <v xml:space="preserve"> 2021</v>
      </c>
      <c r="D1104" s="12" t="s">
        <v>1232</v>
      </c>
      <c r="E1104" s="12" t="s">
        <v>1234</v>
      </c>
      <c r="F1104" s="12" t="s">
        <v>1237</v>
      </c>
      <c r="G1104" s="12" t="str">
        <f>"08098131"</f>
        <v>08098131</v>
      </c>
      <c r="I1104" s="12" t="str">
        <f>"Oct 2021"</f>
        <v>Oct 2021</v>
      </c>
      <c r="J1104" s="12">
        <v>30</v>
      </c>
      <c r="K1104" s="12">
        <v>5</v>
      </c>
      <c r="L1104" s="12">
        <v>424</v>
      </c>
      <c r="M1104" s="12">
        <v>16</v>
      </c>
      <c r="N1104" s="12">
        <v>153154223</v>
      </c>
      <c r="O1104" s="12" t="s">
        <v>1235</v>
      </c>
      <c r="P1104" s="12" t="s">
        <v>874</v>
      </c>
      <c r="Q1104" s="12" t="s">
        <v>442</v>
      </c>
      <c r="R1104" s="12" t="s">
        <v>1236</v>
      </c>
      <c r="U1104" s="12" t="s">
        <v>1238</v>
      </c>
    </row>
    <row r="1105" spans="1:70" s="2" customFormat="1" ht="13" x14ac:dyDescent="0.3">
      <c r="A1105" s="2" t="s">
        <v>3856</v>
      </c>
      <c r="B1105" s="2" t="s">
        <v>1233</v>
      </c>
      <c r="C1105" s="9">
        <v>2021</v>
      </c>
      <c r="D1105" s="2" t="s">
        <v>3202</v>
      </c>
      <c r="E1105" s="2" t="s">
        <v>1234</v>
      </c>
      <c r="F1105" s="2" t="s">
        <v>3204</v>
      </c>
      <c r="G1105" s="2" t="str">
        <f>"08098131"</f>
        <v>08098131</v>
      </c>
      <c r="I1105" s="2" t="str">
        <f>"20210204"</f>
        <v>20210204</v>
      </c>
      <c r="N1105" s="2" t="s">
        <v>3203</v>
      </c>
      <c r="O1105" s="2" t="s">
        <v>1235</v>
      </c>
      <c r="P1105" s="2" t="s">
        <v>2118</v>
      </c>
      <c r="Q1105" s="2" t="s">
        <v>2054</v>
      </c>
      <c r="R1105" s="2" t="s">
        <v>2055</v>
      </c>
      <c r="T1105" s="2" t="s">
        <v>3204</v>
      </c>
      <c r="U1105" s="2" t="s">
        <v>3205</v>
      </c>
    </row>
    <row r="1106" spans="1:70" s="2" customFormat="1" ht="13" x14ac:dyDescent="0.3">
      <c r="A1106" s="2" t="s">
        <v>6816</v>
      </c>
      <c r="B1106" s="2" t="s">
        <v>4362</v>
      </c>
      <c r="C1106" s="9">
        <v>2021</v>
      </c>
      <c r="D1106" s="2" t="s">
        <v>4361</v>
      </c>
      <c r="E1106" s="2" t="s">
        <v>4365</v>
      </c>
      <c r="G1106" s="2" t="s">
        <v>4363</v>
      </c>
      <c r="H1106" s="2" t="s">
        <v>4364</v>
      </c>
      <c r="K1106" s="11">
        <v>44509</v>
      </c>
      <c r="L1106" s="2" t="s">
        <v>4366</v>
      </c>
      <c r="N1106" s="2" t="s">
        <v>809</v>
      </c>
    </row>
    <row r="1107" spans="1:70" s="12" customFormat="1" ht="13" x14ac:dyDescent="0.3">
      <c r="A1107" s="12" t="s">
        <v>11404</v>
      </c>
      <c r="B1107" s="12" t="s">
        <v>8961</v>
      </c>
      <c r="C1107" s="14" t="s">
        <v>7891</v>
      </c>
      <c r="D1107" s="12" t="s">
        <v>4361</v>
      </c>
      <c r="E1107" s="12" t="s">
        <v>8962</v>
      </c>
      <c r="U1107" s="12" t="s">
        <v>7891</v>
      </c>
      <c r="V1107" s="12" t="s">
        <v>812</v>
      </c>
      <c r="W1107" s="12" t="s">
        <v>7891</v>
      </c>
      <c r="X1107" s="12" t="s">
        <v>7891</v>
      </c>
      <c r="Y1107" s="12" t="s">
        <v>7891</v>
      </c>
      <c r="Z1107" s="12" t="s">
        <v>7891</v>
      </c>
      <c r="AA1107" s="12" t="s">
        <v>7891</v>
      </c>
      <c r="AB1107" s="12" t="s">
        <v>7891</v>
      </c>
      <c r="AC1107" s="12" t="s">
        <v>7891</v>
      </c>
      <c r="AD1107" s="12" t="s">
        <v>7891</v>
      </c>
      <c r="AE1107" s="12" t="s">
        <v>7891</v>
      </c>
      <c r="AF1107" s="12" t="s">
        <v>7891</v>
      </c>
      <c r="AG1107" s="12" t="s">
        <v>7891</v>
      </c>
      <c r="AH1107" s="12" t="s">
        <v>7891</v>
      </c>
      <c r="AI1107" s="12" t="s">
        <v>7891</v>
      </c>
      <c r="AJ1107" s="12" t="s">
        <v>7891</v>
      </c>
      <c r="AK1107" s="12" t="s">
        <v>7891</v>
      </c>
      <c r="AL1107" s="12" t="s">
        <v>7891</v>
      </c>
      <c r="AM1107" s="12" t="s">
        <v>7891</v>
      </c>
      <c r="AN1107" s="12" t="s">
        <v>7891</v>
      </c>
      <c r="AO1107" s="12" t="s">
        <v>8963</v>
      </c>
      <c r="AP1107" s="12" t="s">
        <v>8964</v>
      </c>
      <c r="AQ1107" s="12" t="s">
        <v>7891</v>
      </c>
      <c r="AR1107" s="12" t="s">
        <v>7891</v>
      </c>
      <c r="AS1107" s="12" t="s">
        <v>7891</v>
      </c>
      <c r="AT1107" s="12" t="s">
        <v>8907</v>
      </c>
      <c r="AU1107" s="12">
        <v>2021</v>
      </c>
      <c r="AV1107" s="12">
        <v>31</v>
      </c>
      <c r="AW1107" s="12" t="s">
        <v>7891</v>
      </c>
      <c r="AX1107" s="12" t="s">
        <v>7891</v>
      </c>
      <c r="AY1107" s="12">
        <v>4</v>
      </c>
      <c r="AZ1107" s="12" t="s">
        <v>7891</v>
      </c>
      <c r="BA1107" s="12" t="s">
        <v>7891</v>
      </c>
      <c r="BB1107" s="12" t="s">
        <v>7891</v>
      </c>
      <c r="BC1107" s="12" t="s">
        <v>7891</v>
      </c>
      <c r="BD1107" s="12" t="s">
        <v>7891</v>
      </c>
      <c r="BE1107" s="12" t="s">
        <v>809</v>
      </c>
      <c r="BF1107" s="12" t="s">
        <v>7891</v>
      </c>
      <c r="BG1107" s="12" t="s">
        <v>7891</v>
      </c>
      <c r="BH1107" s="12" t="s">
        <v>7891</v>
      </c>
      <c r="BI1107" s="12" t="s">
        <v>7891</v>
      </c>
      <c r="BJ1107" s="12" t="s">
        <v>7891</v>
      </c>
      <c r="BK1107" s="12" t="s">
        <v>7891</v>
      </c>
      <c r="BL1107" s="12" t="s">
        <v>7891</v>
      </c>
      <c r="BM1107" s="12">
        <v>34751367</v>
      </c>
      <c r="BN1107" s="12" t="s">
        <v>7891</v>
      </c>
      <c r="BO1107" s="12" t="s">
        <v>7891</v>
      </c>
      <c r="BP1107" s="12" t="s">
        <v>7891</v>
      </c>
      <c r="BQ1107" s="12" t="s">
        <v>7891</v>
      </c>
      <c r="BR1107" s="12" t="s">
        <v>8965</v>
      </c>
    </row>
    <row r="1108" spans="1:70" s="2" customFormat="1" ht="13" x14ac:dyDescent="0.3">
      <c r="A1108" s="2" t="s">
        <v>1827</v>
      </c>
      <c r="B1108" s="2" t="s">
        <v>806</v>
      </c>
      <c r="C1108" s="10">
        <v>2021</v>
      </c>
      <c r="D1108" s="2" t="s">
        <v>805</v>
      </c>
      <c r="E1108" s="2" t="s">
        <v>807</v>
      </c>
      <c r="F1108" s="2" t="s">
        <v>812</v>
      </c>
      <c r="G1108" s="2" t="str">
        <f>"11011262"</f>
        <v>11011262</v>
      </c>
      <c r="I1108" s="2" t="str">
        <f>"2021 Supplement"</f>
        <v>2021 Supplement</v>
      </c>
      <c r="J1108" s="2">
        <v>31</v>
      </c>
      <c r="L1108" s="2" t="s">
        <v>808</v>
      </c>
      <c r="M1108" s="2">
        <v>5</v>
      </c>
      <c r="N1108" s="2">
        <v>153476227</v>
      </c>
      <c r="O1108" s="2" t="s">
        <v>809</v>
      </c>
      <c r="P1108" s="2" t="s">
        <v>810</v>
      </c>
      <c r="Q1108" s="2" t="s">
        <v>442</v>
      </c>
      <c r="R1108" s="2" t="s">
        <v>811</v>
      </c>
      <c r="U1108" s="2" t="s">
        <v>813</v>
      </c>
    </row>
    <row r="1109" spans="1:70" s="2" customFormat="1" ht="13" x14ac:dyDescent="0.3">
      <c r="A1109" s="2" t="s">
        <v>6816</v>
      </c>
      <c r="B1109" s="2" t="s">
        <v>6717</v>
      </c>
      <c r="C1109" s="9">
        <v>2022</v>
      </c>
      <c r="D1109" s="2" t="s">
        <v>6716</v>
      </c>
      <c r="E1109" s="2" t="s">
        <v>6720</v>
      </c>
      <c r="G1109" s="2" t="s">
        <v>6718</v>
      </c>
      <c r="H1109" s="2" t="s">
        <v>6719</v>
      </c>
      <c r="K1109" s="11">
        <v>44671</v>
      </c>
      <c r="N1109" s="2" t="s">
        <v>6721</v>
      </c>
    </row>
    <row r="1110" spans="1:70" s="12" customFormat="1" ht="13" x14ac:dyDescent="0.3">
      <c r="A1110" s="12" t="s">
        <v>11404</v>
      </c>
      <c r="B1110" s="12" t="s">
        <v>8111</v>
      </c>
      <c r="C1110" s="14" t="s">
        <v>7891</v>
      </c>
      <c r="D1110" s="12" t="s">
        <v>6716</v>
      </c>
      <c r="E1110" s="12" t="s">
        <v>8112</v>
      </c>
      <c r="U1110" s="12" t="s">
        <v>7891</v>
      </c>
      <c r="V1110" s="12" t="s">
        <v>8113</v>
      </c>
      <c r="W1110" s="12" t="s">
        <v>7891</v>
      </c>
      <c r="X1110" s="12" t="s">
        <v>7891</v>
      </c>
      <c r="Y1110" s="12" t="s">
        <v>7891</v>
      </c>
      <c r="Z1110" s="12" t="s">
        <v>7891</v>
      </c>
      <c r="AA1110" s="12" t="s">
        <v>7891</v>
      </c>
      <c r="AB1110" s="12" t="s">
        <v>8114</v>
      </c>
      <c r="AC1110" s="12" t="s">
        <v>7891</v>
      </c>
      <c r="AD1110" s="12" t="s">
        <v>7891</v>
      </c>
      <c r="AE1110" s="12" t="s">
        <v>7891</v>
      </c>
      <c r="AF1110" s="12" t="s">
        <v>7891</v>
      </c>
      <c r="AG1110" s="12" t="s">
        <v>7891</v>
      </c>
      <c r="AH1110" s="12" t="s">
        <v>7891</v>
      </c>
      <c r="AI1110" s="12" t="s">
        <v>7891</v>
      </c>
      <c r="AJ1110" s="12" t="s">
        <v>7891</v>
      </c>
      <c r="AK1110" s="12" t="s">
        <v>7891</v>
      </c>
      <c r="AL1110" s="12" t="s">
        <v>7891</v>
      </c>
      <c r="AM1110" s="12" t="s">
        <v>7891</v>
      </c>
      <c r="AN1110" s="12" t="s">
        <v>7891</v>
      </c>
      <c r="AO1110" s="12" t="s">
        <v>8115</v>
      </c>
      <c r="AP1110" s="12" t="s">
        <v>8116</v>
      </c>
      <c r="AQ1110" s="12" t="s">
        <v>7891</v>
      </c>
      <c r="AR1110" s="12" t="s">
        <v>7891</v>
      </c>
      <c r="AS1110" s="12" t="s">
        <v>7891</v>
      </c>
      <c r="AT1110" s="12" t="s">
        <v>7891</v>
      </c>
      <c r="AU1110" s="12" t="s">
        <v>7891</v>
      </c>
      <c r="AV1110" s="12" t="s">
        <v>7891</v>
      </c>
      <c r="AW1110" s="12" t="s">
        <v>7891</v>
      </c>
      <c r="AX1110" s="12" t="s">
        <v>7891</v>
      </c>
      <c r="AY1110" s="12" t="s">
        <v>7891</v>
      </c>
      <c r="AZ1110" s="12" t="s">
        <v>7891</v>
      </c>
      <c r="BA1110" s="12" t="s">
        <v>7891</v>
      </c>
      <c r="BB1110" s="12" t="s">
        <v>7891</v>
      </c>
      <c r="BC1110" s="12" t="s">
        <v>7891</v>
      </c>
      <c r="BD1110" s="12">
        <v>1.4034948221089112E+16</v>
      </c>
      <c r="BE1110" s="12" t="s">
        <v>6721</v>
      </c>
      <c r="BF1110" s="12" t="s">
        <v>7891</v>
      </c>
      <c r="BG1110" s="12" t="s">
        <v>7975</v>
      </c>
      <c r="BH1110" s="12" t="s">
        <v>7891</v>
      </c>
      <c r="BI1110" s="12" t="s">
        <v>7891</v>
      </c>
      <c r="BJ1110" s="12" t="s">
        <v>7891</v>
      </c>
      <c r="BK1110" s="12" t="s">
        <v>7891</v>
      </c>
      <c r="BL1110" s="12" t="s">
        <v>7891</v>
      </c>
      <c r="BM1110" s="12">
        <v>35441561</v>
      </c>
      <c r="BN1110" s="12" t="s">
        <v>7891</v>
      </c>
      <c r="BO1110" s="12" t="s">
        <v>7891</v>
      </c>
      <c r="BP1110" s="12" t="s">
        <v>7891</v>
      </c>
      <c r="BQ1110" s="12" t="s">
        <v>7891</v>
      </c>
      <c r="BR1110" s="12" t="s">
        <v>8117</v>
      </c>
    </row>
    <row r="1111" spans="1:70" s="2" customFormat="1" ht="13" x14ac:dyDescent="0.3">
      <c r="A1111" s="2" t="s">
        <v>6816</v>
      </c>
      <c r="B1111" s="2" t="s">
        <v>6773</v>
      </c>
      <c r="C1111" s="9">
        <v>2022</v>
      </c>
      <c r="D1111" s="2" t="s">
        <v>6772</v>
      </c>
      <c r="E1111" s="2" t="s">
        <v>6776</v>
      </c>
      <c r="G1111" s="2" t="s">
        <v>6774</v>
      </c>
      <c r="H1111" s="2" t="s">
        <v>6775</v>
      </c>
      <c r="K1111" s="11">
        <v>44168</v>
      </c>
      <c r="N1111" s="2" t="s">
        <v>6777</v>
      </c>
    </row>
    <row r="1112" spans="1:70" s="12" customFormat="1" ht="13" x14ac:dyDescent="0.3">
      <c r="A1112" s="12" t="s">
        <v>11404</v>
      </c>
      <c r="B1112" s="12" t="s">
        <v>8000</v>
      </c>
      <c r="C1112" s="14" t="s">
        <v>7891</v>
      </c>
      <c r="D1112" s="12" t="s">
        <v>6772</v>
      </c>
      <c r="E1112" s="12" t="s">
        <v>8001</v>
      </c>
      <c r="U1112" s="12" t="s">
        <v>7891</v>
      </c>
      <c r="V1112" s="12" t="s">
        <v>8002</v>
      </c>
      <c r="W1112" s="12" t="s">
        <v>7891</v>
      </c>
      <c r="X1112" s="12" t="s">
        <v>7891</v>
      </c>
      <c r="Y1112" s="12" t="s">
        <v>7891</v>
      </c>
      <c r="Z1112" s="12" t="s">
        <v>7891</v>
      </c>
      <c r="AA1112" s="12" t="s">
        <v>7891</v>
      </c>
      <c r="AB1112" s="12" t="s">
        <v>8003</v>
      </c>
      <c r="AC1112" s="12" t="s">
        <v>7891</v>
      </c>
      <c r="AD1112" s="12" t="s">
        <v>7891</v>
      </c>
      <c r="AE1112" s="12" t="s">
        <v>7891</v>
      </c>
      <c r="AF1112" s="12" t="s">
        <v>7891</v>
      </c>
      <c r="AG1112" s="12" t="s">
        <v>7891</v>
      </c>
      <c r="AH1112" s="12" t="s">
        <v>7891</v>
      </c>
      <c r="AI1112" s="12" t="s">
        <v>7891</v>
      </c>
      <c r="AJ1112" s="12" t="s">
        <v>7891</v>
      </c>
      <c r="AK1112" s="12" t="s">
        <v>7891</v>
      </c>
      <c r="AL1112" s="12" t="s">
        <v>7891</v>
      </c>
      <c r="AM1112" s="12" t="s">
        <v>7891</v>
      </c>
      <c r="AN1112" s="12" t="s">
        <v>7891</v>
      </c>
      <c r="AO1112" s="12" t="s">
        <v>8004</v>
      </c>
      <c r="AP1112" s="12" t="s">
        <v>8005</v>
      </c>
      <c r="AQ1112" s="12" t="s">
        <v>7891</v>
      </c>
      <c r="AR1112" s="12" t="s">
        <v>7891</v>
      </c>
      <c r="AS1112" s="12" t="s">
        <v>7891</v>
      </c>
      <c r="AT1112" s="12" t="s">
        <v>7998</v>
      </c>
      <c r="AU1112" s="12">
        <v>2022</v>
      </c>
      <c r="AV1112" s="12">
        <v>27</v>
      </c>
      <c r="AW1112" s="12">
        <v>3</v>
      </c>
      <c r="AX1112" s="12" t="s">
        <v>7891</v>
      </c>
      <c r="AY1112" s="12" t="s">
        <v>7891</v>
      </c>
      <c r="AZ1112" s="12" t="s">
        <v>7891</v>
      </c>
      <c r="BA1112" s="12" t="s">
        <v>7891</v>
      </c>
      <c r="BB1112" s="12">
        <v>322</v>
      </c>
      <c r="BC1112" s="12">
        <v>330</v>
      </c>
      <c r="BD1112" s="12" t="s">
        <v>8006</v>
      </c>
      <c r="BE1112" s="12" t="s">
        <v>6777</v>
      </c>
      <c r="BF1112" s="12" t="s">
        <v>7891</v>
      </c>
      <c r="BG1112" s="12" t="s">
        <v>7891</v>
      </c>
      <c r="BH1112" s="12" t="s">
        <v>7891</v>
      </c>
      <c r="BI1112" s="12" t="s">
        <v>7891</v>
      </c>
      <c r="BJ1112" s="12" t="s">
        <v>7891</v>
      </c>
      <c r="BK1112" s="12" t="s">
        <v>7891</v>
      </c>
      <c r="BL1112" s="12" t="s">
        <v>7891</v>
      </c>
      <c r="BM1112" s="12">
        <v>33267928</v>
      </c>
      <c r="BN1112" s="12" t="s">
        <v>7891</v>
      </c>
      <c r="BO1112" s="12" t="s">
        <v>7891</v>
      </c>
      <c r="BP1112" s="12" t="s">
        <v>7891</v>
      </c>
      <c r="BQ1112" s="12" t="s">
        <v>7891</v>
      </c>
      <c r="BR1112" s="12" t="s">
        <v>8007</v>
      </c>
    </row>
    <row r="1113" spans="1:70" s="2" customFormat="1" ht="13" x14ac:dyDescent="0.3">
      <c r="A1113" s="2" t="s">
        <v>11404</v>
      </c>
      <c r="B1113" s="2" t="s">
        <v>10177</v>
      </c>
      <c r="C1113" s="9" t="s">
        <v>7891</v>
      </c>
      <c r="D1113" s="2" t="s">
        <v>10178</v>
      </c>
      <c r="E1113" s="2" t="s">
        <v>10179</v>
      </c>
      <c r="U1113" s="2" t="s">
        <v>7891</v>
      </c>
      <c r="V1113" s="2" t="s">
        <v>10180</v>
      </c>
      <c r="W1113" s="2" t="s">
        <v>7891</v>
      </c>
      <c r="X1113" s="2" t="s">
        <v>7891</v>
      </c>
      <c r="Y1113" s="2" t="s">
        <v>7891</v>
      </c>
      <c r="Z1113" s="2" t="s">
        <v>7891</v>
      </c>
      <c r="AA1113" s="2" t="s">
        <v>7891</v>
      </c>
      <c r="AB1113" s="2" t="s">
        <v>7891</v>
      </c>
      <c r="AC1113" s="2" t="s">
        <v>7891</v>
      </c>
      <c r="AD1113" s="2" t="s">
        <v>7891</v>
      </c>
      <c r="AE1113" s="2" t="s">
        <v>7891</v>
      </c>
      <c r="AF1113" s="2" t="s">
        <v>7891</v>
      </c>
      <c r="AG1113" s="2" t="s">
        <v>7891</v>
      </c>
      <c r="AH1113" s="2" t="s">
        <v>7891</v>
      </c>
      <c r="AI1113" s="2" t="s">
        <v>7891</v>
      </c>
      <c r="AJ1113" s="2" t="s">
        <v>7891</v>
      </c>
      <c r="AK1113" s="2" t="s">
        <v>7891</v>
      </c>
      <c r="AL1113" s="2" t="s">
        <v>7891</v>
      </c>
      <c r="AM1113" s="2" t="s">
        <v>7891</v>
      </c>
      <c r="AN1113" s="2" t="s">
        <v>7891</v>
      </c>
      <c r="AO1113" s="2" t="s">
        <v>10181</v>
      </c>
      <c r="AP1113" s="2" t="s">
        <v>10182</v>
      </c>
      <c r="AQ1113" s="2" t="s">
        <v>7891</v>
      </c>
      <c r="AR1113" s="2" t="s">
        <v>7891</v>
      </c>
      <c r="AS1113" s="2" t="s">
        <v>7891</v>
      </c>
      <c r="AT1113" s="2" t="s">
        <v>8331</v>
      </c>
      <c r="AU1113" s="2">
        <v>2021</v>
      </c>
      <c r="AV1113" s="2">
        <v>179</v>
      </c>
      <c r="AW1113" s="2">
        <v>3</v>
      </c>
      <c r="AX1113" s="2" t="s">
        <v>7891</v>
      </c>
      <c r="AY1113" s="2" t="s">
        <v>7891</v>
      </c>
      <c r="AZ1113" s="2" t="s">
        <v>7891</v>
      </c>
      <c r="BA1113" s="2" t="s">
        <v>7891</v>
      </c>
      <c r="BB1113" s="2">
        <v>280</v>
      </c>
      <c r="BC1113" s="2">
        <v>285</v>
      </c>
      <c r="BD1113" s="2" t="s">
        <v>7891</v>
      </c>
      <c r="BE1113" s="2" t="s">
        <v>2742</v>
      </c>
      <c r="BF1113" s="2" t="s">
        <v>7891</v>
      </c>
      <c r="BG1113" s="2" t="s">
        <v>7891</v>
      </c>
      <c r="BH1113" s="2" t="s">
        <v>7891</v>
      </c>
      <c r="BI1113" s="2" t="s">
        <v>7891</v>
      </c>
      <c r="BJ1113" s="2" t="s">
        <v>7891</v>
      </c>
      <c r="BK1113" s="2" t="s">
        <v>7891</v>
      </c>
      <c r="BL1113" s="2" t="s">
        <v>7891</v>
      </c>
      <c r="BM1113" s="2" t="s">
        <v>7891</v>
      </c>
      <c r="BN1113" s="2" t="s">
        <v>7891</v>
      </c>
      <c r="BO1113" s="2" t="s">
        <v>7891</v>
      </c>
      <c r="BP1113" s="2" t="s">
        <v>7891</v>
      </c>
      <c r="BQ1113" s="2" t="s">
        <v>7891</v>
      </c>
      <c r="BR1113" s="2" t="s">
        <v>10183</v>
      </c>
    </row>
    <row r="1114" spans="1:70" s="2" customFormat="1" ht="13" x14ac:dyDescent="0.3">
      <c r="A1114" s="2" t="s">
        <v>3856</v>
      </c>
      <c r="B1114" s="2" t="s">
        <v>2739</v>
      </c>
      <c r="C1114" s="9">
        <v>2021</v>
      </c>
      <c r="D1114" s="2" t="s">
        <v>2738</v>
      </c>
      <c r="E1114" s="2" t="s">
        <v>2740</v>
      </c>
      <c r="F1114" s="2" t="s">
        <v>2745</v>
      </c>
      <c r="G1114" s="2" t="str">
        <f>"00034487"</f>
        <v>00034487</v>
      </c>
      <c r="I1114" s="2" t="str">
        <f>"20210301"</f>
        <v>20210301</v>
      </c>
      <c r="J1114" s="2">
        <v>179</v>
      </c>
      <c r="K1114" s="2">
        <v>3</v>
      </c>
      <c r="L1114" s="2">
        <v>280</v>
      </c>
      <c r="M1114" s="2">
        <v>6</v>
      </c>
      <c r="N1114" s="2" t="s">
        <v>2741</v>
      </c>
      <c r="O1114" s="2" t="s">
        <v>2742</v>
      </c>
      <c r="P1114" s="2" t="s">
        <v>2743</v>
      </c>
      <c r="Q1114" s="2" t="s">
        <v>1495</v>
      </c>
      <c r="R1114" s="2" t="s">
        <v>2744</v>
      </c>
      <c r="T1114" s="2" t="s">
        <v>2745</v>
      </c>
      <c r="U1114" s="2" t="s">
        <v>2746</v>
      </c>
    </row>
    <row r="1115" spans="1:70" s="2" customFormat="1" ht="13" x14ac:dyDescent="0.3">
      <c r="A1115" s="2" t="s">
        <v>7079</v>
      </c>
      <c r="B1115" s="2" t="s">
        <v>7172</v>
      </c>
      <c r="C1115" s="9">
        <v>2022</v>
      </c>
      <c r="D1115" s="2" t="s">
        <v>7171</v>
      </c>
      <c r="E1115" s="2" t="s">
        <v>5010</v>
      </c>
      <c r="G1115" s="2" t="s">
        <v>7173</v>
      </c>
      <c r="H1115" s="2" t="s">
        <v>5845</v>
      </c>
      <c r="K1115" s="11">
        <v>44687</v>
      </c>
      <c r="N1115" s="2" t="s">
        <v>4034</v>
      </c>
    </row>
    <row r="1116" spans="1:70" s="12" customFormat="1" ht="13" x14ac:dyDescent="0.3">
      <c r="A1116" s="12" t="s">
        <v>7212</v>
      </c>
      <c r="B1116" s="12" t="s">
        <v>7172</v>
      </c>
      <c r="C1116" s="14">
        <v>2022</v>
      </c>
      <c r="D1116" s="12" t="s">
        <v>7171</v>
      </c>
      <c r="E1116" s="12" t="s">
        <v>5010</v>
      </c>
      <c r="G1116" s="12" t="s">
        <v>7173</v>
      </c>
      <c r="H1116" s="12" t="s">
        <v>5845</v>
      </c>
      <c r="K1116" s="13">
        <v>44687</v>
      </c>
      <c r="N1116" s="12" t="s">
        <v>4034</v>
      </c>
    </row>
    <row r="1117" spans="1:70" s="12" customFormat="1" ht="13" x14ac:dyDescent="0.3">
      <c r="A1117" s="12" t="s">
        <v>6816</v>
      </c>
      <c r="B1117" s="12" t="s">
        <v>5843</v>
      </c>
      <c r="C1117" s="14">
        <v>2022</v>
      </c>
      <c r="D1117" s="12" t="s">
        <v>6331</v>
      </c>
      <c r="E1117" s="12" t="s">
        <v>4548</v>
      </c>
      <c r="G1117" s="12" t="s">
        <v>6332</v>
      </c>
      <c r="H1117" s="12" t="s">
        <v>5845</v>
      </c>
      <c r="K1117" s="13">
        <v>44650</v>
      </c>
      <c r="N1117" s="12" t="s">
        <v>2824</v>
      </c>
    </row>
    <row r="1118" spans="1:70" s="12" customFormat="1" ht="13" x14ac:dyDescent="0.3">
      <c r="A1118" s="12" t="s">
        <v>7079</v>
      </c>
      <c r="B1118" s="12" t="s">
        <v>5843</v>
      </c>
      <c r="C1118" s="14">
        <v>2022</v>
      </c>
      <c r="D1118" s="12" t="s">
        <v>6331</v>
      </c>
      <c r="E1118" s="12" t="s">
        <v>4548</v>
      </c>
      <c r="G1118" s="12" t="s">
        <v>6332</v>
      </c>
      <c r="H1118" s="12" t="s">
        <v>5845</v>
      </c>
      <c r="K1118" s="13">
        <v>44650</v>
      </c>
      <c r="N1118" s="12" t="s">
        <v>2824</v>
      </c>
    </row>
    <row r="1119" spans="1:70" s="2" customFormat="1" ht="13" x14ac:dyDescent="0.3">
      <c r="A1119" s="2" t="s">
        <v>7212</v>
      </c>
      <c r="B1119" s="2" t="s">
        <v>5843</v>
      </c>
      <c r="C1119" s="9">
        <v>2022</v>
      </c>
      <c r="D1119" s="2" t="s">
        <v>6331</v>
      </c>
      <c r="E1119" s="2" t="s">
        <v>4548</v>
      </c>
      <c r="G1119" s="2" t="s">
        <v>6332</v>
      </c>
      <c r="H1119" s="2" t="s">
        <v>5845</v>
      </c>
      <c r="K1119" s="11">
        <v>44650</v>
      </c>
      <c r="N1119" s="2" t="s">
        <v>2824</v>
      </c>
    </row>
    <row r="1120" spans="1:70" s="2" customFormat="1" ht="13" x14ac:dyDescent="0.3">
      <c r="A1120" s="2" t="s">
        <v>6816</v>
      </c>
      <c r="B1120" s="2" t="s">
        <v>5843</v>
      </c>
      <c r="C1120" s="9">
        <v>2021</v>
      </c>
      <c r="D1120" s="2" t="s">
        <v>5842</v>
      </c>
      <c r="E1120" s="2" t="s">
        <v>5846</v>
      </c>
      <c r="G1120" s="2" t="s">
        <v>5844</v>
      </c>
      <c r="H1120" s="2" t="s">
        <v>5845</v>
      </c>
      <c r="K1120" s="11">
        <v>44524</v>
      </c>
      <c r="L1120" s="2" t="s">
        <v>5847</v>
      </c>
      <c r="N1120" s="2" t="s">
        <v>5848</v>
      </c>
    </row>
    <row r="1121" spans="1:21" s="12" customFormat="1" ht="13" x14ac:dyDescent="0.3">
      <c r="A1121" s="12" t="s">
        <v>7079</v>
      </c>
      <c r="B1121" s="12" t="s">
        <v>5843</v>
      </c>
      <c r="C1121" s="14">
        <v>2021</v>
      </c>
      <c r="D1121" s="12" t="s">
        <v>5842</v>
      </c>
      <c r="E1121" s="12" t="s">
        <v>5846</v>
      </c>
      <c r="G1121" s="12" t="s">
        <v>5844</v>
      </c>
      <c r="H1121" s="12" t="s">
        <v>5845</v>
      </c>
      <c r="K1121" s="13">
        <v>44524</v>
      </c>
      <c r="L1121" s="12" t="s">
        <v>5847</v>
      </c>
      <c r="N1121" s="12" t="s">
        <v>5848</v>
      </c>
    </row>
    <row r="1122" spans="1:21" s="12" customFormat="1" ht="13" x14ac:dyDescent="0.3">
      <c r="A1122" s="12" t="s">
        <v>7212</v>
      </c>
      <c r="B1122" s="12" t="s">
        <v>5843</v>
      </c>
      <c r="C1122" s="14">
        <v>2021</v>
      </c>
      <c r="D1122" s="12" t="s">
        <v>5842</v>
      </c>
      <c r="E1122" s="12" t="s">
        <v>5846</v>
      </c>
      <c r="G1122" s="12" t="s">
        <v>5844</v>
      </c>
      <c r="H1122" s="12" t="s">
        <v>5845</v>
      </c>
      <c r="K1122" s="13">
        <v>44524</v>
      </c>
      <c r="L1122" s="12" t="s">
        <v>5847</v>
      </c>
      <c r="N1122" s="12" t="s">
        <v>5848</v>
      </c>
    </row>
    <row r="1123" spans="1:21" s="12" customFormat="1" ht="13" x14ac:dyDescent="0.3">
      <c r="A1123" s="12" t="s">
        <v>7079</v>
      </c>
      <c r="B1123" s="12" t="s">
        <v>7152</v>
      </c>
      <c r="C1123" s="14">
        <v>2022</v>
      </c>
      <c r="D1123" s="12" t="s">
        <v>7151</v>
      </c>
      <c r="E1123" s="12" t="s">
        <v>4210</v>
      </c>
      <c r="G1123" s="12" t="s">
        <v>7153</v>
      </c>
      <c r="H1123" s="12" t="s">
        <v>6012</v>
      </c>
      <c r="K1123" s="13">
        <v>44485</v>
      </c>
      <c r="N1123" s="12" t="s">
        <v>3039</v>
      </c>
    </row>
    <row r="1124" spans="1:21" s="2" customFormat="1" ht="13" x14ac:dyDescent="0.3">
      <c r="A1124" s="2" t="s">
        <v>7212</v>
      </c>
      <c r="B1124" s="2" t="s">
        <v>7152</v>
      </c>
      <c r="C1124" s="9">
        <v>2022</v>
      </c>
      <c r="D1124" s="2" t="s">
        <v>7151</v>
      </c>
      <c r="E1124" s="2" t="s">
        <v>4210</v>
      </c>
      <c r="G1124" s="2" t="s">
        <v>7153</v>
      </c>
      <c r="H1124" s="2" t="s">
        <v>6012</v>
      </c>
      <c r="K1124" s="11">
        <v>44485</v>
      </c>
      <c r="N1124" s="2" t="s">
        <v>3039</v>
      </c>
    </row>
    <row r="1125" spans="1:21" s="2" customFormat="1" ht="13" x14ac:dyDescent="0.3">
      <c r="A1125" s="2" t="s">
        <v>6816</v>
      </c>
      <c r="B1125" s="2" t="s">
        <v>6010</v>
      </c>
      <c r="C1125" s="9">
        <v>2020</v>
      </c>
      <c r="D1125" s="2" t="s">
        <v>6009</v>
      </c>
      <c r="E1125" s="2" t="s">
        <v>6013</v>
      </c>
      <c r="G1125" s="2" t="s">
        <v>6011</v>
      </c>
      <c r="H1125" s="2" t="s">
        <v>6012</v>
      </c>
      <c r="K1125" s="11">
        <v>44137</v>
      </c>
      <c r="L1125" s="2" t="s">
        <v>6014</v>
      </c>
      <c r="N1125" s="2" t="s">
        <v>6015</v>
      </c>
    </row>
    <row r="1126" spans="1:21" s="2" customFormat="1" ht="13" x14ac:dyDescent="0.3">
      <c r="A1126" s="2" t="s">
        <v>6816</v>
      </c>
      <c r="B1126" s="2" t="s">
        <v>5037</v>
      </c>
      <c r="C1126" s="9">
        <v>2021</v>
      </c>
      <c r="D1126" s="2" t="s">
        <v>5036</v>
      </c>
      <c r="E1126" s="2" t="s">
        <v>4744</v>
      </c>
      <c r="G1126" s="2" t="s">
        <v>5038</v>
      </c>
      <c r="H1126" s="2" t="s">
        <v>5039</v>
      </c>
      <c r="K1126" s="11">
        <v>44311</v>
      </c>
      <c r="L1126" s="2" t="s">
        <v>5040</v>
      </c>
      <c r="N1126" s="2" t="s">
        <v>5041</v>
      </c>
    </row>
    <row r="1127" spans="1:21" s="2" customFormat="1" ht="13" x14ac:dyDescent="0.3">
      <c r="A1127" s="2" t="s">
        <v>6816</v>
      </c>
      <c r="B1127" s="2" t="s">
        <v>5545</v>
      </c>
      <c r="C1127" s="9">
        <v>2021</v>
      </c>
      <c r="D1127" s="2" t="s">
        <v>5544</v>
      </c>
      <c r="E1127" s="2" t="s">
        <v>5547</v>
      </c>
      <c r="G1127" s="2" t="s">
        <v>5546</v>
      </c>
      <c r="H1127" s="2" t="s">
        <v>5039</v>
      </c>
      <c r="K1127" s="11">
        <v>44414</v>
      </c>
      <c r="L1127" s="2" t="s">
        <v>5548</v>
      </c>
      <c r="N1127" s="2" t="s">
        <v>5549</v>
      </c>
    </row>
    <row r="1128" spans="1:21" s="2" customFormat="1" ht="13" x14ac:dyDescent="0.3">
      <c r="A1128" s="2" t="s">
        <v>6816</v>
      </c>
      <c r="B1128" s="2" t="s">
        <v>5243</v>
      </c>
      <c r="C1128" s="9">
        <v>2021</v>
      </c>
      <c r="D1128" s="2" t="s">
        <v>5242</v>
      </c>
      <c r="E1128" s="2" t="s">
        <v>4626</v>
      </c>
      <c r="G1128" s="2" t="s">
        <v>5244</v>
      </c>
      <c r="H1128" s="2" t="s">
        <v>5039</v>
      </c>
      <c r="K1128" s="11">
        <v>44241</v>
      </c>
      <c r="N1128" s="2" t="s">
        <v>1588</v>
      </c>
    </row>
    <row r="1129" spans="1:21" s="12" customFormat="1" ht="13" x14ac:dyDescent="0.3">
      <c r="A1129" s="12" t="s">
        <v>7072</v>
      </c>
      <c r="B1129" s="12" t="s">
        <v>5243</v>
      </c>
      <c r="C1129" s="14">
        <v>2021</v>
      </c>
      <c r="D1129" s="12" t="s">
        <v>5242</v>
      </c>
      <c r="E1129" s="12" t="s">
        <v>4626</v>
      </c>
      <c r="G1129" s="12" t="s">
        <v>5244</v>
      </c>
      <c r="H1129" s="12" t="s">
        <v>5039</v>
      </c>
      <c r="K1129" s="13">
        <v>44241</v>
      </c>
      <c r="N1129" s="12" t="s">
        <v>1588</v>
      </c>
    </row>
    <row r="1130" spans="1:21" s="2" customFormat="1" ht="13" x14ac:dyDescent="0.3">
      <c r="A1130" s="2" t="s">
        <v>6816</v>
      </c>
      <c r="B1130" s="2" t="s">
        <v>5434</v>
      </c>
      <c r="C1130" s="9">
        <v>2021</v>
      </c>
      <c r="D1130" s="2" t="s">
        <v>5433</v>
      </c>
      <c r="E1130" s="2" t="s">
        <v>4443</v>
      </c>
      <c r="G1130" s="2" t="s">
        <v>5435</v>
      </c>
      <c r="H1130" s="2" t="s">
        <v>5436</v>
      </c>
      <c r="K1130" s="11">
        <v>44043</v>
      </c>
      <c r="N1130" s="2" t="s">
        <v>1665</v>
      </c>
    </row>
    <row r="1131" spans="1:21" s="2" customFormat="1" ht="13" x14ac:dyDescent="0.3">
      <c r="A1131" s="2" t="s">
        <v>4086</v>
      </c>
      <c r="B1131" s="2" t="s">
        <v>4032</v>
      </c>
      <c r="C1131" s="9">
        <v>2022</v>
      </c>
      <c r="D1131" s="2" t="s">
        <v>4031</v>
      </c>
      <c r="E1131" s="2" t="s">
        <v>2331</v>
      </c>
      <c r="F1131" s="2" t="s">
        <v>4035</v>
      </c>
      <c r="G1131" s="2" t="str">
        <f>"00472891"</f>
        <v>00472891</v>
      </c>
      <c r="I1131" s="2" t="str">
        <f>"20220506"</f>
        <v>20220506</v>
      </c>
      <c r="N1131" s="2" t="s">
        <v>4033</v>
      </c>
      <c r="O1131" s="2" t="s">
        <v>4034</v>
      </c>
      <c r="P1131" s="2" t="s">
        <v>2108</v>
      </c>
      <c r="Q1131" s="2" t="s">
        <v>2054</v>
      </c>
      <c r="R1131" s="2" t="s">
        <v>2055</v>
      </c>
      <c r="T1131" s="2" t="s">
        <v>4035</v>
      </c>
      <c r="U1131" s="2" t="s">
        <v>4036</v>
      </c>
    </row>
    <row r="1132" spans="1:21" s="12" customFormat="1" ht="13" x14ac:dyDescent="0.3">
      <c r="A1132" s="12" t="s">
        <v>4116</v>
      </c>
      <c r="B1132" s="12" t="s">
        <v>4032</v>
      </c>
      <c r="C1132" s="14">
        <v>2022</v>
      </c>
      <c r="D1132" s="12" t="s">
        <v>4031</v>
      </c>
      <c r="E1132" s="12" t="s">
        <v>2331</v>
      </c>
      <c r="F1132" s="12" t="s">
        <v>4035</v>
      </c>
      <c r="G1132" s="12" t="str">
        <f>"00472891"</f>
        <v>00472891</v>
      </c>
      <c r="I1132" s="12" t="str">
        <f>"20220506"</f>
        <v>20220506</v>
      </c>
      <c r="N1132" s="12" t="s">
        <v>4033</v>
      </c>
      <c r="O1132" s="12" t="s">
        <v>4034</v>
      </c>
      <c r="P1132" s="12" t="s">
        <v>2108</v>
      </c>
      <c r="Q1132" s="12" t="s">
        <v>2054</v>
      </c>
      <c r="R1132" s="12" t="s">
        <v>2055</v>
      </c>
      <c r="T1132" s="12" t="s">
        <v>4035</v>
      </c>
      <c r="U1132" s="12" t="s">
        <v>4036</v>
      </c>
    </row>
    <row r="1133" spans="1:21" s="12" customFormat="1" ht="13" x14ac:dyDescent="0.3">
      <c r="A1133" s="12" t="s">
        <v>3856</v>
      </c>
      <c r="B1133" s="12" t="s">
        <v>2822</v>
      </c>
      <c r="C1133" s="14">
        <v>2022</v>
      </c>
      <c r="D1133" s="12" t="s">
        <v>2821</v>
      </c>
      <c r="E1133" s="12" t="s">
        <v>2151</v>
      </c>
      <c r="F1133" s="12" t="s">
        <v>2825</v>
      </c>
      <c r="G1133" s="12" t="str">
        <f>"03630234"</f>
        <v>03630234</v>
      </c>
      <c r="I1133" s="12" t="str">
        <f>"20220330"</f>
        <v>20220330</v>
      </c>
      <c r="N1133" s="12" t="s">
        <v>2823</v>
      </c>
      <c r="O1133" s="12" t="s">
        <v>2824</v>
      </c>
      <c r="P1133" s="12" t="s">
        <v>2053</v>
      </c>
      <c r="Q1133" s="12" t="s">
        <v>2054</v>
      </c>
      <c r="R1133" s="12" t="s">
        <v>2055</v>
      </c>
      <c r="T1133" s="12" t="s">
        <v>2825</v>
      </c>
      <c r="U1133" s="12" t="s">
        <v>2826</v>
      </c>
    </row>
    <row r="1134" spans="1:21" s="12" customFormat="1" ht="13" x14ac:dyDescent="0.3">
      <c r="A1134" s="12" t="s">
        <v>4086</v>
      </c>
      <c r="B1134" s="12" t="s">
        <v>2822</v>
      </c>
      <c r="C1134" s="14">
        <v>2022</v>
      </c>
      <c r="D1134" s="12" t="s">
        <v>2821</v>
      </c>
      <c r="E1134" s="12" t="s">
        <v>2151</v>
      </c>
      <c r="F1134" s="12" t="s">
        <v>2825</v>
      </c>
      <c r="G1134" s="12" t="str">
        <f>"03630234"</f>
        <v>03630234</v>
      </c>
      <c r="I1134" s="12" t="str">
        <f>"20220330"</f>
        <v>20220330</v>
      </c>
      <c r="N1134" s="12" t="s">
        <v>2823</v>
      </c>
      <c r="O1134" s="12" t="s">
        <v>2824</v>
      </c>
      <c r="P1134" s="12" t="s">
        <v>2053</v>
      </c>
      <c r="Q1134" s="12" t="s">
        <v>2054</v>
      </c>
      <c r="R1134" s="12" t="s">
        <v>2055</v>
      </c>
      <c r="T1134" s="12" t="s">
        <v>2825</v>
      </c>
      <c r="U1134" s="12" t="s">
        <v>2826</v>
      </c>
    </row>
    <row r="1135" spans="1:21" s="2" customFormat="1" ht="13" x14ac:dyDescent="0.3">
      <c r="A1135" s="2" t="s">
        <v>4116</v>
      </c>
      <c r="B1135" s="2" t="s">
        <v>2822</v>
      </c>
      <c r="C1135" s="9">
        <v>2022</v>
      </c>
      <c r="D1135" s="2" t="s">
        <v>2821</v>
      </c>
      <c r="E1135" s="2" t="s">
        <v>2151</v>
      </c>
      <c r="F1135" s="2" t="s">
        <v>2825</v>
      </c>
      <c r="G1135" s="2" t="str">
        <f>"03630234"</f>
        <v>03630234</v>
      </c>
      <c r="I1135" s="2" t="str">
        <f>"20220330"</f>
        <v>20220330</v>
      </c>
      <c r="N1135" s="2" t="s">
        <v>2823</v>
      </c>
      <c r="O1135" s="2" t="s">
        <v>2824</v>
      </c>
      <c r="P1135" s="2" t="s">
        <v>2053</v>
      </c>
      <c r="Q1135" s="2" t="s">
        <v>2054</v>
      </c>
      <c r="R1135" s="2" t="s">
        <v>2055</v>
      </c>
      <c r="T1135" s="2" t="s">
        <v>2825</v>
      </c>
      <c r="U1135" s="2" t="s">
        <v>2826</v>
      </c>
    </row>
    <row r="1136" spans="1:21" s="12" customFormat="1" ht="13" x14ac:dyDescent="0.3">
      <c r="A1136" s="12" t="s">
        <v>3856</v>
      </c>
      <c r="B1136" s="12" t="s">
        <v>3037</v>
      </c>
      <c r="C1136" s="14">
        <v>2021</v>
      </c>
      <c r="D1136" s="12" t="s">
        <v>3036</v>
      </c>
      <c r="E1136" s="12" t="s">
        <v>2257</v>
      </c>
      <c r="F1136" s="12" t="s">
        <v>3041</v>
      </c>
      <c r="G1136" s="12" t="str">
        <f>"00219762"</f>
        <v>00219762</v>
      </c>
      <c r="I1136" s="12" t="str">
        <f>"20220501"</f>
        <v>20220501</v>
      </c>
      <c r="J1136" s="12">
        <v>78</v>
      </c>
      <c r="K1136" s="12">
        <v>5</v>
      </c>
      <c r="L1136" s="12">
        <v>971</v>
      </c>
      <c r="M1136" s="12">
        <v>12</v>
      </c>
      <c r="N1136" s="12" t="s">
        <v>3038</v>
      </c>
      <c r="O1136" s="12" t="s">
        <v>3039</v>
      </c>
      <c r="P1136" s="12" t="s">
        <v>2260</v>
      </c>
      <c r="Q1136" s="12" t="s">
        <v>1495</v>
      </c>
      <c r="R1136" s="12" t="s">
        <v>3040</v>
      </c>
      <c r="T1136" s="12" t="s">
        <v>3041</v>
      </c>
      <c r="U1136" s="12" t="s">
        <v>3042</v>
      </c>
    </row>
    <row r="1137" spans="1:70" s="12" customFormat="1" ht="13" x14ac:dyDescent="0.3">
      <c r="A1137" s="12" t="s">
        <v>4015</v>
      </c>
      <c r="B1137" s="12" t="s">
        <v>3037</v>
      </c>
      <c r="C1137" s="14">
        <v>2021</v>
      </c>
      <c r="D1137" s="12" t="s">
        <v>3036</v>
      </c>
      <c r="E1137" s="12" t="s">
        <v>2257</v>
      </c>
      <c r="F1137" s="12" t="s">
        <v>3041</v>
      </c>
      <c r="G1137" s="12" t="str">
        <f>"00219762"</f>
        <v>00219762</v>
      </c>
      <c r="I1137" s="12" t="str">
        <f>"20220501"</f>
        <v>20220501</v>
      </c>
      <c r="J1137" s="12">
        <v>78</v>
      </c>
      <c r="K1137" s="12">
        <v>5</v>
      </c>
      <c r="L1137" s="12">
        <v>971</v>
      </c>
      <c r="M1137" s="12">
        <v>12</v>
      </c>
      <c r="N1137" s="12" t="s">
        <v>3038</v>
      </c>
      <c r="O1137" s="12" t="s">
        <v>3039</v>
      </c>
      <c r="P1137" s="12" t="s">
        <v>2260</v>
      </c>
      <c r="Q1137" s="12" t="s">
        <v>1495</v>
      </c>
      <c r="R1137" s="12" t="s">
        <v>3040</v>
      </c>
      <c r="T1137" s="12" t="s">
        <v>3041</v>
      </c>
      <c r="U1137" s="12" t="s">
        <v>3042</v>
      </c>
    </row>
    <row r="1138" spans="1:70" s="12" customFormat="1" ht="13" x14ac:dyDescent="0.3">
      <c r="A1138" s="12" t="s">
        <v>4086</v>
      </c>
      <c r="B1138" s="12" t="s">
        <v>3037</v>
      </c>
      <c r="C1138" s="14">
        <v>2021</v>
      </c>
      <c r="D1138" s="12" t="s">
        <v>3036</v>
      </c>
      <c r="E1138" s="12" t="s">
        <v>2257</v>
      </c>
      <c r="F1138" s="12" t="s">
        <v>3041</v>
      </c>
      <c r="G1138" s="12" t="str">
        <f>"00219762"</f>
        <v>00219762</v>
      </c>
      <c r="I1138" s="12" t="str">
        <f>"20220501"</f>
        <v>20220501</v>
      </c>
      <c r="J1138" s="12">
        <v>78</v>
      </c>
      <c r="K1138" s="12">
        <v>5</v>
      </c>
      <c r="L1138" s="12">
        <v>971</v>
      </c>
      <c r="M1138" s="12">
        <v>12</v>
      </c>
      <c r="N1138" s="12" t="s">
        <v>3038</v>
      </c>
      <c r="O1138" s="12" t="s">
        <v>3039</v>
      </c>
      <c r="P1138" s="12" t="s">
        <v>2260</v>
      </c>
      <c r="Q1138" s="12" t="s">
        <v>1495</v>
      </c>
      <c r="R1138" s="12" t="s">
        <v>3040</v>
      </c>
      <c r="T1138" s="12" t="s">
        <v>3041</v>
      </c>
      <c r="U1138" s="12" t="s">
        <v>3042</v>
      </c>
    </row>
    <row r="1139" spans="1:70" s="2" customFormat="1" ht="13" x14ac:dyDescent="0.3">
      <c r="A1139" s="2" t="s">
        <v>4116</v>
      </c>
      <c r="B1139" s="2" t="s">
        <v>3037</v>
      </c>
      <c r="C1139" s="9">
        <v>2021</v>
      </c>
      <c r="D1139" s="2" t="s">
        <v>3036</v>
      </c>
      <c r="E1139" s="2" t="s">
        <v>2257</v>
      </c>
      <c r="F1139" s="2" t="s">
        <v>3041</v>
      </c>
      <c r="G1139" s="2" t="str">
        <f>"00219762"</f>
        <v>00219762</v>
      </c>
      <c r="I1139" s="2" t="str">
        <f>"20220501"</f>
        <v>20220501</v>
      </c>
      <c r="J1139" s="2">
        <v>78</v>
      </c>
      <c r="K1139" s="2">
        <v>5</v>
      </c>
      <c r="L1139" s="2">
        <v>971</v>
      </c>
      <c r="M1139" s="2">
        <v>12</v>
      </c>
      <c r="N1139" s="2" t="s">
        <v>3038</v>
      </c>
      <c r="O1139" s="2" t="s">
        <v>3039</v>
      </c>
      <c r="P1139" s="2" t="s">
        <v>2260</v>
      </c>
      <c r="Q1139" s="2" t="s">
        <v>1495</v>
      </c>
      <c r="R1139" s="2" t="s">
        <v>3040</v>
      </c>
      <c r="T1139" s="2" t="s">
        <v>3041</v>
      </c>
      <c r="U1139" s="2" t="s">
        <v>3042</v>
      </c>
    </row>
    <row r="1140" spans="1:70" s="12" customFormat="1" ht="13" x14ac:dyDescent="0.3">
      <c r="A1140" s="12" t="s">
        <v>1827</v>
      </c>
      <c r="B1140" s="12" t="s">
        <v>1587</v>
      </c>
      <c r="C1140" s="15" t="str">
        <f>"2021"</f>
        <v>2021</v>
      </c>
      <c r="D1140" s="12" t="s">
        <v>1586</v>
      </c>
      <c r="E1140" s="12" t="s">
        <v>592</v>
      </c>
      <c r="F1140" s="12" t="s">
        <v>1590</v>
      </c>
      <c r="G1140" s="12" t="str">
        <f>"01650327"</f>
        <v>01650327</v>
      </c>
      <c r="I1140" s="12" t="str">
        <f>"Apr2021"</f>
        <v>Apr2021</v>
      </c>
      <c r="J1140" s="12">
        <v>284</v>
      </c>
      <c r="L1140" s="12">
        <v>31</v>
      </c>
      <c r="M1140" s="12">
        <v>7</v>
      </c>
      <c r="N1140" s="12">
        <v>148984102</v>
      </c>
      <c r="O1140" s="12" t="s">
        <v>1588</v>
      </c>
      <c r="P1140" s="12" t="s">
        <v>449</v>
      </c>
      <c r="Q1140" s="12" t="s">
        <v>442</v>
      </c>
      <c r="R1140" s="12" t="s">
        <v>1589</v>
      </c>
      <c r="U1140" s="12" t="s">
        <v>1591</v>
      </c>
    </row>
    <row r="1141" spans="1:70" s="12" customFormat="1" ht="13" x14ac:dyDescent="0.3">
      <c r="A1141" s="12" t="s">
        <v>1970</v>
      </c>
      <c r="B1141" s="12" t="s">
        <v>1587</v>
      </c>
      <c r="C1141" s="15" t="str">
        <f>"2021"</f>
        <v>2021</v>
      </c>
      <c r="D1141" s="12" t="s">
        <v>1586</v>
      </c>
      <c r="E1141" s="12" t="s">
        <v>592</v>
      </c>
      <c r="F1141" s="12" t="s">
        <v>1590</v>
      </c>
      <c r="G1141" s="12" t="str">
        <f>"01650327"</f>
        <v>01650327</v>
      </c>
      <c r="I1141" s="12" t="str">
        <f>"Apr2021"</f>
        <v>Apr2021</v>
      </c>
      <c r="J1141" s="12">
        <v>284</v>
      </c>
      <c r="L1141" s="12">
        <v>31</v>
      </c>
      <c r="M1141" s="12">
        <v>7</v>
      </c>
      <c r="N1141" s="12">
        <v>148984102</v>
      </c>
      <c r="O1141" s="12" t="s">
        <v>1588</v>
      </c>
      <c r="P1141" s="12" t="s">
        <v>449</v>
      </c>
      <c r="Q1141" s="12" t="s">
        <v>442</v>
      </c>
      <c r="R1141" s="12" t="s">
        <v>1589</v>
      </c>
      <c r="U1141" s="12" t="s">
        <v>1591</v>
      </c>
    </row>
    <row r="1142" spans="1:70" s="12" customFormat="1" ht="13" x14ac:dyDescent="0.3">
      <c r="A1142" s="12" t="s">
        <v>3856</v>
      </c>
      <c r="B1142" s="12" t="s">
        <v>3574</v>
      </c>
      <c r="C1142" s="14">
        <v>2021</v>
      </c>
      <c r="D1142" s="12" t="s">
        <v>3573</v>
      </c>
      <c r="E1142" s="12" t="s">
        <v>592</v>
      </c>
      <c r="F1142" s="12" t="s">
        <v>3577</v>
      </c>
      <c r="G1142" s="12" t="str">
        <f>"01650327"</f>
        <v>01650327</v>
      </c>
      <c r="I1142" s="12" t="str">
        <f>"20210401"</f>
        <v>20210401</v>
      </c>
      <c r="J1142" s="12">
        <v>284</v>
      </c>
      <c r="L1142" s="12">
        <v>31</v>
      </c>
      <c r="M1142" s="12">
        <v>7</v>
      </c>
      <c r="N1142" s="12" t="s">
        <v>3575</v>
      </c>
      <c r="O1142" s="12" t="s">
        <v>1588</v>
      </c>
      <c r="P1142" s="12" t="s">
        <v>2124</v>
      </c>
      <c r="Q1142" s="12" t="s">
        <v>1495</v>
      </c>
      <c r="R1142" s="12" t="s">
        <v>3576</v>
      </c>
      <c r="T1142" s="12" t="s">
        <v>3577</v>
      </c>
      <c r="U1142" s="12" t="s">
        <v>3578</v>
      </c>
    </row>
    <row r="1143" spans="1:70" s="2" customFormat="1" ht="13" x14ac:dyDescent="0.3">
      <c r="A1143" s="2" t="s">
        <v>4015</v>
      </c>
      <c r="B1143" s="2" t="s">
        <v>3574</v>
      </c>
      <c r="C1143" s="9">
        <v>2021</v>
      </c>
      <c r="D1143" s="2" t="s">
        <v>3573</v>
      </c>
      <c r="E1143" s="2" t="s">
        <v>592</v>
      </c>
      <c r="F1143" s="2" t="s">
        <v>3577</v>
      </c>
      <c r="G1143" s="2" t="str">
        <f>"01650327"</f>
        <v>01650327</v>
      </c>
      <c r="I1143" s="2" t="str">
        <f>"20210401"</f>
        <v>20210401</v>
      </c>
      <c r="J1143" s="2">
        <v>284</v>
      </c>
      <c r="L1143" s="2">
        <v>31</v>
      </c>
      <c r="M1143" s="2">
        <v>7</v>
      </c>
      <c r="N1143" s="2" t="s">
        <v>3575</v>
      </c>
      <c r="O1143" s="2" t="s">
        <v>1588</v>
      </c>
      <c r="P1143" s="2" t="s">
        <v>2124</v>
      </c>
      <c r="Q1143" s="2" t="s">
        <v>1495</v>
      </c>
      <c r="R1143" s="2" t="s">
        <v>3576</v>
      </c>
      <c r="T1143" s="2" t="s">
        <v>3577</v>
      </c>
      <c r="U1143" s="2" t="s">
        <v>3578</v>
      </c>
    </row>
    <row r="1144" spans="1:70" s="2" customFormat="1" ht="13" x14ac:dyDescent="0.3">
      <c r="A1144" s="2" t="s">
        <v>11404</v>
      </c>
      <c r="B1144" s="2" t="s">
        <v>9869</v>
      </c>
      <c r="C1144" s="9" t="s">
        <v>7891</v>
      </c>
      <c r="D1144" s="2" t="s">
        <v>5036</v>
      </c>
      <c r="E1144" s="2" t="s">
        <v>9685</v>
      </c>
      <c r="U1144" s="2" t="s">
        <v>7891</v>
      </c>
      <c r="V1144" s="2" t="s">
        <v>9870</v>
      </c>
      <c r="W1144" s="2" t="s">
        <v>7891</v>
      </c>
      <c r="X1144" s="2" t="s">
        <v>7891</v>
      </c>
      <c r="Y1144" s="2" t="s">
        <v>7891</v>
      </c>
      <c r="Z1144" s="2" t="s">
        <v>7891</v>
      </c>
      <c r="AA1144" s="2" t="s">
        <v>7891</v>
      </c>
      <c r="AB1144" s="2" t="s">
        <v>7891</v>
      </c>
      <c r="AC1144" s="2" t="s">
        <v>7891</v>
      </c>
      <c r="AD1144" s="2" t="s">
        <v>7891</v>
      </c>
      <c r="AE1144" s="2" t="s">
        <v>7891</v>
      </c>
      <c r="AF1144" s="2" t="s">
        <v>7891</v>
      </c>
      <c r="AG1144" s="2" t="s">
        <v>7891</v>
      </c>
      <c r="AH1144" s="2" t="s">
        <v>7891</v>
      </c>
      <c r="AI1144" s="2" t="s">
        <v>7891</v>
      </c>
      <c r="AJ1144" s="2" t="s">
        <v>7891</v>
      </c>
      <c r="AK1144" s="2" t="s">
        <v>7891</v>
      </c>
      <c r="AL1144" s="2" t="s">
        <v>7891</v>
      </c>
      <c r="AM1144" s="2" t="s">
        <v>7891</v>
      </c>
      <c r="AN1144" s="2" t="s">
        <v>7891</v>
      </c>
      <c r="AO1144" s="2" t="s">
        <v>9689</v>
      </c>
      <c r="AP1144" s="2" t="s">
        <v>7891</v>
      </c>
      <c r="AQ1144" s="2" t="s">
        <v>7891</v>
      </c>
      <c r="AR1144" s="2" t="s">
        <v>7891</v>
      </c>
      <c r="AS1144" s="2" t="s">
        <v>7891</v>
      </c>
      <c r="AT1144" s="2" t="s">
        <v>9871</v>
      </c>
      <c r="AU1144" s="2">
        <v>2021</v>
      </c>
      <c r="AV1144" s="2">
        <v>11</v>
      </c>
      <c r="AW1144" s="2">
        <v>1</v>
      </c>
      <c r="AX1144" s="2" t="s">
        <v>7891</v>
      </c>
      <c r="AY1144" s="2" t="s">
        <v>7891</v>
      </c>
      <c r="AZ1144" s="2" t="s">
        <v>7891</v>
      </c>
      <c r="BA1144" s="2" t="s">
        <v>7891</v>
      </c>
      <c r="BB1144" s="2" t="s">
        <v>7891</v>
      </c>
      <c r="BC1144" s="2" t="s">
        <v>7891</v>
      </c>
      <c r="BD1144" s="2">
        <v>243</v>
      </c>
      <c r="BE1144" s="2" t="s">
        <v>5041</v>
      </c>
      <c r="BF1144" s="2" t="s">
        <v>7891</v>
      </c>
      <c r="BG1144" s="2" t="s">
        <v>7891</v>
      </c>
      <c r="BH1144" s="2" t="s">
        <v>7891</v>
      </c>
      <c r="BI1144" s="2" t="s">
        <v>7891</v>
      </c>
      <c r="BJ1144" s="2" t="s">
        <v>7891</v>
      </c>
      <c r="BK1144" s="2" t="s">
        <v>7891</v>
      </c>
      <c r="BL1144" s="2" t="s">
        <v>7891</v>
      </c>
      <c r="BM1144" s="2">
        <v>33895787</v>
      </c>
      <c r="BN1144" s="2" t="s">
        <v>7891</v>
      </c>
      <c r="BO1144" s="2" t="s">
        <v>7891</v>
      </c>
      <c r="BP1144" s="2" t="s">
        <v>7891</v>
      </c>
      <c r="BQ1144" s="2" t="s">
        <v>7891</v>
      </c>
      <c r="BR1144" s="2" t="s">
        <v>9872</v>
      </c>
    </row>
    <row r="1145" spans="1:70" s="2" customFormat="1" ht="13" x14ac:dyDescent="0.3">
      <c r="A1145" s="2" t="s">
        <v>1827</v>
      </c>
      <c r="B1145" s="2" t="s">
        <v>1664</v>
      </c>
      <c r="C1145" s="10">
        <v>2021</v>
      </c>
      <c r="D1145" s="2" t="s">
        <v>1663</v>
      </c>
      <c r="E1145" s="2" t="s">
        <v>1208</v>
      </c>
      <c r="F1145" s="2" t="s">
        <v>1667</v>
      </c>
      <c r="G1145" s="2" t="str">
        <f>"13548506"</f>
        <v>13548506</v>
      </c>
      <c r="I1145" s="2" t="str">
        <f>"Jul2021"</f>
        <v>Jul2021</v>
      </c>
      <c r="J1145" s="2">
        <v>26</v>
      </c>
      <c r="K1145" s="2">
        <v>6</v>
      </c>
      <c r="L1145" s="2">
        <v>764</v>
      </c>
      <c r="M1145" s="2">
        <v>7</v>
      </c>
      <c r="N1145" s="2">
        <v>151189685</v>
      </c>
      <c r="O1145" s="2" t="s">
        <v>1665</v>
      </c>
      <c r="P1145" s="2" t="s">
        <v>874</v>
      </c>
      <c r="Q1145" s="2" t="s">
        <v>442</v>
      </c>
      <c r="R1145" s="2" t="s">
        <v>1666</v>
      </c>
      <c r="U1145" s="2" t="s">
        <v>1668</v>
      </c>
    </row>
    <row r="1146" spans="1:70" s="2" customFormat="1" ht="13" x14ac:dyDescent="0.3">
      <c r="A1146" s="2" t="s">
        <v>6816</v>
      </c>
      <c r="B1146" s="2" t="s">
        <v>6284</v>
      </c>
      <c r="C1146" s="9">
        <v>2022</v>
      </c>
      <c r="D1146" s="2" t="s">
        <v>6283</v>
      </c>
      <c r="E1146" s="2" t="s">
        <v>6287</v>
      </c>
      <c r="G1146" s="2" t="s">
        <v>6285</v>
      </c>
      <c r="H1146" s="2" t="s">
        <v>6286</v>
      </c>
      <c r="K1146" s="11">
        <v>44656</v>
      </c>
      <c r="N1146" s="2" t="s">
        <v>6288</v>
      </c>
    </row>
    <row r="1147" spans="1:70" s="2" customFormat="1" ht="13" x14ac:dyDescent="0.3">
      <c r="A1147" s="2" t="s">
        <v>6816</v>
      </c>
      <c r="B1147" s="2" t="s">
        <v>5850</v>
      </c>
      <c r="C1147" s="9">
        <v>2020</v>
      </c>
      <c r="D1147" s="2" t="s">
        <v>5849</v>
      </c>
      <c r="E1147" s="2" t="s">
        <v>4137</v>
      </c>
      <c r="G1147" s="2" t="s">
        <v>5851</v>
      </c>
      <c r="H1147" s="2" t="s">
        <v>5852</v>
      </c>
      <c r="K1147" s="11">
        <v>44184</v>
      </c>
      <c r="L1147" s="2" t="s">
        <v>5853</v>
      </c>
      <c r="N1147" s="2" t="s">
        <v>5854</v>
      </c>
    </row>
    <row r="1148" spans="1:70" s="12" customFormat="1" ht="13" x14ac:dyDescent="0.3">
      <c r="A1148" s="12" t="s">
        <v>7072</v>
      </c>
      <c r="B1148" s="12" t="s">
        <v>5850</v>
      </c>
      <c r="C1148" s="14">
        <v>2020</v>
      </c>
      <c r="D1148" s="12" t="s">
        <v>5849</v>
      </c>
      <c r="E1148" s="12" t="s">
        <v>4137</v>
      </c>
      <c r="G1148" s="12" t="s">
        <v>5851</v>
      </c>
      <c r="H1148" s="12" t="s">
        <v>5852</v>
      </c>
      <c r="K1148" s="13">
        <v>44184</v>
      </c>
      <c r="L1148" s="12" t="s">
        <v>5853</v>
      </c>
      <c r="N1148" s="12" t="s">
        <v>5854</v>
      </c>
    </row>
    <row r="1149" spans="1:70" s="12" customFormat="1" ht="13" x14ac:dyDescent="0.3">
      <c r="A1149" s="12" t="s">
        <v>7079</v>
      </c>
      <c r="B1149" s="12" t="s">
        <v>5850</v>
      </c>
      <c r="C1149" s="14">
        <v>2020</v>
      </c>
      <c r="D1149" s="12" t="s">
        <v>5849</v>
      </c>
      <c r="E1149" s="12" t="s">
        <v>4137</v>
      </c>
      <c r="G1149" s="12" t="s">
        <v>5851</v>
      </c>
      <c r="H1149" s="12" t="s">
        <v>5852</v>
      </c>
      <c r="K1149" s="13">
        <v>44184</v>
      </c>
      <c r="L1149" s="12" t="s">
        <v>5853</v>
      </c>
      <c r="N1149" s="12" t="s">
        <v>5854</v>
      </c>
    </row>
    <row r="1150" spans="1:70" s="12" customFormat="1" ht="13" x14ac:dyDescent="0.3">
      <c r="A1150" s="12" t="s">
        <v>11404</v>
      </c>
      <c r="B1150" s="12" t="s">
        <v>10905</v>
      </c>
      <c r="C1150" s="14" t="s">
        <v>7891</v>
      </c>
      <c r="D1150" s="12" t="s">
        <v>5849</v>
      </c>
      <c r="E1150" s="12" t="s">
        <v>7892</v>
      </c>
      <c r="U1150" s="12" t="s">
        <v>7891</v>
      </c>
      <c r="V1150" s="12" t="s">
        <v>10906</v>
      </c>
      <c r="W1150" s="12" t="s">
        <v>7891</v>
      </c>
      <c r="X1150" s="12" t="s">
        <v>7891</v>
      </c>
      <c r="Y1150" s="12" t="s">
        <v>7891</v>
      </c>
      <c r="Z1150" s="12" t="s">
        <v>7891</v>
      </c>
      <c r="AA1150" s="12" t="s">
        <v>10907</v>
      </c>
      <c r="AB1150" s="12" t="s">
        <v>10908</v>
      </c>
      <c r="AC1150" s="12" t="s">
        <v>7891</v>
      </c>
      <c r="AD1150" s="12" t="s">
        <v>7891</v>
      </c>
      <c r="AE1150" s="12" t="s">
        <v>7891</v>
      </c>
      <c r="AF1150" s="12" t="s">
        <v>7891</v>
      </c>
      <c r="AG1150" s="12" t="s">
        <v>7891</v>
      </c>
      <c r="AH1150" s="12" t="s">
        <v>7891</v>
      </c>
      <c r="AI1150" s="12" t="s">
        <v>7891</v>
      </c>
      <c r="AJ1150" s="12" t="s">
        <v>7891</v>
      </c>
      <c r="AK1150" s="12" t="s">
        <v>7891</v>
      </c>
      <c r="AL1150" s="12" t="s">
        <v>7891</v>
      </c>
      <c r="AM1150" s="12" t="s">
        <v>7891</v>
      </c>
      <c r="AN1150" s="12" t="s">
        <v>7891</v>
      </c>
      <c r="AO1150" s="12" t="s">
        <v>7891</v>
      </c>
      <c r="AP1150" s="12" t="s">
        <v>7894</v>
      </c>
      <c r="AQ1150" s="12" t="s">
        <v>7891</v>
      </c>
      <c r="AR1150" s="12" t="s">
        <v>7891</v>
      </c>
      <c r="AS1150" s="12" t="s">
        <v>7891</v>
      </c>
      <c r="AT1150" s="12" t="s">
        <v>7924</v>
      </c>
      <c r="AU1150" s="12">
        <v>2020</v>
      </c>
      <c r="AV1150" s="12">
        <v>17</v>
      </c>
      <c r="AW1150" s="12">
        <v>24</v>
      </c>
      <c r="AX1150" s="12" t="s">
        <v>7891</v>
      </c>
      <c r="AY1150" s="12" t="s">
        <v>7891</v>
      </c>
      <c r="AZ1150" s="12" t="s">
        <v>7891</v>
      </c>
      <c r="BA1150" s="12" t="s">
        <v>7891</v>
      </c>
      <c r="BB1150" s="12" t="s">
        <v>7891</v>
      </c>
      <c r="BC1150" s="12" t="s">
        <v>7891</v>
      </c>
      <c r="BD1150" s="12">
        <v>9445</v>
      </c>
      <c r="BE1150" s="12" t="s">
        <v>5854</v>
      </c>
      <c r="BF1150" s="12" t="s">
        <v>7891</v>
      </c>
      <c r="BG1150" s="12" t="s">
        <v>7891</v>
      </c>
      <c r="BH1150" s="12" t="s">
        <v>7891</v>
      </c>
      <c r="BI1150" s="12" t="s">
        <v>7891</v>
      </c>
      <c r="BJ1150" s="12" t="s">
        <v>7891</v>
      </c>
      <c r="BK1150" s="12" t="s">
        <v>7891</v>
      </c>
      <c r="BL1150" s="12" t="s">
        <v>7891</v>
      </c>
      <c r="BM1150" s="12">
        <v>33339317</v>
      </c>
      <c r="BN1150" s="12" t="s">
        <v>7891</v>
      </c>
      <c r="BO1150" s="12" t="s">
        <v>7891</v>
      </c>
      <c r="BP1150" s="12" t="s">
        <v>7891</v>
      </c>
      <c r="BQ1150" s="12" t="s">
        <v>7891</v>
      </c>
      <c r="BR1150" s="12" t="s">
        <v>10909</v>
      </c>
    </row>
    <row r="1151" spans="1:70" s="12" customFormat="1" ht="13" x14ac:dyDescent="0.3">
      <c r="A1151" s="12" t="s">
        <v>11408</v>
      </c>
      <c r="B1151" s="12" t="s">
        <v>10905</v>
      </c>
      <c r="C1151" s="14" t="s">
        <v>7891</v>
      </c>
      <c r="D1151" s="12" t="s">
        <v>5849</v>
      </c>
      <c r="E1151" s="12" t="s">
        <v>7892</v>
      </c>
      <c r="U1151" s="12" t="s">
        <v>7891</v>
      </c>
      <c r="V1151" s="12" t="s">
        <v>10906</v>
      </c>
      <c r="W1151" s="12" t="s">
        <v>7891</v>
      </c>
      <c r="X1151" s="12" t="s">
        <v>7891</v>
      </c>
      <c r="Y1151" s="12" t="s">
        <v>7891</v>
      </c>
      <c r="Z1151" s="12" t="s">
        <v>7891</v>
      </c>
      <c r="AA1151" s="12" t="s">
        <v>10907</v>
      </c>
      <c r="AB1151" s="12" t="s">
        <v>10908</v>
      </c>
      <c r="AC1151" s="12" t="s">
        <v>7891</v>
      </c>
      <c r="AD1151" s="12" t="s">
        <v>7891</v>
      </c>
      <c r="AE1151" s="12" t="s">
        <v>7891</v>
      </c>
      <c r="AF1151" s="12" t="s">
        <v>7891</v>
      </c>
      <c r="AG1151" s="12" t="s">
        <v>7891</v>
      </c>
      <c r="AH1151" s="12" t="s">
        <v>7891</v>
      </c>
      <c r="AI1151" s="12" t="s">
        <v>7891</v>
      </c>
      <c r="AJ1151" s="12" t="s">
        <v>7891</v>
      </c>
      <c r="AK1151" s="12" t="s">
        <v>7891</v>
      </c>
      <c r="AL1151" s="12" t="s">
        <v>7891</v>
      </c>
      <c r="AM1151" s="12" t="s">
        <v>7891</v>
      </c>
      <c r="AN1151" s="12" t="s">
        <v>7891</v>
      </c>
      <c r="AO1151" s="12" t="s">
        <v>7891</v>
      </c>
      <c r="AP1151" s="12" t="s">
        <v>7894</v>
      </c>
      <c r="AQ1151" s="12" t="s">
        <v>7891</v>
      </c>
      <c r="AR1151" s="12" t="s">
        <v>7891</v>
      </c>
      <c r="AS1151" s="12" t="s">
        <v>7891</v>
      </c>
      <c r="AT1151" s="12" t="s">
        <v>7924</v>
      </c>
      <c r="AU1151" s="12">
        <v>2020</v>
      </c>
      <c r="AV1151" s="12">
        <v>17</v>
      </c>
      <c r="AW1151" s="12">
        <v>24</v>
      </c>
      <c r="AX1151" s="12" t="s">
        <v>7891</v>
      </c>
      <c r="AY1151" s="12" t="s">
        <v>7891</v>
      </c>
      <c r="AZ1151" s="12" t="s">
        <v>7891</v>
      </c>
      <c r="BA1151" s="12" t="s">
        <v>7891</v>
      </c>
      <c r="BB1151" s="12" t="s">
        <v>7891</v>
      </c>
      <c r="BC1151" s="12" t="s">
        <v>7891</v>
      </c>
      <c r="BD1151" s="12">
        <v>9445</v>
      </c>
      <c r="BE1151" s="12" t="s">
        <v>5854</v>
      </c>
      <c r="BF1151" s="12" t="s">
        <v>7891</v>
      </c>
      <c r="BG1151" s="12" t="s">
        <v>7891</v>
      </c>
      <c r="BH1151" s="12" t="s">
        <v>7891</v>
      </c>
      <c r="BI1151" s="12" t="s">
        <v>7891</v>
      </c>
      <c r="BJ1151" s="12" t="s">
        <v>7891</v>
      </c>
      <c r="BK1151" s="12" t="s">
        <v>7891</v>
      </c>
      <c r="BL1151" s="12" t="s">
        <v>7891</v>
      </c>
      <c r="BM1151" s="12">
        <v>33339317</v>
      </c>
      <c r="BN1151" s="12" t="s">
        <v>7891</v>
      </c>
      <c r="BO1151" s="12" t="s">
        <v>7891</v>
      </c>
      <c r="BP1151" s="12" t="s">
        <v>7891</v>
      </c>
      <c r="BQ1151" s="12" t="s">
        <v>7891</v>
      </c>
      <c r="BR1151" s="12" t="s">
        <v>10909</v>
      </c>
    </row>
    <row r="1152" spans="1:70" s="2" customFormat="1" ht="13" x14ac:dyDescent="0.3">
      <c r="A1152" s="2" t="s">
        <v>11404</v>
      </c>
      <c r="B1152" s="2" t="s">
        <v>9605</v>
      </c>
      <c r="C1152" s="9" t="s">
        <v>7891</v>
      </c>
      <c r="D1152" s="2" t="s">
        <v>9606</v>
      </c>
      <c r="E1152" s="2" t="s">
        <v>9607</v>
      </c>
      <c r="U1152" s="2" t="s">
        <v>7891</v>
      </c>
      <c r="V1152" s="2" t="s">
        <v>9608</v>
      </c>
      <c r="W1152" s="2" t="s">
        <v>7891</v>
      </c>
      <c r="X1152" s="2" t="s">
        <v>7891</v>
      </c>
      <c r="Y1152" s="2" t="s">
        <v>7891</v>
      </c>
      <c r="Z1152" s="2" t="s">
        <v>7891</v>
      </c>
      <c r="AA1152" s="2" t="s">
        <v>7891</v>
      </c>
      <c r="AB1152" s="2" t="s">
        <v>9609</v>
      </c>
      <c r="AC1152" s="2" t="s">
        <v>7891</v>
      </c>
      <c r="AD1152" s="2" t="s">
        <v>7891</v>
      </c>
      <c r="AE1152" s="2" t="s">
        <v>7891</v>
      </c>
      <c r="AF1152" s="2" t="s">
        <v>7891</v>
      </c>
      <c r="AG1152" s="2" t="s">
        <v>7891</v>
      </c>
      <c r="AH1152" s="2" t="s">
        <v>7891</v>
      </c>
      <c r="AI1152" s="2" t="s">
        <v>7891</v>
      </c>
      <c r="AJ1152" s="2" t="s">
        <v>7891</v>
      </c>
      <c r="AK1152" s="2" t="s">
        <v>7891</v>
      </c>
      <c r="AL1152" s="2" t="s">
        <v>7891</v>
      </c>
      <c r="AM1152" s="2" t="s">
        <v>7891</v>
      </c>
      <c r="AN1152" s="2" t="s">
        <v>7891</v>
      </c>
      <c r="AO1152" s="2" t="s">
        <v>9610</v>
      </c>
      <c r="AP1152" s="2" t="s">
        <v>7891</v>
      </c>
      <c r="AQ1152" s="2" t="s">
        <v>7891</v>
      </c>
      <c r="AR1152" s="2" t="s">
        <v>7891</v>
      </c>
      <c r="AS1152" s="2" t="s">
        <v>7891</v>
      </c>
      <c r="AT1152" s="2" t="s">
        <v>9611</v>
      </c>
      <c r="AU1152" s="2">
        <v>2021</v>
      </c>
      <c r="AV1152" s="2">
        <v>8</v>
      </c>
      <c r="AW1152" s="2" t="s">
        <v>7891</v>
      </c>
      <c r="AX1152" s="2" t="s">
        <v>7891</v>
      </c>
      <c r="AY1152" s="2" t="s">
        <v>7891</v>
      </c>
      <c r="AZ1152" s="2" t="s">
        <v>7891</v>
      </c>
      <c r="BA1152" s="2" t="s">
        <v>7891</v>
      </c>
      <c r="BB1152" s="2" t="s">
        <v>7891</v>
      </c>
      <c r="BC1152" s="2" t="s">
        <v>7891</v>
      </c>
      <c r="BD1152" s="2" t="s">
        <v>9612</v>
      </c>
      <c r="BE1152" s="2" t="s">
        <v>9613</v>
      </c>
      <c r="BF1152" s="2" t="s">
        <v>7891</v>
      </c>
      <c r="BG1152" s="2" t="s">
        <v>7891</v>
      </c>
      <c r="BH1152" s="2" t="s">
        <v>7891</v>
      </c>
      <c r="BI1152" s="2" t="s">
        <v>7891</v>
      </c>
      <c r="BJ1152" s="2" t="s">
        <v>7891</v>
      </c>
      <c r="BK1152" s="2" t="s">
        <v>7891</v>
      </c>
      <c r="BL1152" s="2" t="s">
        <v>7891</v>
      </c>
      <c r="BM1152" s="2">
        <v>34249369</v>
      </c>
      <c r="BN1152" s="2" t="s">
        <v>7891</v>
      </c>
      <c r="BO1152" s="2" t="s">
        <v>7891</v>
      </c>
      <c r="BP1152" s="2" t="s">
        <v>7891</v>
      </c>
      <c r="BQ1152" s="2" t="s">
        <v>7891</v>
      </c>
      <c r="BR1152" s="2" t="s">
        <v>9614</v>
      </c>
    </row>
    <row r="1153" spans="1:70" s="2" customFormat="1" ht="13" x14ac:dyDescent="0.3">
      <c r="A1153" s="2" t="s">
        <v>1827</v>
      </c>
      <c r="B1153" s="2" t="s">
        <v>1009</v>
      </c>
      <c r="C1153" s="10" t="str">
        <f>"2020"</f>
        <v>2020</v>
      </c>
      <c r="D1153" s="2" t="s">
        <v>1008</v>
      </c>
      <c r="E1153" s="2" t="s">
        <v>1010</v>
      </c>
      <c r="G1153" s="2" t="str">
        <f>"02734117"</f>
        <v>02734117</v>
      </c>
      <c r="I1153" s="2" t="str">
        <f>"Dec2020"</f>
        <v>Dec2020</v>
      </c>
      <c r="J1153" s="2">
        <v>30</v>
      </c>
      <c r="K1153" s="2">
        <v>1</v>
      </c>
      <c r="L1153" s="2">
        <v>11</v>
      </c>
      <c r="M1153" s="2">
        <v>1</v>
      </c>
      <c r="N1153" s="2">
        <v>147878689</v>
      </c>
      <c r="P1153" s="2" t="s">
        <v>1011</v>
      </c>
      <c r="Q1153" s="2" t="s">
        <v>467</v>
      </c>
      <c r="R1153" s="2" t="s">
        <v>1012</v>
      </c>
      <c r="U1153" s="2" t="s">
        <v>1013</v>
      </c>
    </row>
    <row r="1154" spans="1:70" s="12" customFormat="1" ht="13" x14ac:dyDescent="0.3">
      <c r="A1154" s="12" t="s">
        <v>6816</v>
      </c>
      <c r="B1154" s="12" t="s">
        <v>4645</v>
      </c>
      <c r="C1154" s="14">
        <v>2021</v>
      </c>
      <c r="D1154" s="12" t="s">
        <v>4644</v>
      </c>
      <c r="E1154" s="12" t="s">
        <v>4648</v>
      </c>
      <c r="G1154" s="12" t="s">
        <v>4646</v>
      </c>
      <c r="H1154" s="12" t="s">
        <v>4647</v>
      </c>
      <c r="K1154" s="13">
        <v>44211</v>
      </c>
      <c r="N1154" s="12" t="s">
        <v>1725</v>
      </c>
    </row>
    <row r="1155" spans="1:70" s="12" customFormat="1" ht="13" x14ac:dyDescent="0.3">
      <c r="A1155" s="12" t="s">
        <v>11404</v>
      </c>
      <c r="B1155" s="12" t="s">
        <v>10245</v>
      </c>
      <c r="C1155" s="14" t="s">
        <v>7891</v>
      </c>
      <c r="D1155" s="12" t="s">
        <v>4644</v>
      </c>
      <c r="E1155" s="12" t="s">
        <v>10246</v>
      </c>
      <c r="U1155" s="12" t="s">
        <v>7891</v>
      </c>
      <c r="V1155" s="12" t="s">
        <v>10247</v>
      </c>
      <c r="W1155" s="12" t="s">
        <v>7891</v>
      </c>
      <c r="X1155" s="12" t="s">
        <v>7891</v>
      </c>
      <c r="Y1155" s="12" t="s">
        <v>7891</v>
      </c>
      <c r="Z1155" s="12" t="s">
        <v>7891</v>
      </c>
      <c r="AA1155" s="12" t="s">
        <v>7891</v>
      </c>
      <c r="AB1155" s="12" t="s">
        <v>10248</v>
      </c>
      <c r="AC1155" s="12" t="s">
        <v>7891</v>
      </c>
      <c r="AD1155" s="12" t="s">
        <v>7891</v>
      </c>
      <c r="AE1155" s="12" t="s">
        <v>7891</v>
      </c>
      <c r="AF1155" s="12" t="s">
        <v>7891</v>
      </c>
      <c r="AG1155" s="12" t="s">
        <v>7891</v>
      </c>
      <c r="AH1155" s="12" t="s">
        <v>7891</v>
      </c>
      <c r="AI1155" s="12" t="s">
        <v>7891</v>
      </c>
      <c r="AJ1155" s="12" t="s">
        <v>7891</v>
      </c>
      <c r="AK1155" s="12" t="s">
        <v>7891</v>
      </c>
      <c r="AL1155" s="12" t="s">
        <v>7891</v>
      </c>
      <c r="AM1155" s="12" t="s">
        <v>7891</v>
      </c>
      <c r="AN1155" s="12" t="s">
        <v>7891</v>
      </c>
      <c r="AO1155" s="12" t="s">
        <v>10249</v>
      </c>
      <c r="AP1155" s="12" t="s">
        <v>10250</v>
      </c>
      <c r="AQ1155" s="12" t="s">
        <v>7891</v>
      </c>
      <c r="AR1155" s="12" t="s">
        <v>7891</v>
      </c>
      <c r="AS1155" s="12" t="s">
        <v>7891</v>
      </c>
      <c r="AT1155" s="12" t="s">
        <v>7916</v>
      </c>
      <c r="AU1155" s="12">
        <v>2021</v>
      </c>
      <c r="AV1155" s="12">
        <v>178</v>
      </c>
      <c r="AW1155" s="12">
        <v>7</v>
      </c>
      <c r="AX1155" s="12" t="s">
        <v>7891</v>
      </c>
      <c r="AY1155" s="12" t="s">
        <v>7891</v>
      </c>
      <c r="AZ1155" s="12" t="s">
        <v>7891</v>
      </c>
      <c r="BA1155" s="12" t="s">
        <v>7891</v>
      </c>
      <c r="BB1155" s="12">
        <v>1495</v>
      </c>
      <c r="BC1155" s="12">
        <v>1506</v>
      </c>
      <c r="BD1155" s="12" t="s">
        <v>7891</v>
      </c>
      <c r="BE1155" s="12" t="s">
        <v>1725</v>
      </c>
      <c r="BF1155" s="12" t="s">
        <v>7891</v>
      </c>
      <c r="BG1155" s="12" t="s">
        <v>10231</v>
      </c>
      <c r="BH1155" s="12" t="s">
        <v>7891</v>
      </c>
      <c r="BI1155" s="12" t="s">
        <v>7891</v>
      </c>
      <c r="BJ1155" s="12" t="s">
        <v>7891</v>
      </c>
      <c r="BK1155" s="12" t="s">
        <v>7891</v>
      </c>
      <c r="BL1155" s="12" t="s">
        <v>7891</v>
      </c>
      <c r="BM1155" s="12">
        <v>33450066</v>
      </c>
      <c r="BN1155" s="12" t="s">
        <v>7891</v>
      </c>
      <c r="BO1155" s="12" t="s">
        <v>7891</v>
      </c>
      <c r="BP1155" s="12" t="s">
        <v>7891</v>
      </c>
      <c r="BQ1155" s="12" t="s">
        <v>7891</v>
      </c>
      <c r="BR1155" s="12" t="s">
        <v>10251</v>
      </c>
    </row>
    <row r="1156" spans="1:70" s="2" customFormat="1" ht="13" x14ac:dyDescent="0.3">
      <c r="A1156" s="2" t="s">
        <v>1827</v>
      </c>
      <c r="B1156" s="2" t="s">
        <v>1723</v>
      </c>
      <c r="C1156" s="10" t="str">
        <f>"2021"</f>
        <v>2021</v>
      </c>
      <c r="D1156" s="2" t="s">
        <v>1722</v>
      </c>
      <c r="E1156" s="2" t="s">
        <v>1724</v>
      </c>
      <c r="F1156" s="2" t="s">
        <v>1727</v>
      </c>
      <c r="G1156" s="2" t="str">
        <f>"00071188"</f>
        <v>00071188</v>
      </c>
      <c r="I1156" s="2" t="str">
        <f>"Apr2021"</f>
        <v>Apr2021</v>
      </c>
      <c r="J1156" s="2">
        <v>178</v>
      </c>
      <c r="K1156" s="2">
        <v>7</v>
      </c>
      <c r="L1156" s="2">
        <v>1495</v>
      </c>
      <c r="M1156" s="2">
        <v>12</v>
      </c>
      <c r="N1156" s="2">
        <v>149131357</v>
      </c>
      <c r="O1156" s="2" t="s">
        <v>1725</v>
      </c>
      <c r="P1156" s="2" t="s">
        <v>731</v>
      </c>
      <c r="Q1156" s="2" t="s">
        <v>498</v>
      </c>
      <c r="R1156" s="2" t="s">
        <v>1726</v>
      </c>
      <c r="U1156" s="2" t="s">
        <v>1728</v>
      </c>
    </row>
    <row r="1157" spans="1:70" s="12" customFormat="1" ht="13" x14ac:dyDescent="0.3">
      <c r="A1157" s="12" t="s">
        <v>6816</v>
      </c>
      <c r="B1157" s="12" t="s">
        <v>5774</v>
      </c>
      <c r="C1157" s="14">
        <v>2020</v>
      </c>
      <c r="D1157" s="12" t="s">
        <v>5773</v>
      </c>
      <c r="E1157" s="12" t="s">
        <v>5777</v>
      </c>
      <c r="G1157" s="12" t="s">
        <v>5775</v>
      </c>
      <c r="H1157" s="12" t="s">
        <v>5776</v>
      </c>
      <c r="K1157" s="13">
        <v>43866</v>
      </c>
      <c r="L1157" s="12" t="s">
        <v>5778</v>
      </c>
      <c r="N1157" s="12" t="s">
        <v>5779</v>
      </c>
    </row>
    <row r="1158" spans="1:70" s="12" customFormat="1" ht="13" x14ac:dyDescent="0.3">
      <c r="A1158" s="12" t="s">
        <v>7072</v>
      </c>
      <c r="B1158" s="12" t="s">
        <v>5774</v>
      </c>
      <c r="C1158" s="14">
        <v>2020</v>
      </c>
      <c r="D1158" s="12" t="s">
        <v>5773</v>
      </c>
      <c r="E1158" s="12" t="s">
        <v>5777</v>
      </c>
      <c r="G1158" s="12" t="s">
        <v>5775</v>
      </c>
      <c r="H1158" s="12" t="s">
        <v>5776</v>
      </c>
      <c r="K1158" s="13">
        <v>43866</v>
      </c>
      <c r="L1158" s="12" t="s">
        <v>5778</v>
      </c>
      <c r="N1158" s="12" t="s">
        <v>5779</v>
      </c>
    </row>
    <row r="1159" spans="1:70" s="12" customFormat="1" ht="13" x14ac:dyDescent="0.3">
      <c r="A1159" s="12" t="s">
        <v>11404</v>
      </c>
      <c r="B1159" s="12" t="s">
        <v>10910</v>
      </c>
      <c r="C1159" s="14" t="s">
        <v>7891</v>
      </c>
      <c r="D1159" s="12" t="s">
        <v>5773</v>
      </c>
      <c r="E1159" s="12" t="s">
        <v>10911</v>
      </c>
      <c r="U1159" s="12" t="s">
        <v>7891</v>
      </c>
      <c r="V1159" s="12" t="s">
        <v>10912</v>
      </c>
      <c r="W1159" s="12" t="s">
        <v>7891</v>
      </c>
      <c r="X1159" s="12" t="s">
        <v>7891</v>
      </c>
      <c r="Y1159" s="12" t="s">
        <v>7891</v>
      </c>
      <c r="Z1159" s="12" t="s">
        <v>7891</v>
      </c>
      <c r="AA1159" s="12" t="s">
        <v>7891</v>
      </c>
      <c r="AB1159" s="12" t="s">
        <v>7891</v>
      </c>
      <c r="AC1159" s="12" t="s">
        <v>7891</v>
      </c>
      <c r="AD1159" s="12" t="s">
        <v>7891</v>
      </c>
      <c r="AE1159" s="12" t="s">
        <v>7891</v>
      </c>
      <c r="AF1159" s="12" t="s">
        <v>7891</v>
      </c>
      <c r="AG1159" s="12" t="s">
        <v>7891</v>
      </c>
      <c r="AH1159" s="12" t="s">
        <v>7891</v>
      </c>
      <c r="AI1159" s="12" t="s">
        <v>7891</v>
      </c>
      <c r="AJ1159" s="12" t="s">
        <v>7891</v>
      </c>
      <c r="AK1159" s="12" t="s">
        <v>7891</v>
      </c>
      <c r="AL1159" s="12" t="s">
        <v>7891</v>
      </c>
      <c r="AM1159" s="12" t="s">
        <v>7891</v>
      </c>
      <c r="AN1159" s="12" t="s">
        <v>7891</v>
      </c>
      <c r="AO1159" s="12" t="s">
        <v>10913</v>
      </c>
      <c r="AP1159" s="12" t="s">
        <v>10914</v>
      </c>
      <c r="AQ1159" s="12" t="s">
        <v>7891</v>
      </c>
      <c r="AR1159" s="12" t="s">
        <v>7891</v>
      </c>
      <c r="AS1159" s="12" t="s">
        <v>7891</v>
      </c>
      <c r="AT1159" s="12" t="s">
        <v>7924</v>
      </c>
      <c r="AU1159" s="12">
        <v>2020</v>
      </c>
      <c r="AV1159" s="12">
        <v>96</v>
      </c>
      <c r="AW1159" s="12">
        <v>1142</v>
      </c>
      <c r="AX1159" s="12" t="s">
        <v>7891</v>
      </c>
      <c r="AY1159" s="12" t="s">
        <v>7891</v>
      </c>
      <c r="AZ1159" s="12" t="s">
        <v>7891</v>
      </c>
      <c r="BA1159" s="12" t="s">
        <v>7891</v>
      </c>
      <c r="BB1159" s="12">
        <v>747</v>
      </c>
      <c r="BC1159" s="12">
        <v>752</v>
      </c>
      <c r="BD1159" s="12" t="s">
        <v>7891</v>
      </c>
      <c r="BE1159" s="12" t="s">
        <v>5779</v>
      </c>
      <c r="BF1159" s="12" t="s">
        <v>7891</v>
      </c>
      <c r="BG1159" s="12" t="s">
        <v>7891</v>
      </c>
      <c r="BH1159" s="12" t="s">
        <v>7891</v>
      </c>
      <c r="BI1159" s="12" t="s">
        <v>7891</v>
      </c>
      <c r="BJ1159" s="12" t="s">
        <v>7891</v>
      </c>
      <c r="BK1159" s="12" t="s">
        <v>7891</v>
      </c>
      <c r="BL1159" s="12" t="s">
        <v>7891</v>
      </c>
      <c r="BM1159" s="12">
        <v>32015186</v>
      </c>
      <c r="BN1159" s="12" t="s">
        <v>7891</v>
      </c>
      <c r="BO1159" s="12" t="s">
        <v>7891</v>
      </c>
      <c r="BP1159" s="12" t="s">
        <v>7891</v>
      </c>
      <c r="BQ1159" s="12" t="s">
        <v>7891</v>
      </c>
      <c r="BR1159" s="12" t="s">
        <v>10915</v>
      </c>
    </row>
    <row r="1160" spans="1:70" s="2" customFormat="1" ht="13" x14ac:dyDescent="0.3">
      <c r="A1160" s="2" t="s">
        <v>11408</v>
      </c>
      <c r="B1160" s="2" t="s">
        <v>10910</v>
      </c>
      <c r="C1160" s="9" t="s">
        <v>7891</v>
      </c>
      <c r="D1160" s="2" t="s">
        <v>5773</v>
      </c>
      <c r="E1160" s="2" t="s">
        <v>10911</v>
      </c>
      <c r="U1160" s="2" t="s">
        <v>7891</v>
      </c>
      <c r="V1160" s="2" t="s">
        <v>10912</v>
      </c>
      <c r="W1160" s="2" t="s">
        <v>7891</v>
      </c>
      <c r="X1160" s="2" t="s">
        <v>7891</v>
      </c>
      <c r="Y1160" s="2" t="s">
        <v>7891</v>
      </c>
      <c r="Z1160" s="2" t="s">
        <v>7891</v>
      </c>
      <c r="AA1160" s="2" t="s">
        <v>7891</v>
      </c>
      <c r="AB1160" s="2" t="s">
        <v>7891</v>
      </c>
      <c r="AC1160" s="2" t="s">
        <v>7891</v>
      </c>
      <c r="AD1160" s="2" t="s">
        <v>7891</v>
      </c>
      <c r="AE1160" s="2" t="s">
        <v>7891</v>
      </c>
      <c r="AF1160" s="2" t="s">
        <v>7891</v>
      </c>
      <c r="AG1160" s="2" t="s">
        <v>7891</v>
      </c>
      <c r="AH1160" s="2" t="s">
        <v>7891</v>
      </c>
      <c r="AI1160" s="2" t="s">
        <v>7891</v>
      </c>
      <c r="AJ1160" s="2" t="s">
        <v>7891</v>
      </c>
      <c r="AK1160" s="2" t="s">
        <v>7891</v>
      </c>
      <c r="AL1160" s="2" t="s">
        <v>7891</v>
      </c>
      <c r="AM1160" s="2" t="s">
        <v>7891</v>
      </c>
      <c r="AN1160" s="2" t="s">
        <v>7891</v>
      </c>
      <c r="AO1160" s="2" t="s">
        <v>10913</v>
      </c>
      <c r="AP1160" s="2" t="s">
        <v>10914</v>
      </c>
      <c r="AQ1160" s="2" t="s">
        <v>7891</v>
      </c>
      <c r="AR1160" s="2" t="s">
        <v>7891</v>
      </c>
      <c r="AS1160" s="2" t="s">
        <v>7891</v>
      </c>
      <c r="AT1160" s="2" t="s">
        <v>7924</v>
      </c>
      <c r="AU1160" s="2">
        <v>2020</v>
      </c>
      <c r="AV1160" s="2">
        <v>96</v>
      </c>
      <c r="AW1160" s="2">
        <v>1142</v>
      </c>
      <c r="AX1160" s="2" t="s">
        <v>7891</v>
      </c>
      <c r="AY1160" s="2" t="s">
        <v>7891</v>
      </c>
      <c r="AZ1160" s="2" t="s">
        <v>7891</v>
      </c>
      <c r="BA1160" s="2" t="s">
        <v>7891</v>
      </c>
      <c r="BB1160" s="2">
        <v>747</v>
      </c>
      <c r="BC1160" s="2">
        <v>752</v>
      </c>
      <c r="BD1160" s="2" t="s">
        <v>7891</v>
      </c>
      <c r="BE1160" s="2" t="s">
        <v>5779</v>
      </c>
      <c r="BF1160" s="2" t="s">
        <v>7891</v>
      </c>
      <c r="BG1160" s="2" t="s">
        <v>7891</v>
      </c>
      <c r="BH1160" s="2" t="s">
        <v>7891</v>
      </c>
      <c r="BI1160" s="2" t="s">
        <v>7891</v>
      </c>
      <c r="BJ1160" s="2" t="s">
        <v>7891</v>
      </c>
      <c r="BK1160" s="2" t="s">
        <v>7891</v>
      </c>
      <c r="BL1160" s="2" t="s">
        <v>7891</v>
      </c>
      <c r="BM1160" s="2">
        <v>32015186</v>
      </c>
      <c r="BN1160" s="2" t="s">
        <v>7891</v>
      </c>
      <c r="BO1160" s="2" t="s">
        <v>7891</v>
      </c>
      <c r="BP1160" s="2" t="s">
        <v>7891</v>
      </c>
      <c r="BQ1160" s="2" t="s">
        <v>7891</v>
      </c>
      <c r="BR1160" s="2" t="s">
        <v>10915</v>
      </c>
    </row>
    <row r="1161" spans="1:70" s="2" customFormat="1" ht="13" x14ac:dyDescent="0.3">
      <c r="A1161" s="2" t="s">
        <v>11404</v>
      </c>
      <c r="B1161" s="2" t="s">
        <v>11363</v>
      </c>
      <c r="C1161" s="9" t="s">
        <v>7891</v>
      </c>
      <c r="D1161" s="2" t="s">
        <v>11364</v>
      </c>
      <c r="E1161" s="2" t="s">
        <v>11365</v>
      </c>
      <c r="U1161" s="2" t="s">
        <v>7891</v>
      </c>
      <c r="V1161" s="2" t="s">
        <v>11366</v>
      </c>
      <c r="W1161" s="2" t="s">
        <v>7891</v>
      </c>
      <c r="X1161" s="2" t="s">
        <v>7891</v>
      </c>
      <c r="Y1161" s="2" t="s">
        <v>7891</v>
      </c>
      <c r="Z1161" s="2" t="s">
        <v>7891</v>
      </c>
      <c r="AA1161" s="2" t="s">
        <v>7891</v>
      </c>
      <c r="AB1161" s="2" t="s">
        <v>7891</v>
      </c>
      <c r="AC1161" s="2" t="s">
        <v>7891</v>
      </c>
      <c r="AD1161" s="2" t="s">
        <v>7891</v>
      </c>
      <c r="AE1161" s="2" t="s">
        <v>7891</v>
      </c>
      <c r="AF1161" s="2" t="s">
        <v>7891</v>
      </c>
      <c r="AG1161" s="2" t="s">
        <v>7891</v>
      </c>
      <c r="AH1161" s="2" t="s">
        <v>7891</v>
      </c>
      <c r="AI1161" s="2" t="s">
        <v>7891</v>
      </c>
      <c r="AJ1161" s="2" t="s">
        <v>7891</v>
      </c>
      <c r="AK1161" s="2" t="s">
        <v>7891</v>
      </c>
      <c r="AL1161" s="2" t="s">
        <v>7891</v>
      </c>
      <c r="AM1161" s="2" t="s">
        <v>7891</v>
      </c>
      <c r="AN1161" s="2" t="s">
        <v>7891</v>
      </c>
      <c r="AO1161" s="2" t="s">
        <v>11367</v>
      </c>
      <c r="AP1161" s="2" t="s">
        <v>7891</v>
      </c>
      <c r="AQ1161" s="2" t="s">
        <v>11368</v>
      </c>
      <c r="AR1161" s="2" t="s">
        <v>7891</v>
      </c>
      <c r="AS1161" s="2" t="s">
        <v>7891</v>
      </c>
      <c r="AT1161" s="2" t="s">
        <v>7891</v>
      </c>
      <c r="AU1161" s="2">
        <v>2020</v>
      </c>
      <c r="AV1161" s="2" t="s">
        <v>7891</v>
      </c>
      <c r="AW1161" s="2" t="s">
        <v>7891</v>
      </c>
      <c r="AX1161" s="2" t="s">
        <v>7891</v>
      </c>
      <c r="AY1161" s="2" t="s">
        <v>7891</v>
      </c>
      <c r="AZ1161" s="2" t="s">
        <v>7891</v>
      </c>
      <c r="BA1161" s="2" t="s">
        <v>7891</v>
      </c>
      <c r="BB1161" s="2">
        <v>1511</v>
      </c>
      <c r="BC1161" s="2">
        <v>1518</v>
      </c>
      <c r="BD1161" s="2" t="s">
        <v>7891</v>
      </c>
      <c r="BE1161" s="2" t="s">
        <v>11369</v>
      </c>
      <c r="BF1161" s="2" t="s">
        <v>7891</v>
      </c>
      <c r="BG1161" s="2" t="s">
        <v>7891</v>
      </c>
      <c r="BH1161" s="2" t="s">
        <v>7891</v>
      </c>
      <c r="BI1161" s="2" t="s">
        <v>7891</v>
      </c>
      <c r="BJ1161" s="2" t="s">
        <v>7891</v>
      </c>
      <c r="BK1161" s="2" t="s">
        <v>7891</v>
      </c>
      <c r="BL1161" s="2" t="s">
        <v>7891</v>
      </c>
      <c r="BM1161" s="2" t="s">
        <v>7891</v>
      </c>
      <c r="BN1161" s="2" t="s">
        <v>7891</v>
      </c>
      <c r="BO1161" s="2" t="s">
        <v>7891</v>
      </c>
      <c r="BP1161" s="2" t="s">
        <v>7891</v>
      </c>
      <c r="BQ1161" s="2" t="s">
        <v>7891</v>
      </c>
      <c r="BR1161" s="2" t="s">
        <v>11370</v>
      </c>
    </row>
    <row r="1162" spans="1:70" s="2" customFormat="1" ht="13" x14ac:dyDescent="0.3">
      <c r="A1162" s="2" t="s">
        <v>6816</v>
      </c>
      <c r="B1162" s="2" t="s">
        <v>4855</v>
      </c>
      <c r="C1162" s="9">
        <v>2021</v>
      </c>
      <c r="D1162" s="2" t="s">
        <v>4854</v>
      </c>
      <c r="E1162" s="2" t="s">
        <v>4858</v>
      </c>
      <c r="G1162" s="2" t="s">
        <v>4856</v>
      </c>
      <c r="H1162" s="2" t="s">
        <v>4857</v>
      </c>
      <c r="K1162" s="11">
        <v>44228</v>
      </c>
      <c r="N1162" s="2" t="s">
        <v>4859</v>
      </c>
    </row>
    <row r="1163" spans="1:70" s="2" customFormat="1" ht="13" x14ac:dyDescent="0.3">
      <c r="A1163" s="2" t="s">
        <v>6816</v>
      </c>
      <c r="B1163" s="2" t="s">
        <v>5948</v>
      </c>
      <c r="C1163" s="9">
        <v>2020</v>
      </c>
      <c r="D1163" s="2" t="s">
        <v>5947</v>
      </c>
      <c r="E1163" s="2" t="s">
        <v>5950</v>
      </c>
      <c r="G1163" s="2" t="s">
        <v>5949</v>
      </c>
      <c r="H1163" s="2" t="s">
        <v>4857</v>
      </c>
      <c r="K1163" s="11">
        <v>44009</v>
      </c>
      <c r="N1163" s="2" t="s">
        <v>5951</v>
      </c>
    </row>
    <row r="1164" spans="1:70" s="12" customFormat="1" ht="13" x14ac:dyDescent="0.3">
      <c r="A1164" s="12" t="s">
        <v>11404</v>
      </c>
      <c r="B1164" s="12" t="s">
        <v>10366</v>
      </c>
      <c r="C1164" s="14" t="s">
        <v>7891</v>
      </c>
      <c r="D1164" s="12" t="s">
        <v>4854</v>
      </c>
      <c r="E1164" s="12" t="s">
        <v>8531</v>
      </c>
      <c r="U1164" s="12" t="s">
        <v>7891</v>
      </c>
      <c r="V1164" s="12" t="s">
        <v>10367</v>
      </c>
      <c r="W1164" s="12" t="s">
        <v>7891</v>
      </c>
      <c r="X1164" s="12" t="s">
        <v>7891</v>
      </c>
      <c r="Y1164" s="12" t="s">
        <v>7891</v>
      </c>
      <c r="Z1164" s="12" t="s">
        <v>7891</v>
      </c>
      <c r="AA1164" s="12" t="s">
        <v>7891</v>
      </c>
      <c r="AB1164" s="12" t="s">
        <v>7891</v>
      </c>
      <c r="AC1164" s="12" t="s">
        <v>7891</v>
      </c>
      <c r="AD1164" s="12" t="s">
        <v>7891</v>
      </c>
      <c r="AE1164" s="12" t="s">
        <v>7891</v>
      </c>
      <c r="AF1164" s="12" t="s">
        <v>7891</v>
      </c>
      <c r="AG1164" s="12" t="s">
        <v>7891</v>
      </c>
      <c r="AH1164" s="12" t="s">
        <v>7891</v>
      </c>
      <c r="AI1164" s="12" t="s">
        <v>7891</v>
      </c>
      <c r="AJ1164" s="12" t="s">
        <v>7891</v>
      </c>
      <c r="AK1164" s="12" t="s">
        <v>7891</v>
      </c>
      <c r="AL1164" s="12" t="s">
        <v>7891</v>
      </c>
      <c r="AM1164" s="12" t="s">
        <v>7891</v>
      </c>
      <c r="AN1164" s="12" t="s">
        <v>7891</v>
      </c>
      <c r="AO1164" s="12" t="s">
        <v>8534</v>
      </c>
      <c r="AP1164" s="12" t="s">
        <v>8535</v>
      </c>
      <c r="AQ1164" s="12" t="s">
        <v>7891</v>
      </c>
      <c r="AR1164" s="12" t="s">
        <v>7891</v>
      </c>
      <c r="AS1164" s="12" t="s">
        <v>7891</v>
      </c>
      <c r="AT1164" s="12" t="s">
        <v>7891</v>
      </c>
      <c r="AU1164" s="12" t="s">
        <v>7891</v>
      </c>
      <c r="AV1164" s="12" t="s">
        <v>7891</v>
      </c>
      <c r="AW1164" s="12" t="s">
        <v>7891</v>
      </c>
      <c r="AX1164" s="12" t="s">
        <v>7891</v>
      </c>
      <c r="AY1164" s="12" t="s">
        <v>7891</v>
      </c>
      <c r="AZ1164" s="12" t="s">
        <v>7891</v>
      </c>
      <c r="BA1164" s="12" t="s">
        <v>7891</v>
      </c>
      <c r="BB1164" s="12" t="s">
        <v>7891</v>
      </c>
      <c r="BC1164" s="12" t="s">
        <v>7891</v>
      </c>
      <c r="BD1164" s="12" t="s">
        <v>7891</v>
      </c>
      <c r="BE1164" s="12" t="s">
        <v>4859</v>
      </c>
      <c r="BF1164" s="12" t="s">
        <v>7891</v>
      </c>
      <c r="BG1164" s="12" t="s">
        <v>10364</v>
      </c>
      <c r="BH1164" s="12" t="s">
        <v>7891</v>
      </c>
      <c r="BI1164" s="12" t="s">
        <v>7891</v>
      </c>
      <c r="BJ1164" s="12" t="s">
        <v>7891</v>
      </c>
      <c r="BK1164" s="12" t="s">
        <v>7891</v>
      </c>
      <c r="BL1164" s="12" t="s">
        <v>7891</v>
      </c>
      <c r="BM1164" s="12">
        <v>33522335</v>
      </c>
      <c r="BN1164" s="12" t="s">
        <v>7891</v>
      </c>
      <c r="BO1164" s="12" t="s">
        <v>7891</v>
      </c>
      <c r="BP1164" s="12" t="s">
        <v>7891</v>
      </c>
      <c r="BQ1164" s="12" t="s">
        <v>7891</v>
      </c>
      <c r="BR1164" s="12" t="s">
        <v>10368</v>
      </c>
    </row>
    <row r="1165" spans="1:70" s="12" customFormat="1" ht="13" x14ac:dyDescent="0.3">
      <c r="A1165" s="12" t="s">
        <v>11404</v>
      </c>
      <c r="B1165" s="12" t="s">
        <v>11010</v>
      </c>
      <c r="C1165" s="14" t="s">
        <v>7891</v>
      </c>
      <c r="D1165" s="12" t="s">
        <v>11011</v>
      </c>
      <c r="E1165" s="12" t="s">
        <v>11012</v>
      </c>
      <c r="U1165" s="12" t="s">
        <v>7891</v>
      </c>
      <c r="V1165" s="12" t="s">
        <v>11013</v>
      </c>
      <c r="W1165" s="12" t="s">
        <v>7891</v>
      </c>
      <c r="X1165" s="12" t="s">
        <v>7891</v>
      </c>
      <c r="Y1165" s="12" t="s">
        <v>7891</v>
      </c>
      <c r="Z1165" s="12" t="s">
        <v>7891</v>
      </c>
      <c r="AA1165" s="12" t="s">
        <v>7891</v>
      </c>
      <c r="AB1165" s="12" t="s">
        <v>7891</v>
      </c>
      <c r="AC1165" s="12" t="s">
        <v>7891</v>
      </c>
      <c r="AD1165" s="12" t="s">
        <v>7891</v>
      </c>
      <c r="AE1165" s="12" t="s">
        <v>7891</v>
      </c>
      <c r="AF1165" s="12" t="s">
        <v>7891</v>
      </c>
      <c r="AG1165" s="12" t="s">
        <v>7891</v>
      </c>
      <c r="AH1165" s="12" t="s">
        <v>7891</v>
      </c>
      <c r="AI1165" s="12" t="s">
        <v>7891</v>
      </c>
      <c r="AJ1165" s="12" t="s">
        <v>7891</v>
      </c>
      <c r="AK1165" s="12" t="s">
        <v>7891</v>
      </c>
      <c r="AL1165" s="12" t="s">
        <v>7891</v>
      </c>
      <c r="AM1165" s="12" t="s">
        <v>7891</v>
      </c>
      <c r="AN1165" s="12" t="s">
        <v>7891</v>
      </c>
      <c r="AO1165" s="12" t="s">
        <v>11014</v>
      </c>
      <c r="AP1165" s="12" t="s">
        <v>11015</v>
      </c>
      <c r="AQ1165" s="12" t="s">
        <v>7891</v>
      </c>
      <c r="AR1165" s="12" t="s">
        <v>7891</v>
      </c>
      <c r="AS1165" s="12" t="s">
        <v>7891</v>
      </c>
      <c r="AT1165" s="12" t="s">
        <v>8907</v>
      </c>
      <c r="AU1165" s="12">
        <v>2020</v>
      </c>
      <c r="AV1165" s="12">
        <v>47</v>
      </c>
      <c r="AW1165" s="12">
        <v>8</v>
      </c>
      <c r="AX1165" s="12" t="s">
        <v>7891</v>
      </c>
      <c r="AY1165" s="12" t="s">
        <v>7891</v>
      </c>
      <c r="AZ1165" s="12" t="s">
        <v>7891</v>
      </c>
      <c r="BA1165" s="12" t="s">
        <v>7891</v>
      </c>
      <c r="BB1165" s="12">
        <v>433</v>
      </c>
      <c r="BC1165" s="12">
        <v>439</v>
      </c>
      <c r="BD1165" s="12" t="s">
        <v>7891</v>
      </c>
      <c r="BE1165" s="12" t="s">
        <v>5951</v>
      </c>
      <c r="BF1165" s="12" t="s">
        <v>7891</v>
      </c>
      <c r="BG1165" s="12" t="s">
        <v>7891</v>
      </c>
      <c r="BH1165" s="12" t="s">
        <v>7891</v>
      </c>
      <c r="BI1165" s="12" t="s">
        <v>7891</v>
      </c>
      <c r="BJ1165" s="12" t="s">
        <v>7891</v>
      </c>
      <c r="BK1165" s="12" t="s">
        <v>7891</v>
      </c>
      <c r="BL1165" s="12" t="s">
        <v>7891</v>
      </c>
      <c r="BM1165" s="12">
        <v>32588402</v>
      </c>
      <c r="BN1165" s="12" t="s">
        <v>7891</v>
      </c>
      <c r="BO1165" s="12" t="s">
        <v>7891</v>
      </c>
      <c r="BP1165" s="12" t="s">
        <v>7891</v>
      </c>
      <c r="BQ1165" s="12" t="s">
        <v>7891</v>
      </c>
      <c r="BR1165" s="12" t="s">
        <v>11016</v>
      </c>
    </row>
    <row r="1166" spans="1:70" s="2" customFormat="1" ht="13" x14ac:dyDescent="0.3">
      <c r="A1166" s="2" t="s">
        <v>3856</v>
      </c>
      <c r="B1166" s="2" t="s">
        <v>2601</v>
      </c>
      <c r="C1166" s="9">
        <v>2020</v>
      </c>
      <c r="D1166" s="2" t="s">
        <v>2600</v>
      </c>
      <c r="E1166" s="2" t="s">
        <v>2602</v>
      </c>
      <c r="F1166" s="2" t="s">
        <v>2606</v>
      </c>
      <c r="G1166" s="2" t="str">
        <f>"03034259"</f>
        <v>03034259</v>
      </c>
      <c r="I1166" s="2" t="str">
        <f>"20201101"</f>
        <v>20201101</v>
      </c>
      <c r="J1166" s="2">
        <v>47</v>
      </c>
      <c r="K1166" s="2">
        <v>8</v>
      </c>
      <c r="L1166" s="2">
        <v>433</v>
      </c>
      <c r="M1166" s="2">
        <v>7</v>
      </c>
      <c r="N1166" s="2" t="s">
        <v>2603</v>
      </c>
      <c r="P1166" s="2" t="s">
        <v>2604</v>
      </c>
      <c r="Q1166" s="2" t="s">
        <v>1495</v>
      </c>
      <c r="R1166" s="2" t="s">
        <v>2605</v>
      </c>
      <c r="T1166" s="2" t="s">
        <v>2606</v>
      </c>
      <c r="U1166" s="2" t="s">
        <v>2607</v>
      </c>
    </row>
    <row r="1167" spans="1:70" s="12" customFormat="1" ht="13" x14ac:dyDescent="0.3">
      <c r="A1167" s="12" t="s">
        <v>6816</v>
      </c>
      <c r="B1167" s="12" t="s">
        <v>5823</v>
      </c>
      <c r="C1167" s="14">
        <v>2021</v>
      </c>
      <c r="D1167" s="12" t="s">
        <v>5822</v>
      </c>
      <c r="E1167" s="12" t="s">
        <v>4612</v>
      </c>
      <c r="G1167" s="12" t="s">
        <v>5824</v>
      </c>
      <c r="H1167" s="12" t="s">
        <v>5825</v>
      </c>
      <c r="K1167" s="13">
        <v>44375</v>
      </c>
      <c r="L1167" s="12" t="s">
        <v>5826</v>
      </c>
      <c r="N1167" s="12" t="s">
        <v>2883</v>
      </c>
    </row>
    <row r="1168" spans="1:70" s="12" customFormat="1" ht="13" x14ac:dyDescent="0.3">
      <c r="A1168" s="12" t="s">
        <v>6817</v>
      </c>
      <c r="B1168" s="12" t="s">
        <v>5823</v>
      </c>
      <c r="C1168" s="14">
        <v>2021</v>
      </c>
      <c r="D1168" s="12" t="s">
        <v>5822</v>
      </c>
      <c r="E1168" s="12" t="s">
        <v>4612</v>
      </c>
      <c r="G1168" s="12" t="s">
        <v>5824</v>
      </c>
      <c r="H1168" s="12" t="s">
        <v>5825</v>
      </c>
      <c r="K1168" s="13">
        <v>44375</v>
      </c>
      <c r="L1168" s="12" t="s">
        <v>5826</v>
      </c>
      <c r="N1168" s="12" t="s">
        <v>2883</v>
      </c>
    </row>
    <row r="1169" spans="1:70" s="12" customFormat="1" ht="13" x14ac:dyDescent="0.3">
      <c r="A1169" s="12" t="s">
        <v>7323</v>
      </c>
      <c r="B1169" s="12" t="s">
        <v>7259</v>
      </c>
      <c r="C1169" s="14">
        <v>2021</v>
      </c>
      <c r="D1169" s="12" t="s">
        <v>5822</v>
      </c>
      <c r="E1169" s="12" t="s">
        <v>2881</v>
      </c>
      <c r="G1169" s="12">
        <v>303</v>
      </c>
      <c r="I1169" s="12">
        <v>114069</v>
      </c>
      <c r="N1169" s="12" t="s">
        <v>2883</v>
      </c>
      <c r="O1169" s="12" t="s">
        <v>7260</v>
      </c>
      <c r="P1169" s="12" t="s">
        <v>467</v>
      </c>
      <c r="Q1169" s="12" t="s">
        <v>7218</v>
      </c>
      <c r="R1169" s="12" t="s">
        <v>7257</v>
      </c>
      <c r="S1169" s="12" t="s">
        <v>7219</v>
      </c>
      <c r="T1169" s="12" t="s">
        <v>7261</v>
      </c>
    </row>
    <row r="1170" spans="1:70" s="12" customFormat="1" ht="13" x14ac:dyDescent="0.3">
      <c r="A1170" s="12" t="s">
        <v>7336</v>
      </c>
      <c r="B1170" s="12" t="s">
        <v>7259</v>
      </c>
      <c r="C1170" s="14">
        <v>2021</v>
      </c>
      <c r="D1170" s="12" t="s">
        <v>5822</v>
      </c>
      <c r="E1170" s="12" t="s">
        <v>2881</v>
      </c>
      <c r="G1170" s="12">
        <v>303</v>
      </c>
      <c r="I1170" s="12">
        <v>114069</v>
      </c>
      <c r="N1170" s="12" t="s">
        <v>2883</v>
      </c>
      <c r="O1170" s="12" t="s">
        <v>7260</v>
      </c>
      <c r="P1170" s="12" t="s">
        <v>467</v>
      </c>
      <c r="Q1170" s="12" t="s">
        <v>7218</v>
      </c>
      <c r="R1170" s="12" t="s">
        <v>7257</v>
      </c>
      <c r="S1170" s="12" t="s">
        <v>7219</v>
      </c>
      <c r="T1170" s="12" t="s">
        <v>7261</v>
      </c>
    </row>
    <row r="1171" spans="1:70" s="2" customFormat="1" ht="13" x14ac:dyDescent="0.3">
      <c r="A1171" s="2" t="s">
        <v>7323</v>
      </c>
      <c r="B1171" s="2" t="s">
        <v>7317</v>
      </c>
      <c r="C1171" s="9">
        <v>2021</v>
      </c>
      <c r="D1171" s="2" t="s">
        <v>7318</v>
      </c>
      <c r="E1171" s="2" t="s">
        <v>7319</v>
      </c>
      <c r="G1171" s="2">
        <v>30</v>
      </c>
      <c r="H1171" s="2">
        <v>3</v>
      </c>
      <c r="J1171" s="2">
        <v>308</v>
      </c>
      <c r="K1171" s="2">
        <v>314</v>
      </c>
      <c r="M1171" s="2">
        <v>2</v>
      </c>
      <c r="N1171" s="2" t="s">
        <v>7320</v>
      </c>
      <c r="O1171" s="2" t="s">
        <v>7321</v>
      </c>
      <c r="P1171" s="2" t="s">
        <v>467</v>
      </c>
      <c r="Q1171" s="2" t="s">
        <v>7218</v>
      </c>
      <c r="S1171" s="2" t="s">
        <v>7219</v>
      </c>
      <c r="T1171" s="2" t="s">
        <v>7322</v>
      </c>
    </row>
    <row r="1172" spans="1:70" s="12" customFormat="1" ht="13" x14ac:dyDescent="0.3">
      <c r="A1172" s="12" t="s">
        <v>11404</v>
      </c>
      <c r="B1172" s="12" t="s">
        <v>9592</v>
      </c>
      <c r="C1172" s="14" t="s">
        <v>7891</v>
      </c>
      <c r="D1172" s="12" t="s">
        <v>9593</v>
      </c>
      <c r="E1172" s="12" t="s">
        <v>8902</v>
      </c>
      <c r="U1172" s="12" t="s">
        <v>7891</v>
      </c>
      <c r="V1172" s="12" t="s">
        <v>9594</v>
      </c>
      <c r="W1172" s="12" t="s">
        <v>7891</v>
      </c>
      <c r="X1172" s="12" t="s">
        <v>7891</v>
      </c>
      <c r="Y1172" s="12" t="s">
        <v>7891</v>
      </c>
      <c r="Z1172" s="12" t="s">
        <v>7891</v>
      </c>
      <c r="AA1172" s="12" t="s">
        <v>7891</v>
      </c>
      <c r="AB1172" s="12" t="s">
        <v>9595</v>
      </c>
      <c r="AC1172" s="12" t="s">
        <v>7891</v>
      </c>
      <c r="AD1172" s="12" t="s">
        <v>7891</v>
      </c>
      <c r="AE1172" s="12" t="s">
        <v>7891</v>
      </c>
      <c r="AF1172" s="12" t="s">
        <v>7891</v>
      </c>
      <c r="AG1172" s="12" t="s">
        <v>7891</v>
      </c>
      <c r="AH1172" s="12" t="s">
        <v>7891</v>
      </c>
      <c r="AI1172" s="12" t="s">
        <v>7891</v>
      </c>
      <c r="AJ1172" s="12" t="s">
        <v>7891</v>
      </c>
      <c r="AK1172" s="12" t="s">
        <v>7891</v>
      </c>
      <c r="AL1172" s="12" t="s">
        <v>7891</v>
      </c>
      <c r="AM1172" s="12" t="s">
        <v>7891</v>
      </c>
      <c r="AN1172" s="12" t="s">
        <v>7891</v>
      </c>
      <c r="AO1172" s="12" t="s">
        <v>8905</v>
      </c>
      <c r="AP1172" s="12" t="s">
        <v>8906</v>
      </c>
      <c r="AQ1172" s="12" t="s">
        <v>7891</v>
      </c>
      <c r="AR1172" s="12" t="s">
        <v>7891</v>
      </c>
      <c r="AS1172" s="12" t="s">
        <v>7891</v>
      </c>
      <c r="AT1172" s="12" t="s">
        <v>9244</v>
      </c>
      <c r="AU1172" s="12">
        <v>2021</v>
      </c>
      <c r="AV1172" s="12">
        <v>303</v>
      </c>
      <c r="AW1172" s="12" t="s">
        <v>7891</v>
      </c>
      <c r="AX1172" s="12" t="s">
        <v>7891</v>
      </c>
      <c r="AY1172" s="12" t="s">
        <v>7891</v>
      </c>
      <c r="AZ1172" s="12" t="s">
        <v>7891</v>
      </c>
      <c r="BA1172" s="12" t="s">
        <v>7891</v>
      </c>
      <c r="BB1172" s="12" t="s">
        <v>7891</v>
      </c>
      <c r="BC1172" s="12" t="s">
        <v>7891</v>
      </c>
      <c r="BD1172" s="12">
        <v>114069</v>
      </c>
      <c r="BE1172" s="12" t="s">
        <v>2883</v>
      </c>
      <c r="BF1172" s="12" t="s">
        <v>7891</v>
      </c>
      <c r="BG1172" s="12" t="s">
        <v>9570</v>
      </c>
      <c r="BH1172" s="12" t="s">
        <v>7891</v>
      </c>
      <c r="BI1172" s="12" t="s">
        <v>7891</v>
      </c>
      <c r="BJ1172" s="12" t="s">
        <v>7891</v>
      </c>
      <c r="BK1172" s="12" t="s">
        <v>7891</v>
      </c>
      <c r="BL1172" s="12" t="s">
        <v>7891</v>
      </c>
      <c r="BM1172" s="12">
        <v>34182270</v>
      </c>
      <c r="BN1172" s="12" t="s">
        <v>7891</v>
      </c>
      <c r="BO1172" s="12" t="s">
        <v>7891</v>
      </c>
      <c r="BP1172" s="12" t="s">
        <v>7891</v>
      </c>
      <c r="BQ1172" s="12" t="s">
        <v>7891</v>
      </c>
      <c r="BR1172" s="12" t="s">
        <v>9596</v>
      </c>
    </row>
    <row r="1173" spans="1:70" s="12" customFormat="1" ht="13" x14ac:dyDescent="0.3">
      <c r="A1173" s="12" t="s">
        <v>11405</v>
      </c>
      <c r="B1173" s="12" t="s">
        <v>9592</v>
      </c>
      <c r="C1173" s="14" t="s">
        <v>7891</v>
      </c>
      <c r="D1173" s="12" t="s">
        <v>9593</v>
      </c>
      <c r="E1173" s="12" t="s">
        <v>8902</v>
      </c>
      <c r="U1173" s="12" t="s">
        <v>7891</v>
      </c>
      <c r="V1173" s="12" t="s">
        <v>9594</v>
      </c>
      <c r="W1173" s="12" t="s">
        <v>7891</v>
      </c>
      <c r="X1173" s="12" t="s">
        <v>7891</v>
      </c>
      <c r="Y1173" s="12" t="s">
        <v>7891</v>
      </c>
      <c r="Z1173" s="12" t="s">
        <v>7891</v>
      </c>
      <c r="AA1173" s="12" t="s">
        <v>7891</v>
      </c>
      <c r="AB1173" s="12" t="s">
        <v>9595</v>
      </c>
      <c r="AC1173" s="12" t="s">
        <v>7891</v>
      </c>
      <c r="AD1173" s="12" t="s">
        <v>7891</v>
      </c>
      <c r="AE1173" s="12" t="s">
        <v>7891</v>
      </c>
      <c r="AF1173" s="12" t="s">
        <v>7891</v>
      </c>
      <c r="AG1173" s="12" t="s">
        <v>7891</v>
      </c>
      <c r="AH1173" s="12" t="s">
        <v>7891</v>
      </c>
      <c r="AI1173" s="12" t="s">
        <v>7891</v>
      </c>
      <c r="AJ1173" s="12" t="s">
        <v>7891</v>
      </c>
      <c r="AK1173" s="12" t="s">
        <v>7891</v>
      </c>
      <c r="AL1173" s="12" t="s">
        <v>7891</v>
      </c>
      <c r="AM1173" s="12" t="s">
        <v>7891</v>
      </c>
      <c r="AN1173" s="12" t="s">
        <v>7891</v>
      </c>
      <c r="AO1173" s="12" t="s">
        <v>8905</v>
      </c>
      <c r="AP1173" s="12" t="s">
        <v>8906</v>
      </c>
      <c r="AQ1173" s="12" t="s">
        <v>7891</v>
      </c>
      <c r="AR1173" s="12" t="s">
        <v>7891</v>
      </c>
      <c r="AS1173" s="12" t="s">
        <v>7891</v>
      </c>
      <c r="AT1173" s="12" t="s">
        <v>9244</v>
      </c>
      <c r="AU1173" s="12">
        <v>2021</v>
      </c>
      <c r="AV1173" s="12">
        <v>303</v>
      </c>
      <c r="AW1173" s="12" t="s">
        <v>7891</v>
      </c>
      <c r="AX1173" s="12" t="s">
        <v>7891</v>
      </c>
      <c r="AY1173" s="12" t="s">
        <v>7891</v>
      </c>
      <c r="AZ1173" s="12" t="s">
        <v>7891</v>
      </c>
      <c r="BA1173" s="12" t="s">
        <v>7891</v>
      </c>
      <c r="BB1173" s="12" t="s">
        <v>7891</v>
      </c>
      <c r="BC1173" s="12" t="s">
        <v>7891</v>
      </c>
      <c r="BD1173" s="12">
        <v>114069</v>
      </c>
      <c r="BE1173" s="12" t="s">
        <v>2883</v>
      </c>
      <c r="BF1173" s="12" t="s">
        <v>7891</v>
      </c>
      <c r="BG1173" s="12" t="s">
        <v>9570</v>
      </c>
      <c r="BH1173" s="12" t="s">
        <v>7891</v>
      </c>
      <c r="BI1173" s="12" t="s">
        <v>7891</v>
      </c>
      <c r="BJ1173" s="12" t="s">
        <v>7891</v>
      </c>
      <c r="BK1173" s="12" t="s">
        <v>7891</v>
      </c>
      <c r="BL1173" s="12" t="s">
        <v>7891</v>
      </c>
      <c r="BM1173" s="12">
        <v>34182270</v>
      </c>
      <c r="BN1173" s="12" t="s">
        <v>7891</v>
      </c>
      <c r="BO1173" s="12" t="s">
        <v>7891</v>
      </c>
      <c r="BP1173" s="12" t="s">
        <v>7891</v>
      </c>
      <c r="BQ1173" s="12" t="s">
        <v>7891</v>
      </c>
      <c r="BR1173" s="12" t="s">
        <v>9596</v>
      </c>
    </row>
    <row r="1174" spans="1:70" s="12" customFormat="1" ht="13" x14ac:dyDescent="0.3">
      <c r="A1174" s="12" t="s">
        <v>3856</v>
      </c>
      <c r="B1174" s="12" t="s">
        <v>2880</v>
      </c>
      <c r="C1174" s="14">
        <v>2021</v>
      </c>
      <c r="D1174" s="12" t="s">
        <v>2879</v>
      </c>
      <c r="E1174" s="12" t="s">
        <v>2881</v>
      </c>
      <c r="F1174" s="12" t="s">
        <v>2885</v>
      </c>
      <c r="G1174" s="12" t="str">
        <f>"01651781"</f>
        <v>01651781</v>
      </c>
      <c r="I1174" s="12" t="str">
        <f>"20210901"</f>
        <v>20210901</v>
      </c>
      <c r="J1174" s="12">
        <v>303</v>
      </c>
      <c r="N1174" s="12" t="s">
        <v>2882</v>
      </c>
      <c r="O1174" s="12" t="s">
        <v>2883</v>
      </c>
      <c r="P1174" s="12" t="s">
        <v>2124</v>
      </c>
      <c r="Q1174" s="12" t="s">
        <v>1495</v>
      </c>
      <c r="R1174" s="12" t="s">
        <v>2884</v>
      </c>
      <c r="T1174" s="12" t="s">
        <v>2885</v>
      </c>
      <c r="U1174" s="12" t="s">
        <v>2886</v>
      </c>
    </row>
    <row r="1175" spans="1:70" s="2" customFormat="1" ht="13" x14ac:dyDescent="0.3">
      <c r="A1175" s="2" t="s">
        <v>3857</v>
      </c>
      <c r="B1175" s="2" t="s">
        <v>2880</v>
      </c>
      <c r="C1175" s="9">
        <v>2021</v>
      </c>
      <c r="D1175" s="2" t="s">
        <v>2879</v>
      </c>
      <c r="E1175" s="2" t="s">
        <v>2881</v>
      </c>
      <c r="F1175" s="2" t="s">
        <v>2885</v>
      </c>
      <c r="G1175" s="2" t="str">
        <f>"01651781"</f>
        <v>01651781</v>
      </c>
      <c r="I1175" s="2" t="str">
        <f>"20210901"</f>
        <v>20210901</v>
      </c>
      <c r="J1175" s="2">
        <v>303</v>
      </c>
      <c r="N1175" s="2" t="s">
        <v>2882</v>
      </c>
      <c r="O1175" s="2" t="s">
        <v>2883</v>
      </c>
      <c r="P1175" s="2" t="s">
        <v>2124</v>
      </c>
      <c r="Q1175" s="2" t="s">
        <v>1495</v>
      </c>
      <c r="R1175" s="2" t="s">
        <v>2884</v>
      </c>
      <c r="T1175" s="2" t="s">
        <v>2885</v>
      </c>
      <c r="U1175" s="2" t="s">
        <v>2886</v>
      </c>
    </row>
    <row r="1176" spans="1:70" s="2" customFormat="1" ht="13" x14ac:dyDescent="0.3">
      <c r="A1176" s="2" t="s">
        <v>6816</v>
      </c>
      <c r="B1176" s="2" t="s">
        <v>5653</v>
      </c>
      <c r="C1176" s="9">
        <v>2020</v>
      </c>
      <c r="D1176" s="2" t="s">
        <v>5652</v>
      </c>
      <c r="E1176" s="2" t="s">
        <v>5656</v>
      </c>
      <c r="G1176" s="2" t="s">
        <v>5654</v>
      </c>
      <c r="H1176" s="2" t="s">
        <v>5655</v>
      </c>
      <c r="K1176" s="11">
        <v>44030</v>
      </c>
      <c r="L1176" s="2" t="s">
        <v>5657</v>
      </c>
      <c r="N1176" s="2" t="s">
        <v>5658</v>
      </c>
    </row>
    <row r="1177" spans="1:70" s="12" customFormat="1" ht="13" x14ac:dyDescent="0.3">
      <c r="A1177" s="12" t="s">
        <v>6816</v>
      </c>
      <c r="B1177" s="12" t="s">
        <v>5565</v>
      </c>
      <c r="C1177" s="14">
        <v>2021</v>
      </c>
      <c r="D1177" s="12" t="s">
        <v>5564</v>
      </c>
      <c r="E1177" s="12" t="s">
        <v>5568</v>
      </c>
      <c r="G1177" s="12" t="s">
        <v>5566</v>
      </c>
      <c r="H1177" s="12" t="s">
        <v>5567</v>
      </c>
      <c r="K1177" s="13">
        <v>44002</v>
      </c>
      <c r="L1177" s="12" t="s">
        <v>5569</v>
      </c>
      <c r="N1177" s="12" t="s">
        <v>837</v>
      </c>
    </row>
    <row r="1178" spans="1:70" s="12" customFormat="1" ht="13" x14ac:dyDescent="0.3">
      <c r="A1178" s="12" t="s">
        <v>7072</v>
      </c>
      <c r="B1178" s="12" t="s">
        <v>5565</v>
      </c>
      <c r="C1178" s="14">
        <v>2021</v>
      </c>
      <c r="D1178" s="12" t="s">
        <v>5564</v>
      </c>
      <c r="E1178" s="12" t="s">
        <v>5568</v>
      </c>
      <c r="G1178" s="12" t="s">
        <v>5566</v>
      </c>
      <c r="H1178" s="12" t="s">
        <v>5567</v>
      </c>
      <c r="K1178" s="13">
        <v>44002</v>
      </c>
      <c r="L1178" s="12" t="s">
        <v>5569</v>
      </c>
      <c r="N1178" s="12" t="s">
        <v>837</v>
      </c>
    </row>
    <row r="1179" spans="1:70" s="2" customFormat="1" ht="13" x14ac:dyDescent="0.3">
      <c r="A1179" s="2" t="s">
        <v>7079</v>
      </c>
      <c r="B1179" s="2" t="s">
        <v>5565</v>
      </c>
      <c r="C1179" s="9">
        <v>2021</v>
      </c>
      <c r="D1179" s="2" t="s">
        <v>5564</v>
      </c>
      <c r="E1179" s="2" t="s">
        <v>5568</v>
      </c>
      <c r="G1179" s="2" t="s">
        <v>5566</v>
      </c>
      <c r="H1179" s="2" t="s">
        <v>5567</v>
      </c>
      <c r="K1179" s="11">
        <v>44002</v>
      </c>
      <c r="L1179" s="2" t="s">
        <v>5569</v>
      </c>
      <c r="N1179" s="2" t="s">
        <v>837</v>
      </c>
    </row>
    <row r="1180" spans="1:70" s="2" customFormat="1" ht="13" x14ac:dyDescent="0.3">
      <c r="A1180" s="2" t="s">
        <v>6816</v>
      </c>
      <c r="B1180" s="2" t="s">
        <v>5565</v>
      </c>
      <c r="C1180" s="9">
        <v>2022</v>
      </c>
      <c r="D1180" s="2" t="s">
        <v>6783</v>
      </c>
      <c r="E1180" s="2" t="s">
        <v>4335</v>
      </c>
      <c r="G1180" s="2" t="s">
        <v>6784</v>
      </c>
      <c r="H1180" s="2" t="s">
        <v>5567</v>
      </c>
      <c r="K1180" s="11">
        <v>44712</v>
      </c>
      <c r="N1180" s="2" t="s">
        <v>6785</v>
      </c>
    </row>
    <row r="1181" spans="1:70" s="12" customFormat="1" ht="13" x14ac:dyDescent="0.3">
      <c r="A1181" s="12" t="s">
        <v>7072</v>
      </c>
      <c r="B1181" s="12" t="s">
        <v>5565</v>
      </c>
      <c r="C1181" s="14">
        <v>2022</v>
      </c>
      <c r="D1181" s="12" t="s">
        <v>6783</v>
      </c>
      <c r="E1181" s="12" t="s">
        <v>4335</v>
      </c>
      <c r="G1181" s="12" t="s">
        <v>6784</v>
      </c>
      <c r="H1181" s="12" t="s">
        <v>5567</v>
      </c>
      <c r="K1181" s="13">
        <v>44712</v>
      </c>
      <c r="N1181" s="12" t="s">
        <v>6785</v>
      </c>
    </row>
    <row r="1182" spans="1:70" s="12" customFormat="1" ht="13" x14ac:dyDescent="0.3">
      <c r="A1182" s="12" t="s">
        <v>1827</v>
      </c>
      <c r="B1182" s="12" t="s">
        <v>835</v>
      </c>
      <c r="C1182" s="15">
        <v>2021</v>
      </c>
      <c r="D1182" s="12" t="s">
        <v>834</v>
      </c>
      <c r="E1182" s="12" t="s">
        <v>836</v>
      </c>
      <c r="G1182" s="12" t="str">
        <f>"09337954"</f>
        <v>09337954</v>
      </c>
      <c r="I1182" s="12" t="str">
        <f>"2021"</f>
        <v>2021</v>
      </c>
      <c r="J1182" s="12">
        <v>56</v>
      </c>
      <c r="K1182" s="12">
        <v>1</v>
      </c>
      <c r="L1182" s="12">
        <v>153</v>
      </c>
      <c r="M1182" s="12">
        <v>12</v>
      </c>
      <c r="N1182" s="12">
        <v>148405122</v>
      </c>
      <c r="O1182" s="12" t="s">
        <v>837</v>
      </c>
      <c r="P1182" s="12" t="s">
        <v>691</v>
      </c>
      <c r="Q1182" s="12" t="s">
        <v>467</v>
      </c>
      <c r="U1182" s="12" t="s">
        <v>838</v>
      </c>
    </row>
    <row r="1183" spans="1:70" s="2" customFormat="1" ht="13" x14ac:dyDescent="0.3">
      <c r="A1183" s="2" t="s">
        <v>1970</v>
      </c>
      <c r="B1183" s="2" t="s">
        <v>835</v>
      </c>
      <c r="C1183" s="10" t="str">
        <f>"2021"</f>
        <v>2021</v>
      </c>
      <c r="D1183" s="2" t="s">
        <v>834</v>
      </c>
      <c r="E1183" s="2" t="s">
        <v>836</v>
      </c>
      <c r="G1183" s="2" t="str">
        <f>"09337954"</f>
        <v>09337954</v>
      </c>
      <c r="I1183" s="2" t="str">
        <f>"2021"</f>
        <v>2021</v>
      </c>
      <c r="J1183" s="2">
        <v>56</v>
      </c>
      <c r="K1183" s="2">
        <v>1</v>
      </c>
      <c r="L1183" s="2">
        <v>153</v>
      </c>
      <c r="M1183" s="2">
        <v>12</v>
      </c>
      <c r="N1183" s="2">
        <v>148405122</v>
      </c>
      <c r="O1183" s="2" t="s">
        <v>837</v>
      </c>
      <c r="P1183" s="2" t="s">
        <v>691</v>
      </c>
      <c r="Q1183" s="2" t="s">
        <v>467</v>
      </c>
      <c r="U1183" s="2" t="s">
        <v>838</v>
      </c>
    </row>
    <row r="1184" spans="1:70" s="12" customFormat="1" ht="13" x14ac:dyDescent="0.3">
      <c r="A1184" s="12" t="s">
        <v>6954</v>
      </c>
      <c r="B1184" s="12" t="s">
        <v>6944</v>
      </c>
      <c r="C1184" s="14">
        <v>2022</v>
      </c>
      <c r="D1184" s="12" t="s">
        <v>6943</v>
      </c>
      <c r="E1184" s="12" t="s">
        <v>6947</v>
      </c>
      <c r="G1184" s="12" t="s">
        <v>6945</v>
      </c>
      <c r="H1184" s="12" t="s">
        <v>6946</v>
      </c>
      <c r="K1184" s="13">
        <v>44683</v>
      </c>
      <c r="N1184" s="12" t="s">
        <v>6948</v>
      </c>
    </row>
    <row r="1185" spans="1:70" s="2" customFormat="1" ht="13" x14ac:dyDescent="0.3">
      <c r="A1185" s="2" t="s">
        <v>7505</v>
      </c>
      <c r="B1185" s="2" t="s">
        <v>7338</v>
      </c>
      <c r="C1185" s="9">
        <v>2022</v>
      </c>
      <c r="D1185" s="2" t="s">
        <v>7339</v>
      </c>
      <c r="E1185" s="2" t="s">
        <v>7340</v>
      </c>
      <c r="G1185" s="2">
        <v>119</v>
      </c>
      <c r="H1185" s="2">
        <v>19</v>
      </c>
      <c r="N1185" s="2" t="s">
        <v>6948</v>
      </c>
      <c r="O1185" s="2" t="s">
        <v>7341</v>
      </c>
      <c r="P1185" s="2" t="s">
        <v>467</v>
      </c>
      <c r="Q1185" s="2" t="s">
        <v>7218</v>
      </c>
      <c r="S1185" s="2" t="s">
        <v>7219</v>
      </c>
      <c r="T1185" s="2" t="s">
        <v>7342</v>
      </c>
    </row>
    <row r="1186" spans="1:70" s="2" customFormat="1" ht="13" x14ac:dyDescent="0.3">
      <c r="A1186" s="2" t="s">
        <v>11404</v>
      </c>
      <c r="B1186" s="2" t="s">
        <v>11209</v>
      </c>
      <c r="C1186" s="9" t="s">
        <v>7891</v>
      </c>
      <c r="D1186" s="2" t="s">
        <v>11210</v>
      </c>
      <c r="E1186" s="2" t="s">
        <v>11211</v>
      </c>
      <c r="U1186" s="2" t="s">
        <v>7891</v>
      </c>
      <c r="V1186" s="2" t="s">
        <v>7891</v>
      </c>
      <c r="W1186" s="2" t="s">
        <v>7891</v>
      </c>
      <c r="X1186" s="2" t="s">
        <v>7891</v>
      </c>
      <c r="Y1186" s="2" t="s">
        <v>7891</v>
      </c>
      <c r="Z1186" s="2" t="s">
        <v>7891</v>
      </c>
      <c r="AA1186" s="2" t="s">
        <v>11212</v>
      </c>
      <c r="AB1186" s="2" t="s">
        <v>11213</v>
      </c>
      <c r="AC1186" s="2" t="s">
        <v>7891</v>
      </c>
      <c r="AD1186" s="2" t="s">
        <v>7891</v>
      </c>
      <c r="AE1186" s="2" t="s">
        <v>7891</v>
      </c>
      <c r="AF1186" s="2" t="s">
        <v>7891</v>
      </c>
      <c r="AG1186" s="2" t="s">
        <v>7891</v>
      </c>
      <c r="AH1186" s="2" t="s">
        <v>7891</v>
      </c>
      <c r="AI1186" s="2" t="s">
        <v>7891</v>
      </c>
      <c r="AJ1186" s="2" t="s">
        <v>7891</v>
      </c>
      <c r="AK1186" s="2" t="s">
        <v>7891</v>
      </c>
      <c r="AL1186" s="2" t="s">
        <v>7891</v>
      </c>
      <c r="AM1186" s="2" t="s">
        <v>7891</v>
      </c>
      <c r="AN1186" s="2" t="s">
        <v>7891</v>
      </c>
      <c r="AO1186" s="2" t="s">
        <v>11214</v>
      </c>
      <c r="AP1186" s="2" t="s">
        <v>11215</v>
      </c>
      <c r="AQ1186" s="2" t="s">
        <v>7891</v>
      </c>
      <c r="AR1186" s="2" t="s">
        <v>7891</v>
      </c>
      <c r="AS1186" s="2" t="s">
        <v>7891</v>
      </c>
      <c r="AT1186" s="2" t="s">
        <v>9244</v>
      </c>
      <c r="AU1186" s="2">
        <v>2020</v>
      </c>
      <c r="AV1186" s="2">
        <v>104</v>
      </c>
      <c r="AW1186" s="2">
        <v>5</v>
      </c>
      <c r="AX1186" s="2" t="s">
        <v>7891</v>
      </c>
      <c r="AY1186" s="2" t="s">
        <v>7891</v>
      </c>
      <c r="AZ1186" s="2" t="s">
        <v>7891</v>
      </c>
      <c r="BA1186" s="2" t="s">
        <v>7891</v>
      </c>
      <c r="BB1186" s="2">
        <v>843</v>
      </c>
      <c r="BC1186" s="2">
        <v>854</v>
      </c>
      <c r="BD1186" s="2" t="s">
        <v>7891</v>
      </c>
      <c r="BE1186" s="2" t="s">
        <v>11216</v>
      </c>
      <c r="BF1186" s="2" t="s">
        <v>7891</v>
      </c>
      <c r="BG1186" s="2" t="s">
        <v>7891</v>
      </c>
      <c r="BH1186" s="2" t="s">
        <v>7891</v>
      </c>
      <c r="BI1186" s="2" t="s">
        <v>7891</v>
      </c>
      <c r="BJ1186" s="2" t="s">
        <v>7891</v>
      </c>
      <c r="BK1186" s="2" t="s">
        <v>7891</v>
      </c>
      <c r="BL1186" s="2" t="s">
        <v>7891</v>
      </c>
      <c r="BM1186" s="2">
        <v>32773049</v>
      </c>
      <c r="BN1186" s="2" t="s">
        <v>7891</v>
      </c>
      <c r="BO1186" s="2" t="s">
        <v>7891</v>
      </c>
      <c r="BP1186" s="2" t="s">
        <v>7891</v>
      </c>
      <c r="BQ1186" s="2" t="s">
        <v>7891</v>
      </c>
      <c r="BR1186" s="2" t="s">
        <v>11217</v>
      </c>
    </row>
    <row r="1187" spans="1:70" s="2" customFormat="1" ht="13" x14ac:dyDescent="0.3">
      <c r="A1187" s="2" t="s">
        <v>6816</v>
      </c>
      <c r="B1187" s="2" t="s">
        <v>5250</v>
      </c>
      <c r="C1187" s="9">
        <v>2021</v>
      </c>
      <c r="D1187" s="2" t="s">
        <v>5249</v>
      </c>
      <c r="E1187" s="2" t="s">
        <v>5253</v>
      </c>
      <c r="G1187" s="2" t="s">
        <v>5251</v>
      </c>
      <c r="H1187" s="2" t="s">
        <v>5252</v>
      </c>
      <c r="K1187" s="11">
        <v>44256</v>
      </c>
      <c r="L1187" s="2" t="s">
        <v>5254</v>
      </c>
      <c r="N1187" s="2" t="s">
        <v>3270</v>
      </c>
    </row>
    <row r="1188" spans="1:70" s="2" customFormat="1" ht="13" x14ac:dyDescent="0.3">
      <c r="A1188" s="2" t="s">
        <v>6816</v>
      </c>
      <c r="B1188" s="2" t="s">
        <v>6418</v>
      </c>
      <c r="C1188" s="9">
        <v>2022</v>
      </c>
      <c r="D1188" s="2" t="s">
        <v>6417</v>
      </c>
      <c r="E1188" s="2" t="s">
        <v>6421</v>
      </c>
      <c r="G1188" s="2" t="s">
        <v>6419</v>
      </c>
      <c r="H1188" s="2" t="s">
        <v>6420</v>
      </c>
      <c r="K1188" s="11">
        <v>44682</v>
      </c>
      <c r="L1188" s="2" t="s">
        <v>6422</v>
      </c>
      <c r="N1188" s="2" t="s">
        <v>6423</v>
      </c>
    </row>
    <row r="1189" spans="1:70" s="2" customFormat="1" ht="13" x14ac:dyDescent="0.3">
      <c r="A1189" s="2" t="s">
        <v>6816</v>
      </c>
      <c r="B1189" s="2" t="s">
        <v>6691</v>
      </c>
      <c r="C1189" s="9">
        <v>2022</v>
      </c>
      <c r="D1189" s="2" t="s">
        <v>6690</v>
      </c>
      <c r="E1189" s="2" t="s">
        <v>6693</v>
      </c>
      <c r="G1189" s="2" t="s">
        <v>6692</v>
      </c>
      <c r="H1189" s="2" t="s">
        <v>6642</v>
      </c>
      <c r="K1189" s="11">
        <v>44681</v>
      </c>
      <c r="N1189" s="2" t="s">
        <v>6694</v>
      </c>
    </row>
    <row r="1190" spans="1:70" s="2" customFormat="1" ht="13" x14ac:dyDescent="0.3">
      <c r="A1190" s="2" t="s">
        <v>6816</v>
      </c>
      <c r="B1190" s="2" t="s">
        <v>6640</v>
      </c>
      <c r="C1190" s="9">
        <v>2022</v>
      </c>
      <c r="D1190" s="2" t="s">
        <v>6639</v>
      </c>
      <c r="E1190" s="2" t="s">
        <v>4626</v>
      </c>
      <c r="G1190" s="2" t="s">
        <v>6641</v>
      </c>
      <c r="H1190" s="2" t="s">
        <v>6642</v>
      </c>
      <c r="K1190" s="11">
        <v>44702</v>
      </c>
      <c r="L1190" s="2" t="s">
        <v>6643</v>
      </c>
      <c r="N1190" s="2" t="s">
        <v>6644</v>
      </c>
    </row>
    <row r="1191" spans="1:70" s="12" customFormat="1" ht="13" x14ac:dyDescent="0.3">
      <c r="A1191" s="12" t="s">
        <v>11404</v>
      </c>
      <c r="B1191" s="12" t="s">
        <v>10622</v>
      </c>
      <c r="C1191" s="14" t="s">
        <v>7891</v>
      </c>
      <c r="D1191" s="12" t="s">
        <v>5249</v>
      </c>
      <c r="E1191" s="12" t="s">
        <v>10623</v>
      </c>
      <c r="U1191" s="12" t="s">
        <v>7891</v>
      </c>
      <c r="V1191" s="12" t="s">
        <v>10624</v>
      </c>
      <c r="W1191" s="12" t="s">
        <v>7891</v>
      </c>
      <c r="X1191" s="12" t="s">
        <v>7891</v>
      </c>
      <c r="Y1191" s="12" t="s">
        <v>7891</v>
      </c>
      <c r="Z1191" s="12" t="s">
        <v>7891</v>
      </c>
      <c r="AA1191" s="12" t="s">
        <v>7891</v>
      </c>
      <c r="AB1191" s="12" t="s">
        <v>10625</v>
      </c>
      <c r="AC1191" s="12" t="s">
        <v>7891</v>
      </c>
      <c r="AD1191" s="12" t="s">
        <v>7891</v>
      </c>
      <c r="AE1191" s="12" t="s">
        <v>7891</v>
      </c>
      <c r="AF1191" s="12" t="s">
        <v>7891</v>
      </c>
      <c r="AG1191" s="12" t="s">
        <v>7891</v>
      </c>
      <c r="AH1191" s="12" t="s">
        <v>7891</v>
      </c>
      <c r="AI1191" s="12" t="s">
        <v>7891</v>
      </c>
      <c r="AJ1191" s="12" t="s">
        <v>7891</v>
      </c>
      <c r="AK1191" s="12" t="s">
        <v>7891</v>
      </c>
      <c r="AL1191" s="12" t="s">
        <v>7891</v>
      </c>
      <c r="AM1191" s="12" t="s">
        <v>7891</v>
      </c>
      <c r="AN1191" s="12" t="s">
        <v>7891</v>
      </c>
      <c r="AO1191" s="12" t="s">
        <v>10626</v>
      </c>
      <c r="AP1191" s="12" t="s">
        <v>10627</v>
      </c>
      <c r="AQ1191" s="12" t="s">
        <v>7891</v>
      </c>
      <c r="AR1191" s="12" t="s">
        <v>7891</v>
      </c>
      <c r="AS1191" s="12" t="s">
        <v>7891</v>
      </c>
      <c r="AT1191" s="12" t="s">
        <v>7891</v>
      </c>
      <c r="AU1191" s="12">
        <v>2021</v>
      </c>
      <c r="AV1191" s="12">
        <v>34</v>
      </c>
      <c r="AW1191" s="12">
        <v>1</v>
      </c>
      <c r="AX1191" s="12" t="s">
        <v>7891</v>
      </c>
      <c r="AY1191" s="12" t="s">
        <v>7891</v>
      </c>
      <c r="AZ1191" s="12" t="s">
        <v>7891</v>
      </c>
      <c r="BA1191" s="12" t="s">
        <v>7891</v>
      </c>
      <c r="BB1191" s="12" t="s">
        <v>7891</v>
      </c>
      <c r="BC1191" s="12" t="s">
        <v>7891</v>
      </c>
      <c r="BD1191" s="12" t="s">
        <v>10628</v>
      </c>
      <c r="BE1191" s="12" t="s">
        <v>3270</v>
      </c>
      <c r="BF1191" s="12" t="s">
        <v>7891</v>
      </c>
      <c r="BG1191" s="12" t="s">
        <v>7891</v>
      </c>
      <c r="BH1191" s="12" t="s">
        <v>7891</v>
      </c>
      <c r="BI1191" s="12" t="s">
        <v>7891</v>
      </c>
      <c r="BJ1191" s="12" t="s">
        <v>7891</v>
      </c>
      <c r="BK1191" s="12" t="s">
        <v>7891</v>
      </c>
      <c r="BL1191" s="12" t="s">
        <v>7891</v>
      </c>
      <c r="BM1191" s="12">
        <v>33644687</v>
      </c>
      <c r="BN1191" s="12" t="s">
        <v>7891</v>
      </c>
      <c r="BO1191" s="12" t="s">
        <v>7891</v>
      </c>
      <c r="BP1191" s="12" t="s">
        <v>7891</v>
      </c>
      <c r="BQ1191" s="12" t="s">
        <v>7891</v>
      </c>
      <c r="BR1191" s="12" t="s">
        <v>10629</v>
      </c>
    </row>
    <row r="1192" spans="1:70" s="2" customFormat="1" ht="13" x14ac:dyDescent="0.3">
      <c r="A1192" s="2" t="s">
        <v>3856</v>
      </c>
      <c r="B1192" s="2" t="s">
        <v>3267</v>
      </c>
      <c r="C1192" s="9">
        <v>2021</v>
      </c>
      <c r="D1192" s="2" t="s">
        <v>3266</v>
      </c>
      <c r="E1192" s="2" t="s">
        <v>3268</v>
      </c>
      <c r="F1192" s="2" t="s">
        <v>3272</v>
      </c>
      <c r="G1192" s="2" t="str">
        <f>"20965923"</f>
        <v>20965923</v>
      </c>
      <c r="I1192" s="2" t="str">
        <f>"20210204"</f>
        <v>20210204</v>
      </c>
      <c r="J1192" s="2">
        <v>34</v>
      </c>
      <c r="K1192" s="2">
        <v>1</v>
      </c>
      <c r="N1192" s="2" t="s">
        <v>3269</v>
      </c>
      <c r="O1192" s="2" t="s">
        <v>3270</v>
      </c>
      <c r="P1192" s="2" t="s">
        <v>2766</v>
      </c>
      <c r="Q1192" s="2" t="s">
        <v>1495</v>
      </c>
      <c r="R1192" s="2" t="s">
        <v>3271</v>
      </c>
      <c r="T1192" s="2" t="s">
        <v>3272</v>
      </c>
      <c r="U1192" s="2" t="s">
        <v>3273</v>
      </c>
    </row>
    <row r="1193" spans="1:70" s="2" customFormat="1" ht="13" x14ac:dyDescent="0.3">
      <c r="A1193" s="2" t="s">
        <v>6816</v>
      </c>
      <c r="B1193" s="2" t="s">
        <v>4570</v>
      </c>
      <c r="C1193" s="9">
        <v>2021</v>
      </c>
      <c r="D1193" s="2" t="s">
        <v>4569</v>
      </c>
      <c r="E1193" s="2" t="s">
        <v>4573</v>
      </c>
      <c r="G1193" s="2" t="s">
        <v>4571</v>
      </c>
      <c r="H1193" s="2" t="s">
        <v>4572</v>
      </c>
      <c r="K1193" s="11">
        <v>44505</v>
      </c>
      <c r="L1193" s="2" t="s">
        <v>4574</v>
      </c>
      <c r="N1193" s="2" t="s">
        <v>4575</v>
      </c>
    </row>
    <row r="1194" spans="1:70" s="2" customFormat="1" ht="13" x14ac:dyDescent="0.3">
      <c r="A1194" s="2" t="s">
        <v>7072</v>
      </c>
      <c r="B1194" s="2" t="s">
        <v>7019</v>
      </c>
      <c r="C1194" s="9">
        <v>2020</v>
      </c>
      <c r="D1194" s="2" t="s">
        <v>7018</v>
      </c>
      <c r="E1194" s="2" t="s">
        <v>4294</v>
      </c>
      <c r="G1194" s="2" t="s">
        <v>7020</v>
      </c>
      <c r="H1194" s="2" t="s">
        <v>7021</v>
      </c>
      <c r="K1194" s="11">
        <v>43508</v>
      </c>
      <c r="N1194" s="2" t="s">
        <v>1966</v>
      </c>
    </row>
    <row r="1195" spans="1:70" s="2" customFormat="1" ht="13" x14ac:dyDescent="0.3">
      <c r="A1195" s="2" t="s">
        <v>11408</v>
      </c>
      <c r="B1195" s="2" t="s">
        <v>11585</v>
      </c>
      <c r="C1195" s="9" t="s">
        <v>7891</v>
      </c>
      <c r="D1195" s="2" t="s">
        <v>11586</v>
      </c>
      <c r="E1195" s="2" t="s">
        <v>11587</v>
      </c>
      <c r="U1195" s="2" t="s">
        <v>7891</v>
      </c>
      <c r="V1195" s="2" t="s">
        <v>11588</v>
      </c>
      <c r="W1195" s="2" t="s">
        <v>7891</v>
      </c>
      <c r="X1195" s="2" t="s">
        <v>7891</v>
      </c>
      <c r="Y1195" s="2" t="s">
        <v>7891</v>
      </c>
      <c r="Z1195" s="2" t="s">
        <v>7891</v>
      </c>
      <c r="AA1195" s="2" t="s">
        <v>7891</v>
      </c>
      <c r="AB1195" s="2" t="s">
        <v>7891</v>
      </c>
      <c r="AC1195" s="2" t="s">
        <v>7891</v>
      </c>
      <c r="AD1195" s="2" t="s">
        <v>7891</v>
      </c>
      <c r="AE1195" s="2" t="s">
        <v>7891</v>
      </c>
      <c r="AF1195" s="2" t="s">
        <v>7891</v>
      </c>
      <c r="AG1195" s="2" t="s">
        <v>7891</v>
      </c>
      <c r="AH1195" s="2" t="s">
        <v>7891</v>
      </c>
      <c r="AI1195" s="2" t="s">
        <v>7891</v>
      </c>
      <c r="AJ1195" s="2" t="s">
        <v>7891</v>
      </c>
      <c r="AK1195" s="2" t="s">
        <v>7891</v>
      </c>
      <c r="AL1195" s="2" t="s">
        <v>7891</v>
      </c>
      <c r="AM1195" s="2" t="s">
        <v>7891</v>
      </c>
      <c r="AN1195" s="2" t="s">
        <v>7891</v>
      </c>
      <c r="AO1195" s="2" t="s">
        <v>11589</v>
      </c>
      <c r="AP1195" s="2" t="s">
        <v>11590</v>
      </c>
      <c r="AQ1195" s="2" t="s">
        <v>7891</v>
      </c>
      <c r="AR1195" s="2" t="s">
        <v>7891</v>
      </c>
      <c r="AS1195" s="2" t="s">
        <v>7891</v>
      </c>
      <c r="AT1195" s="2" t="s">
        <v>7924</v>
      </c>
      <c r="AU1195" s="2">
        <v>2020</v>
      </c>
      <c r="AV1195" s="2">
        <v>34</v>
      </c>
      <c r="AW1195" s="2">
        <v>6</v>
      </c>
      <c r="AX1195" s="2" t="s">
        <v>7891</v>
      </c>
      <c r="AY1195" s="2" t="s">
        <v>7891</v>
      </c>
      <c r="AZ1195" s="2" t="s">
        <v>7891</v>
      </c>
      <c r="BA1195" s="2" t="s">
        <v>7891</v>
      </c>
      <c r="BB1195" s="2">
        <v>750</v>
      </c>
      <c r="BC1195" s="2">
        <v>763</v>
      </c>
      <c r="BD1195" s="2" t="s">
        <v>7891</v>
      </c>
      <c r="BE1195" s="2" t="s">
        <v>1966</v>
      </c>
      <c r="BF1195" s="2" t="s">
        <v>7891</v>
      </c>
      <c r="BG1195" s="2" t="s">
        <v>7891</v>
      </c>
      <c r="BH1195" s="2" t="s">
        <v>7891</v>
      </c>
      <c r="BI1195" s="2" t="s">
        <v>7891</v>
      </c>
      <c r="BJ1195" s="2" t="s">
        <v>7891</v>
      </c>
      <c r="BK1195" s="2" t="s">
        <v>7891</v>
      </c>
      <c r="BL1195" s="2" t="s">
        <v>7891</v>
      </c>
      <c r="BM1195" s="2">
        <v>30742556</v>
      </c>
      <c r="BN1195" s="2" t="s">
        <v>7891</v>
      </c>
      <c r="BO1195" s="2" t="s">
        <v>7891</v>
      </c>
      <c r="BP1195" s="2" t="s">
        <v>7891</v>
      </c>
      <c r="BQ1195" s="2" t="s">
        <v>7891</v>
      </c>
      <c r="BR1195" s="2" t="s">
        <v>11591</v>
      </c>
    </row>
    <row r="1196" spans="1:70" s="2" customFormat="1" ht="13" x14ac:dyDescent="0.3">
      <c r="A1196" s="2" t="s">
        <v>1970</v>
      </c>
      <c r="B1196" s="2" t="s">
        <v>1965</v>
      </c>
      <c r="C1196" s="10" t="str">
        <f>"2020"</f>
        <v>2020</v>
      </c>
      <c r="D1196" s="2" t="s">
        <v>1964</v>
      </c>
      <c r="E1196" s="2" t="s">
        <v>666</v>
      </c>
      <c r="F1196" s="2" t="s">
        <v>1968</v>
      </c>
      <c r="G1196" s="2" t="str">
        <f>"0885579X"</f>
        <v>0885579X</v>
      </c>
      <c r="I1196" s="2" t="str">
        <f>"Dec2020"</f>
        <v>Dec2020</v>
      </c>
      <c r="J1196" s="2">
        <v>34</v>
      </c>
      <c r="K1196" s="2">
        <v>6</v>
      </c>
      <c r="L1196" s="2">
        <v>750</v>
      </c>
      <c r="M1196" s="2">
        <v>14</v>
      </c>
      <c r="N1196" s="2">
        <v>147337726</v>
      </c>
      <c r="O1196" s="2" t="s">
        <v>1966</v>
      </c>
      <c r="P1196" s="2" t="s">
        <v>668</v>
      </c>
      <c r="Q1196" s="2" t="s">
        <v>442</v>
      </c>
      <c r="R1196" s="2" t="s">
        <v>1967</v>
      </c>
      <c r="U1196" s="2" t="s">
        <v>1969</v>
      </c>
    </row>
    <row r="1197" spans="1:70" s="2" customFormat="1" ht="13" x14ac:dyDescent="0.3">
      <c r="A1197" s="2" t="s">
        <v>11404</v>
      </c>
      <c r="B1197" s="2" t="s">
        <v>8176</v>
      </c>
      <c r="C1197" s="9" t="s">
        <v>7891</v>
      </c>
      <c r="D1197" s="2" t="s">
        <v>8177</v>
      </c>
      <c r="E1197" s="2" t="s">
        <v>8178</v>
      </c>
      <c r="U1197" s="2" t="s">
        <v>7891</v>
      </c>
      <c r="V1197" s="2" t="s">
        <v>8179</v>
      </c>
      <c r="W1197" s="2" t="s">
        <v>7891</v>
      </c>
      <c r="X1197" s="2" t="s">
        <v>7891</v>
      </c>
      <c r="Y1197" s="2" t="s">
        <v>7891</v>
      </c>
      <c r="Z1197" s="2" t="s">
        <v>7891</v>
      </c>
      <c r="AA1197" s="2" t="s">
        <v>7891</v>
      </c>
      <c r="AB1197" s="2" t="s">
        <v>7891</v>
      </c>
      <c r="AC1197" s="2" t="s">
        <v>7891</v>
      </c>
      <c r="AD1197" s="2" t="s">
        <v>7891</v>
      </c>
      <c r="AE1197" s="2" t="s">
        <v>7891</v>
      </c>
      <c r="AF1197" s="2" t="s">
        <v>7891</v>
      </c>
      <c r="AG1197" s="2" t="s">
        <v>7891</v>
      </c>
      <c r="AH1197" s="2" t="s">
        <v>7891</v>
      </c>
      <c r="AI1197" s="2" t="s">
        <v>7891</v>
      </c>
      <c r="AJ1197" s="2" t="s">
        <v>7891</v>
      </c>
      <c r="AK1197" s="2" t="s">
        <v>7891</v>
      </c>
      <c r="AL1197" s="2" t="s">
        <v>7891</v>
      </c>
      <c r="AM1197" s="2" t="s">
        <v>7891</v>
      </c>
      <c r="AN1197" s="2" t="s">
        <v>7891</v>
      </c>
      <c r="AO1197" s="2" t="s">
        <v>8180</v>
      </c>
      <c r="AP1197" s="2" t="s">
        <v>8181</v>
      </c>
      <c r="AQ1197" s="2" t="s">
        <v>7891</v>
      </c>
      <c r="AR1197" s="2" t="s">
        <v>7891</v>
      </c>
      <c r="AS1197" s="2" t="s">
        <v>7891</v>
      </c>
      <c r="AT1197" s="2" t="s">
        <v>7891</v>
      </c>
      <c r="AU1197" s="2" t="s">
        <v>7891</v>
      </c>
      <c r="AV1197" s="2" t="s">
        <v>7891</v>
      </c>
      <c r="AW1197" s="2" t="s">
        <v>7891</v>
      </c>
      <c r="AX1197" s="2" t="s">
        <v>7891</v>
      </c>
      <c r="AY1197" s="2" t="s">
        <v>7891</v>
      </c>
      <c r="AZ1197" s="2" t="s">
        <v>7891</v>
      </c>
      <c r="BA1197" s="2" t="s">
        <v>7891</v>
      </c>
      <c r="BB1197" s="2" t="s">
        <v>7891</v>
      </c>
      <c r="BC1197" s="2" t="s">
        <v>7891</v>
      </c>
      <c r="BD1197" s="2" t="s">
        <v>7891</v>
      </c>
      <c r="BE1197" s="2" t="s">
        <v>8182</v>
      </c>
      <c r="BF1197" s="2" t="s">
        <v>7891</v>
      </c>
      <c r="BG1197" s="2" t="s">
        <v>7975</v>
      </c>
      <c r="BH1197" s="2" t="s">
        <v>7891</v>
      </c>
      <c r="BI1197" s="2" t="s">
        <v>7891</v>
      </c>
      <c r="BJ1197" s="2" t="s">
        <v>7891</v>
      </c>
      <c r="BK1197" s="2" t="s">
        <v>7891</v>
      </c>
      <c r="BL1197" s="2" t="s">
        <v>7891</v>
      </c>
      <c r="BM1197" s="2" t="s">
        <v>7891</v>
      </c>
      <c r="BN1197" s="2" t="s">
        <v>7891</v>
      </c>
      <c r="BO1197" s="2" t="s">
        <v>7891</v>
      </c>
      <c r="BP1197" s="2" t="s">
        <v>7891</v>
      </c>
      <c r="BQ1197" s="2" t="s">
        <v>7891</v>
      </c>
      <c r="BR1197" s="2" t="s">
        <v>8183</v>
      </c>
    </row>
    <row r="1198" spans="1:70" s="12" customFormat="1" ht="13" x14ac:dyDescent="0.3">
      <c r="A1198" s="12" t="s">
        <v>6816</v>
      </c>
      <c r="B1198" s="12" t="s">
        <v>4287</v>
      </c>
      <c r="C1198" s="14">
        <v>2021</v>
      </c>
      <c r="D1198" s="12" t="s">
        <v>4286</v>
      </c>
      <c r="E1198" s="12" t="s">
        <v>4290</v>
      </c>
      <c r="G1198" s="12" t="s">
        <v>4288</v>
      </c>
      <c r="H1198" s="12" t="s">
        <v>4289</v>
      </c>
      <c r="K1198" s="13">
        <v>44138</v>
      </c>
      <c r="N1198" s="12" t="s">
        <v>1059</v>
      </c>
    </row>
    <row r="1199" spans="1:70" s="12" customFormat="1" ht="13" x14ac:dyDescent="0.3">
      <c r="A1199" s="12" t="s">
        <v>11404</v>
      </c>
      <c r="B1199" s="12" t="s">
        <v>10355</v>
      </c>
      <c r="C1199" s="14" t="s">
        <v>7891</v>
      </c>
      <c r="D1199" s="12" t="s">
        <v>4286</v>
      </c>
      <c r="E1199" s="12" t="s">
        <v>9405</v>
      </c>
      <c r="U1199" s="12" t="s">
        <v>7891</v>
      </c>
      <c r="V1199" s="12" t="s">
        <v>1061</v>
      </c>
      <c r="W1199" s="12" t="s">
        <v>7891</v>
      </c>
      <c r="X1199" s="12" t="s">
        <v>7891</v>
      </c>
      <c r="Y1199" s="12" t="s">
        <v>7891</v>
      </c>
      <c r="Z1199" s="12" t="s">
        <v>7891</v>
      </c>
      <c r="AA1199" s="12" t="s">
        <v>7891</v>
      </c>
      <c r="AB1199" s="12" t="s">
        <v>10356</v>
      </c>
      <c r="AC1199" s="12" t="s">
        <v>7891</v>
      </c>
      <c r="AD1199" s="12" t="s">
        <v>7891</v>
      </c>
      <c r="AE1199" s="12" t="s">
        <v>7891</v>
      </c>
      <c r="AF1199" s="12" t="s">
        <v>7891</v>
      </c>
      <c r="AG1199" s="12" t="s">
        <v>7891</v>
      </c>
      <c r="AH1199" s="12" t="s">
        <v>7891</v>
      </c>
      <c r="AI1199" s="12" t="s">
        <v>7891</v>
      </c>
      <c r="AJ1199" s="12" t="s">
        <v>7891</v>
      </c>
      <c r="AK1199" s="12" t="s">
        <v>7891</v>
      </c>
      <c r="AL1199" s="12" t="s">
        <v>7891</v>
      </c>
      <c r="AM1199" s="12" t="s">
        <v>7891</v>
      </c>
      <c r="AN1199" s="12" t="s">
        <v>7891</v>
      </c>
      <c r="AO1199" s="12" t="s">
        <v>9408</v>
      </c>
      <c r="AP1199" s="12" t="s">
        <v>9409</v>
      </c>
      <c r="AQ1199" s="12" t="s">
        <v>7891</v>
      </c>
      <c r="AR1199" s="12" t="s">
        <v>7891</v>
      </c>
      <c r="AS1199" s="12" t="s">
        <v>7891</v>
      </c>
      <c r="AT1199" s="12" t="s">
        <v>7945</v>
      </c>
      <c r="AU1199" s="12">
        <v>2021</v>
      </c>
      <c r="AV1199" s="12">
        <v>36</v>
      </c>
      <c r="AW1199" s="12">
        <v>1</v>
      </c>
      <c r="AX1199" s="12" t="s">
        <v>7891</v>
      </c>
      <c r="AY1199" s="12" t="s">
        <v>7891</v>
      </c>
      <c r="AZ1199" s="12" t="s">
        <v>7891</v>
      </c>
      <c r="BA1199" s="12" t="s">
        <v>7891</v>
      </c>
      <c r="BB1199" s="12">
        <v>111</v>
      </c>
      <c r="BC1199" s="12">
        <v>114</v>
      </c>
      <c r="BD1199" s="12" t="s">
        <v>10357</v>
      </c>
      <c r="BE1199" s="12" t="s">
        <v>1059</v>
      </c>
      <c r="BF1199" s="12" t="s">
        <v>7891</v>
      </c>
      <c r="BG1199" s="12" t="s">
        <v>7891</v>
      </c>
      <c r="BH1199" s="12" t="s">
        <v>7891</v>
      </c>
      <c r="BI1199" s="12" t="s">
        <v>7891</v>
      </c>
      <c r="BJ1199" s="12" t="s">
        <v>7891</v>
      </c>
      <c r="BK1199" s="12" t="s">
        <v>7891</v>
      </c>
      <c r="BL1199" s="12" t="s">
        <v>7891</v>
      </c>
      <c r="BM1199" s="12">
        <v>33138879</v>
      </c>
      <c r="BN1199" s="12" t="s">
        <v>7891</v>
      </c>
      <c r="BO1199" s="12" t="s">
        <v>7891</v>
      </c>
      <c r="BP1199" s="12" t="s">
        <v>7891</v>
      </c>
      <c r="BQ1199" s="12" t="s">
        <v>7891</v>
      </c>
      <c r="BR1199" s="12" t="s">
        <v>10358</v>
      </c>
    </row>
    <row r="1200" spans="1:70" s="2" customFormat="1" ht="13" x14ac:dyDescent="0.3">
      <c r="A1200" s="2" t="s">
        <v>1827</v>
      </c>
      <c r="B1200" s="2" t="s">
        <v>1057</v>
      </c>
      <c r="C1200" s="10">
        <v>2021</v>
      </c>
      <c r="D1200" s="2" t="s">
        <v>1056</v>
      </c>
      <c r="E1200" s="2" t="s">
        <v>1058</v>
      </c>
      <c r="F1200" s="2" t="s">
        <v>1061</v>
      </c>
      <c r="G1200" s="2" t="str">
        <f>"1049023X"</f>
        <v>1049023X</v>
      </c>
      <c r="I1200" s="2" t="str">
        <f>"Feb2021"</f>
        <v>Feb2021</v>
      </c>
      <c r="J1200" s="2">
        <v>36</v>
      </c>
      <c r="K1200" s="2">
        <v>1</v>
      </c>
      <c r="L1200" s="2">
        <v>111</v>
      </c>
      <c r="M1200" s="2">
        <v>4</v>
      </c>
      <c r="N1200" s="2">
        <v>148314584</v>
      </c>
      <c r="O1200" s="2" t="s">
        <v>1059</v>
      </c>
      <c r="P1200" s="2" t="s">
        <v>466</v>
      </c>
      <c r="Q1200" s="2" t="s">
        <v>498</v>
      </c>
      <c r="R1200" s="2" t="s">
        <v>1060</v>
      </c>
      <c r="U1200" s="2" t="s">
        <v>1062</v>
      </c>
    </row>
    <row r="1201" spans="1:70" s="2" customFormat="1" ht="13" x14ac:dyDescent="0.3">
      <c r="A1201" s="2" t="s">
        <v>11404</v>
      </c>
      <c r="B1201" s="2" t="s">
        <v>8086</v>
      </c>
      <c r="C1201" s="9" t="s">
        <v>7891</v>
      </c>
      <c r="D1201" s="2" t="s">
        <v>8087</v>
      </c>
      <c r="E1201" s="2" t="s">
        <v>8088</v>
      </c>
      <c r="U1201" s="2" t="s">
        <v>7891</v>
      </c>
      <c r="V1201" s="2" t="s">
        <v>8089</v>
      </c>
      <c r="W1201" s="2" t="s">
        <v>7891</v>
      </c>
      <c r="X1201" s="2" t="s">
        <v>7891</v>
      </c>
      <c r="Y1201" s="2" t="s">
        <v>7891</v>
      </c>
      <c r="Z1201" s="2" t="s">
        <v>7891</v>
      </c>
      <c r="AA1201" s="2" t="s">
        <v>7891</v>
      </c>
      <c r="AB1201" s="2" t="s">
        <v>8090</v>
      </c>
      <c r="AC1201" s="2" t="s">
        <v>7891</v>
      </c>
      <c r="AD1201" s="2" t="s">
        <v>7891</v>
      </c>
      <c r="AE1201" s="2" t="s">
        <v>7891</v>
      </c>
      <c r="AF1201" s="2" t="s">
        <v>7891</v>
      </c>
      <c r="AG1201" s="2" t="s">
        <v>7891</v>
      </c>
      <c r="AH1201" s="2" t="s">
        <v>7891</v>
      </c>
      <c r="AI1201" s="2" t="s">
        <v>7891</v>
      </c>
      <c r="AJ1201" s="2" t="s">
        <v>7891</v>
      </c>
      <c r="AK1201" s="2" t="s">
        <v>7891</v>
      </c>
      <c r="AL1201" s="2" t="s">
        <v>7891</v>
      </c>
      <c r="AM1201" s="2" t="s">
        <v>7891</v>
      </c>
      <c r="AN1201" s="2" t="s">
        <v>7891</v>
      </c>
      <c r="AO1201" s="2" t="s">
        <v>8091</v>
      </c>
      <c r="AP1201" s="2" t="s">
        <v>8092</v>
      </c>
      <c r="AQ1201" s="2" t="s">
        <v>7891</v>
      </c>
      <c r="AR1201" s="2" t="s">
        <v>7891</v>
      </c>
      <c r="AS1201" s="2" t="s">
        <v>7891</v>
      </c>
      <c r="AT1201" s="2" t="s">
        <v>7967</v>
      </c>
      <c r="AU1201" s="2">
        <v>2022</v>
      </c>
      <c r="AV1201" s="2">
        <v>161</v>
      </c>
      <c r="AW1201" s="2" t="s">
        <v>7891</v>
      </c>
      <c r="AX1201" s="2" t="s">
        <v>7891</v>
      </c>
      <c r="AY1201" s="2" t="s">
        <v>7891</v>
      </c>
      <c r="AZ1201" s="2" t="s">
        <v>7891</v>
      </c>
      <c r="BA1201" s="2" t="s">
        <v>7891</v>
      </c>
      <c r="BB1201" s="2" t="s">
        <v>7891</v>
      </c>
      <c r="BC1201" s="2" t="s">
        <v>7891</v>
      </c>
      <c r="BD1201" s="2">
        <v>104724</v>
      </c>
      <c r="BE1201" s="2" t="s">
        <v>8093</v>
      </c>
      <c r="BF1201" s="2" t="s">
        <v>7891</v>
      </c>
      <c r="BG1201" s="2" t="s">
        <v>7891</v>
      </c>
      <c r="BH1201" s="2" t="s">
        <v>7891</v>
      </c>
      <c r="BI1201" s="2" t="s">
        <v>7891</v>
      </c>
      <c r="BJ1201" s="2" t="s">
        <v>7891</v>
      </c>
      <c r="BK1201" s="2" t="s">
        <v>7891</v>
      </c>
      <c r="BL1201" s="2" t="s">
        <v>7891</v>
      </c>
      <c r="BM1201" s="2">
        <v>35279550</v>
      </c>
      <c r="BN1201" s="2" t="s">
        <v>7891</v>
      </c>
      <c r="BO1201" s="2" t="s">
        <v>7891</v>
      </c>
      <c r="BP1201" s="2" t="s">
        <v>7891</v>
      </c>
      <c r="BQ1201" s="2" t="s">
        <v>7891</v>
      </c>
      <c r="BR1201" s="2" t="s">
        <v>8094</v>
      </c>
    </row>
    <row r="1202" spans="1:70" s="2" customFormat="1" ht="13" x14ac:dyDescent="0.3">
      <c r="A1202" s="2" t="s">
        <v>1827</v>
      </c>
      <c r="B1202" s="2" t="s">
        <v>798</v>
      </c>
      <c r="C1202" s="10">
        <v>2021</v>
      </c>
      <c r="D1202" s="2" t="s">
        <v>797</v>
      </c>
      <c r="E1202" s="2" t="s">
        <v>799</v>
      </c>
      <c r="F1202" s="2" t="s">
        <v>803</v>
      </c>
      <c r="G1202" s="2" t="str">
        <f>"07085591"</f>
        <v>07085591</v>
      </c>
      <c r="I1202" s="2" t="str">
        <f>"Feb2021"</f>
        <v>Feb2021</v>
      </c>
      <c r="J1202" s="2">
        <v>62</v>
      </c>
      <c r="K1202" s="2">
        <v>1</v>
      </c>
      <c r="L1202" s="2">
        <v>5</v>
      </c>
      <c r="M1202" s="2">
        <v>7</v>
      </c>
      <c r="N1202" s="2">
        <v>149716761</v>
      </c>
      <c r="O1202" s="2" t="s">
        <v>800</v>
      </c>
      <c r="P1202" s="2" t="s">
        <v>801</v>
      </c>
      <c r="Q1202" s="2" t="s">
        <v>467</v>
      </c>
      <c r="R1202" s="2" t="s">
        <v>802</v>
      </c>
      <c r="U1202" s="2" t="s">
        <v>804</v>
      </c>
    </row>
    <row r="1203" spans="1:70" s="12" customFormat="1" ht="13" x14ac:dyDescent="0.3">
      <c r="A1203" s="12" t="s">
        <v>3856</v>
      </c>
      <c r="B1203" s="12" t="s">
        <v>798</v>
      </c>
      <c r="C1203" s="14">
        <v>2020</v>
      </c>
      <c r="D1203" s="12" t="s">
        <v>2525</v>
      </c>
      <c r="E1203" s="12" t="s">
        <v>2526</v>
      </c>
      <c r="F1203" s="12" t="s">
        <v>2529</v>
      </c>
      <c r="G1203" s="12" t="str">
        <f>"07085591"</f>
        <v>07085591</v>
      </c>
      <c r="H1203" s="12" t="str">
        <f>"9781433894503"</f>
        <v>9781433894503</v>
      </c>
      <c r="I1203" s="12" t="str">
        <f>"20210201"</f>
        <v>20210201</v>
      </c>
      <c r="J1203" s="12">
        <v>62</v>
      </c>
      <c r="K1203" s="12">
        <v>1</v>
      </c>
      <c r="L1203" s="12">
        <v>5</v>
      </c>
      <c r="M1203" s="12">
        <v>7</v>
      </c>
      <c r="N1203" s="12" t="s">
        <v>2527</v>
      </c>
      <c r="O1203" s="12" t="s">
        <v>800</v>
      </c>
      <c r="P1203" s="12" t="s">
        <v>2044</v>
      </c>
      <c r="Q1203" s="12" t="s">
        <v>1495</v>
      </c>
      <c r="R1203" s="12" t="s">
        <v>2528</v>
      </c>
      <c r="T1203" s="12" t="s">
        <v>2529</v>
      </c>
      <c r="U1203" s="12" t="s">
        <v>2530</v>
      </c>
    </row>
    <row r="1204" spans="1:70" s="12" customFormat="1" ht="13" x14ac:dyDescent="0.3">
      <c r="A1204" s="12" t="s">
        <v>6816</v>
      </c>
      <c r="B1204" s="12" t="s">
        <v>6326</v>
      </c>
      <c r="C1204" s="14">
        <v>2022</v>
      </c>
      <c r="D1204" s="12" t="s">
        <v>6325</v>
      </c>
      <c r="E1204" s="12" t="s">
        <v>4988</v>
      </c>
      <c r="G1204" s="12" t="s">
        <v>6327</v>
      </c>
      <c r="H1204" s="12" t="s">
        <v>6328</v>
      </c>
      <c r="K1204" s="13">
        <v>44645</v>
      </c>
      <c r="L1204" s="12" t="s">
        <v>6329</v>
      </c>
      <c r="N1204" s="12" t="s">
        <v>6330</v>
      </c>
    </row>
    <row r="1205" spans="1:70" s="2" customFormat="1" ht="13" x14ac:dyDescent="0.3">
      <c r="A1205" s="2" t="s">
        <v>11404</v>
      </c>
      <c r="B1205" s="2" t="s">
        <v>8364</v>
      </c>
      <c r="C1205" s="9" t="s">
        <v>7891</v>
      </c>
      <c r="D1205" s="2" t="s">
        <v>6325</v>
      </c>
      <c r="E1205" s="2" t="s">
        <v>8365</v>
      </c>
      <c r="U1205" s="2" t="s">
        <v>7891</v>
      </c>
      <c r="V1205" s="2" t="s">
        <v>8366</v>
      </c>
      <c r="W1205" s="2" t="s">
        <v>7891</v>
      </c>
      <c r="X1205" s="2" t="s">
        <v>7891</v>
      </c>
      <c r="Y1205" s="2" t="s">
        <v>7891</v>
      </c>
      <c r="Z1205" s="2" t="s">
        <v>7891</v>
      </c>
      <c r="AA1205" s="2" t="s">
        <v>8367</v>
      </c>
      <c r="AB1205" s="2" t="s">
        <v>8368</v>
      </c>
      <c r="AC1205" s="2" t="s">
        <v>7891</v>
      </c>
      <c r="AD1205" s="2" t="s">
        <v>7891</v>
      </c>
      <c r="AE1205" s="2" t="s">
        <v>7891</v>
      </c>
      <c r="AF1205" s="2" t="s">
        <v>7891</v>
      </c>
      <c r="AG1205" s="2" t="s">
        <v>7891</v>
      </c>
      <c r="AH1205" s="2" t="s">
        <v>7891</v>
      </c>
      <c r="AI1205" s="2" t="s">
        <v>7891</v>
      </c>
      <c r="AJ1205" s="2" t="s">
        <v>7891</v>
      </c>
      <c r="AK1205" s="2" t="s">
        <v>7891</v>
      </c>
      <c r="AL1205" s="2" t="s">
        <v>7891</v>
      </c>
      <c r="AM1205" s="2" t="s">
        <v>7891</v>
      </c>
      <c r="AN1205" s="2" t="s">
        <v>7891</v>
      </c>
      <c r="AO1205" s="2" t="s">
        <v>7891</v>
      </c>
      <c r="AP1205" s="2" t="s">
        <v>8369</v>
      </c>
      <c r="AQ1205" s="2" t="s">
        <v>7891</v>
      </c>
      <c r="AR1205" s="2" t="s">
        <v>7891</v>
      </c>
      <c r="AS1205" s="2" t="s">
        <v>7891</v>
      </c>
      <c r="AT1205" s="2" t="s">
        <v>8331</v>
      </c>
      <c r="AU1205" s="2">
        <v>2022</v>
      </c>
      <c r="AV1205" s="2">
        <v>12</v>
      </c>
      <c r="AW1205" s="2">
        <v>3</v>
      </c>
      <c r="AX1205" s="2" t="s">
        <v>7891</v>
      </c>
      <c r="AY1205" s="2" t="s">
        <v>7891</v>
      </c>
      <c r="AZ1205" s="2" t="s">
        <v>7891</v>
      </c>
      <c r="BA1205" s="2" t="s">
        <v>7891</v>
      </c>
      <c r="BB1205" s="2" t="s">
        <v>7891</v>
      </c>
      <c r="BC1205" s="2" t="s">
        <v>7891</v>
      </c>
      <c r="BD1205" s="2">
        <v>403</v>
      </c>
      <c r="BE1205" s="2" t="s">
        <v>6330</v>
      </c>
      <c r="BF1205" s="2" t="s">
        <v>7891</v>
      </c>
      <c r="BG1205" s="2" t="s">
        <v>7891</v>
      </c>
      <c r="BH1205" s="2" t="s">
        <v>7891</v>
      </c>
      <c r="BI1205" s="2" t="s">
        <v>7891</v>
      </c>
      <c r="BJ1205" s="2" t="s">
        <v>7891</v>
      </c>
      <c r="BK1205" s="2" t="s">
        <v>7891</v>
      </c>
      <c r="BL1205" s="2" t="s">
        <v>7891</v>
      </c>
      <c r="BM1205" s="2">
        <v>35330403</v>
      </c>
      <c r="BN1205" s="2" t="s">
        <v>7891</v>
      </c>
      <c r="BO1205" s="2" t="s">
        <v>7891</v>
      </c>
      <c r="BP1205" s="2" t="s">
        <v>7891</v>
      </c>
      <c r="BQ1205" s="2" t="s">
        <v>7891</v>
      </c>
      <c r="BR1205" s="2" t="s">
        <v>8370</v>
      </c>
    </row>
    <row r="1206" spans="1:70" s="2" customFormat="1" ht="13" x14ac:dyDescent="0.3">
      <c r="A1206" s="2" t="s">
        <v>2112</v>
      </c>
      <c r="B1206" s="2" t="s">
        <v>2074</v>
      </c>
      <c r="C1206" s="9">
        <v>2021</v>
      </c>
      <c r="D1206" s="2" t="s">
        <v>2073</v>
      </c>
      <c r="E1206" s="2" t="s">
        <v>2075</v>
      </c>
      <c r="F1206" s="2" t="s">
        <v>2080</v>
      </c>
      <c r="H1206" s="2" t="str">
        <f>"9780198834441"</f>
        <v>9780198834441</v>
      </c>
      <c r="I1206" s="2" t="str">
        <f>"20210101"</f>
        <v>20210101</v>
      </c>
      <c r="L1206" s="2">
        <v>137</v>
      </c>
      <c r="M1206" s="2">
        <v>10</v>
      </c>
      <c r="N1206" s="2" t="s">
        <v>2076</v>
      </c>
      <c r="P1206" s="2" t="s">
        <v>2077</v>
      </c>
      <c r="Q1206" s="2" t="s">
        <v>2078</v>
      </c>
      <c r="R1206" s="2" t="s">
        <v>2079</v>
      </c>
      <c r="T1206" s="2" t="s">
        <v>2080</v>
      </c>
      <c r="U1206" s="2" t="s">
        <v>2081</v>
      </c>
    </row>
    <row r="1207" spans="1:70" s="12" customFormat="1" ht="13" x14ac:dyDescent="0.3">
      <c r="A1207" s="12" t="s">
        <v>3856</v>
      </c>
      <c r="B1207" s="12" t="s">
        <v>2074</v>
      </c>
      <c r="C1207" s="14">
        <v>2021</v>
      </c>
      <c r="D1207" s="12" t="s">
        <v>2073</v>
      </c>
      <c r="E1207" s="12" t="s">
        <v>2075</v>
      </c>
      <c r="F1207" s="12" t="s">
        <v>2080</v>
      </c>
      <c r="H1207" s="12" t="str">
        <f>"9780198834441"</f>
        <v>9780198834441</v>
      </c>
      <c r="I1207" s="12" t="str">
        <f>"20210101"</f>
        <v>20210101</v>
      </c>
      <c r="L1207" s="12">
        <v>137</v>
      </c>
      <c r="M1207" s="12">
        <v>10</v>
      </c>
      <c r="N1207" s="12" t="s">
        <v>2076</v>
      </c>
      <c r="P1207" s="12" t="s">
        <v>2077</v>
      </c>
      <c r="Q1207" s="12" t="s">
        <v>2078</v>
      </c>
      <c r="R1207" s="12" t="s">
        <v>2079</v>
      </c>
      <c r="T1207" s="12" t="s">
        <v>2080</v>
      </c>
      <c r="U1207" s="12" t="s">
        <v>2081</v>
      </c>
    </row>
    <row r="1208" spans="1:70" s="2" customFormat="1" ht="13" x14ac:dyDescent="0.3">
      <c r="A1208" s="2" t="s">
        <v>1827</v>
      </c>
      <c r="B1208" s="2" t="s">
        <v>1158</v>
      </c>
      <c r="C1208" s="10">
        <v>2021</v>
      </c>
      <c r="D1208" s="2" t="s">
        <v>1157</v>
      </c>
      <c r="E1208" s="2" t="s">
        <v>535</v>
      </c>
      <c r="G1208" s="2" t="str">
        <f>"00266388"</f>
        <v>00266388</v>
      </c>
      <c r="I1208" s="2" t="str">
        <f>"Spring2021"</f>
        <v>Spring2021</v>
      </c>
      <c r="J1208" s="2">
        <v>83</v>
      </c>
      <c r="K1208" s="2">
        <v>1</v>
      </c>
      <c r="L1208" s="2">
        <v>4</v>
      </c>
      <c r="M1208" s="2">
        <v>0</v>
      </c>
      <c r="N1208" s="2">
        <v>149134186</v>
      </c>
      <c r="P1208" s="2" t="s">
        <v>536</v>
      </c>
      <c r="Q1208" s="2" t="s">
        <v>1104</v>
      </c>
      <c r="R1208" s="2" t="s">
        <v>1159</v>
      </c>
      <c r="U1208" s="2" t="s">
        <v>1160</v>
      </c>
    </row>
    <row r="1209" spans="1:70" s="2" customFormat="1" ht="13" x14ac:dyDescent="0.3">
      <c r="A1209" s="2" t="s">
        <v>3856</v>
      </c>
      <c r="B1209" s="2" t="s">
        <v>3017</v>
      </c>
      <c r="C1209" s="9">
        <v>2020</v>
      </c>
      <c r="D1209" s="2" t="s">
        <v>3016</v>
      </c>
      <c r="E1209" s="2" t="s">
        <v>2451</v>
      </c>
      <c r="F1209" s="2" t="s">
        <v>3021</v>
      </c>
      <c r="G1209" s="2" t="str">
        <f>"00223956"</f>
        <v>00223956</v>
      </c>
      <c r="I1209" s="2" t="str">
        <f>"20201201"</f>
        <v>20201201</v>
      </c>
      <c r="J1209" s="2">
        <v>131</v>
      </c>
      <c r="L1209" s="2">
        <v>177</v>
      </c>
      <c r="M1209" s="2">
        <v>3</v>
      </c>
      <c r="N1209" s="2" t="s">
        <v>3018</v>
      </c>
      <c r="O1209" s="2" t="s">
        <v>3019</v>
      </c>
      <c r="P1209" s="2" t="s">
        <v>2124</v>
      </c>
      <c r="Q1209" s="2" t="s">
        <v>2521</v>
      </c>
      <c r="R1209" s="2" t="s">
        <v>3020</v>
      </c>
      <c r="T1209" s="2" t="s">
        <v>3021</v>
      </c>
      <c r="U1209" s="2" t="s">
        <v>3022</v>
      </c>
    </row>
    <row r="1210" spans="1:70" s="2" customFormat="1" ht="13" x14ac:dyDescent="0.3">
      <c r="A1210" s="2" t="s">
        <v>6816</v>
      </c>
      <c r="B1210" s="2" t="s">
        <v>5466</v>
      </c>
      <c r="C1210" s="9">
        <v>2021</v>
      </c>
      <c r="D1210" s="2" t="s">
        <v>5465</v>
      </c>
      <c r="E1210" s="2" t="s">
        <v>5469</v>
      </c>
      <c r="G1210" s="2" t="s">
        <v>5467</v>
      </c>
      <c r="H1210" s="2" t="s">
        <v>5468</v>
      </c>
      <c r="K1210" s="11">
        <v>44320</v>
      </c>
      <c r="N1210" s="2" t="s">
        <v>5470</v>
      </c>
    </row>
    <row r="1211" spans="1:70" s="12" customFormat="1" ht="13" x14ac:dyDescent="0.3">
      <c r="A1211" s="12" t="s">
        <v>6816</v>
      </c>
      <c r="B1211" s="12" t="s">
        <v>5291</v>
      </c>
      <c r="C1211" s="14">
        <v>2021</v>
      </c>
      <c r="D1211" s="12" t="s">
        <v>5290</v>
      </c>
      <c r="E1211" s="12" t="s">
        <v>4641</v>
      </c>
      <c r="G1211" s="12" t="s">
        <v>5292</v>
      </c>
      <c r="H1211" s="12" t="s">
        <v>5293</v>
      </c>
      <c r="K1211" s="13">
        <v>44345</v>
      </c>
      <c r="L1211" s="12" t="s">
        <v>5294</v>
      </c>
      <c r="N1211" s="12" t="s">
        <v>5295</v>
      </c>
    </row>
    <row r="1212" spans="1:70" s="12" customFormat="1" ht="13" x14ac:dyDescent="0.3">
      <c r="A1212" s="12" t="s">
        <v>7072</v>
      </c>
      <c r="B1212" s="12" t="s">
        <v>5291</v>
      </c>
      <c r="C1212" s="14">
        <v>2021</v>
      </c>
      <c r="D1212" s="12" t="s">
        <v>5290</v>
      </c>
      <c r="E1212" s="12" t="s">
        <v>4641</v>
      </c>
      <c r="G1212" s="12" t="s">
        <v>5292</v>
      </c>
      <c r="H1212" s="12" t="s">
        <v>5293</v>
      </c>
      <c r="K1212" s="13">
        <v>44345</v>
      </c>
      <c r="L1212" s="12" t="s">
        <v>5294</v>
      </c>
      <c r="N1212" s="12" t="s">
        <v>5295</v>
      </c>
    </row>
    <row r="1213" spans="1:70" s="12" customFormat="1" ht="13" x14ac:dyDescent="0.3">
      <c r="A1213" s="12" t="s">
        <v>7079</v>
      </c>
      <c r="B1213" s="12" t="s">
        <v>5291</v>
      </c>
      <c r="C1213" s="14">
        <v>2021</v>
      </c>
      <c r="D1213" s="12" t="s">
        <v>5290</v>
      </c>
      <c r="E1213" s="12" t="s">
        <v>4641</v>
      </c>
      <c r="G1213" s="12" t="s">
        <v>5292</v>
      </c>
      <c r="H1213" s="12" t="s">
        <v>5293</v>
      </c>
      <c r="K1213" s="13">
        <v>44345</v>
      </c>
      <c r="L1213" s="12" t="s">
        <v>5294</v>
      </c>
      <c r="N1213" s="12" t="s">
        <v>5295</v>
      </c>
    </row>
    <row r="1214" spans="1:70" s="12" customFormat="1" ht="13" x14ac:dyDescent="0.3">
      <c r="A1214" s="12" t="s">
        <v>7738</v>
      </c>
      <c r="B1214" s="12" t="s">
        <v>7636</v>
      </c>
      <c r="C1214" s="14">
        <v>2021</v>
      </c>
      <c r="D1214" s="12" t="s">
        <v>7637</v>
      </c>
      <c r="E1214" s="12" t="s">
        <v>4641</v>
      </c>
      <c r="G1214" s="12">
        <v>11</v>
      </c>
      <c r="H1214" s="12">
        <v>5</v>
      </c>
      <c r="I1214" s="12" t="s">
        <v>7638</v>
      </c>
      <c r="N1214" s="12" t="s">
        <v>5295</v>
      </c>
      <c r="O1214" s="12" t="s">
        <v>7639</v>
      </c>
      <c r="P1214" s="12" t="s">
        <v>467</v>
      </c>
      <c r="Q1214" s="12" t="s">
        <v>7218</v>
      </c>
      <c r="R1214" s="12" t="s">
        <v>7266</v>
      </c>
      <c r="S1214" s="12" t="s">
        <v>7219</v>
      </c>
      <c r="T1214" s="12" t="s">
        <v>7640</v>
      </c>
    </row>
    <row r="1215" spans="1:70" s="12" customFormat="1" ht="13" x14ac:dyDescent="0.3">
      <c r="A1215" s="12" t="s">
        <v>7858</v>
      </c>
      <c r="B1215" s="12" t="s">
        <v>7636</v>
      </c>
      <c r="C1215" s="14">
        <v>2021</v>
      </c>
      <c r="D1215" s="12" t="s">
        <v>7637</v>
      </c>
      <c r="E1215" s="12" t="s">
        <v>4641</v>
      </c>
      <c r="G1215" s="12">
        <v>11</v>
      </c>
      <c r="H1215" s="12">
        <v>5</v>
      </c>
      <c r="I1215" s="12" t="s">
        <v>7638</v>
      </c>
      <c r="N1215" s="12" t="s">
        <v>5295</v>
      </c>
      <c r="O1215" s="12" t="s">
        <v>7639</v>
      </c>
      <c r="P1215" s="12" t="s">
        <v>467</v>
      </c>
      <c r="Q1215" s="12" t="s">
        <v>7218</v>
      </c>
      <c r="R1215" s="12" t="s">
        <v>7266</v>
      </c>
      <c r="S1215" s="12" t="s">
        <v>7219</v>
      </c>
      <c r="T1215" s="12" t="s">
        <v>7640</v>
      </c>
    </row>
    <row r="1216" spans="1:70" s="12" customFormat="1" ht="13" x14ac:dyDescent="0.3">
      <c r="A1216" s="12" t="s">
        <v>11404</v>
      </c>
      <c r="B1216" s="12" t="s">
        <v>10630</v>
      </c>
      <c r="C1216" s="14" t="s">
        <v>7891</v>
      </c>
      <c r="D1216" s="12" t="s">
        <v>5290</v>
      </c>
      <c r="E1216" s="12" t="s">
        <v>10631</v>
      </c>
      <c r="U1216" s="12" t="s">
        <v>7891</v>
      </c>
      <c r="V1216" s="12" t="s">
        <v>10632</v>
      </c>
      <c r="W1216" s="12" t="s">
        <v>7891</v>
      </c>
      <c r="X1216" s="12" t="s">
        <v>7891</v>
      </c>
      <c r="Y1216" s="12" t="s">
        <v>7891</v>
      </c>
      <c r="Z1216" s="12" t="s">
        <v>7891</v>
      </c>
      <c r="AA1216" s="12" t="s">
        <v>10633</v>
      </c>
      <c r="AB1216" s="12" t="s">
        <v>10634</v>
      </c>
      <c r="AC1216" s="12" t="s">
        <v>7891</v>
      </c>
      <c r="AD1216" s="12" t="s">
        <v>7891</v>
      </c>
      <c r="AE1216" s="12" t="s">
        <v>7891</v>
      </c>
      <c r="AF1216" s="12" t="s">
        <v>7891</v>
      </c>
      <c r="AG1216" s="12" t="s">
        <v>7891</v>
      </c>
      <c r="AH1216" s="12" t="s">
        <v>7891</v>
      </c>
      <c r="AI1216" s="12" t="s">
        <v>7891</v>
      </c>
      <c r="AJ1216" s="12" t="s">
        <v>7891</v>
      </c>
      <c r="AK1216" s="12" t="s">
        <v>7891</v>
      </c>
      <c r="AL1216" s="12" t="s">
        <v>7891</v>
      </c>
      <c r="AM1216" s="12" t="s">
        <v>7891</v>
      </c>
      <c r="AN1216" s="12" t="s">
        <v>7891</v>
      </c>
      <c r="AO1216" s="12" t="s">
        <v>10635</v>
      </c>
      <c r="AP1216" s="12" t="s">
        <v>7891</v>
      </c>
      <c r="AQ1216" s="12" t="s">
        <v>7891</v>
      </c>
      <c r="AR1216" s="12" t="s">
        <v>7891</v>
      </c>
      <c r="AS1216" s="12" t="s">
        <v>7891</v>
      </c>
      <c r="AT1216" s="12" t="s">
        <v>7891</v>
      </c>
      <c r="AU1216" s="12">
        <v>2021</v>
      </c>
      <c r="AV1216" s="12">
        <v>11</v>
      </c>
      <c r="AW1216" s="12">
        <v>5</v>
      </c>
      <c r="AX1216" s="12" t="s">
        <v>7891</v>
      </c>
      <c r="AY1216" s="12" t="s">
        <v>7891</v>
      </c>
      <c r="AZ1216" s="12" t="s">
        <v>7891</v>
      </c>
      <c r="BA1216" s="12" t="s">
        <v>7891</v>
      </c>
      <c r="BB1216" s="12" t="s">
        <v>7891</v>
      </c>
      <c r="BC1216" s="12" t="s">
        <v>7891</v>
      </c>
      <c r="BD1216" s="12" t="s">
        <v>7638</v>
      </c>
      <c r="BE1216" s="12" t="s">
        <v>5295</v>
      </c>
      <c r="BF1216" s="12" t="s">
        <v>7891</v>
      </c>
      <c r="BG1216" s="12" t="s">
        <v>7891</v>
      </c>
      <c r="BH1216" s="12" t="s">
        <v>7891</v>
      </c>
      <c r="BI1216" s="12" t="s">
        <v>7891</v>
      </c>
      <c r="BJ1216" s="12" t="s">
        <v>7891</v>
      </c>
      <c r="BK1216" s="12" t="s">
        <v>7891</v>
      </c>
      <c r="BL1216" s="12" t="s">
        <v>7891</v>
      </c>
      <c r="BM1216" s="12">
        <v>34049904</v>
      </c>
      <c r="BN1216" s="12" t="s">
        <v>7891</v>
      </c>
      <c r="BO1216" s="12" t="s">
        <v>7891</v>
      </c>
      <c r="BP1216" s="12" t="s">
        <v>7891</v>
      </c>
      <c r="BQ1216" s="12" t="s">
        <v>7891</v>
      </c>
      <c r="BR1216" s="12" t="s">
        <v>10636</v>
      </c>
    </row>
    <row r="1217" spans="1:70" s="2" customFormat="1" ht="13" x14ac:dyDescent="0.3">
      <c r="A1217" s="2" t="s">
        <v>11408</v>
      </c>
      <c r="B1217" s="2" t="s">
        <v>10630</v>
      </c>
      <c r="C1217" s="9" t="s">
        <v>7891</v>
      </c>
      <c r="D1217" s="2" t="s">
        <v>5290</v>
      </c>
      <c r="E1217" s="2" t="s">
        <v>10631</v>
      </c>
      <c r="U1217" s="2" t="s">
        <v>7891</v>
      </c>
      <c r="V1217" s="2" t="s">
        <v>10632</v>
      </c>
      <c r="W1217" s="2" t="s">
        <v>7891</v>
      </c>
      <c r="X1217" s="2" t="s">
        <v>7891</v>
      </c>
      <c r="Y1217" s="2" t="s">
        <v>7891</v>
      </c>
      <c r="Z1217" s="2" t="s">
        <v>7891</v>
      </c>
      <c r="AA1217" s="2" t="s">
        <v>10633</v>
      </c>
      <c r="AB1217" s="2" t="s">
        <v>10634</v>
      </c>
      <c r="AC1217" s="2" t="s">
        <v>7891</v>
      </c>
      <c r="AD1217" s="2" t="s">
        <v>7891</v>
      </c>
      <c r="AE1217" s="2" t="s">
        <v>7891</v>
      </c>
      <c r="AF1217" s="2" t="s">
        <v>7891</v>
      </c>
      <c r="AG1217" s="2" t="s">
        <v>7891</v>
      </c>
      <c r="AH1217" s="2" t="s">
        <v>7891</v>
      </c>
      <c r="AI1217" s="2" t="s">
        <v>7891</v>
      </c>
      <c r="AJ1217" s="2" t="s">
        <v>7891</v>
      </c>
      <c r="AK1217" s="2" t="s">
        <v>7891</v>
      </c>
      <c r="AL1217" s="2" t="s">
        <v>7891</v>
      </c>
      <c r="AM1217" s="2" t="s">
        <v>7891</v>
      </c>
      <c r="AN1217" s="2" t="s">
        <v>7891</v>
      </c>
      <c r="AO1217" s="2" t="s">
        <v>10635</v>
      </c>
      <c r="AP1217" s="2" t="s">
        <v>7891</v>
      </c>
      <c r="AQ1217" s="2" t="s">
        <v>7891</v>
      </c>
      <c r="AR1217" s="2" t="s">
        <v>7891</v>
      </c>
      <c r="AS1217" s="2" t="s">
        <v>7891</v>
      </c>
      <c r="AT1217" s="2" t="s">
        <v>7891</v>
      </c>
      <c r="AU1217" s="2">
        <v>2021</v>
      </c>
      <c r="AV1217" s="2">
        <v>11</v>
      </c>
      <c r="AW1217" s="2">
        <v>5</v>
      </c>
      <c r="AX1217" s="2" t="s">
        <v>7891</v>
      </c>
      <c r="AY1217" s="2" t="s">
        <v>7891</v>
      </c>
      <c r="AZ1217" s="2" t="s">
        <v>7891</v>
      </c>
      <c r="BA1217" s="2" t="s">
        <v>7891</v>
      </c>
      <c r="BB1217" s="2" t="s">
        <v>7891</v>
      </c>
      <c r="BC1217" s="2" t="s">
        <v>7891</v>
      </c>
      <c r="BD1217" s="2" t="s">
        <v>7638</v>
      </c>
      <c r="BE1217" s="2" t="s">
        <v>5295</v>
      </c>
      <c r="BF1217" s="2" t="s">
        <v>7891</v>
      </c>
      <c r="BG1217" s="2" t="s">
        <v>7891</v>
      </c>
      <c r="BH1217" s="2" t="s">
        <v>7891</v>
      </c>
      <c r="BI1217" s="2" t="s">
        <v>7891</v>
      </c>
      <c r="BJ1217" s="2" t="s">
        <v>7891</v>
      </c>
      <c r="BK1217" s="2" t="s">
        <v>7891</v>
      </c>
      <c r="BL1217" s="2" t="s">
        <v>7891</v>
      </c>
      <c r="BM1217" s="2">
        <v>34049904</v>
      </c>
      <c r="BN1217" s="2" t="s">
        <v>7891</v>
      </c>
      <c r="BO1217" s="2" t="s">
        <v>7891</v>
      </c>
      <c r="BP1217" s="2" t="s">
        <v>7891</v>
      </c>
      <c r="BQ1217" s="2" t="s">
        <v>7891</v>
      </c>
      <c r="BR1217" s="2" t="s">
        <v>10636</v>
      </c>
    </row>
    <row r="1218" spans="1:70" s="2" customFormat="1" ht="13" x14ac:dyDescent="0.3">
      <c r="A1218" s="2" t="s">
        <v>7072</v>
      </c>
      <c r="B1218" s="2" t="s">
        <v>7001</v>
      </c>
      <c r="C1218" s="9">
        <v>2021</v>
      </c>
      <c r="D1218" s="2" t="s">
        <v>7000</v>
      </c>
      <c r="E1218" s="2" t="s">
        <v>7004</v>
      </c>
      <c r="G1218" s="2" t="s">
        <v>7002</v>
      </c>
      <c r="H1218" s="2" t="s">
        <v>7003</v>
      </c>
      <c r="K1218" s="11">
        <v>44468</v>
      </c>
      <c r="L1218" s="2" t="s">
        <v>7005</v>
      </c>
      <c r="N1218" s="2" t="s">
        <v>7006</v>
      </c>
    </row>
    <row r="1219" spans="1:70" s="12" customFormat="1" ht="13" x14ac:dyDescent="0.3">
      <c r="A1219" s="12" t="s">
        <v>7738</v>
      </c>
      <c r="B1219" s="12" t="s">
        <v>7607</v>
      </c>
      <c r="C1219" s="14">
        <v>2021</v>
      </c>
      <c r="D1219" s="12" t="s">
        <v>7608</v>
      </c>
      <c r="E1219" s="12" t="s">
        <v>7609</v>
      </c>
      <c r="G1219" s="12">
        <v>43</v>
      </c>
      <c r="H1219" s="12">
        <v>5</v>
      </c>
      <c r="J1219" s="12">
        <v>442</v>
      </c>
      <c r="K1219" s="12">
        <v>445</v>
      </c>
      <c r="N1219" s="12" t="s">
        <v>7006</v>
      </c>
      <c r="O1219" s="12" t="s">
        <v>7610</v>
      </c>
      <c r="P1219" s="12" t="s">
        <v>467</v>
      </c>
      <c r="Q1219" s="12" t="s">
        <v>7218</v>
      </c>
      <c r="R1219" s="12" t="s">
        <v>7266</v>
      </c>
      <c r="S1219" s="12" t="s">
        <v>7219</v>
      </c>
      <c r="T1219" s="12" t="s">
        <v>7611</v>
      </c>
    </row>
    <row r="1220" spans="1:70" s="12" customFormat="1" ht="13" x14ac:dyDescent="0.3">
      <c r="A1220" s="12" t="s">
        <v>11408</v>
      </c>
      <c r="B1220" s="12" t="s">
        <v>11620</v>
      </c>
      <c r="C1220" s="14" t="s">
        <v>7891</v>
      </c>
      <c r="D1220" s="12" t="s">
        <v>7000</v>
      </c>
      <c r="E1220" s="12" t="s">
        <v>11621</v>
      </c>
      <c r="U1220" s="12" t="s">
        <v>7891</v>
      </c>
      <c r="V1220" s="12" t="s">
        <v>11622</v>
      </c>
      <c r="W1220" s="12" t="s">
        <v>7891</v>
      </c>
      <c r="X1220" s="12" t="s">
        <v>7891</v>
      </c>
      <c r="Y1220" s="12" t="s">
        <v>7891</v>
      </c>
      <c r="Z1220" s="12" t="s">
        <v>7891</v>
      </c>
      <c r="AA1220" s="12" t="s">
        <v>7891</v>
      </c>
      <c r="AB1220" s="12" t="s">
        <v>7891</v>
      </c>
      <c r="AC1220" s="12" t="s">
        <v>7891</v>
      </c>
      <c r="AD1220" s="12" t="s">
        <v>7891</v>
      </c>
      <c r="AE1220" s="12" t="s">
        <v>7891</v>
      </c>
      <c r="AF1220" s="12" t="s">
        <v>7891</v>
      </c>
      <c r="AG1220" s="12" t="s">
        <v>7891</v>
      </c>
      <c r="AH1220" s="12" t="s">
        <v>7891</v>
      </c>
      <c r="AI1220" s="12" t="s">
        <v>7891</v>
      </c>
      <c r="AJ1220" s="12" t="s">
        <v>7891</v>
      </c>
      <c r="AK1220" s="12" t="s">
        <v>7891</v>
      </c>
      <c r="AL1220" s="12" t="s">
        <v>7891</v>
      </c>
      <c r="AM1220" s="12" t="s">
        <v>7891</v>
      </c>
      <c r="AN1220" s="12" t="s">
        <v>7891</v>
      </c>
      <c r="AO1220" s="12" t="s">
        <v>11623</v>
      </c>
      <c r="AP1220" s="12" t="s">
        <v>11624</v>
      </c>
      <c r="AQ1220" s="12" t="s">
        <v>7891</v>
      </c>
      <c r="AR1220" s="12" t="s">
        <v>7891</v>
      </c>
      <c r="AS1220" s="12" t="s">
        <v>7891</v>
      </c>
      <c r="AT1220" s="12" t="s">
        <v>9244</v>
      </c>
      <c r="AU1220" s="12">
        <v>2021</v>
      </c>
      <c r="AV1220" s="12">
        <v>43</v>
      </c>
      <c r="AW1220" s="12">
        <v>5</v>
      </c>
      <c r="AX1220" s="12" t="s">
        <v>7891</v>
      </c>
      <c r="AY1220" s="12" t="s">
        <v>7891</v>
      </c>
      <c r="AZ1220" s="12" t="s">
        <v>7891</v>
      </c>
      <c r="BA1220" s="12" t="s">
        <v>7891</v>
      </c>
      <c r="BB1220" s="12">
        <v>442</v>
      </c>
      <c r="BC1220" s="12">
        <v>445</v>
      </c>
      <c r="BD1220" s="12">
        <v>2537176211000772</v>
      </c>
      <c r="BE1220" s="12" t="s">
        <v>7006</v>
      </c>
      <c r="BF1220" s="12" t="s">
        <v>7891</v>
      </c>
      <c r="BG1220" s="12" t="s">
        <v>7968</v>
      </c>
      <c r="BH1220" s="12" t="s">
        <v>7891</v>
      </c>
      <c r="BI1220" s="12" t="s">
        <v>7891</v>
      </c>
      <c r="BJ1220" s="12" t="s">
        <v>7891</v>
      </c>
      <c r="BK1220" s="12" t="s">
        <v>7891</v>
      </c>
      <c r="BL1220" s="12" t="s">
        <v>7891</v>
      </c>
      <c r="BM1220" s="12">
        <v>34584311</v>
      </c>
      <c r="BN1220" s="12" t="s">
        <v>7891</v>
      </c>
      <c r="BO1220" s="12" t="s">
        <v>7891</v>
      </c>
      <c r="BP1220" s="12" t="s">
        <v>7891</v>
      </c>
      <c r="BQ1220" s="12" t="s">
        <v>7891</v>
      </c>
      <c r="BR1220" s="12" t="s">
        <v>11625</v>
      </c>
    </row>
    <row r="1221" spans="1:70" s="12" customFormat="1" ht="13" x14ac:dyDescent="0.3">
      <c r="A1221" s="12" t="s">
        <v>6816</v>
      </c>
      <c r="B1221" s="12" t="s">
        <v>4669</v>
      </c>
      <c r="C1221" s="14">
        <v>2021</v>
      </c>
      <c r="D1221" s="12" t="s">
        <v>4668</v>
      </c>
      <c r="E1221" s="12" t="s">
        <v>4165</v>
      </c>
      <c r="G1221" s="12" t="s">
        <v>4670</v>
      </c>
      <c r="H1221" s="12" t="s">
        <v>4671</v>
      </c>
      <c r="K1221" s="13">
        <v>44274</v>
      </c>
      <c r="L1221" s="12" t="s">
        <v>4672</v>
      </c>
      <c r="N1221" s="12" t="s">
        <v>1091</v>
      </c>
    </row>
    <row r="1222" spans="1:70" s="12" customFormat="1" ht="13" x14ac:dyDescent="0.3">
      <c r="A1222" s="12" t="s">
        <v>7072</v>
      </c>
      <c r="B1222" s="12" t="s">
        <v>4669</v>
      </c>
      <c r="C1222" s="14">
        <v>2021</v>
      </c>
      <c r="D1222" s="12" t="s">
        <v>4668</v>
      </c>
      <c r="E1222" s="12" t="s">
        <v>4165</v>
      </c>
      <c r="G1222" s="12" t="s">
        <v>4670</v>
      </c>
      <c r="H1222" s="12" t="s">
        <v>4671</v>
      </c>
      <c r="K1222" s="13">
        <v>44274</v>
      </c>
      <c r="L1222" s="12" t="s">
        <v>4672</v>
      </c>
      <c r="N1222" s="12" t="s">
        <v>1091</v>
      </c>
    </row>
    <row r="1223" spans="1:70" s="12" customFormat="1" ht="13" x14ac:dyDescent="0.3">
      <c r="A1223" s="12" t="s">
        <v>7079</v>
      </c>
      <c r="B1223" s="12" t="s">
        <v>4669</v>
      </c>
      <c r="C1223" s="14">
        <v>2021</v>
      </c>
      <c r="D1223" s="12" t="s">
        <v>4668</v>
      </c>
      <c r="E1223" s="12" t="s">
        <v>4165</v>
      </c>
      <c r="G1223" s="12" t="s">
        <v>4670</v>
      </c>
      <c r="H1223" s="12" t="s">
        <v>4671</v>
      </c>
      <c r="K1223" s="13">
        <v>44274</v>
      </c>
      <c r="L1223" s="12" t="s">
        <v>4672</v>
      </c>
      <c r="N1223" s="12" t="s">
        <v>1091</v>
      </c>
    </row>
    <row r="1224" spans="1:70" s="12" customFormat="1" ht="13" x14ac:dyDescent="0.3">
      <c r="A1224" s="12" t="s">
        <v>7738</v>
      </c>
      <c r="B1224" s="12" t="s">
        <v>7672</v>
      </c>
      <c r="C1224" s="14">
        <v>2021</v>
      </c>
      <c r="D1224" s="12" t="s">
        <v>7673</v>
      </c>
      <c r="E1224" s="12" t="s">
        <v>303</v>
      </c>
      <c r="G1224" s="12">
        <v>23</v>
      </c>
      <c r="H1224" s="12">
        <v>3</v>
      </c>
      <c r="I1224" s="12" t="s">
        <v>7674</v>
      </c>
      <c r="M1224" s="12">
        <v>1</v>
      </c>
      <c r="N1224" s="12" t="s">
        <v>1091</v>
      </c>
      <c r="O1224" s="12" t="s">
        <v>7675</v>
      </c>
      <c r="P1224" s="12" t="s">
        <v>7302</v>
      </c>
      <c r="Q1224" s="12" t="s">
        <v>7218</v>
      </c>
      <c r="R1224" s="12" t="s">
        <v>7266</v>
      </c>
      <c r="S1224" s="12" t="s">
        <v>7219</v>
      </c>
      <c r="T1224" s="12" t="s">
        <v>7676</v>
      </c>
    </row>
    <row r="1225" spans="1:70" s="12" customFormat="1" ht="13" x14ac:dyDescent="0.3">
      <c r="A1225" s="12" t="s">
        <v>7858</v>
      </c>
      <c r="B1225" s="12" t="s">
        <v>7672</v>
      </c>
      <c r="C1225" s="14">
        <v>2021</v>
      </c>
      <c r="D1225" s="12" t="s">
        <v>7673</v>
      </c>
      <c r="E1225" s="12" t="s">
        <v>303</v>
      </c>
      <c r="G1225" s="12">
        <v>23</v>
      </c>
      <c r="H1225" s="12">
        <v>3</v>
      </c>
      <c r="I1225" s="12" t="s">
        <v>7674</v>
      </c>
      <c r="M1225" s="12">
        <v>1</v>
      </c>
      <c r="N1225" s="12" t="s">
        <v>1091</v>
      </c>
      <c r="O1225" s="12" t="s">
        <v>7675</v>
      </c>
      <c r="P1225" s="12" t="s">
        <v>7302</v>
      </c>
      <c r="Q1225" s="12" t="s">
        <v>7218</v>
      </c>
      <c r="R1225" s="12" t="s">
        <v>7266</v>
      </c>
      <c r="S1225" s="12" t="s">
        <v>7219</v>
      </c>
      <c r="T1225" s="12" t="s">
        <v>7676</v>
      </c>
    </row>
    <row r="1226" spans="1:70" s="12" customFormat="1" ht="13" x14ac:dyDescent="0.3">
      <c r="A1226" s="12" t="s">
        <v>11404</v>
      </c>
      <c r="B1226" s="12" t="s">
        <v>10083</v>
      </c>
      <c r="C1226" s="14" t="s">
        <v>7891</v>
      </c>
      <c r="D1226" s="12" t="s">
        <v>4668</v>
      </c>
      <c r="E1226" s="12" t="s">
        <v>10084</v>
      </c>
      <c r="U1226" s="12" t="s">
        <v>7891</v>
      </c>
      <c r="V1226" s="12" t="s">
        <v>10085</v>
      </c>
      <c r="W1226" s="12" t="s">
        <v>7891</v>
      </c>
      <c r="X1226" s="12" t="s">
        <v>7891</v>
      </c>
      <c r="Y1226" s="12" t="s">
        <v>7891</v>
      </c>
      <c r="Z1226" s="12" t="s">
        <v>7891</v>
      </c>
      <c r="AA1226" s="12" t="s">
        <v>7891</v>
      </c>
      <c r="AB1226" s="12" t="s">
        <v>10086</v>
      </c>
      <c r="AC1226" s="12" t="s">
        <v>7891</v>
      </c>
      <c r="AD1226" s="12" t="s">
        <v>7891</v>
      </c>
      <c r="AE1226" s="12" t="s">
        <v>7891</v>
      </c>
      <c r="AF1226" s="12" t="s">
        <v>7891</v>
      </c>
      <c r="AG1226" s="12" t="s">
        <v>7891</v>
      </c>
      <c r="AH1226" s="12" t="s">
        <v>7891</v>
      </c>
      <c r="AI1226" s="12" t="s">
        <v>7891</v>
      </c>
      <c r="AJ1226" s="12" t="s">
        <v>7891</v>
      </c>
      <c r="AK1226" s="12" t="s">
        <v>7891</v>
      </c>
      <c r="AL1226" s="12" t="s">
        <v>7891</v>
      </c>
      <c r="AM1226" s="12" t="s">
        <v>7891</v>
      </c>
      <c r="AN1226" s="12" t="s">
        <v>7891</v>
      </c>
      <c r="AO1226" s="12" t="s">
        <v>10087</v>
      </c>
      <c r="AP1226" s="12" t="s">
        <v>7891</v>
      </c>
      <c r="AQ1226" s="12" t="s">
        <v>7891</v>
      </c>
      <c r="AR1226" s="12" t="s">
        <v>7891</v>
      </c>
      <c r="AS1226" s="12" t="s">
        <v>7891</v>
      </c>
      <c r="AT1226" s="12" t="s">
        <v>10088</v>
      </c>
      <c r="AU1226" s="12">
        <v>2021</v>
      </c>
      <c r="AV1226" s="12">
        <v>23</v>
      </c>
      <c r="AW1226" s="12">
        <v>3</v>
      </c>
      <c r="AX1226" s="12" t="s">
        <v>7891</v>
      </c>
      <c r="AY1226" s="12" t="s">
        <v>7891</v>
      </c>
      <c r="AZ1226" s="12" t="s">
        <v>7891</v>
      </c>
      <c r="BA1226" s="12" t="s">
        <v>7891</v>
      </c>
      <c r="BB1226" s="12" t="s">
        <v>7891</v>
      </c>
      <c r="BC1226" s="12" t="s">
        <v>7891</v>
      </c>
      <c r="BD1226" s="12" t="s">
        <v>7674</v>
      </c>
      <c r="BE1226" s="12" t="s">
        <v>1091</v>
      </c>
      <c r="BF1226" s="12" t="s">
        <v>7891</v>
      </c>
      <c r="BG1226" s="12" t="s">
        <v>7891</v>
      </c>
      <c r="BH1226" s="12" t="s">
        <v>7891</v>
      </c>
      <c r="BI1226" s="12" t="s">
        <v>7891</v>
      </c>
      <c r="BJ1226" s="12" t="s">
        <v>7891</v>
      </c>
      <c r="BK1226" s="12" t="s">
        <v>7891</v>
      </c>
      <c r="BL1226" s="12" t="s">
        <v>7891</v>
      </c>
      <c r="BM1226" s="12">
        <v>33739289</v>
      </c>
      <c r="BN1226" s="12" t="s">
        <v>7891</v>
      </c>
      <c r="BO1226" s="12" t="s">
        <v>7891</v>
      </c>
      <c r="BP1226" s="12" t="s">
        <v>7891</v>
      </c>
      <c r="BQ1226" s="12" t="s">
        <v>7891</v>
      </c>
      <c r="BR1226" s="12" t="s">
        <v>10089</v>
      </c>
    </row>
    <row r="1227" spans="1:70" s="12" customFormat="1" ht="13" x14ac:dyDescent="0.3">
      <c r="A1227" s="12" t="s">
        <v>11408</v>
      </c>
      <c r="B1227" s="12" t="s">
        <v>10083</v>
      </c>
      <c r="C1227" s="14" t="s">
        <v>7891</v>
      </c>
      <c r="D1227" s="12" t="s">
        <v>4668</v>
      </c>
      <c r="E1227" s="12" t="s">
        <v>10084</v>
      </c>
      <c r="U1227" s="12" t="s">
        <v>7891</v>
      </c>
      <c r="V1227" s="12" t="s">
        <v>10085</v>
      </c>
      <c r="W1227" s="12" t="s">
        <v>7891</v>
      </c>
      <c r="X1227" s="12" t="s">
        <v>7891</v>
      </c>
      <c r="Y1227" s="12" t="s">
        <v>7891</v>
      </c>
      <c r="Z1227" s="12" t="s">
        <v>7891</v>
      </c>
      <c r="AA1227" s="12" t="s">
        <v>7891</v>
      </c>
      <c r="AB1227" s="12" t="s">
        <v>10086</v>
      </c>
      <c r="AC1227" s="12" t="s">
        <v>7891</v>
      </c>
      <c r="AD1227" s="12" t="s">
        <v>7891</v>
      </c>
      <c r="AE1227" s="12" t="s">
        <v>7891</v>
      </c>
      <c r="AF1227" s="12" t="s">
        <v>7891</v>
      </c>
      <c r="AG1227" s="12" t="s">
        <v>7891</v>
      </c>
      <c r="AH1227" s="12" t="s">
        <v>7891</v>
      </c>
      <c r="AI1227" s="12" t="s">
        <v>7891</v>
      </c>
      <c r="AJ1227" s="12" t="s">
        <v>7891</v>
      </c>
      <c r="AK1227" s="12" t="s">
        <v>7891</v>
      </c>
      <c r="AL1227" s="12" t="s">
        <v>7891</v>
      </c>
      <c r="AM1227" s="12" t="s">
        <v>7891</v>
      </c>
      <c r="AN1227" s="12" t="s">
        <v>7891</v>
      </c>
      <c r="AO1227" s="12" t="s">
        <v>10087</v>
      </c>
      <c r="AP1227" s="12" t="s">
        <v>7891</v>
      </c>
      <c r="AQ1227" s="12" t="s">
        <v>7891</v>
      </c>
      <c r="AR1227" s="12" t="s">
        <v>7891</v>
      </c>
      <c r="AS1227" s="12" t="s">
        <v>7891</v>
      </c>
      <c r="AT1227" s="12" t="s">
        <v>10088</v>
      </c>
      <c r="AU1227" s="12">
        <v>2021</v>
      </c>
      <c r="AV1227" s="12">
        <v>23</v>
      </c>
      <c r="AW1227" s="12">
        <v>3</v>
      </c>
      <c r="AX1227" s="12" t="s">
        <v>7891</v>
      </c>
      <c r="AY1227" s="12" t="s">
        <v>7891</v>
      </c>
      <c r="AZ1227" s="12" t="s">
        <v>7891</v>
      </c>
      <c r="BA1227" s="12" t="s">
        <v>7891</v>
      </c>
      <c r="BB1227" s="12" t="s">
        <v>7891</v>
      </c>
      <c r="BC1227" s="12" t="s">
        <v>7891</v>
      </c>
      <c r="BD1227" s="12" t="s">
        <v>7674</v>
      </c>
      <c r="BE1227" s="12" t="s">
        <v>1091</v>
      </c>
      <c r="BF1227" s="12" t="s">
        <v>7891</v>
      </c>
      <c r="BG1227" s="12" t="s">
        <v>7891</v>
      </c>
      <c r="BH1227" s="12" t="s">
        <v>7891</v>
      </c>
      <c r="BI1227" s="12" t="s">
        <v>7891</v>
      </c>
      <c r="BJ1227" s="12" t="s">
        <v>7891</v>
      </c>
      <c r="BK1227" s="12" t="s">
        <v>7891</v>
      </c>
      <c r="BL1227" s="12" t="s">
        <v>7891</v>
      </c>
      <c r="BM1227" s="12">
        <v>33739289</v>
      </c>
      <c r="BN1227" s="12" t="s">
        <v>7891</v>
      </c>
      <c r="BO1227" s="12" t="s">
        <v>7891</v>
      </c>
      <c r="BP1227" s="12" t="s">
        <v>7891</v>
      </c>
      <c r="BQ1227" s="12" t="s">
        <v>7891</v>
      </c>
      <c r="BR1227" s="12" t="s">
        <v>10089</v>
      </c>
    </row>
    <row r="1228" spans="1:70" s="12" customFormat="1" ht="13" x14ac:dyDescent="0.3">
      <c r="A1228" s="12" t="s">
        <v>1827</v>
      </c>
      <c r="B1228" s="12" t="s">
        <v>1090</v>
      </c>
      <c r="C1228" s="15">
        <v>2021</v>
      </c>
      <c r="D1228" s="12" t="s">
        <v>1089</v>
      </c>
      <c r="E1228" s="12" t="s">
        <v>303</v>
      </c>
      <c r="F1228" s="12" t="s">
        <v>1094</v>
      </c>
      <c r="G1228" s="12" t="str">
        <f>"14388871"</f>
        <v>14388871</v>
      </c>
      <c r="I1228" s="12" t="str">
        <f>"Mar2021"</f>
        <v>Mar2021</v>
      </c>
      <c r="J1228" s="12">
        <v>23</v>
      </c>
      <c r="K1228" s="12">
        <v>3</v>
      </c>
      <c r="M1228" s="12">
        <v>1</v>
      </c>
      <c r="N1228" s="12">
        <v>149632020</v>
      </c>
      <c r="O1228" s="12" t="s">
        <v>1091</v>
      </c>
      <c r="P1228" s="12" t="s">
        <v>1092</v>
      </c>
      <c r="Q1228" s="12" t="s">
        <v>442</v>
      </c>
      <c r="R1228" s="12" t="s">
        <v>1093</v>
      </c>
      <c r="U1228" s="12" t="s">
        <v>1095</v>
      </c>
    </row>
    <row r="1229" spans="1:70" s="12" customFormat="1" ht="13" x14ac:dyDescent="0.3">
      <c r="A1229" s="12" t="s">
        <v>1970</v>
      </c>
      <c r="B1229" s="12" t="s">
        <v>1090</v>
      </c>
      <c r="C1229" s="15">
        <v>2021</v>
      </c>
      <c r="D1229" s="12" t="s">
        <v>1089</v>
      </c>
      <c r="E1229" s="12" t="s">
        <v>303</v>
      </c>
      <c r="F1229" s="12" t="s">
        <v>1094</v>
      </c>
      <c r="G1229" s="12" t="str">
        <f>"14388871"</f>
        <v>14388871</v>
      </c>
      <c r="I1229" s="12" t="str">
        <f>"Mar2021"</f>
        <v>Mar2021</v>
      </c>
      <c r="J1229" s="12">
        <v>23</v>
      </c>
      <c r="K1229" s="12">
        <v>3</v>
      </c>
      <c r="M1229" s="12">
        <v>1</v>
      </c>
      <c r="N1229" s="12">
        <v>149632020</v>
      </c>
      <c r="O1229" s="12" t="s">
        <v>1091</v>
      </c>
      <c r="P1229" s="12" t="s">
        <v>1092</v>
      </c>
      <c r="Q1229" s="12" t="s">
        <v>442</v>
      </c>
      <c r="R1229" s="12" t="s">
        <v>1093</v>
      </c>
      <c r="U1229" s="12" t="s">
        <v>1095</v>
      </c>
    </row>
    <row r="1230" spans="1:70" s="2" customFormat="1" ht="13" x14ac:dyDescent="0.3">
      <c r="A1230" s="2" t="s">
        <v>2013</v>
      </c>
      <c r="B1230" s="2" t="s">
        <v>1090</v>
      </c>
      <c r="C1230" s="10">
        <v>2021</v>
      </c>
      <c r="D1230" s="2" t="s">
        <v>1089</v>
      </c>
      <c r="E1230" s="2" t="s">
        <v>303</v>
      </c>
      <c r="F1230" s="2" t="s">
        <v>1094</v>
      </c>
      <c r="G1230" s="2" t="str">
        <f>"14388871"</f>
        <v>14388871</v>
      </c>
      <c r="I1230" s="2" t="str">
        <f>"Mar2021"</f>
        <v>Mar2021</v>
      </c>
      <c r="J1230" s="2">
        <v>23</v>
      </c>
      <c r="K1230" s="2">
        <v>3</v>
      </c>
      <c r="M1230" s="2">
        <v>1</v>
      </c>
      <c r="N1230" s="2">
        <v>149632020</v>
      </c>
      <c r="O1230" s="2" t="s">
        <v>1091</v>
      </c>
      <c r="P1230" s="2" t="s">
        <v>1092</v>
      </c>
      <c r="Q1230" s="2" t="s">
        <v>442</v>
      </c>
      <c r="R1230" s="2" t="s">
        <v>1093</v>
      </c>
      <c r="U1230" s="2" t="s">
        <v>1095</v>
      </c>
    </row>
    <row r="1231" spans="1:70" s="2" customFormat="1" ht="13" x14ac:dyDescent="0.3">
      <c r="A1231" s="2" t="s">
        <v>11404</v>
      </c>
      <c r="B1231" s="2" t="s">
        <v>11249</v>
      </c>
      <c r="C1231" s="9" t="s">
        <v>7891</v>
      </c>
      <c r="D1231" s="2" t="s">
        <v>11250</v>
      </c>
      <c r="E1231" s="2" t="s">
        <v>11251</v>
      </c>
      <c r="U1231" s="2" t="s">
        <v>7891</v>
      </c>
      <c r="V1231" s="2" t="s">
        <v>11252</v>
      </c>
      <c r="W1231" s="2" t="s">
        <v>7891</v>
      </c>
      <c r="X1231" s="2" t="s">
        <v>7891</v>
      </c>
      <c r="Y1231" s="2" t="s">
        <v>7891</v>
      </c>
      <c r="Z1231" s="2" t="s">
        <v>7891</v>
      </c>
      <c r="AA1231" s="2" t="s">
        <v>7891</v>
      </c>
      <c r="AB1231" s="2" t="s">
        <v>7891</v>
      </c>
      <c r="AC1231" s="2" t="s">
        <v>7891</v>
      </c>
      <c r="AD1231" s="2" t="s">
        <v>7891</v>
      </c>
      <c r="AE1231" s="2" t="s">
        <v>7891</v>
      </c>
      <c r="AF1231" s="2" t="s">
        <v>7891</v>
      </c>
      <c r="AG1231" s="2" t="s">
        <v>7891</v>
      </c>
      <c r="AH1231" s="2" t="s">
        <v>7891</v>
      </c>
      <c r="AI1231" s="2" t="s">
        <v>7891</v>
      </c>
      <c r="AJ1231" s="2" t="s">
        <v>7891</v>
      </c>
      <c r="AK1231" s="2" t="s">
        <v>7891</v>
      </c>
      <c r="AL1231" s="2" t="s">
        <v>7891</v>
      </c>
      <c r="AM1231" s="2" t="s">
        <v>7891</v>
      </c>
      <c r="AN1231" s="2" t="s">
        <v>7891</v>
      </c>
      <c r="AO1231" s="2" t="s">
        <v>11253</v>
      </c>
      <c r="AP1231" s="2" t="s">
        <v>7891</v>
      </c>
      <c r="AQ1231" s="2" t="s">
        <v>7891</v>
      </c>
      <c r="AR1231" s="2" t="s">
        <v>7891</v>
      </c>
      <c r="AS1231" s="2" t="s">
        <v>7891</v>
      </c>
      <c r="AT1231" s="2" t="s">
        <v>9512</v>
      </c>
      <c r="AU1231" s="2">
        <v>2020</v>
      </c>
      <c r="AV1231" s="2">
        <v>37</v>
      </c>
      <c r="AW1231" s="2">
        <v>2</v>
      </c>
      <c r="AX1231" s="2" t="s">
        <v>7891</v>
      </c>
      <c r="AY1231" s="2" t="s">
        <v>7891</v>
      </c>
      <c r="AZ1231" s="2" t="s">
        <v>7891</v>
      </c>
      <c r="BA1231" s="2" t="s">
        <v>7891</v>
      </c>
      <c r="BB1231" s="2">
        <v>7</v>
      </c>
      <c r="BC1231" s="2">
        <v>22</v>
      </c>
      <c r="BD1231" s="2" t="s">
        <v>7891</v>
      </c>
      <c r="BE1231" s="2" t="s">
        <v>11254</v>
      </c>
      <c r="BF1231" s="2" t="s">
        <v>7891</v>
      </c>
      <c r="BG1231" s="2" t="s">
        <v>7891</v>
      </c>
      <c r="BH1231" s="2" t="s">
        <v>7891</v>
      </c>
      <c r="BI1231" s="2" t="s">
        <v>7891</v>
      </c>
      <c r="BJ1231" s="2" t="s">
        <v>7891</v>
      </c>
      <c r="BK1231" s="2" t="s">
        <v>7891</v>
      </c>
      <c r="BL1231" s="2" t="s">
        <v>7891</v>
      </c>
      <c r="BM1231" s="2" t="s">
        <v>7891</v>
      </c>
      <c r="BN1231" s="2" t="s">
        <v>7891</v>
      </c>
      <c r="BO1231" s="2" t="s">
        <v>7891</v>
      </c>
      <c r="BP1231" s="2" t="s">
        <v>7891</v>
      </c>
      <c r="BQ1231" s="2" t="s">
        <v>7891</v>
      </c>
      <c r="BR1231" s="2" t="s">
        <v>11255</v>
      </c>
    </row>
    <row r="1232" spans="1:70" s="12" customFormat="1" ht="13" x14ac:dyDescent="0.3">
      <c r="A1232" s="12" t="s">
        <v>3936</v>
      </c>
      <c r="B1232" s="12" t="s">
        <v>3906</v>
      </c>
      <c r="C1232" s="14">
        <v>2021</v>
      </c>
      <c r="D1232" s="12" t="s">
        <v>3905</v>
      </c>
      <c r="E1232" s="12" t="s">
        <v>3907</v>
      </c>
      <c r="F1232" s="12" t="s">
        <v>3912</v>
      </c>
      <c r="G1232" s="12" t="str">
        <f>"01853325"</f>
        <v>01853325</v>
      </c>
      <c r="I1232" s="12" t="str">
        <f>"20210301"</f>
        <v>20210301</v>
      </c>
      <c r="J1232" s="12">
        <v>44</v>
      </c>
      <c r="K1232" s="12">
        <v>2</v>
      </c>
      <c r="L1232" s="12">
        <v>53</v>
      </c>
      <c r="M1232" s="12">
        <v>11</v>
      </c>
      <c r="N1232" s="12" t="s">
        <v>3908</v>
      </c>
      <c r="O1232" s="12" t="s">
        <v>3909</v>
      </c>
      <c r="P1232" s="12" t="s">
        <v>3910</v>
      </c>
      <c r="Q1232" s="12" t="s">
        <v>1495</v>
      </c>
      <c r="R1232" s="12" t="s">
        <v>3911</v>
      </c>
      <c r="T1232" s="12" t="s">
        <v>3912</v>
      </c>
      <c r="U1232" s="12" t="s">
        <v>3913</v>
      </c>
    </row>
    <row r="1233" spans="1:70" s="12" customFormat="1" ht="13" x14ac:dyDescent="0.3">
      <c r="A1233" s="12" t="s">
        <v>4095</v>
      </c>
      <c r="B1233" s="12" t="s">
        <v>3906</v>
      </c>
      <c r="C1233" s="14">
        <v>2021</v>
      </c>
      <c r="D1233" s="12" t="s">
        <v>3905</v>
      </c>
      <c r="E1233" s="12" t="s">
        <v>3907</v>
      </c>
      <c r="F1233" s="12" t="s">
        <v>3912</v>
      </c>
      <c r="G1233" s="12" t="str">
        <f>"01853325"</f>
        <v>01853325</v>
      </c>
      <c r="I1233" s="12" t="str">
        <f>"20210301"</f>
        <v>20210301</v>
      </c>
      <c r="J1233" s="12">
        <v>44</v>
      </c>
      <c r="K1233" s="12">
        <v>2</v>
      </c>
      <c r="L1233" s="12">
        <v>53</v>
      </c>
      <c r="M1233" s="12">
        <v>11</v>
      </c>
      <c r="N1233" s="12" t="s">
        <v>3908</v>
      </c>
      <c r="O1233" s="12" t="s">
        <v>3909</v>
      </c>
      <c r="P1233" s="12" t="s">
        <v>3910</v>
      </c>
      <c r="Q1233" s="12" t="s">
        <v>1495</v>
      </c>
      <c r="R1233" s="12" t="s">
        <v>3911</v>
      </c>
      <c r="T1233" s="12" t="s">
        <v>3912</v>
      </c>
      <c r="U1233" s="12" t="s">
        <v>3913</v>
      </c>
    </row>
    <row r="1234" spans="1:70" s="2" customFormat="1" ht="13" x14ac:dyDescent="0.3">
      <c r="A1234" s="2" t="s">
        <v>4117</v>
      </c>
      <c r="B1234" s="2" t="s">
        <v>3906</v>
      </c>
      <c r="C1234" s="9">
        <v>2021</v>
      </c>
      <c r="D1234" s="2" t="s">
        <v>3905</v>
      </c>
      <c r="E1234" s="2" t="s">
        <v>3907</v>
      </c>
      <c r="F1234" s="2" t="s">
        <v>3912</v>
      </c>
      <c r="G1234" s="2" t="str">
        <f>"01853325"</f>
        <v>01853325</v>
      </c>
      <c r="I1234" s="2" t="str">
        <f>"20210301"</f>
        <v>20210301</v>
      </c>
      <c r="J1234" s="2">
        <v>44</v>
      </c>
      <c r="K1234" s="2">
        <v>2</v>
      </c>
      <c r="L1234" s="2">
        <v>53</v>
      </c>
      <c r="M1234" s="2">
        <v>11</v>
      </c>
      <c r="N1234" s="2" t="s">
        <v>3908</v>
      </c>
      <c r="O1234" s="2" t="s">
        <v>3909</v>
      </c>
      <c r="P1234" s="2" t="s">
        <v>3910</v>
      </c>
      <c r="Q1234" s="2" t="s">
        <v>1495</v>
      </c>
      <c r="R1234" s="2" t="s">
        <v>3911</v>
      </c>
      <c r="T1234" s="2" t="s">
        <v>3912</v>
      </c>
      <c r="U1234" s="2" t="s">
        <v>3913</v>
      </c>
    </row>
    <row r="1235" spans="1:70" s="2" customFormat="1" ht="13" x14ac:dyDescent="0.3">
      <c r="A1235" s="2" t="s">
        <v>7505</v>
      </c>
      <c r="B1235" s="2" t="s">
        <v>7456</v>
      </c>
      <c r="C1235" s="9">
        <v>2021</v>
      </c>
      <c r="D1235" s="2" t="s">
        <v>7457</v>
      </c>
      <c r="E1235" s="2" t="s">
        <v>7458</v>
      </c>
      <c r="G1235" s="2">
        <v>81</v>
      </c>
      <c r="H1235" s="2">
        <v>3</v>
      </c>
      <c r="J1235" s="2">
        <v>397</v>
      </c>
      <c r="K1235" s="2">
        <v>403</v>
      </c>
      <c r="M1235" s="2">
        <v>12</v>
      </c>
      <c r="N1235" s="2" t="s">
        <v>7459</v>
      </c>
      <c r="O1235" s="2" t="s">
        <v>7460</v>
      </c>
      <c r="P1235" s="2" t="s">
        <v>7302</v>
      </c>
      <c r="Q1235" s="2" t="s">
        <v>7218</v>
      </c>
      <c r="S1235" s="2" t="s">
        <v>7219</v>
      </c>
      <c r="T1235" s="2" t="s">
        <v>7461</v>
      </c>
    </row>
    <row r="1236" spans="1:70" s="2" customFormat="1" ht="13" x14ac:dyDescent="0.3">
      <c r="A1236" s="2" t="s">
        <v>11404</v>
      </c>
      <c r="B1236" s="2" t="s">
        <v>9305</v>
      </c>
      <c r="C1236" s="9" t="s">
        <v>7891</v>
      </c>
      <c r="D1236" s="2" t="s">
        <v>9306</v>
      </c>
      <c r="E1236" s="2" t="s">
        <v>9307</v>
      </c>
      <c r="U1236" s="2" t="s">
        <v>7891</v>
      </c>
      <c r="V1236" s="2" t="s">
        <v>9308</v>
      </c>
      <c r="W1236" s="2" t="s">
        <v>7891</v>
      </c>
      <c r="X1236" s="2" t="s">
        <v>7891</v>
      </c>
      <c r="Y1236" s="2" t="s">
        <v>7891</v>
      </c>
      <c r="Z1236" s="2" t="s">
        <v>7891</v>
      </c>
      <c r="AA1236" s="2" t="s">
        <v>9309</v>
      </c>
      <c r="AB1236" s="2" t="s">
        <v>9310</v>
      </c>
      <c r="AC1236" s="2" t="s">
        <v>7891</v>
      </c>
      <c r="AD1236" s="2" t="s">
        <v>7891</v>
      </c>
      <c r="AE1236" s="2" t="s">
        <v>7891</v>
      </c>
      <c r="AF1236" s="2" t="s">
        <v>7891</v>
      </c>
      <c r="AG1236" s="2" t="s">
        <v>7891</v>
      </c>
      <c r="AH1236" s="2" t="s">
        <v>7891</v>
      </c>
      <c r="AI1236" s="2" t="s">
        <v>7891</v>
      </c>
      <c r="AJ1236" s="2" t="s">
        <v>7891</v>
      </c>
      <c r="AK1236" s="2" t="s">
        <v>7891</v>
      </c>
      <c r="AL1236" s="2" t="s">
        <v>7891</v>
      </c>
      <c r="AM1236" s="2" t="s">
        <v>7891</v>
      </c>
      <c r="AN1236" s="2" t="s">
        <v>7891</v>
      </c>
      <c r="AO1236" s="2" t="s">
        <v>7891</v>
      </c>
      <c r="AP1236" s="2" t="s">
        <v>9311</v>
      </c>
      <c r="AQ1236" s="2" t="s">
        <v>7891</v>
      </c>
      <c r="AR1236" s="2" t="s">
        <v>7891</v>
      </c>
      <c r="AS1236" s="2" t="s">
        <v>7891</v>
      </c>
      <c r="AT1236" s="2" t="s">
        <v>9312</v>
      </c>
      <c r="AU1236" s="2">
        <v>2021</v>
      </c>
      <c r="AV1236" s="2">
        <v>12</v>
      </c>
      <c r="AW1236" s="2">
        <v>1</v>
      </c>
      <c r="AX1236" s="2" t="s">
        <v>7891</v>
      </c>
      <c r="AY1236" s="2" t="s">
        <v>7891</v>
      </c>
      <c r="AZ1236" s="2" t="s">
        <v>7891</v>
      </c>
      <c r="BA1236" s="2" t="s">
        <v>7891</v>
      </c>
      <c r="BB1236" s="2" t="s">
        <v>7891</v>
      </c>
      <c r="BC1236" s="2" t="s">
        <v>7891</v>
      </c>
      <c r="BD1236" s="2">
        <v>465</v>
      </c>
      <c r="BE1236" s="2" t="s">
        <v>9313</v>
      </c>
      <c r="BF1236" s="2" t="s">
        <v>7891</v>
      </c>
      <c r="BG1236" s="2" t="s">
        <v>7891</v>
      </c>
      <c r="BH1236" s="2" t="s">
        <v>7891</v>
      </c>
      <c r="BI1236" s="2" t="s">
        <v>7891</v>
      </c>
      <c r="BJ1236" s="2" t="s">
        <v>7891</v>
      </c>
      <c r="BK1236" s="2" t="s">
        <v>7891</v>
      </c>
      <c r="BL1236" s="2" t="s">
        <v>7891</v>
      </c>
      <c r="BM1236" s="2">
        <v>34412685</v>
      </c>
      <c r="BN1236" s="2" t="s">
        <v>7891</v>
      </c>
      <c r="BO1236" s="2" t="s">
        <v>7891</v>
      </c>
      <c r="BP1236" s="2" t="s">
        <v>7891</v>
      </c>
      <c r="BQ1236" s="2" t="s">
        <v>7891</v>
      </c>
      <c r="BR1236" s="2" t="s">
        <v>9314</v>
      </c>
    </row>
    <row r="1237" spans="1:70" s="2" customFormat="1" ht="13" x14ac:dyDescent="0.3">
      <c r="A1237" s="2" t="s">
        <v>1827</v>
      </c>
      <c r="B1237" s="2" t="s">
        <v>716</v>
      </c>
      <c r="C1237" s="10">
        <v>2021</v>
      </c>
      <c r="D1237" s="2" t="s">
        <v>715</v>
      </c>
      <c r="E1237" s="2" t="s">
        <v>717</v>
      </c>
      <c r="F1237" s="2" t="s">
        <v>720</v>
      </c>
      <c r="G1237" s="2" t="str">
        <f>"00284793"</f>
        <v>00284793</v>
      </c>
      <c r="I1237" s="2" t="str">
        <f>"4/8/2021"</f>
        <v>4/8/2021</v>
      </c>
      <c r="J1237" s="2">
        <v>384</v>
      </c>
      <c r="K1237" s="2">
        <v>14</v>
      </c>
      <c r="L1237" s="2">
        <v>1350</v>
      </c>
      <c r="M1237" s="2">
        <v>9</v>
      </c>
      <c r="N1237" s="2">
        <v>149877094</v>
      </c>
      <c r="O1237" s="2" t="s">
        <v>718</v>
      </c>
      <c r="P1237" s="2" t="s">
        <v>717</v>
      </c>
      <c r="Q1237" s="2" t="s">
        <v>507</v>
      </c>
      <c r="R1237" s="2" t="s">
        <v>719</v>
      </c>
      <c r="U1237" s="2" t="s">
        <v>721</v>
      </c>
    </row>
    <row r="1238" spans="1:70" s="12" customFormat="1" ht="13" x14ac:dyDescent="0.3">
      <c r="A1238" s="12" t="s">
        <v>6816</v>
      </c>
      <c r="B1238" s="12" t="s">
        <v>4944</v>
      </c>
      <c r="C1238" s="14">
        <v>2021</v>
      </c>
      <c r="D1238" s="12" t="s">
        <v>4943</v>
      </c>
      <c r="E1238" s="12" t="s">
        <v>4843</v>
      </c>
      <c r="G1238" s="12" t="s">
        <v>4945</v>
      </c>
      <c r="H1238" s="12" t="s">
        <v>4946</v>
      </c>
      <c r="K1238" s="13">
        <v>44380</v>
      </c>
      <c r="N1238" s="12" t="s">
        <v>1376</v>
      </c>
    </row>
    <row r="1239" spans="1:70" s="12" customFormat="1" ht="13" x14ac:dyDescent="0.3">
      <c r="A1239" s="12" t="s">
        <v>11404</v>
      </c>
      <c r="B1239" s="12" t="s">
        <v>9568</v>
      </c>
      <c r="C1239" s="14" t="s">
        <v>7891</v>
      </c>
      <c r="D1239" s="12" t="s">
        <v>4943</v>
      </c>
      <c r="E1239" s="12" t="s">
        <v>8664</v>
      </c>
      <c r="U1239" s="12" t="s">
        <v>7891</v>
      </c>
      <c r="V1239" s="12" t="s">
        <v>9569</v>
      </c>
      <c r="W1239" s="12" t="s">
        <v>7891</v>
      </c>
      <c r="X1239" s="12" t="s">
        <v>7891</v>
      </c>
      <c r="Y1239" s="12" t="s">
        <v>7891</v>
      </c>
      <c r="Z1239" s="12" t="s">
        <v>7891</v>
      </c>
      <c r="AA1239" s="12" t="s">
        <v>7891</v>
      </c>
      <c r="AB1239" s="12" t="s">
        <v>7891</v>
      </c>
      <c r="AC1239" s="12" t="s">
        <v>7891</v>
      </c>
      <c r="AD1239" s="12" t="s">
        <v>7891</v>
      </c>
      <c r="AE1239" s="12" t="s">
        <v>7891</v>
      </c>
      <c r="AF1239" s="12" t="s">
        <v>7891</v>
      </c>
      <c r="AG1239" s="12" t="s">
        <v>7891</v>
      </c>
      <c r="AH1239" s="12" t="s">
        <v>7891</v>
      </c>
      <c r="AI1239" s="12" t="s">
        <v>7891</v>
      </c>
      <c r="AJ1239" s="12" t="s">
        <v>7891</v>
      </c>
      <c r="AK1239" s="12" t="s">
        <v>7891</v>
      </c>
      <c r="AL1239" s="12" t="s">
        <v>7891</v>
      </c>
      <c r="AM1239" s="12" t="s">
        <v>7891</v>
      </c>
      <c r="AN1239" s="12" t="s">
        <v>7891</v>
      </c>
      <c r="AO1239" s="12" t="s">
        <v>8667</v>
      </c>
      <c r="AP1239" s="12" t="s">
        <v>8668</v>
      </c>
      <c r="AQ1239" s="12" t="s">
        <v>7891</v>
      </c>
      <c r="AR1239" s="12" t="s">
        <v>7891</v>
      </c>
      <c r="AS1239" s="12" t="s">
        <v>7891</v>
      </c>
      <c r="AT1239" s="12" t="s">
        <v>7895</v>
      </c>
      <c r="AU1239" s="12">
        <v>2021</v>
      </c>
      <c r="AV1239" s="12">
        <v>283</v>
      </c>
      <c r="AW1239" s="12" t="s">
        <v>7891</v>
      </c>
      <c r="AX1239" s="12" t="s">
        <v>7891</v>
      </c>
      <c r="AY1239" s="12" t="s">
        <v>7891</v>
      </c>
      <c r="AZ1239" s="12" t="s">
        <v>7891</v>
      </c>
      <c r="BA1239" s="12" t="s">
        <v>7891</v>
      </c>
      <c r="BB1239" s="12" t="s">
        <v>7891</v>
      </c>
      <c r="BC1239" s="12" t="s">
        <v>7891</v>
      </c>
      <c r="BD1239" s="12">
        <v>114177</v>
      </c>
      <c r="BE1239" s="12" t="s">
        <v>1376</v>
      </c>
      <c r="BF1239" s="12" t="s">
        <v>7891</v>
      </c>
      <c r="BG1239" s="12" t="s">
        <v>9570</v>
      </c>
      <c r="BH1239" s="12" t="s">
        <v>7891</v>
      </c>
      <c r="BI1239" s="12" t="s">
        <v>7891</v>
      </c>
      <c r="BJ1239" s="12" t="s">
        <v>7891</v>
      </c>
      <c r="BK1239" s="12" t="s">
        <v>7891</v>
      </c>
      <c r="BL1239" s="12" t="s">
        <v>7891</v>
      </c>
      <c r="BM1239" s="12">
        <v>34216885</v>
      </c>
      <c r="BN1239" s="12" t="s">
        <v>7891</v>
      </c>
      <c r="BO1239" s="12" t="s">
        <v>7891</v>
      </c>
      <c r="BP1239" s="12" t="s">
        <v>7891</v>
      </c>
      <c r="BQ1239" s="12" t="s">
        <v>7891</v>
      </c>
      <c r="BR1239" s="12" t="s">
        <v>9571</v>
      </c>
    </row>
    <row r="1240" spans="1:70" s="12" customFormat="1" ht="13" x14ac:dyDescent="0.3">
      <c r="A1240" s="12" t="s">
        <v>1827</v>
      </c>
      <c r="B1240" s="12" t="s">
        <v>1375</v>
      </c>
      <c r="C1240" s="15" t="str">
        <f>"2021"</f>
        <v>2021</v>
      </c>
      <c r="D1240" s="12" t="s">
        <v>1374</v>
      </c>
      <c r="E1240" s="12" t="s">
        <v>487</v>
      </c>
      <c r="F1240" s="12" t="s">
        <v>1378</v>
      </c>
      <c r="G1240" s="12" t="str">
        <f>"02779536"</f>
        <v>02779536</v>
      </c>
      <c r="I1240" s="12" t="str">
        <f>"Aug2021"</f>
        <v>Aug2021</v>
      </c>
      <c r="J1240" s="12">
        <v>283</v>
      </c>
      <c r="M1240" s="12">
        <v>1</v>
      </c>
      <c r="N1240" s="12">
        <v>151608851</v>
      </c>
      <c r="O1240" s="12" t="s">
        <v>1376</v>
      </c>
      <c r="P1240" s="12" t="s">
        <v>489</v>
      </c>
      <c r="Q1240" s="12" t="s">
        <v>442</v>
      </c>
      <c r="R1240" s="12" t="s">
        <v>1377</v>
      </c>
      <c r="U1240" s="12" t="s">
        <v>1379</v>
      </c>
    </row>
    <row r="1241" spans="1:70" s="2" customFormat="1" ht="13" x14ac:dyDescent="0.3">
      <c r="A1241" s="2" t="s">
        <v>3856</v>
      </c>
      <c r="B1241" s="2" t="s">
        <v>1375</v>
      </c>
      <c r="C1241" s="9">
        <v>2021</v>
      </c>
      <c r="D1241" s="2" t="s">
        <v>1374</v>
      </c>
      <c r="E1241" s="2" t="s">
        <v>487</v>
      </c>
      <c r="F1241" s="2" t="s">
        <v>3351</v>
      </c>
      <c r="G1241" s="2" t="str">
        <f>"02779536"</f>
        <v>02779536</v>
      </c>
      <c r="I1241" s="2" t="str">
        <f>"20210801"</f>
        <v>20210801</v>
      </c>
      <c r="J1241" s="2">
        <v>283</v>
      </c>
      <c r="N1241" s="2" t="s">
        <v>3349</v>
      </c>
      <c r="O1241" s="2" t="s">
        <v>1376</v>
      </c>
      <c r="P1241" s="2" t="s">
        <v>2124</v>
      </c>
      <c r="Q1241" s="2" t="s">
        <v>1495</v>
      </c>
      <c r="R1241" s="2" t="s">
        <v>3350</v>
      </c>
      <c r="T1241" s="2" t="s">
        <v>3351</v>
      </c>
      <c r="U1241" s="2" t="s">
        <v>3352</v>
      </c>
    </row>
    <row r="1242" spans="1:70" s="12" customFormat="1" ht="13" x14ac:dyDescent="0.3">
      <c r="A1242" s="12" t="s">
        <v>6816</v>
      </c>
      <c r="B1242" s="12" t="s">
        <v>5866</v>
      </c>
      <c r="C1242" s="14">
        <v>2022</v>
      </c>
      <c r="D1242" s="12" t="s">
        <v>1416</v>
      </c>
      <c r="E1242" s="12" t="s">
        <v>5814</v>
      </c>
      <c r="G1242" s="12" t="s">
        <v>5867</v>
      </c>
      <c r="H1242" s="12" t="s">
        <v>5868</v>
      </c>
      <c r="K1242" s="13">
        <v>44459</v>
      </c>
      <c r="L1242" s="12" t="s">
        <v>5869</v>
      </c>
      <c r="N1242" s="12" t="s">
        <v>1419</v>
      </c>
    </row>
    <row r="1243" spans="1:70" s="12" customFormat="1" ht="13" x14ac:dyDescent="0.3">
      <c r="A1243" s="12" t="s">
        <v>11404</v>
      </c>
      <c r="B1243" s="12" t="s">
        <v>9203</v>
      </c>
      <c r="C1243" s="14" t="s">
        <v>7891</v>
      </c>
      <c r="D1243" s="12" t="s">
        <v>1416</v>
      </c>
      <c r="E1243" s="12" t="s">
        <v>8822</v>
      </c>
      <c r="U1243" s="12" t="s">
        <v>7891</v>
      </c>
      <c r="V1243" s="12" t="s">
        <v>9204</v>
      </c>
      <c r="W1243" s="12" t="s">
        <v>7891</v>
      </c>
      <c r="X1243" s="12" t="s">
        <v>7891</v>
      </c>
      <c r="Y1243" s="12" t="s">
        <v>7891</v>
      </c>
      <c r="Z1243" s="12" t="s">
        <v>7891</v>
      </c>
      <c r="AA1243" s="12" t="s">
        <v>7891</v>
      </c>
      <c r="AB1243" s="12" t="s">
        <v>9205</v>
      </c>
      <c r="AC1243" s="12" t="s">
        <v>7891</v>
      </c>
      <c r="AD1243" s="12" t="s">
        <v>7891</v>
      </c>
      <c r="AE1243" s="12" t="s">
        <v>7891</v>
      </c>
      <c r="AF1243" s="12" t="s">
        <v>7891</v>
      </c>
      <c r="AG1243" s="12" t="s">
        <v>7891</v>
      </c>
      <c r="AH1243" s="12" t="s">
        <v>7891</v>
      </c>
      <c r="AI1243" s="12" t="s">
        <v>7891</v>
      </c>
      <c r="AJ1243" s="12" t="s">
        <v>7891</v>
      </c>
      <c r="AK1243" s="12" t="s">
        <v>7891</v>
      </c>
      <c r="AL1243" s="12" t="s">
        <v>7891</v>
      </c>
      <c r="AM1243" s="12" t="s">
        <v>7891</v>
      </c>
      <c r="AN1243" s="12" t="s">
        <v>7891</v>
      </c>
      <c r="AO1243" s="12" t="s">
        <v>8823</v>
      </c>
      <c r="AP1243" s="12" t="s">
        <v>8824</v>
      </c>
      <c r="AQ1243" s="12" t="s">
        <v>7891</v>
      </c>
      <c r="AR1243" s="12" t="s">
        <v>7891</v>
      </c>
      <c r="AS1243" s="12" t="s">
        <v>7891</v>
      </c>
      <c r="AT1243" s="12" t="s">
        <v>7891</v>
      </c>
      <c r="AU1243" s="12" t="s">
        <v>7891</v>
      </c>
      <c r="AV1243" s="12" t="s">
        <v>7891</v>
      </c>
      <c r="AW1243" s="12" t="s">
        <v>7891</v>
      </c>
      <c r="AX1243" s="12" t="s">
        <v>7891</v>
      </c>
      <c r="AY1243" s="12" t="s">
        <v>7891</v>
      </c>
      <c r="AZ1243" s="12" t="s">
        <v>7891</v>
      </c>
      <c r="BA1243" s="12" t="s">
        <v>7891</v>
      </c>
      <c r="BB1243" s="12" t="s">
        <v>7891</v>
      </c>
      <c r="BC1243" s="12" t="s">
        <v>7891</v>
      </c>
      <c r="BD1243" s="12">
        <v>1.3634593211046844E+16</v>
      </c>
      <c r="BE1243" s="12" t="s">
        <v>1419</v>
      </c>
      <c r="BF1243" s="12" t="s">
        <v>7891</v>
      </c>
      <c r="BG1243" s="12" t="s">
        <v>9145</v>
      </c>
      <c r="BH1243" s="12" t="s">
        <v>7891</v>
      </c>
      <c r="BI1243" s="12" t="s">
        <v>7891</v>
      </c>
      <c r="BJ1243" s="12" t="s">
        <v>7891</v>
      </c>
      <c r="BK1243" s="12" t="s">
        <v>7891</v>
      </c>
      <c r="BL1243" s="12" t="s">
        <v>7891</v>
      </c>
      <c r="BM1243" s="12">
        <v>34541907</v>
      </c>
      <c r="BN1243" s="12" t="s">
        <v>7891</v>
      </c>
      <c r="BO1243" s="12" t="s">
        <v>7891</v>
      </c>
      <c r="BP1243" s="12" t="s">
        <v>7891</v>
      </c>
      <c r="BQ1243" s="12" t="s">
        <v>7891</v>
      </c>
      <c r="BR1243" s="12" t="s">
        <v>9206</v>
      </c>
    </row>
    <row r="1244" spans="1:70" s="12" customFormat="1" ht="13" x14ac:dyDescent="0.3">
      <c r="A1244" s="12" t="s">
        <v>1827</v>
      </c>
      <c r="B1244" s="12" t="s">
        <v>1417</v>
      </c>
      <c r="C1244" s="15" t="str">
        <f>"2022"</f>
        <v>2022</v>
      </c>
      <c r="D1244" s="12" t="s">
        <v>1416</v>
      </c>
      <c r="E1244" s="12" t="s">
        <v>1418</v>
      </c>
      <c r="F1244" s="12" t="s">
        <v>1421</v>
      </c>
      <c r="G1244" s="12" t="str">
        <f>"13634593"</f>
        <v>13634593</v>
      </c>
      <c r="I1244" s="12" t="str">
        <f>"Jan2022"</f>
        <v>Jan2022</v>
      </c>
      <c r="J1244" s="12">
        <v>26</v>
      </c>
      <c r="K1244" s="12">
        <v>1</v>
      </c>
      <c r="L1244" s="12">
        <v>10</v>
      </c>
      <c r="M1244" s="12">
        <v>17</v>
      </c>
      <c r="N1244" s="12">
        <v>154223370</v>
      </c>
      <c r="O1244" s="12" t="s">
        <v>1419</v>
      </c>
      <c r="P1244" s="12" t="s">
        <v>529</v>
      </c>
      <c r="Q1244" s="12" t="s">
        <v>467</v>
      </c>
      <c r="R1244" s="12" t="s">
        <v>1420</v>
      </c>
      <c r="U1244" s="12" t="s">
        <v>1422</v>
      </c>
    </row>
    <row r="1245" spans="1:70" s="2" customFormat="1" ht="13" x14ac:dyDescent="0.3">
      <c r="A1245" s="2" t="s">
        <v>3856</v>
      </c>
      <c r="B1245" s="2" t="s">
        <v>1417</v>
      </c>
      <c r="C1245" s="9">
        <v>2022</v>
      </c>
      <c r="D1245" s="2" t="s">
        <v>1416</v>
      </c>
      <c r="E1245" s="2" t="s">
        <v>3397</v>
      </c>
      <c r="F1245" s="2" t="s">
        <v>3400</v>
      </c>
      <c r="G1245" s="2" t="str">
        <f>"13634593"</f>
        <v>13634593</v>
      </c>
      <c r="I1245" s="2" t="str">
        <f>"20220101"</f>
        <v>20220101</v>
      </c>
      <c r="J1245" s="2">
        <v>26</v>
      </c>
      <c r="K1245" s="2">
        <v>1</v>
      </c>
      <c r="L1245" s="2">
        <v>10</v>
      </c>
      <c r="M1245" s="2">
        <v>17</v>
      </c>
      <c r="N1245" s="2" t="s">
        <v>3398</v>
      </c>
      <c r="O1245" s="2" t="s">
        <v>1419</v>
      </c>
      <c r="P1245" s="2" t="s">
        <v>2129</v>
      </c>
      <c r="Q1245" s="2" t="s">
        <v>1495</v>
      </c>
      <c r="R1245" s="2" t="s">
        <v>3399</v>
      </c>
      <c r="T1245" s="2" t="s">
        <v>3400</v>
      </c>
      <c r="U1245" s="2" t="s">
        <v>3401</v>
      </c>
    </row>
    <row r="1246" spans="1:70" s="2" customFormat="1" ht="13" x14ac:dyDescent="0.3">
      <c r="A1246" s="2" t="s">
        <v>11404</v>
      </c>
      <c r="B1246" s="2" t="s">
        <v>11136</v>
      </c>
      <c r="C1246" s="9" t="s">
        <v>7891</v>
      </c>
      <c r="D1246" s="2" t="s">
        <v>11137</v>
      </c>
      <c r="E1246" s="2" t="s">
        <v>11138</v>
      </c>
      <c r="U1246" s="2" t="s">
        <v>7891</v>
      </c>
      <c r="V1246" s="2" t="s">
        <v>11139</v>
      </c>
      <c r="W1246" s="2" t="s">
        <v>7891</v>
      </c>
      <c r="X1246" s="2" t="s">
        <v>7891</v>
      </c>
      <c r="Y1246" s="2" t="s">
        <v>7891</v>
      </c>
      <c r="Z1246" s="2" t="s">
        <v>7891</v>
      </c>
      <c r="AA1246" s="2" t="s">
        <v>11140</v>
      </c>
      <c r="AB1246" s="2" t="s">
        <v>11141</v>
      </c>
      <c r="AC1246" s="2" t="s">
        <v>7891</v>
      </c>
      <c r="AD1246" s="2" t="s">
        <v>7891</v>
      </c>
      <c r="AE1246" s="2" t="s">
        <v>7891</v>
      </c>
      <c r="AF1246" s="2" t="s">
        <v>7891</v>
      </c>
      <c r="AG1246" s="2" t="s">
        <v>7891</v>
      </c>
      <c r="AH1246" s="2" t="s">
        <v>7891</v>
      </c>
      <c r="AI1246" s="2" t="s">
        <v>7891</v>
      </c>
      <c r="AJ1246" s="2" t="s">
        <v>7891</v>
      </c>
      <c r="AK1246" s="2" t="s">
        <v>7891</v>
      </c>
      <c r="AL1246" s="2" t="s">
        <v>7891</v>
      </c>
      <c r="AM1246" s="2" t="s">
        <v>7891</v>
      </c>
      <c r="AN1246" s="2" t="s">
        <v>7891</v>
      </c>
      <c r="AO1246" s="2" t="s">
        <v>11142</v>
      </c>
      <c r="AP1246" s="2" t="s">
        <v>7891</v>
      </c>
      <c r="AQ1246" s="2" t="s">
        <v>7891</v>
      </c>
      <c r="AR1246" s="2" t="s">
        <v>7891</v>
      </c>
      <c r="AS1246" s="2" t="s">
        <v>7891</v>
      </c>
      <c r="AT1246" s="2" t="s">
        <v>9082</v>
      </c>
      <c r="AU1246" s="2">
        <v>2020</v>
      </c>
      <c r="AV1246" s="2">
        <v>7</v>
      </c>
      <c r="AW1246" s="2" t="s">
        <v>7891</v>
      </c>
      <c r="AX1246" s="2" t="s">
        <v>7891</v>
      </c>
      <c r="AY1246" s="2" t="s">
        <v>7891</v>
      </c>
      <c r="AZ1246" s="2" t="s">
        <v>7891</v>
      </c>
      <c r="BA1246" s="2" t="s">
        <v>7891</v>
      </c>
      <c r="BB1246" s="2" t="s">
        <v>7891</v>
      </c>
      <c r="BC1246" s="2" t="s">
        <v>7891</v>
      </c>
      <c r="BD1246" s="2">
        <v>2382120520968072</v>
      </c>
      <c r="BE1246" s="2" t="s">
        <v>11143</v>
      </c>
      <c r="BF1246" s="2" t="s">
        <v>7891</v>
      </c>
      <c r="BG1246" s="2" t="s">
        <v>7891</v>
      </c>
      <c r="BH1246" s="2" t="s">
        <v>7891</v>
      </c>
      <c r="BI1246" s="2" t="s">
        <v>7891</v>
      </c>
      <c r="BJ1246" s="2" t="s">
        <v>7891</v>
      </c>
      <c r="BK1246" s="2" t="s">
        <v>7891</v>
      </c>
      <c r="BL1246" s="2" t="s">
        <v>7891</v>
      </c>
      <c r="BM1246" s="2">
        <v>33195803</v>
      </c>
      <c r="BN1246" s="2" t="s">
        <v>7891</v>
      </c>
      <c r="BO1246" s="2" t="s">
        <v>7891</v>
      </c>
      <c r="BP1246" s="2" t="s">
        <v>7891</v>
      </c>
      <c r="BQ1246" s="2" t="s">
        <v>7891</v>
      </c>
      <c r="BR1246" s="2" t="s">
        <v>11144</v>
      </c>
    </row>
    <row r="1247" spans="1:70" s="12" customFormat="1" ht="13" x14ac:dyDescent="0.3">
      <c r="A1247" s="12" t="s">
        <v>6816</v>
      </c>
      <c r="B1247" s="12" t="s">
        <v>6549</v>
      </c>
      <c r="C1247" s="14">
        <v>2022</v>
      </c>
      <c r="D1247" s="12" t="s">
        <v>6548</v>
      </c>
      <c r="E1247" s="12" t="s">
        <v>4843</v>
      </c>
      <c r="G1247" s="12" t="s">
        <v>6550</v>
      </c>
      <c r="H1247" s="12" t="s">
        <v>6551</v>
      </c>
      <c r="K1247" s="13">
        <v>44621</v>
      </c>
      <c r="N1247" s="12" t="s">
        <v>563</v>
      </c>
    </row>
    <row r="1248" spans="1:70" s="12" customFormat="1" ht="13" x14ac:dyDescent="0.3">
      <c r="A1248" s="12" t="s">
        <v>6954</v>
      </c>
      <c r="B1248" s="12" t="s">
        <v>6549</v>
      </c>
      <c r="C1248" s="14">
        <v>2022</v>
      </c>
      <c r="D1248" s="12" t="s">
        <v>6548</v>
      </c>
      <c r="E1248" s="12" t="s">
        <v>4843</v>
      </c>
      <c r="G1248" s="12" t="s">
        <v>6550</v>
      </c>
      <c r="H1248" s="12" t="s">
        <v>6551</v>
      </c>
      <c r="K1248" s="13">
        <v>44621</v>
      </c>
      <c r="N1248" s="12" t="s">
        <v>563</v>
      </c>
    </row>
    <row r="1249" spans="1:70" s="12" customFormat="1" ht="13" x14ac:dyDescent="0.3">
      <c r="A1249" s="12" t="s">
        <v>7072</v>
      </c>
      <c r="B1249" s="12" t="s">
        <v>6549</v>
      </c>
      <c r="C1249" s="14">
        <v>2022</v>
      </c>
      <c r="D1249" s="12" t="s">
        <v>6548</v>
      </c>
      <c r="E1249" s="12" t="s">
        <v>4843</v>
      </c>
      <c r="G1249" s="12" t="s">
        <v>6550</v>
      </c>
      <c r="H1249" s="12" t="s">
        <v>6551</v>
      </c>
      <c r="K1249" s="13">
        <v>44621</v>
      </c>
      <c r="N1249" s="12" t="s">
        <v>563</v>
      </c>
    </row>
    <row r="1250" spans="1:70" s="12" customFormat="1" ht="13" x14ac:dyDescent="0.3">
      <c r="A1250" s="12" t="s">
        <v>7078</v>
      </c>
      <c r="B1250" s="12" t="s">
        <v>6549</v>
      </c>
      <c r="C1250" s="14">
        <v>2022</v>
      </c>
      <c r="D1250" s="12" t="s">
        <v>6548</v>
      </c>
      <c r="E1250" s="12" t="s">
        <v>4843</v>
      </c>
      <c r="G1250" s="12" t="s">
        <v>6550</v>
      </c>
      <c r="H1250" s="12" t="s">
        <v>6551</v>
      </c>
      <c r="K1250" s="13">
        <v>44621</v>
      </c>
      <c r="N1250" s="12" t="s">
        <v>563</v>
      </c>
    </row>
    <row r="1251" spans="1:70" s="12" customFormat="1" ht="13" x14ac:dyDescent="0.3">
      <c r="A1251" s="12" t="s">
        <v>7505</v>
      </c>
      <c r="B1251" s="12" t="s">
        <v>7352</v>
      </c>
      <c r="C1251" s="14">
        <v>2022</v>
      </c>
      <c r="D1251" s="12" t="s">
        <v>7353</v>
      </c>
      <c r="E1251" s="12" t="s">
        <v>7216</v>
      </c>
      <c r="G1251" s="12">
        <v>298</v>
      </c>
      <c r="I1251" s="12">
        <v>114860</v>
      </c>
      <c r="M1251" s="12">
        <v>1</v>
      </c>
      <c r="N1251" s="12" t="s">
        <v>563</v>
      </c>
      <c r="O1251" s="12" t="s">
        <v>7354</v>
      </c>
      <c r="P1251" s="12" t="s">
        <v>467</v>
      </c>
      <c r="Q1251" s="12" t="s">
        <v>7218</v>
      </c>
      <c r="R1251" s="12" t="s">
        <v>7355</v>
      </c>
      <c r="S1251" s="12" t="s">
        <v>7219</v>
      </c>
      <c r="T1251" s="12" t="s">
        <v>7356</v>
      </c>
    </row>
    <row r="1252" spans="1:70" s="12" customFormat="1" ht="13" x14ac:dyDescent="0.3">
      <c r="A1252" s="12" t="s">
        <v>7738</v>
      </c>
      <c r="B1252" s="12" t="s">
        <v>7352</v>
      </c>
      <c r="C1252" s="14">
        <v>2022</v>
      </c>
      <c r="D1252" s="12" t="s">
        <v>7353</v>
      </c>
      <c r="E1252" s="12" t="s">
        <v>7216</v>
      </c>
      <c r="G1252" s="12">
        <v>298</v>
      </c>
      <c r="I1252" s="12">
        <v>114860</v>
      </c>
      <c r="M1252" s="12">
        <v>1</v>
      </c>
      <c r="N1252" s="12" t="s">
        <v>563</v>
      </c>
      <c r="O1252" s="12" t="s">
        <v>7354</v>
      </c>
      <c r="P1252" s="12" t="s">
        <v>467</v>
      </c>
      <c r="Q1252" s="12" t="s">
        <v>7218</v>
      </c>
      <c r="R1252" s="12" t="s">
        <v>7355</v>
      </c>
      <c r="S1252" s="12" t="s">
        <v>7219</v>
      </c>
      <c r="T1252" s="12" t="s">
        <v>7356</v>
      </c>
    </row>
    <row r="1253" spans="1:70" s="12" customFormat="1" ht="13" x14ac:dyDescent="0.3">
      <c r="A1253" s="12" t="s">
        <v>7744</v>
      </c>
      <c r="B1253" s="12" t="s">
        <v>7352</v>
      </c>
      <c r="C1253" s="14">
        <v>2022</v>
      </c>
      <c r="D1253" s="12" t="s">
        <v>7353</v>
      </c>
      <c r="E1253" s="12" t="s">
        <v>7216</v>
      </c>
      <c r="G1253" s="12">
        <v>298</v>
      </c>
      <c r="I1253" s="12">
        <v>114860</v>
      </c>
      <c r="M1253" s="12">
        <v>1</v>
      </c>
      <c r="N1253" s="12" t="s">
        <v>563</v>
      </c>
      <c r="O1253" s="12" t="s">
        <v>7354</v>
      </c>
      <c r="P1253" s="12" t="s">
        <v>467</v>
      </c>
      <c r="Q1253" s="12" t="s">
        <v>7218</v>
      </c>
      <c r="R1253" s="12" t="s">
        <v>7355</v>
      </c>
      <c r="S1253" s="12" t="s">
        <v>7219</v>
      </c>
      <c r="T1253" s="12" t="s">
        <v>7356</v>
      </c>
    </row>
    <row r="1254" spans="1:70" s="12" customFormat="1" ht="13" x14ac:dyDescent="0.3">
      <c r="A1254" s="12" t="s">
        <v>1827</v>
      </c>
      <c r="B1254" s="12" t="s">
        <v>562</v>
      </c>
      <c r="C1254" s="15" t="str">
        <f>"2022"</f>
        <v>2022</v>
      </c>
      <c r="D1254" s="12" t="s">
        <v>561</v>
      </c>
      <c r="E1254" s="12" t="s">
        <v>487</v>
      </c>
      <c r="F1254" s="12" t="s">
        <v>565</v>
      </c>
      <c r="G1254" s="12" t="str">
        <f>"02779536"</f>
        <v>02779536</v>
      </c>
      <c r="I1254" s="12" t="str">
        <f>"Apr2022"</f>
        <v>Apr2022</v>
      </c>
      <c r="J1254" s="12">
        <v>298</v>
      </c>
      <c r="M1254" s="12">
        <v>1</v>
      </c>
      <c r="N1254" s="12">
        <v>155815728</v>
      </c>
      <c r="O1254" s="12" t="s">
        <v>563</v>
      </c>
      <c r="P1254" s="12" t="s">
        <v>489</v>
      </c>
      <c r="Q1254" s="12" t="s">
        <v>442</v>
      </c>
      <c r="R1254" s="12" t="s">
        <v>564</v>
      </c>
      <c r="U1254" s="12" t="s">
        <v>566</v>
      </c>
    </row>
    <row r="1255" spans="1:70" s="2" customFormat="1" ht="13" x14ac:dyDescent="0.3">
      <c r="A1255" s="2" t="s">
        <v>1922</v>
      </c>
      <c r="B1255" s="2" t="s">
        <v>562</v>
      </c>
      <c r="C1255" s="10" t="str">
        <f>"2022"</f>
        <v>2022</v>
      </c>
      <c r="D1255" s="2" t="s">
        <v>561</v>
      </c>
      <c r="E1255" s="2" t="s">
        <v>487</v>
      </c>
      <c r="F1255" s="2" t="s">
        <v>565</v>
      </c>
      <c r="G1255" s="2" t="str">
        <f>"02779536"</f>
        <v>02779536</v>
      </c>
      <c r="I1255" s="2" t="str">
        <f>"Apr2022"</f>
        <v>Apr2022</v>
      </c>
      <c r="J1255" s="2">
        <v>298</v>
      </c>
      <c r="M1255" s="2">
        <v>1</v>
      </c>
      <c r="N1255" s="2">
        <v>155815728</v>
      </c>
      <c r="O1255" s="2" t="s">
        <v>563</v>
      </c>
      <c r="P1255" s="2" t="s">
        <v>489</v>
      </c>
      <c r="Q1255" s="2" t="s">
        <v>442</v>
      </c>
      <c r="R1255" s="2" t="s">
        <v>564</v>
      </c>
      <c r="U1255" s="2" t="s">
        <v>566</v>
      </c>
    </row>
    <row r="1256" spans="1:70" s="2" customFormat="1" ht="13" x14ac:dyDescent="0.3">
      <c r="A1256" s="2" t="s">
        <v>6816</v>
      </c>
      <c r="B1256" s="2" t="s">
        <v>4628</v>
      </c>
      <c r="C1256" s="9">
        <v>2021</v>
      </c>
      <c r="D1256" s="2" t="s">
        <v>4627</v>
      </c>
      <c r="E1256" s="2" t="s">
        <v>4631</v>
      </c>
      <c r="G1256" s="2" t="s">
        <v>4629</v>
      </c>
      <c r="H1256" s="2" t="s">
        <v>4630</v>
      </c>
      <c r="K1256" s="11">
        <v>44168</v>
      </c>
      <c r="N1256" s="2" t="s">
        <v>4632</v>
      </c>
    </row>
    <row r="1257" spans="1:70" s="2" customFormat="1" ht="13" x14ac:dyDescent="0.3">
      <c r="A1257" s="2" t="s">
        <v>11404</v>
      </c>
      <c r="B1257" s="2" t="s">
        <v>9162</v>
      </c>
      <c r="C1257" s="9" t="s">
        <v>7891</v>
      </c>
      <c r="D1257" s="2" t="s">
        <v>9163</v>
      </c>
      <c r="E1257" s="2" t="s">
        <v>9164</v>
      </c>
      <c r="U1257" s="2" t="s">
        <v>7891</v>
      </c>
      <c r="V1257" s="2" t="s">
        <v>9165</v>
      </c>
      <c r="W1257" s="2" t="s">
        <v>7891</v>
      </c>
      <c r="X1257" s="2" t="s">
        <v>7891</v>
      </c>
      <c r="Y1257" s="2" t="s">
        <v>7891</v>
      </c>
      <c r="Z1257" s="2" t="s">
        <v>7891</v>
      </c>
      <c r="AA1257" s="2" t="s">
        <v>7891</v>
      </c>
      <c r="AB1257" s="2" t="s">
        <v>7891</v>
      </c>
      <c r="AC1257" s="2" t="s">
        <v>7891</v>
      </c>
      <c r="AD1257" s="2" t="s">
        <v>7891</v>
      </c>
      <c r="AE1257" s="2" t="s">
        <v>7891</v>
      </c>
      <c r="AF1257" s="2" t="s">
        <v>7891</v>
      </c>
      <c r="AG1257" s="2" t="s">
        <v>7891</v>
      </c>
      <c r="AH1257" s="2" t="s">
        <v>7891</v>
      </c>
      <c r="AI1257" s="2" t="s">
        <v>7891</v>
      </c>
      <c r="AJ1257" s="2" t="s">
        <v>7891</v>
      </c>
      <c r="AK1257" s="2" t="s">
        <v>7891</v>
      </c>
      <c r="AL1257" s="2" t="s">
        <v>7891</v>
      </c>
      <c r="AM1257" s="2" t="s">
        <v>7891</v>
      </c>
      <c r="AN1257" s="2" t="s">
        <v>7891</v>
      </c>
      <c r="AO1257" s="2" t="s">
        <v>7891</v>
      </c>
      <c r="AP1257" s="2" t="s">
        <v>9166</v>
      </c>
      <c r="AQ1257" s="2" t="s">
        <v>7891</v>
      </c>
      <c r="AR1257" s="2" t="s">
        <v>7891</v>
      </c>
      <c r="AS1257" s="2" t="s">
        <v>7891</v>
      </c>
      <c r="AT1257" s="2" t="s">
        <v>9167</v>
      </c>
      <c r="AU1257" s="2">
        <v>2021</v>
      </c>
      <c r="AV1257" s="2">
        <v>21</v>
      </c>
      <c r="AW1257" s="2">
        <v>1</v>
      </c>
      <c r="AX1257" s="2" t="s">
        <v>7891</v>
      </c>
      <c r="AY1257" s="2" t="s">
        <v>7891</v>
      </c>
      <c r="AZ1257" s="2" t="s">
        <v>7891</v>
      </c>
      <c r="BA1257" s="2" t="s">
        <v>7891</v>
      </c>
      <c r="BB1257" s="2" t="s">
        <v>7891</v>
      </c>
      <c r="BC1257" s="2" t="s">
        <v>7891</v>
      </c>
      <c r="BD1257" s="2">
        <v>339</v>
      </c>
      <c r="BE1257" s="2" t="s">
        <v>9168</v>
      </c>
      <c r="BF1257" s="2" t="s">
        <v>7891</v>
      </c>
      <c r="BG1257" s="2" t="s">
        <v>7891</v>
      </c>
      <c r="BH1257" s="2" t="s">
        <v>7891</v>
      </c>
      <c r="BI1257" s="2" t="s">
        <v>7891</v>
      </c>
      <c r="BJ1257" s="2" t="s">
        <v>7891</v>
      </c>
      <c r="BK1257" s="2" t="s">
        <v>7891</v>
      </c>
      <c r="BL1257" s="2" t="s">
        <v>7891</v>
      </c>
      <c r="BM1257" s="2">
        <v>34560875</v>
      </c>
      <c r="BN1257" s="2" t="s">
        <v>7891</v>
      </c>
      <c r="BO1257" s="2" t="s">
        <v>7891</v>
      </c>
      <c r="BP1257" s="2" t="s">
        <v>7891</v>
      </c>
      <c r="BQ1257" s="2" t="s">
        <v>7891</v>
      </c>
      <c r="BR1257" s="2" t="s">
        <v>9169</v>
      </c>
    </row>
    <row r="1258" spans="1:70" s="2" customFormat="1" ht="13" x14ac:dyDescent="0.3">
      <c r="A1258" s="2" t="s">
        <v>11404</v>
      </c>
      <c r="B1258" s="2" t="s">
        <v>8623</v>
      </c>
      <c r="C1258" s="9" t="s">
        <v>7891</v>
      </c>
      <c r="D1258" s="2" t="s">
        <v>8624</v>
      </c>
      <c r="E1258" s="2" t="s">
        <v>8625</v>
      </c>
      <c r="U1258" s="2" t="s">
        <v>7891</v>
      </c>
      <c r="V1258" s="2" t="s">
        <v>8626</v>
      </c>
      <c r="W1258" s="2" t="s">
        <v>7891</v>
      </c>
      <c r="X1258" s="2" t="s">
        <v>7891</v>
      </c>
      <c r="Y1258" s="2" t="s">
        <v>7891</v>
      </c>
      <c r="Z1258" s="2" t="s">
        <v>7891</v>
      </c>
      <c r="AA1258" s="2" t="s">
        <v>7891</v>
      </c>
      <c r="AB1258" s="2" t="s">
        <v>7891</v>
      </c>
      <c r="AC1258" s="2" t="s">
        <v>7891</v>
      </c>
      <c r="AD1258" s="2" t="s">
        <v>7891</v>
      </c>
      <c r="AE1258" s="2" t="s">
        <v>7891</v>
      </c>
      <c r="AF1258" s="2" t="s">
        <v>7891</v>
      </c>
      <c r="AG1258" s="2" t="s">
        <v>7891</v>
      </c>
      <c r="AH1258" s="2" t="s">
        <v>7891</v>
      </c>
      <c r="AI1258" s="2" t="s">
        <v>7891</v>
      </c>
      <c r="AJ1258" s="2" t="s">
        <v>7891</v>
      </c>
      <c r="AK1258" s="2" t="s">
        <v>7891</v>
      </c>
      <c r="AL1258" s="2" t="s">
        <v>7891</v>
      </c>
      <c r="AM1258" s="2" t="s">
        <v>7891</v>
      </c>
      <c r="AN1258" s="2" t="s">
        <v>7891</v>
      </c>
      <c r="AO1258" s="2" t="s">
        <v>8627</v>
      </c>
      <c r="AP1258" s="2" t="s">
        <v>8628</v>
      </c>
      <c r="AQ1258" s="2" t="s">
        <v>8629</v>
      </c>
      <c r="AR1258" s="2" t="s">
        <v>7891</v>
      </c>
      <c r="AS1258" s="2" t="s">
        <v>7891</v>
      </c>
      <c r="AT1258" s="2" t="s">
        <v>7891</v>
      </c>
      <c r="AU1258" s="2">
        <v>2022</v>
      </c>
      <c r="AV1258" s="2">
        <v>429</v>
      </c>
      <c r="AW1258" s="2" t="s">
        <v>7891</v>
      </c>
      <c r="AX1258" s="2" t="s">
        <v>7891</v>
      </c>
      <c r="AY1258" s="2" t="s">
        <v>7891</v>
      </c>
      <c r="AZ1258" s="2" t="s">
        <v>7891</v>
      </c>
      <c r="BA1258" s="2" t="s">
        <v>7891</v>
      </c>
      <c r="BB1258" s="2">
        <v>161</v>
      </c>
      <c r="BC1258" s="2">
        <v>170</v>
      </c>
      <c r="BD1258" s="2" t="s">
        <v>7891</v>
      </c>
      <c r="BE1258" s="2" t="s">
        <v>8630</v>
      </c>
      <c r="BF1258" s="2" t="s">
        <v>7891</v>
      </c>
      <c r="BG1258" s="2" t="s">
        <v>7891</v>
      </c>
      <c r="BH1258" s="2" t="s">
        <v>7891</v>
      </c>
      <c r="BI1258" s="2" t="s">
        <v>7891</v>
      </c>
      <c r="BJ1258" s="2" t="s">
        <v>7891</v>
      </c>
      <c r="BK1258" s="2" t="s">
        <v>7891</v>
      </c>
      <c r="BL1258" s="2" t="s">
        <v>7891</v>
      </c>
      <c r="BM1258" s="2" t="s">
        <v>7891</v>
      </c>
      <c r="BN1258" s="2" t="s">
        <v>7891</v>
      </c>
      <c r="BO1258" s="2" t="s">
        <v>7891</v>
      </c>
      <c r="BP1258" s="2" t="s">
        <v>7891</v>
      </c>
      <c r="BQ1258" s="2" t="s">
        <v>7891</v>
      </c>
      <c r="BR1258" s="2" t="s">
        <v>8631</v>
      </c>
    </row>
    <row r="1259" spans="1:70" s="12" customFormat="1" ht="13" x14ac:dyDescent="0.3">
      <c r="A1259" s="12" t="s">
        <v>6816</v>
      </c>
      <c r="B1259" s="12" t="s">
        <v>5627</v>
      </c>
      <c r="C1259" s="14">
        <v>2021</v>
      </c>
      <c r="D1259" s="12" t="s">
        <v>5626</v>
      </c>
      <c r="E1259" s="12" t="s">
        <v>5630</v>
      </c>
      <c r="G1259" s="12" t="s">
        <v>5628</v>
      </c>
      <c r="H1259" s="12" t="s">
        <v>5629</v>
      </c>
      <c r="K1259" s="13">
        <v>44329</v>
      </c>
      <c r="L1259" s="12" t="s">
        <v>5631</v>
      </c>
      <c r="N1259" s="12" t="s">
        <v>5632</v>
      </c>
    </row>
    <row r="1260" spans="1:70" s="2" customFormat="1" ht="13" x14ac:dyDescent="0.3">
      <c r="A1260" s="2" t="s">
        <v>11404</v>
      </c>
      <c r="B1260" s="2" t="s">
        <v>9880</v>
      </c>
      <c r="C1260" s="9" t="s">
        <v>7891</v>
      </c>
      <c r="D1260" s="2" t="s">
        <v>5626</v>
      </c>
      <c r="E1260" s="2" t="s">
        <v>9881</v>
      </c>
      <c r="U1260" s="2" t="s">
        <v>7891</v>
      </c>
      <c r="V1260" s="2" t="s">
        <v>9882</v>
      </c>
      <c r="W1260" s="2" t="s">
        <v>7891</v>
      </c>
      <c r="X1260" s="2" t="s">
        <v>7891</v>
      </c>
      <c r="Y1260" s="2" t="s">
        <v>7891</v>
      </c>
      <c r="Z1260" s="2" t="s">
        <v>7891</v>
      </c>
      <c r="AA1260" s="2" t="s">
        <v>7891</v>
      </c>
      <c r="AB1260" s="2" t="s">
        <v>9883</v>
      </c>
      <c r="AC1260" s="2" t="s">
        <v>7891</v>
      </c>
      <c r="AD1260" s="2" t="s">
        <v>7891</v>
      </c>
      <c r="AE1260" s="2" t="s">
        <v>7891</v>
      </c>
      <c r="AF1260" s="2" t="s">
        <v>7891</v>
      </c>
      <c r="AG1260" s="2" t="s">
        <v>7891</v>
      </c>
      <c r="AH1260" s="2" t="s">
        <v>7891</v>
      </c>
      <c r="AI1260" s="2" t="s">
        <v>7891</v>
      </c>
      <c r="AJ1260" s="2" t="s">
        <v>7891</v>
      </c>
      <c r="AK1260" s="2" t="s">
        <v>7891</v>
      </c>
      <c r="AL1260" s="2" t="s">
        <v>7891</v>
      </c>
      <c r="AM1260" s="2" t="s">
        <v>7891</v>
      </c>
      <c r="AN1260" s="2" t="s">
        <v>7891</v>
      </c>
      <c r="AO1260" s="2" t="s">
        <v>9884</v>
      </c>
      <c r="AP1260" s="2" t="s">
        <v>7891</v>
      </c>
      <c r="AQ1260" s="2" t="s">
        <v>7891</v>
      </c>
      <c r="AR1260" s="2" t="s">
        <v>7891</v>
      </c>
      <c r="AS1260" s="2" t="s">
        <v>7891</v>
      </c>
      <c r="AT1260" s="2" t="s">
        <v>7967</v>
      </c>
      <c r="AU1260" s="2">
        <v>2021</v>
      </c>
      <c r="AV1260" s="2">
        <v>65</v>
      </c>
      <c r="AW1260" s="2" t="s">
        <v>7891</v>
      </c>
      <c r="AX1260" s="2" t="s">
        <v>7891</v>
      </c>
      <c r="AY1260" s="2" t="s">
        <v>7891</v>
      </c>
      <c r="AZ1260" s="2" t="s">
        <v>7891</v>
      </c>
      <c r="BA1260" s="2" t="s">
        <v>7891</v>
      </c>
      <c r="BB1260" s="2" t="s">
        <v>7891</v>
      </c>
      <c r="BC1260" s="2" t="s">
        <v>7891</v>
      </c>
      <c r="BD1260" s="2">
        <v>102292</v>
      </c>
      <c r="BE1260" s="2" t="s">
        <v>5632</v>
      </c>
      <c r="BF1260" s="2" t="s">
        <v>7891</v>
      </c>
      <c r="BG1260" s="2" t="s">
        <v>7968</v>
      </c>
      <c r="BH1260" s="2" t="s">
        <v>7891</v>
      </c>
      <c r="BI1260" s="2" t="s">
        <v>7891</v>
      </c>
      <c r="BJ1260" s="2" t="s">
        <v>7891</v>
      </c>
      <c r="BK1260" s="2" t="s">
        <v>7891</v>
      </c>
      <c r="BL1260" s="2" t="s">
        <v>7891</v>
      </c>
      <c r="BM1260" s="2">
        <v>33981424</v>
      </c>
      <c r="BN1260" s="2" t="s">
        <v>7891</v>
      </c>
      <c r="BO1260" s="2" t="s">
        <v>7891</v>
      </c>
      <c r="BP1260" s="2" t="s">
        <v>7891</v>
      </c>
      <c r="BQ1260" s="2" t="s">
        <v>7891</v>
      </c>
      <c r="BR1260" s="2" t="s">
        <v>9885</v>
      </c>
    </row>
    <row r="1261" spans="1:70" s="2" customFormat="1" ht="13" x14ac:dyDescent="0.3">
      <c r="A1261" s="2" t="s">
        <v>11404</v>
      </c>
      <c r="B1261" s="2" t="s">
        <v>10637</v>
      </c>
      <c r="C1261" s="9" t="s">
        <v>7891</v>
      </c>
      <c r="D1261" s="2" t="s">
        <v>10638</v>
      </c>
      <c r="E1261" s="2" t="s">
        <v>10639</v>
      </c>
      <c r="U1261" s="2" t="s">
        <v>7891</v>
      </c>
      <c r="V1261" s="2" t="s">
        <v>10640</v>
      </c>
      <c r="W1261" s="2" t="s">
        <v>7891</v>
      </c>
      <c r="X1261" s="2" t="s">
        <v>7891</v>
      </c>
      <c r="Y1261" s="2" t="s">
        <v>7891</v>
      </c>
      <c r="Z1261" s="2" t="s">
        <v>7891</v>
      </c>
      <c r="AA1261" s="2" t="s">
        <v>10641</v>
      </c>
      <c r="AB1261" s="2" t="s">
        <v>10642</v>
      </c>
      <c r="AC1261" s="2" t="s">
        <v>7891</v>
      </c>
      <c r="AD1261" s="2" t="s">
        <v>7891</v>
      </c>
      <c r="AE1261" s="2" t="s">
        <v>7891</v>
      </c>
      <c r="AF1261" s="2" t="s">
        <v>7891</v>
      </c>
      <c r="AG1261" s="2" t="s">
        <v>7891</v>
      </c>
      <c r="AH1261" s="2" t="s">
        <v>7891</v>
      </c>
      <c r="AI1261" s="2" t="s">
        <v>7891</v>
      </c>
      <c r="AJ1261" s="2" t="s">
        <v>7891</v>
      </c>
      <c r="AK1261" s="2" t="s">
        <v>7891</v>
      </c>
      <c r="AL1261" s="2" t="s">
        <v>7891</v>
      </c>
      <c r="AM1261" s="2" t="s">
        <v>7891</v>
      </c>
      <c r="AN1261" s="2" t="s">
        <v>7891</v>
      </c>
      <c r="AO1261" s="2" t="s">
        <v>10643</v>
      </c>
      <c r="AP1261" s="2" t="s">
        <v>10644</v>
      </c>
      <c r="AQ1261" s="2" t="s">
        <v>7891</v>
      </c>
      <c r="AR1261" s="2" t="s">
        <v>7891</v>
      </c>
      <c r="AS1261" s="2" t="s">
        <v>7891</v>
      </c>
      <c r="AT1261" s="2" t="s">
        <v>7891</v>
      </c>
      <c r="AU1261" s="2">
        <v>2021</v>
      </c>
      <c r="AV1261" s="2">
        <v>37</v>
      </c>
      <c r="AW1261" s="2">
        <v>11</v>
      </c>
      <c r="AX1261" s="2" t="s">
        <v>7891</v>
      </c>
      <c r="AY1261" s="2" t="s">
        <v>7891</v>
      </c>
      <c r="AZ1261" s="2" t="s">
        <v>7891</v>
      </c>
      <c r="BA1261" s="2" t="s">
        <v>7891</v>
      </c>
      <c r="BB1261" s="2" t="s">
        <v>7891</v>
      </c>
      <c r="BC1261" s="2" t="s">
        <v>7891</v>
      </c>
      <c r="BD1261" s="2" t="s">
        <v>10645</v>
      </c>
      <c r="BE1261" s="2" t="s">
        <v>10646</v>
      </c>
      <c r="BF1261" s="2" t="s">
        <v>7891</v>
      </c>
      <c r="BG1261" s="2" t="s">
        <v>7891</v>
      </c>
      <c r="BH1261" s="2" t="s">
        <v>7891</v>
      </c>
      <c r="BI1261" s="2" t="s">
        <v>7891</v>
      </c>
      <c r="BJ1261" s="2" t="s">
        <v>7891</v>
      </c>
      <c r="BK1261" s="2" t="s">
        <v>7891</v>
      </c>
      <c r="BL1261" s="2" t="s">
        <v>7891</v>
      </c>
      <c r="BM1261" s="2">
        <v>34816963</v>
      </c>
      <c r="BN1261" s="2" t="s">
        <v>7891</v>
      </c>
      <c r="BO1261" s="2" t="s">
        <v>7891</v>
      </c>
      <c r="BP1261" s="2" t="s">
        <v>7891</v>
      </c>
      <c r="BQ1261" s="2" t="s">
        <v>7891</v>
      </c>
      <c r="BR1261" s="2" t="s">
        <v>10647</v>
      </c>
    </row>
    <row r="1262" spans="1:70" s="12" customFormat="1" ht="13" x14ac:dyDescent="0.3">
      <c r="A1262" s="12" t="s">
        <v>6816</v>
      </c>
      <c r="B1262" s="12" t="s">
        <v>4591</v>
      </c>
      <c r="C1262" s="14">
        <v>2021</v>
      </c>
      <c r="D1262" s="12" t="s">
        <v>4590</v>
      </c>
      <c r="E1262" s="12" t="s">
        <v>4594</v>
      </c>
      <c r="G1262" s="12" t="s">
        <v>4592</v>
      </c>
      <c r="H1262" s="12" t="s">
        <v>4593</v>
      </c>
      <c r="K1262" s="13">
        <v>44417</v>
      </c>
      <c r="N1262" s="12" t="s">
        <v>4595</v>
      </c>
    </row>
    <row r="1263" spans="1:70" s="2" customFormat="1" ht="13" x14ac:dyDescent="0.3">
      <c r="A1263" s="2" t="s">
        <v>11404</v>
      </c>
      <c r="B1263" s="2" t="s">
        <v>9356</v>
      </c>
      <c r="C1263" s="9" t="s">
        <v>7891</v>
      </c>
      <c r="D1263" s="2" t="s">
        <v>4590</v>
      </c>
      <c r="E1263" s="2" t="s">
        <v>9357</v>
      </c>
      <c r="U1263" s="2" t="s">
        <v>7891</v>
      </c>
      <c r="V1263" s="2" t="s">
        <v>9358</v>
      </c>
      <c r="W1263" s="2" t="s">
        <v>7891</v>
      </c>
      <c r="X1263" s="2" t="s">
        <v>7891</v>
      </c>
      <c r="Y1263" s="2" t="s">
        <v>7891</v>
      </c>
      <c r="Z1263" s="2" t="s">
        <v>7891</v>
      </c>
      <c r="AA1263" s="2" t="s">
        <v>7891</v>
      </c>
      <c r="AB1263" s="2" t="s">
        <v>7891</v>
      </c>
      <c r="AC1263" s="2" t="s">
        <v>7891</v>
      </c>
      <c r="AD1263" s="2" t="s">
        <v>7891</v>
      </c>
      <c r="AE1263" s="2" t="s">
        <v>7891</v>
      </c>
      <c r="AF1263" s="2" t="s">
        <v>7891</v>
      </c>
      <c r="AG1263" s="2" t="s">
        <v>7891</v>
      </c>
      <c r="AH1263" s="2" t="s">
        <v>7891</v>
      </c>
      <c r="AI1263" s="2" t="s">
        <v>7891</v>
      </c>
      <c r="AJ1263" s="2" t="s">
        <v>7891</v>
      </c>
      <c r="AK1263" s="2" t="s">
        <v>7891</v>
      </c>
      <c r="AL1263" s="2" t="s">
        <v>7891</v>
      </c>
      <c r="AM1263" s="2" t="s">
        <v>7891</v>
      </c>
      <c r="AN1263" s="2" t="s">
        <v>7891</v>
      </c>
      <c r="AO1263" s="2" t="s">
        <v>9359</v>
      </c>
      <c r="AP1263" s="2" t="s">
        <v>9360</v>
      </c>
      <c r="AQ1263" s="2" t="s">
        <v>7891</v>
      </c>
      <c r="AR1263" s="2" t="s">
        <v>7891</v>
      </c>
      <c r="AS1263" s="2" t="s">
        <v>7891</v>
      </c>
      <c r="AT1263" s="2" t="s">
        <v>7891</v>
      </c>
      <c r="AU1263" s="2" t="s">
        <v>7891</v>
      </c>
      <c r="AV1263" s="2" t="s">
        <v>7891</v>
      </c>
      <c r="AW1263" s="2" t="s">
        <v>7891</v>
      </c>
      <c r="AX1263" s="2" t="s">
        <v>7891</v>
      </c>
      <c r="AY1263" s="2" t="s">
        <v>7891</v>
      </c>
      <c r="AZ1263" s="2" t="s">
        <v>7891</v>
      </c>
      <c r="BA1263" s="2" t="s">
        <v>7891</v>
      </c>
      <c r="BB1263" s="2" t="s">
        <v>7891</v>
      </c>
      <c r="BC1263" s="2" t="s">
        <v>7891</v>
      </c>
      <c r="BD1263" s="2" t="s">
        <v>7891</v>
      </c>
      <c r="BE1263" s="2" t="s">
        <v>4595</v>
      </c>
      <c r="BF1263" s="2" t="s">
        <v>7891</v>
      </c>
      <c r="BG1263" s="2" t="s">
        <v>9297</v>
      </c>
      <c r="BH1263" s="2" t="s">
        <v>7891</v>
      </c>
      <c r="BI1263" s="2" t="s">
        <v>7891</v>
      </c>
      <c r="BJ1263" s="2" t="s">
        <v>7891</v>
      </c>
      <c r="BK1263" s="2" t="s">
        <v>7891</v>
      </c>
      <c r="BL1263" s="2" t="s">
        <v>7891</v>
      </c>
      <c r="BM1263" s="2">
        <v>34370029</v>
      </c>
      <c r="BN1263" s="2" t="s">
        <v>7891</v>
      </c>
      <c r="BO1263" s="2" t="s">
        <v>7891</v>
      </c>
      <c r="BP1263" s="2" t="s">
        <v>7891</v>
      </c>
      <c r="BQ1263" s="2" t="s">
        <v>7891</v>
      </c>
      <c r="BR1263" s="2" t="s">
        <v>9361</v>
      </c>
    </row>
    <row r="1264" spans="1:70" s="12" customFormat="1" ht="13" x14ac:dyDescent="0.3">
      <c r="A1264" s="12" t="s">
        <v>6954</v>
      </c>
      <c r="B1264" s="12" t="s">
        <v>6920</v>
      </c>
      <c r="C1264" s="14">
        <v>2021</v>
      </c>
      <c r="D1264" s="12" t="s">
        <v>6919</v>
      </c>
      <c r="E1264" s="12" t="s">
        <v>6916</v>
      </c>
      <c r="G1264" s="12" t="s">
        <v>6921</v>
      </c>
      <c r="H1264" s="12" t="s">
        <v>6922</v>
      </c>
      <c r="K1264" s="13">
        <v>44277</v>
      </c>
      <c r="L1264" s="12" t="s">
        <v>6923</v>
      </c>
      <c r="N1264" s="12" t="s">
        <v>6924</v>
      </c>
    </row>
    <row r="1265" spans="1:70" s="2" customFormat="1" ht="13" x14ac:dyDescent="0.3">
      <c r="A1265" s="2" t="s">
        <v>7078</v>
      </c>
      <c r="B1265" s="2" t="s">
        <v>6920</v>
      </c>
      <c r="C1265" s="9">
        <v>2021</v>
      </c>
      <c r="D1265" s="2" t="s">
        <v>6919</v>
      </c>
      <c r="E1265" s="2" t="s">
        <v>6916</v>
      </c>
      <c r="G1265" s="2" t="s">
        <v>6921</v>
      </c>
      <c r="H1265" s="2" t="s">
        <v>6922</v>
      </c>
      <c r="K1265" s="11">
        <v>44277</v>
      </c>
      <c r="L1265" s="2" t="s">
        <v>6923</v>
      </c>
      <c r="N1265" s="2" t="s">
        <v>6924</v>
      </c>
    </row>
    <row r="1266" spans="1:70" s="12" customFormat="1" ht="13" x14ac:dyDescent="0.3">
      <c r="A1266" s="12" t="s">
        <v>6816</v>
      </c>
      <c r="B1266" s="12" t="s">
        <v>5589</v>
      </c>
      <c r="C1266" s="14">
        <v>2021</v>
      </c>
      <c r="D1266" s="12" t="s">
        <v>5588</v>
      </c>
      <c r="E1266" s="12" t="s">
        <v>5592</v>
      </c>
      <c r="G1266" s="12" t="s">
        <v>5590</v>
      </c>
      <c r="H1266" s="12" t="s">
        <v>5591</v>
      </c>
      <c r="K1266" s="13">
        <v>44104</v>
      </c>
      <c r="L1266" s="12" t="s">
        <v>5593</v>
      </c>
      <c r="N1266" s="12" t="s">
        <v>1085</v>
      </c>
    </row>
    <row r="1267" spans="1:70" s="12" customFormat="1" ht="13" x14ac:dyDescent="0.3">
      <c r="A1267" s="12" t="s">
        <v>7072</v>
      </c>
      <c r="B1267" s="12" t="s">
        <v>5589</v>
      </c>
      <c r="C1267" s="14">
        <v>2021</v>
      </c>
      <c r="D1267" s="12" t="s">
        <v>5588</v>
      </c>
      <c r="E1267" s="12" t="s">
        <v>5592</v>
      </c>
      <c r="G1267" s="12" t="s">
        <v>5590</v>
      </c>
      <c r="H1267" s="12" t="s">
        <v>5591</v>
      </c>
      <c r="K1267" s="13">
        <v>44104</v>
      </c>
      <c r="L1267" s="12" t="s">
        <v>5593</v>
      </c>
      <c r="N1267" s="12" t="s">
        <v>1085</v>
      </c>
    </row>
    <row r="1268" spans="1:70" s="12" customFormat="1" ht="13" x14ac:dyDescent="0.3">
      <c r="A1268" s="12" t="s">
        <v>7738</v>
      </c>
      <c r="B1268" s="12" t="s">
        <v>7629</v>
      </c>
      <c r="C1268" s="14">
        <v>2021</v>
      </c>
      <c r="D1268" s="12" t="s">
        <v>5588</v>
      </c>
      <c r="E1268" s="12" t="s">
        <v>1084</v>
      </c>
      <c r="G1268" s="12">
        <v>38</v>
      </c>
      <c r="H1268" s="12">
        <v>2</v>
      </c>
      <c r="J1268" s="12">
        <v>108</v>
      </c>
      <c r="K1268" s="12">
        <v>115</v>
      </c>
      <c r="M1268" s="12">
        <v>15</v>
      </c>
      <c r="N1268" s="12" t="s">
        <v>1085</v>
      </c>
      <c r="O1268" s="12" t="s">
        <v>7630</v>
      </c>
      <c r="P1268" s="12" t="s">
        <v>467</v>
      </c>
      <c r="Q1268" s="12" t="s">
        <v>7218</v>
      </c>
      <c r="R1268" s="12" t="s">
        <v>7530</v>
      </c>
      <c r="S1268" s="12" t="s">
        <v>7219</v>
      </c>
      <c r="T1268" s="12" t="s">
        <v>7631</v>
      </c>
    </row>
    <row r="1269" spans="1:70" s="12" customFormat="1" ht="13" x14ac:dyDescent="0.3">
      <c r="A1269" s="12" t="s">
        <v>11404</v>
      </c>
      <c r="B1269" s="12" t="s">
        <v>9727</v>
      </c>
      <c r="C1269" s="14" t="s">
        <v>7891</v>
      </c>
      <c r="D1269" s="12" t="s">
        <v>5588</v>
      </c>
      <c r="E1269" s="12" t="s">
        <v>9728</v>
      </c>
      <c r="U1269" s="12" t="s">
        <v>7891</v>
      </c>
      <c r="V1269" s="12" t="s">
        <v>9729</v>
      </c>
      <c r="W1269" s="12" t="s">
        <v>7891</v>
      </c>
      <c r="X1269" s="12" t="s">
        <v>7891</v>
      </c>
      <c r="Y1269" s="12" t="s">
        <v>7891</v>
      </c>
      <c r="Z1269" s="12" t="s">
        <v>7891</v>
      </c>
      <c r="AA1269" s="12" t="s">
        <v>7891</v>
      </c>
      <c r="AB1269" s="12" t="s">
        <v>9730</v>
      </c>
      <c r="AC1269" s="12" t="s">
        <v>7891</v>
      </c>
      <c r="AD1269" s="12" t="s">
        <v>7891</v>
      </c>
      <c r="AE1269" s="12" t="s">
        <v>7891</v>
      </c>
      <c r="AF1269" s="12" t="s">
        <v>7891</v>
      </c>
      <c r="AG1269" s="12" t="s">
        <v>7891</v>
      </c>
      <c r="AH1269" s="12" t="s">
        <v>7891</v>
      </c>
      <c r="AI1269" s="12" t="s">
        <v>7891</v>
      </c>
      <c r="AJ1269" s="12" t="s">
        <v>7891</v>
      </c>
      <c r="AK1269" s="12" t="s">
        <v>7891</v>
      </c>
      <c r="AL1269" s="12" t="s">
        <v>7891</v>
      </c>
      <c r="AM1269" s="12" t="s">
        <v>7891</v>
      </c>
      <c r="AN1269" s="12" t="s">
        <v>7891</v>
      </c>
      <c r="AO1269" s="12" t="s">
        <v>9731</v>
      </c>
      <c r="AP1269" s="12" t="s">
        <v>9732</v>
      </c>
      <c r="AQ1269" s="12" t="s">
        <v>7891</v>
      </c>
      <c r="AR1269" s="12" t="s">
        <v>7891</v>
      </c>
      <c r="AS1269" s="12" t="s">
        <v>7891</v>
      </c>
      <c r="AT1269" s="12" t="s">
        <v>7998</v>
      </c>
      <c r="AU1269" s="12">
        <v>2021</v>
      </c>
      <c r="AV1269" s="12">
        <v>38</v>
      </c>
      <c r="AW1269" s="12">
        <v>2</v>
      </c>
      <c r="AX1269" s="12" t="s">
        <v>7891</v>
      </c>
      <c r="AY1269" s="12" t="s">
        <v>7891</v>
      </c>
      <c r="AZ1269" s="12" t="s">
        <v>7891</v>
      </c>
      <c r="BA1269" s="12" t="s">
        <v>7891</v>
      </c>
      <c r="BB1269" s="12">
        <v>108</v>
      </c>
      <c r="BC1269" s="12">
        <v>115</v>
      </c>
      <c r="BD1269" s="12" t="s">
        <v>9733</v>
      </c>
      <c r="BE1269" s="12" t="s">
        <v>1085</v>
      </c>
      <c r="BF1269" s="12" t="s">
        <v>7891</v>
      </c>
      <c r="BG1269" s="12" t="s">
        <v>7891</v>
      </c>
      <c r="BH1269" s="12" t="s">
        <v>7891</v>
      </c>
      <c r="BI1269" s="12" t="s">
        <v>7891</v>
      </c>
      <c r="BJ1269" s="12" t="s">
        <v>7891</v>
      </c>
      <c r="BK1269" s="12" t="s">
        <v>7891</v>
      </c>
      <c r="BL1269" s="12" t="s">
        <v>7891</v>
      </c>
      <c r="BM1269" s="12">
        <v>32996441</v>
      </c>
      <c r="BN1269" s="12" t="s">
        <v>7891</v>
      </c>
      <c r="BO1269" s="12" t="s">
        <v>7891</v>
      </c>
      <c r="BP1269" s="12" t="s">
        <v>7891</v>
      </c>
      <c r="BQ1269" s="12" t="s">
        <v>7891</v>
      </c>
      <c r="BR1269" s="12" t="s">
        <v>9734</v>
      </c>
    </row>
    <row r="1270" spans="1:70" s="12" customFormat="1" ht="13" x14ac:dyDescent="0.3">
      <c r="A1270" s="12" t="s">
        <v>11408</v>
      </c>
      <c r="B1270" s="12" t="s">
        <v>9727</v>
      </c>
      <c r="C1270" s="14" t="s">
        <v>7891</v>
      </c>
      <c r="D1270" s="12" t="s">
        <v>5588</v>
      </c>
      <c r="E1270" s="12" t="s">
        <v>9728</v>
      </c>
      <c r="U1270" s="12" t="s">
        <v>7891</v>
      </c>
      <c r="V1270" s="12" t="s">
        <v>9729</v>
      </c>
      <c r="W1270" s="12" t="s">
        <v>7891</v>
      </c>
      <c r="X1270" s="12" t="s">
        <v>7891</v>
      </c>
      <c r="Y1270" s="12" t="s">
        <v>7891</v>
      </c>
      <c r="Z1270" s="12" t="s">
        <v>7891</v>
      </c>
      <c r="AA1270" s="12" t="s">
        <v>7891</v>
      </c>
      <c r="AB1270" s="12" t="s">
        <v>9730</v>
      </c>
      <c r="AC1270" s="12" t="s">
        <v>7891</v>
      </c>
      <c r="AD1270" s="12" t="s">
        <v>7891</v>
      </c>
      <c r="AE1270" s="12" t="s">
        <v>7891</v>
      </c>
      <c r="AF1270" s="12" t="s">
        <v>7891</v>
      </c>
      <c r="AG1270" s="12" t="s">
        <v>7891</v>
      </c>
      <c r="AH1270" s="12" t="s">
        <v>7891</v>
      </c>
      <c r="AI1270" s="12" t="s">
        <v>7891</v>
      </c>
      <c r="AJ1270" s="12" t="s">
        <v>7891</v>
      </c>
      <c r="AK1270" s="12" t="s">
        <v>7891</v>
      </c>
      <c r="AL1270" s="12" t="s">
        <v>7891</v>
      </c>
      <c r="AM1270" s="12" t="s">
        <v>7891</v>
      </c>
      <c r="AN1270" s="12" t="s">
        <v>7891</v>
      </c>
      <c r="AO1270" s="12" t="s">
        <v>9731</v>
      </c>
      <c r="AP1270" s="12" t="s">
        <v>9732</v>
      </c>
      <c r="AQ1270" s="12" t="s">
        <v>7891</v>
      </c>
      <c r="AR1270" s="12" t="s">
        <v>7891</v>
      </c>
      <c r="AS1270" s="12" t="s">
        <v>7891</v>
      </c>
      <c r="AT1270" s="12" t="s">
        <v>7998</v>
      </c>
      <c r="AU1270" s="12">
        <v>2021</v>
      </c>
      <c r="AV1270" s="12">
        <v>38</v>
      </c>
      <c r="AW1270" s="12">
        <v>2</v>
      </c>
      <c r="AX1270" s="12" t="s">
        <v>7891</v>
      </c>
      <c r="AY1270" s="12" t="s">
        <v>7891</v>
      </c>
      <c r="AZ1270" s="12" t="s">
        <v>7891</v>
      </c>
      <c r="BA1270" s="12" t="s">
        <v>7891</v>
      </c>
      <c r="BB1270" s="12">
        <v>108</v>
      </c>
      <c r="BC1270" s="12">
        <v>115</v>
      </c>
      <c r="BD1270" s="12" t="s">
        <v>9733</v>
      </c>
      <c r="BE1270" s="12" t="s">
        <v>1085</v>
      </c>
      <c r="BF1270" s="12" t="s">
        <v>7891</v>
      </c>
      <c r="BG1270" s="12" t="s">
        <v>7891</v>
      </c>
      <c r="BH1270" s="12" t="s">
        <v>7891</v>
      </c>
      <c r="BI1270" s="12" t="s">
        <v>7891</v>
      </c>
      <c r="BJ1270" s="12" t="s">
        <v>7891</v>
      </c>
      <c r="BK1270" s="12" t="s">
        <v>7891</v>
      </c>
      <c r="BL1270" s="12" t="s">
        <v>7891</v>
      </c>
      <c r="BM1270" s="12">
        <v>32996441</v>
      </c>
      <c r="BN1270" s="12" t="s">
        <v>7891</v>
      </c>
      <c r="BO1270" s="12" t="s">
        <v>7891</v>
      </c>
      <c r="BP1270" s="12" t="s">
        <v>7891</v>
      </c>
      <c r="BQ1270" s="12" t="s">
        <v>7891</v>
      </c>
      <c r="BR1270" s="12" t="s">
        <v>9734</v>
      </c>
    </row>
    <row r="1271" spans="1:70" s="12" customFormat="1" ht="13" x14ac:dyDescent="0.3">
      <c r="A1271" s="12" t="s">
        <v>1827</v>
      </c>
      <c r="B1271" s="12" t="s">
        <v>1083</v>
      </c>
      <c r="C1271" s="15">
        <v>2021</v>
      </c>
      <c r="D1271" s="12" t="s">
        <v>1082</v>
      </c>
      <c r="E1271" s="12" t="s">
        <v>1084</v>
      </c>
      <c r="F1271" s="12" t="s">
        <v>1087</v>
      </c>
      <c r="G1271" s="12" t="str">
        <f>"07909667"</f>
        <v>07909667</v>
      </c>
      <c r="I1271" s="12" t="str">
        <f>"Jun2021"</f>
        <v>Jun2021</v>
      </c>
      <c r="J1271" s="12">
        <v>38</v>
      </c>
      <c r="K1271" s="12">
        <v>2</v>
      </c>
      <c r="L1271" s="12">
        <v>108</v>
      </c>
      <c r="M1271" s="12">
        <v>8</v>
      </c>
      <c r="N1271" s="12">
        <v>150428892</v>
      </c>
      <c r="O1271" s="12" t="s">
        <v>1085</v>
      </c>
      <c r="P1271" s="12" t="s">
        <v>466</v>
      </c>
      <c r="Q1271" s="12" t="s">
        <v>442</v>
      </c>
      <c r="R1271" s="12" t="s">
        <v>1086</v>
      </c>
      <c r="U1271" s="12" t="s">
        <v>1088</v>
      </c>
    </row>
    <row r="1272" spans="1:70" s="2" customFormat="1" ht="13" x14ac:dyDescent="0.3">
      <c r="A1272" s="2" t="s">
        <v>1970</v>
      </c>
      <c r="B1272" s="2" t="s">
        <v>1083</v>
      </c>
      <c r="C1272" s="10">
        <v>2021</v>
      </c>
      <c r="D1272" s="2" t="s">
        <v>1082</v>
      </c>
      <c r="E1272" s="2" t="s">
        <v>1084</v>
      </c>
      <c r="F1272" s="2" t="s">
        <v>1087</v>
      </c>
      <c r="G1272" s="2" t="str">
        <f>"07909667"</f>
        <v>07909667</v>
      </c>
      <c r="I1272" s="2" t="str">
        <f>"Jun2021"</f>
        <v>Jun2021</v>
      </c>
      <c r="J1272" s="2">
        <v>38</v>
      </c>
      <c r="K1272" s="2">
        <v>2</v>
      </c>
      <c r="L1272" s="2">
        <v>108</v>
      </c>
      <c r="M1272" s="2">
        <v>8</v>
      </c>
      <c r="N1272" s="2">
        <v>150428892</v>
      </c>
      <c r="O1272" s="2" t="s">
        <v>1085</v>
      </c>
      <c r="P1272" s="2" t="s">
        <v>466</v>
      </c>
      <c r="Q1272" s="2" t="s">
        <v>442</v>
      </c>
      <c r="R1272" s="2" t="s">
        <v>1086</v>
      </c>
      <c r="U1272" s="2" t="s">
        <v>1088</v>
      </c>
    </row>
    <row r="1273" spans="1:70" s="2" customFormat="1" ht="13" x14ac:dyDescent="0.3">
      <c r="A1273" s="2" t="s">
        <v>6816</v>
      </c>
      <c r="B1273" s="2" t="s">
        <v>4609</v>
      </c>
      <c r="C1273" s="9">
        <v>2021</v>
      </c>
      <c r="D1273" s="2" t="s">
        <v>4608</v>
      </c>
      <c r="E1273" s="2" t="s">
        <v>4612</v>
      </c>
      <c r="G1273" s="2" t="s">
        <v>4610</v>
      </c>
      <c r="H1273" s="2" t="s">
        <v>4611</v>
      </c>
      <c r="K1273" s="11">
        <v>44305</v>
      </c>
      <c r="N1273" s="2" t="s">
        <v>4613</v>
      </c>
    </row>
    <row r="1274" spans="1:70" s="2" customFormat="1" ht="13" x14ac:dyDescent="0.3">
      <c r="A1274" s="2" t="s">
        <v>6816</v>
      </c>
      <c r="B1274" s="2" t="s">
        <v>4577</v>
      </c>
      <c r="C1274" s="9">
        <v>2021</v>
      </c>
      <c r="D1274" s="2" t="s">
        <v>4576</v>
      </c>
      <c r="E1274" s="2" t="s">
        <v>4580</v>
      </c>
      <c r="G1274" s="2" t="s">
        <v>4578</v>
      </c>
      <c r="H1274" s="2" t="s">
        <v>4579</v>
      </c>
      <c r="K1274" s="11">
        <v>44231</v>
      </c>
      <c r="L1274" s="2" t="s">
        <v>4581</v>
      </c>
      <c r="N1274" s="2" t="s">
        <v>4582</v>
      </c>
    </row>
    <row r="1275" spans="1:70" s="12" customFormat="1" ht="13" x14ac:dyDescent="0.3">
      <c r="A1275" s="12" t="s">
        <v>7505</v>
      </c>
      <c r="B1275" s="12" t="s">
        <v>7392</v>
      </c>
      <c r="C1275" s="14">
        <v>2022</v>
      </c>
      <c r="D1275" s="12" t="s">
        <v>341</v>
      </c>
      <c r="E1275" s="12" t="s">
        <v>350</v>
      </c>
      <c r="G1275" s="12">
        <v>59</v>
      </c>
      <c r="H1275" s="12">
        <v>1</v>
      </c>
      <c r="J1275" s="12">
        <v>51</v>
      </c>
      <c r="K1275" s="12">
        <v>75</v>
      </c>
      <c r="M1275" s="12">
        <v>1</v>
      </c>
      <c r="N1275" s="12" t="s">
        <v>344</v>
      </c>
      <c r="O1275" s="12" t="s">
        <v>7393</v>
      </c>
      <c r="P1275" s="12" t="s">
        <v>467</v>
      </c>
      <c r="Q1275" s="12" t="s">
        <v>7218</v>
      </c>
      <c r="S1275" s="12" t="s">
        <v>7219</v>
      </c>
      <c r="T1275" s="12" t="s">
        <v>7394</v>
      </c>
    </row>
    <row r="1276" spans="1:70" s="2" customFormat="1" ht="13" x14ac:dyDescent="0.3">
      <c r="A1276" s="2" t="s">
        <v>391</v>
      </c>
      <c r="B1276" s="2" t="s">
        <v>343</v>
      </c>
      <c r="C1276" s="6" t="s">
        <v>59</v>
      </c>
      <c r="D1276" s="2" t="s">
        <v>341</v>
      </c>
      <c r="E1276" s="2" t="s">
        <v>350</v>
      </c>
      <c r="F1276" s="2" t="s">
        <v>342</v>
      </c>
      <c r="H1276" s="2" t="s">
        <v>221</v>
      </c>
      <c r="I1276" s="2" t="s">
        <v>344</v>
      </c>
      <c r="J1276" s="2" t="s">
        <v>14</v>
      </c>
      <c r="K1276" s="2" t="s">
        <v>345</v>
      </c>
      <c r="M1276" s="2" t="s">
        <v>346</v>
      </c>
      <c r="N1276" s="2" t="s">
        <v>89</v>
      </c>
      <c r="O1276" s="2" t="s">
        <v>18</v>
      </c>
      <c r="P1276" s="2" t="s">
        <v>18</v>
      </c>
      <c r="Q1276" s="2" t="s">
        <v>347</v>
      </c>
      <c r="R1276" s="2" t="s">
        <v>348</v>
      </c>
      <c r="S1276" s="2" t="s">
        <v>349</v>
      </c>
      <c r="U1276" s="2" t="s">
        <v>59</v>
      </c>
      <c r="V1276" s="2" t="s">
        <v>351</v>
      </c>
      <c r="W1276" s="2" t="s">
        <v>352</v>
      </c>
      <c r="X1276" s="2" t="s">
        <v>353</v>
      </c>
      <c r="Y1276" s="2" t="s">
        <v>354</v>
      </c>
      <c r="Z1276" s="2" t="s">
        <v>355</v>
      </c>
      <c r="AA1276" s="2" t="s">
        <v>356</v>
      </c>
      <c r="AB1276" s="2" t="s">
        <v>353</v>
      </c>
      <c r="AC1276" s="2" t="s">
        <v>357</v>
      </c>
      <c r="AD1276" s="2" t="s">
        <v>30</v>
      </c>
    </row>
    <row r="1277" spans="1:70" s="12" customFormat="1" ht="13" x14ac:dyDescent="0.3">
      <c r="A1277" s="12" t="s">
        <v>3936</v>
      </c>
      <c r="B1277" s="12" t="s">
        <v>3892</v>
      </c>
      <c r="C1277" s="14">
        <v>2021</v>
      </c>
      <c r="D1277" s="12" t="s">
        <v>3891</v>
      </c>
      <c r="E1277" s="12" t="s">
        <v>350</v>
      </c>
      <c r="F1277" s="12" t="s">
        <v>3895</v>
      </c>
      <c r="G1277" s="12" t="str">
        <f>"00333085"</f>
        <v>00333085</v>
      </c>
      <c r="I1277" s="12" t="str">
        <f>"20220101"</f>
        <v>20220101</v>
      </c>
      <c r="J1277" s="12">
        <v>59</v>
      </c>
      <c r="K1277" s="12">
        <v>1</v>
      </c>
      <c r="L1277" s="12">
        <v>51</v>
      </c>
      <c r="M1277" s="12">
        <v>25</v>
      </c>
      <c r="N1277" s="12" t="s">
        <v>3893</v>
      </c>
      <c r="O1277" s="12" t="s">
        <v>344</v>
      </c>
      <c r="P1277" s="12" t="s">
        <v>2260</v>
      </c>
      <c r="Q1277" s="12" t="s">
        <v>1495</v>
      </c>
      <c r="R1277" s="12" t="s">
        <v>3894</v>
      </c>
      <c r="T1277" s="12" t="s">
        <v>3895</v>
      </c>
      <c r="U1277" s="12" t="s">
        <v>3896</v>
      </c>
    </row>
    <row r="1278" spans="1:70" s="12" customFormat="1" ht="13" x14ac:dyDescent="0.3">
      <c r="A1278" s="12" t="s">
        <v>11407</v>
      </c>
      <c r="B1278" s="12" t="s">
        <v>11516</v>
      </c>
      <c r="C1278" s="14" t="s">
        <v>7891</v>
      </c>
      <c r="D1278" s="12" t="s">
        <v>341</v>
      </c>
      <c r="E1278" s="12" t="s">
        <v>11517</v>
      </c>
      <c r="U1278" s="12" t="s">
        <v>7891</v>
      </c>
      <c r="V1278" s="12" t="s">
        <v>11518</v>
      </c>
      <c r="W1278" s="12" t="s">
        <v>7891</v>
      </c>
      <c r="X1278" s="12" t="s">
        <v>7891</v>
      </c>
      <c r="Y1278" s="12" t="s">
        <v>7891</v>
      </c>
      <c r="Z1278" s="12" t="s">
        <v>7891</v>
      </c>
      <c r="AA1278" s="12" t="s">
        <v>7891</v>
      </c>
      <c r="AB1278" s="12" t="s">
        <v>11519</v>
      </c>
      <c r="AC1278" s="12" t="s">
        <v>7891</v>
      </c>
      <c r="AD1278" s="12" t="s">
        <v>7891</v>
      </c>
      <c r="AE1278" s="12" t="s">
        <v>7891</v>
      </c>
      <c r="AF1278" s="12" t="s">
        <v>7891</v>
      </c>
      <c r="AG1278" s="12" t="s">
        <v>7891</v>
      </c>
      <c r="AH1278" s="12" t="s">
        <v>7891</v>
      </c>
      <c r="AI1278" s="12" t="s">
        <v>7891</v>
      </c>
      <c r="AJ1278" s="12" t="s">
        <v>7891</v>
      </c>
      <c r="AK1278" s="12" t="s">
        <v>7891</v>
      </c>
      <c r="AL1278" s="12" t="s">
        <v>7891</v>
      </c>
      <c r="AM1278" s="12" t="s">
        <v>7891</v>
      </c>
      <c r="AN1278" s="12" t="s">
        <v>7891</v>
      </c>
      <c r="AO1278" s="12" t="s">
        <v>346</v>
      </c>
      <c r="AP1278" s="12" t="s">
        <v>11520</v>
      </c>
      <c r="AQ1278" s="12" t="s">
        <v>7891</v>
      </c>
      <c r="AR1278" s="12" t="s">
        <v>7891</v>
      </c>
      <c r="AS1278" s="12" t="s">
        <v>7891</v>
      </c>
      <c r="AT1278" s="12" t="s">
        <v>8621</v>
      </c>
      <c r="AU1278" s="12">
        <v>2022</v>
      </c>
      <c r="AV1278" s="12">
        <v>59</v>
      </c>
      <c r="AW1278" s="12">
        <v>1</v>
      </c>
      <c r="AX1278" s="12" t="s">
        <v>7891</v>
      </c>
      <c r="AY1278" s="12" t="s">
        <v>7891</v>
      </c>
      <c r="AZ1278" s="12" t="s">
        <v>8545</v>
      </c>
      <c r="BA1278" s="12" t="s">
        <v>7891</v>
      </c>
      <c r="BB1278" s="12">
        <v>51</v>
      </c>
      <c r="BC1278" s="12">
        <v>75</v>
      </c>
      <c r="BD1278" s="12" t="s">
        <v>7891</v>
      </c>
      <c r="BE1278" s="12" t="s">
        <v>344</v>
      </c>
      <c r="BF1278" s="12" t="s">
        <v>7891</v>
      </c>
      <c r="BG1278" s="12" t="s">
        <v>10046</v>
      </c>
      <c r="BH1278" s="12" t="s">
        <v>7891</v>
      </c>
      <c r="BI1278" s="12" t="s">
        <v>7891</v>
      </c>
      <c r="BJ1278" s="12" t="s">
        <v>7891</v>
      </c>
      <c r="BK1278" s="12" t="s">
        <v>7891</v>
      </c>
      <c r="BL1278" s="12" t="s">
        <v>7891</v>
      </c>
      <c r="BM1278" s="12" t="s">
        <v>7891</v>
      </c>
      <c r="BN1278" s="12" t="s">
        <v>7891</v>
      </c>
      <c r="BO1278" s="12" t="s">
        <v>7891</v>
      </c>
      <c r="BP1278" s="12" t="s">
        <v>7891</v>
      </c>
      <c r="BQ1278" s="12" t="s">
        <v>7891</v>
      </c>
      <c r="BR1278" s="12" t="s">
        <v>11521</v>
      </c>
    </row>
    <row r="1279" spans="1:70" s="2" customFormat="1" ht="13" x14ac:dyDescent="0.3">
      <c r="A1279" s="2" t="s">
        <v>11404</v>
      </c>
      <c r="B1279" s="2" t="s">
        <v>9886</v>
      </c>
      <c r="C1279" s="9" t="s">
        <v>7891</v>
      </c>
      <c r="D1279" s="2" t="s">
        <v>4608</v>
      </c>
      <c r="E1279" s="2" t="s">
        <v>8902</v>
      </c>
      <c r="U1279" s="2" t="s">
        <v>7891</v>
      </c>
      <c r="V1279" s="2" t="s">
        <v>9887</v>
      </c>
      <c r="W1279" s="2" t="s">
        <v>7891</v>
      </c>
      <c r="X1279" s="2" t="s">
        <v>7891</v>
      </c>
      <c r="Y1279" s="2" t="s">
        <v>7891</v>
      </c>
      <c r="Z1279" s="2" t="s">
        <v>7891</v>
      </c>
      <c r="AA1279" s="2" t="s">
        <v>7891</v>
      </c>
      <c r="AB1279" s="2" t="s">
        <v>9888</v>
      </c>
      <c r="AC1279" s="2" t="s">
        <v>7891</v>
      </c>
      <c r="AD1279" s="2" t="s">
        <v>7891</v>
      </c>
      <c r="AE1279" s="2" t="s">
        <v>7891</v>
      </c>
      <c r="AF1279" s="2" t="s">
        <v>7891</v>
      </c>
      <c r="AG1279" s="2" t="s">
        <v>7891</v>
      </c>
      <c r="AH1279" s="2" t="s">
        <v>7891</v>
      </c>
      <c r="AI1279" s="2" t="s">
        <v>7891</v>
      </c>
      <c r="AJ1279" s="2" t="s">
        <v>7891</v>
      </c>
      <c r="AK1279" s="2" t="s">
        <v>7891</v>
      </c>
      <c r="AL1279" s="2" t="s">
        <v>7891</v>
      </c>
      <c r="AM1279" s="2" t="s">
        <v>7891</v>
      </c>
      <c r="AN1279" s="2" t="s">
        <v>7891</v>
      </c>
      <c r="AO1279" s="2" t="s">
        <v>8905</v>
      </c>
      <c r="AP1279" s="2" t="s">
        <v>8906</v>
      </c>
      <c r="AQ1279" s="2" t="s">
        <v>7891</v>
      </c>
      <c r="AR1279" s="2" t="s">
        <v>7891</v>
      </c>
      <c r="AS1279" s="2" t="s">
        <v>7891</v>
      </c>
      <c r="AT1279" s="2" t="s">
        <v>7998</v>
      </c>
      <c r="AU1279" s="2">
        <v>2021</v>
      </c>
      <c r="AV1279" s="2">
        <v>300</v>
      </c>
      <c r="AW1279" s="2" t="s">
        <v>7891</v>
      </c>
      <c r="AX1279" s="2" t="s">
        <v>7891</v>
      </c>
      <c r="AY1279" s="2" t="s">
        <v>7891</v>
      </c>
      <c r="AZ1279" s="2" t="s">
        <v>7891</v>
      </c>
      <c r="BA1279" s="2" t="s">
        <v>7891</v>
      </c>
      <c r="BB1279" s="2" t="s">
        <v>7891</v>
      </c>
      <c r="BC1279" s="2" t="s">
        <v>7891</v>
      </c>
      <c r="BD1279" s="2">
        <v>113926</v>
      </c>
      <c r="BE1279" s="2" t="s">
        <v>4613</v>
      </c>
      <c r="BF1279" s="2" t="s">
        <v>7891</v>
      </c>
      <c r="BG1279" s="2" t="s">
        <v>7968</v>
      </c>
      <c r="BH1279" s="2" t="s">
        <v>7891</v>
      </c>
      <c r="BI1279" s="2" t="s">
        <v>7891</v>
      </c>
      <c r="BJ1279" s="2" t="s">
        <v>7891</v>
      </c>
      <c r="BK1279" s="2" t="s">
        <v>7891</v>
      </c>
      <c r="BL1279" s="2" t="s">
        <v>7891</v>
      </c>
      <c r="BM1279" s="2">
        <v>33872854</v>
      </c>
      <c r="BN1279" s="2" t="s">
        <v>7891</v>
      </c>
      <c r="BO1279" s="2" t="s">
        <v>7891</v>
      </c>
      <c r="BP1279" s="2" t="s">
        <v>7891</v>
      </c>
      <c r="BQ1279" s="2" t="s">
        <v>7891</v>
      </c>
      <c r="BR1279" s="2" t="s">
        <v>9889</v>
      </c>
    </row>
    <row r="1280" spans="1:70" s="2" customFormat="1" ht="13" x14ac:dyDescent="0.3">
      <c r="A1280" s="2" t="s">
        <v>11404</v>
      </c>
      <c r="B1280" s="2" t="s">
        <v>10648</v>
      </c>
      <c r="C1280" s="9" t="s">
        <v>7891</v>
      </c>
      <c r="D1280" s="2" t="s">
        <v>4576</v>
      </c>
      <c r="E1280" s="2" t="s">
        <v>10649</v>
      </c>
      <c r="U1280" s="2" t="s">
        <v>7891</v>
      </c>
      <c r="V1280" s="2" t="s">
        <v>10650</v>
      </c>
      <c r="W1280" s="2" t="s">
        <v>7891</v>
      </c>
      <c r="X1280" s="2" t="s">
        <v>7891</v>
      </c>
      <c r="Y1280" s="2" t="s">
        <v>7891</v>
      </c>
      <c r="Z1280" s="2" t="s">
        <v>7891</v>
      </c>
      <c r="AA1280" s="2" t="s">
        <v>7891</v>
      </c>
      <c r="AB1280" s="2" t="s">
        <v>10651</v>
      </c>
      <c r="AC1280" s="2" t="s">
        <v>7891</v>
      </c>
      <c r="AD1280" s="2" t="s">
        <v>7891</v>
      </c>
      <c r="AE1280" s="2" t="s">
        <v>7891</v>
      </c>
      <c r="AF1280" s="2" t="s">
        <v>7891</v>
      </c>
      <c r="AG1280" s="2" t="s">
        <v>7891</v>
      </c>
      <c r="AH1280" s="2" t="s">
        <v>7891</v>
      </c>
      <c r="AI1280" s="2" t="s">
        <v>7891</v>
      </c>
      <c r="AJ1280" s="2" t="s">
        <v>7891</v>
      </c>
      <c r="AK1280" s="2" t="s">
        <v>7891</v>
      </c>
      <c r="AL1280" s="2" t="s">
        <v>7891</v>
      </c>
      <c r="AM1280" s="2" t="s">
        <v>7891</v>
      </c>
      <c r="AN1280" s="2" t="s">
        <v>7891</v>
      </c>
      <c r="AO1280" s="2" t="s">
        <v>10652</v>
      </c>
      <c r="AP1280" s="2" t="s">
        <v>10653</v>
      </c>
      <c r="AQ1280" s="2" t="s">
        <v>7891</v>
      </c>
      <c r="AR1280" s="2" t="s">
        <v>7891</v>
      </c>
      <c r="AS1280" s="2" t="s">
        <v>7891</v>
      </c>
      <c r="AT1280" s="2" t="s">
        <v>7891</v>
      </c>
      <c r="AU1280" s="2">
        <v>2021</v>
      </c>
      <c r="AV1280" s="2">
        <v>7</v>
      </c>
      <c r="AW1280" s="2">
        <v>1</v>
      </c>
      <c r="AX1280" s="2" t="s">
        <v>7891</v>
      </c>
      <c r="AY1280" s="2" t="s">
        <v>7891</v>
      </c>
      <c r="AZ1280" s="2" t="s">
        <v>7891</v>
      </c>
      <c r="BA1280" s="2" t="s">
        <v>7891</v>
      </c>
      <c r="BB1280" s="2" t="s">
        <v>7891</v>
      </c>
      <c r="BC1280" s="2" t="s">
        <v>7891</v>
      </c>
      <c r="BD1280" s="2" t="s">
        <v>10654</v>
      </c>
      <c r="BE1280" s="2" t="s">
        <v>4582</v>
      </c>
      <c r="BF1280" s="2" t="s">
        <v>7891</v>
      </c>
      <c r="BG1280" s="2" t="s">
        <v>7891</v>
      </c>
      <c r="BH1280" s="2" t="s">
        <v>7891</v>
      </c>
      <c r="BI1280" s="2" t="s">
        <v>7891</v>
      </c>
      <c r="BJ1280" s="2" t="s">
        <v>7891</v>
      </c>
      <c r="BK1280" s="2" t="s">
        <v>7891</v>
      </c>
      <c r="BL1280" s="2" t="s">
        <v>7891</v>
      </c>
      <c r="BM1280" s="2">
        <v>33537152</v>
      </c>
      <c r="BN1280" s="2" t="s">
        <v>7891</v>
      </c>
      <c r="BO1280" s="2" t="s">
        <v>7891</v>
      </c>
      <c r="BP1280" s="2" t="s">
        <v>7891</v>
      </c>
      <c r="BQ1280" s="2" t="s">
        <v>7891</v>
      </c>
      <c r="BR1280" s="2" t="s">
        <v>10655</v>
      </c>
    </row>
    <row r="1281" spans="1:70" s="12" customFormat="1" ht="13" x14ac:dyDescent="0.3">
      <c r="A1281" s="12" t="s">
        <v>7505</v>
      </c>
      <c r="B1281" s="12" t="s">
        <v>7485</v>
      </c>
      <c r="C1281" s="14">
        <v>2021</v>
      </c>
      <c r="D1281" s="12" t="s">
        <v>2042</v>
      </c>
      <c r="E1281" s="12" t="s">
        <v>7486</v>
      </c>
      <c r="G1281" s="12">
        <v>22</v>
      </c>
      <c r="H1281" s="12">
        <v>2</v>
      </c>
      <c r="J1281" s="12">
        <v>227</v>
      </c>
      <c r="K1281" s="12">
        <v>237</v>
      </c>
      <c r="M1281" s="12">
        <v>1</v>
      </c>
      <c r="N1281" s="12" t="s">
        <v>181</v>
      </c>
      <c r="O1281" s="12" t="s">
        <v>7487</v>
      </c>
      <c r="P1281" s="12" t="s">
        <v>467</v>
      </c>
      <c r="Q1281" s="12" t="s">
        <v>7218</v>
      </c>
      <c r="S1281" s="12" t="s">
        <v>7219</v>
      </c>
      <c r="T1281" s="12" t="s">
        <v>7488</v>
      </c>
    </row>
    <row r="1282" spans="1:70" s="12" customFormat="1" ht="13" x14ac:dyDescent="0.3">
      <c r="A1282" s="12" t="s">
        <v>11404</v>
      </c>
      <c r="B1282" s="12" t="s">
        <v>10021</v>
      </c>
      <c r="C1282" s="14" t="s">
        <v>7891</v>
      </c>
      <c r="D1282" s="12" t="s">
        <v>10022</v>
      </c>
      <c r="E1282" s="12" t="s">
        <v>7913</v>
      </c>
      <c r="U1282" s="12" t="s">
        <v>7891</v>
      </c>
      <c r="V1282" s="12" t="s">
        <v>178</v>
      </c>
      <c r="W1282" s="12" t="s">
        <v>7891</v>
      </c>
      <c r="X1282" s="12" t="s">
        <v>7891</v>
      </c>
      <c r="Y1282" s="12" t="s">
        <v>7891</v>
      </c>
      <c r="Z1282" s="12" t="s">
        <v>7891</v>
      </c>
      <c r="AA1282" s="12" t="s">
        <v>7891</v>
      </c>
      <c r="AB1282" s="12" t="s">
        <v>10023</v>
      </c>
      <c r="AC1282" s="12" t="s">
        <v>7891</v>
      </c>
      <c r="AD1282" s="12" t="s">
        <v>7891</v>
      </c>
      <c r="AE1282" s="12" t="s">
        <v>7891</v>
      </c>
      <c r="AF1282" s="12" t="s">
        <v>7891</v>
      </c>
      <c r="AG1282" s="12" t="s">
        <v>7891</v>
      </c>
      <c r="AH1282" s="12" t="s">
        <v>7891</v>
      </c>
      <c r="AI1282" s="12" t="s">
        <v>7891</v>
      </c>
      <c r="AJ1282" s="12" t="s">
        <v>7891</v>
      </c>
      <c r="AK1282" s="12" t="s">
        <v>7891</v>
      </c>
      <c r="AL1282" s="12" t="s">
        <v>7891</v>
      </c>
      <c r="AM1282" s="12" t="s">
        <v>7891</v>
      </c>
      <c r="AN1282" s="12" t="s">
        <v>7891</v>
      </c>
      <c r="AO1282" s="12" t="s">
        <v>182</v>
      </c>
      <c r="AP1282" s="12" t="s">
        <v>7915</v>
      </c>
      <c r="AQ1282" s="12" t="s">
        <v>7891</v>
      </c>
      <c r="AR1282" s="12" t="s">
        <v>7891</v>
      </c>
      <c r="AS1282" s="12" t="s">
        <v>7891</v>
      </c>
      <c r="AT1282" s="12" t="s">
        <v>7916</v>
      </c>
      <c r="AU1282" s="12">
        <v>2021</v>
      </c>
      <c r="AV1282" s="12">
        <v>22</v>
      </c>
      <c r="AW1282" s="12">
        <v>2</v>
      </c>
      <c r="AX1282" s="12" t="s">
        <v>7891</v>
      </c>
      <c r="AY1282" s="12" t="s">
        <v>7891</v>
      </c>
      <c r="AZ1282" s="12" t="s">
        <v>7891</v>
      </c>
      <c r="BA1282" s="12" t="s">
        <v>7891</v>
      </c>
      <c r="BB1282" s="12">
        <v>227</v>
      </c>
      <c r="BC1282" s="12">
        <v>237</v>
      </c>
      <c r="BD1282" s="12" t="s">
        <v>7891</v>
      </c>
      <c r="BE1282" s="12" t="s">
        <v>181</v>
      </c>
      <c r="BF1282" s="12" t="s">
        <v>7891</v>
      </c>
      <c r="BG1282" s="12" t="s">
        <v>7891</v>
      </c>
      <c r="BH1282" s="12" t="s">
        <v>7891</v>
      </c>
      <c r="BI1282" s="12" t="s">
        <v>7891</v>
      </c>
      <c r="BJ1282" s="12" t="s">
        <v>7891</v>
      </c>
      <c r="BK1282" s="12" t="s">
        <v>7891</v>
      </c>
      <c r="BL1282" s="12" t="s">
        <v>7891</v>
      </c>
      <c r="BM1282" s="12" t="s">
        <v>7891</v>
      </c>
      <c r="BN1282" s="12" t="s">
        <v>7891</v>
      </c>
      <c r="BO1282" s="12" t="s">
        <v>7891</v>
      </c>
      <c r="BP1282" s="12" t="s">
        <v>7891</v>
      </c>
      <c r="BQ1282" s="12" t="s">
        <v>7891</v>
      </c>
      <c r="BR1282" s="12" t="s">
        <v>10024</v>
      </c>
    </row>
    <row r="1283" spans="1:70" s="12" customFormat="1" ht="13" x14ac:dyDescent="0.3">
      <c r="A1283" s="12" t="s">
        <v>11407</v>
      </c>
      <c r="B1283" s="12" t="s">
        <v>10021</v>
      </c>
      <c r="C1283" s="14" t="s">
        <v>7891</v>
      </c>
      <c r="D1283" s="12" t="s">
        <v>10022</v>
      </c>
      <c r="E1283" s="12" t="s">
        <v>7913</v>
      </c>
      <c r="U1283" s="12" t="s">
        <v>7891</v>
      </c>
      <c r="V1283" s="12" t="s">
        <v>178</v>
      </c>
      <c r="W1283" s="12" t="s">
        <v>7891</v>
      </c>
      <c r="X1283" s="12" t="s">
        <v>7891</v>
      </c>
      <c r="Y1283" s="12" t="s">
        <v>7891</v>
      </c>
      <c r="Z1283" s="12" t="s">
        <v>7891</v>
      </c>
      <c r="AA1283" s="12" t="s">
        <v>7891</v>
      </c>
      <c r="AB1283" s="12" t="s">
        <v>10023</v>
      </c>
      <c r="AC1283" s="12" t="s">
        <v>7891</v>
      </c>
      <c r="AD1283" s="12" t="s">
        <v>7891</v>
      </c>
      <c r="AE1283" s="12" t="s">
        <v>7891</v>
      </c>
      <c r="AF1283" s="12" t="s">
        <v>7891</v>
      </c>
      <c r="AG1283" s="12" t="s">
        <v>7891</v>
      </c>
      <c r="AH1283" s="12" t="s">
        <v>7891</v>
      </c>
      <c r="AI1283" s="12" t="s">
        <v>7891</v>
      </c>
      <c r="AJ1283" s="12" t="s">
        <v>7891</v>
      </c>
      <c r="AK1283" s="12" t="s">
        <v>7891</v>
      </c>
      <c r="AL1283" s="12" t="s">
        <v>7891</v>
      </c>
      <c r="AM1283" s="12" t="s">
        <v>7891</v>
      </c>
      <c r="AN1283" s="12" t="s">
        <v>7891</v>
      </c>
      <c r="AO1283" s="12" t="s">
        <v>182</v>
      </c>
      <c r="AP1283" s="12" t="s">
        <v>7915</v>
      </c>
      <c r="AQ1283" s="12" t="s">
        <v>7891</v>
      </c>
      <c r="AR1283" s="12" t="s">
        <v>7891</v>
      </c>
      <c r="AS1283" s="12" t="s">
        <v>7891</v>
      </c>
      <c r="AT1283" s="12" t="s">
        <v>7916</v>
      </c>
      <c r="AU1283" s="12">
        <v>2021</v>
      </c>
      <c r="AV1283" s="12">
        <v>22</v>
      </c>
      <c r="AW1283" s="12">
        <v>2</v>
      </c>
      <c r="AX1283" s="12" t="s">
        <v>7891</v>
      </c>
      <c r="AY1283" s="12" t="s">
        <v>7891</v>
      </c>
      <c r="AZ1283" s="12" t="s">
        <v>7891</v>
      </c>
      <c r="BA1283" s="12" t="s">
        <v>7891</v>
      </c>
      <c r="BB1283" s="12">
        <v>227</v>
      </c>
      <c r="BC1283" s="12">
        <v>237</v>
      </c>
      <c r="BD1283" s="12" t="s">
        <v>7891</v>
      </c>
      <c r="BE1283" s="12" t="s">
        <v>181</v>
      </c>
      <c r="BF1283" s="12" t="s">
        <v>7891</v>
      </c>
      <c r="BG1283" s="12" t="s">
        <v>7891</v>
      </c>
      <c r="BH1283" s="12" t="s">
        <v>7891</v>
      </c>
      <c r="BI1283" s="12" t="s">
        <v>7891</v>
      </c>
      <c r="BJ1283" s="12" t="s">
        <v>7891</v>
      </c>
      <c r="BK1283" s="12" t="s">
        <v>7891</v>
      </c>
      <c r="BL1283" s="12" t="s">
        <v>7891</v>
      </c>
      <c r="BM1283" s="12" t="s">
        <v>7891</v>
      </c>
      <c r="BN1283" s="12" t="s">
        <v>7891</v>
      </c>
      <c r="BO1283" s="12" t="s">
        <v>7891</v>
      </c>
      <c r="BP1283" s="12" t="s">
        <v>7891</v>
      </c>
      <c r="BQ1283" s="12" t="s">
        <v>7891</v>
      </c>
      <c r="BR1283" s="12" t="s">
        <v>10024</v>
      </c>
    </row>
    <row r="1284" spans="1:70" s="12" customFormat="1" ht="13" x14ac:dyDescent="0.3">
      <c r="A1284" s="12" t="s">
        <v>2112</v>
      </c>
      <c r="B1284" s="12" t="s">
        <v>440</v>
      </c>
      <c r="C1284" s="14">
        <v>2021</v>
      </c>
      <c r="D1284" s="12" t="s">
        <v>2042</v>
      </c>
      <c r="E1284" s="12" t="s">
        <v>185</v>
      </c>
      <c r="F1284" s="12" t="s">
        <v>2046</v>
      </c>
      <c r="G1284" s="12" t="str">
        <f t="shared" ref="G1284:G1289" si="1">"15249220"</f>
        <v>15249220</v>
      </c>
      <c r="I1284" s="12" t="str">
        <f>"20210401"</f>
        <v>20210401</v>
      </c>
      <c r="J1284" s="12">
        <v>22</v>
      </c>
      <c r="K1284" s="12">
        <v>2</v>
      </c>
      <c r="L1284" s="12">
        <v>227</v>
      </c>
      <c r="M1284" s="12">
        <v>11</v>
      </c>
      <c r="N1284" s="12" t="s">
        <v>2043</v>
      </c>
      <c r="O1284" s="12" t="s">
        <v>181</v>
      </c>
      <c r="P1284" s="12" t="s">
        <v>2044</v>
      </c>
      <c r="Q1284" s="12" t="s">
        <v>1495</v>
      </c>
      <c r="R1284" s="12" t="s">
        <v>2045</v>
      </c>
      <c r="T1284" s="12" t="s">
        <v>2046</v>
      </c>
      <c r="U1284" s="12" t="s">
        <v>2047</v>
      </c>
    </row>
    <row r="1285" spans="1:70" s="12" customFormat="1" ht="13" x14ac:dyDescent="0.3">
      <c r="A1285" s="12" t="s">
        <v>3856</v>
      </c>
      <c r="B1285" s="12" t="s">
        <v>440</v>
      </c>
      <c r="C1285" s="14">
        <v>2021</v>
      </c>
      <c r="D1285" s="12" t="s">
        <v>2042</v>
      </c>
      <c r="E1285" s="12" t="s">
        <v>185</v>
      </c>
      <c r="F1285" s="12" t="s">
        <v>2046</v>
      </c>
      <c r="G1285" s="12" t="str">
        <f t="shared" si="1"/>
        <v>15249220</v>
      </c>
      <c r="I1285" s="12" t="str">
        <f>"20210401"</f>
        <v>20210401</v>
      </c>
      <c r="J1285" s="12">
        <v>22</v>
      </c>
      <c r="K1285" s="12">
        <v>2</v>
      </c>
      <c r="L1285" s="12">
        <v>227</v>
      </c>
      <c r="M1285" s="12">
        <v>11</v>
      </c>
      <c r="N1285" s="12" t="s">
        <v>2043</v>
      </c>
      <c r="O1285" s="12" t="s">
        <v>181</v>
      </c>
      <c r="P1285" s="12" t="s">
        <v>2044</v>
      </c>
      <c r="Q1285" s="12" t="s">
        <v>1495</v>
      </c>
      <c r="R1285" s="12" t="s">
        <v>2045</v>
      </c>
      <c r="T1285" s="12" t="s">
        <v>2046</v>
      </c>
      <c r="U1285" s="12" t="s">
        <v>2047</v>
      </c>
    </row>
    <row r="1286" spans="1:70" s="12" customFormat="1" ht="13" x14ac:dyDescent="0.3">
      <c r="A1286" s="12" t="s">
        <v>3936</v>
      </c>
      <c r="B1286" s="12" t="s">
        <v>440</v>
      </c>
      <c r="C1286" s="14">
        <v>2021</v>
      </c>
      <c r="D1286" s="12" t="s">
        <v>2042</v>
      </c>
      <c r="E1286" s="12" t="s">
        <v>185</v>
      </c>
      <c r="F1286" s="12" t="s">
        <v>2046</v>
      </c>
      <c r="G1286" s="12" t="str">
        <f t="shared" si="1"/>
        <v>15249220</v>
      </c>
      <c r="I1286" s="12" t="str">
        <f>"20210401"</f>
        <v>20210401</v>
      </c>
      <c r="J1286" s="12">
        <v>22</v>
      </c>
      <c r="K1286" s="12">
        <v>2</v>
      </c>
      <c r="L1286" s="12">
        <v>227</v>
      </c>
      <c r="M1286" s="12">
        <v>11</v>
      </c>
      <c r="N1286" s="12" t="s">
        <v>2043</v>
      </c>
      <c r="O1286" s="12" t="s">
        <v>181</v>
      </c>
      <c r="P1286" s="12" t="s">
        <v>2044</v>
      </c>
      <c r="Q1286" s="12" t="s">
        <v>1495</v>
      </c>
      <c r="R1286" s="12" t="s">
        <v>2045</v>
      </c>
      <c r="T1286" s="12" t="s">
        <v>2046</v>
      </c>
      <c r="U1286" s="12" t="s">
        <v>2047</v>
      </c>
    </row>
    <row r="1287" spans="1:70" s="12" customFormat="1" ht="13" x14ac:dyDescent="0.3">
      <c r="A1287" s="12" t="s">
        <v>502</v>
      </c>
      <c r="B1287" s="12" t="s">
        <v>440</v>
      </c>
      <c r="C1287" s="15" t="str">
        <f>"2021"</f>
        <v>2021</v>
      </c>
      <c r="D1287" s="12" t="s">
        <v>439</v>
      </c>
      <c r="E1287" s="12" t="s">
        <v>185</v>
      </c>
      <c r="F1287" s="12" t="s">
        <v>444</v>
      </c>
      <c r="G1287" s="12" t="str">
        <f t="shared" si="1"/>
        <v>15249220</v>
      </c>
      <c r="I1287" s="12" t="str">
        <f>"Apr2021"</f>
        <v>Apr2021</v>
      </c>
      <c r="J1287" s="12">
        <v>22</v>
      </c>
      <c r="K1287" s="12">
        <v>2</v>
      </c>
      <c r="L1287" s="12">
        <v>227</v>
      </c>
      <c r="M1287" s="12">
        <v>11</v>
      </c>
      <c r="N1287" s="12">
        <v>150022192</v>
      </c>
      <c r="O1287" s="12" t="s">
        <v>181</v>
      </c>
      <c r="P1287" s="12" t="s">
        <v>441</v>
      </c>
      <c r="Q1287" s="12" t="s">
        <v>442</v>
      </c>
      <c r="R1287" s="12" t="s">
        <v>443</v>
      </c>
      <c r="U1287" s="12" t="s">
        <v>445</v>
      </c>
    </row>
    <row r="1288" spans="1:70" s="12" customFormat="1" ht="13" x14ac:dyDescent="0.3">
      <c r="A1288" s="12" t="s">
        <v>1827</v>
      </c>
      <c r="B1288" s="12" t="s">
        <v>440</v>
      </c>
      <c r="C1288" s="15" t="str">
        <f>"2021"</f>
        <v>2021</v>
      </c>
      <c r="D1288" s="12" t="s">
        <v>439</v>
      </c>
      <c r="E1288" s="12" t="s">
        <v>185</v>
      </c>
      <c r="F1288" s="12" t="s">
        <v>444</v>
      </c>
      <c r="G1288" s="12" t="str">
        <f t="shared" si="1"/>
        <v>15249220</v>
      </c>
      <c r="I1288" s="12" t="str">
        <f>"Apr2021"</f>
        <v>Apr2021</v>
      </c>
      <c r="J1288" s="12">
        <v>22</v>
      </c>
      <c r="K1288" s="12">
        <v>2</v>
      </c>
      <c r="L1288" s="12">
        <v>227</v>
      </c>
      <c r="M1288" s="12">
        <v>11</v>
      </c>
      <c r="N1288" s="12">
        <v>150022192</v>
      </c>
      <c r="O1288" s="12" t="s">
        <v>181</v>
      </c>
      <c r="P1288" s="12" t="s">
        <v>441</v>
      </c>
      <c r="Q1288" s="12" t="s">
        <v>442</v>
      </c>
      <c r="R1288" s="12" t="s">
        <v>443</v>
      </c>
      <c r="U1288" s="12" t="s">
        <v>445</v>
      </c>
    </row>
    <row r="1289" spans="1:70" s="12" customFormat="1" ht="13" x14ac:dyDescent="0.3">
      <c r="A1289" s="12" t="s">
        <v>1922</v>
      </c>
      <c r="B1289" s="12" t="s">
        <v>440</v>
      </c>
      <c r="C1289" s="15" t="str">
        <f>"2021"</f>
        <v>2021</v>
      </c>
      <c r="D1289" s="12" t="s">
        <v>439</v>
      </c>
      <c r="E1289" s="12" t="s">
        <v>185</v>
      </c>
      <c r="F1289" s="12" t="s">
        <v>444</v>
      </c>
      <c r="G1289" s="12" t="str">
        <f t="shared" si="1"/>
        <v>15249220</v>
      </c>
      <c r="I1289" s="12" t="str">
        <f>"Apr2021"</f>
        <v>Apr2021</v>
      </c>
      <c r="J1289" s="12">
        <v>22</v>
      </c>
      <c r="K1289" s="12">
        <v>2</v>
      </c>
      <c r="L1289" s="12">
        <v>227</v>
      </c>
      <c r="M1289" s="12">
        <v>11</v>
      </c>
      <c r="N1289" s="12">
        <v>150022192</v>
      </c>
      <c r="O1289" s="12" t="s">
        <v>181</v>
      </c>
      <c r="P1289" s="12" t="s">
        <v>441</v>
      </c>
      <c r="Q1289" s="12" t="s">
        <v>442</v>
      </c>
      <c r="R1289" s="12" t="s">
        <v>443</v>
      </c>
      <c r="U1289" s="12" t="s">
        <v>445</v>
      </c>
    </row>
    <row r="1290" spans="1:70" s="12" customFormat="1" ht="13" x14ac:dyDescent="0.3">
      <c r="A1290" s="12" t="s">
        <v>323</v>
      </c>
      <c r="B1290" s="12" t="s">
        <v>179</v>
      </c>
      <c r="C1290" s="16">
        <v>2021</v>
      </c>
      <c r="D1290" s="12" t="s">
        <v>177</v>
      </c>
      <c r="E1290" s="12" t="s">
        <v>185</v>
      </c>
      <c r="F1290" s="12" t="s">
        <v>178</v>
      </c>
      <c r="G1290" s="12" t="s">
        <v>180</v>
      </c>
      <c r="H1290" s="12" t="s">
        <v>181</v>
      </c>
      <c r="I1290" s="12" t="s">
        <v>14</v>
      </c>
      <c r="L1290" s="12" t="s">
        <v>182</v>
      </c>
      <c r="M1290" s="12" t="s">
        <v>56</v>
      </c>
      <c r="N1290" s="12" t="s">
        <v>18</v>
      </c>
      <c r="O1290" s="12" t="s">
        <v>18</v>
      </c>
      <c r="Q1290" s="12" t="s">
        <v>183</v>
      </c>
      <c r="R1290" s="12" t="s">
        <v>184</v>
      </c>
      <c r="T1290" s="12" t="s">
        <v>23</v>
      </c>
      <c r="U1290" s="12" t="s">
        <v>186</v>
      </c>
      <c r="V1290" s="12" t="s">
        <v>187</v>
      </c>
      <c r="Y1290" s="12" t="s">
        <v>188</v>
      </c>
      <c r="Z1290" s="12" t="s">
        <v>189</v>
      </c>
      <c r="AB1290" s="12" t="s">
        <v>190</v>
      </c>
      <c r="AC1290" s="12" t="s">
        <v>30</v>
      </c>
    </row>
    <row r="1291" spans="1:70" s="2" customFormat="1" ht="13" x14ac:dyDescent="0.3">
      <c r="A1291" s="2" t="s">
        <v>391</v>
      </c>
      <c r="B1291" s="2" t="s">
        <v>179</v>
      </c>
      <c r="C1291" s="6" t="s">
        <v>23</v>
      </c>
      <c r="D1291" s="2" t="s">
        <v>177</v>
      </c>
      <c r="E1291" s="2" t="s">
        <v>185</v>
      </c>
      <c r="F1291" s="2" t="s">
        <v>178</v>
      </c>
      <c r="H1291" s="2" t="s">
        <v>180</v>
      </c>
      <c r="I1291" s="2" t="s">
        <v>181</v>
      </c>
      <c r="J1291" s="2" t="s">
        <v>14</v>
      </c>
      <c r="M1291" s="2" t="s">
        <v>182</v>
      </c>
      <c r="N1291" s="2" t="s">
        <v>56</v>
      </c>
      <c r="O1291" s="2" t="s">
        <v>18</v>
      </c>
      <c r="P1291" s="2" t="s">
        <v>18</v>
      </c>
      <c r="R1291" s="2" t="s">
        <v>183</v>
      </c>
      <c r="S1291" s="2" t="s">
        <v>184</v>
      </c>
      <c r="U1291" s="2" t="s">
        <v>23</v>
      </c>
      <c r="V1291" s="2" t="s">
        <v>186</v>
      </c>
      <c r="W1291" s="2" t="s">
        <v>187</v>
      </c>
      <c r="Z1291" s="2" t="s">
        <v>188</v>
      </c>
      <c r="AA1291" s="2" t="s">
        <v>189</v>
      </c>
      <c r="AC1291" s="2" t="s">
        <v>190</v>
      </c>
      <c r="AD1291" s="2" t="s">
        <v>30</v>
      </c>
    </row>
    <row r="1292" spans="1:70" s="12" customFormat="1" ht="13" x14ac:dyDescent="0.3">
      <c r="A1292" s="12" t="s">
        <v>7196</v>
      </c>
      <c r="B1292" s="12" t="s">
        <v>7186</v>
      </c>
      <c r="C1292" s="14">
        <v>2021</v>
      </c>
      <c r="D1292" s="12" t="s">
        <v>7185</v>
      </c>
      <c r="E1292" s="12" t="s">
        <v>7189</v>
      </c>
      <c r="G1292" s="12" t="s">
        <v>7187</v>
      </c>
      <c r="H1292" s="12" t="s">
        <v>7188</v>
      </c>
      <c r="K1292" s="13">
        <v>44592</v>
      </c>
      <c r="L1292" s="12" t="s">
        <v>7190</v>
      </c>
      <c r="N1292" s="12" t="s">
        <v>4091</v>
      </c>
    </row>
    <row r="1293" spans="1:70" s="2" customFormat="1" ht="13" x14ac:dyDescent="0.3">
      <c r="A1293" s="2" t="s">
        <v>4095</v>
      </c>
      <c r="B1293" s="2" t="s">
        <v>4088</v>
      </c>
      <c r="C1293" s="9">
        <v>2021</v>
      </c>
      <c r="D1293" s="2" t="s">
        <v>4087</v>
      </c>
      <c r="E1293" s="2" t="s">
        <v>4089</v>
      </c>
      <c r="F1293" s="2" t="s">
        <v>4093</v>
      </c>
      <c r="G1293" s="2" t="str">
        <f>"25208969"</f>
        <v>25208969</v>
      </c>
      <c r="I1293" s="2" t="str">
        <f>"20211201"</f>
        <v>20211201</v>
      </c>
      <c r="J1293" s="2">
        <v>44</v>
      </c>
      <c r="K1293" s="2">
        <v>4</v>
      </c>
      <c r="L1293" s="2">
        <v>561</v>
      </c>
      <c r="M1293" s="2">
        <v>20</v>
      </c>
      <c r="N1293" s="2" t="s">
        <v>4090</v>
      </c>
      <c r="O1293" s="2" t="s">
        <v>4091</v>
      </c>
      <c r="P1293" s="2" t="s">
        <v>2108</v>
      </c>
      <c r="Q1293" s="2" t="s">
        <v>1495</v>
      </c>
      <c r="R1293" s="2" t="s">
        <v>4092</v>
      </c>
      <c r="T1293" s="2" t="s">
        <v>4093</v>
      </c>
      <c r="U1293" s="2" t="s">
        <v>4094</v>
      </c>
    </row>
    <row r="1294" spans="1:70" s="12" customFormat="1" ht="13" x14ac:dyDescent="0.3">
      <c r="A1294" s="12" t="s">
        <v>7868</v>
      </c>
      <c r="B1294" s="12" t="s">
        <v>7861</v>
      </c>
      <c r="C1294" s="14">
        <v>2021</v>
      </c>
      <c r="D1294" s="12" t="s">
        <v>7185</v>
      </c>
      <c r="E1294" s="12" t="s">
        <v>4089</v>
      </c>
      <c r="G1294" s="12">
        <v>44</v>
      </c>
      <c r="H1294" s="12">
        <v>4</v>
      </c>
      <c r="J1294" s="12">
        <v>561</v>
      </c>
      <c r="K1294" s="12">
        <v>580</v>
      </c>
      <c r="M1294" s="12">
        <v>1</v>
      </c>
      <c r="N1294" s="12" t="s">
        <v>4091</v>
      </c>
      <c r="O1294" s="12" t="s">
        <v>7862</v>
      </c>
      <c r="P1294" s="12" t="s">
        <v>467</v>
      </c>
      <c r="Q1294" s="12" t="s">
        <v>7218</v>
      </c>
      <c r="R1294" s="12" t="s">
        <v>7355</v>
      </c>
      <c r="S1294" s="12" t="s">
        <v>7219</v>
      </c>
      <c r="T1294" s="12" t="s">
        <v>7863</v>
      </c>
    </row>
    <row r="1295" spans="1:70" s="12" customFormat="1" ht="13" x14ac:dyDescent="0.3">
      <c r="A1295" s="12" t="s">
        <v>11411</v>
      </c>
      <c r="B1295" s="12" t="s">
        <v>11776</v>
      </c>
      <c r="C1295" s="14" t="s">
        <v>7891</v>
      </c>
      <c r="D1295" s="12" t="s">
        <v>7185</v>
      </c>
      <c r="E1295" s="12" t="s">
        <v>11777</v>
      </c>
      <c r="U1295" s="12" t="s">
        <v>7891</v>
      </c>
      <c r="V1295" s="12" t="s">
        <v>11778</v>
      </c>
      <c r="W1295" s="12" t="s">
        <v>7891</v>
      </c>
      <c r="X1295" s="12" t="s">
        <v>7891</v>
      </c>
      <c r="Y1295" s="12" t="s">
        <v>7891</v>
      </c>
      <c r="Z1295" s="12" t="s">
        <v>7891</v>
      </c>
      <c r="AA1295" s="12" t="s">
        <v>7891</v>
      </c>
      <c r="AB1295" s="12" t="s">
        <v>11779</v>
      </c>
      <c r="AC1295" s="12" t="s">
        <v>7891</v>
      </c>
      <c r="AD1295" s="12" t="s">
        <v>7891</v>
      </c>
      <c r="AE1295" s="12" t="s">
        <v>7891</v>
      </c>
      <c r="AF1295" s="12" t="s">
        <v>7891</v>
      </c>
      <c r="AG1295" s="12" t="s">
        <v>7891</v>
      </c>
      <c r="AH1295" s="12" t="s">
        <v>7891</v>
      </c>
      <c r="AI1295" s="12" t="s">
        <v>7891</v>
      </c>
      <c r="AJ1295" s="12" t="s">
        <v>7891</v>
      </c>
      <c r="AK1295" s="12" t="s">
        <v>7891</v>
      </c>
      <c r="AL1295" s="12" t="s">
        <v>7891</v>
      </c>
      <c r="AM1295" s="12" t="s">
        <v>7891</v>
      </c>
      <c r="AN1295" s="12" t="s">
        <v>7891</v>
      </c>
      <c r="AO1295" s="12" t="s">
        <v>11780</v>
      </c>
      <c r="AP1295" s="12" t="s">
        <v>11781</v>
      </c>
      <c r="AQ1295" s="12" t="s">
        <v>7891</v>
      </c>
      <c r="AR1295" s="12" t="s">
        <v>7891</v>
      </c>
      <c r="AS1295" s="12" t="s">
        <v>7891</v>
      </c>
      <c r="AT1295" s="12" t="s">
        <v>7924</v>
      </c>
      <c r="AU1295" s="12">
        <v>2021</v>
      </c>
      <c r="AV1295" s="12">
        <v>44</v>
      </c>
      <c r="AW1295" s="12">
        <v>4</v>
      </c>
      <c r="AX1295" s="12" t="s">
        <v>7891</v>
      </c>
      <c r="AY1295" s="12" t="s">
        <v>7891</v>
      </c>
      <c r="AZ1295" s="12" t="s">
        <v>8545</v>
      </c>
      <c r="BA1295" s="12" t="s">
        <v>7891</v>
      </c>
      <c r="BB1295" s="12">
        <v>561</v>
      </c>
      <c r="BC1295" s="12">
        <v>580</v>
      </c>
      <c r="BD1295" s="12" t="s">
        <v>7891</v>
      </c>
      <c r="BE1295" s="12" t="s">
        <v>4091</v>
      </c>
      <c r="BF1295" s="12" t="s">
        <v>7891</v>
      </c>
      <c r="BG1295" s="12" t="s">
        <v>9784</v>
      </c>
      <c r="BH1295" s="12" t="s">
        <v>7891</v>
      </c>
      <c r="BI1295" s="12" t="s">
        <v>7891</v>
      </c>
      <c r="BJ1295" s="12" t="s">
        <v>7891</v>
      </c>
      <c r="BK1295" s="12" t="s">
        <v>7891</v>
      </c>
      <c r="BL1295" s="12" t="s">
        <v>7891</v>
      </c>
      <c r="BM1295" s="12">
        <v>35098025</v>
      </c>
      <c r="BN1295" s="12" t="s">
        <v>7891</v>
      </c>
      <c r="BO1295" s="12" t="s">
        <v>7891</v>
      </c>
      <c r="BP1295" s="12" t="s">
        <v>7891</v>
      </c>
      <c r="BQ1295" s="12" t="s">
        <v>7891</v>
      </c>
      <c r="BR1295" s="12" t="s">
        <v>11782</v>
      </c>
    </row>
    <row r="1296" spans="1:70" s="2" customFormat="1" ht="13" x14ac:dyDescent="0.3">
      <c r="A1296" s="2" t="s">
        <v>3856</v>
      </c>
      <c r="B1296" s="2" t="s">
        <v>2201</v>
      </c>
      <c r="C1296" s="9">
        <v>2021</v>
      </c>
      <c r="D1296" s="2" t="s">
        <v>2200</v>
      </c>
      <c r="E1296" s="2" t="s">
        <v>2202</v>
      </c>
      <c r="F1296" s="2" t="s">
        <v>2207</v>
      </c>
      <c r="G1296" s="2" t="str">
        <f>"00485713"</f>
        <v>00485713</v>
      </c>
      <c r="I1296" s="2" t="str">
        <f>"20210201"</f>
        <v>20210201</v>
      </c>
      <c r="J1296" s="2">
        <v>51</v>
      </c>
      <c r="K1296" s="2">
        <v>2</v>
      </c>
      <c r="L1296" s="2">
        <v>95</v>
      </c>
      <c r="M1296" s="2">
        <v>4</v>
      </c>
      <c r="N1296" s="2" t="s">
        <v>2203</v>
      </c>
      <c r="O1296" s="2" t="s">
        <v>2204</v>
      </c>
      <c r="P1296" s="2" t="s">
        <v>2205</v>
      </c>
      <c r="Q1296" s="2" t="s">
        <v>1495</v>
      </c>
      <c r="R1296" s="2" t="s">
        <v>2206</v>
      </c>
      <c r="T1296" s="2" t="s">
        <v>2207</v>
      </c>
      <c r="U1296" s="2" t="s">
        <v>2208</v>
      </c>
    </row>
    <row r="1297" spans="1:70" s="2" customFormat="1" ht="13" x14ac:dyDescent="0.3">
      <c r="A1297" s="2" t="s">
        <v>1827</v>
      </c>
      <c r="B1297" s="2" t="s">
        <v>823</v>
      </c>
      <c r="C1297" s="10">
        <v>2022</v>
      </c>
      <c r="D1297" s="2" t="s">
        <v>822</v>
      </c>
      <c r="E1297" s="2" t="s">
        <v>824</v>
      </c>
      <c r="G1297" s="2" t="str">
        <f>"00024317"</f>
        <v>00024317</v>
      </c>
      <c r="I1297" s="2" t="str">
        <f>"May-Jul2022"</f>
        <v>May-Jul2022</v>
      </c>
      <c r="J1297" s="2">
        <v>49</v>
      </c>
      <c r="K1297" s="2">
        <v>2</v>
      </c>
      <c r="L1297" s="2">
        <v>12</v>
      </c>
      <c r="M1297" s="2">
        <v>2</v>
      </c>
      <c r="N1297" s="2">
        <v>157026381</v>
      </c>
      <c r="P1297" s="2" t="s">
        <v>825</v>
      </c>
      <c r="Q1297" s="2" t="s">
        <v>467</v>
      </c>
      <c r="U1297" s="2" t="s">
        <v>826</v>
      </c>
    </row>
    <row r="1298" spans="1:70" s="2" customFormat="1" ht="13" x14ac:dyDescent="0.3">
      <c r="A1298" s="2" t="s">
        <v>6816</v>
      </c>
      <c r="B1298" s="2" t="s">
        <v>6623</v>
      </c>
      <c r="C1298" s="9">
        <v>2022</v>
      </c>
      <c r="D1298" s="2" t="s">
        <v>6622</v>
      </c>
      <c r="E1298" s="2" t="s">
        <v>4335</v>
      </c>
      <c r="G1298" s="2" t="s">
        <v>6624</v>
      </c>
      <c r="H1298" s="2" t="s">
        <v>6625</v>
      </c>
      <c r="K1298" s="11">
        <v>44632</v>
      </c>
      <c r="L1298" s="2" t="s">
        <v>6626</v>
      </c>
      <c r="M1298" s="2" t="s">
        <v>6627</v>
      </c>
      <c r="N1298" s="2" t="s">
        <v>6628</v>
      </c>
    </row>
    <row r="1299" spans="1:70" s="2" customFormat="1" ht="13" x14ac:dyDescent="0.3">
      <c r="A1299" s="2" t="s">
        <v>4086</v>
      </c>
      <c r="B1299" s="2" t="s">
        <v>4047</v>
      </c>
      <c r="C1299" s="9">
        <v>2021</v>
      </c>
      <c r="D1299" s="2" t="s">
        <v>4046</v>
      </c>
      <c r="F1299" s="2" t="s">
        <v>4051</v>
      </c>
      <c r="H1299" s="2" t="str">
        <f>"9781606132852; 9781606132869"</f>
        <v>9781606132852; 9781606132869</v>
      </c>
      <c r="I1299" s="2" t="str">
        <f>"20210101"</f>
        <v>20210101</v>
      </c>
      <c r="M1299" s="2">
        <v>465</v>
      </c>
      <c r="N1299" s="2" t="s">
        <v>4048</v>
      </c>
      <c r="P1299" s="2" t="s">
        <v>4049</v>
      </c>
      <c r="Q1299" s="2" t="s">
        <v>2304</v>
      </c>
      <c r="R1299" s="2" t="s">
        <v>4050</v>
      </c>
      <c r="T1299" s="2" t="s">
        <v>4051</v>
      </c>
      <c r="U1299" s="2" t="s">
        <v>4052</v>
      </c>
    </row>
    <row r="1300" spans="1:70" s="12" customFormat="1" ht="13" x14ac:dyDescent="0.3">
      <c r="A1300" s="12" t="s">
        <v>6816</v>
      </c>
      <c r="B1300" s="12" t="s">
        <v>6142</v>
      </c>
      <c r="C1300" s="14">
        <v>2022</v>
      </c>
      <c r="D1300" s="12" t="s">
        <v>6141</v>
      </c>
      <c r="E1300" s="12" t="s">
        <v>6145</v>
      </c>
      <c r="G1300" s="12" t="s">
        <v>6143</v>
      </c>
      <c r="H1300" s="12" t="s">
        <v>6144</v>
      </c>
      <c r="K1300" s="13">
        <v>44594</v>
      </c>
      <c r="N1300" s="12" t="s">
        <v>6146</v>
      </c>
    </row>
    <row r="1301" spans="1:70" s="12" customFormat="1" ht="13" x14ac:dyDescent="0.3">
      <c r="A1301" s="12" t="s">
        <v>7072</v>
      </c>
      <c r="B1301" s="12" t="s">
        <v>6142</v>
      </c>
      <c r="C1301" s="14">
        <v>2022</v>
      </c>
      <c r="D1301" s="12" t="s">
        <v>6141</v>
      </c>
      <c r="E1301" s="12" t="s">
        <v>6145</v>
      </c>
      <c r="G1301" s="12" t="s">
        <v>6143</v>
      </c>
      <c r="H1301" s="12" t="s">
        <v>6144</v>
      </c>
      <c r="K1301" s="13">
        <v>44594</v>
      </c>
      <c r="N1301" s="12" t="s">
        <v>6146</v>
      </c>
    </row>
    <row r="1302" spans="1:70" s="2" customFormat="1" ht="13" x14ac:dyDescent="0.3">
      <c r="A1302" s="2" t="s">
        <v>7738</v>
      </c>
      <c r="B1302" s="2" t="s">
        <v>7511</v>
      </c>
      <c r="C1302" s="9">
        <v>2022</v>
      </c>
      <c r="D1302" s="2" t="s">
        <v>6141</v>
      </c>
      <c r="E1302" s="2" t="s">
        <v>7512</v>
      </c>
      <c r="G1302" s="2">
        <v>49</v>
      </c>
      <c r="H1302" s="2">
        <v>5</v>
      </c>
      <c r="J1302" s="2">
        <v>489</v>
      </c>
      <c r="K1302" s="2">
        <v>496</v>
      </c>
      <c r="N1302" s="2" t="s">
        <v>6146</v>
      </c>
      <c r="O1302" s="2" t="s">
        <v>7513</v>
      </c>
      <c r="P1302" s="2" t="s">
        <v>467</v>
      </c>
      <c r="Q1302" s="2" t="s">
        <v>7218</v>
      </c>
      <c r="R1302" s="2" t="s">
        <v>7226</v>
      </c>
      <c r="S1302" s="2" t="s">
        <v>7219</v>
      </c>
      <c r="T1302" s="2" t="s">
        <v>7514</v>
      </c>
    </row>
    <row r="1303" spans="1:70" s="12" customFormat="1" ht="13" x14ac:dyDescent="0.3">
      <c r="A1303" s="12" t="s">
        <v>6816</v>
      </c>
      <c r="B1303" s="12" t="s">
        <v>5683</v>
      </c>
      <c r="C1303" s="14">
        <v>2021</v>
      </c>
      <c r="D1303" s="12" t="s">
        <v>5682</v>
      </c>
      <c r="E1303" s="12" t="s">
        <v>5686</v>
      </c>
      <c r="G1303" s="12" t="s">
        <v>5684</v>
      </c>
      <c r="H1303" s="12" t="s">
        <v>5685</v>
      </c>
      <c r="K1303" s="13">
        <v>44536</v>
      </c>
      <c r="L1303" s="12" t="s">
        <v>5687</v>
      </c>
      <c r="M1303" s="12" t="s">
        <v>5688</v>
      </c>
      <c r="N1303" s="12" t="s">
        <v>1539</v>
      </c>
    </row>
    <row r="1304" spans="1:70" s="12" customFormat="1" ht="13" x14ac:dyDescent="0.3">
      <c r="A1304" s="12" t="s">
        <v>11404</v>
      </c>
      <c r="B1304" s="12" t="s">
        <v>8966</v>
      </c>
      <c r="C1304" s="14" t="s">
        <v>7891</v>
      </c>
      <c r="D1304" s="12" t="s">
        <v>8967</v>
      </c>
      <c r="E1304" s="12" t="s">
        <v>8968</v>
      </c>
      <c r="U1304" s="12" t="s">
        <v>7891</v>
      </c>
      <c r="V1304" s="12" t="s">
        <v>8969</v>
      </c>
      <c r="W1304" s="12" t="s">
        <v>7891</v>
      </c>
      <c r="X1304" s="12" t="s">
        <v>7891</v>
      </c>
      <c r="Y1304" s="12" t="s">
        <v>7891</v>
      </c>
      <c r="Z1304" s="12" t="s">
        <v>7891</v>
      </c>
      <c r="AA1304" s="12" t="s">
        <v>8970</v>
      </c>
      <c r="AB1304" s="12" t="s">
        <v>8971</v>
      </c>
      <c r="AC1304" s="12" t="s">
        <v>7891</v>
      </c>
      <c r="AD1304" s="12" t="s">
        <v>7891</v>
      </c>
      <c r="AE1304" s="12" t="s">
        <v>7891</v>
      </c>
      <c r="AF1304" s="12" t="s">
        <v>7891</v>
      </c>
      <c r="AG1304" s="12" t="s">
        <v>7891</v>
      </c>
      <c r="AH1304" s="12" t="s">
        <v>7891</v>
      </c>
      <c r="AI1304" s="12" t="s">
        <v>7891</v>
      </c>
      <c r="AJ1304" s="12" t="s">
        <v>7891</v>
      </c>
      <c r="AK1304" s="12" t="s">
        <v>7891</v>
      </c>
      <c r="AL1304" s="12" t="s">
        <v>7891</v>
      </c>
      <c r="AM1304" s="12" t="s">
        <v>7891</v>
      </c>
      <c r="AN1304" s="12" t="s">
        <v>7891</v>
      </c>
      <c r="AO1304" s="12" t="s">
        <v>8972</v>
      </c>
      <c r="AP1304" s="12" t="s">
        <v>8973</v>
      </c>
      <c r="AQ1304" s="12" t="s">
        <v>7891</v>
      </c>
      <c r="AR1304" s="12" t="s">
        <v>7891</v>
      </c>
      <c r="AS1304" s="12" t="s">
        <v>7891</v>
      </c>
      <c r="AT1304" s="12" t="s">
        <v>8907</v>
      </c>
      <c r="AU1304" s="12">
        <v>2021</v>
      </c>
      <c r="AV1304" s="12">
        <v>66</v>
      </c>
      <c r="AW1304" s="12">
        <v>4</v>
      </c>
      <c r="AX1304" s="12" t="s">
        <v>7891</v>
      </c>
      <c r="AY1304" s="12" t="s">
        <v>7891</v>
      </c>
      <c r="AZ1304" s="12" t="s">
        <v>7891</v>
      </c>
      <c r="BA1304" s="12" t="s">
        <v>7891</v>
      </c>
      <c r="BB1304" s="12">
        <v>433</v>
      </c>
      <c r="BC1304" s="12">
        <v>441</v>
      </c>
      <c r="BD1304" s="12" t="s">
        <v>7891</v>
      </c>
      <c r="BE1304" s="12" t="s">
        <v>1539</v>
      </c>
      <c r="BF1304" s="12" t="s">
        <v>7891</v>
      </c>
      <c r="BG1304" s="12" t="s">
        <v>7891</v>
      </c>
      <c r="BH1304" s="12" t="s">
        <v>7891</v>
      </c>
      <c r="BI1304" s="12" t="s">
        <v>7891</v>
      </c>
      <c r="BJ1304" s="12" t="s">
        <v>7891</v>
      </c>
      <c r="BK1304" s="12" t="s">
        <v>7891</v>
      </c>
      <c r="BL1304" s="12" t="s">
        <v>7891</v>
      </c>
      <c r="BM1304" s="12">
        <v>34871029</v>
      </c>
      <c r="BN1304" s="12" t="s">
        <v>7891</v>
      </c>
      <c r="BO1304" s="12" t="s">
        <v>7891</v>
      </c>
      <c r="BP1304" s="12" t="s">
        <v>7891</v>
      </c>
      <c r="BQ1304" s="12" t="s">
        <v>7891</v>
      </c>
      <c r="BR1304" s="12" t="s">
        <v>8974</v>
      </c>
    </row>
    <row r="1305" spans="1:70" s="12" customFormat="1" ht="13" x14ac:dyDescent="0.3">
      <c r="A1305" s="12" t="s">
        <v>1827</v>
      </c>
      <c r="B1305" s="12" t="s">
        <v>1537</v>
      </c>
      <c r="C1305" s="15" t="str">
        <f>"2021"</f>
        <v>2021</v>
      </c>
      <c r="D1305" s="12" t="s">
        <v>1536</v>
      </c>
      <c r="E1305" s="12" t="s">
        <v>1538</v>
      </c>
      <c r="F1305" s="12" t="s">
        <v>1541</v>
      </c>
      <c r="G1305" s="12" t="str">
        <f>"00905550"</f>
        <v>00905550</v>
      </c>
      <c r="I1305" s="12" t="str">
        <f>"Nov2021"</f>
        <v>Nov2021</v>
      </c>
      <c r="J1305" s="12">
        <v>66</v>
      </c>
      <c r="K1305" s="12">
        <v>4</v>
      </c>
      <c r="L1305" s="12">
        <v>433</v>
      </c>
      <c r="M1305" s="12">
        <v>9</v>
      </c>
      <c r="N1305" s="12">
        <v>154031509</v>
      </c>
      <c r="O1305" s="12" t="s">
        <v>1539</v>
      </c>
      <c r="P1305" s="12" t="s">
        <v>441</v>
      </c>
      <c r="Q1305" s="12" t="s">
        <v>442</v>
      </c>
      <c r="R1305" s="12" t="s">
        <v>1540</v>
      </c>
      <c r="U1305" s="12" t="s">
        <v>1542</v>
      </c>
    </row>
    <row r="1306" spans="1:70" s="2" customFormat="1" ht="13" x14ac:dyDescent="0.3">
      <c r="A1306" s="2" t="s">
        <v>3856</v>
      </c>
      <c r="B1306" s="2" t="s">
        <v>3509</v>
      </c>
      <c r="C1306" s="9">
        <v>2021</v>
      </c>
      <c r="D1306" s="2" t="s">
        <v>1536</v>
      </c>
      <c r="E1306" s="2" t="s">
        <v>1538</v>
      </c>
      <c r="F1306" s="2" t="s">
        <v>3512</v>
      </c>
      <c r="G1306" s="2" t="str">
        <f>"00905550"</f>
        <v>00905550</v>
      </c>
      <c r="I1306" s="2" t="str">
        <f>"20211101"</f>
        <v>20211101</v>
      </c>
      <c r="J1306" s="2">
        <v>66</v>
      </c>
      <c r="K1306" s="2">
        <v>4</v>
      </c>
      <c r="L1306" s="2">
        <v>433</v>
      </c>
      <c r="M1306" s="2">
        <v>9</v>
      </c>
      <c r="N1306" s="2" t="s">
        <v>3510</v>
      </c>
      <c r="O1306" s="2" t="s">
        <v>1539</v>
      </c>
      <c r="P1306" s="2" t="s">
        <v>441</v>
      </c>
      <c r="Q1306" s="2" t="s">
        <v>1495</v>
      </c>
      <c r="R1306" s="2" t="s">
        <v>3511</v>
      </c>
      <c r="T1306" s="2" t="s">
        <v>3512</v>
      </c>
      <c r="U1306" s="2" t="s">
        <v>3513</v>
      </c>
    </row>
    <row r="1307" spans="1:70" s="2" customFormat="1" ht="13" x14ac:dyDescent="0.3">
      <c r="A1307" s="2" t="s">
        <v>6816</v>
      </c>
      <c r="B1307" s="2" t="s">
        <v>6744</v>
      </c>
      <c r="C1307" s="9">
        <v>2022</v>
      </c>
      <c r="D1307" s="2" t="s">
        <v>6743</v>
      </c>
      <c r="E1307" s="2" t="s">
        <v>4240</v>
      </c>
      <c r="G1307" s="2" t="s">
        <v>6745</v>
      </c>
      <c r="H1307" s="2" t="s">
        <v>6746</v>
      </c>
      <c r="K1307" s="11">
        <v>44708</v>
      </c>
      <c r="L1307" s="2" t="s">
        <v>6747</v>
      </c>
      <c r="N1307" s="2" t="s">
        <v>6748</v>
      </c>
    </row>
    <row r="1308" spans="1:70" s="2" customFormat="1" ht="13" x14ac:dyDescent="0.3">
      <c r="A1308" s="2" t="s">
        <v>11404</v>
      </c>
      <c r="B1308" s="2" t="s">
        <v>9039</v>
      </c>
      <c r="C1308" s="9" t="s">
        <v>7891</v>
      </c>
      <c r="D1308" s="2" t="s">
        <v>9040</v>
      </c>
      <c r="E1308" s="2" t="s">
        <v>9041</v>
      </c>
      <c r="U1308" s="2" t="s">
        <v>7891</v>
      </c>
      <c r="V1308" s="2" t="s">
        <v>9042</v>
      </c>
      <c r="W1308" s="2" t="s">
        <v>7891</v>
      </c>
      <c r="X1308" s="2" t="s">
        <v>7891</v>
      </c>
      <c r="Y1308" s="2" t="s">
        <v>7891</v>
      </c>
      <c r="Z1308" s="2" t="s">
        <v>7891</v>
      </c>
      <c r="AA1308" s="2" t="s">
        <v>7891</v>
      </c>
      <c r="AB1308" s="2" t="s">
        <v>9043</v>
      </c>
      <c r="AC1308" s="2" t="s">
        <v>7891</v>
      </c>
      <c r="AD1308" s="2" t="s">
        <v>7891</v>
      </c>
      <c r="AE1308" s="2" t="s">
        <v>7891</v>
      </c>
      <c r="AF1308" s="2" t="s">
        <v>7891</v>
      </c>
      <c r="AG1308" s="2" t="s">
        <v>7891</v>
      </c>
      <c r="AH1308" s="2" t="s">
        <v>7891</v>
      </c>
      <c r="AI1308" s="2" t="s">
        <v>7891</v>
      </c>
      <c r="AJ1308" s="2" t="s">
        <v>7891</v>
      </c>
      <c r="AK1308" s="2" t="s">
        <v>7891</v>
      </c>
      <c r="AL1308" s="2" t="s">
        <v>7891</v>
      </c>
      <c r="AM1308" s="2" t="s">
        <v>7891</v>
      </c>
      <c r="AN1308" s="2" t="s">
        <v>7891</v>
      </c>
      <c r="AO1308" s="2" t="s">
        <v>9044</v>
      </c>
      <c r="AP1308" s="2" t="s">
        <v>9045</v>
      </c>
      <c r="AQ1308" s="2" t="s">
        <v>7891</v>
      </c>
      <c r="AR1308" s="2" t="s">
        <v>7891</v>
      </c>
      <c r="AS1308" s="2" t="s">
        <v>7891</v>
      </c>
      <c r="AT1308" s="2" t="s">
        <v>9046</v>
      </c>
      <c r="AU1308" s="2">
        <v>2022</v>
      </c>
      <c r="AV1308" s="2">
        <v>46</v>
      </c>
      <c r="AW1308" s="2">
        <v>6</v>
      </c>
      <c r="AX1308" s="2" t="s">
        <v>7891</v>
      </c>
      <c r="AY1308" s="2" t="s">
        <v>7891</v>
      </c>
      <c r="AZ1308" s="2" t="s">
        <v>7891</v>
      </c>
      <c r="BA1308" s="2" t="s">
        <v>7891</v>
      </c>
      <c r="BB1308" s="2">
        <v>1414</v>
      </c>
      <c r="BC1308" s="2">
        <v>1423</v>
      </c>
      <c r="BD1308" s="2" t="s">
        <v>7891</v>
      </c>
      <c r="BE1308" s="2" t="s">
        <v>9047</v>
      </c>
      <c r="BF1308" s="2" t="s">
        <v>7891</v>
      </c>
      <c r="BG1308" s="2" t="s">
        <v>9007</v>
      </c>
      <c r="BH1308" s="2" t="s">
        <v>7891</v>
      </c>
      <c r="BI1308" s="2" t="s">
        <v>7891</v>
      </c>
      <c r="BJ1308" s="2" t="s">
        <v>7891</v>
      </c>
      <c r="BK1308" s="2" t="s">
        <v>7891</v>
      </c>
      <c r="BL1308" s="2" t="s">
        <v>7891</v>
      </c>
      <c r="BM1308" s="2">
        <v>34632956</v>
      </c>
      <c r="BN1308" s="2" t="s">
        <v>7891</v>
      </c>
      <c r="BO1308" s="2" t="s">
        <v>7891</v>
      </c>
      <c r="BP1308" s="2" t="s">
        <v>7891</v>
      </c>
      <c r="BQ1308" s="2" t="s">
        <v>7891</v>
      </c>
      <c r="BR1308" s="2" t="s">
        <v>9048</v>
      </c>
    </row>
    <row r="1309" spans="1:70" s="12" customFormat="1" ht="13" x14ac:dyDescent="0.3">
      <c r="A1309" s="12" t="s">
        <v>6816</v>
      </c>
      <c r="B1309" s="12" t="s">
        <v>6436</v>
      </c>
      <c r="C1309" s="14">
        <v>2022</v>
      </c>
      <c r="D1309" s="12" t="s">
        <v>6435</v>
      </c>
      <c r="E1309" s="12" t="s">
        <v>6439</v>
      </c>
      <c r="G1309" s="12" t="s">
        <v>6437</v>
      </c>
      <c r="H1309" s="12" t="s">
        <v>6438</v>
      </c>
      <c r="K1309" s="13">
        <v>44536</v>
      </c>
      <c r="N1309" s="12" t="s">
        <v>2734</v>
      </c>
    </row>
    <row r="1310" spans="1:70" s="2" customFormat="1" ht="13" x14ac:dyDescent="0.3">
      <c r="A1310" s="2" t="s">
        <v>3856</v>
      </c>
      <c r="B1310" s="2" t="s">
        <v>2731</v>
      </c>
      <c r="C1310" s="9">
        <v>2022</v>
      </c>
      <c r="D1310" s="2" t="s">
        <v>2730</v>
      </c>
      <c r="E1310" s="2" t="s">
        <v>2732</v>
      </c>
      <c r="F1310" s="2" t="s">
        <v>2736</v>
      </c>
      <c r="G1310" s="2" t="str">
        <f>"27697541"</f>
        <v>27697541</v>
      </c>
      <c r="I1310" s="2" t="str">
        <f>"20220101"</f>
        <v>20220101</v>
      </c>
      <c r="J1310" s="2">
        <v>131</v>
      </c>
      <c r="K1310" s="2">
        <v>1</v>
      </c>
      <c r="L1310" s="2">
        <v>86</v>
      </c>
      <c r="M1310" s="2">
        <v>12</v>
      </c>
      <c r="N1310" s="2" t="s">
        <v>2733</v>
      </c>
      <c r="O1310" s="2" t="s">
        <v>2734</v>
      </c>
      <c r="P1310" s="2" t="s">
        <v>441</v>
      </c>
      <c r="Q1310" s="2" t="s">
        <v>1495</v>
      </c>
      <c r="R1310" s="2" t="s">
        <v>2735</v>
      </c>
      <c r="T1310" s="2" t="s">
        <v>2736</v>
      </c>
      <c r="U1310" s="2" t="s">
        <v>2737</v>
      </c>
    </row>
    <row r="1311" spans="1:70" s="2" customFormat="1" ht="13" x14ac:dyDescent="0.3">
      <c r="A1311" s="2" t="s">
        <v>11404</v>
      </c>
      <c r="B1311" s="2" t="s">
        <v>8717</v>
      </c>
      <c r="C1311" s="9" t="s">
        <v>7891</v>
      </c>
      <c r="D1311" s="2" t="s">
        <v>8718</v>
      </c>
      <c r="E1311" s="2" t="s">
        <v>8719</v>
      </c>
      <c r="U1311" s="2" t="s">
        <v>7891</v>
      </c>
      <c r="V1311" s="2" t="s">
        <v>8720</v>
      </c>
      <c r="W1311" s="2" t="s">
        <v>7891</v>
      </c>
      <c r="X1311" s="2" t="s">
        <v>7891</v>
      </c>
      <c r="Y1311" s="2" t="s">
        <v>7891</v>
      </c>
      <c r="Z1311" s="2" t="s">
        <v>7891</v>
      </c>
      <c r="AA1311" s="2" t="s">
        <v>8721</v>
      </c>
      <c r="AB1311" s="2" t="s">
        <v>8722</v>
      </c>
      <c r="AC1311" s="2" t="s">
        <v>7891</v>
      </c>
      <c r="AD1311" s="2" t="s">
        <v>7891</v>
      </c>
      <c r="AE1311" s="2" t="s">
        <v>7891</v>
      </c>
      <c r="AF1311" s="2" t="s">
        <v>7891</v>
      </c>
      <c r="AG1311" s="2" t="s">
        <v>7891</v>
      </c>
      <c r="AH1311" s="2" t="s">
        <v>7891</v>
      </c>
      <c r="AI1311" s="2" t="s">
        <v>7891</v>
      </c>
      <c r="AJ1311" s="2" t="s">
        <v>7891</v>
      </c>
      <c r="AK1311" s="2" t="s">
        <v>7891</v>
      </c>
      <c r="AL1311" s="2" t="s">
        <v>7891</v>
      </c>
      <c r="AM1311" s="2" t="s">
        <v>7891</v>
      </c>
      <c r="AN1311" s="2" t="s">
        <v>7891</v>
      </c>
      <c r="AO1311" s="2" t="s">
        <v>8723</v>
      </c>
      <c r="AP1311" s="2" t="s">
        <v>8724</v>
      </c>
      <c r="AQ1311" s="2" t="s">
        <v>7891</v>
      </c>
      <c r="AR1311" s="2" t="s">
        <v>7891</v>
      </c>
      <c r="AS1311" s="2" t="s">
        <v>7891</v>
      </c>
      <c r="AT1311" s="2" t="s">
        <v>7891</v>
      </c>
      <c r="AU1311" s="2" t="s">
        <v>7891</v>
      </c>
      <c r="AV1311" s="2" t="s">
        <v>7891</v>
      </c>
      <c r="AW1311" s="2" t="s">
        <v>7891</v>
      </c>
      <c r="AX1311" s="2" t="s">
        <v>7891</v>
      </c>
      <c r="AY1311" s="2" t="s">
        <v>7891</v>
      </c>
      <c r="AZ1311" s="2" t="s">
        <v>7891</v>
      </c>
      <c r="BA1311" s="2" t="s">
        <v>7891</v>
      </c>
      <c r="BB1311" s="2" t="s">
        <v>7891</v>
      </c>
      <c r="BC1311" s="2" t="s">
        <v>7891</v>
      </c>
      <c r="BD1311" s="2" t="s">
        <v>7891</v>
      </c>
      <c r="BE1311" s="2" t="s">
        <v>8725</v>
      </c>
      <c r="BF1311" s="2" t="s">
        <v>7891</v>
      </c>
      <c r="BG1311" s="2" t="s">
        <v>8701</v>
      </c>
      <c r="BH1311" s="2" t="s">
        <v>7891</v>
      </c>
      <c r="BI1311" s="2" t="s">
        <v>7891</v>
      </c>
      <c r="BJ1311" s="2" t="s">
        <v>7891</v>
      </c>
      <c r="BK1311" s="2" t="s">
        <v>7891</v>
      </c>
      <c r="BL1311" s="2" t="s">
        <v>7891</v>
      </c>
      <c r="BM1311" s="2" t="s">
        <v>7891</v>
      </c>
      <c r="BN1311" s="2" t="s">
        <v>7891</v>
      </c>
      <c r="BO1311" s="2" t="s">
        <v>7891</v>
      </c>
      <c r="BP1311" s="2" t="s">
        <v>7891</v>
      </c>
      <c r="BQ1311" s="2" t="s">
        <v>7891</v>
      </c>
      <c r="BR1311" s="2" t="s">
        <v>8726</v>
      </c>
    </row>
    <row r="1312" spans="1:70" s="2" customFormat="1" ht="13" x14ac:dyDescent="0.3">
      <c r="A1312" s="2" t="s">
        <v>4086</v>
      </c>
      <c r="B1312" s="2" t="s">
        <v>4054</v>
      </c>
      <c r="C1312" s="9">
        <v>2021</v>
      </c>
      <c r="D1312" s="2" t="s">
        <v>4053</v>
      </c>
      <c r="E1312" s="2" t="s">
        <v>4055</v>
      </c>
      <c r="F1312" s="2" t="s">
        <v>4059</v>
      </c>
      <c r="H1312" s="2" t="str">
        <f>"9781119487579; 9781119487586; 9781119487562"</f>
        <v>9781119487579; 9781119487586; 9781119487562</v>
      </c>
      <c r="I1312" s="2" t="str">
        <f>"20210101"</f>
        <v>20210101</v>
      </c>
      <c r="L1312" s="2">
        <v>184</v>
      </c>
      <c r="M1312" s="2">
        <v>23</v>
      </c>
      <c r="N1312" s="2" t="s">
        <v>4056</v>
      </c>
      <c r="O1312" s="2" t="s">
        <v>4057</v>
      </c>
      <c r="P1312" s="2" t="s">
        <v>2926</v>
      </c>
      <c r="Q1312" s="2" t="s">
        <v>2078</v>
      </c>
      <c r="R1312" s="2" t="s">
        <v>4058</v>
      </c>
      <c r="T1312" s="2" t="s">
        <v>4059</v>
      </c>
      <c r="U1312" s="2" t="s">
        <v>4060</v>
      </c>
    </row>
    <row r="1313" spans="1:70" s="2" customFormat="1" ht="13" x14ac:dyDescent="0.3">
      <c r="A1313" s="2" t="s">
        <v>7079</v>
      </c>
      <c r="B1313" s="2" t="s">
        <v>7090</v>
      </c>
      <c r="C1313" s="9">
        <v>1993</v>
      </c>
      <c r="D1313" s="2" t="s">
        <v>7089</v>
      </c>
      <c r="E1313" s="2" t="s">
        <v>4438</v>
      </c>
      <c r="G1313" s="2" t="s">
        <v>7091</v>
      </c>
      <c r="H1313" s="2" t="s">
        <v>7092</v>
      </c>
      <c r="K1313" s="11">
        <v>44574</v>
      </c>
    </row>
    <row r="1314" spans="1:70" s="2" customFormat="1" ht="13" x14ac:dyDescent="0.3">
      <c r="A1314" s="2" t="s">
        <v>6816</v>
      </c>
      <c r="B1314" s="2" t="s">
        <v>4259</v>
      </c>
      <c r="C1314" s="9">
        <v>2021</v>
      </c>
      <c r="D1314" s="2" t="s">
        <v>4258</v>
      </c>
      <c r="E1314" s="2" t="s">
        <v>4262</v>
      </c>
      <c r="G1314" s="2" t="s">
        <v>4260</v>
      </c>
      <c r="H1314" s="2" t="s">
        <v>4261</v>
      </c>
      <c r="K1314" s="11">
        <v>44363</v>
      </c>
      <c r="N1314" s="2" t="s">
        <v>4263</v>
      </c>
    </row>
    <row r="1315" spans="1:70" s="12" customFormat="1" ht="13" x14ac:dyDescent="0.3">
      <c r="A1315" s="12" t="s">
        <v>11404</v>
      </c>
      <c r="B1315" s="12" t="s">
        <v>9645</v>
      </c>
      <c r="C1315" s="14" t="s">
        <v>7891</v>
      </c>
      <c r="D1315" s="12" t="s">
        <v>9646</v>
      </c>
      <c r="E1315" s="12" t="s">
        <v>9647</v>
      </c>
      <c r="U1315" s="12" t="s">
        <v>7891</v>
      </c>
      <c r="V1315" s="12" t="s">
        <v>9648</v>
      </c>
      <c r="W1315" s="12" t="s">
        <v>7891</v>
      </c>
      <c r="X1315" s="12" t="s">
        <v>7891</v>
      </c>
      <c r="Y1315" s="12" t="s">
        <v>7891</v>
      </c>
      <c r="Z1315" s="12" t="s">
        <v>7891</v>
      </c>
      <c r="AA1315" s="12" t="s">
        <v>7891</v>
      </c>
      <c r="AB1315" s="12" t="s">
        <v>7891</v>
      </c>
      <c r="AC1315" s="12" t="s">
        <v>7891</v>
      </c>
      <c r="AD1315" s="12" t="s">
        <v>7891</v>
      </c>
      <c r="AE1315" s="12" t="s">
        <v>7891</v>
      </c>
      <c r="AF1315" s="12" t="s">
        <v>7891</v>
      </c>
      <c r="AG1315" s="12" t="s">
        <v>7891</v>
      </c>
      <c r="AH1315" s="12" t="s">
        <v>7891</v>
      </c>
      <c r="AI1315" s="12" t="s">
        <v>7891</v>
      </c>
      <c r="AJ1315" s="12" t="s">
        <v>7891</v>
      </c>
      <c r="AK1315" s="12" t="s">
        <v>7891</v>
      </c>
      <c r="AL1315" s="12" t="s">
        <v>7891</v>
      </c>
      <c r="AM1315" s="12" t="s">
        <v>7891</v>
      </c>
      <c r="AN1315" s="12" t="s">
        <v>7891</v>
      </c>
      <c r="AO1315" s="12" t="s">
        <v>9649</v>
      </c>
      <c r="AP1315" s="12" t="s">
        <v>9650</v>
      </c>
      <c r="AQ1315" s="12" t="s">
        <v>7891</v>
      </c>
      <c r="AR1315" s="12" t="s">
        <v>7891</v>
      </c>
      <c r="AS1315" s="12" t="s">
        <v>7891</v>
      </c>
      <c r="AT1315" s="12" t="s">
        <v>7924</v>
      </c>
      <c r="AU1315" s="12">
        <v>2021</v>
      </c>
      <c r="AV1315" s="12">
        <v>53</v>
      </c>
      <c r="AW1315" s="12">
        <v>6</v>
      </c>
      <c r="AX1315" s="12" t="s">
        <v>7891</v>
      </c>
      <c r="AY1315" s="12" t="s">
        <v>7891</v>
      </c>
      <c r="AZ1315" s="12" t="s">
        <v>7891</v>
      </c>
      <c r="BA1315" s="12" t="s">
        <v>7891</v>
      </c>
      <c r="BB1315" s="12">
        <v>556</v>
      </c>
      <c r="BC1315" s="12">
        <v>563</v>
      </c>
      <c r="BD1315" s="12" t="s">
        <v>7891</v>
      </c>
      <c r="BE1315" s="12" t="s">
        <v>4263</v>
      </c>
      <c r="BF1315" s="12" t="s">
        <v>7891</v>
      </c>
      <c r="BG1315" s="12" t="s">
        <v>9570</v>
      </c>
      <c r="BH1315" s="12" t="s">
        <v>7891</v>
      </c>
      <c r="BI1315" s="12" t="s">
        <v>7891</v>
      </c>
      <c r="BJ1315" s="12" t="s">
        <v>7891</v>
      </c>
      <c r="BK1315" s="12" t="s">
        <v>7891</v>
      </c>
      <c r="BL1315" s="12" t="s">
        <v>7891</v>
      </c>
      <c r="BM1315" s="12">
        <v>34134147</v>
      </c>
      <c r="BN1315" s="12" t="s">
        <v>7891</v>
      </c>
      <c r="BO1315" s="12" t="s">
        <v>7891</v>
      </c>
      <c r="BP1315" s="12" t="s">
        <v>7891</v>
      </c>
      <c r="BQ1315" s="12" t="s">
        <v>7891</v>
      </c>
      <c r="BR1315" s="12" t="s">
        <v>9651</v>
      </c>
    </row>
    <row r="1316" spans="1:70" s="12" customFormat="1" ht="13" x14ac:dyDescent="0.3">
      <c r="A1316" s="12" t="s">
        <v>11404</v>
      </c>
      <c r="B1316" s="12" t="s">
        <v>11053</v>
      </c>
      <c r="C1316" s="14" t="s">
        <v>7891</v>
      </c>
      <c r="D1316" s="12" t="s">
        <v>11054</v>
      </c>
      <c r="E1316" s="12" t="s">
        <v>8247</v>
      </c>
      <c r="U1316" s="12" t="s">
        <v>7891</v>
      </c>
      <c r="V1316" s="12" t="s">
        <v>11055</v>
      </c>
      <c r="W1316" s="12" t="s">
        <v>7891</v>
      </c>
      <c r="X1316" s="12" t="s">
        <v>7891</v>
      </c>
      <c r="Y1316" s="12" t="s">
        <v>7891</v>
      </c>
      <c r="Z1316" s="12" t="s">
        <v>7891</v>
      </c>
      <c r="AA1316" s="12" t="s">
        <v>11056</v>
      </c>
      <c r="AB1316" s="12" t="s">
        <v>11057</v>
      </c>
      <c r="AC1316" s="12" t="s">
        <v>7891</v>
      </c>
      <c r="AD1316" s="12" t="s">
        <v>7891</v>
      </c>
      <c r="AE1316" s="12" t="s">
        <v>7891</v>
      </c>
      <c r="AF1316" s="12" t="s">
        <v>7891</v>
      </c>
      <c r="AG1316" s="12" t="s">
        <v>7891</v>
      </c>
      <c r="AH1316" s="12" t="s">
        <v>7891</v>
      </c>
      <c r="AI1316" s="12" t="s">
        <v>7891</v>
      </c>
      <c r="AJ1316" s="12" t="s">
        <v>7891</v>
      </c>
      <c r="AK1316" s="12" t="s">
        <v>7891</v>
      </c>
      <c r="AL1316" s="12" t="s">
        <v>7891</v>
      </c>
      <c r="AM1316" s="12" t="s">
        <v>7891</v>
      </c>
      <c r="AN1316" s="12" t="s">
        <v>7891</v>
      </c>
      <c r="AO1316" s="12" t="s">
        <v>8250</v>
      </c>
      <c r="AP1316" s="12" t="s">
        <v>7891</v>
      </c>
      <c r="AQ1316" s="12" t="s">
        <v>7891</v>
      </c>
      <c r="AR1316" s="12" t="s">
        <v>7891</v>
      </c>
      <c r="AS1316" s="12" t="s">
        <v>7891</v>
      </c>
      <c r="AT1316" s="12" t="s">
        <v>11058</v>
      </c>
      <c r="AU1316" s="12">
        <v>2020</v>
      </c>
      <c r="AV1316" s="12">
        <v>7</v>
      </c>
      <c r="AW1316" s="12">
        <v>10</v>
      </c>
      <c r="AX1316" s="12" t="s">
        <v>7891</v>
      </c>
      <c r="AY1316" s="12" t="s">
        <v>7891</v>
      </c>
      <c r="AZ1316" s="12" t="s">
        <v>7891</v>
      </c>
      <c r="BA1316" s="12" t="s">
        <v>7891</v>
      </c>
      <c r="BB1316" s="12" t="s">
        <v>7891</v>
      </c>
      <c r="BC1316" s="12" t="s">
        <v>7891</v>
      </c>
      <c r="BD1316" s="12" t="s">
        <v>11059</v>
      </c>
      <c r="BE1316" s="12" t="s">
        <v>11060</v>
      </c>
      <c r="BF1316" s="12" t="s">
        <v>7891</v>
      </c>
      <c r="BG1316" s="12" t="s">
        <v>7891</v>
      </c>
      <c r="BH1316" s="12" t="s">
        <v>7891</v>
      </c>
      <c r="BI1316" s="12" t="s">
        <v>7891</v>
      </c>
      <c r="BJ1316" s="12" t="s">
        <v>7891</v>
      </c>
      <c r="BK1316" s="12" t="s">
        <v>7891</v>
      </c>
      <c r="BL1316" s="12" t="s">
        <v>7891</v>
      </c>
      <c r="BM1316" s="12">
        <v>33118950</v>
      </c>
      <c r="BN1316" s="12" t="s">
        <v>7891</v>
      </c>
      <c r="BO1316" s="12" t="s">
        <v>7891</v>
      </c>
      <c r="BP1316" s="12" t="s">
        <v>7891</v>
      </c>
      <c r="BQ1316" s="12" t="s">
        <v>7891</v>
      </c>
      <c r="BR1316" s="12" t="s">
        <v>11061</v>
      </c>
    </row>
    <row r="1317" spans="1:70" s="2" customFormat="1" ht="13" x14ac:dyDescent="0.3">
      <c r="A1317" s="2" t="s">
        <v>11408</v>
      </c>
      <c r="B1317" s="2" t="s">
        <v>11053</v>
      </c>
      <c r="C1317" s="9" t="s">
        <v>7891</v>
      </c>
      <c r="D1317" s="2" t="s">
        <v>11054</v>
      </c>
      <c r="E1317" s="2" t="s">
        <v>8247</v>
      </c>
      <c r="U1317" s="2" t="s">
        <v>7891</v>
      </c>
      <c r="V1317" s="2" t="s">
        <v>11055</v>
      </c>
      <c r="W1317" s="2" t="s">
        <v>7891</v>
      </c>
      <c r="X1317" s="2" t="s">
        <v>7891</v>
      </c>
      <c r="Y1317" s="2" t="s">
        <v>7891</v>
      </c>
      <c r="Z1317" s="2" t="s">
        <v>7891</v>
      </c>
      <c r="AA1317" s="2" t="s">
        <v>11056</v>
      </c>
      <c r="AB1317" s="2" t="s">
        <v>11057</v>
      </c>
      <c r="AC1317" s="2" t="s">
        <v>7891</v>
      </c>
      <c r="AD1317" s="2" t="s">
        <v>7891</v>
      </c>
      <c r="AE1317" s="2" t="s">
        <v>7891</v>
      </c>
      <c r="AF1317" s="2" t="s">
        <v>7891</v>
      </c>
      <c r="AG1317" s="2" t="s">
        <v>7891</v>
      </c>
      <c r="AH1317" s="2" t="s">
        <v>7891</v>
      </c>
      <c r="AI1317" s="2" t="s">
        <v>7891</v>
      </c>
      <c r="AJ1317" s="2" t="s">
        <v>7891</v>
      </c>
      <c r="AK1317" s="2" t="s">
        <v>7891</v>
      </c>
      <c r="AL1317" s="2" t="s">
        <v>7891</v>
      </c>
      <c r="AM1317" s="2" t="s">
        <v>7891</v>
      </c>
      <c r="AN1317" s="2" t="s">
        <v>7891</v>
      </c>
      <c r="AO1317" s="2" t="s">
        <v>8250</v>
      </c>
      <c r="AP1317" s="2" t="s">
        <v>7891</v>
      </c>
      <c r="AQ1317" s="2" t="s">
        <v>7891</v>
      </c>
      <c r="AR1317" s="2" t="s">
        <v>7891</v>
      </c>
      <c r="AS1317" s="2" t="s">
        <v>7891</v>
      </c>
      <c r="AT1317" s="2" t="s">
        <v>11058</v>
      </c>
      <c r="AU1317" s="2">
        <v>2020</v>
      </c>
      <c r="AV1317" s="2">
        <v>7</v>
      </c>
      <c r="AW1317" s="2">
        <v>10</v>
      </c>
      <c r="AX1317" s="2" t="s">
        <v>7891</v>
      </c>
      <c r="AY1317" s="2" t="s">
        <v>7891</v>
      </c>
      <c r="AZ1317" s="2" t="s">
        <v>7891</v>
      </c>
      <c r="BA1317" s="2" t="s">
        <v>7891</v>
      </c>
      <c r="BB1317" s="2" t="s">
        <v>7891</v>
      </c>
      <c r="BC1317" s="2" t="s">
        <v>7891</v>
      </c>
      <c r="BD1317" s="2" t="s">
        <v>11059</v>
      </c>
      <c r="BE1317" s="2" t="s">
        <v>11060</v>
      </c>
      <c r="BF1317" s="2" t="s">
        <v>7891</v>
      </c>
      <c r="BG1317" s="2" t="s">
        <v>7891</v>
      </c>
      <c r="BH1317" s="2" t="s">
        <v>7891</v>
      </c>
      <c r="BI1317" s="2" t="s">
        <v>7891</v>
      </c>
      <c r="BJ1317" s="2" t="s">
        <v>7891</v>
      </c>
      <c r="BK1317" s="2" t="s">
        <v>7891</v>
      </c>
      <c r="BL1317" s="2" t="s">
        <v>7891</v>
      </c>
      <c r="BM1317" s="2">
        <v>33118950</v>
      </c>
      <c r="BN1317" s="2" t="s">
        <v>7891</v>
      </c>
      <c r="BO1317" s="2" t="s">
        <v>7891</v>
      </c>
      <c r="BP1317" s="2" t="s">
        <v>7891</v>
      </c>
      <c r="BQ1317" s="2" t="s">
        <v>7891</v>
      </c>
      <c r="BR1317" s="2" t="s">
        <v>11061</v>
      </c>
    </row>
    <row r="1318" spans="1:70" s="2" customFormat="1" ht="13" x14ac:dyDescent="0.3">
      <c r="A1318" s="2" t="s">
        <v>1827</v>
      </c>
      <c r="B1318" s="2" t="s">
        <v>1514</v>
      </c>
      <c r="C1318" s="10">
        <v>2022</v>
      </c>
      <c r="D1318" s="2" t="s">
        <v>1513</v>
      </c>
      <c r="E1318" s="2" t="s">
        <v>592</v>
      </c>
      <c r="F1318" s="2" t="s">
        <v>1516</v>
      </c>
      <c r="G1318" s="2" t="str">
        <f>"01650327"</f>
        <v>01650327</v>
      </c>
      <c r="I1318" s="2" t="str">
        <f>"Mar2022"</f>
        <v>Mar2022</v>
      </c>
      <c r="J1318" s="2">
        <v>300</v>
      </c>
      <c r="L1318" s="2">
        <v>326</v>
      </c>
      <c r="M1318" s="2">
        <v>8</v>
      </c>
      <c r="N1318" s="2">
        <v>155090113</v>
      </c>
      <c r="O1318" s="2" t="s">
        <v>1515</v>
      </c>
      <c r="P1318" s="2" t="s">
        <v>449</v>
      </c>
      <c r="Q1318" s="2" t="s">
        <v>498</v>
      </c>
      <c r="U1318" s="2" t="s">
        <v>1517</v>
      </c>
    </row>
    <row r="1319" spans="1:70" s="2" customFormat="1" ht="13" x14ac:dyDescent="0.3">
      <c r="A1319" s="2" t="s">
        <v>6816</v>
      </c>
      <c r="B1319" s="2" t="s">
        <v>4255</v>
      </c>
      <c r="C1319" s="9">
        <v>2022</v>
      </c>
      <c r="D1319" s="2" t="s">
        <v>4254</v>
      </c>
      <c r="E1319" s="2" t="s">
        <v>4157</v>
      </c>
      <c r="G1319" s="2" t="s">
        <v>4256</v>
      </c>
      <c r="H1319" s="2" t="s">
        <v>4257</v>
      </c>
      <c r="K1319" s="11">
        <v>44447</v>
      </c>
    </row>
    <row r="1320" spans="1:70" s="2" customFormat="1" ht="13" x14ac:dyDescent="0.3">
      <c r="A1320" s="2" t="s">
        <v>6816</v>
      </c>
      <c r="B1320" s="2" t="s">
        <v>6586</v>
      </c>
      <c r="C1320" s="9">
        <v>2022</v>
      </c>
      <c r="D1320" s="2" t="s">
        <v>6585</v>
      </c>
      <c r="E1320" s="2" t="s">
        <v>5271</v>
      </c>
      <c r="G1320" s="2" t="s">
        <v>6587</v>
      </c>
      <c r="H1320" s="2" t="s">
        <v>6588</v>
      </c>
      <c r="K1320" s="11">
        <v>44670</v>
      </c>
      <c r="N1320" s="2" t="s">
        <v>6589</v>
      </c>
    </row>
    <row r="1321" spans="1:70" s="12" customFormat="1" ht="13" x14ac:dyDescent="0.3">
      <c r="A1321" s="12" t="s">
        <v>6816</v>
      </c>
      <c r="B1321" s="12" t="s">
        <v>4597</v>
      </c>
      <c r="C1321" s="14">
        <v>2021</v>
      </c>
      <c r="D1321" s="12" t="s">
        <v>4596</v>
      </c>
      <c r="E1321" s="12" t="s">
        <v>4600</v>
      </c>
      <c r="G1321" s="12" t="s">
        <v>4598</v>
      </c>
      <c r="H1321" s="12" t="s">
        <v>4599</v>
      </c>
      <c r="K1321" s="13">
        <v>44246</v>
      </c>
      <c r="L1321" s="12" t="s">
        <v>4601</v>
      </c>
      <c r="N1321" s="12" t="s">
        <v>4602</v>
      </c>
    </row>
    <row r="1322" spans="1:70" s="2" customFormat="1" ht="13" x14ac:dyDescent="0.3">
      <c r="A1322" s="2" t="s">
        <v>11404</v>
      </c>
      <c r="B1322" s="2" t="s">
        <v>10409</v>
      </c>
      <c r="C1322" s="9" t="s">
        <v>7891</v>
      </c>
      <c r="D1322" s="2" t="s">
        <v>4596</v>
      </c>
      <c r="E1322" s="2" t="s">
        <v>9498</v>
      </c>
      <c r="U1322" s="2" t="s">
        <v>7891</v>
      </c>
      <c r="V1322" s="2" t="s">
        <v>10410</v>
      </c>
      <c r="W1322" s="2" t="s">
        <v>7891</v>
      </c>
      <c r="X1322" s="2" t="s">
        <v>7891</v>
      </c>
      <c r="Y1322" s="2" t="s">
        <v>7891</v>
      </c>
      <c r="Z1322" s="2" t="s">
        <v>7891</v>
      </c>
      <c r="AA1322" s="2" t="s">
        <v>7891</v>
      </c>
      <c r="AB1322" s="2" t="s">
        <v>7891</v>
      </c>
      <c r="AC1322" s="2" t="s">
        <v>7891</v>
      </c>
      <c r="AD1322" s="2" t="s">
        <v>7891</v>
      </c>
      <c r="AE1322" s="2" t="s">
        <v>7891</v>
      </c>
      <c r="AF1322" s="2" t="s">
        <v>7891</v>
      </c>
      <c r="AG1322" s="2" t="s">
        <v>7891</v>
      </c>
      <c r="AH1322" s="2" t="s">
        <v>7891</v>
      </c>
      <c r="AI1322" s="2" t="s">
        <v>7891</v>
      </c>
      <c r="AJ1322" s="2" t="s">
        <v>7891</v>
      </c>
      <c r="AK1322" s="2" t="s">
        <v>7891</v>
      </c>
      <c r="AL1322" s="2" t="s">
        <v>7891</v>
      </c>
      <c r="AM1322" s="2" t="s">
        <v>7891</v>
      </c>
      <c r="AN1322" s="2" t="s">
        <v>7891</v>
      </c>
      <c r="AO1322" s="2" t="s">
        <v>7891</v>
      </c>
      <c r="AP1322" s="2" t="s">
        <v>8438</v>
      </c>
      <c r="AQ1322" s="2" t="s">
        <v>7891</v>
      </c>
      <c r="AR1322" s="2" t="s">
        <v>7891</v>
      </c>
      <c r="AS1322" s="2" t="s">
        <v>7891</v>
      </c>
      <c r="AT1322" s="2" t="s">
        <v>10411</v>
      </c>
      <c r="AU1322" s="2">
        <v>2021</v>
      </c>
      <c r="AV1322" s="2">
        <v>13</v>
      </c>
      <c r="AW1322" s="2">
        <v>1</v>
      </c>
      <c r="AX1322" s="2" t="s">
        <v>7891</v>
      </c>
      <c r="AY1322" s="2" t="s">
        <v>7891</v>
      </c>
      <c r="AZ1322" s="2" t="s">
        <v>7891</v>
      </c>
      <c r="BA1322" s="2" t="s">
        <v>7891</v>
      </c>
      <c r="BB1322" s="2" t="s">
        <v>7891</v>
      </c>
      <c r="BC1322" s="2" t="s">
        <v>7891</v>
      </c>
      <c r="BD1322" s="2" t="s">
        <v>10412</v>
      </c>
      <c r="BE1322" s="2" t="s">
        <v>4602</v>
      </c>
      <c r="BF1322" s="2" t="s">
        <v>7891</v>
      </c>
      <c r="BG1322" s="2" t="s">
        <v>7891</v>
      </c>
      <c r="BH1322" s="2" t="s">
        <v>7891</v>
      </c>
      <c r="BI1322" s="2" t="s">
        <v>7891</v>
      </c>
      <c r="BJ1322" s="2" t="s">
        <v>7891</v>
      </c>
      <c r="BK1322" s="2" t="s">
        <v>7891</v>
      </c>
      <c r="BL1322" s="2" t="s">
        <v>7891</v>
      </c>
      <c r="BM1322" s="2">
        <v>33604219</v>
      </c>
      <c r="BN1322" s="2" t="s">
        <v>7891</v>
      </c>
      <c r="BO1322" s="2" t="s">
        <v>7891</v>
      </c>
      <c r="BP1322" s="2" t="s">
        <v>7891</v>
      </c>
      <c r="BQ1322" s="2" t="s">
        <v>7891</v>
      </c>
      <c r="BR1322" s="2" t="s">
        <v>10413</v>
      </c>
    </row>
    <row r="1323" spans="1:70" s="12" customFormat="1" ht="13" x14ac:dyDescent="0.3">
      <c r="A1323" s="12" t="s">
        <v>6816</v>
      </c>
      <c r="B1323" s="12" t="s">
        <v>4995</v>
      </c>
      <c r="C1323" s="14">
        <v>2021</v>
      </c>
      <c r="D1323" s="12" t="s">
        <v>4994</v>
      </c>
      <c r="E1323" s="12" t="s">
        <v>4998</v>
      </c>
      <c r="G1323" s="12" t="s">
        <v>4996</v>
      </c>
      <c r="H1323" s="12" t="s">
        <v>4997</v>
      </c>
      <c r="K1323" s="13">
        <v>44485</v>
      </c>
      <c r="L1323" s="12" t="s">
        <v>4999</v>
      </c>
      <c r="N1323" s="12" t="s">
        <v>5000</v>
      </c>
    </row>
    <row r="1324" spans="1:70" s="2" customFormat="1" ht="13" x14ac:dyDescent="0.3">
      <c r="A1324" s="2" t="s">
        <v>11404</v>
      </c>
      <c r="B1324" s="2" t="s">
        <v>9009</v>
      </c>
      <c r="C1324" s="9" t="s">
        <v>7891</v>
      </c>
      <c r="D1324" s="2" t="s">
        <v>4994</v>
      </c>
      <c r="E1324" s="2" t="s">
        <v>9010</v>
      </c>
      <c r="U1324" s="2" t="s">
        <v>7891</v>
      </c>
      <c r="V1324" s="2" t="s">
        <v>9011</v>
      </c>
      <c r="W1324" s="2" t="s">
        <v>7891</v>
      </c>
      <c r="X1324" s="2" t="s">
        <v>7891</v>
      </c>
      <c r="Y1324" s="2" t="s">
        <v>7891</v>
      </c>
      <c r="Z1324" s="2" t="s">
        <v>7891</v>
      </c>
      <c r="AA1324" s="2" t="s">
        <v>7891</v>
      </c>
      <c r="AB1324" s="2" t="s">
        <v>9012</v>
      </c>
      <c r="AC1324" s="2" t="s">
        <v>7891</v>
      </c>
      <c r="AD1324" s="2" t="s">
        <v>7891</v>
      </c>
      <c r="AE1324" s="2" t="s">
        <v>7891</v>
      </c>
      <c r="AF1324" s="2" t="s">
        <v>7891</v>
      </c>
      <c r="AG1324" s="2" t="s">
        <v>7891</v>
      </c>
      <c r="AH1324" s="2" t="s">
        <v>7891</v>
      </c>
      <c r="AI1324" s="2" t="s">
        <v>7891</v>
      </c>
      <c r="AJ1324" s="2" t="s">
        <v>7891</v>
      </c>
      <c r="AK1324" s="2" t="s">
        <v>7891</v>
      </c>
      <c r="AL1324" s="2" t="s">
        <v>7891</v>
      </c>
      <c r="AM1324" s="2" t="s">
        <v>7891</v>
      </c>
      <c r="AN1324" s="2" t="s">
        <v>7891</v>
      </c>
      <c r="AO1324" s="2" t="s">
        <v>7891</v>
      </c>
      <c r="AP1324" s="2" t="s">
        <v>9013</v>
      </c>
      <c r="AQ1324" s="2" t="s">
        <v>7891</v>
      </c>
      <c r="AR1324" s="2" t="s">
        <v>7891</v>
      </c>
      <c r="AS1324" s="2" t="s">
        <v>7891</v>
      </c>
      <c r="AT1324" s="2" t="s">
        <v>9014</v>
      </c>
      <c r="AU1324" s="2">
        <v>2021</v>
      </c>
      <c r="AV1324" s="2">
        <v>6</v>
      </c>
      <c r="AW1324" s="2">
        <v>1</v>
      </c>
      <c r="AX1324" s="2" t="s">
        <v>7891</v>
      </c>
      <c r="AY1324" s="2" t="s">
        <v>7891</v>
      </c>
      <c r="AZ1324" s="2" t="s">
        <v>7891</v>
      </c>
      <c r="BA1324" s="2" t="s">
        <v>7891</v>
      </c>
      <c r="BB1324" s="2" t="s">
        <v>7891</v>
      </c>
      <c r="BC1324" s="2" t="s">
        <v>7891</v>
      </c>
      <c r="BD1324" s="2">
        <v>40</v>
      </c>
      <c r="BE1324" s="2" t="s">
        <v>5000</v>
      </c>
      <c r="BF1324" s="2" t="s">
        <v>7891</v>
      </c>
      <c r="BG1324" s="2" t="s">
        <v>7891</v>
      </c>
      <c r="BH1324" s="2" t="s">
        <v>7891</v>
      </c>
      <c r="BI1324" s="2" t="s">
        <v>7891</v>
      </c>
      <c r="BJ1324" s="2" t="s">
        <v>7891</v>
      </c>
      <c r="BK1324" s="2" t="s">
        <v>7891</v>
      </c>
      <c r="BL1324" s="2" t="s">
        <v>7891</v>
      </c>
      <c r="BM1324" s="2">
        <v>34654487</v>
      </c>
      <c r="BN1324" s="2" t="s">
        <v>7891</v>
      </c>
      <c r="BO1324" s="2" t="s">
        <v>7891</v>
      </c>
      <c r="BP1324" s="2" t="s">
        <v>7891</v>
      </c>
      <c r="BQ1324" s="2" t="s">
        <v>7891</v>
      </c>
      <c r="BR1324" s="2" t="s">
        <v>9015</v>
      </c>
    </row>
    <row r="1325" spans="1:70" s="2" customFormat="1" ht="13" x14ac:dyDescent="0.3">
      <c r="A1325" s="2" t="s">
        <v>3856</v>
      </c>
      <c r="B1325" s="2" t="s">
        <v>3485</v>
      </c>
      <c r="C1325" s="9">
        <v>2021</v>
      </c>
      <c r="D1325" s="2" t="s">
        <v>3484</v>
      </c>
      <c r="E1325" s="2" t="s">
        <v>2622</v>
      </c>
      <c r="F1325" s="2" t="s">
        <v>3489</v>
      </c>
      <c r="G1325" s="2" t="str">
        <f>"04194209"</f>
        <v>04194209</v>
      </c>
      <c r="H1325" s="2" t="str">
        <f>"9798698587040"</f>
        <v>9798698587040</v>
      </c>
      <c r="I1325" s="2" t="str">
        <f>"20210101"</f>
        <v>20210101</v>
      </c>
      <c r="J1325" s="2">
        <v>82</v>
      </c>
      <c r="K1325" s="2" t="s">
        <v>3486</v>
      </c>
      <c r="N1325" s="2" t="s">
        <v>3487</v>
      </c>
      <c r="P1325" s="2" t="s">
        <v>2037</v>
      </c>
      <c r="Q1325" s="2" t="s">
        <v>2038</v>
      </c>
      <c r="R1325" s="2" t="s">
        <v>3488</v>
      </c>
      <c r="T1325" s="2" t="s">
        <v>3489</v>
      </c>
      <c r="U1325" s="2" t="s">
        <v>3490</v>
      </c>
    </row>
    <row r="1326" spans="1:70" s="2" customFormat="1" ht="13" x14ac:dyDescent="0.3">
      <c r="A1326" s="2" t="s">
        <v>11407</v>
      </c>
      <c r="B1326" s="2" t="s">
        <v>11556</v>
      </c>
      <c r="C1326" s="9" t="s">
        <v>7891</v>
      </c>
      <c r="D1326" s="2" t="s">
        <v>11557</v>
      </c>
      <c r="E1326" s="2" t="s">
        <v>11558</v>
      </c>
      <c r="U1326" s="2" t="s">
        <v>7891</v>
      </c>
      <c r="V1326" s="2" t="s">
        <v>11559</v>
      </c>
      <c r="W1326" s="2" t="s">
        <v>7891</v>
      </c>
      <c r="X1326" s="2" t="s">
        <v>7891</v>
      </c>
      <c r="Y1326" s="2" t="s">
        <v>7891</v>
      </c>
      <c r="Z1326" s="2" t="s">
        <v>7891</v>
      </c>
      <c r="AA1326" s="2" t="s">
        <v>7891</v>
      </c>
      <c r="AB1326" s="2" t="s">
        <v>7891</v>
      </c>
      <c r="AC1326" s="2" t="s">
        <v>7891</v>
      </c>
      <c r="AD1326" s="2" t="s">
        <v>7891</v>
      </c>
      <c r="AE1326" s="2" t="s">
        <v>7891</v>
      </c>
      <c r="AF1326" s="2" t="s">
        <v>7891</v>
      </c>
      <c r="AG1326" s="2" t="s">
        <v>7891</v>
      </c>
      <c r="AH1326" s="2" t="s">
        <v>7891</v>
      </c>
      <c r="AI1326" s="2" t="s">
        <v>7891</v>
      </c>
      <c r="AJ1326" s="2" t="s">
        <v>7891</v>
      </c>
      <c r="AK1326" s="2" t="s">
        <v>7891</v>
      </c>
      <c r="AL1326" s="2" t="s">
        <v>7891</v>
      </c>
      <c r="AM1326" s="2" t="s">
        <v>7891</v>
      </c>
      <c r="AN1326" s="2" t="s">
        <v>7891</v>
      </c>
      <c r="AO1326" s="2" t="s">
        <v>11560</v>
      </c>
      <c r="AP1326" s="2" t="s">
        <v>11561</v>
      </c>
      <c r="AQ1326" s="2" t="s">
        <v>7891</v>
      </c>
      <c r="AR1326" s="2" t="s">
        <v>7891</v>
      </c>
      <c r="AS1326" s="2" t="s">
        <v>7891</v>
      </c>
      <c r="AT1326" s="2" t="s">
        <v>7891</v>
      </c>
      <c r="AU1326" s="2">
        <v>2021</v>
      </c>
      <c r="AV1326" s="2">
        <v>15</v>
      </c>
      <c r="AW1326" s="2">
        <v>4</v>
      </c>
      <c r="AX1326" s="2" t="s">
        <v>7891</v>
      </c>
      <c r="AY1326" s="2" t="s">
        <v>7891</v>
      </c>
      <c r="AZ1326" s="2" t="s">
        <v>7891</v>
      </c>
      <c r="BA1326" s="2" t="s">
        <v>7891</v>
      </c>
      <c r="BB1326" s="2">
        <v>406</v>
      </c>
      <c r="BC1326" s="2">
        <v>425</v>
      </c>
      <c r="BD1326" s="2" t="s">
        <v>7891</v>
      </c>
      <c r="BE1326" s="2" t="s">
        <v>11562</v>
      </c>
      <c r="BF1326" s="2" t="s">
        <v>7891</v>
      </c>
      <c r="BG1326" s="2" t="s">
        <v>7891</v>
      </c>
      <c r="BH1326" s="2" t="s">
        <v>7891</v>
      </c>
      <c r="BI1326" s="2" t="s">
        <v>7891</v>
      </c>
      <c r="BJ1326" s="2" t="s">
        <v>7891</v>
      </c>
      <c r="BK1326" s="2" t="s">
        <v>7891</v>
      </c>
      <c r="BL1326" s="2" t="s">
        <v>7891</v>
      </c>
      <c r="BM1326" s="2" t="s">
        <v>7891</v>
      </c>
      <c r="BN1326" s="2" t="s">
        <v>7891</v>
      </c>
      <c r="BO1326" s="2" t="s">
        <v>7891</v>
      </c>
      <c r="BP1326" s="2" t="s">
        <v>7891</v>
      </c>
      <c r="BQ1326" s="2" t="s">
        <v>7891</v>
      </c>
      <c r="BR1326" s="2" t="s">
        <v>11563</v>
      </c>
    </row>
    <row r="1327" spans="1:70" s="12" customFormat="1" ht="13" x14ac:dyDescent="0.3">
      <c r="A1327" s="12" t="s">
        <v>6954</v>
      </c>
      <c r="B1327" s="12" t="s">
        <v>6901</v>
      </c>
      <c r="C1327" s="14">
        <v>2021</v>
      </c>
      <c r="D1327" s="12" t="s">
        <v>6900</v>
      </c>
      <c r="E1327" s="12" t="s">
        <v>6904</v>
      </c>
      <c r="G1327" s="12" t="s">
        <v>6902</v>
      </c>
      <c r="H1327" s="12" t="s">
        <v>6903</v>
      </c>
      <c r="K1327" s="13">
        <v>44242</v>
      </c>
    </row>
    <row r="1328" spans="1:70" s="2" customFormat="1" ht="13" x14ac:dyDescent="0.3">
      <c r="A1328" s="2" t="s">
        <v>7505</v>
      </c>
      <c r="B1328" s="2" t="s">
        <v>7451</v>
      </c>
      <c r="C1328" s="9">
        <v>2021</v>
      </c>
      <c r="D1328" s="2" t="s">
        <v>7452</v>
      </c>
      <c r="E1328" s="2" t="s">
        <v>7453</v>
      </c>
      <c r="G1328" s="2">
        <v>17</v>
      </c>
      <c r="H1328" s="2">
        <v>725</v>
      </c>
      <c r="J1328" s="2">
        <v>286</v>
      </c>
      <c r="K1328" s="2">
        <v>288</v>
      </c>
      <c r="O1328" s="2" t="s">
        <v>7454</v>
      </c>
      <c r="P1328" s="2" t="s">
        <v>467</v>
      </c>
      <c r="Q1328" s="2" t="s">
        <v>7218</v>
      </c>
      <c r="S1328" s="2" t="s">
        <v>7219</v>
      </c>
      <c r="T1328" s="2" t="s">
        <v>7455</v>
      </c>
    </row>
    <row r="1329" spans="1:70" s="12" customFormat="1" ht="13" x14ac:dyDescent="0.3">
      <c r="A1329" s="12" t="s">
        <v>7738</v>
      </c>
      <c r="B1329" s="12" t="s">
        <v>7667</v>
      </c>
      <c r="C1329" s="14">
        <v>2021</v>
      </c>
      <c r="D1329" s="12" t="s">
        <v>7668</v>
      </c>
      <c r="E1329" s="12" t="s">
        <v>577</v>
      </c>
      <c r="G1329" s="12">
        <v>63</v>
      </c>
      <c r="H1329" s="12">
        <v>2</v>
      </c>
      <c r="J1329" s="12">
        <v>142</v>
      </c>
      <c r="K1329" s="12">
        <v>145</v>
      </c>
      <c r="M1329" s="12">
        <v>1</v>
      </c>
      <c r="N1329" s="12" t="s">
        <v>7669</v>
      </c>
      <c r="O1329" s="12" t="s">
        <v>7670</v>
      </c>
      <c r="P1329" s="12" t="s">
        <v>467</v>
      </c>
      <c r="Q1329" s="12" t="s">
        <v>7218</v>
      </c>
      <c r="R1329" s="12" t="s">
        <v>7266</v>
      </c>
      <c r="S1329" s="12" t="s">
        <v>7219</v>
      </c>
      <c r="T1329" s="12" t="s">
        <v>7671</v>
      </c>
    </row>
    <row r="1330" spans="1:70" s="12" customFormat="1" ht="13" x14ac:dyDescent="0.3">
      <c r="A1330" s="12" t="s">
        <v>7858</v>
      </c>
      <c r="B1330" s="12" t="s">
        <v>7667</v>
      </c>
      <c r="C1330" s="14">
        <v>2021</v>
      </c>
      <c r="D1330" s="12" t="s">
        <v>7668</v>
      </c>
      <c r="E1330" s="12" t="s">
        <v>577</v>
      </c>
      <c r="G1330" s="12">
        <v>63</v>
      </c>
      <c r="H1330" s="12">
        <v>2</v>
      </c>
      <c r="J1330" s="12">
        <v>142</v>
      </c>
      <c r="K1330" s="12">
        <v>145</v>
      </c>
      <c r="M1330" s="12">
        <v>1</v>
      </c>
      <c r="N1330" s="12" t="s">
        <v>7669</v>
      </c>
      <c r="O1330" s="12" t="s">
        <v>7670</v>
      </c>
      <c r="P1330" s="12" t="s">
        <v>467</v>
      </c>
      <c r="Q1330" s="12" t="s">
        <v>7218</v>
      </c>
      <c r="R1330" s="12" t="s">
        <v>7266</v>
      </c>
      <c r="S1330" s="12" t="s">
        <v>7219</v>
      </c>
      <c r="T1330" s="12" t="s">
        <v>7671</v>
      </c>
    </row>
    <row r="1331" spans="1:70" s="2" customFormat="1" ht="13" x14ac:dyDescent="0.3">
      <c r="A1331" s="2" t="s">
        <v>7886</v>
      </c>
      <c r="B1331" s="2" t="s">
        <v>7667</v>
      </c>
      <c r="C1331" s="9">
        <v>2021</v>
      </c>
      <c r="D1331" s="2" t="s">
        <v>7668</v>
      </c>
      <c r="E1331" s="2" t="s">
        <v>577</v>
      </c>
      <c r="G1331" s="2">
        <v>63</v>
      </c>
      <c r="H1331" s="2">
        <v>2</v>
      </c>
      <c r="J1331" s="2">
        <v>142</v>
      </c>
      <c r="K1331" s="2">
        <v>145</v>
      </c>
      <c r="M1331" s="2">
        <v>1</v>
      </c>
      <c r="N1331" s="2" t="s">
        <v>7669</v>
      </c>
      <c r="O1331" s="2" t="s">
        <v>7670</v>
      </c>
      <c r="P1331" s="2" t="s">
        <v>467</v>
      </c>
      <c r="Q1331" s="2" t="s">
        <v>7218</v>
      </c>
      <c r="R1331" s="2" t="s">
        <v>7266</v>
      </c>
      <c r="S1331" s="2" t="s">
        <v>7219</v>
      </c>
      <c r="T1331" s="2" t="s">
        <v>7671</v>
      </c>
    </row>
    <row r="1332" spans="1:70" s="2" customFormat="1" ht="13" x14ac:dyDescent="0.3">
      <c r="A1332" s="2" t="s">
        <v>11404</v>
      </c>
      <c r="B1332" s="2" t="s">
        <v>10916</v>
      </c>
      <c r="C1332" s="9" t="s">
        <v>7891</v>
      </c>
      <c r="D1332" s="2" t="s">
        <v>10917</v>
      </c>
      <c r="E1332" s="2" t="s">
        <v>10918</v>
      </c>
      <c r="U1332" s="2" t="s">
        <v>7891</v>
      </c>
      <c r="V1332" s="2" t="s">
        <v>10919</v>
      </c>
      <c r="W1332" s="2" t="s">
        <v>7891</v>
      </c>
      <c r="X1332" s="2" t="s">
        <v>7891</v>
      </c>
      <c r="Y1332" s="2" t="s">
        <v>7891</v>
      </c>
      <c r="Z1332" s="2" t="s">
        <v>7891</v>
      </c>
      <c r="AA1332" s="2" t="s">
        <v>10920</v>
      </c>
      <c r="AB1332" s="2" t="s">
        <v>7891</v>
      </c>
      <c r="AC1332" s="2" t="s">
        <v>7891</v>
      </c>
      <c r="AD1332" s="2" t="s">
        <v>7891</v>
      </c>
      <c r="AE1332" s="2" t="s">
        <v>7891</v>
      </c>
      <c r="AF1332" s="2" t="s">
        <v>7891</v>
      </c>
      <c r="AG1332" s="2" t="s">
        <v>7891</v>
      </c>
      <c r="AH1332" s="2" t="s">
        <v>7891</v>
      </c>
      <c r="AI1332" s="2" t="s">
        <v>7891</v>
      </c>
      <c r="AJ1332" s="2" t="s">
        <v>7891</v>
      </c>
      <c r="AK1332" s="2" t="s">
        <v>7891</v>
      </c>
      <c r="AL1332" s="2" t="s">
        <v>7891</v>
      </c>
      <c r="AM1332" s="2" t="s">
        <v>7891</v>
      </c>
      <c r="AN1332" s="2" t="s">
        <v>7891</v>
      </c>
      <c r="AO1332" s="2" t="s">
        <v>10921</v>
      </c>
      <c r="AP1332" s="2" t="s">
        <v>10922</v>
      </c>
      <c r="AQ1332" s="2" t="s">
        <v>7891</v>
      </c>
      <c r="AR1332" s="2" t="s">
        <v>7891</v>
      </c>
      <c r="AS1332" s="2" t="s">
        <v>7891</v>
      </c>
      <c r="AT1332" s="2" t="s">
        <v>7924</v>
      </c>
      <c r="AU1332" s="2">
        <v>2020</v>
      </c>
      <c r="AV1332" s="2">
        <v>11</v>
      </c>
      <c r="AW1332" s="2">
        <v>4</v>
      </c>
      <c r="AX1332" s="2" t="s">
        <v>7891</v>
      </c>
      <c r="AY1332" s="2" t="s">
        <v>7891</v>
      </c>
      <c r="AZ1332" s="2" t="s">
        <v>7891</v>
      </c>
      <c r="BA1332" s="2" t="s">
        <v>7891</v>
      </c>
      <c r="BB1332" s="2">
        <v>533</v>
      </c>
      <c r="BC1332" s="2">
        <v>535</v>
      </c>
      <c r="BD1332" s="2" t="s">
        <v>7891</v>
      </c>
      <c r="BE1332" s="2" t="s">
        <v>10923</v>
      </c>
      <c r="BF1332" s="2" t="s">
        <v>7891</v>
      </c>
      <c r="BG1332" s="2" t="s">
        <v>7891</v>
      </c>
      <c r="BH1332" s="2" t="s">
        <v>7891</v>
      </c>
      <c r="BI1332" s="2" t="s">
        <v>7891</v>
      </c>
      <c r="BJ1332" s="2" t="s">
        <v>7891</v>
      </c>
      <c r="BK1332" s="2" t="s">
        <v>7891</v>
      </c>
      <c r="BL1332" s="2" t="s">
        <v>7891</v>
      </c>
      <c r="BM1332" s="2" t="s">
        <v>7891</v>
      </c>
      <c r="BN1332" s="2" t="s">
        <v>7891</v>
      </c>
      <c r="BO1332" s="2" t="s">
        <v>7891</v>
      </c>
      <c r="BP1332" s="2" t="s">
        <v>7891</v>
      </c>
      <c r="BQ1332" s="2" t="s">
        <v>7891</v>
      </c>
      <c r="BR1332" s="2" t="s">
        <v>10924</v>
      </c>
    </row>
    <row r="1333" spans="1:70" s="12" customFormat="1" ht="13" x14ac:dyDescent="0.3">
      <c r="A1333" s="12" t="s">
        <v>7738</v>
      </c>
      <c r="B1333" s="12" t="s">
        <v>7685</v>
      </c>
      <c r="C1333" s="14">
        <v>2021</v>
      </c>
      <c r="D1333" s="12" t="s">
        <v>7686</v>
      </c>
      <c r="E1333" s="12" t="s">
        <v>7230</v>
      </c>
      <c r="G1333" s="12">
        <v>70</v>
      </c>
      <c r="H1333" s="12">
        <v>1</v>
      </c>
      <c r="J1333" s="12">
        <v>130</v>
      </c>
      <c r="K1333" s="12">
        <v>145</v>
      </c>
      <c r="M1333" s="12">
        <v>6</v>
      </c>
      <c r="N1333" s="12" t="s">
        <v>4012</v>
      </c>
      <c r="O1333" s="12" t="s">
        <v>7687</v>
      </c>
      <c r="P1333" s="12" t="s">
        <v>467</v>
      </c>
      <c r="Q1333" s="12" t="s">
        <v>7218</v>
      </c>
      <c r="S1333" s="12" t="s">
        <v>7219</v>
      </c>
      <c r="T1333" s="12" t="s">
        <v>7688</v>
      </c>
    </row>
    <row r="1334" spans="1:70" s="12" customFormat="1" ht="13" x14ac:dyDescent="0.3">
      <c r="A1334" s="12" t="s">
        <v>11408</v>
      </c>
      <c r="B1334" s="12" t="s">
        <v>11671</v>
      </c>
      <c r="C1334" s="14" t="s">
        <v>7891</v>
      </c>
      <c r="D1334" s="12" t="s">
        <v>7686</v>
      </c>
      <c r="E1334" s="12" t="s">
        <v>7898</v>
      </c>
      <c r="U1334" s="12" t="s">
        <v>7891</v>
      </c>
      <c r="V1334" s="12" t="s">
        <v>11672</v>
      </c>
      <c r="W1334" s="12" t="s">
        <v>7891</v>
      </c>
      <c r="X1334" s="12" t="s">
        <v>7891</v>
      </c>
      <c r="Y1334" s="12" t="s">
        <v>7891</v>
      </c>
      <c r="Z1334" s="12" t="s">
        <v>7891</v>
      </c>
      <c r="AA1334" s="12" t="s">
        <v>7891</v>
      </c>
      <c r="AB1334" s="12" t="s">
        <v>11673</v>
      </c>
      <c r="AC1334" s="12" t="s">
        <v>7891</v>
      </c>
      <c r="AD1334" s="12" t="s">
        <v>7891</v>
      </c>
      <c r="AE1334" s="12" t="s">
        <v>7891</v>
      </c>
      <c r="AF1334" s="12" t="s">
        <v>7891</v>
      </c>
      <c r="AG1334" s="12" t="s">
        <v>7891</v>
      </c>
      <c r="AH1334" s="12" t="s">
        <v>7891</v>
      </c>
      <c r="AI1334" s="12" t="s">
        <v>7891</v>
      </c>
      <c r="AJ1334" s="12" t="s">
        <v>7891</v>
      </c>
      <c r="AK1334" s="12" t="s">
        <v>7891</v>
      </c>
      <c r="AL1334" s="12" t="s">
        <v>7891</v>
      </c>
      <c r="AM1334" s="12" t="s">
        <v>7891</v>
      </c>
      <c r="AN1334" s="12" t="s">
        <v>7891</v>
      </c>
      <c r="AO1334" s="12" t="s">
        <v>7899</v>
      </c>
      <c r="AP1334" s="12" t="s">
        <v>7900</v>
      </c>
      <c r="AQ1334" s="12" t="s">
        <v>7891</v>
      </c>
      <c r="AR1334" s="12" t="s">
        <v>7891</v>
      </c>
      <c r="AS1334" s="12" t="s">
        <v>7891</v>
      </c>
      <c r="AT1334" s="12" t="s">
        <v>7945</v>
      </c>
      <c r="AU1334" s="12">
        <v>2021</v>
      </c>
      <c r="AV1334" s="12">
        <v>70</v>
      </c>
      <c r="AW1334" s="12">
        <v>1</v>
      </c>
      <c r="AX1334" s="12" t="s">
        <v>7891</v>
      </c>
      <c r="AY1334" s="12" t="s">
        <v>7891</v>
      </c>
      <c r="AZ1334" s="12" t="s">
        <v>7891</v>
      </c>
      <c r="BA1334" s="12" t="s">
        <v>7891</v>
      </c>
      <c r="BB1334" s="12">
        <v>130</v>
      </c>
      <c r="BC1334" s="12">
        <v>145</v>
      </c>
      <c r="BD1334" s="12" t="s">
        <v>7891</v>
      </c>
      <c r="BE1334" s="12" t="s">
        <v>4012</v>
      </c>
      <c r="BF1334" s="12" t="s">
        <v>7891</v>
      </c>
      <c r="BG1334" s="12" t="s">
        <v>10795</v>
      </c>
      <c r="BH1334" s="12" t="s">
        <v>7891</v>
      </c>
      <c r="BI1334" s="12" t="s">
        <v>7891</v>
      </c>
      <c r="BJ1334" s="12" t="s">
        <v>7891</v>
      </c>
      <c r="BK1334" s="12" t="s">
        <v>7891</v>
      </c>
      <c r="BL1334" s="12" t="s">
        <v>7891</v>
      </c>
      <c r="BM1334" s="12" t="s">
        <v>7891</v>
      </c>
      <c r="BN1334" s="12" t="s">
        <v>7891</v>
      </c>
      <c r="BO1334" s="12" t="s">
        <v>7891</v>
      </c>
      <c r="BP1334" s="12" t="s">
        <v>7891</v>
      </c>
      <c r="BQ1334" s="12" t="s">
        <v>7891</v>
      </c>
      <c r="BR1334" s="12" t="s">
        <v>11674</v>
      </c>
    </row>
    <row r="1335" spans="1:70" s="2" customFormat="1" ht="13" x14ac:dyDescent="0.3">
      <c r="A1335" s="2" t="s">
        <v>4015</v>
      </c>
      <c r="B1335" s="2" t="s">
        <v>4010</v>
      </c>
      <c r="C1335" s="9">
        <v>2020</v>
      </c>
      <c r="D1335" s="2" t="s">
        <v>4009</v>
      </c>
      <c r="E1335" s="2" t="s">
        <v>2050</v>
      </c>
      <c r="F1335" s="2" t="s">
        <v>4013</v>
      </c>
      <c r="G1335" s="2" t="str">
        <f>"01976664"</f>
        <v>01976664</v>
      </c>
      <c r="I1335" s="2" t="str">
        <f>"20201215"</f>
        <v>20201215</v>
      </c>
      <c r="N1335" s="2" t="s">
        <v>4011</v>
      </c>
      <c r="O1335" s="2" t="s">
        <v>4012</v>
      </c>
      <c r="P1335" s="2" t="s">
        <v>2053</v>
      </c>
      <c r="Q1335" s="2" t="s">
        <v>2054</v>
      </c>
      <c r="R1335" s="2" t="s">
        <v>2055</v>
      </c>
      <c r="T1335" s="2" t="s">
        <v>4013</v>
      </c>
      <c r="U1335" s="2" t="s">
        <v>4014</v>
      </c>
    </row>
    <row r="1336" spans="1:70" s="12" customFormat="1" ht="13" x14ac:dyDescent="0.3">
      <c r="A1336" s="12" t="s">
        <v>6816</v>
      </c>
      <c r="B1336" s="12" t="s">
        <v>5429</v>
      </c>
      <c r="C1336" s="14">
        <v>2021</v>
      </c>
      <c r="D1336" s="12" t="s">
        <v>5428</v>
      </c>
      <c r="E1336" s="12" t="s">
        <v>5432</v>
      </c>
      <c r="G1336" s="12" t="s">
        <v>5430</v>
      </c>
      <c r="H1336" s="12" t="s">
        <v>5431</v>
      </c>
      <c r="K1336" s="13">
        <v>44357</v>
      </c>
      <c r="N1336" s="12" t="s">
        <v>1318</v>
      </c>
    </row>
    <row r="1337" spans="1:70" s="12" customFormat="1" ht="13" x14ac:dyDescent="0.3">
      <c r="A1337" s="12" t="s">
        <v>11404</v>
      </c>
      <c r="B1337" s="12" t="s">
        <v>9652</v>
      </c>
      <c r="C1337" s="14" t="s">
        <v>7891</v>
      </c>
      <c r="D1337" s="12" t="s">
        <v>5428</v>
      </c>
      <c r="E1337" s="12" t="s">
        <v>9653</v>
      </c>
      <c r="U1337" s="12" t="s">
        <v>7891</v>
      </c>
      <c r="V1337" s="12" t="s">
        <v>9654</v>
      </c>
      <c r="W1337" s="12" t="s">
        <v>7891</v>
      </c>
      <c r="X1337" s="12" t="s">
        <v>7891</v>
      </c>
      <c r="Y1337" s="12" t="s">
        <v>7891</v>
      </c>
      <c r="Z1337" s="12" t="s">
        <v>7891</v>
      </c>
      <c r="AA1337" s="12" t="s">
        <v>7891</v>
      </c>
      <c r="AB1337" s="12" t="s">
        <v>9655</v>
      </c>
      <c r="AC1337" s="12" t="s">
        <v>7891</v>
      </c>
      <c r="AD1337" s="12" t="s">
        <v>7891</v>
      </c>
      <c r="AE1337" s="12" t="s">
        <v>7891</v>
      </c>
      <c r="AF1337" s="12" t="s">
        <v>7891</v>
      </c>
      <c r="AG1337" s="12" t="s">
        <v>7891</v>
      </c>
      <c r="AH1337" s="12" t="s">
        <v>7891</v>
      </c>
      <c r="AI1337" s="12" t="s">
        <v>7891</v>
      </c>
      <c r="AJ1337" s="12" t="s">
        <v>7891</v>
      </c>
      <c r="AK1337" s="12" t="s">
        <v>7891</v>
      </c>
      <c r="AL1337" s="12" t="s">
        <v>7891</v>
      </c>
      <c r="AM1337" s="12" t="s">
        <v>7891</v>
      </c>
      <c r="AN1337" s="12" t="s">
        <v>7891</v>
      </c>
      <c r="AO1337" s="12" t="s">
        <v>9656</v>
      </c>
      <c r="AP1337" s="12" t="s">
        <v>9657</v>
      </c>
      <c r="AQ1337" s="12" t="s">
        <v>7891</v>
      </c>
      <c r="AR1337" s="12" t="s">
        <v>7891</v>
      </c>
      <c r="AS1337" s="12" t="s">
        <v>7891</v>
      </c>
      <c r="AT1337" s="12" t="s">
        <v>7924</v>
      </c>
      <c r="AU1337" s="12">
        <v>2021</v>
      </c>
      <c r="AV1337" s="12">
        <v>24</v>
      </c>
      <c r="AW1337" s="12">
        <v>6</v>
      </c>
      <c r="AX1337" s="12" t="s">
        <v>7891</v>
      </c>
      <c r="AY1337" s="12" t="s">
        <v>7891</v>
      </c>
      <c r="AZ1337" s="12" t="s">
        <v>7891</v>
      </c>
      <c r="BA1337" s="12" t="s">
        <v>7891</v>
      </c>
      <c r="BB1337" s="12">
        <v>867</v>
      </c>
      <c r="BC1337" s="12">
        <v>879</v>
      </c>
      <c r="BD1337" s="12" t="s">
        <v>7891</v>
      </c>
      <c r="BE1337" s="12" t="s">
        <v>1318</v>
      </c>
      <c r="BF1337" s="12" t="s">
        <v>7891</v>
      </c>
      <c r="BG1337" s="12" t="s">
        <v>9570</v>
      </c>
      <c r="BH1337" s="12" t="s">
        <v>7891</v>
      </c>
      <c r="BI1337" s="12" t="s">
        <v>7891</v>
      </c>
      <c r="BJ1337" s="12" t="s">
        <v>7891</v>
      </c>
      <c r="BK1337" s="12" t="s">
        <v>7891</v>
      </c>
      <c r="BL1337" s="12" t="s">
        <v>7891</v>
      </c>
      <c r="BM1337" s="12">
        <v>34110487</v>
      </c>
      <c r="BN1337" s="12" t="s">
        <v>7891</v>
      </c>
      <c r="BO1337" s="12" t="s">
        <v>7891</v>
      </c>
      <c r="BP1337" s="12" t="s">
        <v>7891</v>
      </c>
      <c r="BQ1337" s="12" t="s">
        <v>7891</v>
      </c>
      <c r="BR1337" s="12" t="s">
        <v>9658</v>
      </c>
    </row>
    <row r="1338" spans="1:70" s="12" customFormat="1" ht="13" x14ac:dyDescent="0.3">
      <c r="A1338" s="12" t="s">
        <v>1827</v>
      </c>
      <c r="B1338" s="12" t="s">
        <v>1316</v>
      </c>
      <c r="C1338" s="15" t="str">
        <f>"2021"</f>
        <v>2021</v>
      </c>
      <c r="D1338" s="12" t="s">
        <v>1315</v>
      </c>
      <c r="E1338" s="12" t="s">
        <v>1317</v>
      </c>
      <c r="F1338" s="12" t="s">
        <v>1320</v>
      </c>
      <c r="G1338" s="12" t="str">
        <f>"14341816"</f>
        <v>14341816</v>
      </c>
      <c r="I1338" s="12" t="str">
        <f>"Dec2021"</f>
        <v>Dec2021</v>
      </c>
      <c r="J1338" s="12">
        <v>24</v>
      </c>
      <c r="K1338" s="12">
        <v>6</v>
      </c>
      <c r="L1338" s="12">
        <v>867</v>
      </c>
      <c r="M1338" s="12">
        <v>13</v>
      </c>
      <c r="N1338" s="12">
        <v>153553826</v>
      </c>
      <c r="O1338" s="12" t="s">
        <v>1318</v>
      </c>
      <c r="P1338" s="12" t="s">
        <v>691</v>
      </c>
      <c r="Q1338" s="12" t="s">
        <v>654</v>
      </c>
      <c r="R1338" s="12" t="s">
        <v>1319</v>
      </c>
      <c r="U1338" s="12" t="s">
        <v>1321</v>
      </c>
    </row>
    <row r="1339" spans="1:70" s="2" customFormat="1" ht="13" x14ac:dyDescent="0.3">
      <c r="A1339" s="2" t="s">
        <v>3856</v>
      </c>
      <c r="B1339" s="2" t="s">
        <v>1316</v>
      </c>
      <c r="C1339" s="9">
        <v>2021</v>
      </c>
      <c r="D1339" s="2" t="s">
        <v>3297</v>
      </c>
      <c r="E1339" s="2" t="s">
        <v>1317</v>
      </c>
      <c r="F1339" s="2" t="s">
        <v>3299</v>
      </c>
      <c r="G1339" s="2" t="str">
        <f>"14341816"</f>
        <v>14341816</v>
      </c>
      <c r="I1339" s="2" t="str">
        <f>"20210610"</f>
        <v>20210610</v>
      </c>
      <c r="N1339" s="2" t="s">
        <v>3298</v>
      </c>
      <c r="O1339" s="2" t="s">
        <v>1318</v>
      </c>
      <c r="P1339" s="2" t="s">
        <v>2108</v>
      </c>
      <c r="Q1339" s="2" t="s">
        <v>2054</v>
      </c>
      <c r="R1339" s="2" t="s">
        <v>2055</v>
      </c>
      <c r="T1339" s="2" t="s">
        <v>3299</v>
      </c>
      <c r="U1339" s="2" t="s">
        <v>3300</v>
      </c>
    </row>
    <row r="1340" spans="1:70" s="12" customFormat="1" ht="13" x14ac:dyDescent="0.3">
      <c r="A1340" s="12" t="s">
        <v>4146</v>
      </c>
      <c r="B1340" s="12" t="s">
        <v>4127</v>
      </c>
      <c r="C1340" s="14">
        <v>2021</v>
      </c>
      <c r="D1340" s="12" t="s">
        <v>4126</v>
      </c>
      <c r="E1340" s="12" t="s">
        <v>4130</v>
      </c>
      <c r="G1340" s="12" t="s">
        <v>4128</v>
      </c>
      <c r="H1340" s="12" t="s">
        <v>4129</v>
      </c>
      <c r="K1340" s="13">
        <v>44512</v>
      </c>
      <c r="L1340" s="12" t="s">
        <v>4131</v>
      </c>
      <c r="M1340" s="12" t="s">
        <v>4132</v>
      </c>
      <c r="N1340" s="12" t="s">
        <v>13</v>
      </c>
    </row>
    <row r="1341" spans="1:70" s="12" customFormat="1" ht="13" x14ac:dyDescent="0.3">
      <c r="A1341" s="12" t="s">
        <v>6816</v>
      </c>
      <c r="B1341" s="12" t="s">
        <v>4127</v>
      </c>
      <c r="C1341" s="14">
        <v>2021</v>
      </c>
      <c r="D1341" s="12" t="s">
        <v>4126</v>
      </c>
      <c r="E1341" s="12" t="s">
        <v>4130</v>
      </c>
      <c r="G1341" s="12" t="s">
        <v>4128</v>
      </c>
      <c r="H1341" s="12" t="s">
        <v>4129</v>
      </c>
      <c r="K1341" s="13">
        <v>44512</v>
      </c>
      <c r="L1341" s="12" t="s">
        <v>4131</v>
      </c>
      <c r="M1341" s="12" t="s">
        <v>4132</v>
      </c>
      <c r="N1341" s="12" t="s">
        <v>13</v>
      </c>
    </row>
    <row r="1342" spans="1:70" s="12" customFormat="1" ht="13" x14ac:dyDescent="0.3">
      <c r="A1342" s="12" t="s">
        <v>7323</v>
      </c>
      <c r="B1342" s="12" t="s">
        <v>7244</v>
      </c>
      <c r="C1342" s="14">
        <v>2021</v>
      </c>
      <c r="D1342" s="12" t="s">
        <v>7</v>
      </c>
      <c r="E1342" s="12" t="s">
        <v>22</v>
      </c>
      <c r="G1342" s="12">
        <v>52</v>
      </c>
      <c r="H1342" s="12">
        <v>4</v>
      </c>
      <c r="J1342" s="12">
        <v>557</v>
      </c>
      <c r="K1342" s="12">
        <v>570</v>
      </c>
      <c r="N1342" s="12" t="s">
        <v>13</v>
      </c>
      <c r="O1342" s="12" t="s">
        <v>7245</v>
      </c>
      <c r="P1342" s="12" t="s">
        <v>467</v>
      </c>
      <c r="Q1342" s="12" t="s">
        <v>7218</v>
      </c>
      <c r="S1342" s="12" t="s">
        <v>7219</v>
      </c>
      <c r="T1342" s="12" t="s">
        <v>7246</v>
      </c>
    </row>
    <row r="1343" spans="1:70" s="12" customFormat="1" ht="13" x14ac:dyDescent="0.3">
      <c r="A1343" s="12" t="s">
        <v>2112</v>
      </c>
      <c r="B1343" s="12" t="s">
        <v>2098</v>
      </c>
      <c r="C1343" s="14">
        <v>2022</v>
      </c>
      <c r="D1343" s="12" t="s">
        <v>2097</v>
      </c>
      <c r="E1343" s="12" t="s">
        <v>22</v>
      </c>
      <c r="F1343" s="12" t="s">
        <v>2101</v>
      </c>
      <c r="G1343" s="12" t="str">
        <f>"00393665"</f>
        <v>00393665</v>
      </c>
      <c r="I1343" s="12" t="str">
        <f>"20211201"</f>
        <v>20211201</v>
      </c>
      <c r="J1343" s="12">
        <v>52</v>
      </c>
      <c r="K1343" s="12">
        <v>4</v>
      </c>
      <c r="L1343" s="12">
        <v>557</v>
      </c>
      <c r="M1343" s="12">
        <v>14</v>
      </c>
      <c r="N1343" s="12" t="s">
        <v>2099</v>
      </c>
      <c r="O1343" s="12" t="s">
        <v>13</v>
      </c>
      <c r="P1343" s="12" t="s">
        <v>2053</v>
      </c>
      <c r="Q1343" s="12" t="s">
        <v>1495</v>
      </c>
      <c r="R1343" s="12" t="s">
        <v>2100</v>
      </c>
      <c r="T1343" s="12" t="s">
        <v>2101</v>
      </c>
      <c r="U1343" s="12" t="s">
        <v>2102</v>
      </c>
    </row>
    <row r="1344" spans="1:70" s="12" customFormat="1" ht="13" x14ac:dyDescent="0.3">
      <c r="A1344" s="12" t="s">
        <v>3856</v>
      </c>
      <c r="B1344" s="12" t="s">
        <v>2098</v>
      </c>
      <c r="C1344" s="14">
        <v>2022</v>
      </c>
      <c r="D1344" s="12" t="s">
        <v>2097</v>
      </c>
      <c r="E1344" s="12" t="s">
        <v>22</v>
      </c>
      <c r="F1344" s="12" t="s">
        <v>2101</v>
      </c>
      <c r="G1344" s="12" t="str">
        <f>"00393665"</f>
        <v>00393665</v>
      </c>
      <c r="I1344" s="12" t="str">
        <f>"20211201"</f>
        <v>20211201</v>
      </c>
      <c r="J1344" s="12">
        <v>52</v>
      </c>
      <c r="K1344" s="12">
        <v>4</v>
      </c>
      <c r="L1344" s="12">
        <v>557</v>
      </c>
      <c r="M1344" s="12">
        <v>14</v>
      </c>
      <c r="N1344" s="12" t="s">
        <v>2099</v>
      </c>
      <c r="O1344" s="12" t="s">
        <v>13</v>
      </c>
      <c r="P1344" s="12" t="s">
        <v>2053</v>
      </c>
      <c r="Q1344" s="12" t="s">
        <v>1495</v>
      </c>
      <c r="R1344" s="12" t="s">
        <v>2100</v>
      </c>
      <c r="T1344" s="12" t="s">
        <v>2101</v>
      </c>
      <c r="U1344" s="12" t="s">
        <v>2102</v>
      </c>
    </row>
    <row r="1345" spans="1:70" s="12" customFormat="1" ht="13" x14ac:dyDescent="0.3">
      <c r="A1345" s="12" t="s">
        <v>47</v>
      </c>
      <c r="B1345" s="12" t="s">
        <v>11</v>
      </c>
      <c r="C1345" s="16" t="s">
        <v>23</v>
      </c>
      <c r="D1345" s="12" t="s">
        <v>7</v>
      </c>
      <c r="E1345" s="12" t="s">
        <v>22</v>
      </c>
      <c r="F1345" s="12" t="s">
        <v>8</v>
      </c>
      <c r="G1345" s="12" t="s">
        <v>9</v>
      </c>
      <c r="H1345" s="12" t="s">
        <v>10</v>
      </c>
      <c r="K1345" s="12" t="s">
        <v>12</v>
      </c>
      <c r="L1345" s="12" t="s">
        <v>13</v>
      </c>
      <c r="M1345" s="12" t="s">
        <v>14</v>
      </c>
      <c r="N1345" s="12" t="s">
        <v>15</v>
      </c>
      <c r="P1345" s="12" t="s">
        <v>16</v>
      </c>
      <c r="Q1345" s="12" t="s">
        <v>17</v>
      </c>
      <c r="R1345" s="12" t="s">
        <v>18</v>
      </c>
      <c r="S1345" s="12" t="s">
        <v>18</v>
      </c>
      <c r="T1345" s="12" t="s">
        <v>19</v>
      </c>
      <c r="U1345" s="12" t="s">
        <v>20</v>
      </c>
      <c r="V1345" s="12" t="s">
        <v>21</v>
      </c>
      <c r="Y1345" s="12" t="s">
        <v>24</v>
      </c>
      <c r="Z1345" s="12" t="s">
        <v>25</v>
      </c>
      <c r="AA1345" s="12" t="s">
        <v>26</v>
      </c>
      <c r="AB1345" s="12" t="s">
        <v>27</v>
      </c>
      <c r="AC1345" s="12" t="s">
        <v>28</v>
      </c>
      <c r="AD1345" s="12" t="s">
        <v>26</v>
      </c>
      <c r="AE1345" s="12" t="s">
        <v>29</v>
      </c>
    </row>
    <row r="1346" spans="1:70" s="2" customFormat="1" ht="13" x14ac:dyDescent="0.3">
      <c r="A1346" s="2" t="s">
        <v>323</v>
      </c>
      <c r="B1346" s="2" t="s">
        <v>11</v>
      </c>
      <c r="C1346" s="6">
        <v>2021</v>
      </c>
      <c r="D1346" s="2" t="s">
        <v>7</v>
      </c>
      <c r="E1346" s="2" t="s">
        <v>22</v>
      </c>
      <c r="F1346" s="2" t="s">
        <v>8</v>
      </c>
      <c r="G1346" s="2" t="s">
        <v>12</v>
      </c>
      <c r="H1346" s="2" t="s">
        <v>13</v>
      </c>
      <c r="I1346" s="2" t="s">
        <v>14</v>
      </c>
      <c r="J1346" s="2" t="s">
        <v>15</v>
      </c>
      <c r="L1346" s="2" t="s">
        <v>16</v>
      </c>
      <c r="M1346" s="2" t="s">
        <v>17</v>
      </c>
      <c r="N1346" s="2" t="s">
        <v>18</v>
      </c>
      <c r="O1346" s="2" t="s">
        <v>18</v>
      </c>
      <c r="P1346" s="2" t="s">
        <v>19</v>
      </c>
      <c r="Q1346" s="2" t="s">
        <v>20</v>
      </c>
      <c r="R1346" s="2" t="s">
        <v>21</v>
      </c>
      <c r="T1346" s="2" t="s">
        <v>23</v>
      </c>
      <c r="U1346" s="2" t="s">
        <v>24</v>
      </c>
      <c r="V1346" s="2" t="s">
        <v>25</v>
      </c>
      <c r="W1346" s="2" t="s">
        <v>26</v>
      </c>
      <c r="Y1346" s="2" t="s">
        <v>27</v>
      </c>
      <c r="Z1346" s="2" t="s">
        <v>28</v>
      </c>
      <c r="AA1346" s="2" t="s">
        <v>26</v>
      </c>
      <c r="AB1346" s="2" t="s">
        <v>29</v>
      </c>
      <c r="AC1346" s="2" t="s">
        <v>30</v>
      </c>
    </row>
    <row r="1347" spans="1:70" s="12" customFormat="1" ht="13" x14ac:dyDescent="0.3">
      <c r="A1347" s="12" t="s">
        <v>7977</v>
      </c>
      <c r="B1347" s="12" t="s">
        <v>7919</v>
      </c>
      <c r="C1347" s="14" t="s">
        <v>7891</v>
      </c>
      <c r="D1347" s="12" t="s">
        <v>7920</v>
      </c>
      <c r="E1347" s="12" t="s">
        <v>7921</v>
      </c>
      <c r="U1347" s="12" t="s">
        <v>7891</v>
      </c>
      <c r="V1347" s="12" t="s">
        <v>7891</v>
      </c>
      <c r="W1347" s="12" t="s">
        <v>7891</v>
      </c>
      <c r="X1347" s="12" t="s">
        <v>7891</v>
      </c>
      <c r="Y1347" s="12" t="s">
        <v>7891</v>
      </c>
      <c r="Z1347" s="12" t="s">
        <v>7891</v>
      </c>
      <c r="AA1347" s="12" t="s">
        <v>7891</v>
      </c>
      <c r="AB1347" s="12" t="s">
        <v>7922</v>
      </c>
      <c r="AC1347" s="12" t="s">
        <v>7891</v>
      </c>
      <c r="AD1347" s="12" t="s">
        <v>7891</v>
      </c>
      <c r="AE1347" s="12" t="s">
        <v>7891</v>
      </c>
      <c r="AF1347" s="12" t="s">
        <v>7891</v>
      </c>
      <c r="AG1347" s="12" t="s">
        <v>7891</v>
      </c>
      <c r="AH1347" s="12" t="s">
        <v>7891</v>
      </c>
      <c r="AI1347" s="12" t="s">
        <v>7891</v>
      </c>
      <c r="AJ1347" s="12" t="s">
        <v>7891</v>
      </c>
      <c r="AK1347" s="12" t="s">
        <v>7891</v>
      </c>
      <c r="AL1347" s="12" t="s">
        <v>7891</v>
      </c>
      <c r="AM1347" s="12" t="s">
        <v>7891</v>
      </c>
      <c r="AN1347" s="12" t="s">
        <v>7891</v>
      </c>
      <c r="AO1347" s="12" t="s">
        <v>16</v>
      </c>
      <c r="AP1347" s="12" t="s">
        <v>7923</v>
      </c>
      <c r="AQ1347" s="12" t="s">
        <v>7891</v>
      </c>
      <c r="AR1347" s="12" t="s">
        <v>7891</v>
      </c>
      <c r="AS1347" s="12" t="s">
        <v>7891</v>
      </c>
      <c r="AT1347" s="12" t="s">
        <v>7924</v>
      </c>
      <c r="AU1347" s="12">
        <v>2021</v>
      </c>
      <c r="AV1347" s="12">
        <v>52</v>
      </c>
      <c r="AW1347" s="12">
        <v>4</v>
      </c>
      <c r="AX1347" s="12" t="s">
        <v>7891</v>
      </c>
      <c r="AY1347" s="12" t="s">
        <v>7891</v>
      </c>
      <c r="AZ1347" s="12" t="s">
        <v>7891</v>
      </c>
      <c r="BA1347" s="12" t="s">
        <v>7891</v>
      </c>
      <c r="BB1347" s="12">
        <v>557</v>
      </c>
      <c r="BC1347" s="12">
        <v>570</v>
      </c>
      <c r="BD1347" s="12" t="s">
        <v>7891</v>
      </c>
      <c r="BE1347" s="12" t="s">
        <v>13</v>
      </c>
      <c r="BF1347" s="12" t="s">
        <v>7891</v>
      </c>
      <c r="BG1347" s="12" t="s">
        <v>7925</v>
      </c>
      <c r="BH1347" s="12" t="s">
        <v>7891</v>
      </c>
      <c r="BI1347" s="12" t="s">
        <v>7891</v>
      </c>
      <c r="BJ1347" s="12" t="s">
        <v>7891</v>
      </c>
      <c r="BK1347" s="12" t="s">
        <v>7891</v>
      </c>
      <c r="BL1347" s="12" t="s">
        <v>7891</v>
      </c>
      <c r="BM1347" s="12">
        <v>34766351</v>
      </c>
      <c r="BN1347" s="12" t="s">
        <v>7891</v>
      </c>
      <c r="BO1347" s="12" t="s">
        <v>7891</v>
      </c>
      <c r="BP1347" s="12" t="s">
        <v>7891</v>
      </c>
      <c r="BQ1347" s="12" t="s">
        <v>7891</v>
      </c>
      <c r="BR1347" s="12" t="s">
        <v>7926</v>
      </c>
    </row>
    <row r="1348" spans="1:70" s="12" customFormat="1" ht="13" x14ac:dyDescent="0.3">
      <c r="A1348" s="12" t="s">
        <v>11404</v>
      </c>
      <c r="B1348" s="12" t="s">
        <v>7919</v>
      </c>
      <c r="C1348" s="14" t="s">
        <v>7891</v>
      </c>
      <c r="D1348" s="12" t="s">
        <v>7920</v>
      </c>
      <c r="E1348" s="12" t="s">
        <v>7921</v>
      </c>
      <c r="U1348" s="12" t="s">
        <v>7891</v>
      </c>
      <c r="V1348" s="12" t="s">
        <v>8873</v>
      </c>
      <c r="W1348" s="12" t="s">
        <v>7891</v>
      </c>
      <c r="X1348" s="12" t="s">
        <v>7891</v>
      </c>
      <c r="Y1348" s="12" t="s">
        <v>7891</v>
      </c>
      <c r="Z1348" s="12" t="s">
        <v>7891</v>
      </c>
      <c r="AA1348" s="12" t="s">
        <v>7891</v>
      </c>
      <c r="AB1348" s="12" t="s">
        <v>7922</v>
      </c>
      <c r="AC1348" s="12" t="s">
        <v>7891</v>
      </c>
      <c r="AD1348" s="12" t="s">
        <v>7891</v>
      </c>
      <c r="AE1348" s="12" t="s">
        <v>7891</v>
      </c>
      <c r="AF1348" s="12" t="s">
        <v>7891</v>
      </c>
      <c r="AG1348" s="12" t="s">
        <v>7891</v>
      </c>
      <c r="AH1348" s="12" t="s">
        <v>7891</v>
      </c>
      <c r="AI1348" s="12" t="s">
        <v>7891</v>
      </c>
      <c r="AJ1348" s="12" t="s">
        <v>7891</v>
      </c>
      <c r="AK1348" s="12" t="s">
        <v>7891</v>
      </c>
      <c r="AL1348" s="12" t="s">
        <v>7891</v>
      </c>
      <c r="AM1348" s="12" t="s">
        <v>7891</v>
      </c>
      <c r="AN1348" s="12" t="s">
        <v>7891</v>
      </c>
      <c r="AO1348" s="12" t="s">
        <v>16</v>
      </c>
      <c r="AP1348" s="12" t="s">
        <v>7923</v>
      </c>
      <c r="AQ1348" s="12" t="s">
        <v>7891</v>
      </c>
      <c r="AR1348" s="12" t="s">
        <v>7891</v>
      </c>
      <c r="AS1348" s="12" t="s">
        <v>7891</v>
      </c>
      <c r="AT1348" s="12" t="s">
        <v>7924</v>
      </c>
      <c r="AU1348" s="12">
        <v>2021</v>
      </c>
      <c r="AV1348" s="12">
        <v>52</v>
      </c>
      <c r="AW1348" s="12">
        <v>4</v>
      </c>
      <c r="AX1348" s="12" t="s">
        <v>7891</v>
      </c>
      <c r="AY1348" s="12" t="s">
        <v>7891</v>
      </c>
      <c r="AZ1348" s="12" t="s">
        <v>7891</v>
      </c>
      <c r="BA1348" s="12" t="s">
        <v>7891</v>
      </c>
      <c r="BB1348" s="12">
        <v>557</v>
      </c>
      <c r="BC1348" s="12">
        <v>570</v>
      </c>
      <c r="BD1348" s="12" t="s">
        <v>7891</v>
      </c>
      <c r="BE1348" s="12" t="s">
        <v>13</v>
      </c>
      <c r="BF1348" s="12" t="s">
        <v>7891</v>
      </c>
      <c r="BG1348" s="12" t="s">
        <v>7925</v>
      </c>
      <c r="BH1348" s="12" t="s">
        <v>7891</v>
      </c>
      <c r="BI1348" s="12" t="s">
        <v>7891</v>
      </c>
      <c r="BJ1348" s="12" t="s">
        <v>7891</v>
      </c>
      <c r="BK1348" s="12" t="s">
        <v>7891</v>
      </c>
      <c r="BL1348" s="12" t="s">
        <v>7891</v>
      </c>
      <c r="BM1348" s="12">
        <v>34766351</v>
      </c>
      <c r="BN1348" s="12" t="s">
        <v>7891</v>
      </c>
      <c r="BO1348" s="12" t="s">
        <v>7891</v>
      </c>
      <c r="BP1348" s="12" t="s">
        <v>7891</v>
      </c>
      <c r="BQ1348" s="12" t="s">
        <v>7891</v>
      </c>
      <c r="BR1348" s="12" t="s">
        <v>7926</v>
      </c>
    </row>
    <row r="1349" spans="1:70" s="12" customFormat="1" ht="13" x14ac:dyDescent="0.3">
      <c r="A1349" s="12" t="s">
        <v>7079</v>
      </c>
      <c r="B1349" s="12" t="s">
        <v>7080</v>
      </c>
      <c r="C1349" s="14">
        <v>2021</v>
      </c>
      <c r="D1349" s="12" t="s">
        <v>405</v>
      </c>
      <c r="E1349" s="12" t="s">
        <v>7083</v>
      </c>
      <c r="G1349" s="12" t="s">
        <v>7081</v>
      </c>
      <c r="H1349" s="12" t="s">
        <v>7082</v>
      </c>
      <c r="K1349" s="13">
        <v>44372</v>
      </c>
      <c r="N1349" s="12" t="s">
        <v>409</v>
      </c>
    </row>
    <row r="1350" spans="1:70" s="12" customFormat="1" ht="13" x14ac:dyDescent="0.3">
      <c r="A1350" s="12" t="s">
        <v>7212</v>
      </c>
      <c r="B1350" s="12" t="s">
        <v>7080</v>
      </c>
      <c r="C1350" s="14">
        <v>2021</v>
      </c>
      <c r="D1350" s="12" t="s">
        <v>405</v>
      </c>
      <c r="E1350" s="12" t="s">
        <v>7083</v>
      </c>
      <c r="G1350" s="12" t="s">
        <v>7081</v>
      </c>
      <c r="H1350" s="12" t="s">
        <v>7082</v>
      </c>
      <c r="K1350" s="13">
        <v>44372</v>
      </c>
      <c r="N1350" s="12" t="s">
        <v>409</v>
      </c>
    </row>
    <row r="1351" spans="1:70" s="12" customFormat="1" ht="13" x14ac:dyDescent="0.3">
      <c r="A1351" s="12" t="s">
        <v>421</v>
      </c>
      <c r="B1351" s="12" t="s">
        <v>407</v>
      </c>
      <c r="C1351" s="16" t="s">
        <v>23</v>
      </c>
      <c r="D1351" s="12" t="s">
        <v>405</v>
      </c>
      <c r="E1351" s="12" t="s">
        <v>413</v>
      </c>
      <c r="F1351" s="12" t="s">
        <v>406</v>
      </c>
      <c r="H1351" s="12" t="s">
        <v>408</v>
      </c>
      <c r="I1351" s="12" t="s">
        <v>409</v>
      </c>
      <c r="J1351" s="12" t="s">
        <v>14</v>
      </c>
      <c r="K1351" s="12" t="s">
        <v>410</v>
      </c>
      <c r="M1351" s="12" t="s">
        <v>411</v>
      </c>
      <c r="N1351" s="12" t="s">
        <v>17</v>
      </c>
      <c r="O1351" s="12" t="s">
        <v>18</v>
      </c>
      <c r="P1351" s="12" t="s">
        <v>18</v>
      </c>
      <c r="Q1351" s="12" t="s">
        <v>412</v>
      </c>
      <c r="R1351" s="12" t="s">
        <v>20</v>
      </c>
      <c r="S1351" s="12" t="s">
        <v>21</v>
      </c>
      <c r="U1351" s="12" t="s">
        <v>23</v>
      </c>
      <c r="V1351" s="12" t="s">
        <v>414</v>
      </c>
      <c r="W1351" s="12" t="s">
        <v>415</v>
      </c>
      <c r="X1351" s="12" t="s">
        <v>416</v>
      </c>
      <c r="Y1351" s="12" t="s">
        <v>417</v>
      </c>
      <c r="Z1351" s="12" t="s">
        <v>418</v>
      </c>
      <c r="AA1351" s="12" t="s">
        <v>419</v>
      </c>
      <c r="AB1351" s="12" t="s">
        <v>416</v>
      </c>
      <c r="AC1351" s="12" t="s">
        <v>420</v>
      </c>
      <c r="AD1351" s="12" t="s">
        <v>30</v>
      </c>
    </row>
    <row r="1352" spans="1:70" s="2" customFormat="1" ht="13" x14ac:dyDescent="0.3">
      <c r="A1352" s="2" t="s">
        <v>437</v>
      </c>
      <c r="B1352" s="2" t="s">
        <v>407</v>
      </c>
      <c r="C1352" s="6" t="s">
        <v>23</v>
      </c>
      <c r="D1352" s="2" t="s">
        <v>405</v>
      </c>
      <c r="E1352" s="2" t="s">
        <v>413</v>
      </c>
      <c r="F1352" s="2" t="s">
        <v>406</v>
      </c>
      <c r="H1352" s="2" t="s">
        <v>408</v>
      </c>
      <c r="I1352" s="2" t="s">
        <v>409</v>
      </c>
      <c r="J1352" s="2" t="s">
        <v>14</v>
      </c>
      <c r="K1352" s="2" t="s">
        <v>410</v>
      </c>
      <c r="M1352" s="2" t="s">
        <v>411</v>
      </c>
      <c r="N1352" s="2" t="s">
        <v>17</v>
      </c>
      <c r="O1352" s="2" t="s">
        <v>18</v>
      </c>
      <c r="P1352" s="2" t="s">
        <v>18</v>
      </c>
      <c r="Q1352" s="2" t="s">
        <v>412</v>
      </c>
      <c r="R1352" s="2" t="s">
        <v>20</v>
      </c>
      <c r="S1352" s="2" t="s">
        <v>21</v>
      </c>
      <c r="U1352" s="2" t="s">
        <v>23</v>
      </c>
      <c r="V1352" s="2" t="s">
        <v>414</v>
      </c>
      <c r="W1352" s="2" t="s">
        <v>415</v>
      </c>
      <c r="X1352" s="2" t="s">
        <v>416</v>
      </c>
      <c r="Y1352" s="2" t="s">
        <v>417</v>
      </c>
      <c r="Z1352" s="2" t="s">
        <v>418</v>
      </c>
      <c r="AA1352" s="2" t="s">
        <v>419</v>
      </c>
      <c r="AB1352" s="2" t="s">
        <v>416</v>
      </c>
      <c r="AC1352" s="2" t="s">
        <v>420</v>
      </c>
      <c r="AD1352" s="2" t="s">
        <v>30</v>
      </c>
    </row>
    <row r="1353" spans="1:70" s="12" customFormat="1" ht="13" x14ac:dyDescent="0.3">
      <c r="A1353" s="12" t="s">
        <v>6816</v>
      </c>
      <c r="B1353" s="12" t="s">
        <v>5304</v>
      </c>
      <c r="C1353" s="14">
        <v>2021</v>
      </c>
      <c r="D1353" s="12" t="s">
        <v>5303</v>
      </c>
      <c r="E1353" s="12" t="s">
        <v>4240</v>
      </c>
      <c r="G1353" s="12" t="s">
        <v>5305</v>
      </c>
      <c r="H1353" s="12" t="s">
        <v>5306</v>
      </c>
      <c r="K1353" s="13">
        <v>44508</v>
      </c>
      <c r="L1353" s="12" t="s">
        <v>5307</v>
      </c>
      <c r="N1353" s="12" t="s">
        <v>5308</v>
      </c>
    </row>
    <row r="1354" spans="1:70" s="12" customFormat="1" ht="13" x14ac:dyDescent="0.3">
      <c r="A1354" s="12" t="s">
        <v>7336</v>
      </c>
      <c r="B1354" s="12" t="s">
        <v>7324</v>
      </c>
      <c r="C1354" s="14">
        <v>2021</v>
      </c>
      <c r="D1354" s="12" t="s">
        <v>405</v>
      </c>
      <c r="E1354" s="12" t="s">
        <v>413</v>
      </c>
      <c r="G1354" s="12">
        <v>92</v>
      </c>
      <c r="H1354" s="12">
        <v>4</v>
      </c>
      <c r="J1354" s="12">
        <v>1657</v>
      </c>
      <c r="K1354" s="12">
        <v>1671</v>
      </c>
      <c r="N1354" s="12" t="s">
        <v>409</v>
      </c>
      <c r="O1354" s="12" t="s">
        <v>7325</v>
      </c>
      <c r="P1354" s="12" t="s">
        <v>467</v>
      </c>
      <c r="Q1354" s="12" t="s">
        <v>7218</v>
      </c>
      <c r="S1354" s="12" t="s">
        <v>7219</v>
      </c>
      <c r="T1354" s="12" t="s">
        <v>7326</v>
      </c>
    </row>
    <row r="1355" spans="1:70" s="12" customFormat="1" ht="13" x14ac:dyDescent="0.3">
      <c r="A1355" s="12" t="s">
        <v>7337</v>
      </c>
      <c r="B1355" s="12" t="s">
        <v>7324</v>
      </c>
      <c r="C1355" s="14">
        <v>2021</v>
      </c>
      <c r="D1355" s="12" t="s">
        <v>405</v>
      </c>
      <c r="E1355" s="12" t="s">
        <v>413</v>
      </c>
      <c r="G1355" s="12">
        <v>92</v>
      </c>
      <c r="H1355" s="12">
        <v>4</v>
      </c>
      <c r="J1355" s="12">
        <v>1657</v>
      </c>
      <c r="K1355" s="12">
        <v>1671</v>
      </c>
      <c r="N1355" s="12" t="s">
        <v>409</v>
      </c>
      <c r="O1355" s="12" t="s">
        <v>7325</v>
      </c>
      <c r="P1355" s="12" t="s">
        <v>467</v>
      </c>
      <c r="Q1355" s="12" t="s">
        <v>7218</v>
      </c>
      <c r="S1355" s="12" t="s">
        <v>7219</v>
      </c>
      <c r="T1355" s="12" t="s">
        <v>7326</v>
      </c>
    </row>
    <row r="1356" spans="1:70" s="12" customFormat="1" ht="13" x14ac:dyDescent="0.3">
      <c r="A1356" s="12" t="s">
        <v>7858</v>
      </c>
      <c r="B1356" s="12" t="s">
        <v>7324</v>
      </c>
      <c r="C1356" s="14">
        <v>2021</v>
      </c>
      <c r="D1356" s="12" t="s">
        <v>405</v>
      </c>
      <c r="E1356" s="12" t="s">
        <v>413</v>
      </c>
      <c r="G1356" s="12">
        <v>92</v>
      </c>
      <c r="H1356" s="12">
        <v>4</v>
      </c>
      <c r="J1356" s="12">
        <v>1657</v>
      </c>
      <c r="K1356" s="12">
        <v>1671</v>
      </c>
      <c r="N1356" s="12" t="s">
        <v>409</v>
      </c>
      <c r="O1356" s="12" t="s">
        <v>7325</v>
      </c>
      <c r="P1356" s="12" t="s">
        <v>467</v>
      </c>
      <c r="Q1356" s="12" t="s">
        <v>7218</v>
      </c>
      <c r="S1356" s="12" t="s">
        <v>7219</v>
      </c>
      <c r="T1356" s="12" t="s">
        <v>7326</v>
      </c>
    </row>
    <row r="1357" spans="1:70" s="12" customFormat="1" ht="13" x14ac:dyDescent="0.3">
      <c r="A1357" s="12" t="s">
        <v>7859</v>
      </c>
      <c r="B1357" s="12" t="s">
        <v>7324</v>
      </c>
      <c r="C1357" s="14">
        <v>2021</v>
      </c>
      <c r="D1357" s="12" t="s">
        <v>405</v>
      </c>
      <c r="E1357" s="12" t="s">
        <v>413</v>
      </c>
      <c r="G1357" s="12">
        <v>92</v>
      </c>
      <c r="H1357" s="12">
        <v>4</v>
      </c>
      <c r="J1357" s="12">
        <v>1657</v>
      </c>
      <c r="K1357" s="12">
        <v>1671</v>
      </c>
      <c r="N1357" s="12" t="s">
        <v>409</v>
      </c>
      <c r="O1357" s="12" t="s">
        <v>7325</v>
      </c>
      <c r="P1357" s="12" t="s">
        <v>467</v>
      </c>
      <c r="Q1357" s="12" t="s">
        <v>7218</v>
      </c>
      <c r="S1357" s="12" t="s">
        <v>7219</v>
      </c>
      <c r="T1357" s="12" t="s">
        <v>7326</v>
      </c>
    </row>
    <row r="1358" spans="1:70" s="12" customFormat="1" ht="13" x14ac:dyDescent="0.3">
      <c r="A1358" s="12" t="s">
        <v>7860</v>
      </c>
      <c r="B1358" s="12" t="s">
        <v>7324</v>
      </c>
      <c r="C1358" s="14">
        <v>2021</v>
      </c>
      <c r="D1358" s="12" t="s">
        <v>405</v>
      </c>
      <c r="E1358" s="12" t="s">
        <v>413</v>
      </c>
      <c r="G1358" s="12">
        <v>92</v>
      </c>
      <c r="H1358" s="12">
        <v>4</v>
      </c>
      <c r="J1358" s="12">
        <v>1657</v>
      </c>
      <c r="K1358" s="12">
        <v>1671</v>
      </c>
      <c r="N1358" s="12" t="s">
        <v>409</v>
      </c>
      <c r="O1358" s="12" t="s">
        <v>7325</v>
      </c>
      <c r="P1358" s="12" t="s">
        <v>467</v>
      </c>
      <c r="Q1358" s="12" t="s">
        <v>7218</v>
      </c>
      <c r="S1358" s="12" t="s">
        <v>7219</v>
      </c>
      <c r="T1358" s="12" t="s">
        <v>7326</v>
      </c>
    </row>
    <row r="1359" spans="1:70" s="12" customFormat="1" ht="13" x14ac:dyDescent="0.3">
      <c r="A1359" s="12" t="s">
        <v>7886</v>
      </c>
      <c r="B1359" s="12" t="s">
        <v>7324</v>
      </c>
      <c r="C1359" s="14">
        <v>2021</v>
      </c>
      <c r="D1359" s="12" t="s">
        <v>405</v>
      </c>
      <c r="E1359" s="12" t="s">
        <v>413</v>
      </c>
      <c r="G1359" s="12">
        <v>92</v>
      </c>
      <c r="H1359" s="12">
        <v>4</v>
      </c>
      <c r="J1359" s="12">
        <v>1657</v>
      </c>
      <c r="K1359" s="12">
        <v>1671</v>
      </c>
      <c r="N1359" s="12" t="s">
        <v>409</v>
      </c>
      <c r="O1359" s="12" t="s">
        <v>7325</v>
      </c>
      <c r="P1359" s="12" t="s">
        <v>467</v>
      </c>
      <c r="Q1359" s="12" t="s">
        <v>7218</v>
      </c>
      <c r="S1359" s="12" t="s">
        <v>7219</v>
      </c>
      <c r="T1359" s="12" t="s">
        <v>7326</v>
      </c>
    </row>
    <row r="1360" spans="1:70" s="12" customFormat="1" ht="13" x14ac:dyDescent="0.3">
      <c r="A1360" s="12" t="s">
        <v>7887</v>
      </c>
      <c r="B1360" s="12" t="s">
        <v>7324</v>
      </c>
      <c r="C1360" s="14">
        <v>2021</v>
      </c>
      <c r="D1360" s="12" t="s">
        <v>405</v>
      </c>
      <c r="E1360" s="12" t="s">
        <v>413</v>
      </c>
      <c r="G1360" s="12">
        <v>92</v>
      </c>
      <c r="H1360" s="12">
        <v>4</v>
      </c>
      <c r="J1360" s="12">
        <v>1657</v>
      </c>
      <c r="K1360" s="12">
        <v>1671</v>
      </c>
      <c r="N1360" s="12" t="s">
        <v>409</v>
      </c>
      <c r="O1360" s="12" t="s">
        <v>7325</v>
      </c>
      <c r="P1360" s="12" t="s">
        <v>467</v>
      </c>
      <c r="Q1360" s="12" t="s">
        <v>7218</v>
      </c>
      <c r="S1360" s="12" t="s">
        <v>7219</v>
      </c>
      <c r="T1360" s="12" t="s">
        <v>7326</v>
      </c>
    </row>
    <row r="1361" spans="1:70" s="12" customFormat="1" ht="13" x14ac:dyDescent="0.3">
      <c r="A1361" s="12" t="s">
        <v>7888</v>
      </c>
      <c r="B1361" s="12" t="s">
        <v>7324</v>
      </c>
      <c r="C1361" s="14">
        <v>2021</v>
      </c>
      <c r="D1361" s="12" t="s">
        <v>405</v>
      </c>
      <c r="E1361" s="12" t="s">
        <v>413</v>
      </c>
      <c r="G1361" s="12">
        <v>92</v>
      </c>
      <c r="H1361" s="12">
        <v>4</v>
      </c>
      <c r="J1361" s="12">
        <v>1657</v>
      </c>
      <c r="K1361" s="12">
        <v>1671</v>
      </c>
      <c r="N1361" s="12" t="s">
        <v>409</v>
      </c>
      <c r="O1361" s="12" t="s">
        <v>7325</v>
      </c>
      <c r="P1361" s="12" t="s">
        <v>467</v>
      </c>
      <c r="Q1361" s="12" t="s">
        <v>7218</v>
      </c>
      <c r="S1361" s="12" t="s">
        <v>7219</v>
      </c>
      <c r="T1361" s="12" t="s">
        <v>7326</v>
      </c>
    </row>
    <row r="1362" spans="1:70" s="12" customFormat="1" ht="13" x14ac:dyDescent="0.3">
      <c r="A1362" s="12" t="s">
        <v>4086</v>
      </c>
      <c r="B1362" s="12" t="s">
        <v>4082</v>
      </c>
      <c r="C1362" s="14">
        <v>2021</v>
      </c>
      <c r="D1362" s="12" t="s">
        <v>4081</v>
      </c>
      <c r="E1362" s="12" t="s">
        <v>413</v>
      </c>
      <c r="F1362" s="12" t="s">
        <v>4084</v>
      </c>
      <c r="G1362" s="12" t="str">
        <f>"00332720"</f>
        <v>00332720</v>
      </c>
      <c r="I1362" s="12" t="str">
        <f>"20210624"</f>
        <v>20210624</v>
      </c>
      <c r="N1362" s="12" t="s">
        <v>4083</v>
      </c>
      <c r="O1362" s="12" t="s">
        <v>409</v>
      </c>
      <c r="P1362" s="12" t="s">
        <v>2108</v>
      </c>
      <c r="Q1362" s="12" t="s">
        <v>2054</v>
      </c>
      <c r="R1362" s="12" t="s">
        <v>2055</v>
      </c>
      <c r="T1362" s="12" t="s">
        <v>4084</v>
      </c>
      <c r="U1362" s="12" t="s">
        <v>4085</v>
      </c>
    </row>
    <row r="1363" spans="1:70" s="12" customFormat="1" ht="13" x14ac:dyDescent="0.3">
      <c r="A1363" s="12" t="s">
        <v>4116</v>
      </c>
      <c r="B1363" s="12" t="s">
        <v>4082</v>
      </c>
      <c r="C1363" s="14">
        <v>2021</v>
      </c>
      <c r="D1363" s="12" t="s">
        <v>4081</v>
      </c>
      <c r="E1363" s="12" t="s">
        <v>413</v>
      </c>
      <c r="F1363" s="12" t="s">
        <v>4084</v>
      </c>
      <c r="G1363" s="12" t="str">
        <f>"00332720"</f>
        <v>00332720</v>
      </c>
      <c r="I1363" s="12" t="str">
        <f>"20210624"</f>
        <v>20210624</v>
      </c>
      <c r="N1363" s="12" t="s">
        <v>4083</v>
      </c>
      <c r="O1363" s="12" t="s">
        <v>409</v>
      </c>
      <c r="P1363" s="12" t="s">
        <v>2108</v>
      </c>
      <c r="Q1363" s="12" t="s">
        <v>2054</v>
      </c>
      <c r="R1363" s="12" t="s">
        <v>2055</v>
      </c>
      <c r="T1363" s="12" t="s">
        <v>4084</v>
      </c>
      <c r="U1363" s="12" t="s">
        <v>4085</v>
      </c>
    </row>
    <row r="1364" spans="1:70" s="12" customFormat="1" ht="13" x14ac:dyDescent="0.3">
      <c r="A1364" s="12" t="s">
        <v>11410</v>
      </c>
      <c r="B1364" s="12" t="s">
        <v>11727</v>
      </c>
      <c r="C1364" s="14" t="s">
        <v>7891</v>
      </c>
      <c r="D1364" s="12" t="s">
        <v>405</v>
      </c>
      <c r="E1364" s="12" t="s">
        <v>11728</v>
      </c>
      <c r="U1364" s="12" t="s">
        <v>7891</v>
      </c>
      <c r="V1364" s="12" t="s">
        <v>11729</v>
      </c>
      <c r="W1364" s="12" t="s">
        <v>7891</v>
      </c>
      <c r="X1364" s="12" t="s">
        <v>7891</v>
      </c>
      <c r="Y1364" s="12" t="s">
        <v>7891</v>
      </c>
      <c r="Z1364" s="12" t="s">
        <v>7891</v>
      </c>
      <c r="AA1364" s="12" t="s">
        <v>7891</v>
      </c>
      <c r="AB1364" s="12" t="s">
        <v>11730</v>
      </c>
      <c r="AC1364" s="12" t="s">
        <v>7891</v>
      </c>
      <c r="AD1364" s="12" t="s">
        <v>7891</v>
      </c>
      <c r="AE1364" s="12" t="s">
        <v>7891</v>
      </c>
      <c r="AF1364" s="12" t="s">
        <v>7891</v>
      </c>
      <c r="AG1364" s="12" t="s">
        <v>7891</v>
      </c>
      <c r="AH1364" s="12" t="s">
        <v>7891</v>
      </c>
      <c r="AI1364" s="12" t="s">
        <v>7891</v>
      </c>
      <c r="AJ1364" s="12" t="s">
        <v>7891</v>
      </c>
      <c r="AK1364" s="12" t="s">
        <v>7891</v>
      </c>
      <c r="AL1364" s="12" t="s">
        <v>7891</v>
      </c>
      <c r="AM1364" s="12" t="s">
        <v>7891</v>
      </c>
      <c r="AN1364" s="12" t="s">
        <v>7891</v>
      </c>
      <c r="AO1364" s="12" t="s">
        <v>411</v>
      </c>
      <c r="AP1364" s="12" t="s">
        <v>11731</v>
      </c>
      <c r="AQ1364" s="12" t="s">
        <v>7891</v>
      </c>
      <c r="AR1364" s="12" t="s">
        <v>7891</v>
      </c>
      <c r="AS1364" s="12" t="s">
        <v>7891</v>
      </c>
      <c r="AT1364" s="12" t="s">
        <v>7924</v>
      </c>
      <c r="AU1364" s="12">
        <v>2021</v>
      </c>
      <c r="AV1364" s="12">
        <v>92</v>
      </c>
      <c r="AW1364" s="12">
        <v>4</v>
      </c>
      <c r="AX1364" s="12" t="s">
        <v>7891</v>
      </c>
      <c r="AY1364" s="12" t="s">
        <v>7891</v>
      </c>
      <c r="AZ1364" s="12" t="s">
        <v>7891</v>
      </c>
      <c r="BA1364" s="12" t="s">
        <v>7891</v>
      </c>
      <c r="BB1364" s="12">
        <v>1657</v>
      </c>
      <c r="BC1364" s="12">
        <v>1671</v>
      </c>
      <c r="BD1364" s="12" t="s">
        <v>7891</v>
      </c>
      <c r="BE1364" s="12" t="s">
        <v>409</v>
      </c>
      <c r="BF1364" s="12" t="s">
        <v>7891</v>
      </c>
      <c r="BG1364" s="12" t="s">
        <v>9570</v>
      </c>
      <c r="BH1364" s="12" t="s">
        <v>7891</v>
      </c>
      <c r="BI1364" s="12" t="s">
        <v>7891</v>
      </c>
      <c r="BJ1364" s="12" t="s">
        <v>7891</v>
      </c>
      <c r="BK1364" s="12" t="s">
        <v>7891</v>
      </c>
      <c r="BL1364" s="12" t="s">
        <v>7891</v>
      </c>
      <c r="BM1364" s="12">
        <v>34169388</v>
      </c>
      <c r="BN1364" s="12" t="s">
        <v>7891</v>
      </c>
      <c r="BO1364" s="12" t="s">
        <v>7891</v>
      </c>
      <c r="BP1364" s="12" t="s">
        <v>7891</v>
      </c>
      <c r="BQ1364" s="12" t="s">
        <v>7891</v>
      </c>
      <c r="BR1364" s="12" t="s">
        <v>11732</v>
      </c>
    </row>
    <row r="1365" spans="1:70" s="12" customFormat="1" ht="13" x14ac:dyDescent="0.3">
      <c r="A1365" s="12" t="s">
        <v>11413</v>
      </c>
      <c r="B1365" s="12" t="s">
        <v>11727</v>
      </c>
      <c r="C1365" s="14" t="s">
        <v>7891</v>
      </c>
      <c r="D1365" s="12" t="s">
        <v>405</v>
      </c>
      <c r="E1365" s="12" t="s">
        <v>11728</v>
      </c>
      <c r="U1365" s="12" t="s">
        <v>7891</v>
      </c>
      <c r="V1365" s="12" t="s">
        <v>11729</v>
      </c>
      <c r="W1365" s="12" t="s">
        <v>7891</v>
      </c>
      <c r="X1365" s="12" t="s">
        <v>7891</v>
      </c>
      <c r="Y1365" s="12" t="s">
        <v>7891</v>
      </c>
      <c r="Z1365" s="12" t="s">
        <v>7891</v>
      </c>
      <c r="AA1365" s="12" t="s">
        <v>7891</v>
      </c>
      <c r="AB1365" s="12" t="s">
        <v>11730</v>
      </c>
      <c r="AC1365" s="12" t="s">
        <v>7891</v>
      </c>
      <c r="AD1365" s="12" t="s">
        <v>7891</v>
      </c>
      <c r="AE1365" s="12" t="s">
        <v>7891</v>
      </c>
      <c r="AF1365" s="12" t="s">
        <v>7891</v>
      </c>
      <c r="AG1365" s="12" t="s">
        <v>7891</v>
      </c>
      <c r="AH1365" s="12" t="s">
        <v>7891</v>
      </c>
      <c r="AI1365" s="12" t="s">
        <v>7891</v>
      </c>
      <c r="AJ1365" s="12" t="s">
        <v>7891</v>
      </c>
      <c r="AK1365" s="12" t="s">
        <v>7891</v>
      </c>
      <c r="AL1365" s="12" t="s">
        <v>7891</v>
      </c>
      <c r="AM1365" s="12" t="s">
        <v>7891</v>
      </c>
      <c r="AN1365" s="12" t="s">
        <v>7891</v>
      </c>
      <c r="AO1365" s="12" t="s">
        <v>411</v>
      </c>
      <c r="AP1365" s="12" t="s">
        <v>11731</v>
      </c>
      <c r="AQ1365" s="12" t="s">
        <v>7891</v>
      </c>
      <c r="AR1365" s="12" t="s">
        <v>7891</v>
      </c>
      <c r="AS1365" s="12" t="s">
        <v>7891</v>
      </c>
      <c r="AT1365" s="12" t="s">
        <v>7924</v>
      </c>
      <c r="AU1365" s="12">
        <v>2021</v>
      </c>
      <c r="AV1365" s="12">
        <v>92</v>
      </c>
      <c r="AW1365" s="12">
        <v>4</v>
      </c>
      <c r="AX1365" s="12" t="s">
        <v>7891</v>
      </c>
      <c r="AY1365" s="12" t="s">
        <v>7891</v>
      </c>
      <c r="AZ1365" s="12" t="s">
        <v>7891</v>
      </c>
      <c r="BA1365" s="12" t="s">
        <v>7891</v>
      </c>
      <c r="BB1365" s="12">
        <v>1657</v>
      </c>
      <c r="BC1365" s="12">
        <v>1671</v>
      </c>
      <c r="BD1365" s="12" t="s">
        <v>7891</v>
      </c>
      <c r="BE1365" s="12" t="s">
        <v>409</v>
      </c>
      <c r="BF1365" s="12" t="s">
        <v>7891</v>
      </c>
      <c r="BG1365" s="12" t="s">
        <v>9570</v>
      </c>
      <c r="BH1365" s="12" t="s">
        <v>7891</v>
      </c>
      <c r="BI1365" s="12" t="s">
        <v>7891</v>
      </c>
      <c r="BJ1365" s="12" t="s">
        <v>7891</v>
      </c>
      <c r="BK1365" s="12" t="s">
        <v>7891</v>
      </c>
      <c r="BL1365" s="12" t="s">
        <v>7891</v>
      </c>
      <c r="BM1365" s="12">
        <v>34169388</v>
      </c>
      <c r="BN1365" s="12" t="s">
        <v>7891</v>
      </c>
      <c r="BO1365" s="12" t="s">
        <v>7891</v>
      </c>
      <c r="BP1365" s="12" t="s">
        <v>7891</v>
      </c>
      <c r="BQ1365" s="12" t="s">
        <v>7891</v>
      </c>
      <c r="BR1365" s="12" t="s">
        <v>11732</v>
      </c>
    </row>
    <row r="1366" spans="1:70" s="2" customFormat="1" ht="13" x14ac:dyDescent="0.3">
      <c r="A1366" s="2" t="s">
        <v>11404</v>
      </c>
      <c r="B1366" s="2" t="s">
        <v>8995</v>
      </c>
      <c r="C1366" s="9" t="s">
        <v>7891</v>
      </c>
      <c r="D1366" s="2" t="s">
        <v>5303</v>
      </c>
      <c r="E1366" s="2" t="s">
        <v>8255</v>
      </c>
      <c r="U1366" s="2" t="s">
        <v>7891</v>
      </c>
      <c r="V1366" s="2" t="s">
        <v>8996</v>
      </c>
      <c r="W1366" s="2" t="s">
        <v>7891</v>
      </c>
      <c r="X1366" s="2" t="s">
        <v>7891</v>
      </c>
      <c r="Y1366" s="2" t="s">
        <v>7891</v>
      </c>
      <c r="Z1366" s="2" t="s">
        <v>7891</v>
      </c>
      <c r="AA1366" s="2" t="s">
        <v>7891</v>
      </c>
      <c r="AB1366" s="2" t="s">
        <v>8997</v>
      </c>
      <c r="AC1366" s="2" t="s">
        <v>7891</v>
      </c>
      <c r="AD1366" s="2" t="s">
        <v>7891</v>
      </c>
      <c r="AE1366" s="2" t="s">
        <v>7891</v>
      </c>
      <c r="AF1366" s="2" t="s">
        <v>7891</v>
      </c>
      <c r="AG1366" s="2" t="s">
        <v>7891</v>
      </c>
      <c r="AH1366" s="2" t="s">
        <v>7891</v>
      </c>
      <c r="AI1366" s="2" t="s">
        <v>7891</v>
      </c>
      <c r="AJ1366" s="2" t="s">
        <v>7891</v>
      </c>
      <c r="AK1366" s="2" t="s">
        <v>7891</v>
      </c>
      <c r="AL1366" s="2" t="s">
        <v>7891</v>
      </c>
      <c r="AM1366" s="2" t="s">
        <v>7891</v>
      </c>
      <c r="AN1366" s="2" t="s">
        <v>7891</v>
      </c>
      <c r="AO1366" s="2" t="s">
        <v>8259</v>
      </c>
      <c r="AP1366" s="2" t="s">
        <v>7891</v>
      </c>
      <c r="AQ1366" s="2" t="s">
        <v>7891</v>
      </c>
      <c r="AR1366" s="2" t="s">
        <v>7891</v>
      </c>
      <c r="AS1366" s="2" t="s">
        <v>7891</v>
      </c>
      <c r="AT1366" s="2" t="s">
        <v>8998</v>
      </c>
      <c r="AU1366" s="2">
        <v>2021</v>
      </c>
      <c r="AV1366" s="2">
        <v>12</v>
      </c>
      <c r="AW1366" s="2" t="s">
        <v>7891</v>
      </c>
      <c r="AX1366" s="2" t="s">
        <v>7891</v>
      </c>
      <c r="AY1366" s="2" t="s">
        <v>7891</v>
      </c>
      <c r="AZ1366" s="2" t="s">
        <v>7891</v>
      </c>
      <c r="BA1366" s="2" t="s">
        <v>7891</v>
      </c>
      <c r="BB1366" s="2" t="s">
        <v>7891</v>
      </c>
      <c r="BC1366" s="2" t="s">
        <v>7891</v>
      </c>
      <c r="BD1366" s="2">
        <v>671722</v>
      </c>
      <c r="BE1366" s="2" t="s">
        <v>5308</v>
      </c>
      <c r="BF1366" s="2" t="s">
        <v>7891</v>
      </c>
      <c r="BG1366" s="2" t="s">
        <v>7891</v>
      </c>
      <c r="BH1366" s="2" t="s">
        <v>7891</v>
      </c>
      <c r="BI1366" s="2" t="s">
        <v>7891</v>
      </c>
      <c r="BJ1366" s="2" t="s">
        <v>7891</v>
      </c>
      <c r="BK1366" s="2" t="s">
        <v>7891</v>
      </c>
      <c r="BL1366" s="2" t="s">
        <v>7891</v>
      </c>
      <c r="BM1366" s="2">
        <v>34744808</v>
      </c>
      <c r="BN1366" s="2" t="s">
        <v>7891</v>
      </c>
      <c r="BO1366" s="2" t="s">
        <v>7891</v>
      </c>
      <c r="BP1366" s="2" t="s">
        <v>7891</v>
      </c>
      <c r="BQ1366" s="2" t="s">
        <v>7891</v>
      </c>
      <c r="BR1366" s="2" t="s">
        <v>8999</v>
      </c>
    </row>
    <row r="1367" spans="1:70" s="2" customFormat="1" ht="13" x14ac:dyDescent="0.3">
      <c r="A1367" s="2" t="s">
        <v>6816</v>
      </c>
      <c r="B1367" s="2" t="s">
        <v>5936</v>
      </c>
      <c r="C1367" s="9">
        <v>2021</v>
      </c>
      <c r="D1367" s="2" t="s">
        <v>5935</v>
      </c>
      <c r="E1367" s="2" t="s">
        <v>4240</v>
      </c>
      <c r="G1367" s="2" t="s">
        <v>5937</v>
      </c>
      <c r="H1367" s="2" t="s">
        <v>5668</v>
      </c>
      <c r="K1367" s="11">
        <v>44389</v>
      </c>
      <c r="L1367" s="2" t="s">
        <v>5938</v>
      </c>
      <c r="N1367" s="2" t="s">
        <v>5939</v>
      </c>
    </row>
    <row r="1368" spans="1:70" s="2" customFormat="1" ht="13" x14ac:dyDescent="0.3">
      <c r="A1368" s="2" t="s">
        <v>6816</v>
      </c>
      <c r="B1368" s="2" t="s">
        <v>6083</v>
      </c>
      <c r="C1368" s="9">
        <v>2021</v>
      </c>
      <c r="D1368" s="2" t="s">
        <v>6082</v>
      </c>
      <c r="E1368" s="2" t="s">
        <v>5046</v>
      </c>
      <c r="G1368" s="2" t="s">
        <v>6084</v>
      </c>
      <c r="H1368" s="2" t="s">
        <v>5668</v>
      </c>
      <c r="K1368" s="11">
        <v>43903</v>
      </c>
      <c r="N1368" s="2" t="s">
        <v>786</v>
      </c>
    </row>
    <row r="1369" spans="1:70" s="2" customFormat="1" ht="13" x14ac:dyDescent="0.3">
      <c r="A1369" s="2" t="s">
        <v>6816</v>
      </c>
      <c r="B1369" s="2" t="s">
        <v>6809</v>
      </c>
      <c r="C1369" s="9">
        <v>2020</v>
      </c>
      <c r="D1369" s="2" t="s">
        <v>6808</v>
      </c>
      <c r="E1369" s="2" t="s">
        <v>5046</v>
      </c>
      <c r="G1369" s="2" t="s">
        <v>6810</v>
      </c>
      <c r="H1369" s="2" t="s">
        <v>5668</v>
      </c>
      <c r="K1369" s="11">
        <v>43875</v>
      </c>
      <c r="N1369" s="2" t="s">
        <v>1412</v>
      </c>
    </row>
    <row r="1370" spans="1:70" s="2" customFormat="1" ht="13" x14ac:dyDescent="0.3">
      <c r="A1370" s="2" t="s">
        <v>6816</v>
      </c>
      <c r="B1370" s="2" t="s">
        <v>5666</v>
      </c>
      <c r="C1370" s="9">
        <v>2021</v>
      </c>
      <c r="D1370" s="2" t="s">
        <v>5665</v>
      </c>
      <c r="E1370" s="2" t="s">
        <v>2135</v>
      </c>
      <c r="G1370" s="2" t="s">
        <v>5667</v>
      </c>
      <c r="H1370" s="2" t="s">
        <v>5668</v>
      </c>
      <c r="K1370" s="11">
        <v>44418</v>
      </c>
      <c r="L1370" s="2" t="s">
        <v>5669</v>
      </c>
      <c r="N1370" s="2" t="s">
        <v>5670</v>
      </c>
    </row>
    <row r="1371" spans="1:70" s="12" customFormat="1" ht="13" x14ac:dyDescent="0.3">
      <c r="A1371" s="12" t="s">
        <v>1827</v>
      </c>
      <c r="B1371" s="12" t="s">
        <v>785</v>
      </c>
      <c r="C1371" s="15">
        <v>2021</v>
      </c>
      <c r="D1371" s="12" t="s">
        <v>784</v>
      </c>
      <c r="E1371" s="12" t="s">
        <v>383</v>
      </c>
      <c r="F1371" s="12" t="s">
        <v>789</v>
      </c>
      <c r="G1371" s="12" t="str">
        <f>"10188827"</f>
        <v>10188827</v>
      </c>
      <c r="I1371" s="12" t="str">
        <f>"Jul2021"</f>
        <v>Jul2021</v>
      </c>
      <c r="J1371" s="12">
        <v>30</v>
      </c>
      <c r="K1371" s="12">
        <v>7</v>
      </c>
      <c r="L1371" s="12">
        <v>1141</v>
      </c>
      <c r="M1371" s="12">
        <v>2</v>
      </c>
      <c r="N1371" s="12">
        <v>151507149</v>
      </c>
      <c r="O1371" s="12" t="s">
        <v>786</v>
      </c>
      <c r="P1371" s="12" t="s">
        <v>691</v>
      </c>
      <c r="Q1371" s="12" t="s">
        <v>787</v>
      </c>
      <c r="R1371" s="12" t="s">
        <v>788</v>
      </c>
      <c r="U1371" s="12" t="s">
        <v>790</v>
      </c>
    </row>
    <row r="1372" spans="1:70" s="2" customFormat="1" ht="13" x14ac:dyDescent="0.3">
      <c r="A1372" s="2" t="s">
        <v>1827</v>
      </c>
      <c r="B1372" s="2" t="s">
        <v>1411</v>
      </c>
      <c r="C1372" s="10" t="str">
        <f>"2020"</f>
        <v>2020</v>
      </c>
      <c r="D1372" s="2" t="s">
        <v>1410</v>
      </c>
      <c r="E1372" s="2" t="s">
        <v>383</v>
      </c>
      <c r="F1372" s="2" t="s">
        <v>1414</v>
      </c>
      <c r="G1372" s="2" t="str">
        <f>"10188827"</f>
        <v>10188827</v>
      </c>
      <c r="I1372" s="2" t="str">
        <f>"Dec2020"</f>
        <v>Dec2020</v>
      </c>
      <c r="J1372" s="2">
        <v>29</v>
      </c>
      <c r="K1372" s="2">
        <v>12</v>
      </c>
      <c r="L1372" s="2">
        <v>1729</v>
      </c>
      <c r="M1372" s="2">
        <v>12</v>
      </c>
      <c r="N1372" s="2">
        <v>146833083</v>
      </c>
      <c r="O1372" s="2" t="s">
        <v>1412</v>
      </c>
      <c r="P1372" s="2" t="s">
        <v>691</v>
      </c>
      <c r="Q1372" s="2" t="s">
        <v>442</v>
      </c>
      <c r="R1372" s="2" t="s">
        <v>1413</v>
      </c>
      <c r="U1372" s="2" t="s">
        <v>1415</v>
      </c>
    </row>
    <row r="1373" spans="1:70" s="12" customFormat="1" ht="13" x14ac:dyDescent="0.3">
      <c r="A1373" s="12" t="s">
        <v>6816</v>
      </c>
      <c r="B1373" s="12" t="s">
        <v>5892</v>
      </c>
      <c r="C1373" s="14">
        <v>2022</v>
      </c>
      <c r="D1373" s="12" t="s">
        <v>5891</v>
      </c>
      <c r="E1373" s="12" t="s">
        <v>5318</v>
      </c>
      <c r="G1373" s="12" t="s">
        <v>5893</v>
      </c>
      <c r="H1373" s="12" t="s">
        <v>5894</v>
      </c>
      <c r="K1373" s="13">
        <v>44630</v>
      </c>
      <c r="L1373" s="12" t="s">
        <v>5895</v>
      </c>
      <c r="N1373" s="12" t="s">
        <v>5896</v>
      </c>
    </row>
    <row r="1374" spans="1:70" s="12" customFormat="1" ht="13" x14ac:dyDescent="0.3">
      <c r="A1374" s="12" t="s">
        <v>7079</v>
      </c>
      <c r="B1374" s="12" t="s">
        <v>5892</v>
      </c>
      <c r="C1374" s="14">
        <v>2022</v>
      </c>
      <c r="D1374" s="12" t="s">
        <v>5891</v>
      </c>
      <c r="E1374" s="12" t="s">
        <v>5318</v>
      </c>
      <c r="G1374" s="12" t="s">
        <v>5893</v>
      </c>
      <c r="H1374" s="12" t="s">
        <v>5894</v>
      </c>
      <c r="K1374" s="13">
        <v>44630</v>
      </c>
      <c r="L1374" s="12" t="s">
        <v>5895</v>
      </c>
      <c r="N1374" s="12" t="s">
        <v>5896</v>
      </c>
    </row>
    <row r="1375" spans="1:70" s="12" customFormat="1" ht="13" x14ac:dyDescent="0.3">
      <c r="A1375" s="12" t="s">
        <v>7212</v>
      </c>
      <c r="B1375" s="12" t="s">
        <v>5892</v>
      </c>
      <c r="C1375" s="14">
        <v>2022</v>
      </c>
      <c r="D1375" s="12" t="s">
        <v>5891</v>
      </c>
      <c r="E1375" s="12" t="s">
        <v>5318</v>
      </c>
      <c r="G1375" s="12" t="s">
        <v>5893</v>
      </c>
      <c r="H1375" s="12" t="s">
        <v>5894</v>
      </c>
      <c r="K1375" s="13">
        <v>44630</v>
      </c>
      <c r="L1375" s="12" t="s">
        <v>5895</v>
      </c>
      <c r="N1375" s="12" t="s">
        <v>5896</v>
      </c>
    </row>
    <row r="1376" spans="1:70" s="12" customFormat="1" ht="13" x14ac:dyDescent="0.3">
      <c r="A1376" s="12" t="s">
        <v>7858</v>
      </c>
      <c r="B1376" s="12" t="s">
        <v>7752</v>
      </c>
      <c r="C1376" s="14">
        <v>2022</v>
      </c>
      <c r="D1376" s="12" t="s">
        <v>5891</v>
      </c>
      <c r="E1376" s="12" t="s">
        <v>7753</v>
      </c>
      <c r="G1376" s="12">
        <v>11</v>
      </c>
      <c r="H1376" s="12">
        <v>5</v>
      </c>
      <c r="I1376" s="12">
        <v>1218</v>
      </c>
      <c r="M1376" s="12">
        <v>1</v>
      </c>
      <c r="N1376" s="12" t="s">
        <v>5896</v>
      </c>
      <c r="O1376" s="12" t="s">
        <v>7754</v>
      </c>
      <c r="P1376" s="12" t="s">
        <v>467</v>
      </c>
      <c r="Q1376" s="12" t="s">
        <v>7218</v>
      </c>
      <c r="R1376" s="12" t="s">
        <v>7266</v>
      </c>
      <c r="S1376" s="12" t="s">
        <v>7219</v>
      </c>
      <c r="T1376" s="12" t="s">
        <v>7755</v>
      </c>
    </row>
    <row r="1377" spans="1:70" s="12" customFormat="1" ht="13" x14ac:dyDescent="0.3">
      <c r="A1377" s="12" t="s">
        <v>7886</v>
      </c>
      <c r="B1377" s="12" t="s">
        <v>7752</v>
      </c>
      <c r="C1377" s="14">
        <v>2022</v>
      </c>
      <c r="D1377" s="12" t="s">
        <v>5891</v>
      </c>
      <c r="E1377" s="12" t="s">
        <v>7753</v>
      </c>
      <c r="G1377" s="12">
        <v>11</v>
      </c>
      <c r="H1377" s="12">
        <v>5</v>
      </c>
      <c r="I1377" s="12">
        <v>1218</v>
      </c>
      <c r="M1377" s="12">
        <v>1</v>
      </c>
      <c r="N1377" s="12" t="s">
        <v>5896</v>
      </c>
      <c r="O1377" s="12" t="s">
        <v>7754</v>
      </c>
      <c r="P1377" s="12" t="s">
        <v>467</v>
      </c>
      <c r="Q1377" s="12" t="s">
        <v>7218</v>
      </c>
      <c r="R1377" s="12" t="s">
        <v>7266</v>
      </c>
      <c r="S1377" s="12" t="s">
        <v>7219</v>
      </c>
      <c r="T1377" s="12" t="s">
        <v>7755</v>
      </c>
    </row>
    <row r="1378" spans="1:70" s="12" customFormat="1" ht="13" x14ac:dyDescent="0.3">
      <c r="A1378" s="12" t="s">
        <v>11404</v>
      </c>
      <c r="B1378" s="12" t="s">
        <v>8371</v>
      </c>
      <c r="C1378" s="14" t="s">
        <v>7891</v>
      </c>
      <c r="D1378" s="12" t="s">
        <v>5891</v>
      </c>
      <c r="E1378" s="12" t="s">
        <v>8372</v>
      </c>
      <c r="U1378" s="12" t="s">
        <v>7891</v>
      </c>
      <c r="V1378" s="12" t="s">
        <v>8373</v>
      </c>
      <c r="W1378" s="12" t="s">
        <v>7891</v>
      </c>
      <c r="X1378" s="12" t="s">
        <v>7891</v>
      </c>
      <c r="Y1378" s="12" t="s">
        <v>7891</v>
      </c>
      <c r="Z1378" s="12" t="s">
        <v>7891</v>
      </c>
      <c r="AA1378" s="12" t="s">
        <v>7891</v>
      </c>
      <c r="AB1378" s="12" t="s">
        <v>8374</v>
      </c>
      <c r="AC1378" s="12" t="s">
        <v>7891</v>
      </c>
      <c r="AD1378" s="12" t="s">
        <v>7891</v>
      </c>
      <c r="AE1378" s="12" t="s">
        <v>7891</v>
      </c>
      <c r="AF1378" s="12" t="s">
        <v>7891</v>
      </c>
      <c r="AG1378" s="12" t="s">
        <v>7891</v>
      </c>
      <c r="AH1378" s="12" t="s">
        <v>7891</v>
      </c>
      <c r="AI1378" s="12" t="s">
        <v>7891</v>
      </c>
      <c r="AJ1378" s="12" t="s">
        <v>7891</v>
      </c>
      <c r="AK1378" s="12" t="s">
        <v>7891</v>
      </c>
      <c r="AL1378" s="12" t="s">
        <v>7891</v>
      </c>
      <c r="AM1378" s="12" t="s">
        <v>7891</v>
      </c>
      <c r="AN1378" s="12" t="s">
        <v>7891</v>
      </c>
      <c r="AO1378" s="12" t="s">
        <v>7891</v>
      </c>
      <c r="AP1378" s="12" t="s">
        <v>8375</v>
      </c>
      <c r="AQ1378" s="12" t="s">
        <v>7891</v>
      </c>
      <c r="AR1378" s="12" t="s">
        <v>7891</v>
      </c>
      <c r="AS1378" s="12" t="s">
        <v>7891</v>
      </c>
      <c r="AT1378" s="12" t="s">
        <v>8331</v>
      </c>
      <c r="AU1378" s="12">
        <v>2022</v>
      </c>
      <c r="AV1378" s="12">
        <v>11</v>
      </c>
      <c r="AW1378" s="12">
        <v>5</v>
      </c>
      <c r="AX1378" s="12" t="s">
        <v>7891</v>
      </c>
      <c r="AY1378" s="12" t="s">
        <v>7891</v>
      </c>
      <c r="AZ1378" s="12" t="s">
        <v>7891</v>
      </c>
      <c r="BA1378" s="12" t="s">
        <v>7891</v>
      </c>
      <c r="BB1378" s="12" t="s">
        <v>7891</v>
      </c>
      <c r="BC1378" s="12" t="s">
        <v>7891</v>
      </c>
      <c r="BD1378" s="12">
        <v>1218</v>
      </c>
      <c r="BE1378" s="12" t="s">
        <v>5896</v>
      </c>
      <c r="BF1378" s="12" t="s">
        <v>7891</v>
      </c>
      <c r="BG1378" s="12" t="s">
        <v>7891</v>
      </c>
      <c r="BH1378" s="12" t="s">
        <v>7891</v>
      </c>
      <c r="BI1378" s="12" t="s">
        <v>7891</v>
      </c>
      <c r="BJ1378" s="12" t="s">
        <v>7891</v>
      </c>
      <c r="BK1378" s="12" t="s">
        <v>7891</v>
      </c>
      <c r="BL1378" s="12" t="s">
        <v>7891</v>
      </c>
      <c r="BM1378" s="12">
        <v>35268309</v>
      </c>
      <c r="BN1378" s="12" t="s">
        <v>7891</v>
      </c>
      <c r="BO1378" s="12" t="s">
        <v>7891</v>
      </c>
      <c r="BP1378" s="12" t="s">
        <v>7891</v>
      </c>
      <c r="BQ1378" s="12" t="s">
        <v>7891</v>
      </c>
      <c r="BR1378" s="12" t="s">
        <v>8376</v>
      </c>
    </row>
    <row r="1379" spans="1:70" s="12" customFormat="1" ht="13" x14ac:dyDescent="0.3">
      <c r="A1379" s="12" t="s">
        <v>11410</v>
      </c>
      <c r="B1379" s="12" t="s">
        <v>8371</v>
      </c>
      <c r="C1379" s="14" t="s">
        <v>7891</v>
      </c>
      <c r="D1379" s="12" t="s">
        <v>5891</v>
      </c>
      <c r="E1379" s="12" t="s">
        <v>8372</v>
      </c>
      <c r="U1379" s="12" t="s">
        <v>7891</v>
      </c>
      <c r="V1379" s="12" t="s">
        <v>8373</v>
      </c>
      <c r="W1379" s="12" t="s">
        <v>7891</v>
      </c>
      <c r="X1379" s="12" t="s">
        <v>7891</v>
      </c>
      <c r="Y1379" s="12" t="s">
        <v>7891</v>
      </c>
      <c r="Z1379" s="12" t="s">
        <v>7891</v>
      </c>
      <c r="AA1379" s="12" t="s">
        <v>7891</v>
      </c>
      <c r="AB1379" s="12" t="s">
        <v>8374</v>
      </c>
      <c r="AC1379" s="12" t="s">
        <v>7891</v>
      </c>
      <c r="AD1379" s="12" t="s">
        <v>7891</v>
      </c>
      <c r="AE1379" s="12" t="s">
        <v>7891</v>
      </c>
      <c r="AF1379" s="12" t="s">
        <v>7891</v>
      </c>
      <c r="AG1379" s="12" t="s">
        <v>7891</v>
      </c>
      <c r="AH1379" s="12" t="s">
        <v>7891</v>
      </c>
      <c r="AI1379" s="12" t="s">
        <v>7891</v>
      </c>
      <c r="AJ1379" s="12" t="s">
        <v>7891</v>
      </c>
      <c r="AK1379" s="12" t="s">
        <v>7891</v>
      </c>
      <c r="AL1379" s="12" t="s">
        <v>7891</v>
      </c>
      <c r="AM1379" s="12" t="s">
        <v>7891</v>
      </c>
      <c r="AN1379" s="12" t="s">
        <v>7891</v>
      </c>
      <c r="AO1379" s="12" t="s">
        <v>7891</v>
      </c>
      <c r="AP1379" s="12" t="s">
        <v>8375</v>
      </c>
      <c r="AQ1379" s="12" t="s">
        <v>7891</v>
      </c>
      <c r="AR1379" s="12" t="s">
        <v>7891</v>
      </c>
      <c r="AS1379" s="12" t="s">
        <v>7891</v>
      </c>
      <c r="AT1379" s="12" t="s">
        <v>8331</v>
      </c>
      <c r="AU1379" s="12">
        <v>2022</v>
      </c>
      <c r="AV1379" s="12">
        <v>11</v>
      </c>
      <c r="AW1379" s="12">
        <v>5</v>
      </c>
      <c r="AX1379" s="12" t="s">
        <v>7891</v>
      </c>
      <c r="AY1379" s="12" t="s">
        <v>7891</v>
      </c>
      <c r="AZ1379" s="12" t="s">
        <v>7891</v>
      </c>
      <c r="BA1379" s="12" t="s">
        <v>7891</v>
      </c>
      <c r="BB1379" s="12" t="s">
        <v>7891</v>
      </c>
      <c r="BC1379" s="12" t="s">
        <v>7891</v>
      </c>
      <c r="BD1379" s="12">
        <v>1218</v>
      </c>
      <c r="BE1379" s="12" t="s">
        <v>5896</v>
      </c>
      <c r="BF1379" s="12" t="s">
        <v>7891</v>
      </c>
      <c r="BG1379" s="12" t="s">
        <v>7891</v>
      </c>
      <c r="BH1379" s="12" t="s">
        <v>7891</v>
      </c>
      <c r="BI1379" s="12" t="s">
        <v>7891</v>
      </c>
      <c r="BJ1379" s="12" t="s">
        <v>7891</v>
      </c>
      <c r="BK1379" s="12" t="s">
        <v>7891</v>
      </c>
      <c r="BL1379" s="12" t="s">
        <v>7891</v>
      </c>
      <c r="BM1379" s="12">
        <v>35268309</v>
      </c>
      <c r="BN1379" s="12" t="s">
        <v>7891</v>
      </c>
      <c r="BO1379" s="12" t="s">
        <v>7891</v>
      </c>
      <c r="BP1379" s="12" t="s">
        <v>7891</v>
      </c>
      <c r="BQ1379" s="12" t="s">
        <v>7891</v>
      </c>
      <c r="BR1379" s="12" t="s">
        <v>8376</v>
      </c>
    </row>
    <row r="1380" spans="1:70" s="2" customFormat="1" ht="13" x14ac:dyDescent="0.3">
      <c r="A1380" s="2" t="s">
        <v>11413</v>
      </c>
      <c r="B1380" s="2" t="s">
        <v>8371</v>
      </c>
      <c r="C1380" s="9" t="s">
        <v>7891</v>
      </c>
      <c r="D1380" s="2" t="s">
        <v>5891</v>
      </c>
      <c r="E1380" s="2" t="s">
        <v>8372</v>
      </c>
      <c r="U1380" s="2" t="s">
        <v>7891</v>
      </c>
      <c r="V1380" s="2" t="s">
        <v>8373</v>
      </c>
      <c r="W1380" s="2" t="s">
        <v>7891</v>
      </c>
      <c r="X1380" s="2" t="s">
        <v>7891</v>
      </c>
      <c r="Y1380" s="2" t="s">
        <v>7891</v>
      </c>
      <c r="Z1380" s="2" t="s">
        <v>7891</v>
      </c>
      <c r="AA1380" s="2" t="s">
        <v>7891</v>
      </c>
      <c r="AB1380" s="2" t="s">
        <v>8374</v>
      </c>
      <c r="AC1380" s="2" t="s">
        <v>7891</v>
      </c>
      <c r="AD1380" s="2" t="s">
        <v>7891</v>
      </c>
      <c r="AE1380" s="2" t="s">
        <v>7891</v>
      </c>
      <c r="AF1380" s="2" t="s">
        <v>7891</v>
      </c>
      <c r="AG1380" s="2" t="s">
        <v>7891</v>
      </c>
      <c r="AH1380" s="2" t="s">
        <v>7891</v>
      </c>
      <c r="AI1380" s="2" t="s">
        <v>7891</v>
      </c>
      <c r="AJ1380" s="2" t="s">
        <v>7891</v>
      </c>
      <c r="AK1380" s="2" t="s">
        <v>7891</v>
      </c>
      <c r="AL1380" s="2" t="s">
        <v>7891</v>
      </c>
      <c r="AM1380" s="2" t="s">
        <v>7891</v>
      </c>
      <c r="AN1380" s="2" t="s">
        <v>7891</v>
      </c>
      <c r="AO1380" s="2" t="s">
        <v>7891</v>
      </c>
      <c r="AP1380" s="2" t="s">
        <v>8375</v>
      </c>
      <c r="AQ1380" s="2" t="s">
        <v>7891</v>
      </c>
      <c r="AR1380" s="2" t="s">
        <v>7891</v>
      </c>
      <c r="AS1380" s="2" t="s">
        <v>7891</v>
      </c>
      <c r="AT1380" s="2" t="s">
        <v>8331</v>
      </c>
      <c r="AU1380" s="2">
        <v>2022</v>
      </c>
      <c r="AV1380" s="2">
        <v>11</v>
      </c>
      <c r="AW1380" s="2">
        <v>5</v>
      </c>
      <c r="AX1380" s="2" t="s">
        <v>7891</v>
      </c>
      <c r="AY1380" s="2" t="s">
        <v>7891</v>
      </c>
      <c r="AZ1380" s="2" t="s">
        <v>7891</v>
      </c>
      <c r="BA1380" s="2" t="s">
        <v>7891</v>
      </c>
      <c r="BB1380" s="2" t="s">
        <v>7891</v>
      </c>
      <c r="BC1380" s="2" t="s">
        <v>7891</v>
      </c>
      <c r="BD1380" s="2">
        <v>1218</v>
      </c>
      <c r="BE1380" s="2" t="s">
        <v>5896</v>
      </c>
      <c r="BF1380" s="2" t="s">
        <v>7891</v>
      </c>
      <c r="BG1380" s="2" t="s">
        <v>7891</v>
      </c>
      <c r="BH1380" s="2" t="s">
        <v>7891</v>
      </c>
      <c r="BI1380" s="2" t="s">
        <v>7891</v>
      </c>
      <c r="BJ1380" s="2" t="s">
        <v>7891</v>
      </c>
      <c r="BK1380" s="2" t="s">
        <v>7891</v>
      </c>
      <c r="BL1380" s="2" t="s">
        <v>7891</v>
      </c>
      <c r="BM1380" s="2">
        <v>35268309</v>
      </c>
      <c r="BN1380" s="2" t="s">
        <v>7891</v>
      </c>
      <c r="BO1380" s="2" t="s">
        <v>7891</v>
      </c>
      <c r="BP1380" s="2" t="s">
        <v>7891</v>
      </c>
      <c r="BQ1380" s="2" t="s">
        <v>7891</v>
      </c>
      <c r="BR1380" s="2" t="s">
        <v>8376</v>
      </c>
    </row>
    <row r="1381" spans="1:70" s="12" customFormat="1" ht="13" x14ac:dyDescent="0.3">
      <c r="A1381" s="12" t="s">
        <v>6816</v>
      </c>
      <c r="B1381" s="12" t="s">
        <v>6369</v>
      </c>
      <c r="C1381" s="14">
        <v>2022</v>
      </c>
      <c r="D1381" s="12" t="s">
        <v>6368</v>
      </c>
      <c r="E1381" s="12" t="s">
        <v>6372</v>
      </c>
      <c r="G1381" s="12" t="s">
        <v>6370</v>
      </c>
      <c r="H1381" s="12" t="s">
        <v>6371</v>
      </c>
      <c r="K1381" s="13">
        <v>44371</v>
      </c>
      <c r="N1381" s="12" t="s">
        <v>6373</v>
      </c>
    </row>
    <row r="1382" spans="1:70" s="2" customFormat="1" ht="13" x14ac:dyDescent="0.3">
      <c r="A1382" s="2" t="s">
        <v>11404</v>
      </c>
      <c r="B1382" s="2" t="s">
        <v>9615</v>
      </c>
      <c r="C1382" s="9" t="s">
        <v>7891</v>
      </c>
      <c r="D1382" s="2" t="s">
        <v>6368</v>
      </c>
      <c r="E1382" s="2" t="s">
        <v>9616</v>
      </c>
      <c r="U1382" s="2" t="s">
        <v>7891</v>
      </c>
      <c r="V1382" s="2" t="s">
        <v>9617</v>
      </c>
      <c r="W1382" s="2" t="s">
        <v>7891</v>
      </c>
      <c r="X1382" s="2" t="s">
        <v>7891</v>
      </c>
      <c r="Y1382" s="2" t="s">
        <v>7891</v>
      </c>
      <c r="Z1382" s="2" t="s">
        <v>7891</v>
      </c>
      <c r="AA1382" s="2" t="s">
        <v>7891</v>
      </c>
      <c r="AB1382" s="2" t="s">
        <v>9618</v>
      </c>
      <c r="AC1382" s="2" t="s">
        <v>7891</v>
      </c>
      <c r="AD1382" s="2" t="s">
        <v>7891</v>
      </c>
      <c r="AE1382" s="2" t="s">
        <v>7891</v>
      </c>
      <c r="AF1382" s="2" t="s">
        <v>7891</v>
      </c>
      <c r="AG1382" s="2" t="s">
        <v>7891</v>
      </c>
      <c r="AH1382" s="2" t="s">
        <v>7891</v>
      </c>
      <c r="AI1382" s="2" t="s">
        <v>7891</v>
      </c>
      <c r="AJ1382" s="2" t="s">
        <v>7891</v>
      </c>
      <c r="AK1382" s="2" t="s">
        <v>7891</v>
      </c>
      <c r="AL1382" s="2" t="s">
        <v>7891</v>
      </c>
      <c r="AM1382" s="2" t="s">
        <v>7891</v>
      </c>
      <c r="AN1382" s="2" t="s">
        <v>7891</v>
      </c>
      <c r="AO1382" s="2" t="s">
        <v>9619</v>
      </c>
      <c r="AP1382" s="2" t="s">
        <v>9620</v>
      </c>
      <c r="AQ1382" s="2" t="s">
        <v>7891</v>
      </c>
      <c r="AR1382" s="2" t="s">
        <v>7891</v>
      </c>
      <c r="AS1382" s="2" t="s">
        <v>7891</v>
      </c>
      <c r="AT1382" s="2" t="s">
        <v>7891</v>
      </c>
      <c r="AU1382" s="2" t="s">
        <v>7891</v>
      </c>
      <c r="AV1382" s="2" t="s">
        <v>7891</v>
      </c>
      <c r="AW1382" s="2" t="s">
        <v>7891</v>
      </c>
      <c r="AX1382" s="2" t="s">
        <v>7891</v>
      </c>
      <c r="AY1382" s="2" t="s">
        <v>7891</v>
      </c>
      <c r="AZ1382" s="2" t="s">
        <v>7891</v>
      </c>
      <c r="BA1382" s="2" t="s">
        <v>7891</v>
      </c>
      <c r="BB1382" s="2" t="s">
        <v>7891</v>
      </c>
      <c r="BC1382" s="2" t="s">
        <v>7891</v>
      </c>
      <c r="BD1382" s="2" t="s">
        <v>7891</v>
      </c>
      <c r="BE1382" s="2" t="s">
        <v>6373</v>
      </c>
      <c r="BF1382" s="2" t="s">
        <v>7891</v>
      </c>
      <c r="BG1382" s="2" t="s">
        <v>9570</v>
      </c>
      <c r="BH1382" s="2" t="s">
        <v>7891</v>
      </c>
      <c r="BI1382" s="2" t="s">
        <v>7891</v>
      </c>
      <c r="BJ1382" s="2" t="s">
        <v>7891</v>
      </c>
      <c r="BK1382" s="2" t="s">
        <v>7891</v>
      </c>
      <c r="BL1382" s="2" t="s">
        <v>7891</v>
      </c>
      <c r="BM1382" s="2">
        <v>34166099</v>
      </c>
      <c r="BN1382" s="2" t="s">
        <v>7891</v>
      </c>
      <c r="BO1382" s="2" t="s">
        <v>7891</v>
      </c>
      <c r="BP1382" s="2" t="s">
        <v>7891</v>
      </c>
      <c r="BQ1382" s="2" t="s">
        <v>7891</v>
      </c>
      <c r="BR1382" s="2" t="s">
        <v>9621</v>
      </c>
    </row>
    <row r="1383" spans="1:70" s="12" customFormat="1" ht="13" x14ac:dyDescent="0.3">
      <c r="A1383" s="12" t="s">
        <v>6954</v>
      </c>
      <c r="B1383" s="12" t="s">
        <v>6870</v>
      </c>
      <c r="C1383" s="14">
        <v>2021</v>
      </c>
      <c r="D1383" s="12" t="s">
        <v>6869</v>
      </c>
      <c r="E1383" s="12" t="s">
        <v>6873</v>
      </c>
      <c r="G1383" s="12" t="s">
        <v>6871</v>
      </c>
      <c r="H1383" s="12" t="s">
        <v>6872</v>
      </c>
      <c r="K1383" s="13">
        <v>44379</v>
      </c>
      <c r="N1383" s="12" t="s">
        <v>6874</v>
      </c>
    </row>
    <row r="1384" spans="1:70" s="12" customFormat="1" ht="13" x14ac:dyDescent="0.3">
      <c r="A1384" s="12" t="s">
        <v>7505</v>
      </c>
      <c r="B1384" s="12" t="s">
        <v>7420</v>
      </c>
      <c r="C1384" s="14">
        <v>2021</v>
      </c>
      <c r="D1384" s="12" t="s">
        <v>6869</v>
      </c>
      <c r="E1384" s="12" t="s">
        <v>7421</v>
      </c>
      <c r="G1384" s="12">
        <v>605</v>
      </c>
      <c r="I1384" s="12">
        <v>120830</v>
      </c>
      <c r="N1384" s="12" t="s">
        <v>6874</v>
      </c>
      <c r="O1384" s="12" t="s">
        <v>7422</v>
      </c>
      <c r="P1384" s="12" t="s">
        <v>467</v>
      </c>
      <c r="Q1384" s="12" t="s">
        <v>7218</v>
      </c>
      <c r="S1384" s="12" t="s">
        <v>7219</v>
      </c>
      <c r="T1384" s="12" t="s">
        <v>7423</v>
      </c>
    </row>
    <row r="1385" spans="1:70" s="2" customFormat="1" ht="13" x14ac:dyDescent="0.3">
      <c r="A1385" s="2" t="s">
        <v>11407</v>
      </c>
      <c r="B1385" s="2" t="s">
        <v>11484</v>
      </c>
      <c r="C1385" s="9" t="s">
        <v>7891</v>
      </c>
      <c r="D1385" s="2" t="s">
        <v>6869</v>
      </c>
      <c r="E1385" s="2" t="s">
        <v>11485</v>
      </c>
      <c r="U1385" s="2" t="s">
        <v>7891</v>
      </c>
      <c r="V1385" s="2" t="s">
        <v>11486</v>
      </c>
      <c r="W1385" s="2" t="s">
        <v>7891</v>
      </c>
      <c r="X1385" s="2" t="s">
        <v>7891</v>
      </c>
      <c r="Y1385" s="2" t="s">
        <v>7891</v>
      </c>
      <c r="Z1385" s="2" t="s">
        <v>7891</v>
      </c>
      <c r="AA1385" s="2" t="s">
        <v>11487</v>
      </c>
      <c r="AB1385" s="2" t="s">
        <v>11488</v>
      </c>
      <c r="AC1385" s="2" t="s">
        <v>7891</v>
      </c>
      <c r="AD1385" s="2" t="s">
        <v>7891</v>
      </c>
      <c r="AE1385" s="2" t="s">
        <v>7891</v>
      </c>
      <c r="AF1385" s="2" t="s">
        <v>7891</v>
      </c>
      <c r="AG1385" s="2" t="s">
        <v>7891</v>
      </c>
      <c r="AH1385" s="2" t="s">
        <v>7891</v>
      </c>
      <c r="AI1385" s="2" t="s">
        <v>7891</v>
      </c>
      <c r="AJ1385" s="2" t="s">
        <v>7891</v>
      </c>
      <c r="AK1385" s="2" t="s">
        <v>7891</v>
      </c>
      <c r="AL1385" s="2" t="s">
        <v>7891</v>
      </c>
      <c r="AM1385" s="2" t="s">
        <v>7891</v>
      </c>
      <c r="AN1385" s="2" t="s">
        <v>7891</v>
      </c>
      <c r="AO1385" s="2" t="s">
        <v>11489</v>
      </c>
      <c r="AP1385" s="2" t="s">
        <v>11490</v>
      </c>
      <c r="AQ1385" s="2" t="s">
        <v>7891</v>
      </c>
      <c r="AR1385" s="2" t="s">
        <v>7891</v>
      </c>
      <c r="AS1385" s="2" t="s">
        <v>7891</v>
      </c>
      <c r="AT1385" s="2" t="s">
        <v>11491</v>
      </c>
      <c r="AU1385" s="2">
        <v>2021</v>
      </c>
      <c r="AV1385" s="2">
        <v>605</v>
      </c>
      <c r="AW1385" s="2" t="s">
        <v>7891</v>
      </c>
      <c r="AX1385" s="2" t="s">
        <v>7891</v>
      </c>
      <c r="AY1385" s="2" t="s">
        <v>7891</v>
      </c>
      <c r="AZ1385" s="2" t="s">
        <v>7891</v>
      </c>
      <c r="BA1385" s="2" t="s">
        <v>7891</v>
      </c>
      <c r="BB1385" s="2" t="s">
        <v>7891</v>
      </c>
      <c r="BC1385" s="2" t="s">
        <v>7891</v>
      </c>
      <c r="BD1385" s="2">
        <v>120830</v>
      </c>
      <c r="BE1385" s="2" t="s">
        <v>6874</v>
      </c>
      <c r="BF1385" s="2" t="s">
        <v>7891</v>
      </c>
      <c r="BG1385" s="2" t="s">
        <v>9417</v>
      </c>
      <c r="BH1385" s="2" t="s">
        <v>7891</v>
      </c>
      <c r="BI1385" s="2" t="s">
        <v>7891</v>
      </c>
      <c r="BJ1385" s="2" t="s">
        <v>7891</v>
      </c>
      <c r="BK1385" s="2" t="s">
        <v>7891</v>
      </c>
      <c r="BL1385" s="2" t="s">
        <v>7891</v>
      </c>
      <c r="BM1385" s="2">
        <v>34214654</v>
      </c>
      <c r="BN1385" s="2" t="s">
        <v>7891</v>
      </c>
      <c r="BO1385" s="2" t="s">
        <v>7891</v>
      </c>
      <c r="BP1385" s="2" t="s">
        <v>7891</v>
      </c>
      <c r="BQ1385" s="2" t="s">
        <v>7891</v>
      </c>
      <c r="BR1385" s="2" t="s">
        <v>11492</v>
      </c>
    </row>
    <row r="1386" spans="1:70" s="2" customFormat="1" ht="13" x14ac:dyDescent="0.3">
      <c r="A1386" s="2" t="s">
        <v>6954</v>
      </c>
      <c r="B1386" s="2" t="s">
        <v>6913</v>
      </c>
      <c r="C1386" s="9">
        <v>2020</v>
      </c>
      <c r="D1386" s="2" t="s">
        <v>6912</v>
      </c>
      <c r="E1386" s="2" t="s">
        <v>6916</v>
      </c>
      <c r="G1386" s="2" t="s">
        <v>6914</v>
      </c>
      <c r="H1386" s="2" t="s">
        <v>6915</v>
      </c>
      <c r="K1386" s="11">
        <v>44160</v>
      </c>
      <c r="L1386" s="2" t="s">
        <v>6917</v>
      </c>
      <c r="N1386" s="2" t="s">
        <v>6918</v>
      </c>
    </row>
    <row r="1387" spans="1:70" s="2" customFormat="1" ht="13" x14ac:dyDescent="0.3">
      <c r="A1387" s="2" t="s">
        <v>6816</v>
      </c>
      <c r="B1387" s="2" t="s">
        <v>4493</v>
      </c>
      <c r="C1387" s="9">
        <v>2021</v>
      </c>
      <c r="D1387" s="2" t="s">
        <v>4492</v>
      </c>
      <c r="E1387" s="2" t="s">
        <v>4496</v>
      </c>
      <c r="G1387" s="2" t="s">
        <v>4494</v>
      </c>
      <c r="H1387" s="2" t="s">
        <v>4495</v>
      </c>
      <c r="K1387" s="11">
        <v>44089</v>
      </c>
      <c r="L1387" s="2" t="s">
        <v>4497</v>
      </c>
      <c r="M1387" s="2" t="s">
        <v>4498</v>
      </c>
      <c r="N1387" s="2" t="s">
        <v>4499</v>
      </c>
    </row>
    <row r="1388" spans="1:70" s="2" customFormat="1" ht="13" x14ac:dyDescent="0.3">
      <c r="A1388" s="2" t="s">
        <v>11404</v>
      </c>
      <c r="B1388" s="2" t="s">
        <v>9529</v>
      </c>
      <c r="C1388" s="9" t="s">
        <v>7891</v>
      </c>
      <c r="D1388" s="2" t="s">
        <v>9530</v>
      </c>
      <c r="E1388" s="2" t="s">
        <v>9531</v>
      </c>
      <c r="U1388" s="2" t="s">
        <v>7891</v>
      </c>
      <c r="V1388" s="2" t="s">
        <v>9532</v>
      </c>
      <c r="W1388" s="2" t="s">
        <v>7891</v>
      </c>
      <c r="X1388" s="2" t="s">
        <v>7891</v>
      </c>
      <c r="Y1388" s="2" t="s">
        <v>7891</v>
      </c>
      <c r="Z1388" s="2" t="s">
        <v>7891</v>
      </c>
      <c r="AA1388" s="2" t="s">
        <v>7891</v>
      </c>
      <c r="AB1388" s="2" t="s">
        <v>9533</v>
      </c>
      <c r="AC1388" s="2" t="s">
        <v>7891</v>
      </c>
      <c r="AD1388" s="2" t="s">
        <v>7891</v>
      </c>
      <c r="AE1388" s="2" t="s">
        <v>7891</v>
      </c>
      <c r="AF1388" s="2" t="s">
        <v>7891</v>
      </c>
      <c r="AG1388" s="2" t="s">
        <v>7891</v>
      </c>
      <c r="AH1388" s="2" t="s">
        <v>7891</v>
      </c>
      <c r="AI1388" s="2" t="s">
        <v>7891</v>
      </c>
      <c r="AJ1388" s="2" t="s">
        <v>7891</v>
      </c>
      <c r="AK1388" s="2" t="s">
        <v>7891</v>
      </c>
      <c r="AL1388" s="2" t="s">
        <v>7891</v>
      </c>
      <c r="AM1388" s="2" t="s">
        <v>7891</v>
      </c>
      <c r="AN1388" s="2" t="s">
        <v>7891</v>
      </c>
      <c r="AO1388" s="2" t="s">
        <v>9534</v>
      </c>
      <c r="AP1388" s="2" t="s">
        <v>9535</v>
      </c>
      <c r="AQ1388" s="2" t="s">
        <v>7891</v>
      </c>
      <c r="AR1388" s="2" t="s">
        <v>7891</v>
      </c>
      <c r="AS1388" s="2" t="s">
        <v>7891</v>
      </c>
      <c r="AT1388" s="2" t="s">
        <v>9452</v>
      </c>
      <c r="AU1388" s="2">
        <v>2021</v>
      </c>
      <c r="AV1388" s="2">
        <v>11</v>
      </c>
      <c r="AW1388" s="2">
        <v>4</v>
      </c>
      <c r="AX1388" s="2" t="s">
        <v>7891</v>
      </c>
      <c r="AY1388" s="2" t="s">
        <v>7891</v>
      </c>
      <c r="AZ1388" s="2" t="s">
        <v>7891</v>
      </c>
      <c r="BA1388" s="2" t="s">
        <v>7891</v>
      </c>
      <c r="BB1388" s="2">
        <v>424</v>
      </c>
      <c r="BC1388" s="2">
        <v>434</v>
      </c>
      <c r="BD1388" s="2" t="s">
        <v>7891</v>
      </c>
      <c r="BE1388" s="2" t="s">
        <v>9536</v>
      </c>
      <c r="BF1388" s="2" t="s">
        <v>7891</v>
      </c>
      <c r="BG1388" s="2" t="s">
        <v>9417</v>
      </c>
      <c r="BH1388" s="2" t="s">
        <v>7891</v>
      </c>
      <c r="BI1388" s="2" t="s">
        <v>7891</v>
      </c>
      <c r="BJ1388" s="2" t="s">
        <v>7891</v>
      </c>
      <c r="BK1388" s="2" t="s">
        <v>7891</v>
      </c>
      <c r="BL1388" s="2" t="s">
        <v>7891</v>
      </c>
      <c r="BM1388" s="2">
        <v>33052182</v>
      </c>
      <c r="BN1388" s="2" t="s">
        <v>7891</v>
      </c>
      <c r="BO1388" s="2" t="s">
        <v>7891</v>
      </c>
      <c r="BP1388" s="2" t="s">
        <v>7891</v>
      </c>
      <c r="BQ1388" s="2" t="s">
        <v>7891</v>
      </c>
      <c r="BR1388" s="2" t="s">
        <v>9537</v>
      </c>
    </row>
    <row r="1389" spans="1:70" s="2" customFormat="1" ht="13" x14ac:dyDescent="0.3">
      <c r="A1389" s="2" t="s">
        <v>3856</v>
      </c>
      <c r="B1389" s="2" t="s">
        <v>2852</v>
      </c>
      <c r="C1389" s="9">
        <v>2021</v>
      </c>
      <c r="D1389" s="2" t="s">
        <v>2851</v>
      </c>
      <c r="F1389" s="2" t="s">
        <v>2856</v>
      </c>
      <c r="H1389" s="2" t="str">
        <f>"9780323858373"</f>
        <v>9780323858373</v>
      </c>
      <c r="I1389" s="2" t="str">
        <f>"20210101"</f>
        <v>20210101</v>
      </c>
      <c r="M1389" s="2">
        <v>477</v>
      </c>
      <c r="N1389" s="2" t="s">
        <v>2853</v>
      </c>
      <c r="P1389" s="2" t="s">
        <v>2854</v>
      </c>
      <c r="Q1389" s="2" t="s">
        <v>2304</v>
      </c>
      <c r="R1389" s="2" t="s">
        <v>2855</v>
      </c>
      <c r="T1389" s="2" t="s">
        <v>2856</v>
      </c>
      <c r="U1389" s="2" t="s">
        <v>2857</v>
      </c>
    </row>
    <row r="1390" spans="1:70" s="12" customFormat="1" ht="13" x14ac:dyDescent="0.3">
      <c r="A1390" s="12" t="s">
        <v>7505</v>
      </c>
      <c r="B1390" s="12" t="s">
        <v>7414</v>
      </c>
      <c r="C1390" s="14">
        <v>2021</v>
      </c>
      <c r="D1390" s="12" t="s">
        <v>7415</v>
      </c>
      <c r="E1390" s="12" t="s">
        <v>7416</v>
      </c>
      <c r="G1390" s="12">
        <v>12</v>
      </c>
      <c r="H1390" s="12">
        <v>11</v>
      </c>
      <c r="I1390" s="12">
        <v>908</v>
      </c>
      <c r="M1390" s="12">
        <v>1</v>
      </c>
      <c r="N1390" s="12" t="s">
        <v>7417</v>
      </c>
      <c r="O1390" s="12" t="s">
        <v>7418</v>
      </c>
      <c r="P1390" s="12" t="s">
        <v>467</v>
      </c>
      <c r="Q1390" s="12" t="s">
        <v>7218</v>
      </c>
      <c r="R1390" s="12" t="s">
        <v>7385</v>
      </c>
      <c r="S1390" s="12" t="s">
        <v>7219</v>
      </c>
      <c r="T1390" s="12" t="s">
        <v>7419</v>
      </c>
    </row>
    <row r="1391" spans="1:70" s="2" customFormat="1" ht="13" x14ac:dyDescent="0.3">
      <c r="A1391" s="2" t="s">
        <v>11407</v>
      </c>
      <c r="B1391" s="2" t="s">
        <v>11448</v>
      </c>
      <c r="C1391" s="9" t="s">
        <v>7891</v>
      </c>
      <c r="D1391" s="2" t="s">
        <v>11449</v>
      </c>
      <c r="E1391" s="2" t="s">
        <v>11450</v>
      </c>
      <c r="U1391" s="2" t="s">
        <v>7891</v>
      </c>
      <c r="V1391" s="2" t="s">
        <v>11451</v>
      </c>
      <c r="W1391" s="2" t="s">
        <v>7891</v>
      </c>
      <c r="X1391" s="2" t="s">
        <v>7891</v>
      </c>
      <c r="Y1391" s="2" t="s">
        <v>7891</v>
      </c>
      <c r="Z1391" s="2" t="s">
        <v>7891</v>
      </c>
      <c r="AA1391" s="2" t="s">
        <v>7891</v>
      </c>
      <c r="AB1391" s="2" t="s">
        <v>7891</v>
      </c>
      <c r="AC1391" s="2" t="s">
        <v>7891</v>
      </c>
      <c r="AD1391" s="2" t="s">
        <v>7891</v>
      </c>
      <c r="AE1391" s="2" t="s">
        <v>7891</v>
      </c>
      <c r="AF1391" s="2" t="s">
        <v>7891</v>
      </c>
      <c r="AG1391" s="2" t="s">
        <v>7891</v>
      </c>
      <c r="AH1391" s="2" t="s">
        <v>7891</v>
      </c>
      <c r="AI1391" s="2" t="s">
        <v>7891</v>
      </c>
      <c r="AJ1391" s="2" t="s">
        <v>7891</v>
      </c>
      <c r="AK1391" s="2" t="s">
        <v>7891</v>
      </c>
      <c r="AL1391" s="2" t="s">
        <v>7891</v>
      </c>
      <c r="AM1391" s="2" t="s">
        <v>7891</v>
      </c>
      <c r="AN1391" s="2" t="s">
        <v>7891</v>
      </c>
      <c r="AO1391" s="2" t="s">
        <v>7891</v>
      </c>
      <c r="AP1391" s="2" t="s">
        <v>11452</v>
      </c>
      <c r="AQ1391" s="2" t="s">
        <v>7891</v>
      </c>
      <c r="AR1391" s="2" t="s">
        <v>7891</v>
      </c>
      <c r="AS1391" s="2" t="s">
        <v>7891</v>
      </c>
      <c r="AT1391" s="2" t="s">
        <v>8907</v>
      </c>
      <c r="AU1391" s="2">
        <v>2021</v>
      </c>
      <c r="AV1391" s="2">
        <v>12</v>
      </c>
      <c r="AW1391" s="2">
        <v>11</v>
      </c>
      <c r="AX1391" s="2" t="s">
        <v>7891</v>
      </c>
      <c r="AY1391" s="2" t="s">
        <v>7891</v>
      </c>
      <c r="AZ1391" s="2" t="s">
        <v>7891</v>
      </c>
      <c r="BA1391" s="2" t="s">
        <v>7891</v>
      </c>
      <c r="BB1391" s="2" t="s">
        <v>7891</v>
      </c>
      <c r="BC1391" s="2" t="s">
        <v>7891</v>
      </c>
      <c r="BD1391" s="2">
        <v>908</v>
      </c>
      <c r="BE1391" s="2" t="s">
        <v>7417</v>
      </c>
      <c r="BF1391" s="2" t="s">
        <v>7891</v>
      </c>
      <c r="BG1391" s="2" t="s">
        <v>7891</v>
      </c>
      <c r="BH1391" s="2" t="s">
        <v>7891</v>
      </c>
      <c r="BI1391" s="2" t="s">
        <v>7891</v>
      </c>
      <c r="BJ1391" s="2" t="s">
        <v>7891</v>
      </c>
      <c r="BK1391" s="2" t="s">
        <v>7891</v>
      </c>
      <c r="BL1391" s="2" t="s">
        <v>7891</v>
      </c>
      <c r="BM1391" s="2" t="s">
        <v>7891</v>
      </c>
      <c r="BN1391" s="2" t="s">
        <v>7891</v>
      </c>
      <c r="BO1391" s="2" t="s">
        <v>7891</v>
      </c>
      <c r="BP1391" s="2" t="s">
        <v>7891</v>
      </c>
      <c r="BQ1391" s="2" t="s">
        <v>7891</v>
      </c>
      <c r="BR1391" s="2" t="s">
        <v>11453</v>
      </c>
    </row>
    <row r="1392" spans="1:70" s="2" customFormat="1" ht="13" x14ac:dyDescent="0.3">
      <c r="A1392" s="2" t="s">
        <v>11410</v>
      </c>
      <c r="B1392" s="2" t="s">
        <v>11711</v>
      </c>
      <c r="C1392" s="9" t="s">
        <v>7891</v>
      </c>
      <c r="D1392" s="2" t="s">
        <v>11712</v>
      </c>
      <c r="E1392" s="2" t="s">
        <v>11713</v>
      </c>
      <c r="U1392" s="2" t="s">
        <v>7891</v>
      </c>
      <c r="V1392" s="2" t="s">
        <v>11714</v>
      </c>
      <c r="W1392" s="2" t="s">
        <v>7891</v>
      </c>
      <c r="X1392" s="2" t="s">
        <v>7891</v>
      </c>
      <c r="Y1392" s="2" t="s">
        <v>7891</v>
      </c>
      <c r="Z1392" s="2" t="s">
        <v>7891</v>
      </c>
      <c r="AA1392" s="2" t="s">
        <v>7891</v>
      </c>
      <c r="AB1392" s="2" t="s">
        <v>11715</v>
      </c>
      <c r="AC1392" s="2" t="s">
        <v>7891</v>
      </c>
      <c r="AD1392" s="2" t="s">
        <v>7891</v>
      </c>
      <c r="AE1392" s="2" t="s">
        <v>7891</v>
      </c>
      <c r="AF1392" s="2" t="s">
        <v>7891</v>
      </c>
      <c r="AG1392" s="2" t="s">
        <v>7891</v>
      </c>
      <c r="AH1392" s="2" t="s">
        <v>7891</v>
      </c>
      <c r="AI1392" s="2" t="s">
        <v>7891</v>
      </c>
      <c r="AJ1392" s="2" t="s">
        <v>7891</v>
      </c>
      <c r="AK1392" s="2" t="s">
        <v>7891</v>
      </c>
      <c r="AL1392" s="2" t="s">
        <v>7891</v>
      </c>
      <c r="AM1392" s="2" t="s">
        <v>7891</v>
      </c>
      <c r="AN1392" s="2" t="s">
        <v>7891</v>
      </c>
      <c r="AO1392" s="2" t="s">
        <v>11716</v>
      </c>
      <c r="AP1392" s="2" t="s">
        <v>11717</v>
      </c>
      <c r="AQ1392" s="2" t="s">
        <v>7891</v>
      </c>
      <c r="AR1392" s="2" t="s">
        <v>7891</v>
      </c>
      <c r="AS1392" s="2" t="s">
        <v>7891</v>
      </c>
      <c r="AT1392" s="2" t="s">
        <v>7924</v>
      </c>
      <c r="AU1392" s="2">
        <v>2020</v>
      </c>
      <c r="AV1392" s="2">
        <v>12</v>
      </c>
      <c r="AW1392" s="2">
        <v>3</v>
      </c>
      <c r="AX1392" s="2" t="s">
        <v>7891</v>
      </c>
      <c r="AY1392" s="2" t="s">
        <v>7891</v>
      </c>
      <c r="AZ1392" s="2" t="s">
        <v>7891</v>
      </c>
      <c r="BA1392" s="2" t="s">
        <v>7891</v>
      </c>
      <c r="BB1392" s="2">
        <v>72</v>
      </c>
      <c r="BC1392" s="2">
        <v>76</v>
      </c>
      <c r="BD1392" s="2" t="s">
        <v>7891</v>
      </c>
      <c r="BE1392" s="2" t="s">
        <v>11718</v>
      </c>
      <c r="BF1392" s="2" t="s">
        <v>7891</v>
      </c>
      <c r="BG1392" s="2" t="s">
        <v>7891</v>
      </c>
      <c r="BH1392" s="2" t="s">
        <v>7891</v>
      </c>
      <c r="BI1392" s="2" t="s">
        <v>7891</v>
      </c>
      <c r="BJ1392" s="2" t="s">
        <v>7891</v>
      </c>
      <c r="BK1392" s="2" t="s">
        <v>7891</v>
      </c>
      <c r="BL1392" s="2" t="s">
        <v>7891</v>
      </c>
      <c r="BM1392" s="2">
        <v>33114276</v>
      </c>
      <c r="BN1392" s="2" t="s">
        <v>7891</v>
      </c>
      <c r="BO1392" s="2" t="s">
        <v>7891</v>
      </c>
      <c r="BP1392" s="2" t="s">
        <v>7891</v>
      </c>
      <c r="BQ1392" s="2" t="s">
        <v>7891</v>
      </c>
      <c r="BR1392" s="2" t="s">
        <v>11719</v>
      </c>
    </row>
    <row r="1393" spans="1:70" s="2" customFormat="1" ht="13" x14ac:dyDescent="0.3">
      <c r="A1393" s="2" t="s">
        <v>1970</v>
      </c>
      <c r="B1393" s="2" t="s">
        <v>1944</v>
      </c>
      <c r="C1393" s="10">
        <v>2021</v>
      </c>
      <c r="D1393" s="2" t="s">
        <v>1943</v>
      </c>
      <c r="E1393" s="2" t="s">
        <v>1945</v>
      </c>
      <c r="F1393" s="2" t="s">
        <v>1948</v>
      </c>
      <c r="G1393" s="2" t="str">
        <f>"14992671"</f>
        <v>14992671</v>
      </c>
      <c r="I1393" s="2" t="str">
        <f>"Jul2021"</f>
        <v>Jul2021</v>
      </c>
      <c r="J1393" s="2">
        <v>45</v>
      </c>
      <c r="K1393" s="2">
        <v>5</v>
      </c>
      <c r="L1393" s="2">
        <v>411</v>
      </c>
      <c r="M1393" s="2">
        <v>6</v>
      </c>
      <c r="N1393" s="2">
        <v>151121737</v>
      </c>
      <c r="O1393" s="2" t="s">
        <v>1946</v>
      </c>
      <c r="P1393" s="2" t="s">
        <v>449</v>
      </c>
      <c r="Q1393" s="2" t="s">
        <v>442</v>
      </c>
      <c r="R1393" s="2" t="s">
        <v>1947</v>
      </c>
      <c r="U1393" s="2" t="s">
        <v>1949</v>
      </c>
    </row>
    <row r="1394" spans="1:70" s="12" customFormat="1" ht="13" x14ac:dyDescent="0.3">
      <c r="A1394" s="12" t="s">
        <v>6816</v>
      </c>
      <c r="B1394" s="12" t="s">
        <v>5709</v>
      </c>
      <c r="C1394" s="14">
        <v>2021</v>
      </c>
      <c r="D1394" s="12" t="s">
        <v>5708</v>
      </c>
      <c r="E1394" s="12" t="s">
        <v>4210</v>
      </c>
      <c r="G1394" s="12" t="s">
        <v>5710</v>
      </c>
      <c r="H1394" s="12" t="s">
        <v>5711</v>
      </c>
      <c r="K1394" s="13">
        <v>44334</v>
      </c>
      <c r="N1394" s="12" t="s">
        <v>2259</v>
      </c>
    </row>
    <row r="1395" spans="1:70" s="2" customFormat="1" ht="13" x14ac:dyDescent="0.3">
      <c r="A1395" s="2" t="s">
        <v>3856</v>
      </c>
      <c r="B1395" s="2" t="s">
        <v>2256</v>
      </c>
      <c r="C1395" s="9">
        <v>2021</v>
      </c>
      <c r="D1395" s="2" t="s">
        <v>2255</v>
      </c>
      <c r="E1395" s="2" t="s">
        <v>2257</v>
      </c>
      <c r="F1395" s="2" t="s">
        <v>2262</v>
      </c>
      <c r="G1395" s="2" t="str">
        <f>"00219762"</f>
        <v>00219762</v>
      </c>
      <c r="I1395" s="2" t="str">
        <f>"20210701"</f>
        <v>20210701</v>
      </c>
      <c r="J1395" s="2">
        <v>77</v>
      </c>
      <c r="K1395" s="2">
        <v>7</v>
      </c>
      <c r="L1395" s="2">
        <v>1614</v>
      </c>
      <c r="M1395" s="2">
        <v>15</v>
      </c>
      <c r="N1395" s="2" t="s">
        <v>2258</v>
      </c>
      <c r="O1395" s="2" t="s">
        <v>2259</v>
      </c>
      <c r="P1395" s="2" t="s">
        <v>2260</v>
      </c>
      <c r="Q1395" s="2" t="s">
        <v>1495</v>
      </c>
      <c r="R1395" s="2" t="s">
        <v>2261</v>
      </c>
      <c r="T1395" s="2" t="s">
        <v>2262</v>
      </c>
      <c r="U1395" s="2" t="s">
        <v>2263</v>
      </c>
    </row>
    <row r="1396" spans="1:70" s="12" customFormat="1" ht="13" x14ac:dyDescent="0.3">
      <c r="A1396" s="12" t="s">
        <v>11404</v>
      </c>
      <c r="B1396" s="12" t="s">
        <v>9786</v>
      </c>
      <c r="C1396" s="14" t="s">
        <v>7891</v>
      </c>
      <c r="D1396" s="12" t="s">
        <v>5708</v>
      </c>
      <c r="E1396" s="12" t="s">
        <v>9787</v>
      </c>
      <c r="U1396" s="12" t="s">
        <v>7891</v>
      </c>
      <c r="V1396" s="12" t="s">
        <v>9788</v>
      </c>
      <c r="W1396" s="12" t="s">
        <v>7891</v>
      </c>
      <c r="X1396" s="12" t="s">
        <v>7891</v>
      </c>
      <c r="Y1396" s="12" t="s">
        <v>7891</v>
      </c>
      <c r="Z1396" s="12" t="s">
        <v>7891</v>
      </c>
      <c r="AA1396" s="12" t="s">
        <v>7891</v>
      </c>
      <c r="AB1396" s="12" t="s">
        <v>9789</v>
      </c>
      <c r="AC1396" s="12" t="s">
        <v>7891</v>
      </c>
      <c r="AD1396" s="12" t="s">
        <v>7891</v>
      </c>
      <c r="AE1396" s="12" t="s">
        <v>7891</v>
      </c>
      <c r="AF1396" s="12" t="s">
        <v>7891</v>
      </c>
      <c r="AG1396" s="12" t="s">
        <v>7891</v>
      </c>
      <c r="AH1396" s="12" t="s">
        <v>7891</v>
      </c>
      <c r="AI1396" s="12" t="s">
        <v>7891</v>
      </c>
      <c r="AJ1396" s="12" t="s">
        <v>7891</v>
      </c>
      <c r="AK1396" s="12" t="s">
        <v>7891</v>
      </c>
      <c r="AL1396" s="12" t="s">
        <v>7891</v>
      </c>
      <c r="AM1396" s="12" t="s">
        <v>7891</v>
      </c>
      <c r="AN1396" s="12" t="s">
        <v>7891</v>
      </c>
      <c r="AO1396" s="12" t="s">
        <v>9790</v>
      </c>
      <c r="AP1396" s="12" t="s">
        <v>9791</v>
      </c>
      <c r="AQ1396" s="12" t="s">
        <v>7891</v>
      </c>
      <c r="AR1396" s="12" t="s">
        <v>7891</v>
      </c>
      <c r="AS1396" s="12" t="s">
        <v>7891</v>
      </c>
      <c r="AT1396" s="12" t="s">
        <v>8870</v>
      </c>
      <c r="AU1396" s="12">
        <v>2021</v>
      </c>
      <c r="AV1396" s="12">
        <v>77</v>
      </c>
      <c r="AW1396" s="12">
        <v>7</v>
      </c>
      <c r="AX1396" s="12" t="s">
        <v>7891</v>
      </c>
      <c r="AY1396" s="12" t="s">
        <v>7891</v>
      </c>
      <c r="AZ1396" s="12" t="s">
        <v>7891</v>
      </c>
      <c r="BA1396" s="12" t="s">
        <v>7891</v>
      </c>
      <c r="BB1396" s="12">
        <v>1614</v>
      </c>
      <c r="BC1396" s="12">
        <v>1628</v>
      </c>
      <c r="BD1396" s="12" t="s">
        <v>7891</v>
      </c>
      <c r="BE1396" s="12" t="s">
        <v>2259</v>
      </c>
      <c r="BF1396" s="12" t="s">
        <v>7891</v>
      </c>
      <c r="BG1396" s="12" t="s">
        <v>9784</v>
      </c>
      <c r="BH1396" s="12" t="s">
        <v>7891</v>
      </c>
      <c r="BI1396" s="12" t="s">
        <v>7891</v>
      </c>
      <c r="BJ1396" s="12" t="s">
        <v>7891</v>
      </c>
      <c r="BK1396" s="12" t="s">
        <v>7891</v>
      </c>
      <c r="BL1396" s="12" t="s">
        <v>7891</v>
      </c>
      <c r="BM1396" s="12">
        <v>34004040</v>
      </c>
      <c r="BN1396" s="12" t="s">
        <v>7891</v>
      </c>
      <c r="BO1396" s="12" t="s">
        <v>7891</v>
      </c>
      <c r="BP1396" s="12" t="s">
        <v>7891</v>
      </c>
      <c r="BQ1396" s="12" t="s">
        <v>7891</v>
      </c>
      <c r="BR1396" s="12" t="s">
        <v>9792</v>
      </c>
    </row>
    <row r="1397" spans="1:70" s="12" customFormat="1" ht="13" x14ac:dyDescent="0.3">
      <c r="A1397" s="12" t="s">
        <v>6816</v>
      </c>
      <c r="B1397" s="12" t="s">
        <v>4734</v>
      </c>
      <c r="C1397" s="14">
        <v>2020</v>
      </c>
      <c r="D1397" s="12" t="s">
        <v>4733</v>
      </c>
      <c r="E1397" s="12" t="s">
        <v>4737</v>
      </c>
      <c r="G1397" s="12" t="s">
        <v>4735</v>
      </c>
      <c r="H1397" s="12" t="s">
        <v>4736</v>
      </c>
      <c r="K1397" s="13">
        <v>44196</v>
      </c>
      <c r="L1397" s="12" t="s">
        <v>4738</v>
      </c>
      <c r="N1397" s="12" t="s">
        <v>4739</v>
      </c>
    </row>
    <row r="1398" spans="1:70" s="2" customFormat="1" ht="13" x14ac:dyDescent="0.3">
      <c r="A1398" s="2" t="s">
        <v>11404</v>
      </c>
      <c r="B1398" s="2" t="s">
        <v>10810</v>
      </c>
      <c r="C1398" s="9" t="s">
        <v>7891</v>
      </c>
      <c r="D1398" s="2" t="s">
        <v>4733</v>
      </c>
      <c r="E1398" s="2" t="s">
        <v>10811</v>
      </c>
      <c r="U1398" s="2" t="s">
        <v>7891</v>
      </c>
      <c r="V1398" s="2" t="s">
        <v>10812</v>
      </c>
      <c r="W1398" s="2" t="s">
        <v>7891</v>
      </c>
      <c r="X1398" s="2" t="s">
        <v>7891</v>
      </c>
      <c r="Y1398" s="2" t="s">
        <v>7891</v>
      </c>
      <c r="Z1398" s="2" t="s">
        <v>7891</v>
      </c>
      <c r="AA1398" s="2" t="s">
        <v>7891</v>
      </c>
      <c r="AB1398" s="2" t="s">
        <v>7891</v>
      </c>
      <c r="AC1398" s="2" t="s">
        <v>7891</v>
      </c>
      <c r="AD1398" s="2" t="s">
        <v>7891</v>
      </c>
      <c r="AE1398" s="2" t="s">
        <v>7891</v>
      </c>
      <c r="AF1398" s="2" t="s">
        <v>7891</v>
      </c>
      <c r="AG1398" s="2" t="s">
        <v>7891</v>
      </c>
      <c r="AH1398" s="2" t="s">
        <v>7891</v>
      </c>
      <c r="AI1398" s="2" t="s">
        <v>7891</v>
      </c>
      <c r="AJ1398" s="2" t="s">
        <v>7891</v>
      </c>
      <c r="AK1398" s="2" t="s">
        <v>7891</v>
      </c>
      <c r="AL1398" s="2" t="s">
        <v>7891</v>
      </c>
      <c r="AM1398" s="2" t="s">
        <v>7891</v>
      </c>
      <c r="AN1398" s="2" t="s">
        <v>7891</v>
      </c>
      <c r="AO1398" s="2" t="s">
        <v>10813</v>
      </c>
      <c r="AP1398" s="2" t="s">
        <v>7891</v>
      </c>
      <c r="AQ1398" s="2" t="s">
        <v>7891</v>
      </c>
      <c r="AR1398" s="2" t="s">
        <v>7891</v>
      </c>
      <c r="AS1398" s="2" t="s">
        <v>7891</v>
      </c>
      <c r="AT1398" s="2" t="s">
        <v>10814</v>
      </c>
      <c r="AU1398" s="2">
        <v>2020</v>
      </c>
      <c r="AV1398" s="2">
        <v>10</v>
      </c>
      <c r="AW1398" s="2" t="s">
        <v>7891</v>
      </c>
      <c r="AX1398" s="2" t="s">
        <v>7891</v>
      </c>
      <c r="AY1398" s="2" t="s">
        <v>7891</v>
      </c>
      <c r="AZ1398" s="2" t="s">
        <v>7891</v>
      </c>
      <c r="BA1398" s="2" t="s">
        <v>7891</v>
      </c>
      <c r="BB1398" s="2" t="s">
        <v>7891</v>
      </c>
      <c r="BC1398" s="2" t="s">
        <v>7891</v>
      </c>
      <c r="BD1398" s="2">
        <v>605380</v>
      </c>
      <c r="BE1398" s="2" t="s">
        <v>4739</v>
      </c>
      <c r="BF1398" s="2" t="s">
        <v>7891</v>
      </c>
      <c r="BG1398" s="2" t="s">
        <v>7891</v>
      </c>
      <c r="BH1398" s="2" t="s">
        <v>7891</v>
      </c>
      <c r="BI1398" s="2" t="s">
        <v>7891</v>
      </c>
      <c r="BJ1398" s="2" t="s">
        <v>7891</v>
      </c>
      <c r="BK1398" s="2" t="s">
        <v>7891</v>
      </c>
      <c r="BL1398" s="2" t="s">
        <v>7891</v>
      </c>
      <c r="BM1398" s="2">
        <v>33381459</v>
      </c>
      <c r="BN1398" s="2" t="s">
        <v>7891</v>
      </c>
      <c r="BO1398" s="2" t="s">
        <v>7891</v>
      </c>
      <c r="BP1398" s="2" t="s">
        <v>7891</v>
      </c>
      <c r="BQ1398" s="2" t="s">
        <v>7891</v>
      </c>
      <c r="BR1398" s="2" t="s">
        <v>10815</v>
      </c>
    </row>
    <row r="1399" spans="1:70" s="2" customFormat="1" ht="13" x14ac:dyDescent="0.3">
      <c r="A1399" s="2" t="s">
        <v>1827</v>
      </c>
      <c r="B1399" s="2" t="s">
        <v>534</v>
      </c>
      <c r="C1399" s="10">
        <v>2021</v>
      </c>
      <c r="D1399" s="2" t="s">
        <v>533</v>
      </c>
      <c r="E1399" s="2" t="s">
        <v>535</v>
      </c>
      <c r="G1399" s="2" t="str">
        <f>"00266388"</f>
        <v>00266388</v>
      </c>
      <c r="I1399" s="2" t="str">
        <f>"Spring2021"</f>
        <v>Spring2021</v>
      </c>
      <c r="J1399" s="2">
        <v>83</v>
      </c>
      <c r="K1399" s="2">
        <v>1</v>
      </c>
      <c r="L1399" s="2">
        <v>1</v>
      </c>
      <c r="M1399" s="2">
        <v>2</v>
      </c>
      <c r="N1399" s="2">
        <v>149134185</v>
      </c>
      <c r="P1399" s="2" t="s">
        <v>536</v>
      </c>
      <c r="Q1399" s="2" t="s">
        <v>537</v>
      </c>
      <c r="R1399" s="2" t="s">
        <v>538</v>
      </c>
      <c r="U1399" s="2" t="s">
        <v>539</v>
      </c>
    </row>
    <row r="1400" spans="1:70" s="2" customFormat="1" ht="13" x14ac:dyDescent="0.3">
      <c r="A1400" s="2" t="s">
        <v>3856</v>
      </c>
      <c r="B1400" s="2" t="s">
        <v>2950</v>
      </c>
      <c r="C1400" s="9">
        <v>2020</v>
      </c>
      <c r="D1400" s="2" t="s">
        <v>2949</v>
      </c>
      <c r="E1400" s="2" t="s">
        <v>2451</v>
      </c>
      <c r="F1400" s="2" t="s">
        <v>2954</v>
      </c>
      <c r="G1400" s="2" t="str">
        <f>"00223956"</f>
        <v>00223956</v>
      </c>
      <c r="I1400" s="2" t="str">
        <f>"20201101"</f>
        <v>20201101</v>
      </c>
      <c r="J1400" s="2">
        <v>130</v>
      </c>
      <c r="L1400" s="2">
        <v>218</v>
      </c>
      <c r="M1400" s="2">
        <v>6</v>
      </c>
      <c r="N1400" s="2" t="s">
        <v>2951</v>
      </c>
      <c r="O1400" s="2" t="s">
        <v>2952</v>
      </c>
      <c r="P1400" s="2" t="s">
        <v>2124</v>
      </c>
      <c r="Q1400" s="2" t="s">
        <v>1495</v>
      </c>
      <c r="R1400" s="2" t="s">
        <v>2953</v>
      </c>
      <c r="T1400" s="2" t="s">
        <v>2954</v>
      </c>
      <c r="U1400" s="2" t="s">
        <v>2955</v>
      </c>
    </row>
    <row r="1401" spans="1:70" s="2" customFormat="1" ht="13" x14ac:dyDescent="0.3">
      <c r="A1401" s="2" t="s">
        <v>11404</v>
      </c>
      <c r="B1401" s="2" t="s">
        <v>10656</v>
      </c>
      <c r="C1401" s="9" t="s">
        <v>7891</v>
      </c>
      <c r="D1401" s="2" t="s">
        <v>10657</v>
      </c>
      <c r="E1401" s="2" t="s">
        <v>10496</v>
      </c>
      <c r="U1401" s="2" t="s">
        <v>7891</v>
      </c>
      <c r="V1401" s="2" t="s">
        <v>10658</v>
      </c>
      <c r="W1401" s="2" t="s">
        <v>7891</v>
      </c>
      <c r="X1401" s="2" t="s">
        <v>7891</v>
      </c>
      <c r="Y1401" s="2" t="s">
        <v>7891</v>
      </c>
      <c r="Z1401" s="2" t="s">
        <v>7891</v>
      </c>
      <c r="AA1401" s="2" t="s">
        <v>7891</v>
      </c>
      <c r="AB1401" s="2" t="s">
        <v>7891</v>
      </c>
      <c r="AC1401" s="2" t="s">
        <v>7891</v>
      </c>
      <c r="AD1401" s="2" t="s">
        <v>7891</v>
      </c>
      <c r="AE1401" s="2" t="s">
        <v>7891</v>
      </c>
      <c r="AF1401" s="2" t="s">
        <v>7891</v>
      </c>
      <c r="AG1401" s="2" t="s">
        <v>7891</v>
      </c>
      <c r="AH1401" s="2" t="s">
        <v>7891</v>
      </c>
      <c r="AI1401" s="2" t="s">
        <v>7891</v>
      </c>
      <c r="AJ1401" s="2" t="s">
        <v>7891</v>
      </c>
      <c r="AK1401" s="2" t="s">
        <v>7891</v>
      </c>
      <c r="AL1401" s="2" t="s">
        <v>7891</v>
      </c>
      <c r="AM1401" s="2" t="s">
        <v>7891</v>
      </c>
      <c r="AN1401" s="2" t="s">
        <v>7891</v>
      </c>
      <c r="AO1401" s="2" t="s">
        <v>10500</v>
      </c>
      <c r="AP1401" s="2" t="s">
        <v>7891</v>
      </c>
      <c r="AQ1401" s="2" t="s">
        <v>7891</v>
      </c>
      <c r="AR1401" s="2" t="s">
        <v>7891</v>
      </c>
      <c r="AS1401" s="2" t="s">
        <v>7891</v>
      </c>
      <c r="AT1401" s="2" t="s">
        <v>7891</v>
      </c>
      <c r="AU1401" s="2">
        <v>2021</v>
      </c>
      <c r="AV1401" s="2">
        <v>12</v>
      </c>
      <c r="AW1401" s="2">
        <v>3</v>
      </c>
      <c r="AX1401" s="2" t="s">
        <v>7891</v>
      </c>
      <c r="AY1401" s="2" t="s">
        <v>7891</v>
      </c>
      <c r="AZ1401" s="2" t="s">
        <v>7891</v>
      </c>
      <c r="BA1401" s="2" t="s">
        <v>7891</v>
      </c>
      <c r="BB1401" s="2">
        <v>88</v>
      </c>
      <c r="BC1401" s="2">
        <v>113</v>
      </c>
      <c r="BD1401" s="2" t="s">
        <v>7891</v>
      </c>
      <c r="BE1401" s="2" t="s">
        <v>10659</v>
      </c>
      <c r="BF1401" s="2" t="s">
        <v>7891</v>
      </c>
      <c r="BG1401" s="2" t="s">
        <v>7891</v>
      </c>
      <c r="BH1401" s="2" t="s">
        <v>7891</v>
      </c>
      <c r="BI1401" s="2" t="s">
        <v>7891</v>
      </c>
      <c r="BJ1401" s="2" t="s">
        <v>7891</v>
      </c>
      <c r="BK1401" s="2" t="s">
        <v>7891</v>
      </c>
      <c r="BL1401" s="2" t="s">
        <v>7891</v>
      </c>
      <c r="BM1401" s="2" t="s">
        <v>7891</v>
      </c>
      <c r="BN1401" s="2" t="s">
        <v>7891</v>
      </c>
      <c r="BO1401" s="2" t="s">
        <v>7891</v>
      </c>
      <c r="BP1401" s="2" t="s">
        <v>7891</v>
      </c>
      <c r="BQ1401" s="2" t="s">
        <v>7891</v>
      </c>
      <c r="BR1401" s="2" t="s">
        <v>10660</v>
      </c>
    </row>
    <row r="1402" spans="1:70" s="2" customFormat="1" ht="13" x14ac:dyDescent="0.3">
      <c r="A1402" s="2" t="s">
        <v>11404</v>
      </c>
      <c r="B1402" s="2" t="s">
        <v>8917</v>
      </c>
      <c r="C1402" s="9" t="s">
        <v>7891</v>
      </c>
      <c r="D1402" s="2" t="s">
        <v>8918</v>
      </c>
      <c r="E1402" s="2" t="s">
        <v>8919</v>
      </c>
      <c r="U1402" s="2" t="s">
        <v>7891</v>
      </c>
      <c r="V1402" s="2" t="s">
        <v>8920</v>
      </c>
      <c r="W1402" s="2" t="s">
        <v>7891</v>
      </c>
      <c r="X1402" s="2" t="s">
        <v>7891</v>
      </c>
      <c r="Y1402" s="2" t="s">
        <v>7891</v>
      </c>
      <c r="Z1402" s="2" t="s">
        <v>7891</v>
      </c>
      <c r="AA1402" s="2" t="s">
        <v>7891</v>
      </c>
      <c r="AB1402" s="2" t="s">
        <v>7891</v>
      </c>
      <c r="AC1402" s="2" t="s">
        <v>7891</v>
      </c>
      <c r="AD1402" s="2" t="s">
        <v>7891</v>
      </c>
      <c r="AE1402" s="2" t="s">
        <v>7891</v>
      </c>
      <c r="AF1402" s="2" t="s">
        <v>7891</v>
      </c>
      <c r="AG1402" s="2" t="s">
        <v>7891</v>
      </c>
      <c r="AH1402" s="2" t="s">
        <v>7891</v>
      </c>
      <c r="AI1402" s="2" t="s">
        <v>7891</v>
      </c>
      <c r="AJ1402" s="2" t="s">
        <v>7891</v>
      </c>
      <c r="AK1402" s="2" t="s">
        <v>7891</v>
      </c>
      <c r="AL1402" s="2" t="s">
        <v>7891</v>
      </c>
      <c r="AM1402" s="2" t="s">
        <v>7891</v>
      </c>
      <c r="AN1402" s="2" t="s">
        <v>7891</v>
      </c>
      <c r="AO1402" s="2" t="s">
        <v>8921</v>
      </c>
      <c r="AP1402" s="2" t="s">
        <v>8922</v>
      </c>
      <c r="AQ1402" s="2" t="s">
        <v>7891</v>
      </c>
      <c r="AR1402" s="2" t="s">
        <v>7891</v>
      </c>
      <c r="AS1402" s="2" t="s">
        <v>7891</v>
      </c>
      <c r="AT1402" s="2" t="s">
        <v>8923</v>
      </c>
      <c r="AU1402" s="2">
        <v>2021</v>
      </c>
      <c r="AV1402" s="2">
        <v>15</v>
      </c>
      <c r="AW1402" s="2" t="s">
        <v>8924</v>
      </c>
      <c r="AX1402" s="2" t="s">
        <v>7891</v>
      </c>
      <c r="AY1402" s="2" t="s">
        <v>7891</v>
      </c>
      <c r="AZ1402" s="2" t="s">
        <v>8545</v>
      </c>
      <c r="BA1402" s="2" t="s">
        <v>7891</v>
      </c>
      <c r="BB1402" s="2">
        <v>158</v>
      </c>
      <c r="BC1402" s="2">
        <v>163</v>
      </c>
      <c r="BD1402" s="2" t="s">
        <v>8925</v>
      </c>
      <c r="BE1402" s="2" t="s">
        <v>8926</v>
      </c>
      <c r="BF1402" s="2" t="s">
        <v>7891</v>
      </c>
      <c r="BG1402" s="2" t="s">
        <v>7925</v>
      </c>
      <c r="BH1402" s="2" t="s">
        <v>7891</v>
      </c>
      <c r="BI1402" s="2" t="s">
        <v>7891</v>
      </c>
      <c r="BJ1402" s="2" t="s">
        <v>7891</v>
      </c>
      <c r="BK1402" s="2" t="s">
        <v>7891</v>
      </c>
      <c r="BL1402" s="2" t="s">
        <v>7891</v>
      </c>
      <c r="BM1402" s="2" t="s">
        <v>7891</v>
      </c>
      <c r="BN1402" s="2" t="s">
        <v>7891</v>
      </c>
      <c r="BO1402" s="2" t="s">
        <v>7891</v>
      </c>
      <c r="BP1402" s="2" t="s">
        <v>7891</v>
      </c>
      <c r="BQ1402" s="2" t="s">
        <v>7891</v>
      </c>
      <c r="BR1402" s="2" t="s">
        <v>8927</v>
      </c>
    </row>
    <row r="1403" spans="1:70" s="2" customFormat="1" ht="13" x14ac:dyDescent="0.3">
      <c r="A1403" s="2" t="s">
        <v>6816</v>
      </c>
      <c r="B1403" s="2" t="s">
        <v>6494</v>
      </c>
      <c r="C1403" s="9">
        <v>2022</v>
      </c>
      <c r="D1403" s="2" t="s">
        <v>6493</v>
      </c>
      <c r="E1403" s="2" t="s">
        <v>6497</v>
      </c>
      <c r="G1403" s="2" t="s">
        <v>6495</v>
      </c>
      <c r="H1403" s="2" t="s">
        <v>6496</v>
      </c>
      <c r="K1403" s="11">
        <v>44642</v>
      </c>
      <c r="L1403" s="2" t="s">
        <v>6498</v>
      </c>
      <c r="N1403" s="2" t="s">
        <v>6499</v>
      </c>
    </row>
    <row r="1404" spans="1:70" s="12" customFormat="1" ht="13" x14ac:dyDescent="0.3">
      <c r="A1404" s="12" t="s">
        <v>11404</v>
      </c>
      <c r="B1404" s="12" t="s">
        <v>8232</v>
      </c>
      <c r="C1404" s="14" t="s">
        <v>7891</v>
      </c>
      <c r="D1404" s="12" t="s">
        <v>6493</v>
      </c>
      <c r="E1404" s="12" t="s">
        <v>8233</v>
      </c>
      <c r="U1404" s="12" t="s">
        <v>7891</v>
      </c>
      <c r="V1404" s="12" t="s">
        <v>8234</v>
      </c>
      <c r="W1404" s="12" t="s">
        <v>7891</v>
      </c>
      <c r="X1404" s="12" t="s">
        <v>7891</v>
      </c>
      <c r="Y1404" s="12" t="s">
        <v>7891</v>
      </c>
      <c r="Z1404" s="12" t="s">
        <v>7891</v>
      </c>
      <c r="AA1404" s="12" t="s">
        <v>7891</v>
      </c>
      <c r="AB1404" s="12" t="s">
        <v>7891</v>
      </c>
      <c r="AC1404" s="12" t="s">
        <v>7891</v>
      </c>
      <c r="AD1404" s="12" t="s">
        <v>7891</v>
      </c>
      <c r="AE1404" s="12" t="s">
        <v>7891</v>
      </c>
      <c r="AF1404" s="12" t="s">
        <v>7891</v>
      </c>
      <c r="AG1404" s="12" t="s">
        <v>7891</v>
      </c>
      <c r="AH1404" s="12" t="s">
        <v>7891</v>
      </c>
      <c r="AI1404" s="12" t="s">
        <v>7891</v>
      </c>
      <c r="AJ1404" s="12" t="s">
        <v>7891</v>
      </c>
      <c r="AK1404" s="12" t="s">
        <v>7891</v>
      </c>
      <c r="AL1404" s="12" t="s">
        <v>7891</v>
      </c>
      <c r="AM1404" s="12" t="s">
        <v>7891</v>
      </c>
      <c r="AN1404" s="12" t="s">
        <v>7891</v>
      </c>
      <c r="AO1404" s="12" t="s">
        <v>8235</v>
      </c>
      <c r="AP1404" s="12" t="s">
        <v>7891</v>
      </c>
      <c r="AQ1404" s="12" t="s">
        <v>7891</v>
      </c>
      <c r="AR1404" s="12" t="s">
        <v>7891</v>
      </c>
      <c r="AS1404" s="12" t="s">
        <v>7891</v>
      </c>
      <c r="AT1404" s="12" t="s">
        <v>8236</v>
      </c>
      <c r="AU1404" s="12">
        <v>2022</v>
      </c>
      <c r="AV1404" s="12">
        <v>13</v>
      </c>
      <c r="AW1404" s="12">
        <v>1</v>
      </c>
      <c r="AX1404" s="12" t="s">
        <v>7891</v>
      </c>
      <c r="AY1404" s="12" t="s">
        <v>7891</v>
      </c>
      <c r="AZ1404" s="12" t="s">
        <v>7891</v>
      </c>
      <c r="BA1404" s="12" t="s">
        <v>7891</v>
      </c>
      <c r="BB1404" s="12" t="s">
        <v>7891</v>
      </c>
      <c r="BC1404" s="12" t="s">
        <v>7891</v>
      </c>
      <c r="BD1404" s="12">
        <v>14</v>
      </c>
      <c r="BE1404" s="12" t="s">
        <v>6499</v>
      </c>
      <c r="BF1404" s="12" t="s">
        <v>7891</v>
      </c>
      <c r="BG1404" s="12" t="s">
        <v>7891</v>
      </c>
      <c r="BH1404" s="12" t="s">
        <v>7891</v>
      </c>
      <c r="BI1404" s="12" t="s">
        <v>7891</v>
      </c>
      <c r="BJ1404" s="12" t="s">
        <v>7891</v>
      </c>
      <c r="BK1404" s="12" t="s">
        <v>7891</v>
      </c>
      <c r="BL1404" s="12" t="s">
        <v>7891</v>
      </c>
      <c r="BM1404" s="12">
        <v>35313974</v>
      </c>
      <c r="BN1404" s="12" t="s">
        <v>7891</v>
      </c>
      <c r="BO1404" s="12" t="s">
        <v>7891</v>
      </c>
      <c r="BP1404" s="12" t="s">
        <v>7891</v>
      </c>
      <c r="BQ1404" s="12" t="s">
        <v>7891</v>
      </c>
      <c r="BR1404" s="12" t="s">
        <v>8237</v>
      </c>
    </row>
    <row r="1405" spans="1:70" s="2" customFormat="1" ht="13" x14ac:dyDescent="0.3">
      <c r="A1405" s="2" t="s">
        <v>1827</v>
      </c>
      <c r="B1405" s="2" t="s">
        <v>845</v>
      </c>
      <c r="C1405" s="10">
        <v>2021</v>
      </c>
      <c r="D1405" s="2" t="s">
        <v>844</v>
      </c>
      <c r="E1405" s="2" t="s">
        <v>846</v>
      </c>
      <c r="F1405" s="2" t="s">
        <v>848</v>
      </c>
      <c r="G1405" s="2" t="str">
        <f>"15718883"</f>
        <v>15718883</v>
      </c>
      <c r="I1405" s="2" t="str">
        <f>"Jul-Dec2021"</f>
        <v>Jul-Dec2021</v>
      </c>
      <c r="J1405" s="2">
        <v>19</v>
      </c>
      <c r="K1405" s="2">
        <v>2</v>
      </c>
      <c r="L1405" s="2">
        <v>1</v>
      </c>
      <c r="M1405" s="2">
        <v>9</v>
      </c>
      <c r="N1405" s="2">
        <v>154905285</v>
      </c>
      <c r="P1405" s="2" t="s">
        <v>767</v>
      </c>
      <c r="Q1405" s="2" t="s">
        <v>442</v>
      </c>
      <c r="R1405" s="2" t="s">
        <v>847</v>
      </c>
      <c r="U1405" s="2" t="s">
        <v>849</v>
      </c>
    </row>
    <row r="1406" spans="1:70" s="2" customFormat="1" ht="13" x14ac:dyDescent="0.3">
      <c r="A1406" s="2" t="s">
        <v>6816</v>
      </c>
      <c r="B1406" s="2" t="s">
        <v>4373</v>
      </c>
      <c r="C1406" s="9">
        <v>2022</v>
      </c>
      <c r="D1406" s="2" t="s">
        <v>4372</v>
      </c>
      <c r="E1406" s="2" t="s">
        <v>4157</v>
      </c>
      <c r="G1406" s="2" t="s">
        <v>4374</v>
      </c>
      <c r="H1406" s="2" t="s">
        <v>4375</v>
      </c>
      <c r="K1406" s="11">
        <v>44689</v>
      </c>
    </row>
    <row r="1407" spans="1:70" s="2" customFormat="1" ht="13" x14ac:dyDescent="0.3">
      <c r="A1407" s="2" t="s">
        <v>7738</v>
      </c>
      <c r="B1407" s="2" t="s">
        <v>7709</v>
      </c>
      <c r="C1407" s="9">
        <v>2021</v>
      </c>
      <c r="D1407" s="2" t="s">
        <v>7710</v>
      </c>
      <c r="E1407" s="2" t="s">
        <v>7711</v>
      </c>
      <c r="G1407" s="2">
        <v>7</v>
      </c>
      <c r="H1407" s="2">
        <v>1</v>
      </c>
      <c r="J1407" s="2">
        <v>11</v>
      </c>
      <c r="K1407" s="2">
        <v>38</v>
      </c>
      <c r="M1407" s="2">
        <v>2</v>
      </c>
      <c r="N1407" s="2" t="s">
        <v>7712</v>
      </c>
      <c r="O1407" s="2" t="s">
        <v>7713</v>
      </c>
      <c r="P1407" s="2" t="s">
        <v>467</v>
      </c>
      <c r="Q1407" s="2" t="s">
        <v>7218</v>
      </c>
      <c r="S1407" s="2" t="s">
        <v>7219</v>
      </c>
      <c r="T1407" s="2" t="s">
        <v>7714</v>
      </c>
    </row>
    <row r="1408" spans="1:70" s="2" customFormat="1" ht="13" x14ac:dyDescent="0.3">
      <c r="A1408" s="2" t="s">
        <v>11408</v>
      </c>
      <c r="B1408" s="2" t="s">
        <v>11648</v>
      </c>
      <c r="C1408" s="9" t="s">
        <v>7891</v>
      </c>
      <c r="D1408" s="2" t="s">
        <v>11649</v>
      </c>
      <c r="E1408" s="2" t="s">
        <v>11650</v>
      </c>
      <c r="U1408" s="2" t="s">
        <v>7891</v>
      </c>
      <c r="V1408" s="2" t="s">
        <v>11651</v>
      </c>
      <c r="W1408" s="2" t="s">
        <v>7891</v>
      </c>
      <c r="X1408" s="2" t="s">
        <v>7891</v>
      </c>
      <c r="Y1408" s="2" t="s">
        <v>7891</v>
      </c>
      <c r="Z1408" s="2" t="s">
        <v>7891</v>
      </c>
      <c r="AA1408" s="2" t="s">
        <v>7891</v>
      </c>
      <c r="AB1408" s="2" t="s">
        <v>7891</v>
      </c>
      <c r="AC1408" s="2" t="s">
        <v>7891</v>
      </c>
      <c r="AD1408" s="2" t="s">
        <v>7891</v>
      </c>
      <c r="AE1408" s="2" t="s">
        <v>7891</v>
      </c>
      <c r="AF1408" s="2" t="s">
        <v>7891</v>
      </c>
      <c r="AG1408" s="2" t="s">
        <v>7891</v>
      </c>
      <c r="AH1408" s="2" t="s">
        <v>7891</v>
      </c>
      <c r="AI1408" s="2" t="s">
        <v>7891</v>
      </c>
      <c r="AJ1408" s="2" t="s">
        <v>7891</v>
      </c>
      <c r="AK1408" s="2" t="s">
        <v>7891</v>
      </c>
      <c r="AL1408" s="2" t="s">
        <v>7891</v>
      </c>
      <c r="AM1408" s="2" t="s">
        <v>7891</v>
      </c>
      <c r="AN1408" s="2" t="s">
        <v>7891</v>
      </c>
      <c r="AO1408" s="2" t="s">
        <v>11652</v>
      </c>
      <c r="AP1408" s="2" t="s">
        <v>11653</v>
      </c>
      <c r="AQ1408" s="2" t="s">
        <v>7891</v>
      </c>
      <c r="AR1408" s="2" t="s">
        <v>7891</v>
      </c>
      <c r="AS1408" s="2" t="s">
        <v>7891</v>
      </c>
      <c r="AT1408" s="2" t="s">
        <v>7891</v>
      </c>
      <c r="AU1408" s="2">
        <v>2021</v>
      </c>
      <c r="AV1408" s="2">
        <v>7</v>
      </c>
      <c r="AW1408" s="2">
        <v>1</v>
      </c>
      <c r="AX1408" s="2" t="s">
        <v>7891</v>
      </c>
      <c r="AY1408" s="2" t="s">
        <v>7891</v>
      </c>
      <c r="AZ1408" s="2" t="s">
        <v>7891</v>
      </c>
      <c r="BA1408" s="2" t="s">
        <v>7891</v>
      </c>
      <c r="BB1408" s="2">
        <v>11</v>
      </c>
      <c r="BC1408" s="2">
        <v>38</v>
      </c>
      <c r="BD1408" s="2" t="s">
        <v>7891</v>
      </c>
      <c r="BE1408" s="2" t="s">
        <v>7712</v>
      </c>
      <c r="BF1408" s="2" t="s">
        <v>7891</v>
      </c>
      <c r="BG1408" s="2" t="s">
        <v>7891</v>
      </c>
      <c r="BH1408" s="2" t="s">
        <v>7891</v>
      </c>
      <c r="BI1408" s="2" t="s">
        <v>7891</v>
      </c>
      <c r="BJ1408" s="2" t="s">
        <v>7891</v>
      </c>
      <c r="BK1408" s="2" t="s">
        <v>7891</v>
      </c>
      <c r="BL1408" s="2" t="s">
        <v>7891</v>
      </c>
      <c r="BM1408" s="2" t="s">
        <v>7891</v>
      </c>
      <c r="BN1408" s="2" t="s">
        <v>7891</v>
      </c>
      <c r="BO1408" s="2" t="s">
        <v>7891</v>
      </c>
      <c r="BP1408" s="2" t="s">
        <v>7891</v>
      </c>
      <c r="BQ1408" s="2" t="s">
        <v>7891</v>
      </c>
      <c r="BR1408" s="2" t="s">
        <v>11654</v>
      </c>
    </row>
    <row r="1409" spans="1:70" s="2" customFormat="1" ht="13" x14ac:dyDescent="0.3">
      <c r="A1409" s="2" t="s">
        <v>1922</v>
      </c>
      <c r="B1409" s="2" t="s">
        <v>1917</v>
      </c>
      <c r="C1409" s="10">
        <v>2021</v>
      </c>
      <c r="D1409" s="2" t="s">
        <v>1916</v>
      </c>
      <c r="E1409" s="2" t="s">
        <v>154</v>
      </c>
      <c r="F1409" s="2" t="s">
        <v>1920</v>
      </c>
      <c r="G1409" s="2" t="str">
        <f>"1054139X"</f>
        <v>1054139X</v>
      </c>
      <c r="I1409" s="2" t="str">
        <f>"Mar2021"</f>
        <v>Mar2021</v>
      </c>
      <c r="J1409" s="2">
        <v>68</v>
      </c>
      <c r="K1409" s="2">
        <v>3</v>
      </c>
      <c r="L1409" s="2">
        <v>464</v>
      </c>
      <c r="M1409" s="2">
        <v>8</v>
      </c>
      <c r="N1409" s="2">
        <v>148596408</v>
      </c>
      <c r="O1409" s="2" t="s">
        <v>1918</v>
      </c>
      <c r="P1409" s="2" t="s">
        <v>449</v>
      </c>
      <c r="Q1409" s="2" t="s">
        <v>442</v>
      </c>
      <c r="R1409" s="2" t="s">
        <v>1919</v>
      </c>
      <c r="U1409" s="2" t="s">
        <v>1921</v>
      </c>
    </row>
    <row r="1410" spans="1:70" s="2" customFormat="1" ht="13" x14ac:dyDescent="0.3">
      <c r="A1410" s="2" t="s">
        <v>1827</v>
      </c>
      <c r="B1410" s="2" t="s">
        <v>759</v>
      </c>
      <c r="C1410" s="10" t="str">
        <f>"2022"</f>
        <v>2022</v>
      </c>
      <c r="D1410" s="2" t="s">
        <v>758</v>
      </c>
      <c r="E1410" s="2" t="s">
        <v>760</v>
      </c>
      <c r="G1410" s="2" t="str">
        <f>"8750846X"</f>
        <v>8750846X</v>
      </c>
      <c r="I1410" s="2" t="str">
        <f>"May2022"</f>
        <v>May2022</v>
      </c>
      <c r="J1410" s="2">
        <v>122</v>
      </c>
      <c r="K1410" s="2">
        <v>2</v>
      </c>
      <c r="L1410" s="2">
        <v>12</v>
      </c>
      <c r="M1410" s="2">
        <v>2</v>
      </c>
      <c r="N1410" s="2">
        <v>156887347</v>
      </c>
      <c r="P1410" s="2" t="s">
        <v>761</v>
      </c>
      <c r="Q1410" s="2" t="s">
        <v>467</v>
      </c>
      <c r="U1410" s="2" t="s">
        <v>762</v>
      </c>
    </row>
    <row r="1411" spans="1:70" s="12" customFormat="1" ht="13" x14ac:dyDescent="0.3">
      <c r="A1411" s="12" t="s">
        <v>6816</v>
      </c>
      <c r="B1411" s="12" t="s">
        <v>4339</v>
      </c>
      <c r="C1411" s="14">
        <v>2021</v>
      </c>
      <c r="D1411" s="12" t="s">
        <v>4338</v>
      </c>
      <c r="E1411" s="12" t="s">
        <v>1682</v>
      </c>
      <c r="G1411" s="12" t="s">
        <v>4340</v>
      </c>
      <c r="H1411" s="12" t="s">
        <v>4341</v>
      </c>
      <c r="K1411" s="13">
        <v>44278</v>
      </c>
      <c r="N1411" s="12" t="s">
        <v>1683</v>
      </c>
    </row>
    <row r="1412" spans="1:70" s="2" customFormat="1" ht="13" x14ac:dyDescent="0.3">
      <c r="A1412" s="2" t="s">
        <v>6816</v>
      </c>
      <c r="B1412" s="2" t="s">
        <v>4188</v>
      </c>
      <c r="C1412" s="9">
        <v>2022</v>
      </c>
      <c r="D1412" s="2" t="s">
        <v>4187</v>
      </c>
      <c r="E1412" s="2" t="s">
        <v>4191</v>
      </c>
      <c r="G1412" s="2" t="s">
        <v>4189</v>
      </c>
      <c r="H1412" s="2" t="s">
        <v>4190</v>
      </c>
      <c r="K1412" s="11">
        <v>44534</v>
      </c>
      <c r="L1412" s="2" t="s">
        <v>4192</v>
      </c>
      <c r="M1412" s="2" t="s">
        <v>4193</v>
      </c>
      <c r="N1412" s="2" t="s">
        <v>4194</v>
      </c>
    </row>
    <row r="1413" spans="1:70" s="12" customFormat="1" ht="13" x14ac:dyDescent="0.3">
      <c r="A1413" s="12" t="s">
        <v>1827</v>
      </c>
      <c r="B1413" s="12" t="s">
        <v>1681</v>
      </c>
      <c r="C1413" s="15" t="str">
        <f>"2021"</f>
        <v>2021</v>
      </c>
      <c r="D1413" s="12" t="s">
        <v>1680</v>
      </c>
      <c r="E1413" s="12" t="s">
        <v>1682</v>
      </c>
      <c r="F1413" s="12" t="s">
        <v>1686</v>
      </c>
      <c r="G1413" s="12" t="str">
        <f>"00314005"</f>
        <v>00314005</v>
      </c>
      <c r="I1413" s="12" t="str">
        <f>"Apr2021"</f>
        <v>Apr2021</v>
      </c>
      <c r="J1413" s="12">
        <v>147</v>
      </c>
      <c r="K1413" s="12">
        <v>4</v>
      </c>
      <c r="L1413" s="12">
        <v>1</v>
      </c>
      <c r="M1413" s="12">
        <v>9</v>
      </c>
      <c r="N1413" s="12">
        <v>149639988</v>
      </c>
      <c r="O1413" s="12" t="s">
        <v>1683</v>
      </c>
      <c r="P1413" s="12" t="s">
        <v>1684</v>
      </c>
      <c r="Q1413" s="12" t="s">
        <v>442</v>
      </c>
      <c r="R1413" s="12" t="s">
        <v>1685</v>
      </c>
      <c r="U1413" s="12" t="s">
        <v>1687</v>
      </c>
    </row>
    <row r="1414" spans="1:70" s="12" customFormat="1" ht="13" x14ac:dyDescent="0.3">
      <c r="A1414" s="12" t="s">
        <v>11404</v>
      </c>
      <c r="B1414" s="12" t="s">
        <v>10025</v>
      </c>
      <c r="C1414" s="14" t="s">
        <v>7891</v>
      </c>
      <c r="D1414" s="12" t="s">
        <v>4338</v>
      </c>
      <c r="E1414" s="12" t="s">
        <v>10026</v>
      </c>
      <c r="U1414" s="12" t="s">
        <v>7891</v>
      </c>
      <c r="V1414" s="12" t="s">
        <v>10027</v>
      </c>
      <c r="W1414" s="12" t="s">
        <v>7891</v>
      </c>
      <c r="X1414" s="12" t="s">
        <v>7891</v>
      </c>
      <c r="Y1414" s="12" t="s">
        <v>7891</v>
      </c>
      <c r="Z1414" s="12" t="s">
        <v>7891</v>
      </c>
      <c r="AA1414" s="12" t="s">
        <v>7891</v>
      </c>
      <c r="AB1414" s="12" t="s">
        <v>7891</v>
      </c>
      <c r="AC1414" s="12" t="s">
        <v>7891</v>
      </c>
      <c r="AD1414" s="12" t="s">
        <v>7891</v>
      </c>
      <c r="AE1414" s="12" t="s">
        <v>7891</v>
      </c>
      <c r="AF1414" s="12" t="s">
        <v>7891</v>
      </c>
      <c r="AG1414" s="12" t="s">
        <v>7891</v>
      </c>
      <c r="AH1414" s="12" t="s">
        <v>7891</v>
      </c>
      <c r="AI1414" s="12" t="s">
        <v>7891</v>
      </c>
      <c r="AJ1414" s="12" t="s">
        <v>7891</v>
      </c>
      <c r="AK1414" s="12" t="s">
        <v>7891</v>
      </c>
      <c r="AL1414" s="12" t="s">
        <v>7891</v>
      </c>
      <c r="AM1414" s="12" t="s">
        <v>7891</v>
      </c>
      <c r="AN1414" s="12" t="s">
        <v>7891</v>
      </c>
      <c r="AO1414" s="12" t="s">
        <v>10028</v>
      </c>
      <c r="AP1414" s="12" t="s">
        <v>10029</v>
      </c>
      <c r="AQ1414" s="12" t="s">
        <v>7891</v>
      </c>
      <c r="AR1414" s="12" t="s">
        <v>7891</v>
      </c>
      <c r="AS1414" s="12" t="s">
        <v>7891</v>
      </c>
      <c r="AT1414" s="12" t="s">
        <v>7916</v>
      </c>
      <c r="AU1414" s="12">
        <v>2021</v>
      </c>
      <c r="AV1414" s="12">
        <v>147</v>
      </c>
      <c r="AW1414" s="12">
        <v>4</v>
      </c>
      <c r="AX1414" s="12" t="s">
        <v>7891</v>
      </c>
      <c r="AY1414" s="12" t="s">
        <v>7891</v>
      </c>
      <c r="AZ1414" s="12" t="s">
        <v>7891</v>
      </c>
      <c r="BA1414" s="12" t="s">
        <v>7891</v>
      </c>
      <c r="BB1414" s="12" t="s">
        <v>7891</v>
      </c>
      <c r="BC1414" s="12" t="s">
        <v>7891</v>
      </c>
      <c r="BD1414" s="12" t="s">
        <v>10030</v>
      </c>
      <c r="BE1414" s="12" t="s">
        <v>1683</v>
      </c>
      <c r="BF1414" s="12" t="s">
        <v>7891</v>
      </c>
      <c r="BG1414" s="12" t="s">
        <v>7891</v>
      </c>
      <c r="BH1414" s="12" t="s">
        <v>7891</v>
      </c>
      <c r="BI1414" s="12" t="s">
        <v>7891</v>
      </c>
      <c r="BJ1414" s="12" t="s">
        <v>7891</v>
      </c>
      <c r="BK1414" s="12" t="s">
        <v>7891</v>
      </c>
      <c r="BL1414" s="12" t="s">
        <v>7891</v>
      </c>
      <c r="BM1414" s="12">
        <v>33753543</v>
      </c>
      <c r="BN1414" s="12" t="s">
        <v>7891</v>
      </c>
      <c r="BO1414" s="12" t="s">
        <v>7891</v>
      </c>
      <c r="BP1414" s="12" t="s">
        <v>7891</v>
      </c>
      <c r="BQ1414" s="12" t="s">
        <v>7891</v>
      </c>
      <c r="BR1414" s="12" t="s">
        <v>10031</v>
      </c>
    </row>
    <row r="1415" spans="1:70" s="2" customFormat="1" ht="13" x14ac:dyDescent="0.3">
      <c r="A1415" s="2" t="s">
        <v>6816</v>
      </c>
      <c r="B1415" s="2" t="s">
        <v>6119</v>
      </c>
      <c r="C1415" s="9">
        <v>2022</v>
      </c>
      <c r="D1415" s="2" t="s">
        <v>6118</v>
      </c>
      <c r="E1415" s="2" t="s">
        <v>4538</v>
      </c>
      <c r="G1415" s="2" t="s">
        <v>6120</v>
      </c>
      <c r="H1415" s="2" t="s">
        <v>6121</v>
      </c>
      <c r="K1415" s="11">
        <v>44687</v>
      </c>
      <c r="N1415" s="2" t="s">
        <v>6122</v>
      </c>
    </row>
    <row r="1416" spans="1:70" s="2" customFormat="1" ht="13" x14ac:dyDescent="0.3">
      <c r="A1416" s="2" t="s">
        <v>6816</v>
      </c>
      <c r="B1416" s="2" t="s">
        <v>5206</v>
      </c>
      <c r="C1416" s="9">
        <v>2021</v>
      </c>
      <c r="D1416" s="2" t="s">
        <v>5205</v>
      </c>
      <c r="E1416" s="2" t="s">
        <v>5209</v>
      </c>
      <c r="G1416" s="2" t="s">
        <v>5207</v>
      </c>
      <c r="H1416" s="2" t="s">
        <v>5208</v>
      </c>
      <c r="K1416" s="11">
        <v>44464</v>
      </c>
      <c r="L1416" s="2" t="s">
        <v>5210</v>
      </c>
      <c r="N1416" s="2" t="s">
        <v>5211</v>
      </c>
    </row>
    <row r="1417" spans="1:70" s="2" customFormat="1" ht="13" x14ac:dyDescent="0.3">
      <c r="A1417" s="2" t="s">
        <v>11404</v>
      </c>
      <c r="B1417" s="2" t="s">
        <v>8826</v>
      </c>
      <c r="C1417" s="9" t="s">
        <v>7891</v>
      </c>
      <c r="D1417" s="2" t="s">
        <v>8827</v>
      </c>
      <c r="E1417" s="2" t="s">
        <v>8255</v>
      </c>
      <c r="U1417" s="2" t="s">
        <v>7891</v>
      </c>
      <c r="V1417" s="2" t="s">
        <v>8828</v>
      </c>
      <c r="W1417" s="2" t="s">
        <v>7891</v>
      </c>
      <c r="X1417" s="2" t="s">
        <v>7891</v>
      </c>
      <c r="Y1417" s="2" t="s">
        <v>7891</v>
      </c>
      <c r="Z1417" s="2" t="s">
        <v>7891</v>
      </c>
      <c r="AA1417" s="2" t="s">
        <v>7891</v>
      </c>
      <c r="AB1417" s="2" t="s">
        <v>8829</v>
      </c>
      <c r="AC1417" s="2" t="s">
        <v>7891</v>
      </c>
      <c r="AD1417" s="2" t="s">
        <v>7891</v>
      </c>
      <c r="AE1417" s="2" t="s">
        <v>7891</v>
      </c>
      <c r="AF1417" s="2" t="s">
        <v>7891</v>
      </c>
      <c r="AG1417" s="2" t="s">
        <v>7891</v>
      </c>
      <c r="AH1417" s="2" t="s">
        <v>7891</v>
      </c>
      <c r="AI1417" s="2" t="s">
        <v>7891</v>
      </c>
      <c r="AJ1417" s="2" t="s">
        <v>7891</v>
      </c>
      <c r="AK1417" s="2" t="s">
        <v>7891</v>
      </c>
      <c r="AL1417" s="2" t="s">
        <v>7891</v>
      </c>
      <c r="AM1417" s="2" t="s">
        <v>7891</v>
      </c>
      <c r="AN1417" s="2" t="s">
        <v>7891</v>
      </c>
      <c r="AO1417" s="2" t="s">
        <v>8259</v>
      </c>
      <c r="AP1417" s="2" t="s">
        <v>7891</v>
      </c>
      <c r="AQ1417" s="2" t="s">
        <v>7891</v>
      </c>
      <c r="AR1417" s="2" t="s">
        <v>7891</v>
      </c>
      <c r="AS1417" s="2" t="s">
        <v>7891</v>
      </c>
      <c r="AT1417" s="2" t="s">
        <v>8830</v>
      </c>
      <c r="AU1417" s="2">
        <v>2021</v>
      </c>
      <c r="AV1417" s="2">
        <v>12</v>
      </c>
      <c r="AW1417" s="2" t="s">
        <v>7891</v>
      </c>
      <c r="AX1417" s="2" t="s">
        <v>7891</v>
      </c>
      <c r="AY1417" s="2" t="s">
        <v>7891</v>
      </c>
      <c r="AZ1417" s="2" t="s">
        <v>7891</v>
      </c>
      <c r="BA1417" s="2" t="s">
        <v>7891</v>
      </c>
      <c r="BB1417" s="2" t="s">
        <v>7891</v>
      </c>
      <c r="BC1417" s="2" t="s">
        <v>7891</v>
      </c>
      <c r="BD1417" s="2">
        <v>710338</v>
      </c>
      <c r="BE1417" s="2" t="s">
        <v>8831</v>
      </c>
      <c r="BF1417" s="2" t="s">
        <v>7891</v>
      </c>
      <c r="BG1417" s="2" t="s">
        <v>7891</v>
      </c>
      <c r="BH1417" s="2" t="s">
        <v>7891</v>
      </c>
      <c r="BI1417" s="2" t="s">
        <v>7891</v>
      </c>
      <c r="BJ1417" s="2" t="s">
        <v>7891</v>
      </c>
      <c r="BK1417" s="2" t="s">
        <v>7891</v>
      </c>
      <c r="BL1417" s="2" t="s">
        <v>7891</v>
      </c>
      <c r="BM1417" s="2">
        <v>34899408</v>
      </c>
      <c r="BN1417" s="2" t="s">
        <v>7891</v>
      </c>
      <c r="BO1417" s="2" t="s">
        <v>7891</v>
      </c>
      <c r="BP1417" s="2" t="s">
        <v>7891</v>
      </c>
      <c r="BQ1417" s="2" t="s">
        <v>7891</v>
      </c>
      <c r="BR1417" s="2" t="s">
        <v>8832</v>
      </c>
    </row>
    <row r="1418" spans="1:70" s="12" customFormat="1" ht="13" x14ac:dyDescent="0.3">
      <c r="A1418" s="12" t="s">
        <v>11404</v>
      </c>
      <c r="B1418" s="12" t="s">
        <v>9280</v>
      </c>
      <c r="C1418" s="14" t="s">
        <v>7891</v>
      </c>
      <c r="D1418" s="12" t="s">
        <v>5205</v>
      </c>
      <c r="E1418" s="12" t="s">
        <v>9281</v>
      </c>
      <c r="U1418" s="12" t="s">
        <v>7891</v>
      </c>
      <c r="V1418" s="12" t="s">
        <v>9282</v>
      </c>
      <c r="W1418" s="12" t="s">
        <v>7891</v>
      </c>
      <c r="X1418" s="12" t="s">
        <v>7891</v>
      </c>
      <c r="Y1418" s="12" t="s">
        <v>7891</v>
      </c>
      <c r="Z1418" s="12" t="s">
        <v>7891</v>
      </c>
      <c r="AA1418" s="12" t="s">
        <v>7891</v>
      </c>
      <c r="AB1418" s="12" t="s">
        <v>8829</v>
      </c>
      <c r="AC1418" s="12" t="s">
        <v>7891</v>
      </c>
      <c r="AD1418" s="12" t="s">
        <v>7891</v>
      </c>
      <c r="AE1418" s="12" t="s">
        <v>7891</v>
      </c>
      <c r="AF1418" s="12" t="s">
        <v>7891</v>
      </c>
      <c r="AG1418" s="12" t="s">
        <v>7891</v>
      </c>
      <c r="AH1418" s="12" t="s">
        <v>7891</v>
      </c>
      <c r="AI1418" s="12" t="s">
        <v>7891</v>
      </c>
      <c r="AJ1418" s="12" t="s">
        <v>7891</v>
      </c>
      <c r="AK1418" s="12" t="s">
        <v>7891</v>
      </c>
      <c r="AL1418" s="12" t="s">
        <v>7891</v>
      </c>
      <c r="AM1418" s="12" t="s">
        <v>7891</v>
      </c>
      <c r="AN1418" s="12" t="s">
        <v>7891</v>
      </c>
      <c r="AO1418" s="12" t="s">
        <v>7891</v>
      </c>
      <c r="AP1418" s="12" t="s">
        <v>9283</v>
      </c>
      <c r="AQ1418" s="12" t="s">
        <v>7891</v>
      </c>
      <c r="AR1418" s="12" t="s">
        <v>7891</v>
      </c>
      <c r="AS1418" s="12" t="s">
        <v>7891</v>
      </c>
      <c r="AT1418" s="12" t="s">
        <v>9244</v>
      </c>
      <c r="AU1418" s="12">
        <v>2021</v>
      </c>
      <c r="AV1418" s="12">
        <v>11</v>
      </c>
      <c r="AW1418" s="12">
        <v>9</v>
      </c>
      <c r="AX1418" s="12" t="s">
        <v>7891</v>
      </c>
      <c r="AY1418" s="12" t="s">
        <v>7891</v>
      </c>
      <c r="AZ1418" s="12" t="s">
        <v>7891</v>
      </c>
      <c r="BA1418" s="12" t="s">
        <v>7891</v>
      </c>
      <c r="BB1418" s="12" t="s">
        <v>7891</v>
      </c>
      <c r="BC1418" s="12" t="s">
        <v>7891</v>
      </c>
      <c r="BD1418" s="12">
        <v>118</v>
      </c>
      <c r="BE1418" s="12" t="s">
        <v>5211</v>
      </c>
      <c r="BF1418" s="12" t="s">
        <v>7891</v>
      </c>
      <c r="BG1418" s="12" t="s">
        <v>7891</v>
      </c>
      <c r="BH1418" s="12" t="s">
        <v>7891</v>
      </c>
      <c r="BI1418" s="12" t="s">
        <v>7891</v>
      </c>
      <c r="BJ1418" s="12" t="s">
        <v>7891</v>
      </c>
      <c r="BK1418" s="12" t="s">
        <v>7891</v>
      </c>
      <c r="BL1418" s="12" t="s">
        <v>7891</v>
      </c>
      <c r="BM1418" s="12">
        <v>34562957</v>
      </c>
      <c r="BN1418" s="12" t="s">
        <v>7891</v>
      </c>
      <c r="BO1418" s="12" t="s">
        <v>7891</v>
      </c>
      <c r="BP1418" s="12" t="s">
        <v>7891</v>
      </c>
      <c r="BQ1418" s="12" t="s">
        <v>7891</v>
      </c>
      <c r="BR1418" s="12" t="s">
        <v>9284</v>
      </c>
    </row>
    <row r="1419" spans="1:70" s="2" customFormat="1" ht="13" x14ac:dyDescent="0.3">
      <c r="A1419" s="2" t="s">
        <v>3856</v>
      </c>
      <c r="B1419" s="2" t="s">
        <v>3024</v>
      </c>
      <c r="C1419" s="9">
        <v>2022</v>
      </c>
      <c r="D1419" s="2" t="s">
        <v>3023</v>
      </c>
      <c r="E1419" s="2" t="s">
        <v>2034</v>
      </c>
      <c r="F1419" s="2" t="s">
        <v>3027</v>
      </c>
      <c r="G1419" s="2" t="str">
        <f>"04194217"</f>
        <v>04194217</v>
      </c>
      <c r="H1419" s="2" t="str">
        <f>"9798460487462"</f>
        <v>9798460487462</v>
      </c>
      <c r="I1419" s="2" t="str">
        <f>"20220101"</f>
        <v>20220101</v>
      </c>
      <c r="J1419" s="2">
        <v>83</v>
      </c>
      <c r="K1419" s="2" t="s">
        <v>2035</v>
      </c>
      <c r="N1419" s="2" t="s">
        <v>3025</v>
      </c>
      <c r="P1419" s="2" t="s">
        <v>2037</v>
      </c>
      <c r="Q1419" s="2" t="s">
        <v>2038</v>
      </c>
      <c r="R1419" s="2" t="s">
        <v>3026</v>
      </c>
      <c r="T1419" s="2" t="s">
        <v>3027</v>
      </c>
      <c r="U1419" s="2" t="s">
        <v>3028</v>
      </c>
    </row>
    <row r="1420" spans="1:70" s="2" customFormat="1" ht="13" x14ac:dyDescent="0.3">
      <c r="A1420" s="2" t="s">
        <v>6816</v>
      </c>
      <c r="B1420" s="2" t="s">
        <v>5461</v>
      </c>
      <c r="C1420" s="9">
        <v>2021</v>
      </c>
      <c r="D1420" s="2" t="s">
        <v>5460</v>
      </c>
      <c r="E1420" s="2" t="s">
        <v>4848</v>
      </c>
      <c r="G1420" s="2" t="s">
        <v>5462</v>
      </c>
      <c r="H1420" s="2" t="s">
        <v>5463</v>
      </c>
      <c r="K1420" s="11">
        <v>44536</v>
      </c>
      <c r="N1420" s="2" t="s">
        <v>5464</v>
      </c>
    </row>
    <row r="1421" spans="1:70" s="2" customFormat="1" ht="13" x14ac:dyDescent="0.3">
      <c r="A1421" s="2" t="s">
        <v>3856</v>
      </c>
      <c r="B1421" s="2" t="s">
        <v>3261</v>
      </c>
      <c r="C1421" s="9">
        <v>2022</v>
      </c>
      <c r="D1421" s="2" t="s">
        <v>3260</v>
      </c>
      <c r="E1421" s="2" t="s">
        <v>2034</v>
      </c>
      <c r="F1421" s="2" t="s">
        <v>3264</v>
      </c>
      <c r="G1421" s="2" t="str">
        <f>"04194217"</f>
        <v>04194217</v>
      </c>
      <c r="H1421" s="2" t="str">
        <f>"9798544208655"</f>
        <v>9798544208655</v>
      </c>
      <c r="I1421" s="2" t="str">
        <f>"20220101"</f>
        <v>20220101</v>
      </c>
      <c r="J1421" s="2">
        <v>83</v>
      </c>
      <c r="K1421" s="2" t="s">
        <v>2584</v>
      </c>
      <c r="N1421" s="2" t="s">
        <v>3262</v>
      </c>
      <c r="P1421" s="2" t="s">
        <v>2037</v>
      </c>
      <c r="Q1421" s="2" t="s">
        <v>2038</v>
      </c>
      <c r="R1421" s="2" t="s">
        <v>3263</v>
      </c>
      <c r="T1421" s="2" t="s">
        <v>3264</v>
      </c>
      <c r="U1421" s="2" t="s">
        <v>3265</v>
      </c>
    </row>
    <row r="1422" spans="1:70" s="2" customFormat="1" ht="13" x14ac:dyDescent="0.3">
      <c r="A1422" s="2" t="s">
        <v>11404</v>
      </c>
      <c r="B1422" s="2" t="s">
        <v>11371</v>
      </c>
      <c r="C1422" s="9" t="s">
        <v>7891</v>
      </c>
      <c r="D1422" s="2" t="s">
        <v>11372</v>
      </c>
      <c r="E1422" s="2" t="s">
        <v>11373</v>
      </c>
      <c r="U1422" s="2" t="s">
        <v>7891</v>
      </c>
      <c r="V1422" s="2" t="s">
        <v>11374</v>
      </c>
      <c r="W1422" s="2" t="s">
        <v>7891</v>
      </c>
      <c r="X1422" s="2" t="s">
        <v>7891</v>
      </c>
      <c r="Y1422" s="2" t="s">
        <v>7891</v>
      </c>
      <c r="Z1422" s="2" t="s">
        <v>7891</v>
      </c>
      <c r="AA1422" s="2" t="s">
        <v>7891</v>
      </c>
      <c r="AB1422" s="2" t="s">
        <v>11375</v>
      </c>
      <c r="AC1422" s="2" t="s">
        <v>7891</v>
      </c>
      <c r="AD1422" s="2" t="s">
        <v>7891</v>
      </c>
      <c r="AE1422" s="2" t="s">
        <v>7891</v>
      </c>
      <c r="AF1422" s="2" t="s">
        <v>7891</v>
      </c>
      <c r="AG1422" s="2" t="s">
        <v>7891</v>
      </c>
      <c r="AH1422" s="2" t="s">
        <v>7891</v>
      </c>
      <c r="AI1422" s="2" t="s">
        <v>7891</v>
      </c>
      <c r="AJ1422" s="2" t="s">
        <v>7891</v>
      </c>
      <c r="AK1422" s="2" t="s">
        <v>7891</v>
      </c>
      <c r="AL1422" s="2" t="s">
        <v>7891</v>
      </c>
      <c r="AM1422" s="2" t="s">
        <v>7891</v>
      </c>
      <c r="AN1422" s="2" t="s">
        <v>7891</v>
      </c>
      <c r="AO1422" s="2" t="s">
        <v>11376</v>
      </c>
      <c r="AP1422" s="2" t="s">
        <v>7891</v>
      </c>
      <c r="AQ1422" s="2" t="s">
        <v>7891</v>
      </c>
      <c r="AR1422" s="2" t="s">
        <v>7891</v>
      </c>
      <c r="AS1422" s="2" t="s">
        <v>7891</v>
      </c>
      <c r="AT1422" s="2" t="s">
        <v>7891</v>
      </c>
      <c r="AU1422" s="2">
        <v>2020</v>
      </c>
      <c r="AV1422" s="2">
        <v>8</v>
      </c>
      <c r="AW1422" s="2">
        <v>3</v>
      </c>
      <c r="AX1422" s="2" t="s">
        <v>7891</v>
      </c>
      <c r="AY1422" s="2" t="s">
        <v>7891</v>
      </c>
      <c r="AZ1422" s="2" t="s">
        <v>7891</v>
      </c>
      <c r="BA1422" s="2" t="s">
        <v>7891</v>
      </c>
      <c r="BB1422" s="2" t="s">
        <v>7891</v>
      </c>
      <c r="BC1422" s="2" t="s">
        <v>7891</v>
      </c>
      <c r="BD1422" s="2" t="s">
        <v>7891</v>
      </c>
      <c r="BE1422" s="2" t="s">
        <v>11377</v>
      </c>
      <c r="BF1422" s="2" t="s">
        <v>7891</v>
      </c>
      <c r="BG1422" s="2" t="s">
        <v>7891</v>
      </c>
      <c r="BH1422" s="2" t="s">
        <v>7891</v>
      </c>
      <c r="BI1422" s="2" t="s">
        <v>7891</v>
      </c>
      <c r="BJ1422" s="2" t="s">
        <v>7891</v>
      </c>
      <c r="BK1422" s="2" t="s">
        <v>7891</v>
      </c>
      <c r="BL1422" s="2" t="s">
        <v>7891</v>
      </c>
      <c r="BM1422" s="2" t="s">
        <v>7891</v>
      </c>
      <c r="BN1422" s="2" t="s">
        <v>7891</v>
      </c>
      <c r="BO1422" s="2" t="s">
        <v>7891</v>
      </c>
      <c r="BP1422" s="2" t="s">
        <v>7891</v>
      </c>
      <c r="BQ1422" s="2" t="s">
        <v>7891</v>
      </c>
      <c r="BR1422" s="2" t="s">
        <v>11378</v>
      </c>
    </row>
    <row r="1423" spans="1:70" s="12" customFormat="1" ht="13" x14ac:dyDescent="0.3">
      <c r="A1423" s="12" t="s">
        <v>6816</v>
      </c>
      <c r="B1423" s="12" t="s">
        <v>4802</v>
      </c>
      <c r="C1423" s="14">
        <v>2021</v>
      </c>
      <c r="D1423" s="12" t="s">
        <v>4801</v>
      </c>
      <c r="E1423" s="12" t="s">
        <v>4448</v>
      </c>
      <c r="G1423" s="12" t="s">
        <v>4803</v>
      </c>
      <c r="H1423" s="12" t="s">
        <v>4804</v>
      </c>
      <c r="K1423" s="13">
        <v>44388</v>
      </c>
      <c r="N1423" s="12" t="s">
        <v>1473</v>
      </c>
    </row>
    <row r="1424" spans="1:70" s="12" customFormat="1" ht="13" x14ac:dyDescent="0.3">
      <c r="A1424" s="12" t="s">
        <v>6816</v>
      </c>
      <c r="B1424" s="12" t="s">
        <v>5518</v>
      </c>
      <c r="C1424" s="14">
        <v>2021</v>
      </c>
      <c r="D1424" s="12" t="s">
        <v>5517</v>
      </c>
      <c r="E1424" s="12" t="s">
        <v>4335</v>
      </c>
      <c r="G1424" s="12" t="s">
        <v>5519</v>
      </c>
      <c r="H1424" s="12" t="s">
        <v>4804</v>
      </c>
      <c r="K1424" s="13">
        <v>44278</v>
      </c>
      <c r="L1424" s="12" t="s">
        <v>5520</v>
      </c>
      <c r="N1424" s="12" t="s">
        <v>3304</v>
      </c>
    </row>
    <row r="1425" spans="1:70" s="2" customFormat="1" ht="13" x14ac:dyDescent="0.3">
      <c r="A1425" s="2" t="s">
        <v>1827</v>
      </c>
      <c r="B1425" s="2" t="s">
        <v>1472</v>
      </c>
      <c r="C1425" s="10" t="str">
        <f>"2021"</f>
        <v>2021</v>
      </c>
      <c r="D1425" s="2" t="s">
        <v>1471</v>
      </c>
      <c r="E1425" s="2" t="s">
        <v>1271</v>
      </c>
      <c r="F1425" s="2" t="s">
        <v>1475</v>
      </c>
      <c r="G1425" s="2" t="str">
        <f>"03064603"</f>
        <v>03064603</v>
      </c>
      <c r="I1425" s="2" t="str">
        <f>"Nov2021"</f>
        <v>Nov2021</v>
      </c>
      <c r="J1425" s="2">
        <v>122</v>
      </c>
      <c r="M1425" s="2">
        <v>1</v>
      </c>
      <c r="N1425" s="2">
        <v>151645633</v>
      </c>
      <c r="O1425" s="2" t="s">
        <v>1473</v>
      </c>
      <c r="P1425" s="2" t="s">
        <v>489</v>
      </c>
      <c r="Q1425" s="2" t="s">
        <v>442</v>
      </c>
      <c r="R1425" s="2" t="s">
        <v>1474</v>
      </c>
      <c r="U1425" s="2" t="s">
        <v>1476</v>
      </c>
    </row>
    <row r="1426" spans="1:70" s="2" customFormat="1" ht="13" x14ac:dyDescent="0.3">
      <c r="A1426" s="2" t="s">
        <v>3856</v>
      </c>
      <c r="B1426" s="2" t="s">
        <v>3302</v>
      </c>
      <c r="C1426" s="9">
        <v>2021</v>
      </c>
      <c r="D1426" s="2" t="s">
        <v>3301</v>
      </c>
      <c r="E1426" s="2" t="s">
        <v>2451</v>
      </c>
      <c r="F1426" s="2" t="s">
        <v>3306</v>
      </c>
      <c r="G1426" s="2" t="str">
        <f>"00223956"</f>
        <v>00223956</v>
      </c>
      <c r="I1426" s="2" t="str">
        <f>"20210501"</f>
        <v>20210501</v>
      </c>
      <c r="J1426" s="2">
        <v>137</v>
      </c>
      <c r="L1426" s="2">
        <v>351</v>
      </c>
      <c r="M1426" s="2">
        <v>9</v>
      </c>
      <c r="N1426" s="2" t="s">
        <v>3303</v>
      </c>
      <c r="O1426" s="2" t="s">
        <v>3304</v>
      </c>
      <c r="P1426" s="2" t="s">
        <v>2124</v>
      </c>
      <c r="Q1426" s="2" t="s">
        <v>1495</v>
      </c>
      <c r="R1426" s="2" t="s">
        <v>3305</v>
      </c>
      <c r="T1426" s="2" t="s">
        <v>3306</v>
      </c>
      <c r="U1426" s="2" t="s">
        <v>3307</v>
      </c>
    </row>
    <row r="1427" spans="1:70" s="12" customFormat="1" ht="13" x14ac:dyDescent="0.3">
      <c r="A1427" s="12" t="s">
        <v>6816</v>
      </c>
      <c r="B1427" s="12" t="s">
        <v>5256</v>
      </c>
      <c r="C1427" s="14">
        <v>2021</v>
      </c>
      <c r="D1427" s="12" t="s">
        <v>5255</v>
      </c>
      <c r="E1427" s="12" t="s">
        <v>5259</v>
      </c>
      <c r="G1427" s="12" t="s">
        <v>5257</v>
      </c>
      <c r="H1427" s="12" t="s">
        <v>5258</v>
      </c>
      <c r="K1427" s="13">
        <v>44407</v>
      </c>
      <c r="N1427" s="12" t="s">
        <v>5260</v>
      </c>
    </row>
    <row r="1428" spans="1:70" s="2" customFormat="1" ht="13" x14ac:dyDescent="0.3">
      <c r="A1428" s="2" t="s">
        <v>11404</v>
      </c>
      <c r="B1428" s="2" t="s">
        <v>9432</v>
      </c>
      <c r="C1428" s="9" t="s">
        <v>7891</v>
      </c>
      <c r="D1428" s="2" t="s">
        <v>5255</v>
      </c>
      <c r="E1428" s="2" t="s">
        <v>9433</v>
      </c>
      <c r="U1428" s="2" t="s">
        <v>7891</v>
      </c>
      <c r="V1428" s="2" t="s">
        <v>9434</v>
      </c>
      <c r="W1428" s="2" t="s">
        <v>7891</v>
      </c>
      <c r="X1428" s="2" t="s">
        <v>7891</v>
      </c>
      <c r="Y1428" s="2" t="s">
        <v>7891</v>
      </c>
      <c r="Z1428" s="2" t="s">
        <v>7891</v>
      </c>
      <c r="AA1428" s="2" t="s">
        <v>9435</v>
      </c>
      <c r="AB1428" s="2" t="s">
        <v>9436</v>
      </c>
      <c r="AC1428" s="2" t="s">
        <v>7891</v>
      </c>
      <c r="AD1428" s="2" t="s">
        <v>7891</v>
      </c>
      <c r="AE1428" s="2" t="s">
        <v>7891</v>
      </c>
      <c r="AF1428" s="2" t="s">
        <v>7891</v>
      </c>
      <c r="AG1428" s="2" t="s">
        <v>7891</v>
      </c>
      <c r="AH1428" s="2" t="s">
        <v>7891</v>
      </c>
      <c r="AI1428" s="2" t="s">
        <v>7891</v>
      </c>
      <c r="AJ1428" s="2" t="s">
        <v>7891</v>
      </c>
      <c r="AK1428" s="2" t="s">
        <v>7891</v>
      </c>
      <c r="AL1428" s="2" t="s">
        <v>7891</v>
      </c>
      <c r="AM1428" s="2" t="s">
        <v>7891</v>
      </c>
      <c r="AN1428" s="2" t="s">
        <v>7891</v>
      </c>
      <c r="AO1428" s="2" t="s">
        <v>9437</v>
      </c>
      <c r="AP1428" s="2" t="s">
        <v>9438</v>
      </c>
      <c r="AQ1428" s="2" t="s">
        <v>7891</v>
      </c>
      <c r="AR1428" s="2" t="s">
        <v>7891</v>
      </c>
      <c r="AS1428" s="2" t="s">
        <v>7891</v>
      </c>
      <c r="AT1428" s="2" t="s">
        <v>7984</v>
      </c>
      <c r="AU1428" s="2">
        <v>2021</v>
      </c>
      <c r="AV1428" s="2">
        <v>798</v>
      </c>
      <c r="AW1428" s="2" t="s">
        <v>7891</v>
      </c>
      <c r="AX1428" s="2" t="s">
        <v>7891</v>
      </c>
      <c r="AY1428" s="2" t="s">
        <v>7891</v>
      </c>
      <c r="AZ1428" s="2" t="s">
        <v>7891</v>
      </c>
      <c r="BA1428" s="2" t="s">
        <v>7891</v>
      </c>
      <c r="BB1428" s="2" t="s">
        <v>7891</v>
      </c>
      <c r="BC1428" s="2" t="s">
        <v>7891</v>
      </c>
      <c r="BD1428" s="2">
        <v>149249</v>
      </c>
      <c r="BE1428" s="2" t="s">
        <v>5260</v>
      </c>
      <c r="BF1428" s="2" t="s">
        <v>7891</v>
      </c>
      <c r="BG1428" s="2" t="s">
        <v>9417</v>
      </c>
      <c r="BH1428" s="2" t="s">
        <v>7891</v>
      </c>
      <c r="BI1428" s="2" t="s">
        <v>7891</v>
      </c>
      <c r="BJ1428" s="2" t="s">
        <v>7891</v>
      </c>
      <c r="BK1428" s="2" t="s">
        <v>7891</v>
      </c>
      <c r="BL1428" s="2" t="s">
        <v>7891</v>
      </c>
      <c r="BM1428" s="2">
        <v>34329936</v>
      </c>
      <c r="BN1428" s="2" t="s">
        <v>7891</v>
      </c>
      <c r="BO1428" s="2" t="s">
        <v>7891</v>
      </c>
      <c r="BP1428" s="2" t="s">
        <v>7891</v>
      </c>
      <c r="BQ1428" s="2" t="s">
        <v>7891</v>
      </c>
      <c r="BR1428" s="2" t="s">
        <v>9439</v>
      </c>
    </row>
    <row r="1429" spans="1:70" s="2" customFormat="1" ht="13" x14ac:dyDescent="0.3">
      <c r="A1429" s="2" t="s">
        <v>3856</v>
      </c>
      <c r="B1429" s="2" t="s">
        <v>2724</v>
      </c>
      <c r="C1429" s="9">
        <v>2021</v>
      </c>
      <c r="D1429" s="2" t="s">
        <v>2723</v>
      </c>
      <c r="E1429" s="2" t="s">
        <v>2034</v>
      </c>
      <c r="F1429" s="2" t="s">
        <v>2728</v>
      </c>
      <c r="G1429" s="2" t="str">
        <f>"04194217"</f>
        <v>04194217</v>
      </c>
      <c r="H1429" s="2" t="str">
        <f>"9798597020785"</f>
        <v>9798597020785</v>
      </c>
      <c r="I1429" s="2" t="str">
        <f>"20210101"</f>
        <v>20210101</v>
      </c>
      <c r="J1429" s="2">
        <v>82</v>
      </c>
      <c r="K1429" s="2" t="s">
        <v>2725</v>
      </c>
      <c r="N1429" s="2" t="s">
        <v>2726</v>
      </c>
      <c r="P1429" s="2" t="s">
        <v>2037</v>
      </c>
      <c r="Q1429" s="2" t="s">
        <v>2038</v>
      </c>
      <c r="R1429" s="2" t="s">
        <v>2727</v>
      </c>
      <c r="T1429" s="2" t="s">
        <v>2728</v>
      </c>
      <c r="U1429" s="2" t="s">
        <v>2729</v>
      </c>
    </row>
    <row r="1430" spans="1:70" s="2" customFormat="1" ht="13" x14ac:dyDescent="0.3">
      <c r="A1430" s="2" t="s">
        <v>6816</v>
      </c>
      <c r="B1430" s="2" t="s">
        <v>5696</v>
      </c>
      <c r="C1430" s="9">
        <v>2021</v>
      </c>
      <c r="D1430" s="2" t="s">
        <v>5695</v>
      </c>
      <c r="E1430" s="2" t="s">
        <v>5699</v>
      </c>
      <c r="G1430" s="2" t="s">
        <v>5697</v>
      </c>
      <c r="H1430" s="2" t="s">
        <v>5698</v>
      </c>
      <c r="K1430" s="11">
        <v>44231</v>
      </c>
      <c r="L1430" s="2" t="s">
        <v>5700</v>
      </c>
      <c r="N1430" s="2" t="s">
        <v>5701</v>
      </c>
    </row>
    <row r="1431" spans="1:70" s="2" customFormat="1" ht="13" x14ac:dyDescent="0.3">
      <c r="A1431" s="2" t="s">
        <v>6816</v>
      </c>
      <c r="B1431" s="2" t="s">
        <v>5115</v>
      </c>
      <c r="C1431" s="9">
        <v>2021</v>
      </c>
      <c r="D1431" s="2" t="s">
        <v>5114</v>
      </c>
      <c r="E1431" s="2" t="s">
        <v>4600</v>
      </c>
      <c r="G1431" s="2" t="s">
        <v>5116</v>
      </c>
      <c r="H1431" s="2" t="s">
        <v>5117</v>
      </c>
      <c r="K1431" s="11">
        <v>44466</v>
      </c>
      <c r="L1431" s="2" t="s">
        <v>5118</v>
      </c>
      <c r="N1431" s="2" t="s">
        <v>5119</v>
      </c>
    </row>
    <row r="1432" spans="1:70" s="2" customFormat="1" ht="13" x14ac:dyDescent="0.3">
      <c r="A1432" s="2" t="s">
        <v>11404</v>
      </c>
      <c r="B1432" s="2" t="s">
        <v>9735</v>
      </c>
      <c r="C1432" s="9" t="s">
        <v>7891</v>
      </c>
      <c r="D1432" s="2" t="s">
        <v>9736</v>
      </c>
      <c r="E1432" s="2" t="s">
        <v>9737</v>
      </c>
      <c r="U1432" s="2" t="s">
        <v>7891</v>
      </c>
      <c r="V1432" s="2" t="s">
        <v>9738</v>
      </c>
      <c r="W1432" s="2" t="s">
        <v>7891</v>
      </c>
      <c r="X1432" s="2" t="s">
        <v>7891</v>
      </c>
      <c r="Y1432" s="2" t="s">
        <v>7891</v>
      </c>
      <c r="Z1432" s="2" t="s">
        <v>7891</v>
      </c>
      <c r="AA1432" s="2" t="s">
        <v>7891</v>
      </c>
      <c r="AB1432" s="2" t="s">
        <v>9739</v>
      </c>
      <c r="AC1432" s="2" t="s">
        <v>7891</v>
      </c>
      <c r="AD1432" s="2" t="s">
        <v>7891</v>
      </c>
      <c r="AE1432" s="2" t="s">
        <v>7891</v>
      </c>
      <c r="AF1432" s="2" t="s">
        <v>7891</v>
      </c>
      <c r="AG1432" s="2" t="s">
        <v>7891</v>
      </c>
      <c r="AH1432" s="2" t="s">
        <v>7891</v>
      </c>
      <c r="AI1432" s="2" t="s">
        <v>7891</v>
      </c>
      <c r="AJ1432" s="2" t="s">
        <v>7891</v>
      </c>
      <c r="AK1432" s="2" t="s">
        <v>7891</v>
      </c>
      <c r="AL1432" s="2" t="s">
        <v>7891</v>
      </c>
      <c r="AM1432" s="2" t="s">
        <v>7891</v>
      </c>
      <c r="AN1432" s="2" t="s">
        <v>7891</v>
      </c>
      <c r="AO1432" s="2" t="s">
        <v>9740</v>
      </c>
      <c r="AP1432" s="2" t="s">
        <v>9741</v>
      </c>
      <c r="AQ1432" s="2" t="s">
        <v>7891</v>
      </c>
      <c r="AR1432" s="2" t="s">
        <v>7891</v>
      </c>
      <c r="AS1432" s="2" t="s">
        <v>7891</v>
      </c>
      <c r="AT1432" s="2" t="s">
        <v>7998</v>
      </c>
      <c r="AU1432" s="2">
        <v>2021</v>
      </c>
      <c r="AV1432" s="2">
        <v>48</v>
      </c>
      <c r="AW1432" s="2">
        <v>3</v>
      </c>
      <c r="AX1432" s="2" t="s">
        <v>7891</v>
      </c>
      <c r="AY1432" s="2" t="s">
        <v>7891</v>
      </c>
      <c r="AZ1432" s="2" t="s">
        <v>8545</v>
      </c>
      <c r="BA1432" s="2" t="s">
        <v>7891</v>
      </c>
      <c r="BB1432" s="2">
        <v>306</v>
      </c>
      <c r="BC1432" s="2">
        <v>319</v>
      </c>
      <c r="BD1432" s="2" t="s">
        <v>7891</v>
      </c>
      <c r="BE1432" s="2" t="s">
        <v>9742</v>
      </c>
      <c r="BF1432" s="2" t="s">
        <v>7891</v>
      </c>
      <c r="BG1432" s="2" t="s">
        <v>7891</v>
      </c>
      <c r="BH1432" s="2" t="s">
        <v>7891</v>
      </c>
      <c r="BI1432" s="2" t="s">
        <v>7891</v>
      </c>
      <c r="BJ1432" s="2" t="s">
        <v>7891</v>
      </c>
      <c r="BK1432" s="2" t="s">
        <v>7891</v>
      </c>
      <c r="BL1432" s="2" t="s">
        <v>7891</v>
      </c>
      <c r="BM1432" s="2">
        <v>34080471</v>
      </c>
      <c r="BN1432" s="2" t="s">
        <v>7891</v>
      </c>
      <c r="BO1432" s="2" t="s">
        <v>7891</v>
      </c>
      <c r="BP1432" s="2" t="s">
        <v>7891</v>
      </c>
      <c r="BQ1432" s="2" t="s">
        <v>7891</v>
      </c>
      <c r="BR1432" s="2" t="s">
        <v>9743</v>
      </c>
    </row>
    <row r="1433" spans="1:70" s="2" customFormat="1" ht="13" x14ac:dyDescent="0.3">
      <c r="A1433" s="2" t="s">
        <v>1827</v>
      </c>
      <c r="B1433" s="2" t="s">
        <v>1700</v>
      </c>
      <c r="C1433" s="10" t="str">
        <f>"2021"</f>
        <v>2021</v>
      </c>
      <c r="D1433" s="2" t="s">
        <v>1699</v>
      </c>
      <c r="E1433" s="2" t="s">
        <v>1251</v>
      </c>
      <c r="F1433" s="2" t="s">
        <v>1703</v>
      </c>
      <c r="G1433" s="2" t="str">
        <f>"10928529"</f>
        <v>10928529</v>
      </c>
      <c r="I1433" s="2" t="str">
        <f>"Apr2021"</f>
        <v>Apr2021</v>
      </c>
      <c r="J1433" s="2">
        <v>26</v>
      </c>
      <c r="K1433" s="2">
        <v>2</v>
      </c>
      <c r="L1433" s="2">
        <v>172</v>
      </c>
      <c r="M1433" s="2">
        <v>1</v>
      </c>
      <c r="N1433" s="2">
        <v>151420391</v>
      </c>
      <c r="O1433" s="2" t="s">
        <v>1701</v>
      </c>
      <c r="P1433" s="2" t="s">
        <v>466</v>
      </c>
      <c r="Q1433" s="2" t="s">
        <v>442</v>
      </c>
      <c r="R1433" s="2" t="s">
        <v>1702</v>
      </c>
      <c r="U1433" s="2" t="s">
        <v>1704</v>
      </c>
    </row>
    <row r="1434" spans="1:70" s="12" customFormat="1" ht="13" x14ac:dyDescent="0.3">
      <c r="A1434" s="12" t="s">
        <v>6816</v>
      </c>
      <c r="B1434" s="12" t="s">
        <v>4524</v>
      </c>
      <c r="C1434" s="14">
        <v>2020</v>
      </c>
      <c r="D1434" s="12" t="s">
        <v>4523</v>
      </c>
      <c r="E1434" s="12" t="s">
        <v>4527</v>
      </c>
      <c r="G1434" s="12" t="s">
        <v>4525</v>
      </c>
      <c r="H1434" s="12" t="s">
        <v>4526</v>
      </c>
      <c r="K1434" s="13">
        <v>44047</v>
      </c>
      <c r="N1434" s="12" t="s">
        <v>2366</v>
      </c>
    </row>
    <row r="1435" spans="1:70" s="12" customFormat="1" ht="13" x14ac:dyDescent="0.3">
      <c r="A1435" s="12" t="s">
        <v>11404</v>
      </c>
      <c r="B1435" s="12" t="s">
        <v>11017</v>
      </c>
      <c r="C1435" s="14" t="s">
        <v>7891</v>
      </c>
      <c r="D1435" s="12" t="s">
        <v>4523</v>
      </c>
      <c r="E1435" s="12" t="s">
        <v>11018</v>
      </c>
      <c r="U1435" s="12" t="s">
        <v>7891</v>
      </c>
      <c r="V1435" s="12" t="s">
        <v>11019</v>
      </c>
      <c r="W1435" s="12" t="s">
        <v>7891</v>
      </c>
      <c r="X1435" s="12" t="s">
        <v>7891</v>
      </c>
      <c r="Y1435" s="12" t="s">
        <v>7891</v>
      </c>
      <c r="Z1435" s="12" t="s">
        <v>7891</v>
      </c>
      <c r="AA1435" s="12" t="s">
        <v>7891</v>
      </c>
      <c r="AB1435" s="12" t="s">
        <v>11020</v>
      </c>
      <c r="AC1435" s="12" t="s">
        <v>7891</v>
      </c>
      <c r="AD1435" s="12" t="s">
        <v>7891</v>
      </c>
      <c r="AE1435" s="12" t="s">
        <v>7891</v>
      </c>
      <c r="AF1435" s="12" t="s">
        <v>7891</v>
      </c>
      <c r="AG1435" s="12" t="s">
        <v>7891</v>
      </c>
      <c r="AH1435" s="12" t="s">
        <v>7891</v>
      </c>
      <c r="AI1435" s="12" t="s">
        <v>7891</v>
      </c>
      <c r="AJ1435" s="12" t="s">
        <v>7891</v>
      </c>
      <c r="AK1435" s="12" t="s">
        <v>7891</v>
      </c>
      <c r="AL1435" s="12" t="s">
        <v>7891</v>
      </c>
      <c r="AM1435" s="12" t="s">
        <v>7891</v>
      </c>
      <c r="AN1435" s="12" t="s">
        <v>7891</v>
      </c>
      <c r="AO1435" s="12" t="s">
        <v>11021</v>
      </c>
      <c r="AP1435" s="12" t="s">
        <v>11022</v>
      </c>
      <c r="AQ1435" s="12" t="s">
        <v>7891</v>
      </c>
      <c r="AR1435" s="12" t="s">
        <v>7891</v>
      </c>
      <c r="AS1435" s="12" t="s">
        <v>7891</v>
      </c>
      <c r="AT1435" s="12" t="s">
        <v>8907</v>
      </c>
      <c r="AU1435" s="12">
        <v>2020</v>
      </c>
      <c r="AV1435" s="12">
        <v>112</v>
      </c>
      <c r="AW1435" s="12" t="s">
        <v>7891</v>
      </c>
      <c r="AX1435" s="12" t="s">
        <v>7891</v>
      </c>
      <c r="AY1435" s="12" t="s">
        <v>7891</v>
      </c>
      <c r="AZ1435" s="12" t="s">
        <v>7891</v>
      </c>
      <c r="BA1435" s="12" t="s">
        <v>7891</v>
      </c>
      <c r="BB1435" s="12" t="s">
        <v>7891</v>
      </c>
      <c r="BC1435" s="12" t="s">
        <v>7891</v>
      </c>
      <c r="BD1435" s="12">
        <v>107297</v>
      </c>
      <c r="BE1435" s="12" t="s">
        <v>2366</v>
      </c>
      <c r="BF1435" s="12" t="s">
        <v>7891</v>
      </c>
      <c r="BG1435" s="12" t="s">
        <v>7891</v>
      </c>
      <c r="BH1435" s="12" t="s">
        <v>7891</v>
      </c>
      <c r="BI1435" s="12" t="s">
        <v>7891</v>
      </c>
      <c r="BJ1435" s="12" t="s">
        <v>7891</v>
      </c>
      <c r="BK1435" s="12" t="s">
        <v>7891</v>
      </c>
      <c r="BL1435" s="12" t="s">
        <v>7891</v>
      </c>
      <c r="BM1435" s="12">
        <v>32745959</v>
      </c>
      <c r="BN1435" s="12" t="s">
        <v>7891</v>
      </c>
      <c r="BO1435" s="12" t="s">
        <v>7891</v>
      </c>
      <c r="BP1435" s="12" t="s">
        <v>7891</v>
      </c>
      <c r="BQ1435" s="12" t="s">
        <v>7891</v>
      </c>
      <c r="BR1435" s="12" t="s">
        <v>11023</v>
      </c>
    </row>
    <row r="1436" spans="1:70" s="2" customFormat="1" ht="13" x14ac:dyDescent="0.3">
      <c r="A1436" s="2" t="s">
        <v>3856</v>
      </c>
      <c r="B1436" s="2" t="s">
        <v>2363</v>
      </c>
      <c r="C1436" s="9">
        <v>2020</v>
      </c>
      <c r="D1436" s="2" t="s">
        <v>2362</v>
      </c>
      <c r="E1436" s="2" t="s">
        <v>2364</v>
      </c>
      <c r="F1436" s="2" t="s">
        <v>2368</v>
      </c>
      <c r="G1436" s="2" t="str">
        <f>"15255050"</f>
        <v>15255050</v>
      </c>
      <c r="I1436" s="2" t="str">
        <f>"20201101"</f>
        <v>20201101</v>
      </c>
      <c r="J1436" s="2">
        <v>112</v>
      </c>
      <c r="N1436" s="2" t="s">
        <v>2365</v>
      </c>
      <c r="O1436" s="2" t="s">
        <v>2366</v>
      </c>
      <c r="P1436" s="2" t="s">
        <v>2124</v>
      </c>
      <c r="Q1436" s="2" t="s">
        <v>1495</v>
      </c>
      <c r="R1436" s="2" t="s">
        <v>2367</v>
      </c>
      <c r="T1436" s="2" t="s">
        <v>2368</v>
      </c>
      <c r="U1436" s="2" t="s">
        <v>2369</v>
      </c>
    </row>
    <row r="1437" spans="1:70" s="2" customFormat="1" ht="13" x14ac:dyDescent="0.3">
      <c r="A1437" s="2" t="s">
        <v>6816</v>
      </c>
      <c r="B1437" s="2" t="s">
        <v>5382</v>
      </c>
      <c r="C1437" s="9">
        <v>2021</v>
      </c>
      <c r="D1437" s="2" t="s">
        <v>5381</v>
      </c>
      <c r="E1437" s="2" t="s">
        <v>5385</v>
      </c>
      <c r="G1437" s="2" t="s">
        <v>5383</v>
      </c>
      <c r="H1437" s="2" t="s">
        <v>5384</v>
      </c>
      <c r="K1437" s="11">
        <v>44221</v>
      </c>
      <c r="L1437" s="2" t="s">
        <v>5386</v>
      </c>
      <c r="N1437" s="2" t="s">
        <v>5387</v>
      </c>
    </row>
    <row r="1438" spans="1:70" s="2" customFormat="1" ht="13" x14ac:dyDescent="0.3">
      <c r="A1438" s="2" t="s">
        <v>6816</v>
      </c>
      <c r="B1438" s="2" t="s">
        <v>5877</v>
      </c>
      <c r="C1438" s="9">
        <v>2020</v>
      </c>
      <c r="D1438" s="2" t="s">
        <v>5876</v>
      </c>
      <c r="E1438" s="2" t="s">
        <v>4626</v>
      </c>
      <c r="G1438" s="2" t="s">
        <v>5878</v>
      </c>
      <c r="H1438" s="2" t="s">
        <v>4284</v>
      </c>
      <c r="K1438" s="11">
        <v>44054</v>
      </c>
      <c r="N1438" s="2" t="s">
        <v>640</v>
      </c>
    </row>
    <row r="1439" spans="1:70" s="2" customFormat="1" ht="13" x14ac:dyDescent="0.3">
      <c r="A1439" s="2" t="s">
        <v>6816</v>
      </c>
      <c r="B1439" s="2" t="s">
        <v>5877</v>
      </c>
      <c r="C1439" s="9">
        <v>2020</v>
      </c>
      <c r="D1439" s="2" t="s">
        <v>6109</v>
      </c>
      <c r="E1439" s="2" t="s">
        <v>4335</v>
      </c>
      <c r="G1439" s="2" t="s">
        <v>6110</v>
      </c>
      <c r="H1439" s="2" t="s">
        <v>4284</v>
      </c>
      <c r="K1439" s="11">
        <v>44070</v>
      </c>
      <c r="N1439" s="2" t="s">
        <v>2993</v>
      </c>
    </row>
    <row r="1440" spans="1:70" s="2" customFormat="1" ht="13" x14ac:dyDescent="0.3">
      <c r="A1440" s="2" t="s">
        <v>6816</v>
      </c>
      <c r="B1440" s="2" t="s">
        <v>5877</v>
      </c>
      <c r="C1440" s="9">
        <v>2020</v>
      </c>
      <c r="D1440" s="2" t="s">
        <v>6037</v>
      </c>
      <c r="E1440" s="2" t="s">
        <v>4335</v>
      </c>
      <c r="G1440" s="2" t="s">
        <v>6038</v>
      </c>
      <c r="H1440" s="2" t="s">
        <v>4284</v>
      </c>
      <c r="K1440" s="11">
        <v>44057</v>
      </c>
      <c r="N1440" s="2" t="s">
        <v>3148</v>
      </c>
    </row>
    <row r="1441" spans="1:21" s="12" customFormat="1" ht="13" x14ac:dyDescent="0.3">
      <c r="A1441" s="12" t="s">
        <v>6816</v>
      </c>
      <c r="B1441" s="12" t="s">
        <v>4282</v>
      </c>
      <c r="C1441" s="14">
        <v>2021</v>
      </c>
      <c r="D1441" s="12" t="s">
        <v>4281</v>
      </c>
      <c r="E1441" s="12" t="s">
        <v>983</v>
      </c>
      <c r="G1441" s="12" t="s">
        <v>4283</v>
      </c>
      <c r="H1441" s="12" t="s">
        <v>4284</v>
      </c>
      <c r="K1441" s="13">
        <v>44433</v>
      </c>
      <c r="L1441" s="12" t="s">
        <v>4285</v>
      </c>
      <c r="N1441" s="12" t="s">
        <v>1306</v>
      </c>
    </row>
    <row r="1442" spans="1:21" s="12" customFormat="1" ht="13" x14ac:dyDescent="0.3">
      <c r="A1442" s="12" t="s">
        <v>6816</v>
      </c>
      <c r="B1442" s="12" t="s">
        <v>5972</v>
      </c>
      <c r="C1442" s="14">
        <v>2022</v>
      </c>
      <c r="D1442" s="12" t="s">
        <v>5971</v>
      </c>
      <c r="E1442" s="12" t="s">
        <v>4626</v>
      </c>
      <c r="G1442" s="12" t="s">
        <v>5973</v>
      </c>
      <c r="H1442" s="12" t="s">
        <v>4284</v>
      </c>
      <c r="K1442" s="13">
        <v>44638</v>
      </c>
      <c r="N1442" s="12" t="s">
        <v>1154</v>
      </c>
    </row>
    <row r="1443" spans="1:21" s="12" customFormat="1" ht="13" x14ac:dyDescent="0.3">
      <c r="A1443" s="12" t="s">
        <v>6816</v>
      </c>
      <c r="B1443" s="12" t="s">
        <v>5033</v>
      </c>
      <c r="C1443" s="14">
        <v>2021</v>
      </c>
      <c r="D1443" s="12" t="s">
        <v>5032</v>
      </c>
      <c r="E1443" s="12" t="s">
        <v>4335</v>
      </c>
      <c r="G1443" s="12" t="s">
        <v>5034</v>
      </c>
      <c r="H1443" s="12" t="s">
        <v>4284</v>
      </c>
      <c r="K1443" s="13">
        <v>44361</v>
      </c>
      <c r="N1443" s="12" t="s">
        <v>5035</v>
      </c>
    </row>
    <row r="1444" spans="1:21" s="12" customFormat="1" ht="13" x14ac:dyDescent="0.3">
      <c r="A1444" s="12" t="s">
        <v>7072</v>
      </c>
      <c r="B1444" s="12" t="s">
        <v>5033</v>
      </c>
      <c r="C1444" s="14">
        <v>2021</v>
      </c>
      <c r="D1444" s="12" t="s">
        <v>5032</v>
      </c>
      <c r="E1444" s="12" t="s">
        <v>4335</v>
      </c>
      <c r="G1444" s="12" t="s">
        <v>5034</v>
      </c>
      <c r="H1444" s="12" t="s">
        <v>4284</v>
      </c>
      <c r="K1444" s="13">
        <v>44361</v>
      </c>
      <c r="N1444" s="12" t="s">
        <v>5035</v>
      </c>
    </row>
    <row r="1445" spans="1:21" s="2" customFormat="1" ht="13" x14ac:dyDescent="0.3">
      <c r="A1445" s="2" t="s">
        <v>7079</v>
      </c>
      <c r="B1445" s="2" t="s">
        <v>5033</v>
      </c>
      <c r="C1445" s="9">
        <v>2021</v>
      </c>
      <c r="D1445" s="2" t="s">
        <v>5032</v>
      </c>
      <c r="E1445" s="2" t="s">
        <v>4335</v>
      </c>
      <c r="G1445" s="2" t="s">
        <v>5034</v>
      </c>
      <c r="H1445" s="2" t="s">
        <v>4284</v>
      </c>
      <c r="K1445" s="11">
        <v>44361</v>
      </c>
      <c r="N1445" s="2" t="s">
        <v>5035</v>
      </c>
    </row>
    <row r="1446" spans="1:21" s="12" customFormat="1" ht="13" x14ac:dyDescent="0.3">
      <c r="A1446" s="12" t="s">
        <v>6816</v>
      </c>
      <c r="B1446" s="12" t="s">
        <v>5048</v>
      </c>
      <c r="C1446" s="14">
        <v>2021</v>
      </c>
      <c r="D1446" s="12" t="s">
        <v>5047</v>
      </c>
      <c r="E1446" s="12" t="s">
        <v>4371</v>
      </c>
      <c r="G1446" s="12" t="s">
        <v>5049</v>
      </c>
      <c r="H1446" s="12" t="s">
        <v>4284</v>
      </c>
      <c r="K1446" s="13">
        <v>44435</v>
      </c>
      <c r="N1446" s="12" t="s">
        <v>866</v>
      </c>
    </row>
    <row r="1447" spans="1:21" s="12" customFormat="1" ht="13" x14ac:dyDescent="0.3">
      <c r="A1447" s="12" t="s">
        <v>7079</v>
      </c>
      <c r="B1447" s="12" t="s">
        <v>5048</v>
      </c>
      <c r="C1447" s="14">
        <v>2021</v>
      </c>
      <c r="D1447" s="12" t="s">
        <v>5047</v>
      </c>
      <c r="E1447" s="12" t="s">
        <v>4371</v>
      </c>
      <c r="G1447" s="12" t="s">
        <v>5049</v>
      </c>
      <c r="H1447" s="12" t="s">
        <v>4284</v>
      </c>
      <c r="K1447" s="13">
        <v>44435</v>
      </c>
      <c r="N1447" s="12" t="s">
        <v>866</v>
      </c>
    </row>
    <row r="1448" spans="1:21" s="12" customFormat="1" ht="13" x14ac:dyDescent="0.3">
      <c r="A1448" s="12" t="s">
        <v>7212</v>
      </c>
      <c r="B1448" s="12" t="s">
        <v>5048</v>
      </c>
      <c r="C1448" s="14">
        <v>2021</v>
      </c>
      <c r="D1448" s="12" t="s">
        <v>5047</v>
      </c>
      <c r="E1448" s="12" t="s">
        <v>4371</v>
      </c>
      <c r="G1448" s="12" t="s">
        <v>5049</v>
      </c>
      <c r="H1448" s="12" t="s">
        <v>4284</v>
      </c>
      <c r="K1448" s="13">
        <v>44435</v>
      </c>
      <c r="N1448" s="12" t="s">
        <v>866</v>
      </c>
    </row>
    <row r="1449" spans="1:21" s="2" customFormat="1" ht="13" x14ac:dyDescent="0.3">
      <c r="A1449" s="2" t="s">
        <v>6816</v>
      </c>
      <c r="B1449" s="2" t="s">
        <v>4634</v>
      </c>
      <c r="C1449" s="9">
        <v>2021</v>
      </c>
      <c r="D1449" s="2" t="s">
        <v>4633</v>
      </c>
      <c r="E1449" s="2" t="s">
        <v>4636</v>
      </c>
      <c r="G1449" s="2" t="s">
        <v>4635</v>
      </c>
      <c r="H1449" s="2" t="s">
        <v>4284</v>
      </c>
      <c r="K1449" s="11">
        <v>44260</v>
      </c>
      <c r="N1449" s="2" t="s">
        <v>1177</v>
      </c>
    </row>
    <row r="1450" spans="1:21" s="2" customFormat="1" ht="13" x14ac:dyDescent="0.3">
      <c r="A1450" s="2" t="s">
        <v>6816</v>
      </c>
      <c r="B1450" s="2" t="s">
        <v>6792</v>
      </c>
      <c r="C1450" s="9">
        <v>2022</v>
      </c>
      <c r="D1450" s="2" t="s">
        <v>6791</v>
      </c>
      <c r="E1450" s="2" t="s">
        <v>4548</v>
      </c>
      <c r="G1450" s="2" t="s">
        <v>6793</v>
      </c>
      <c r="H1450" s="2" t="s">
        <v>4284</v>
      </c>
      <c r="K1450" s="11">
        <v>44537</v>
      </c>
      <c r="N1450" s="2" t="s">
        <v>1432</v>
      </c>
    </row>
    <row r="1451" spans="1:21" s="12" customFormat="1" ht="13" x14ac:dyDescent="0.3">
      <c r="A1451" s="12" t="s">
        <v>7072</v>
      </c>
      <c r="B1451" s="12" t="s">
        <v>6792</v>
      </c>
      <c r="C1451" s="14">
        <v>2022</v>
      </c>
      <c r="D1451" s="12" t="s">
        <v>6791</v>
      </c>
      <c r="E1451" s="12" t="s">
        <v>4548</v>
      </c>
      <c r="G1451" s="12" t="s">
        <v>6793</v>
      </c>
      <c r="H1451" s="12" t="s">
        <v>4284</v>
      </c>
      <c r="K1451" s="13">
        <v>44537</v>
      </c>
      <c r="N1451" s="12" t="s">
        <v>1432</v>
      </c>
    </row>
    <row r="1452" spans="1:21" s="2" customFormat="1" ht="13" x14ac:dyDescent="0.3">
      <c r="A1452" s="2" t="s">
        <v>6816</v>
      </c>
      <c r="B1452" s="2" t="s">
        <v>4754</v>
      </c>
      <c r="C1452" s="9">
        <v>2021</v>
      </c>
      <c r="D1452" s="2" t="s">
        <v>4753</v>
      </c>
      <c r="E1452" s="2" t="s">
        <v>4756</v>
      </c>
      <c r="G1452" s="2" t="s">
        <v>4755</v>
      </c>
      <c r="H1452" s="2" t="s">
        <v>4284</v>
      </c>
      <c r="K1452" s="11">
        <v>44420</v>
      </c>
      <c r="N1452" s="2" t="s">
        <v>4757</v>
      </c>
    </row>
    <row r="1453" spans="1:21" s="2" customFormat="1" ht="13" x14ac:dyDescent="0.3">
      <c r="A1453" s="2" t="s">
        <v>1827</v>
      </c>
      <c r="B1453" s="2" t="s">
        <v>1305</v>
      </c>
      <c r="C1453" s="10" t="str">
        <f>"2021"</f>
        <v>2021</v>
      </c>
      <c r="D1453" s="2" t="s">
        <v>1304</v>
      </c>
      <c r="E1453" s="2" t="s">
        <v>983</v>
      </c>
      <c r="F1453" s="2" t="s">
        <v>1307</v>
      </c>
      <c r="G1453" s="2" t="str">
        <f>"2168622X"</f>
        <v>2168622X</v>
      </c>
      <c r="I1453" s="2" t="str">
        <f>"Nov2021"</f>
        <v>Nov2021</v>
      </c>
      <c r="J1453" s="2">
        <v>78</v>
      </c>
      <c r="K1453" s="2">
        <v>11</v>
      </c>
      <c r="L1453" s="2">
        <v>1218</v>
      </c>
      <c r="M1453" s="2">
        <v>10</v>
      </c>
      <c r="N1453" s="2">
        <v>153441381</v>
      </c>
      <c r="O1453" s="2" t="s">
        <v>1306</v>
      </c>
      <c r="P1453" s="2" t="s">
        <v>634</v>
      </c>
      <c r="Q1453" s="2" t="s">
        <v>442</v>
      </c>
      <c r="U1453" s="2" t="s">
        <v>1308</v>
      </c>
    </row>
    <row r="1454" spans="1:21" s="12" customFormat="1" ht="13" x14ac:dyDescent="0.3">
      <c r="A1454" s="12" t="s">
        <v>3856</v>
      </c>
      <c r="B1454" s="12" t="s">
        <v>1305</v>
      </c>
      <c r="C1454" s="14">
        <v>2022</v>
      </c>
      <c r="D1454" s="12" t="s">
        <v>3281</v>
      </c>
      <c r="E1454" s="12" t="s">
        <v>983</v>
      </c>
      <c r="F1454" s="12" t="s">
        <v>3284</v>
      </c>
      <c r="G1454" s="12" t="str">
        <f>"2168622X"</f>
        <v>2168622X</v>
      </c>
      <c r="I1454" s="12" t="str">
        <f>"20211101"</f>
        <v>20211101</v>
      </c>
      <c r="J1454" s="12">
        <v>78</v>
      </c>
      <c r="K1454" s="12">
        <v>11</v>
      </c>
      <c r="L1454" s="12">
        <v>1218</v>
      </c>
      <c r="M1454" s="12">
        <v>10</v>
      </c>
      <c r="N1454" s="12" t="s">
        <v>3282</v>
      </c>
      <c r="O1454" s="12" t="s">
        <v>1306</v>
      </c>
      <c r="P1454" s="12" t="s">
        <v>634</v>
      </c>
      <c r="Q1454" s="12" t="s">
        <v>1495</v>
      </c>
      <c r="R1454" s="12" t="s">
        <v>3283</v>
      </c>
      <c r="T1454" s="12" t="s">
        <v>3284</v>
      </c>
      <c r="U1454" s="12" t="s">
        <v>3285</v>
      </c>
    </row>
    <row r="1455" spans="1:21" s="12" customFormat="1" ht="13" x14ac:dyDescent="0.3">
      <c r="A1455" s="12" t="s">
        <v>1827</v>
      </c>
      <c r="B1455" s="12" t="s">
        <v>639</v>
      </c>
      <c r="C1455" s="15" t="str">
        <f>"2020"</f>
        <v>2020</v>
      </c>
      <c r="D1455" s="12" t="s">
        <v>638</v>
      </c>
      <c r="E1455" s="12" t="s">
        <v>592</v>
      </c>
      <c r="F1455" s="12" t="s">
        <v>642</v>
      </c>
      <c r="G1455" s="12" t="str">
        <f>"01650327"</f>
        <v>01650327</v>
      </c>
      <c r="I1455" s="12" t="str">
        <f>"Nov2020"</f>
        <v>Nov2020</v>
      </c>
      <c r="J1455" s="12">
        <v>276</v>
      </c>
      <c r="L1455" s="12">
        <v>1102</v>
      </c>
      <c r="M1455" s="12">
        <v>7</v>
      </c>
      <c r="N1455" s="12">
        <v>145325779</v>
      </c>
      <c r="O1455" s="12" t="s">
        <v>640</v>
      </c>
      <c r="P1455" s="12" t="s">
        <v>449</v>
      </c>
      <c r="Q1455" s="12" t="s">
        <v>442</v>
      </c>
      <c r="R1455" s="12" t="s">
        <v>641</v>
      </c>
      <c r="U1455" s="12" t="s">
        <v>643</v>
      </c>
    </row>
    <row r="1456" spans="1:21" s="2" customFormat="1" ht="13" x14ac:dyDescent="0.3">
      <c r="A1456" s="2" t="s">
        <v>3856</v>
      </c>
      <c r="B1456" s="2" t="s">
        <v>639</v>
      </c>
      <c r="C1456" s="9">
        <v>2020</v>
      </c>
      <c r="D1456" s="2" t="s">
        <v>2281</v>
      </c>
      <c r="E1456" s="2" t="s">
        <v>592</v>
      </c>
      <c r="F1456" s="2" t="s">
        <v>2284</v>
      </c>
      <c r="G1456" s="2" t="str">
        <f>"01650327"</f>
        <v>01650327</v>
      </c>
      <c r="I1456" s="2" t="str">
        <f>"20201101"</f>
        <v>20201101</v>
      </c>
      <c r="J1456" s="2">
        <v>276</v>
      </c>
      <c r="L1456" s="2">
        <v>1102</v>
      </c>
      <c r="M1456" s="2">
        <v>7</v>
      </c>
      <c r="N1456" s="2" t="s">
        <v>2282</v>
      </c>
      <c r="O1456" s="2" t="s">
        <v>640</v>
      </c>
      <c r="P1456" s="2" t="s">
        <v>2124</v>
      </c>
      <c r="Q1456" s="2" t="s">
        <v>1495</v>
      </c>
      <c r="R1456" s="2" t="s">
        <v>2283</v>
      </c>
      <c r="T1456" s="2" t="s">
        <v>2284</v>
      </c>
      <c r="U1456" s="2" t="s">
        <v>2285</v>
      </c>
    </row>
    <row r="1457" spans="1:70" s="2" customFormat="1" ht="13" x14ac:dyDescent="0.3">
      <c r="A1457" s="2" t="s">
        <v>3856</v>
      </c>
      <c r="B1457" s="2" t="s">
        <v>639</v>
      </c>
      <c r="C1457" s="9">
        <v>2020</v>
      </c>
      <c r="D1457" s="2" t="s">
        <v>2991</v>
      </c>
      <c r="E1457" s="2" t="s">
        <v>2451</v>
      </c>
      <c r="F1457" s="2" t="s">
        <v>2995</v>
      </c>
      <c r="G1457" s="2" t="str">
        <f>"00223956"</f>
        <v>00223956</v>
      </c>
      <c r="I1457" s="2" t="str">
        <f>"20201101"</f>
        <v>20201101</v>
      </c>
      <c r="J1457" s="2">
        <v>130</v>
      </c>
      <c r="L1457" s="2">
        <v>231</v>
      </c>
      <c r="M1457" s="2">
        <v>9</v>
      </c>
      <c r="N1457" s="2" t="s">
        <v>2992</v>
      </c>
      <c r="O1457" s="2" t="s">
        <v>2993</v>
      </c>
      <c r="P1457" s="2" t="s">
        <v>2124</v>
      </c>
      <c r="Q1457" s="2" t="s">
        <v>1495</v>
      </c>
      <c r="R1457" s="2" t="s">
        <v>2994</v>
      </c>
      <c r="T1457" s="2" t="s">
        <v>2995</v>
      </c>
      <c r="U1457" s="2" t="s">
        <v>2996</v>
      </c>
    </row>
    <row r="1458" spans="1:70" s="2" customFormat="1" ht="13" x14ac:dyDescent="0.3">
      <c r="A1458" s="2" t="s">
        <v>3856</v>
      </c>
      <c r="B1458" s="2" t="s">
        <v>639</v>
      </c>
      <c r="C1458" s="9">
        <v>2020</v>
      </c>
      <c r="D1458" s="2" t="s">
        <v>3146</v>
      </c>
      <c r="E1458" s="2" t="s">
        <v>2451</v>
      </c>
      <c r="F1458" s="2" t="s">
        <v>3150</v>
      </c>
      <c r="G1458" s="2" t="str">
        <f>"00223956"</f>
        <v>00223956</v>
      </c>
      <c r="I1458" s="2" t="str">
        <f>"20201101"</f>
        <v>20201101</v>
      </c>
      <c r="J1458" s="2">
        <v>130</v>
      </c>
      <c r="L1458" s="2">
        <v>61</v>
      </c>
      <c r="M1458" s="2">
        <v>7</v>
      </c>
      <c r="N1458" s="2" t="s">
        <v>3147</v>
      </c>
      <c r="O1458" s="2" t="s">
        <v>3148</v>
      </c>
      <c r="P1458" s="2" t="s">
        <v>2124</v>
      </c>
      <c r="Q1458" s="2" t="s">
        <v>1495</v>
      </c>
      <c r="R1458" s="2" t="s">
        <v>3149</v>
      </c>
      <c r="T1458" s="2" t="s">
        <v>3150</v>
      </c>
      <c r="U1458" s="2" t="s">
        <v>3151</v>
      </c>
    </row>
    <row r="1459" spans="1:70" s="2" customFormat="1" ht="13" x14ac:dyDescent="0.3">
      <c r="A1459" s="2" t="s">
        <v>1827</v>
      </c>
      <c r="B1459" s="2" t="s">
        <v>1153</v>
      </c>
      <c r="C1459" s="10">
        <v>2022</v>
      </c>
      <c r="D1459" s="2" t="s">
        <v>1152</v>
      </c>
      <c r="E1459" s="2" t="s">
        <v>592</v>
      </c>
      <c r="F1459" s="2" t="s">
        <v>1155</v>
      </c>
      <c r="G1459" s="2" t="str">
        <f>"01650327"</f>
        <v>01650327</v>
      </c>
      <c r="I1459" s="2" t="str">
        <f>"Mar2022"</f>
        <v>Mar2022</v>
      </c>
      <c r="J1459" s="2">
        <v>301</v>
      </c>
      <c r="L1459" s="2">
        <v>19</v>
      </c>
      <c r="M1459" s="2">
        <v>9</v>
      </c>
      <c r="N1459" s="2">
        <v>155827243</v>
      </c>
      <c r="O1459" s="2" t="s">
        <v>1154</v>
      </c>
      <c r="P1459" s="2" t="s">
        <v>449</v>
      </c>
      <c r="Q1459" s="2" t="s">
        <v>498</v>
      </c>
      <c r="U1459" s="2" t="s">
        <v>1156</v>
      </c>
    </row>
    <row r="1460" spans="1:70" s="12" customFormat="1" ht="13" x14ac:dyDescent="0.3">
      <c r="A1460" s="12" t="s">
        <v>1827</v>
      </c>
      <c r="B1460" s="12" t="s">
        <v>865</v>
      </c>
      <c r="C1460" s="15" t="str">
        <f>"2021"</f>
        <v>2021</v>
      </c>
      <c r="D1460" s="12" t="s">
        <v>864</v>
      </c>
      <c r="E1460" s="12" t="s">
        <v>515</v>
      </c>
      <c r="F1460" s="12" t="s">
        <v>868</v>
      </c>
      <c r="G1460" s="12" t="str">
        <f>"01638343"</f>
        <v>01638343</v>
      </c>
      <c r="I1460" s="12" t="str">
        <f>"Sep2021"</f>
        <v>Sep2021</v>
      </c>
      <c r="J1460" s="12">
        <v>72</v>
      </c>
      <c r="L1460" s="12">
        <v>117</v>
      </c>
      <c r="M1460" s="12">
        <v>7</v>
      </c>
      <c r="N1460" s="12">
        <v>152428243</v>
      </c>
      <c r="O1460" s="12" t="s">
        <v>866</v>
      </c>
      <c r="P1460" s="12" t="s">
        <v>449</v>
      </c>
      <c r="Q1460" s="12" t="s">
        <v>442</v>
      </c>
      <c r="R1460" s="12" t="s">
        <v>867</v>
      </c>
      <c r="U1460" s="12" t="s">
        <v>869</v>
      </c>
    </row>
    <row r="1461" spans="1:70" s="12" customFormat="1" ht="13" x14ac:dyDescent="0.3">
      <c r="A1461" s="12" t="s">
        <v>2013</v>
      </c>
      <c r="B1461" s="12" t="s">
        <v>865</v>
      </c>
      <c r="C1461" s="15" t="str">
        <f>"2021"</f>
        <v>2021</v>
      </c>
      <c r="D1461" s="12" t="s">
        <v>864</v>
      </c>
      <c r="E1461" s="12" t="s">
        <v>515</v>
      </c>
      <c r="F1461" s="12" t="s">
        <v>868</v>
      </c>
      <c r="G1461" s="12" t="str">
        <f>"01638343"</f>
        <v>01638343</v>
      </c>
      <c r="I1461" s="12" t="str">
        <f>"Sep2021"</f>
        <v>Sep2021</v>
      </c>
      <c r="J1461" s="12">
        <v>72</v>
      </c>
      <c r="L1461" s="12">
        <v>117</v>
      </c>
      <c r="M1461" s="12">
        <v>7</v>
      </c>
      <c r="N1461" s="12">
        <v>152428243</v>
      </c>
      <c r="O1461" s="12" t="s">
        <v>866</v>
      </c>
      <c r="P1461" s="12" t="s">
        <v>449</v>
      </c>
      <c r="Q1461" s="12" t="s">
        <v>442</v>
      </c>
      <c r="R1461" s="12" t="s">
        <v>867</v>
      </c>
      <c r="U1461" s="12" t="s">
        <v>869</v>
      </c>
    </row>
    <row r="1462" spans="1:70" s="12" customFormat="1" ht="13" x14ac:dyDescent="0.3">
      <c r="A1462" s="12" t="s">
        <v>3856</v>
      </c>
      <c r="B1462" s="12" t="s">
        <v>865</v>
      </c>
      <c r="C1462" s="14">
        <v>2021</v>
      </c>
      <c r="D1462" s="12" t="s">
        <v>864</v>
      </c>
      <c r="E1462" s="12" t="s">
        <v>515</v>
      </c>
      <c r="F1462" s="12" t="s">
        <v>2610</v>
      </c>
      <c r="G1462" s="12" t="str">
        <f>"01638343"</f>
        <v>01638343</v>
      </c>
      <c r="I1462" s="12" t="str">
        <f>"20210901"</f>
        <v>20210901</v>
      </c>
      <c r="J1462" s="12">
        <v>72</v>
      </c>
      <c r="L1462" s="12">
        <v>117</v>
      </c>
      <c r="M1462" s="12">
        <v>7</v>
      </c>
      <c r="N1462" s="12" t="s">
        <v>2608</v>
      </c>
      <c r="O1462" s="12" t="s">
        <v>866</v>
      </c>
      <c r="P1462" s="12" t="s">
        <v>2124</v>
      </c>
      <c r="Q1462" s="12" t="s">
        <v>1495</v>
      </c>
      <c r="R1462" s="12" t="s">
        <v>2609</v>
      </c>
      <c r="T1462" s="12" t="s">
        <v>2610</v>
      </c>
      <c r="U1462" s="12" t="s">
        <v>2611</v>
      </c>
    </row>
    <row r="1463" spans="1:70" s="12" customFormat="1" ht="13" x14ac:dyDescent="0.3">
      <c r="A1463" s="12" t="s">
        <v>4086</v>
      </c>
      <c r="B1463" s="12" t="s">
        <v>865</v>
      </c>
      <c r="C1463" s="14">
        <v>2021</v>
      </c>
      <c r="D1463" s="12" t="s">
        <v>864</v>
      </c>
      <c r="E1463" s="12" t="s">
        <v>515</v>
      </c>
      <c r="F1463" s="12" t="s">
        <v>2610</v>
      </c>
      <c r="G1463" s="12" t="str">
        <f>"01638343"</f>
        <v>01638343</v>
      </c>
      <c r="I1463" s="12" t="str">
        <f>"20210901"</f>
        <v>20210901</v>
      </c>
      <c r="J1463" s="12">
        <v>72</v>
      </c>
      <c r="L1463" s="12">
        <v>117</v>
      </c>
      <c r="M1463" s="12">
        <v>7</v>
      </c>
      <c r="N1463" s="12" t="s">
        <v>2608</v>
      </c>
      <c r="O1463" s="12" t="s">
        <v>866</v>
      </c>
      <c r="P1463" s="12" t="s">
        <v>2124</v>
      </c>
      <c r="Q1463" s="12" t="s">
        <v>1495</v>
      </c>
      <c r="R1463" s="12" t="s">
        <v>2609</v>
      </c>
      <c r="T1463" s="12" t="s">
        <v>2610</v>
      </c>
      <c r="U1463" s="12" t="s">
        <v>2611</v>
      </c>
    </row>
    <row r="1464" spans="1:70" s="2" customFormat="1" ht="13" x14ac:dyDescent="0.3">
      <c r="A1464" s="2" t="s">
        <v>4116</v>
      </c>
      <c r="B1464" s="2" t="s">
        <v>865</v>
      </c>
      <c r="C1464" s="9">
        <v>2021</v>
      </c>
      <c r="D1464" s="2" t="s">
        <v>864</v>
      </c>
      <c r="E1464" s="2" t="s">
        <v>515</v>
      </c>
      <c r="F1464" s="2" t="s">
        <v>2610</v>
      </c>
      <c r="G1464" s="2" t="str">
        <f>"01638343"</f>
        <v>01638343</v>
      </c>
      <c r="I1464" s="2" t="str">
        <f>"20210901"</f>
        <v>20210901</v>
      </c>
      <c r="J1464" s="2">
        <v>72</v>
      </c>
      <c r="L1464" s="2">
        <v>117</v>
      </c>
      <c r="M1464" s="2">
        <v>7</v>
      </c>
      <c r="N1464" s="2" t="s">
        <v>2608</v>
      </c>
      <c r="O1464" s="2" t="s">
        <v>866</v>
      </c>
      <c r="P1464" s="2" t="s">
        <v>2124</v>
      </c>
      <c r="Q1464" s="2" t="s">
        <v>1495</v>
      </c>
      <c r="R1464" s="2" t="s">
        <v>2609</v>
      </c>
      <c r="T1464" s="2" t="s">
        <v>2610</v>
      </c>
      <c r="U1464" s="2" t="s">
        <v>2611</v>
      </c>
    </row>
    <row r="1465" spans="1:70" s="12" customFormat="1" ht="13" x14ac:dyDescent="0.3">
      <c r="A1465" s="12" t="s">
        <v>1827</v>
      </c>
      <c r="B1465" s="12" t="s">
        <v>1175</v>
      </c>
      <c r="C1465" s="15">
        <v>2021</v>
      </c>
      <c r="D1465" s="12" t="s">
        <v>1174</v>
      </c>
      <c r="E1465" s="12" t="s">
        <v>1176</v>
      </c>
      <c r="G1465" s="12" t="str">
        <f>"10914269"</f>
        <v>10914269</v>
      </c>
      <c r="I1465" s="12" t="str">
        <f>"Jun2021"</f>
        <v>Jun2021</v>
      </c>
      <c r="J1465" s="12">
        <v>38</v>
      </c>
      <c r="K1465" s="12">
        <v>6</v>
      </c>
      <c r="L1465" s="12">
        <v>606</v>
      </c>
      <c r="M1465" s="12">
        <v>9</v>
      </c>
      <c r="N1465" s="12">
        <v>150673979</v>
      </c>
      <c r="O1465" s="12" t="s">
        <v>1177</v>
      </c>
      <c r="P1465" s="12" t="s">
        <v>726</v>
      </c>
      <c r="Q1465" s="12" t="s">
        <v>467</v>
      </c>
      <c r="U1465" s="12" t="s">
        <v>1178</v>
      </c>
    </row>
    <row r="1466" spans="1:70" s="2" customFormat="1" ht="13" x14ac:dyDescent="0.3">
      <c r="A1466" s="2" t="s">
        <v>3856</v>
      </c>
      <c r="B1466" s="2" t="s">
        <v>1175</v>
      </c>
      <c r="C1466" s="9">
        <v>2021</v>
      </c>
      <c r="D1466" s="2" t="s">
        <v>1174</v>
      </c>
      <c r="E1466" s="2" t="s">
        <v>3171</v>
      </c>
      <c r="F1466" s="2" t="s">
        <v>3174</v>
      </c>
      <c r="G1466" s="2" t="str">
        <f>"10914269"</f>
        <v>10914269</v>
      </c>
      <c r="I1466" s="2" t="str">
        <f>"20210601"</f>
        <v>20210601</v>
      </c>
      <c r="J1466" s="2">
        <v>38</v>
      </c>
      <c r="K1466" s="2">
        <v>6</v>
      </c>
      <c r="L1466" s="2">
        <v>606</v>
      </c>
      <c r="M1466" s="2">
        <v>9</v>
      </c>
      <c r="N1466" s="2" t="s">
        <v>3172</v>
      </c>
      <c r="O1466" s="2" t="s">
        <v>1177</v>
      </c>
      <c r="P1466" s="2" t="s">
        <v>2260</v>
      </c>
      <c r="Q1466" s="2" t="s">
        <v>1495</v>
      </c>
      <c r="R1466" s="2" t="s">
        <v>3173</v>
      </c>
      <c r="T1466" s="2" t="s">
        <v>3174</v>
      </c>
      <c r="U1466" s="2" t="s">
        <v>3175</v>
      </c>
    </row>
    <row r="1467" spans="1:70" s="12" customFormat="1" ht="13" x14ac:dyDescent="0.3">
      <c r="A1467" s="12" t="s">
        <v>1827</v>
      </c>
      <c r="B1467" s="12" t="s">
        <v>1431</v>
      </c>
      <c r="C1467" s="15" t="str">
        <f>"2022"</f>
        <v>2022</v>
      </c>
      <c r="D1467" s="12" t="s">
        <v>1430</v>
      </c>
      <c r="E1467" s="12" t="s">
        <v>989</v>
      </c>
      <c r="G1467" s="12" t="str">
        <f>"03630234"</f>
        <v>03630234</v>
      </c>
      <c r="I1467" s="12" t="str">
        <f>"Apr2022"</f>
        <v>Apr2022</v>
      </c>
      <c r="J1467" s="12">
        <v>52</v>
      </c>
      <c r="K1467" s="12">
        <v>2</v>
      </c>
      <c r="L1467" s="12">
        <v>303</v>
      </c>
      <c r="M1467" s="12">
        <v>14</v>
      </c>
      <c r="N1467" s="12">
        <v>156224773</v>
      </c>
      <c r="O1467" s="12" t="s">
        <v>1432</v>
      </c>
      <c r="P1467" s="12" t="s">
        <v>731</v>
      </c>
      <c r="Q1467" s="12" t="s">
        <v>467</v>
      </c>
      <c r="U1467" s="12" t="s">
        <v>1433</v>
      </c>
    </row>
    <row r="1468" spans="1:70" s="12" customFormat="1" ht="13" x14ac:dyDescent="0.3">
      <c r="A1468" s="12" t="s">
        <v>3856</v>
      </c>
      <c r="B1468" s="12" t="s">
        <v>1431</v>
      </c>
      <c r="C1468" s="14">
        <v>2022</v>
      </c>
      <c r="D1468" s="12" t="s">
        <v>3406</v>
      </c>
      <c r="E1468" s="12" t="s">
        <v>2151</v>
      </c>
      <c r="F1468" s="12" t="s">
        <v>3408</v>
      </c>
      <c r="G1468" s="12" t="str">
        <f>"03630234"</f>
        <v>03630234</v>
      </c>
      <c r="I1468" s="12" t="str">
        <f>"20211206"</f>
        <v>20211206</v>
      </c>
      <c r="N1468" s="12" t="s">
        <v>3407</v>
      </c>
      <c r="O1468" s="12" t="s">
        <v>1432</v>
      </c>
      <c r="P1468" s="12" t="s">
        <v>2053</v>
      </c>
      <c r="Q1468" s="12" t="s">
        <v>2054</v>
      </c>
      <c r="R1468" s="12" t="s">
        <v>2055</v>
      </c>
      <c r="T1468" s="12" t="s">
        <v>3408</v>
      </c>
      <c r="U1468" s="12" t="s">
        <v>3409</v>
      </c>
    </row>
    <row r="1469" spans="1:70" s="2" customFormat="1" ht="13" x14ac:dyDescent="0.3">
      <c r="A1469" s="2" t="s">
        <v>4015</v>
      </c>
      <c r="B1469" s="2" t="s">
        <v>1431</v>
      </c>
      <c r="C1469" s="9">
        <v>2022</v>
      </c>
      <c r="D1469" s="2" t="s">
        <v>3406</v>
      </c>
      <c r="E1469" s="2" t="s">
        <v>2151</v>
      </c>
      <c r="F1469" s="2" t="s">
        <v>3408</v>
      </c>
      <c r="G1469" s="2" t="str">
        <f>"03630234"</f>
        <v>03630234</v>
      </c>
      <c r="I1469" s="2" t="str">
        <f>"20211206"</f>
        <v>20211206</v>
      </c>
      <c r="N1469" s="2" t="s">
        <v>3407</v>
      </c>
      <c r="O1469" s="2" t="s">
        <v>1432</v>
      </c>
      <c r="P1469" s="2" t="s">
        <v>2053</v>
      </c>
      <c r="Q1469" s="2" t="s">
        <v>2054</v>
      </c>
      <c r="R1469" s="2" t="s">
        <v>2055</v>
      </c>
      <c r="T1469" s="2" t="s">
        <v>3408</v>
      </c>
      <c r="U1469" s="2" t="s">
        <v>3409</v>
      </c>
    </row>
    <row r="1470" spans="1:70" s="2" customFormat="1" ht="13" x14ac:dyDescent="0.3">
      <c r="A1470" s="2" t="s">
        <v>1827</v>
      </c>
      <c r="B1470" s="2" t="s">
        <v>1670</v>
      </c>
      <c r="C1470" s="10" t="str">
        <f>"2021"</f>
        <v>2021</v>
      </c>
      <c r="D1470" s="2" t="s">
        <v>1669</v>
      </c>
      <c r="E1470" s="2" t="s">
        <v>479</v>
      </c>
      <c r="F1470" s="2" t="s">
        <v>1673</v>
      </c>
      <c r="G1470" s="2" t="str">
        <f>"09697330"</f>
        <v>09697330</v>
      </c>
      <c r="I1470" s="2" t="str">
        <f>"May2021"</f>
        <v>May2021</v>
      </c>
      <c r="J1470" s="2">
        <v>28</v>
      </c>
      <c r="K1470" s="2">
        <v>3</v>
      </c>
      <c r="L1470" s="2">
        <v>316</v>
      </c>
      <c r="M1470" s="2">
        <v>11</v>
      </c>
      <c r="N1470" s="2">
        <v>150514431</v>
      </c>
      <c r="O1470" s="2" t="s">
        <v>1671</v>
      </c>
      <c r="P1470" s="2" t="s">
        <v>481</v>
      </c>
      <c r="Q1470" s="2" t="s">
        <v>467</v>
      </c>
      <c r="R1470" s="2" t="s">
        <v>1672</v>
      </c>
      <c r="U1470" s="2" t="s">
        <v>1674</v>
      </c>
    </row>
    <row r="1471" spans="1:70" s="2" customFormat="1" ht="13" x14ac:dyDescent="0.3">
      <c r="A1471" s="2" t="s">
        <v>11404</v>
      </c>
      <c r="B1471" s="2" t="s">
        <v>8262</v>
      </c>
      <c r="C1471" s="9" t="s">
        <v>7891</v>
      </c>
      <c r="D1471" s="2" t="s">
        <v>8263</v>
      </c>
      <c r="E1471" s="2" t="s">
        <v>8264</v>
      </c>
      <c r="U1471" s="2" t="s">
        <v>7891</v>
      </c>
      <c r="V1471" s="2" t="s">
        <v>8265</v>
      </c>
      <c r="W1471" s="2" t="s">
        <v>7891</v>
      </c>
      <c r="X1471" s="2" t="s">
        <v>7891</v>
      </c>
      <c r="Y1471" s="2" t="s">
        <v>7891</v>
      </c>
      <c r="Z1471" s="2" t="s">
        <v>7891</v>
      </c>
      <c r="AA1471" s="2" t="s">
        <v>7891</v>
      </c>
      <c r="AB1471" s="2" t="s">
        <v>7891</v>
      </c>
      <c r="AC1471" s="2" t="s">
        <v>7891</v>
      </c>
      <c r="AD1471" s="2" t="s">
        <v>7891</v>
      </c>
      <c r="AE1471" s="2" t="s">
        <v>7891</v>
      </c>
      <c r="AF1471" s="2" t="s">
        <v>7891</v>
      </c>
      <c r="AG1471" s="2" t="s">
        <v>7891</v>
      </c>
      <c r="AH1471" s="2" t="s">
        <v>7891</v>
      </c>
      <c r="AI1471" s="2" t="s">
        <v>7891</v>
      </c>
      <c r="AJ1471" s="2" t="s">
        <v>7891</v>
      </c>
      <c r="AK1471" s="2" t="s">
        <v>7891</v>
      </c>
      <c r="AL1471" s="2" t="s">
        <v>7891</v>
      </c>
      <c r="AM1471" s="2" t="s">
        <v>7891</v>
      </c>
      <c r="AN1471" s="2" t="s">
        <v>7891</v>
      </c>
      <c r="AO1471" s="2" t="s">
        <v>8266</v>
      </c>
      <c r="AP1471" s="2" t="s">
        <v>8267</v>
      </c>
      <c r="AQ1471" s="2" t="s">
        <v>7891</v>
      </c>
      <c r="AR1471" s="2" t="s">
        <v>7891</v>
      </c>
      <c r="AS1471" s="2" t="s">
        <v>7891</v>
      </c>
      <c r="AT1471" s="2" t="s">
        <v>7891</v>
      </c>
      <c r="AU1471" s="2" t="s">
        <v>7891</v>
      </c>
      <c r="AV1471" s="2" t="s">
        <v>7891</v>
      </c>
      <c r="AW1471" s="2" t="s">
        <v>7891</v>
      </c>
      <c r="AX1471" s="2" t="s">
        <v>7891</v>
      </c>
      <c r="AY1471" s="2" t="s">
        <v>7891</v>
      </c>
      <c r="AZ1471" s="2" t="s">
        <v>7891</v>
      </c>
      <c r="BA1471" s="2" t="s">
        <v>7891</v>
      </c>
      <c r="BB1471" s="2" t="s">
        <v>7891</v>
      </c>
      <c r="BC1471" s="2" t="s">
        <v>7891</v>
      </c>
      <c r="BD1471" s="2" t="s">
        <v>7891</v>
      </c>
      <c r="BE1471" s="2" t="s">
        <v>8268</v>
      </c>
      <c r="BF1471" s="2" t="s">
        <v>7891</v>
      </c>
      <c r="BG1471" s="2" t="s">
        <v>8197</v>
      </c>
      <c r="BH1471" s="2" t="s">
        <v>7891</v>
      </c>
      <c r="BI1471" s="2" t="s">
        <v>7891</v>
      </c>
      <c r="BJ1471" s="2" t="s">
        <v>7891</v>
      </c>
      <c r="BK1471" s="2" t="s">
        <v>7891</v>
      </c>
      <c r="BL1471" s="2" t="s">
        <v>7891</v>
      </c>
      <c r="BM1471" s="2">
        <v>35294844</v>
      </c>
      <c r="BN1471" s="2" t="s">
        <v>7891</v>
      </c>
      <c r="BO1471" s="2" t="s">
        <v>7891</v>
      </c>
      <c r="BP1471" s="2" t="s">
        <v>7891</v>
      </c>
      <c r="BQ1471" s="2" t="s">
        <v>7891</v>
      </c>
      <c r="BR1471" s="2" t="s">
        <v>8269</v>
      </c>
    </row>
    <row r="1472" spans="1:70" s="12" customFormat="1" ht="13" x14ac:dyDescent="0.3">
      <c r="A1472" s="12" t="s">
        <v>3856</v>
      </c>
      <c r="B1472" s="12" t="s">
        <v>3727</v>
      </c>
      <c r="C1472" s="14">
        <v>2021</v>
      </c>
      <c r="D1472" s="12" t="s">
        <v>3726</v>
      </c>
      <c r="E1472" s="12" t="s">
        <v>2034</v>
      </c>
      <c r="F1472" s="12" t="s">
        <v>3730</v>
      </c>
      <c r="G1472" s="12" t="str">
        <f>"04194217"</f>
        <v>04194217</v>
      </c>
      <c r="H1472" s="12" t="str">
        <f>"9798738624049"</f>
        <v>9798738624049</v>
      </c>
      <c r="I1472" s="12" t="str">
        <f>"20210101"</f>
        <v>20210101</v>
      </c>
      <c r="J1472" s="12">
        <v>82</v>
      </c>
      <c r="K1472" s="12" t="s">
        <v>2973</v>
      </c>
      <c r="N1472" s="12" t="s">
        <v>3728</v>
      </c>
      <c r="P1472" s="12" t="s">
        <v>2037</v>
      </c>
      <c r="Q1472" s="12" t="s">
        <v>2038</v>
      </c>
      <c r="R1472" s="12" t="s">
        <v>3729</v>
      </c>
      <c r="T1472" s="12" t="s">
        <v>3730</v>
      </c>
      <c r="U1472" s="12" t="s">
        <v>3731</v>
      </c>
    </row>
    <row r="1473" spans="1:21" s="2" customFormat="1" ht="13" x14ac:dyDescent="0.3">
      <c r="A1473" s="2" t="s">
        <v>4086</v>
      </c>
      <c r="B1473" s="2" t="s">
        <v>3727</v>
      </c>
      <c r="C1473" s="9">
        <v>2021</v>
      </c>
      <c r="D1473" s="2" t="s">
        <v>3726</v>
      </c>
      <c r="E1473" s="2" t="s">
        <v>2034</v>
      </c>
      <c r="F1473" s="2" t="s">
        <v>3730</v>
      </c>
      <c r="G1473" s="2" t="str">
        <f>"04194217"</f>
        <v>04194217</v>
      </c>
      <c r="H1473" s="2" t="str">
        <f>"9798738624049"</f>
        <v>9798738624049</v>
      </c>
      <c r="I1473" s="2" t="str">
        <f>"20210101"</f>
        <v>20210101</v>
      </c>
      <c r="J1473" s="2">
        <v>82</v>
      </c>
      <c r="K1473" s="2" t="s">
        <v>2973</v>
      </c>
      <c r="N1473" s="2" t="s">
        <v>3728</v>
      </c>
      <c r="P1473" s="2" t="s">
        <v>2037</v>
      </c>
      <c r="Q1473" s="2" t="s">
        <v>2038</v>
      </c>
      <c r="R1473" s="2" t="s">
        <v>3729</v>
      </c>
      <c r="T1473" s="2" t="s">
        <v>3730</v>
      </c>
      <c r="U1473" s="2" t="s">
        <v>3731</v>
      </c>
    </row>
    <row r="1474" spans="1:21" s="2" customFormat="1" ht="13" x14ac:dyDescent="0.3">
      <c r="A1474" s="2" t="s">
        <v>6816</v>
      </c>
      <c r="B1474" s="2" t="s">
        <v>4921</v>
      </c>
      <c r="C1474" s="9">
        <v>2021</v>
      </c>
      <c r="D1474" s="2" t="s">
        <v>4920</v>
      </c>
      <c r="E1474" s="2" t="s">
        <v>4924</v>
      </c>
      <c r="G1474" s="2" t="s">
        <v>4922</v>
      </c>
      <c r="H1474" s="2" t="s">
        <v>4923</v>
      </c>
      <c r="K1474" s="11">
        <v>44316</v>
      </c>
      <c r="L1474" s="2" t="s">
        <v>4925</v>
      </c>
      <c r="N1474" s="2" t="s">
        <v>606</v>
      </c>
    </row>
    <row r="1475" spans="1:21" s="12" customFormat="1" ht="13" x14ac:dyDescent="0.3">
      <c r="A1475" s="12" t="s">
        <v>7072</v>
      </c>
      <c r="B1475" s="12" t="s">
        <v>4921</v>
      </c>
      <c r="C1475" s="14">
        <v>2021</v>
      </c>
      <c r="D1475" s="12" t="s">
        <v>4920</v>
      </c>
      <c r="E1475" s="12" t="s">
        <v>4924</v>
      </c>
      <c r="G1475" s="12" t="s">
        <v>4922</v>
      </c>
      <c r="H1475" s="12" t="s">
        <v>4923</v>
      </c>
      <c r="K1475" s="13">
        <v>44316</v>
      </c>
      <c r="L1475" s="12" t="s">
        <v>4925</v>
      </c>
      <c r="N1475" s="12" t="s">
        <v>606</v>
      </c>
    </row>
    <row r="1476" spans="1:21" s="12" customFormat="1" ht="13" x14ac:dyDescent="0.3">
      <c r="A1476" s="12" t="s">
        <v>7079</v>
      </c>
      <c r="B1476" s="12" t="s">
        <v>4921</v>
      </c>
      <c r="C1476" s="14">
        <v>2021</v>
      </c>
      <c r="D1476" s="12" t="s">
        <v>4920</v>
      </c>
      <c r="E1476" s="12" t="s">
        <v>4924</v>
      </c>
      <c r="G1476" s="12" t="s">
        <v>4922</v>
      </c>
      <c r="H1476" s="12" t="s">
        <v>4923</v>
      </c>
      <c r="K1476" s="13">
        <v>44316</v>
      </c>
      <c r="L1476" s="12" t="s">
        <v>4925</v>
      </c>
      <c r="N1476" s="12" t="s">
        <v>606</v>
      </c>
    </row>
    <row r="1477" spans="1:21" s="12" customFormat="1" ht="13" x14ac:dyDescent="0.3">
      <c r="A1477" s="12" t="s">
        <v>6816</v>
      </c>
      <c r="B1477" s="12" t="s">
        <v>4792</v>
      </c>
      <c r="C1477" s="14">
        <v>2020</v>
      </c>
      <c r="D1477" s="12" t="s">
        <v>4791</v>
      </c>
      <c r="E1477" s="12" t="s">
        <v>4795</v>
      </c>
      <c r="G1477" s="12" t="s">
        <v>4793</v>
      </c>
      <c r="H1477" s="12" t="s">
        <v>4794</v>
      </c>
      <c r="K1477" s="13">
        <v>44037</v>
      </c>
      <c r="N1477" s="12" t="s">
        <v>1647</v>
      </c>
    </row>
    <row r="1478" spans="1:21" s="12" customFormat="1" ht="13" x14ac:dyDescent="0.3">
      <c r="A1478" s="12" t="s">
        <v>7072</v>
      </c>
      <c r="B1478" s="12" t="s">
        <v>4792</v>
      </c>
      <c r="C1478" s="14">
        <v>2020</v>
      </c>
      <c r="D1478" s="12" t="s">
        <v>4791</v>
      </c>
      <c r="E1478" s="12" t="s">
        <v>4795</v>
      </c>
      <c r="G1478" s="12" t="s">
        <v>4793</v>
      </c>
      <c r="H1478" s="12" t="s">
        <v>4794</v>
      </c>
      <c r="K1478" s="13">
        <v>44037</v>
      </c>
      <c r="N1478" s="12" t="s">
        <v>1647</v>
      </c>
    </row>
    <row r="1479" spans="1:21" s="12" customFormat="1" ht="13" x14ac:dyDescent="0.3">
      <c r="A1479" s="12" t="s">
        <v>7079</v>
      </c>
      <c r="B1479" s="12" t="s">
        <v>4792</v>
      </c>
      <c r="C1479" s="14">
        <v>2020</v>
      </c>
      <c r="D1479" s="12" t="s">
        <v>4791</v>
      </c>
      <c r="E1479" s="12" t="s">
        <v>4795</v>
      </c>
      <c r="G1479" s="12" t="s">
        <v>4793</v>
      </c>
      <c r="H1479" s="12" t="s">
        <v>4794</v>
      </c>
      <c r="K1479" s="13">
        <v>44037</v>
      </c>
      <c r="N1479" s="12" t="s">
        <v>1647</v>
      </c>
    </row>
    <row r="1480" spans="1:21" s="2" customFormat="1" ht="13" x14ac:dyDescent="0.3">
      <c r="A1480" s="2" t="s">
        <v>7212</v>
      </c>
      <c r="B1480" s="2" t="s">
        <v>4792</v>
      </c>
      <c r="C1480" s="9">
        <v>2020</v>
      </c>
      <c r="D1480" s="2" t="s">
        <v>4791</v>
      </c>
      <c r="E1480" s="2" t="s">
        <v>4795</v>
      </c>
      <c r="G1480" s="2" t="s">
        <v>4793</v>
      </c>
      <c r="H1480" s="2" t="s">
        <v>4794</v>
      </c>
      <c r="K1480" s="11">
        <v>44037</v>
      </c>
      <c r="N1480" s="2" t="s">
        <v>1647</v>
      </c>
    </row>
    <row r="1481" spans="1:21" s="2" customFormat="1" ht="13" x14ac:dyDescent="0.3">
      <c r="A1481" s="2" t="s">
        <v>1827</v>
      </c>
      <c r="B1481" s="2" t="s">
        <v>604</v>
      </c>
      <c r="C1481" s="10" t="str">
        <f>"2021"</f>
        <v>2021</v>
      </c>
      <c r="D1481" s="2" t="s">
        <v>603</v>
      </c>
      <c r="E1481" s="2" t="s">
        <v>605</v>
      </c>
      <c r="F1481" s="2" t="s">
        <v>609</v>
      </c>
      <c r="G1481" s="2" t="str">
        <f>"09601643"</f>
        <v>09601643</v>
      </c>
      <c r="I1481" s="2" t="str">
        <f>"May2021"</f>
        <v>May2021</v>
      </c>
      <c r="J1481" s="2">
        <v>71</v>
      </c>
      <c r="K1481" s="2">
        <v>706</v>
      </c>
      <c r="L1481" s="2">
        <v>217</v>
      </c>
      <c r="M1481" s="2">
        <v>1</v>
      </c>
      <c r="N1481" s="2">
        <v>150091047</v>
      </c>
      <c r="O1481" s="2" t="s">
        <v>606</v>
      </c>
      <c r="P1481" s="2" t="s">
        <v>607</v>
      </c>
      <c r="Q1481" s="2" t="s">
        <v>498</v>
      </c>
      <c r="R1481" s="2" t="s">
        <v>608</v>
      </c>
      <c r="U1481" s="2" t="s">
        <v>610</v>
      </c>
    </row>
    <row r="1482" spans="1:21" s="12" customFormat="1" ht="13" x14ac:dyDescent="0.3">
      <c r="A1482" s="12" t="s">
        <v>1970</v>
      </c>
      <c r="B1482" s="12" t="s">
        <v>604</v>
      </c>
      <c r="C1482" s="15" t="str">
        <f>"2021"</f>
        <v>2021</v>
      </c>
      <c r="D1482" s="12" t="s">
        <v>603</v>
      </c>
      <c r="E1482" s="12" t="s">
        <v>605</v>
      </c>
      <c r="F1482" s="12" t="s">
        <v>609</v>
      </c>
      <c r="G1482" s="12" t="str">
        <f>"09601643"</f>
        <v>09601643</v>
      </c>
      <c r="I1482" s="12" t="str">
        <f>"May2021"</f>
        <v>May2021</v>
      </c>
      <c r="J1482" s="12">
        <v>71</v>
      </c>
      <c r="K1482" s="12">
        <v>706</v>
      </c>
      <c r="L1482" s="12">
        <v>217</v>
      </c>
      <c r="M1482" s="12">
        <v>1</v>
      </c>
      <c r="N1482" s="12">
        <v>150091047</v>
      </c>
      <c r="O1482" s="12" t="s">
        <v>606</v>
      </c>
      <c r="P1482" s="12" t="s">
        <v>607</v>
      </c>
      <c r="Q1482" s="12" t="s">
        <v>498</v>
      </c>
      <c r="R1482" s="12" t="s">
        <v>608</v>
      </c>
      <c r="U1482" s="12" t="s">
        <v>610</v>
      </c>
    </row>
    <row r="1483" spans="1:21" s="12" customFormat="1" ht="13" x14ac:dyDescent="0.3">
      <c r="A1483" s="12" t="s">
        <v>2013</v>
      </c>
      <c r="B1483" s="12" t="s">
        <v>604</v>
      </c>
      <c r="C1483" s="15" t="str">
        <f>"2021"</f>
        <v>2021</v>
      </c>
      <c r="D1483" s="12" t="s">
        <v>603</v>
      </c>
      <c r="E1483" s="12" t="s">
        <v>605</v>
      </c>
      <c r="F1483" s="12" t="s">
        <v>609</v>
      </c>
      <c r="G1483" s="12" t="str">
        <f>"09601643"</f>
        <v>09601643</v>
      </c>
      <c r="I1483" s="12" t="str">
        <f>"May2021"</f>
        <v>May2021</v>
      </c>
      <c r="J1483" s="12">
        <v>71</v>
      </c>
      <c r="K1483" s="12">
        <v>706</v>
      </c>
      <c r="L1483" s="12">
        <v>217</v>
      </c>
      <c r="M1483" s="12">
        <v>1</v>
      </c>
      <c r="N1483" s="12">
        <v>150091047</v>
      </c>
      <c r="O1483" s="12" t="s">
        <v>606</v>
      </c>
      <c r="P1483" s="12" t="s">
        <v>607</v>
      </c>
      <c r="Q1483" s="12" t="s">
        <v>498</v>
      </c>
      <c r="R1483" s="12" t="s">
        <v>608</v>
      </c>
      <c r="U1483" s="12" t="s">
        <v>610</v>
      </c>
    </row>
    <row r="1484" spans="1:21" s="12" customFormat="1" ht="13" x14ac:dyDescent="0.3">
      <c r="A1484" s="12" t="s">
        <v>4015</v>
      </c>
      <c r="B1484" s="12" t="s">
        <v>3971</v>
      </c>
      <c r="C1484" s="14">
        <v>2021</v>
      </c>
      <c r="D1484" s="12" t="s">
        <v>3970</v>
      </c>
      <c r="E1484" s="12" t="s">
        <v>2338</v>
      </c>
      <c r="F1484" s="12" t="s">
        <v>3974</v>
      </c>
      <c r="G1484" s="12" t="str">
        <f>"10461310"</f>
        <v>10461310</v>
      </c>
      <c r="I1484" s="12" t="str">
        <f>"20210921"</f>
        <v>20210921</v>
      </c>
      <c r="N1484" s="12" t="s">
        <v>3972</v>
      </c>
      <c r="O1484" s="12" t="s">
        <v>3973</v>
      </c>
      <c r="P1484" s="12" t="s">
        <v>2108</v>
      </c>
      <c r="Q1484" s="12" t="s">
        <v>2054</v>
      </c>
      <c r="R1484" s="12" t="s">
        <v>2055</v>
      </c>
      <c r="T1484" s="12" t="s">
        <v>3974</v>
      </c>
      <c r="U1484" s="12" t="s">
        <v>3975</v>
      </c>
    </row>
    <row r="1485" spans="1:21" s="12" customFormat="1" ht="13" x14ac:dyDescent="0.3">
      <c r="A1485" s="12" t="s">
        <v>4015</v>
      </c>
      <c r="B1485" s="12" t="s">
        <v>3971</v>
      </c>
      <c r="C1485" s="14">
        <v>2021</v>
      </c>
      <c r="D1485" s="12" t="s">
        <v>4004</v>
      </c>
      <c r="E1485" s="12" t="s">
        <v>2338</v>
      </c>
      <c r="F1485" s="12" t="s">
        <v>4007</v>
      </c>
      <c r="G1485" s="12" t="str">
        <f>"10461310"</f>
        <v>10461310</v>
      </c>
      <c r="I1485" s="12" t="str">
        <f>"20210304"</f>
        <v>20210304</v>
      </c>
      <c r="N1485" s="12" t="s">
        <v>4005</v>
      </c>
      <c r="O1485" s="12" t="s">
        <v>4006</v>
      </c>
      <c r="P1485" s="12" t="s">
        <v>2108</v>
      </c>
      <c r="Q1485" s="12" t="s">
        <v>2054</v>
      </c>
      <c r="R1485" s="12" t="s">
        <v>2055</v>
      </c>
      <c r="T1485" s="12" t="s">
        <v>4007</v>
      </c>
      <c r="U1485" s="12" t="s">
        <v>4008</v>
      </c>
    </row>
    <row r="1486" spans="1:21" s="2" customFormat="1" ht="13" x14ac:dyDescent="0.3">
      <c r="A1486" s="2" t="s">
        <v>4086</v>
      </c>
      <c r="B1486" s="2" t="s">
        <v>3971</v>
      </c>
      <c r="C1486" s="9">
        <v>2021</v>
      </c>
      <c r="D1486" s="2" t="s">
        <v>4004</v>
      </c>
      <c r="E1486" s="2" t="s">
        <v>2338</v>
      </c>
      <c r="F1486" s="2" t="s">
        <v>4007</v>
      </c>
      <c r="G1486" s="2" t="str">
        <f>"10461310"</f>
        <v>10461310</v>
      </c>
      <c r="I1486" s="2" t="str">
        <f>"20210304"</f>
        <v>20210304</v>
      </c>
      <c r="N1486" s="2" t="s">
        <v>4005</v>
      </c>
      <c r="O1486" s="2" t="s">
        <v>4006</v>
      </c>
      <c r="P1486" s="2" t="s">
        <v>2108</v>
      </c>
      <c r="Q1486" s="2" t="s">
        <v>2054</v>
      </c>
      <c r="R1486" s="2" t="s">
        <v>2055</v>
      </c>
      <c r="T1486" s="2" t="s">
        <v>4007</v>
      </c>
      <c r="U1486" s="2" t="s">
        <v>4008</v>
      </c>
    </row>
    <row r="1487" spans="1:21" s="2" customFormat="1" ht="13" x14ac:dyDescent="0.3">
      <c r="A1487" s="2" t="s">
        <v>1827</v>
      </c>
      <c r="B1487" s="2" t="s">
        <v>1645</v>
      </c>
      <c r="C1487" s="10" t="str">
        <f>"2020"</f>
        <v>2020</v>
      </c>
      <c r="D1487" s="2" t="s">
        <v>1644</v>
      </c>
      <c r="E1487" s="2" t="s">
        <v>1646</v>
      </c>
      <c r="F1487" s="2" t="s">
        <v>1649</v>
      </c>
      <c r="G1487" s="2" t="str">
        <f t="shared" ref="G1487:G1493" si="2">"00365564"</f>
        <v>00365564</v>
      </c>
      <c r="I1487" s="2" t="str">
        <f>"Dec2020"</f>
        <v>Dec2020</v>
      </c>
      <c r="J1487" s="2">
        <v>61</v>
      </c>
      <c r="K1487" s="2">
        <v>6</v>
      </c>
      <c r="L1487" s="2">
        <v>855</v>
      </c>
      <c r="M1487" s="2">
        <v>22</v>
      </c>
      <c r="N1487" s="2">
        <v>147196069</v>
      </c>
      <c r="O1487" s="2" t="s">
        <v>1647</v>
      </c>
      <c r="P1487" s="2" t="s">
        <v>731</v>
      </c>
      <c r="Q1487" s="2" t="s">
        <v>654</v>
      </c>
      <c r="R1487" s="2" t="s">
        <v>1648</v>
      </c>
      <c r="U1487" s="2" t="s">
        <v>1650</v>
      </c>
    </row>
    <row r="1488" spans="1:21" s="12" customFormat="1" ht="13" x14ac:dyDescent="0.3">
      <c r="A1488" s="12" t="s">
        <v>1970</v>
      </c>
      <c r="B1488" s="12" t="s">
        <v>1645</v>
      </c>
      <c r="C1488" s="15" t="str">
        <f>"2020"</f>
        <v>2020</v>
      </c>
      <c r="D1488" s="12" t="s">
        <v>1644</v>
      </c>
      <c r="E1488" s="12" t="s">
        <v>1646</v>
      </c>
      <c r="F1488" s="12" t="s">
        <v>1649</v>
      </c>
      <c r="G1488" s="12" t="str">
        <f t="shared" si="2"/>
        <v>00365564</v>
      </c>
      <c r="I1488" s="12" t="str">
        <f>"Dec2020"</f>
        <v>Dec2020</v>
      </c>
      <c r="J1488" s="12">
        <v>61</v>
      </c>
      <c r="K1488" s="12">
        <v>6</v>
      </c>
      <c r="L1488" s="12">
        <v>855</v>
      </c>
      <c r="M1488" s="12">
        <v>22</v>
      </c>
      <c r="N1488" s="12">
        <v>147196069</v>
      </c>
      <c r="O1488" s="12" t="s">
        <v>1647</v>
      </c>
      <c r="P1488" s="12" t="s">
        <v>731</v>
      </c>
      <c r="Q1488" s="12" t="s">
        <v>654</v>
      </c>
      <c r="R1488" s="12" t="s">
        <v>1648</v>
      </c>
      <c r="U1488" s="12" t="s">
        <v>1650</v>
      </c>
    </row>
    <row r="1489" spans="1:70" s="12" customFormat="1" ht="13" x14ac:dyDescent="0.3">
      <c r="A1489" s="12" t="s">
        <v>2013</v>
      </c>
      <c r="B1489" s="12" t="s">
        <v>1645</v>
      </c>
      <c r="C1489" s="15" t="str">
        <f>"2020"</f>
        <v>2020</v>
      </c>
      <c r="D1489" s="12" t="s">
        <v>1644</v>
      </c>
      <c r="E1489" s="12" t="s">
        <v>1646</v>
      </c>
      <c r="F1489" s="12" t="s">
        <v>1649</v>
      </c>
      <c r="G1489" s="12" t="str">
        <f t="shared" si="2"/>
        <v>00365564</v>
      </c>
      <c r="I1489" s="12" t="str">
        <f>"Dec2020"</f>
        <v>Dec2020</v>
      </c>
      <c r="J1489" s="12">
        <v>61</v>
      </c>
      <c r="K1489" s="12">
        <v>6</v>
      </c>
      <c r="L1489" s="12">
        <v>855</v>
      </c>
      <c r="M1489" s="12">
        <v>22</v>
      </c>
      <c r="N1489" s="12">
        <v>147196069</v>
      </c>
      <c r="O1489" s="12" t="s">
        <v>1647</v>
      </c>
      <c r="P1489" s="12" t="s">
        <v>731</v>
      </c>
      <c r="Q1489" s="12" t="s">
        <v>654</v>
      </c>
      <c r="R1489" s="12" t="s">
        <v>1648</v>
      </c>
      <c r="U1489" s="12" t="s">
        <v>1650</v>
      </c>
    </row>
    <row r="1490" spans="1:70" s="12" customFormat="1" ht="13" x14ac:dyDescent="0.3">
      <c r="A1490" s="12" t="s">
        <v>3856</v>
      </c>
      <c r="B1490" s="12" t="s">
        <v>1645</v>
      </c>
      <c r="C1490" s="14">
        <v>2020</v>
      </c>
      <c r="D1490" s="12" t="s">
        <v>1644</v>
      </c>
      <c r="E1490" s="12" t="s">
        <v>1646</v>
      </c>
      <c r="F1490" s="12" t="s">
        <v>3647</v>
      </c>
      <c r="G1490" s="12" t="str">
        <f t="shared" si="2"/>
        <v>00365564</v>
      </c>
      <c r="I1490" s="12" t="str">
        <f>"20201201"</f>
        <v>20201201</v>
      </c>
      <c r="J1490" s="12">
        <v>61</v>
      </c>
      <c r="K1490" s="12">
        <v>6</v>
      </c>
      <c r="L1490" s="12">
        <v>855</v>
      </c>
      <c r="M1490" s="12">
        <v>22</v>
      </c>
      <c r="N1490" s="12" t="s">
        <v>3645</v>
      </c>
      <c r="O1490" s="12" t="s">
        <v>1647</v>
      </c>
      <c r="P1490" s="12" t="s">
        <v>2053</v>
      </c>
      <c r="Q1490" s="12" t="s">
        <v>1495</v>
      </c>
      <c r="R1490" s="12" t="s">
        <v>3646</v>
      </c>
      <c r="T1490" s="12" t="s">
        <v>3647</v>
      </c>
      <c r="U1490" s="12" t="s">
        <v>3648</v>
      </c>
    </row>
    <row r="1491" spans="1:70" s="12" customFormat="1" ht="13" x14ac:dyDescent="0.3">
      <c r="A1491" s="12" t="s">
        <v>4015</v>
      </c>
      <c r="B1491" s="12" t="s">
        <v>1645</v>
      </c>
      <c r="C1491" s="14">
        <v>2020</v>
      </c>
      <c r="D1491" s="12" t="s">
        <v>1644</v>
      </c>
      <c r="E1491" s="12" t="s">
        <v>1646</v>
      </c>
      <c r="F1491" s="12" t="s">
        <v>3647</v>
      </c>
      <c r="G1491" s="12" t="str">
        <f t="shared" si="2"/>
        <v>00365564</v>
      </c>
      <c r="I1491" s="12" t="str">
        <f>"20201201"</f>
        <v>20201201</v>
      </c>
      <c r="J1491" s="12">
        <v>61</v>
      </c>
      <c r="K1491" s="12">
        <v>6</v>
      </c>
      <c r="L1491" s="12">
        <v>855</v>
      </c>
      <c r="M1491" s="12">
        <v>22</v>
      </c>
      <c r="N1491" s="12" t="s">
        <v>3645</v>
      </c>
      <c r="O1491" s="12" t="s">
        <v>1647</v>
      </c>
      <c r="P1491" s="12" t="s">
        <v>2053</v>
      </c>
      <c r="Q1491" s="12" t="s">
        <v>1495</v>
      </c>
      <c r="R1491" s="12" t="s">
        <v>3646</v>
      </c>
      <c r="T1491" s="12" t="s">
        <v>3647</v>
      </c>
      <c r="U1491" s="12" t="s">
        <v>3648</v>
      </c>
    </row>
    <row r="1492" spans="1:70" s="12" customFormat="1" ht="13" x14ac:dyDescent="0.3">
      <c r="A1492" s="12" t="s">
        <v>4086</v>
      </c>
      <c r="B1492" s="12" t="s">
        <v>1645</v>
      </c>
      <c r="C1492" s="14">
        <v>2020</v>
      </c>
      <c r="D1492" s="12" t="s">
        <v>1644</v>
      </c>
      <c r="E1492" s="12" t="s">
        <v>1646</v>
      </c>
      <c r="F1492" s="12" t="s">
        <v>3647</v>
      </c>
      <c r="G1492" s="12" t="str">
        <f t="shared" si="2"/>
        <v>00365564</v>
      </c>
      <c r="I1492" s="12" t="str">
        <f>"20201201"</f>
        <v>20201201</v>
      </c>
      <c r="J1492" s="12">
        <v>61</v>
      </c>
      <c r="K1492" s="12">
        <v>6</v>
      </c>
      <c r="L1492" s="12">
        <v>855</v>
      </c>
      <c r="M1492" s="12">
        <v>22</v>
      </c>
      <c r="N1492" s="12" t="s">
        <v>3645</v>
      </c>
      <c r="O1492" s="12" t="s">
        <v>1647</v>
      </c>
      <c r="P1492" s="12" t="s">
        <v>2053</v>
      </c>
      <c r="Q1492" s="12" t="s">
        <v>1495</v>
      </c>
      <c r="R1492" s="12" t="s">
        <v>3646</v>
      </c>
      <c r="T1492" s="12" t="s">
        <v>3647</v>
      </c>
      <c r="U1492" s="12" t="s">
        <v>3648</v>
      </c>
    </row>
    <row r="1493" spans="1:70" s="12" customFormat="1" ht="13" x14ac:dyDescent="0.3">
      <c r="A1493" s="12" t="s">
        <v>4116</v>
      </c>
      <c r="B1493" s="12" t="s">
        <v>1645</v>
      </c>
      <c r="C1493" s="14">
        <v>2020</v>
      </c>
      <c r="D1493" s="12" t="s">
        <v>1644</v>
      </c>
      <c r="E1493" s="12" t="s">
        <v>1646</v>
      </c>
      <c r="F1493" s="12" t="s">
        <v>3647</v>
      </c>
      <c r="G1493" s="12" t="str">
        <f t="shared" si="2"/>
        <v>00365564</v>
      </c>
      <c r="I1493" s="12" t="str">
        <f>"20201201"</f>
        <v>20201201</v>
      </c>
      <c r="J1493" s="12">
        <v>61</v>
      </c>
      <c r="K1493" s="12">
        <v>6</v>
      </c>
      <c r="L1493" s="12">
        <v>855</v>
      </c>
      <c r="M1493" s="12">
        <v>22</v>
      </c>
      <c r="N1493" s="12" t="s">
        <v>3645</v>
      </c>
      <c r="O1493" s="12" t="s">
        <v>1647</v>
      </c>
      <c r="P1493" s="12" t="s">
        <v>2053</v>
      </c>
      <c r="Q1493" s="12" t="s">
        <v>1495</v>
      </c>
      <c r="R1493" s="12" t="s">
        <v>3646</v>
      </c>
      <c r="T1493" s="12" t="s">
        <v>3647</v>
      </c>
      <c r="U1493" s="12" t="s">
        <v>3648</v>
      </c>
    </row>
    <row r="1494" spans="1:70" s="2" customFormat="1" ht="13" x14ac:dyDescent="0.3">
      <c r="A1494" s="2" t="s">
        <v>3856</v>
      </c>
      <c r="B1494" s="2" t="s">
        <v>3275</v>
      </c>
      <c r="C1494" s="9">
        <v>2020</v>
      </c>
      <c r="D1494" s="2" t="s">
        <v>3274</v>
      </c>
      <c r="E1494" s="2" t="s">
        <v>2881</v>
      </c>
      <c r="F1494" s="2" t="s">
        <v>3279</v>
      </c>
      <c r="G1494" s="2" t="str">
        <f>"01651781"</f>
        <v>01651781</v>
      </c>
      <c r="I1494" s="2" t="str">
        <f>"20201101"</f>
        <v>20201101</v>
      </c>
      <c r="J1494" s="2">
        <v>293</v>
      </c>
      <c r="N1494" s="2" t="s">
        <v>3276</v>
      </c>
      <c r="O1494" s="2" t="s">
        <v>3277</v>
      </c>
      <c r="P1494" s="2" t="s">
        <v>2124</v>
      </c>
      <c r="Q1494" s="2" t="s">
        <v>1495</v>
      </c>
      <c r="R1494" s="2" t="s">
        <v>3278</v>
      </c>
      <c r="T1494" s="2" t="s">
        <v>3279</v>
      </c>
      <c r="U1494" s="2" t="s">
        <v>3280</v>
      </c>
    </row>
    <row r="1495" spans="1:70" s="2" customFormat="1" ht="13" x14ac:dyDescent="0.3">
      <c r="A1495" s="2" t="s">
        <v>3856</v>
      </c>
      <c r="B1495" s="2" t="s">
        <v>3539</v>
      </c>
      <c r="C1495" s="9">
        <v>2021</v>
      </c>
      <c r="D1495" s="2" t="s">
        <v>3538</v>
      </c>
      <c r="E1495" s="2" t="s">
        <v>2034</v>
      </c>
      <c r="F1495" s="2" t="s">
        <v>3542</v>
      </c>
      <c r="G1495" s="2" t="str">
        <f>"04194217"</f>
        <v>04194217</v>
      </c>
      <c r="H1495" s="2" t="str">
        <f>"9798505538876"</f>
        <v>9798505538876</v>
      </c>
      <c r="I1495" s="2" t="str">
        <f>"20210101"</f>
        <v>20210101</v>
      </c>
      <c r="J1495" s="2">
        <v>82</v>
      </c>
      <c r="K1495" s="2" t="s">
        <v>2495</v>
      </c>
      <c r="N1495" s="2" t="s">
        <v>3540</v>
      </c>
      <c r="P1495" s="2" t="s">
        <v>2037</v>
      </c>
      <c r="Q1495" s="2" t="s">
        <v>2038</v>
      </c>
      <c r="R1495" s="2" t="s">
        <v>3541</v>
      </c>
      <c r="T1495" s="2" t="s">
        <v>3542</v>
      </c>
      <c r="U1495" s="2" t="s">
        <v>3543</v>
      </c>
    </row>
    <row r="1496" spans="1:70" s="12" customFormat="1" ht="13" x14ac:dyDescent="0.3">
      <c r="A1496" s="12" t="s">
        <v>4086</v>
      </c>
      <c r="B1496" s="12" t="s">
        <v>3539</v>
      </c>
      <c r="C1496" s="14">
        <v>2021</v>
      </c>
      <c r="D1496" s="12" t="s">
        <v>3538</v>
      </c>
      <c r="E1496" s="12" t="s">
        <v>2034</v>
      </c>
      <c r="F1496" s="12" t="s">
        <v>3542</v>
      </c>
      <c r="G1496" s="12" t="str">
        <f>"04194217"</f>
        <v>04194217</v>
      </c>
      <c r="H1496" s="12" t="str">
        <f>"9798505538876"</f>
        <v>9798505538876</v>
      </c>
      <c r="I1496" s="12" t="str">
        <f>"20210101"</f>
        <v>20210101</v>
      </c>
      <c r="J1496" s="12">
        <v>82</v>
      </c>
      <c r="K1496" s="12" t="s">
        <v>2495</v>
      </c>
      <c r="N1496" s="12" t="s">
        <v>3540</v>
      </c>
      <c r="P1496" s="12" t="s">
        <v>2037</v>
      </c>
      <c r="Q1496" s="12" t="s">
        <v>2038</v>
      </c>
      <c r="R1496" s="12" t="s">
        <v>3541</v>
      </c>
      <c r="T1496" s="12" t="s">
        <v>3542</v>
      </c>
      <c r="U1496" s="12" t="s">
        <v>3543</v>
      </c>
    </row>
    <row r="1497" spans="1:70" s="12" customFormat="1" ht="13" x14ac:dyDescent="0.3">
      <c r="A1497" s="12" t="s">
        <v>4116</v>
      </c>
      <c r="B1497" s="12" t="s">
        <v>3539</v>
      </c>
      <c r="C1497" s="14">
        <v>2021</v>
      </c>
      <c r="D1497" s="12" t="s">
        <v>3538</v>
      </c>
      <c r="E1497" s="12" t="s">
        <v>2034</v>
      </c>
      <c r="F1497" s="12" t="s">
        <v>3542</v>
      </c>
      <c r="G1497" s="12" t="str">
        <f>"04194217"</f>
        <v>04194217</v>
      </c>
      <c r="H1497" s="12" t="str">
        <f>"9798505538876"</f>
        <v>9798505538876</v>
      </c>
      <c r="I1497" s="12" t="str">
        <f>"20210101"</f>
        <v>20210101</v>
      </c>
      <c r="J1497" s="12">
        <v>82</v>
      </c>
      <c r="K1497" s="12" t="s">
        <v>2495</v>
      </c>
      <c r="N1497" s="12" t="s">
        <v>3540</v>
      </c>
      <c r="P1497" s="12" t="s">
        <v>2037</v>
      </c>
      <c r="Q1497" s="12" t="s">
        <v>2038</v>
      </c>
      <c r="R1497" s="12" t="s">
        <v>3541</v>
      </c>
      <c r="T1497" s="12" t="s">
        <v>3542</v>
      </c>
      <c r="U1497" s="12" t="s">
        <v>3543</v>
      </c>
    </row>
    <row r="1498" spans="1:70" s="12" customFormat="1" ht="13" x14ac:dyDescent="0.3">
      <c r="A1498" s="12" t="s">
        <v>6816</v>
      </c>
      <c r="B1498" s="12" t="s">
        <v>6058</v>
      </c>
      <c r="C1498" s="14">
        <v>2021</v>
      </c>
      <c r="D1498" s="12" t="s">
        <v>6057</v>
      </c>
      <c r="E1498" s="12" t="s">
        <v>6061</v>
      </c>
      <c r="G1498" s="12" t="s">
        <v>6059</v>
      </c>
      <c r="H1498" s="12" t="s">
        <v>6060</v>
      </c>
      <c r="K1498" s="13">
        <v>44230</v>
      </c>
      <c r="N1498" s="12" t="s">
        <v>1099</v>
      </c>
    </row>
    <row r="1499" spans="1:70" s="12" customFormat="1" ht="13" x14ac:dyDescent="0.3">
      <c r="A1499" s="12" t="s">
        <v>11404</v>
      </c>
      <c r="B1499" s="12" t="s">
        <v>9105</v>
      </c>
      <c r="C1499" s="14" t="s">
        <v>7891</v>
      </c>
      <c r="D1499" s="12" t="s">
        <v>6057</v>
      </c>
      <c r="E1499" s="12" t="s">
        <v>9106</v>
      </c>
      <c r="U1499" s="12" t="s">
        <v>7891</v>
      </c>
      <c r="V1499" s="12" t="s">
        <v>9107</v>
      </c>
      <c r="W1499" s="12" t="s">
        <v>7891</v>
      </c>
      <c r="X1499" s="12" t="s">
        <v>7891</v>
      </c>
      <c r="Y1499" s="12" t="s">
        <v>7891</v>
      </c>
      <c r="Z1499" s="12" t="s">
        <v>7891</v>
      </c>
      <c r="AA1499" s="12" t="s">
        <v>7891</v>
      </c>
      <c r="AB1499" s="12" t="s">
        <v>7891</v>
      </c>
      <c r="AC1499" s="12" t="s">
        <v>7891</v>
      </c>
      <c r="AD1499" s="12" t="s">
        <v>7891</v>
      </c>
      <c r="AE1499" s="12" t="s">
        <v>7891</v>
      </c>
      <c r="AF1499" s="12" t="s">
        <v>7891</v>
      </c>
      <c r="AG1499" s="12" t="s">
        <v>7891</v>
      </c>
      <c r="AH1499" s="12" t="s">
        <v>7891</v>
      </c>
      <c r="AI1499" s="12" t="s">
        <v>7891</v>
      </c>
      <c r="AJ1499" s="12" t="s">
        <v>7891</v>
      </c>
      <c r="AK1499" s="12" t="s">
        <v>7891</v>
      </c>
      <c r="AL1499" s="12" t="s">
        <v>7891</v>
      </c>
      <c r="AM1499" s="12" t="s">
        <v>7891</v>
      </c>
      <c r="AN1499" s="12" t="s">
        <v>7891</v>
      </c>
      <c r="AO1499" s="12" t="s">
        <v>9108</v>
      </c>
      <c r="AP1499" s="12" t="s">
        <v>9109</v>
      </c>
      <c r="AQ1499" s="12" t="s">
        <v>7891</v>
      </c>
      <c r="AR1499" s="12" t="s">
        <v>7891</v>
      </c>
      <c r="AS1499" s="12" t="s">
        <v>7891</v>
      </c>
      <c r="AT1499" s="12" t="s">
        <v>9082</v>
      </c>
      <c r="AU1499" s="12">
        <v>2021</v>
      </c>
      <c r="AV1499" s="12">
        <v>33</v>
      </c>
      <c r="AW1499" s="12">
        <v>10</v>
      </c>
      <c r="AX1499" s="12" t="s">
        <v>7891</v>
      </c>
      <c r="AY1499" s="12" t="s">
        <v>7891</v>
      </c>
      <c r="AZ1499" s="12" t="s">
        <v>7891</v>
      </c>
      <c r="BA1499" s="12" t="s">
        <v>7891</v>
      </c>
      <c r="BB1499" s="12">
        <v>838</v>
      </c>
      <c r="BC1499" s="12">
        <v>846</v>
      </c>
      <c r="BD1499" s="12" t="s">
        <v>7891</v>
      </c>
      <c r="BE1499" s="12" t="s">
        <v>1099</v>
      </c>
      <c r="BF1499" s="12" t="s">
        <v>7891</v>
      </c>
      <c r="BG1499" s="12" t="s">
        <v>7891</v>
      </c>
      <c r="BH1499" s="12" t="s">
        <v>7891</v>
      </c>
      <c r="BI1499" s="12" t="s">
        <v>7891</v>
      </c>
      <c r="BJ1499" s="12" t="s">
        <v>7891</v>
      </c>
      <c r="BK1499" s="12" t="s">
        <v>7891</v>
      </c>
      <c r="BL1499" s="12" t="s">
        <v>7891</v>
      </c>
      <c r="BM1499" s="12">
        <v>33534288</v>
      </c>
      <c r="BN1499" s="12" t="s">
        <v>7891</v>
      </c>
      <c r="BO1499" s="12" t="s">
        <v>7891</v>
      </c>
      <c r="BP1499" s="12" t="s">
        <v>7891</v>
      </c>
      <c r="BQ1499" s="12" t="s">
        <v>7891</v>
      </c>
      <c r="BR1499" s="12" t="s">
        <v>9110</v>
      </c>
    </row>
    <row r="1500" spans="1:70" s="2" customFormat="1" ht="13" x14ac:dyDescent="0.3">
      <c r="A1500" s="2" t="s">
        <v>1827</v>
      </c>
      <c r="B1500" s="2" t="s">
        <v>1097</v>
      </c>
      <c r="C1500" s="10" t="str">
        <f>"2021"</f>
        <v>2021</v>
      </c>
      <c r="D1500" s="2" t="s">
        <v>1096</v>
      </c>
      <c r="E1500" s="2" t="s">
        <v>1098</v>
      </c>
      <c r="F1500" s="2" t="s">
        <v>1101</v>
      </c>
      <c r="G1500" s="2" t="str">
        <f>"23276886"</f>
        <v>23276886</v>
      </c>
      <c r="I1500" s="2" t="str">
        <f>"Oct2021"</f>
        <v>Oct2021</v>
      </c>
      <c r="J1500" s="2">
        <v>33</v>
      </c>
      <c r="K1500" s="2">
        <v>10</v>
      </c>
      <c r="L1500" s="2">
        <v>838</v>
      </c>
      <c r="M1500" s="2">
        <v>9</v>
      </c>
      <c r="N1500" s="2">
        <v>152713484</v>
      </c>
      <c r="O1500" s="2" t="s">
        <v>1099</v>
      </c>
      <c r="P1500" s="2" t="s">
        <v>767</v>
      </c>
      <c r="Q1500" s="2" t="s">
        <v>442</v>
      </c>
      <c r="R1500" s="2" t="s">
        <v>1100</v>
      </c>
      <c r="U1500" s="2" t="s">
        <v>1102</v>
      </c>
    </row>
    <row r="1501" spans="1:70" s="12" customFormat="1" ht="13" x14ac:dyDescent="0.3">
      <c r="A1501" s="12" t="s">
        <v>6816</v>
      </c>
      <c r="B1501" s="12" t="s">
        <v>6701</v>
      </c>
      <c r="C1501" s="14">
        <v>2022</v>
      </c>
      <c r="D1501" s="12" t="s">
        <v>6700</v>
      </c>
      <c r="E1501" s="12" t="s">
        <v>6704</v>
      </c>
      <c r="G1501" s="12" t="s">
        <v>6702</v>
      </c>
      <c r="H1501" s="12" t="s">
        <v>6703</v>
      </c>
      <c r="K1501" s="13">
        <v>44429</v>
      </c>
      <c r="N1501" s="12" t="s">
        <v>766</v>
      </c>
    </row>
    <row r="1502" spans="1:70" s="2" customFormat="1" ht="13" x14ac:dyDescent="0.3">
      <c r="A1502" s="2" t="s">
        <v>1827</v>
      </c>
      <c r="B1502" s="2" t="s">
        <v>764</v>
      </c>
      <c r="C1502" s="10" t="str">
        <f>"2022"</f>
        <v>2022</v>
      </c>
      <c r="D1502" s="2" t="s">
        <v>763</v>
      </c>
      <c r="E1502" s="2" t="s">
        <v>765</v>
      </c>
      <c r="F1502" s="2" t="s">
        <v>769</v>
      </c>
      <c r="G1502" s="2" t="str">
        <f>"00223018"</f>
        <v>00223018</v>
      </c>
      <c r="I1502" s="2" t="str">
        <f>"Jan2022"</f>
        <v>Jan2022</v>
      </c>
      <c r="J1502" s="2">
        <v>210</v>
      </c>
      <c r="K1502" s="2">
        <v>1</v>
      </c>
      <c r="L1502" s="2">
        <v>32</v>
      </c>
      <c r="M1502" s="2">
        <v>5</v>
      </c>
      <c r="N1502" s="2">
        <v>154476817</v>
      </c>
      <c r="O1502" s="2" t="s">
        <v>766</v>
      </c>
      <c r="P1502" s="2" t="s">
        <v>767</v>
      </c>
      <c r="Q1502" s="2" t="s">
        <v>498</v>
      </c>
      <c r="R1502" s="2" t="s">
        <v>768</v>
      </c>
      <c r="U1502" s="2" t="s">
        <v>770</v>
      </c>
    </row>
    <row r="1503" spans="1:70" s="12" customFormat="1" ht="13" x14ac:dyDescent="0.3">
      <c r="A1503" s="12" t="s">
        <v>3856</v>
      </c>
      <c r="B1503" s="12" t="s">
        <v>764</v>
      </c>
      <c r="C1503" s="14">
        <v>2022</v>
      </c>
      <c r="D1503" s="12" t="s">
        <v>2472</v>
      </c>
      <c r="E1503" s="12" t="s">
        <v>2473</v>
      </c>
      <c r="F1503" s="12" t="s">
        <v>2476</v>
      </c>
      <c r="G1503" s="12" t="str">
        <f>"00223018"</f>
        <v>00223018</v>
      </c>
      <c r="I1503" s="12" t="str">
        <f>"20220101"</f>
        <v>20220101</v>
      </c>
      <c r="J1503" s="12">
        <v>210</v>
      </c>
      <c r="K1503" s="12">
        <v>1</v>
      </c>
      <c r="L1503" s="12">
        <v>32</v>
      </c>
      <c r="M1503" s="12">
        <v>5</v>
      </c>
      <c r="N1503" s="12" t="s">
        <v>2474</v>
      </c>
      <c r="O1503" s="12" t="s">
        <v>766</v>
      </c>
      <c r="P1503" s="12" t="s">
        <v>767</v>
      </c>
      <c r="Q1503" s="12" t="s">
        <v>1495</v>
      </c>
      <c r="R1503" s="12" t="s">
        <v>2475</v>
      </c>
      <c r="T1503" s="12" t="s">
        <v>2476</v>
      </c>
      <c r="U1503" s="12" t="s">
        <v>2477</v>
      </c>
    </row>
    <row r="1504" spans="1:70" s="12" customFormat="1" ht="13" x14ac:dyDescent="0.3">
      <c r="A1504" s="12" t="s">
        <v>11404</v>
      </c>
      <c r="B1504" s="12" t="s">
        <v>8632</v>
      </c>
      <c r="C1504" s="14" t="s">
        <v>7891</v>
      </c>
      <c r="D1504" s="12" t="s">
        <v>6700</v>
      </c>
      <c r="E1504" s="12" t="s">
        <v>8633</v>
      </c>
      <c r="U1504" s="12" t="s">
        <v>7891</v>
      </c>
      <c r="V1504" s="12" t="s">
        <v>8634</v>
      </c>
      <c r="W1504" s="12" t="s">
        <v>7891</v>
      </c>
      <c r="X1504" s="12" t="s">
        <v>7891</v>
      </c>
      <c r="Y1504" s="12" t="s">
        <v>7891</v>
      </c>
      <c r="Z1504" s="12" t="s">
        <v>7891</v>
      </c>
      <c r="AA1504" s="12" t="s">
        <v>7891</v>
      </c>
      <c r="AB1504" s="12" t="s">
        <v>8635</v>
      </c>
      <c r="AC1504" s="12" t="s">
        <v>7891</v>
      </c>
      <c r="AD1504" s="12" t="s">
        <v>7891</v>
      </c>
      <c r="AE1504" s="12" t="s">
        <v>7891</v>
      </c>
      <c r="AF1504" s="12" t="s">
        <v>7891</v>
      </c>
      <c r="AG1504" s="12" t="s">
        <v>7891</v>
      </c>
      <c r="AH1504" s="12" t="s">
        <v>7891</v>
      </c>
      <c r="AI1504" s="12" t="s">
        <v>7891</v>
      </c>
      <c r="AJ1504" s="12" t="s">
        <v>7891</v>
      </c>
      <c r="AK1504" s="12" t="s">
        <v>7891</v>
      </c>
      <c r="AL1504" s="12" t="s">
        <v>7891</v>
      </c>
      <c r="AM1504" s="12" t="s">
        <v>7891</v>
      </c>
      <c r="AN1504" s="12" t="s">
        <v>7891</v>
      </c>
      <c r="AO1504" s="12" t="s">
        <v>8636</v>
      </c>
      <c r="AP1504" s="12" t="s">
        <v>8637</v>
      </c>
      <c r="AQ1504" s="12" t="s">
        <v>7891</v>
      </c>
      <c r="AR1504" s="12" t="s">
        <v>7891</v>
      </c>
      <c r="AS1504" s="12" t="s">
        <v>7891</v>
      </c>
      <c r="AT1504" s="12" t="s">
        <v>8621</v>
      </c>
      <c r="AU1504" s="12">
        <v>2022</v>
      </c>
      <c r="AV1504" s="12">
        <v>210</v>
      </c>
      <c r="AW1504" s="12">
        <v>1</v>
      </c>
      <c r="AX1504" s="12" t="s">
        <v>7891</v>
      </c>
      <c r="AY1504" s="12" t="s">
        <v>7891</v>
      </c>
      <c r="AZ1504" s="12" t="s">
        <v>7891</v>
      </c>
      <c r="BA1504" s="12" t="s">
        <v>7891</v>
      </c>
      <c r="BB1504" s="12">
        <v>32</v>
      </c>
      <c r="BC1504" s="12">
        <v>36</v>
      </c>
      <c r="BD1504" s="12" t="s">
        <v>7891</v>
      </c>
      <c r="BE1504" s="12" t="s">
        <v>766</v>
      </c>
      <c r="BF1504" s="12" t="s">
        <v>7891</v>
      </c>
      <c r="BG1504" s="12" t="s">
        <v>7891</v>
      </c>
      <c r="BH1504" s="12" t="s">
        <v>7891</v>
      </c>
      <c r="BI1504" s="12" t="s">
        <v>7891</v>
      </c>
      <c r="BJ1504" s="12" t="s">
        <v>7891</v>
      </c>
      <c r="BK1504" s="12" t="s">
        <v>7891</v>
      </c>
      <c r="BL1504" s="12" t="s">
        <v>7891</v>
      </c>
      <c r="BM1504" s="12">
        <v>34417420</v>
      </c>
      <c r="BN1504" s="12" t="s">
        <v>7891</v>
      </c>
      <c r="BO1504" s="12" t="s">
        <v>7891</v>
      </c>
      <c r="BP1504" s="12" t="s">
        <v>7891</v>
      </c>
      <c r="BQ1504" s="12" t="s">
        <v>7891</v>
      </c>
      <c r="BR1504" s="12" t="s">
        <v>8638</v>
      </c>
    </row>
    <row r="1505" spans="1:70" s="12" customFormat="1" ht="13" x14ac:dyDescent="0.3">
      <c r="A1505" s="12" t="s">
        <v>6816</v>
      </c>
      <c r="B1505" s="12" t="s">
        <v>5238</v>
      </c>
      <c r="C1505" s="14">
        <v>2021</v>
      </c>
      <c r="D1505" s="12" t="s">
        <v>5237</v>
      </c>
      <c r="E1505" s="12" t="s">
        <v>5241</v>
      </c>
      <c r="G1505" s="12" t="s">
        <v>5239</v>
      </c>
      <c r="H1505" s="12" t="s">
        <v>5240</v>
      </c>
      <c r="K1505" s="13">
        <v>44237</v>
      </c>
      <c r="N1505" s="12" t="s">
        <v>2765</v>
      </c>
    </row>
    <row r="1506" spans="1:70" s="12" customFormat="1" ht="13" x14ac:dyDescent="0.3">
      <c r="A1506" s="12" t="s">
        <v>6816</v>
      </c>
      <c r="B1506" s="12" t="s">
        <v>5941</v>
      </c>
      <c r="C1506" s="14">
        <v>2021</v>
      </c>
      <c r="D1506" s="12" t="s">
        <v>5940</v>
      </c>
      <c r="E1506" s="12" t="s">
        <v>5944</v>
      </c>
      <c r="G1506" s="12" t="s">
        <v>5942</v>
      </c>
      <c r="H1506" s="12" t="s">
        <v>5943</v>
      </c>
      <c r="K1506" s="13">
        <v>44273</v>
      </c>
      <c r="L1506" s="12" t="s">
        <v>5945</v>
      </c>
      <c r="N1506" s="12" t="s">
        <v>5946</v>
      </c>
    </row>
    <row r="1507" spans="1:70" s="2" customFormat="1" ht="13" x14ac:dyDescent="0.3">
      <c r="A1507" s="2" t="s">
        <v>3856</v>
      </c>
      <c r="B1507" s="2" t="s">
        <v>2762</v>
      </c>
      <c r="C1507" s="9">
        <v>2022</v>
      </c>
      <c r="D1507" s="2" t="s">
        <v>2761</v>
      </c>
      <c r="E1507" s="2" t="s">
        <v>2763</v>
      </c>
      <c r="F1507" s="2" t="s">
        <v>2768</v>
      </c>
      <c r="G1507" s="2" t="str">
        <f>"00223050"</f>
        <v>00223050</v>
      </c>
      <c r="I1507" s="2" t="str">
        <f>"20210501"</f>
        <v>20210501</v>
      </c>
      <c r="J1507" s="2">
        <v>92</v>
      </c>
      <c r="K1507" s="2">
        <v>5</v>
      </c>
      <c r="L1507" s="2">
        <v>528</v>
      </c>
      <c r="M1507" s="2">
        <v>6</v>
      </c>
      <c r="N1507" s="2" t="s">
        <v>2764</v>
      </c>
      <c r="O1507" s="2" t="s">
        <v>2765</v>
      </c>
      <c r="P1507" s="2" t="s">
        <v>2766</v>
      </c>
      <c r="Q1507" s="2" t="s">
        <v>1495</v>
      </c>
      <c r="R1507" s="2" t="s">
        <v>2767</v>
      </c>
      <c r="T1507" s="2" t="s">
        <v>2768</v>
      </c>
      <c r="U1507" s="2" t="s">
        <v>2769</v>
      </c>
    </row>
    <row r="1508" spans="1:70" s="12" customFormat="1" ht="13" x14ac:dyDescent="0.3">
      <c r="A1508" s="12" t="s">
        <v>11404</v>
      </c>
      <c r="B1508" s="12" t="s">
        <v>9854</v>
      </c>
      <c r="C1508" s="14" t="s">
        <v>7891</v>
      </c>
      <c r="D1508" s="12" t="s">
        <v>5237</v>
      </c>
      <c r="E1508" s="12" t="s">
        <v>9855</v>
      </c>
      <c r="U1508" s="12" t="s">
        <v>7891</v>
      </c>
      <c r="V1508" s="12" t="s">
        <v>9856</v>
      </c>
      <c r="W1508" s="12" t="s">
        <v>7891</v>
      </c>
      <c r="X1508" s="12" t="s">
        <v>7891</v>
      </c>
      <c r="Y1508" s="12" t="s">
        <v>7891</v>
      </c>
      <c r="Z1508" s="12" t="s">
        <v>7891</v>
      </c>
      <c r="AA1508" s="12" t="s">
        <v>7891</v>
      </c>
      <c r="AB1508" s="12" t="s">
        <v>7891</v>
      </c>
      <c r="AC1508" s="12" t="s">
        <v>7891</v>
      </c>
      <c r="AD1508" s="12" t="s">
        <v>7891</v>
      </c>
      <c r="AE1508" s="12" t="s">
        <v>7891</v>
      </c>
      <c r="AF1508" s="12" t="s">
        <v>7891</v>
      </c>
      <c r="AG1508" s="12" t="s">
        <v>7891</v>
      </c>
      <c r="AH1508" s="12" t="s">
        <v>7891</v>
      </c>
      <c r="AI1508" s="12" t="s">
        <v>7891</v>
      </c>
      <c r="AJ1508" s="12" t="s">
        <v>7891</v>
      </c>
      <c r="AK1508" s="12" t="s">
        <v>7891</v>
      </c>
      <c r="AL1508" s="12" t="s">
        <v>7891</v>
      </c>
      <c r="AM1508" s="12" t="s">
        <v>7891</v>
      </c>
      <c r="AN1508" s="12" t="s">
        <v>7891</v>
      </c>
      <c r="AO1508" s="12" t="s">
        <v>9857</v>
      </c>
      <c r="AP1508" s="12" t="s">
        <v>9858</v>
      </c>
      <c r="AQ1508" s="12" t="s">
        <v>7891</v>
      </c>
      <c r="AR1508" s="12" t="s">
        <v>7891</v>
      </c>
      <c r="AS1508" s="12" t="s">
        <v>7891</v>
      </c>
      <c r="AT1508" s="12" t="s">
        <v>7967</v>
      </c>
      <c r="AU1508" s="12">
        <v>2021</v>
      </c>
      <c r="AV1508" s="12">
        <v>92</v>
      </c>
      <c r="AW1508" s="12">
        <v>5</v>
      </c>
      <c r="AX1508" s="12" t="s">
        <v>7891</v>
      </c>
      <c r="AY1508" s="12" t="s">
        <v>7891</v>
      </c>
      <c r="AZ1508" s="12" t="s">
        <v>7891</v>
      </c>
      <c r="BA1508" s="12" t="s">
        <v>7891</v>
      </c>
      <c r="BB1508" s="12">
        <v>528</v>
      </c>
      <c r="BC1508" s="12">
        <v>533</v>
      </c>
      <c r="BD1508" s="12" t="s">
        <v>7891</v>
      </c>
      <c r="BE1508" s="12" t="s">
        <v>2765</v>
      </c>
      <c r="BF1508" s="12" t="s">
        <v>7891</v>
      </c>
      <c r="BG1508" s="12" t="s">
        <v>7891</v>
      </c>
      <c r="BH1508" s="12" t="s">
        <v>7891</v>
      </c>
      <c r="BI1508" s="12" t="s">
        <v>7891</v>
      </c>
      <c r="BJ1508" s="12" t="s">
        <v>7891</v>
      </c>
      <c r="BK1508" s="12" t="s">
        <v>7891</v>
      </c>
      <c r="BL1508" s="12" t="s">
        <v>7891</v>
      </c>
      <c r="BM1508" s="12">
        <v>33563806</v>
      </c>
      <c r="BN1508" s="12" t="s">
        <v>7891</v>
      </c>
      <c r="BO1508" s="12" t="s">
        <v>7891</v>
      </c>
      <c r="BP1508" s="12" t="s">
        <v>7891</v>
      </c>
      <c r="BQ1508" s="12" t="s">
        <v>7891</v>
      </c>
      <c r="BR1508" s="12" t="s">
        <v>9859</v>
      </c>
    </row>
    <row r="1509" spans="1:70" s="2" customFormat="1" ht="13" x14ac:dyDescent="0.3">
      <c r="A1509" s="2" t="s">
        <v>11404</v>
      </c>
      <c r="B1509" s="2" t="s">
        <v>10126</v>
      </c>
      <c r="C1509" s="9" t="s">
        <v>7891</v>
      </c>
      <c r="D1509" s="2" t="s">
        <v>5940</v>
      </c>
      <c r="E1509" s="2" t="s">
        <v>10127</v>
      </c>
      <c r="U1509" s="2" t="s">
        <v>7891</v>
      </c>
      <c r="V1509" s="2" t="s">
        <v>10128</v>
      </c>
      <c r="W1509" s="2" t="s">
        <v>7891</v>
      </c>
      <c r="X1509" s="2" t="s">
        <v>7891</v>
      </c>
      <c r="Y1509" s="2" t="s">
        <v>7891</v>
      </c>
      <c r="Z1509" s="2" t="s">
        <v>7891</v>
      </c>
      <c r="AA1509" s="2" t="s">
        <v>10129</v>
      </c>
      <c r="AB1509" s="2" t="s">
        <v>10130</v>
      </c>
      <c r="AC1509" s="2" t="s">
        <v>7891</v>
      </c>
      <c r="AD1509" s="2" t="s">
        <v>7891</v>
      </c>
      <c r="AE1509" s="2" t="s">
        <v>7891</v>
      </c>
      <c r="AF1509" s="2" t="s">
        <v>7891</v>
      </c>
      <c r="AG1509" s="2" t="s">
        <v>7891</v>
      </c>
      <c r="AH1509" s="2" t="s">
        <v>7891</v>
      </c>
      <c r="AI1509" s="2" t="s">
        <v>7891</v>
      </c>
      <c r="AJ1509" s="2" t="s">
        <v>7891</v>
      </c>
      <c r="AK1509" s="2" t="s">
        <v>7891</v>
      </c>
      <c r="AL1509" s="2" t="s">
        <v>7891</v>
      </c>
      <c r="AM1509" s="2" t="s">
        <v>7891</v>
      </c>
      <c r="AN1509" s="2" t="s">
        <v>7891</v>
      </c>
      <c r="AO1509" s="2" t="s">
        <v>10131</v>
      </c>
      <c r="AP1509" s="2" t="s">
        <v>10132</v>
      </c>
      <c r="AQ1509" s="2" t="s">
        <v>7891</v>
      </c>
      <c r="AR1509" s="2" t="s">
        <v>7891</v>
      </c>
      <c r="AS1509" s="2" t="s">
        <v>7891</v>
      </c>
      <c r="AT1509" s="2" t="s">
        <v>8331</v>
      </c>
      <c r="AU1509" s="2">
        <v>2021</v>
      </c>
      <c r="AV1509" s="2">
        <v>12</v>
      </c>
      <c r="AW1509" s="2">
        <v>1</v>
      </c>
      <c r="AX1509" s="2" t="s">
        <v>7891</v>
      </c>
      <c r="AY1509" s="2" t="s">
        <v>7891</v>
      </c>
      <c r="AZ1509" s="2" t="s">
        <v>7891</v>
      </c>
      <c r="BA1509" s="2" t="s">
        <v>7891</v>
      </c>
      <c r="BB1509" s="2">
        <v>102</v>
      </c>
      <c r="BC1509" s="2">
        <v>107</v>
      </c>
      <c r="BD1509" s="2" t="s">
        <v>7891</v>
      </c>
      <c r="BE1509" s="2" t="s">
        <v>5946</v>
      </c>
      <c r="BF1509" s="2" t="s">
        <v>7891</v>
      </c>
      <c r="BG1509" s="2" t="s">
        <v>10046</v>
      </c>
      <c r="BH1509" s="2" t="s">
        <v>7891</v>
      </c>
      <c r="BI1509" s="2" t="s">
        <v>7891</v>
      </c>
      <c r="BJ1509" s="2" t="s">
        <v>7891</v>
      </c>
      <c r="BK1509" s="2" t="s">
        <v>7891</v>
      </c>
      <c r="BL1509" s="2" t="s">
        <v>7891</v>
      </c>
      <c r="BM1509" s="2">
        <v>33732534</v>
      </c>
      <c r="BN1509" s="2" t="s">
        <v>7891</v>
      </c>
      <c r="BO1509" s="2" t="s">
        <v>7891</v>
      </c>
      <c r="BP1509" s="2" t="s">
        <v>7891</v>
      </c>
      <c r="BQ1509" s="2" t="s">
        <v>7891</v>
      </c>
      <c r="BR1509" s="2" t="s">
        <v>10133</v>
      </c>
    </row>
    <row r="1510" spans="1:70" s="2" customFormat="1" ht="13" x14ac:dyDescent="0.3">
      <c r="A1510" s="2" t="s">
        <v>11404</v>
      </c>
      <c r="B1510" s="2" t="s">
        <v>10661</v>
      </c>
      <c r="C1510" s="9" t="s">
        <v>7891</v>
      </c>
      <c r="D1510" s="2" t="s">
        <v>10662</v>
      </c>
      <c r="E1510" s="2" t="s">
        <v>10663</v>
      </c>
      <c r="U1510" s="2" t="s">
        <v>7891</v>
      </c>
      <c r="V1510" s="2" t="s">
        <v>10664</v>
      </c>
      <c r="W1510" s="2" t="s">
        <v>7891</v>
      </c>
      <c r="X1510" s="2" t="s">
        <v>7891</v>
      </c>
      <c r="Y1510" s="2" t="s">
        <v>7891</v>
      </c>
      <c r="Z1510" s="2" t="s">
        <v>7891</v>
      </c>
      <c r="AA1510" s="2" t="s">
        <v>7891</v>
      </c>
      <c r="AB1510" s="2" t="s">
        <v>7891</v>
      </c>
      <c r="AC1510" s="2" t="s">
        <v>7891</v>
      </c>
      <c r="AD1510" s="2" t="s">
        <v>7891</v>
      </c>
      <c r="AE1510" s="2" t="s">
        <v>7891</v>
      </c>
      <c r="AF1510" s="2" t="s">
        <v>7891</v>
      </c>
      <c r="AG1510" s="2" t="s">
        <v>7891</v>
      </c>
      <c r="AH1510" s="2" t="s">
        <v>7891</v>
      </c>
      <c r="AI1510" s="2" t="s">
        <v>7891</v>
      </c>
      <c r="AJ1510" s="2" t="s">
        <v>7891</v>
      </c>
      <c r="AK1510" s="2" t="s">
        <v>7891</v>
      </c>
      <c r="AL1510" s="2" t="s">
        <v>7891</v>
      </c>
      <c r="AM1510" s="2" t="s">
        <v>7891</v>
      </c>
      <c r="AN1510" s="2" t="s">
        <v>7891</v>
      </c>
      <c r="AO1510" s="2" t="s">
        <v>10665</v>
      </c>
      <c r="AP1510" s="2" t="s">
        <v>7891</v>
      </c>
      <c r="AQ1510" s="2" t="s">
        <v>10666</v>
      </c>
      <c r="AR1510" s="2" t="s">
        <v>7891</v>
      </c>
      <c r="AS1510" s="2" t="s">
        <v>7891</v>
      </c>
      <c r="AT1510" s="2" t="s">
        <v>7891</v>
      </c>
      <c r="AU1510" s="2">
        <v>2021</v>
      </c>
      <c r="AV1510" s="2">
        <v>46</v>
      </c>
      <c r="AW1510" s="2" t="s">
        <v>7891</v>
      </c>
      <c r="AX1510" s="2" t="s">
        <v>7891</v>
      </c>
      <c r="AY1510" s="2" t="s">
        <v>7891</v>
      </c>
      <c r="AZ1510" s="2" t="s">
        <v>7891</v>
      </c>
      <c r="BA1510" s="2" t="s">
        <v>7891</v>
      </c>
      <c r="BB1510" s="2">
        <v>35</v>
      </c>
      <c r="BC1510" s="2">
        <v>58</v>
      </c>
      <c r="BD1510" s="2" t="s">
        <v>7891</v>
      </c>
      <c r="BE1510" s="2" t="s">
        <v>10667</v>
      </c>
      <c r="BF1510" s="2" t="s">
        <v>7891</v>
      </c>
      <c r="BG1510" s="2" t="s">
        <v>7891</v>
      </c>
      <c r="BH1510" s="2" t="s">
        <v>7891</v>
      </c>
      <c r="BI1510" s="2" t="s">
        <v>7891</v>
      </c>
      <c r="BJ1510" s="2" t="s">
        <v>7891</v>
      </c>
      <c r="BK1510" s="2" t="s">
        <v>7891</v>
      </c>
      <c r="BL1510" s="2" t="s">
        <v>7891</v>
      </c>
      <c r="BM1510" s="2" t="s">
        <v>7891</v>
      </c>
      <c r="BN1510" s="2" t="s">
        <v>7891</v>
      </c>
      <c r="BO1510" s="2" t="s">
        <v>7891</v>
      </c>
      <c r="BP1510" s="2" t="s">
        <v>7891</v>
      </c>
      <c r="BQ1510" s="2" t="s">
        <v>7891</v>
      </c>
      <c r="BR1510" s="2" t="s">
        <v>10668</v>
      </c>
    </row>
    <row r="1511" spans="1:70" s="2" customFormat="1" ht="13" x14ac:dyDescent="0.3">
      <c r="A1511" s="2" t="s">
        <v>6816</v>
      </c>
      <c r="B1511" s="2" t="s">
        <v>5360</v>
      </c>
      <c r="C1511" s="9">
        <v>2021</v>
      </c>
      <c r="D1511" s="2" t="s">
        <v>5359</v>
      </c>
      <c r="E1511" s="2" t="s">
        <v>4600</v>
      </c>
      <c r="G1511" s="2" t="s">
        <v>5361</v>
      </c>
      <c r="H1511" s="2" t="s">
        <v>5362</v>
      </c>
      <c r="K1511" s="11">
        <v>44396</v>
      </c>
      <c r="L1511" s="2" t="s">
        <v>5363</v>
      </c>
      <c r="N1511" s="2" t="s">
        <v>5364</v>
      </c>
    </row>
    <row r="1512" spans="1:70" s="12" customFormat="1" ht="13" x14ac:dyDescent="0.3">
      <c r="A1512" s="12" t="s">
        <v>11404</v>
      </c>
      <c r="B1512" s="12" t="s">
        <v>9639</v>
      </c>
      <c r="C1512" s="14" t="s">
        <v>7891</v>
      </c>
      <c r="D1512" s="12" t="s">
        <v>5359</v>
      </c>
      <c r="E1512" s="12" t="s">
        <v>9498</v>
      </c>
      <c r="U1512" s="12" t="s">
        <v>7891</v>
      </c>
      <c r="V1512" s="12" t="s">
        <v>9640</v>
      </c>
      <c r="W1512" s="12" t="s">
        <v>7891</v>
      </c>
      <c r="X1512" s="12" t="s">
        <v>7891</v>
      </c>
      <c r="Y1512" s="12" t="s">
        <v>7891</v>
      </c>
      <c r="Z1512" s="12" t="s">
        <v>7891</v>
      </c>
      <c r="AA1512" s="12" t="s">
        <v>9641</v>
      </c>
      <c r="AB1512" s="12" t="s">
        <v>7891</v>
      </c>
      <c r="AC1512" s="12" t="s">
        <v>7891</v>
      </c>
      <c r="AD1512" s="12" t="s">
        <v>7891</v>
      </c>
      <c r="AE1512" s="12" t="s">
        <v>7891</v>
      </c>
      <c r="AF1512" s="12" t="s">
        <v>7891</v>
      </c>
      <c r="AG1512" s="12" t="s">
        <v>7891</v>
      </c>
      <c r="AH1512" s="12" t="s">
        <v>7891</v>
      </c>
      <c r="AI1512" s="12" t="s">
        <v>7891</v>
      </c>
      <c r="AJ1512" s="12" t="s">
        <v>7891</v>
      </c>
      <c r="AK1512" s="12" t="s">
        <v>7891</v>
      </c>
      <c r="AL1512" s="12" t="s">
        <v>7891</v>
      </c>
      <c r="AM1512" s="12" t="s">
        <v>7891</v>
      </c>
      <c r="AN1512" s="12" t="s">
        <v>7891</v>
      </c>
      <c r="AO1512" s="12" t="s">
        <v>7891</v>
      </c>
      <c r="AP1512" s="12" t="s">
        <v>8438</v>
      </c>
      <c r="AQ1512" s="12" t="s">
        <v>7891</v>
      </c>
      <c r="AR1512" s="12" t="s">
        <v>7891</v>
      </c>
      <c r="AS1512" s="12" t="s">
        <v>7891</v>
      </c>
      <c r="AT1512" s="12" t="s">
        <v>9642</v>
      </c>
      <c r="AU1512" s="12">
        <v>2021</v>
      </c>
      <c r="AV1512" s="12">
        <v>13</v>
      </c>
      <c r="AW1512" s="12">
        <v>6</v>
      </c>
      <c r="AX1512" s="12" t="s">
        <v>7891</v>
      </c>
      <c r="AY1512" s="12" t="s">
        <v>7891</v>
      </c>
      <c r="AZ1512" s="12" t="s">
        <v>7891</v>
      </c>
      <c r="BA1512" s="12" t="s">
        <v>7891</v>
      </c>
      <c r="BB1512" s="12" t="s">
        <v>7891</v>
      </c>
      <c r="BC1512" s="12" t="s">
        <v>7891</v>
      </c>
      <c r="BD1512" s="12" t="s">
        <v>9643</v>
      </c>
      <c r="BE1512" s="12" t="s">
        <v>5364</v>
      </c>
      <c r="BF1512" s="12" t="s">
        <v>7891</v>
      </c>
      <c r="BG1512" s="12" t="s">
        <v>7891</v>
      </c>
      <c r="BH1512" s="12" t="s">
        <v>7891</v>
      </c>
      <c r="BI1512" s="12" t="s">
        <v>7891</v>
      </c>
      <c r="BJ1512" s="12" t="s">
        <v>7891</v>
      </c>
      <c r="BK1512" s="12" t="s">
        <v>7891</v>
      </c>
      <c r="BL1512" s="12" t="s">
        <v>7891</v>
      </c>
      <c r="BM1512" s="12">
        <v>34277291</v>
      </c>
      <c r="BN1512" s="12" t="s">
        <v>7891</v>
      </c>
      <c r="BO1512" s="12" t="s">
        <v>7891</v>
      </c>
      <c r="BP1512" s="12" t="s">
        <v>7891</v>
      </c>
      <c r="BQ1512" s="12" t="s">
        <v>7891</v>
      </c>
      <c r="BR1512" s="12" t="s">
        <v>9644</v>
      </c>
    </row>
    <row r="1513" spans="1:70" s="2" customFormat="1" ht="13" x14ac:dyDescent="0.3">
      <c r="A1513" s="2" t="s">
        <v>6816</v>
      </c>
      <c r="B1513" s="2" t="s">
        <v>5377</v>
      </c>
      <c r="C1513" s="9">
        <v>2022</v>
      </c>
      <c r="D1513" s="2" t="s">
        <v>5376</v>
      </c>
      <c r="E1513" s="2" t="s">
        <v>5379</v>
      </c>
      <c r="G1513" s="2" t="s">
        <v>5378</v>
      </c>
      <c r="H1513" s="2" t="s">
        <v>4352</v>
      </c>
      <c r="K1513" s="11">
        <v>44236</v>
      </c>
      <c r="N1513" s="2" t="s">
        <v>5380</v>
      </c>
    </row>
    <row r="1514" spans="1:70" s="2" customFormat="1" ht="13" x14ac:dyDescent="0.3">
      <c r="A1514" s="2" t="s">
        <v>6816</v>
      </c>
      <c r="B1514" s="2" t="s">
        <v>4350</v>
      </c>
      <c r="C1514" s="9">
        <v>2021</v>
      </c>
      <c r="D1514" s="2" t="s">
        <v>4349</v>
      </c>
      <c r="E1514" s="2" t="s">
        <v>4353</v>
      </c>
      <c r="G1514" s="2" t="s">
        <v>4351</v>
      </c>
      <c r="H1514" s="2" t="s">
        <v>4352</v>
      </c>
      <c r="K1514" s="11">
        <v>44270</v>
      </c>
      <c r="L1514" s="2" t="s">
        <v>4354</v>
      </c>
      <c r="N1514" s="2" t="s">
        <v>1463</v>
      </c>
    </row>
    <row r="1515" spans="1:70" s="12" customFormat="1" ht="13" x14ac:dyDescent="0.3">
      <c r="A1515" s="12" t="s">
        <v>11404</v>
      </c>
      <c r="B1515" s="12" t="s">
        <v>10090</v>
      </c>
      <c r="C1515" s="14" t="s">
        <v>7891</v>
      </c>
      <c r="D1515" s="12" t="s">
        <v>4349</v>
      </c>
      <c r="E1515" s="12" t="s">
        <v>9349</v>
      </c>
      <c r="U1515" s="12" t="s">
        <v>7891</v>
      </c>
      <c r="V1515" s="12" t="s">
        <v>10091</v>
      </c>
      <c r="W1515" s="12" t="s">
        <v>7891</v>
      </c>
      <c r="X1515" s="12" t="s">
        <v>7891</v>
      </c>
      <c r="Y1515" s="12" t="s">
        <v>7891</v>
      </c>
      <c r="Z1515" s="12" t="s">
        <v>7891</v>
      </c>
      <c r="AA1515" s="12" t="s">
        <v>10092</v>
      </c>
      <c r="AB1515" s="12" t="s">
        <v>10093</v>
      </c>
      <c r="AC1515" s="12" t="s">
        <v>7891</v>
      </c>
      <c r="AD1515" s="12" t="s">
        <v>7891</v>
      </c>
      <c r="AE1515" s="12" t="s">
        <v>7891</v>
      </c>
      <c r="AF1515" s="12" t="s">
        <v>7891</v>
      </c>
      <c r="AG1515" s="12" t="s">
        <v>7891</v>
      </c>
      <c r="AH1515" s="12" t="s">
        <v>7891</v>
      </c>
      <c r="AI1515" s="12" t="s">
        <v>7891</v>
      </c>
      <c r="AJ1515" s="12" t="s">
        <v>7891</v>
      </c>
      <c r="AK1515" s="12" t="s">
        <v>7891</v>
      </c>
      <c r="AL1515" s="12" t="s">
        <v>7891</v>
      </c>
      <c r="AM1515" s="12" t="s">
        <v>7891</v>
      </c>
      <c r="AN1515" s="12" t="s">
        <v>7891</v>
      </c>
      <c r="AO1515" s="12" t="s">
        <v>9352</v>
      </c>
      <c r="AP1515" s="12" t="s">
        <v>9353</v>
      </c>
      <c r="AQ1515" s="12" t="s">
        <v>7891</v>
      </c>
      <c r="AR1515" s="12" t="s">
        <v>7891</v>
      </c>
      <c r="AS1515" s="12" t="s">
        <v>7891</v>
      </c>
      <c r="AT1515" s="12" t="s">
        <v>7967</v>
      </c>
      <c r="AU1515" s="12">
        <v>2021</v>
      </c>
      <c r="AV1515" s="12">
        <v>66</v>
      </c>
      <c r="AW1515" s="12">
        <v>5</v>
      </c>
      <c r="AX1515" s="12" t="s">
        <v>7891</v>
      </c>
      <c r="AY1515" s="12" t="s">
        <v>7891</v>
      </c>
      <c r="AZ1515" s="12" t="s">
        <v>7891</v>
      </c>
      <c r="BA1515" s="12" t="s">
        <v>7891</v>
      </c>
      <c r="BB1515" s="12">
        <v>433</v>
      </c>
      <c r="BC1515" s="12">
        <v>445</v>
      </c>
      <c r="BD1515" s="12" t="s">
        <v>7891</v>
      </c>
      <c r="BE1515" s="12" t="s">
        <v>1463</v>
      </c>
      <c r="BF1515" s="12" t="s">
        <v>7891</v>
      </c>
      <c r="BG1515" s="12" t="s">
        <v>10046</v>
      </c>
      <c r="BH1515" s="12" t="s">
        <v>7891</v>
      </c>
      <c r="BI1515" s="12" t="s">
        <v>7891</v>
      </c>
      <c r="BJ1515" s="12" t="s">
        <v>7891</v>
      </c>
      <c r="BK1515" s="12" t="s">
        <v>7891</v>
      </c>
      <c r="BL1515" s="12" t="s">
        <v>7891</v>
      </c>
      <c r="BM1515" s="12">
        <v>33719600</v>
      </c>
      <c r="BN1515" s="12" t="s">
        <v>7891</v>
      </c>
      <c r="BO1515" s="12" t="s">
        <v>7891</v>
      </c>
      <c r="BP1515" s="12" t="s">
        <v>7891</v>
      </c>
      <c r="BQ1515" s="12" t="s">
        <v>7891</v>
      </c>
      <c r="BR1515" s="12" t="s">
        <v>10094</v>
      </c>
    </row>
    <row r="1516" spans="1:70" s="2" customFormat="1" ht="13" x14ac:dyDescent="0.3">
      <c r="A1516" s="2" t="s">
        <v>11404</v>
      </c>
      <c r="B1516" s="2" t="s">
        <v>10134</v>
      </c>
      <c r="C1516" s="9" t="s">
        <v>7891</v>
      </c>
      <c r="D1516" s="2" t="s">
        <v>5376</v>
      </c>
      <c r="E1516" s="2" t="s">
        <v>10135</v>
      </c>
      <c r="U1516" s="2" t="s">
        <v>7891</v>
      </c>
      <c r="V1516" s="2" t="s">
        <v>10136</v>
      </c>
      <c r="W1516" s="2" t="s">
        <v>7891</v>
      </c>
      <c r="X1516" s="2" t="s">
        <v>7891</v>
      </c>
      <c r="Y1516" s="2" t="s">
        <v>7891</v>
      </c>
      <c r="Z1516" s="2" t="s">
        <v>7891</v>
      </c>
      <c r="AA1516" s="2" t="s">
        <v>10137</v>
      </c>
      <c r="AB1516" s="2" t="s">
        <v>10138</v>
      </c>
      <c r="AC1516" s="2" t="s">
        <v>7891</v>
      </c>
      <c r="AD1516" s="2" t="s">
        <v>7891</v>
      </c>
      <c r="AE1516" s="2" t="s">
        <v>7891</v>
      </c>
      <c r="AF1516" s="2" t="s">
        <v>7891</v>
      </c>
      <c r="AG1516" s="2" t="s">
        <v>7891</v>
      </c>
      <c r="AH1516" s="2" t="s">
        <v>7891</v>
      </c>
      <c r="AI1516" s="2" t="s">
        <v>7891</v>
      </c>
      <c r="AJ1516" s="2" t="s">
        <v>7891</v>
      </c>
      <c r="AK1516" s="2" t="s">
        <v>7891</v>
      </c>
      <c r="AL1516" s="2" t="s">
        <v>7891</v>
      </c>
      <c r="AM1516" s="2" t="s">
        <v>7891</v>
      </c>
      <c r="AN1516" s="2" t="s">
        <v>7891</v>
      </c>
      <c r="AO1516" s="2" t="s">
        <v>10139</v>
      </c>
      <c r="AP1516" s="2" t="s">
        <v>10140</v>
      </c>
      <c r="AQ1516" s="2" t="s">
        <v>7891</v>
      </c>
      <c r="AR1516" s="2" t="s">
        <v>7891</v>
      </c>
      <c r="AS1516" s="2" t="s">
        <v>7891</v>
      </c>
      <c r="AT1516" s="2" t="s">
        <v>8621</v>
      </c>
      <c r="AU1516" s="2">
        <v>2022</v>
      </c>
      <c r="AV1516" s="2">
        <v>33</v>
      </c>
      <c r="AW1516" s="2">
        <v>1</v>
      </c>
      <c r="AX1516" s="2" t="s">
        <v>7891</v>
      </c>
      <c r="AY1516" s="2" t="s">
        <v>7891</v>
      </c>
      <c r="AZ1516" s="2" t="s">
        <v>7891</v>
      </c>
      <c r="BA1516" s="2" t="s">
        <v>7891</v>
      </c>
      <c r="BB1516" s="2">
        <v>126</v>
      </c>
      <c r="BC1516" s="2">
        <v>137</v>
      </c>
      <c r="BD1516" s="2" t="s">
        <v>7891</v>
      </c>
      <c r="BE1516" s="2" t="s">
        <v>5380</v>
      </c>
      <c r="BF1516" s="2" t="s">
        <v>7891</v>
      </c>
      <c r="BG1516" s="2" t="s">
        <v>10046</v>
      </c>
      <c r="BH1516" s="2" t="s">
        <v>7891</v>
      </c>
      <c r="BI1516" s="2" t="s">
        <v>7891</v>
      </c>
      <c r="BJ1516" s="2" t="s">
        <v>7891</v>
      </c>
      <c r="BK1516" s="2" t="s">
        <v>7891</v>
      </c>
      <c r="BL1516" s="2" t="s">
        <v>7891</v>
      </c>
      <c r="BM1516" s="2">
        <v>33561896</v>
      </c>
      <c r="BN1516" s="2" t="s">
        <v>7891</v>
      </c>
      <c r="BO1516" s="2" t="s">
        <v>7891</v>
      </c>
      <c r="BP1516" s="2" t="s">
        <v>7891</v>
      </c>
      <c r="BQ1516" s="2" t="s">
        <v>7891</v>
      </c>
      <c r="BR1516" s="2" t="s">
        <v>10141</v>
      </c>
    </row>
    <row r="1517" spans="1:70" s="12" customFormat="1" ht="13" x14ac:dyDescent="0.3">
      <c r="A1517" s="12" t="s">
        <v>1827</v>
      </c>
      <c r="B1517" s="12" t="s">
        <v>1461</v>
      </c>
      <c r="C1517" s="15" t="str">
        <f>"2021"</f>
        <v>2021</v>
      </c>
      <c r="D1517" s="12" t="s">
        <v>1460</v>
      </c>
      <c r="E1517" s="12" t="s">
        <v>1462</v>
      </c>
      <c r="F1517" s="12" t="s">
        <v>1465</v>
      </c>
      <c r="G1517" s="12" t="str">
        <f>"07067437"</f>
        <v>07067437</v>
      </c>
      <c r="I1517" s="12" t="str">
        <f>"May2021"</f>
        <v>May2021</v>
      </c>
      <c r="J1517" s="12">
        <v>66</v>
      </c>
      <c r="K1517" s="12">
        <v>5</v>
      </c>
      <c r="L1517" s="12">
        <v>433</v>
      </c>
      <c r="M1517" s="12">
        <v>13</v>
      </c>
      <c r="N1517" s="12">
        <v>150210424</v>
      </c>
      <c r="O1517" s="12" t="s">
        <v>1463</v>
      </c>
      <c r="P1517" s="12" t="s">
        <v>481</v>
      </c>
      <c r="Q1517" s="12" t="s">
        <v>442</v>
      </c>
      <c r="R1517" s="12" t="s">
        <v>1464</v>
      </c>
      <c r="U1517" s="12" t="s">
        <v>1466</v>
      </c>
    </row>
    <row r="1518" spans="1:70" s="2" customFormat="1" ht="13" x14ac:dyDescent="0.3">
      <c r="A1518" s="2" t="s">
        <v>1922</v>
      </c>
      <c r="B1518" s="2" t="s">
        <v>1461</v>
      </c>
      <c r="C1518" s="10" t="str">
        <f>"2021"</f>
        <v>2021</v>
      </c>
      <c r="D1518" s="2" t="s">
        <v>1460</v>
      </c>
      <c r="E1518" s="2" t="s">
        <v>1462</v>
      </c>
      <c r="F1518" s="2" t="s">
        <v>1465</v>
      </c>
      <c r="G1518" s="2" t="str">
        <f>"07067437"</f>
        <v>07067437</v>
      </c>
      <c r="I1518" s="2" t="str">
        <f>"May2021"</f>
        <v>May2021</v>
      </c>
      <c r="J1518" s="2">
        <v>66</v>
      </c>
      <c r="K1518" s="2">
        <v>5</v>
      </c>
      <c r="L1518" s="2">
        <v>433</v>
      </c>
      <c r="M1518" s="2">
        <v>13</v>
      </c>
      <c r="N1518" s="2">
        <v>150210424</v>
      </c>
      <c r="O1518" s="2" t="s">
        <v>1463</v>
      </c>
      <c r="P1518" s="2" t="s">
        <v>481</v>
      </c>
      <c r="Q1518" s="2" t="s">
        <v>442</v>
      </c>
      <c r="R1518" s="2" t="s">
        <v>1464</v>
      </c>
      <c r="U1518" s="2" t="s">
        <v>1466</v>
      </c>
    </row>
    <row r="1519" spans="1:70" s="2" customFormat="1" ht="13" x14ac:dyDescent="0.3">
      <c r="A1519" s="2" t="s">
        <v>11404</v>
      </c>
      <c r="B1519" s="2" t="s">
        <v>10669</v>
      </c>
      <c r="C1519" s="9" t="s">
        <v>7891</v>
      </c>
      <c r="D1519" s="2" t="s">
        <v>10670</v>
      </c>
      <c r="E1519" s="2" t="s">
        <v>10671</v>
      </c>
      <c r="U1519" s="2" t="s">
        <v>7891</v>
      </c>
      <c r="V1519" s="2" t="s">
        <v>10672</v>
      </c>
      <c r="W1519" s="2" t="s">
        <v>7891</v>
      </c>
      <c r="X1519" s="2" t="s">
        <v>7891</v>
      </c>
      <c r="Y1519" s="2" t="s">
        <v>7891</v>
      </c>
      <c r="Z1519" s="2" t="s">
        <v>7891</v>
      </c>
      <c r="AA1519" s="2" t="s">
        <v>7891</v>
      </c>
      <c r="AB1519" s="2" t="s">
        <v>7891</v>
      </c>
      <c r="AC1519" s="2" t="s">
        <v>7891</v>
      </c>
      <c r="AD1519" s="2" t="s">
        <v>7891</v>
      </c>
      <c r="AE1519" s="2" t="s">
        <v>7891</v>
      </c>
      <c r="AF1519" s="2" t="s">
        <v>7891</v>
      </c>
      <c r="AG1519" s="2" t="s">
        <v>7891</v>
      </c>
      <c r="AH1519" s="2" t="s">
        <v>7891</v>
      </c>
      <c r="AI1519" s="2" t="s">
        <v>7891</v>
      </c>
      <c r="AJ1519" s="2" t="s">
        <v>7891</v>
      </c>
      <c r="AK1519" s="2" t="s">
        <v>7891</v>
      </c>
      <c r="AL1519" s="2" t="s">
        <v>7891</v>
      </c>
      <c r="AM1519" s="2" t="s">
        <v>7891</v>
      </c>
      <c r="AN1519" s="2" t="s">
        <v>7891</v>
      </c>
      <c r="AO1519" s="2" t="s">
        <v>10673</v>
      </c>
      <c r="AP1519" s="2" t="s">
        <v>10674</v>
      </c>
      <c r="AQ1519" s="2" t="s">
        <v>7891</v>
      </c>
      <c r="AR1519" s="2" t="s">
        <v>7891</v>
      </c>
      <c r="AS1519" s="2" t="s">
        <v>7891</v>
      </c>
      <c r="AT1519" s="2" t="s">
        <v>7891</v>
      </c>
      <c r="AU1519" s="2">
        <v>2021</v>
      </c>
      <c r="AV1519" s="2">
        <v>53</v>
      </c>
      <c r="AW1519" s="2">
        <v>1</v>
      </c>
      <c r="AX1519" s="2" t="s">
        <v>7891</v>
      </c>
      <c r="AY1519" s="2" t="s">
        <v>7891</v>
      </c>
      <c r="AZ1519" s="2" t="s">
        <v>7891</v>
      </c>
      <c r="BA1519" s="2" t="s">
        <v>7891</v>
      </c>
      <c r="BB1519" s="2">
        <v>55</v>
      </c>
      <c r="BC1519" s="2">
        <v>70</v>
      </c>
      <c r="BD1519" s="2" t="s">
        <v>7891</v>
      </c>
      <c r="BE1519" s="2" t="s">
        <v>7891</v>
      </c>
      <c r="BF1519" s="2" t="s">
        <v>7891</v>
      </c>
      <c r="BG1519" s="2" t="s">
        <v>7891</v>
      </c>
      <c r="BH1519" s="2" t="s">
        <v>7891</v>
      </c>
      <c r="BI1519" s="2" t="s">
        <v>7891</v>
      </c>
      <c r="BJ1519" s="2" t="s">
        <v>7891</v>
      </c>
      <c r="BK1519" s="2" t="s">
        <v>7891</v>
      </c>
      <c r="BL1519" s="2" t="s">
        <v>7891</v>
      </c>
      <c r="BM1519" s="2" t="s">
        <v>7891</v>
      </c>
      <c r="BN1519" s="2" t="s">
        <v>7891</v>
      </c>
      <c r="BO1519" s="2" t="s">
        <v>7891</v>
      </c>
      <c r="BP1519" s="2" t="s">
        <v>7891</v>
      </c>
      <c r="BQ1519" s="2" t="s">
        <v>7891</v>
      </c>
      <c r="BR1519" s="2" t="s">
        <v>10675</v>
      </c>
    </row>
    <row r="1520" spans="1:70" s="2" customFormat="1" ht="13" x14ac:dyDescent="0.3">
      <c r="A1520" s="2" t="s">
        <v>11404</v>
      </c>
      <c r="B1520" s="2" t="s">
        <v>11218</v>
      </c>
      <c r="C1520" s="9" t="s">
        <v>7891</v>
      </c>
      <c r="D1520" s="2" t="s">
        <v>11219</v>
      </c>
      <c r="E1520" s="2" t="s">
        <v>11220</v>
      </c>
      <c r="U1520" s="2" t="s">
        <v>7891</v>
      </c>
      <c r="V1520" s="2" t="s">
        <v>11221</v>
      </c>
      <c r="W1520" s="2" t="s">
        <v>7891</v>
      </c>
      <c r="X1520" s="2" t="s">
        <v>7891</v>
      </c>
      <c r="Y1520" s="2" t="s">
        <v>7891</v>
      </c>
      <c r="Z1520" s="2" t="s">
        <v>7891</v>
      </c>
      <c r="AA1520" s="2" t="s">
        <v>7891</v>
      </c>
      <c r="AB1520" s="2" t="s">
        <v>7891</v>
      </c>
      <c r="AC1520" s="2" t="s">
        <v>7891</v>
      </c>
      <c r="AD1520" s="2" t="s">
        <v>7891</v>
      </c>
      <c r="AE1520" s="2" t="s">
        <v>7891</v>
      </c>
      <c r="AF1520" s="2" t="s">
        <v>7891</v>
      </c>
      <c r="AG1520" s="2" t="s">
        <v>7891</v>
      </c>
      <c r="AH1520" s="2" t="s">
        <v>7891</v>
      </c>
      <c r="AI1520" s="2" t="s">
        <v>7891</v>
      </c>
      <c r="AJ1520" s="2" t="s">
        <v>7891</v>
      </c>
      <c r="AK1520" s="2" t="s">
        <v>7891</v>
      </c>
      <c r="AL1520" s="2" t="s">
        <v>7891</v>
      </c>
      <c r="AM1520" s="2" t="s">
        <v>7891</v>
      </c>
      <c r="AN1520" s="2" t="s">
        <v>7891</v>
      </c>
      <c r="AO1520" s="2" t="s">
        <v>11222</v>
      </c>
      <c r="AP1520" s="2" t="s">
        <v>7891</v>
      </c>
      <c r="AQ1520" s="2" t="s">
        <v>7891</v>
      </c>
      <c r="AR1520" s="2" t="s">
        <v>7891</v>
      </c>
      <c r="AS1520" s="2" t="s">
        <v>7891</v>
      </c>
      <c r="AT1520" s="2" t="s">
        <v>11223</v>
      </c>
      <c r="AU1520" s="2">
        <v>2020</v>
      </c>
      <c r="AV1520" s="2">
        <v>35</v>
      </c>
      <c r="AW1520" s="2">
        <v>2</v>
      </c>
      <c r="AX1520" s="2" t="s">
        <v>7891</v>
      </c>
      <c r="AY1520" s="2" t="s">
        <v>7891</v>
      </c>
      <c r="AZ1520" s="2" t="s">
        <v>7891</v>
      </c>
      <c r="BA1520" s="2" t="s">
        <v>7891</v>
      </c>
      <c r="BB1520" s="2">
        <v>131</v>
      </c>
      <c r="BC1520" s="2">
        <v>171</v>
      </c>
      <c r="BD1520" s="2" t="s">
        <v>7891</v>
      </c>
      <c r="BE1520" s="2" t="s">
        <v>7891</v>
      </c>
      <c r="BF1520" s="2" t="s">
        <v>7891</v>
      </c>
      <c r="BG1520" s="2" t="s">
        <v>7891</v>
      </c>
      <c r="BH1520" s="2" t="s">
        <v>7891</v>
      </c>
      <c r="BI1520" s="2" t="s">
        <v>7891</v>
      </c>
      <c r="BJ1520" s="2" t="s">
        <v>7891</v>
      </c>
      <c r="BK1520" s="2" t="s">
        <v>7891</v>
      </c>
      <c r="BL1520" s="2" t="s">
        <v>7891</v>
      </c>
      <c r="BM1520" s="2">
        <v>33950599</v>
      </c>
      <c r="BN1520" s="2" t="s">
        <v>7891</v>
      </c>
      <c r="BO1520" s="2" t="s">
        <v>7891</v>
      </c>
      <c r="BP1520" s="2" t="s">
        <v>7891</v>
      </c>
      <c r="BQ1520" s="2" t="s">
        <v>7891</v>
      </c>
      <c r="BR1520" s="2" t="s">
        <v>11224</v>
      </c>
    </row>
    <row r="1521" spans="1:70" s="2" customFormat="1" ht="13" x14ac:dyDescent="0.3">
      <c r="A1521" s="2" t="s">
        <v>1827</v>
      </c>
      <c r="B1521" s="2" t="s">
        <v>1292</v>
      </c>
      <c r="C1521" s="10" t="str">
        <f>"2021"</f>
        <v>2021</v>
      </c>
      <c r="D1521" s="2" t="s">
        <v>1291</v>
      </c>
      <c r="E1521" s="2" t="s">
        <v>592</v>
      </c>
      <c r="F1521" s="2" t="s">
        <v>1295</v>
      </c>
      <c r="G1521" s="2" t="str">
        <f>"01650327"</f>
        <v>01650327</v>
      </c>
      <c r="I1521" s="2" t="str">
        <f>"May2021"</f>
        <v>May2021</v>
      </c>
      <c r="J1521" s="2">
        <v>287</v>
      </c>
      <c r="L1521" s="2">
        <v>433</v>
      </c>
      <c r="M1521" s="2">
        <v>8</v>
      </c>
      <c r="N1521" s="2">
        <v>149967442</v>
      </c>
      <c r="O1521" s="2" t="s">
        <v>1293</v>
      </c>
      <c r="P1521" s="2" t="s">
        <v>449</v>
      </c>
      <c r="Q1521" s="2" t="s">
        <v>442</v>
      </c>
      <c r="R1521" s="2" t="s">
        <v>1294</v>
      </c>
      <c r="U1521" s="2" t="s">
        <v>1296</v>
      </c>
    </row>
    <row r="1522" spans="1:70" s="12" customFormat="1" ht="13" x14ac:dyDescent="0.3">
      <c r="A1522" s="12" t="s">
        <v>3856</v>
      </c>
      <c r="B1522" s="12" t="s">
        <v>1292</v>
      </c>
      <c r="C1522" s="14">
        <v>2021</v>
      </c>
      <c r="D1522" s="12" t="s">
        <v>1291</v>
      </c>
      <c r="E1522" s="12" t="s">
        <v>592</v>
      </c>
      <c r="F1522" s="12" t="s">
        <v>3253</v>
      </c>
      <c r="G1522" s="12" t="str">
        <f>"01650327"</f>
        <v>01650327</v>
      </c>
      <c r="I1522" s="12" t="str">
        <f>"20210515"</f>
        <v>20210515</v>
      </c>
      <c r="J1522" s="12">
        <v>287</v>
      </c>
      <c r="L1522" s="12">
        <v>433</v>
      </c>
      <c r="M1522" s="12">
        <v>8</v>
      </c>
      <c r="N1522" s="12" t="s">
        <v>3251</v>
      </c>
      <c r="O1522" s="12" t="s">
        <v>1293</v>
      </c>
      <c r="P1522" s="12" t="s">
        <v>2124</v>
      </c>
      <c r="Q1522" s="12" t="s">
        <v>1495</v>
      </c>
      <c r="R1522" s="12" t="s">
        <v>3252</v>
      </c>
      <c r="T1522" s="12" t="s">
        <v>3253</v>
      </c>
      <c r="U1522" s="12" t="s">
        <v>3254</v>
      </c>
    </row>
    <row r="1523" spans="1:70" s="2" customFormat="1" ht="13" x14ac:dyDescent="0.3">
      <c r="A1523" s="2" t="s">
        <v>11404</v>
      </c>
      <c r="B1523" s="2" t="s">
        <v>8798</v>
      </c>
      <c r="C1523" s="9" t="s">
        <v>7891</v>
      </c>
      <c r="D1523" s="2" t="s">
        <v>8799</v>
      </c>
      <c r="E1523" s="2" t="s">
        <v>8800</v>
      </c>
      <c r="U1523" s="2" t="s">
        <v>7891</v>
      </c>
      <c r="V1523" s="2" t="s">
        <v>8801</v>
      </c>
      <c r="W1523" s="2" t="s">
        <v>7891</v>
      </c>
      <c r="X1523" s="2" t="s">
        <v>7891</v>
      </c>
      <c r="Y1523" s="2" t="s">
        <v>7891</v>
      </c>
      <c r="Z1523" s="2" t="s">
        <v>7891</v>
      </c>
      <c r="AA1523" s="2" t="s">
        <v>7891</v>
      </c>
      <c r="AB1523" s="2" t="s">
        <v>7891</v>
      </c>
      <c r="AC1523" s="2" t="s">
        <v>7891</v>
      </c>
      <c r="AD1523" s="2" t="s">
        <v>7891</v>
      </c>
      <c r="AE1523" s="2" t="s">
        <v>7891</v>
      </c>
      <c r="AF1523" s="2" t="s">
        <v>7891</v>
      </c>
      <c r="AG1523" s="2" t="s">
        <v>7891</v>
      </c>
      <c r="AH1523" s="2" t="s">
        <v>7891</v>
      </c>
      <c r="AI1523" s="2" t="s">
        <v>7891</v>
      </c>
      <c r="AJ1523" s="2" t="s">
        <v>7891</v>
      </c>
      <c r="AK1523" s="2" t="s">
        <v>7891</v>
      </c>
      <c r="AL1523" s="2" t="s">
        <v>7891</v>
      </c>
      <c r="AM1523" s="2" t="s">
        <v>7891</v>
      </c>
      <c r="AN1523" s="2" t="s">
        <v>7891</v>
      </c>
      <c r="AO1523" s="2" t="s">
        <v>8802</v>
      </c>
      <c r="AP1523" s="2" t="s">
        <v>8803</v>
      </c>
      <c r="AQ1523" s="2" t="s">
        <v>7891</v>
      </c>
      <c r="AR1523" s="2" t="s">
        <v>7891</v>
      </c>
      <c r="AS1523" s="2" t="s">
        <v>7891</v>
      </c>
      <c r="AT1523" s="2" t="s">
        <v>8804</v>
      </c>
      <c r="AU1523" s="2">
        <v>2021</v>
      </c>
      <c r="AV1523" s="2">
        <v>39</v>
      </c>
      <c r="AW1523" s="2">
        <v>3</v>
      </c>
      <c r="AX1523" s="2" t="s">
        <v>7891</v>
      </c>
      <c r="AY1523" s="2" t="s">
        <v>7891</v>
      </c>
      <c r="AZ1523" s="2" t="s">
        <v>7891</v>
      </c>
      <c r="BA1523" s="2" t="s">
        <v>7891</v>
      </c>
      <c r="BB1523" s="2">
        <v>243</v>
      </c>
      <c r="BC1523" s="2">
        <v>280</v>
      </c>
      <c r="BD1523" s="2" t="s">
        <v>7891</v>
      </c>
      <c r="BE1523" s="2" t="s">
        <v>8805</v>
      </c>
      <c r="BF1523" s="2" t="s">
        <v>7891</v>
      </c>
      <c r="BG1523" s="2" t="s">
        <v>7891</v>
      </c>
      <c r="BH1523" s="2" t="s">
        <v>7891</v>
      </c>
      <c r="BI1523" s="2" t="s">
        <v>7891</v>
      </c>
      <c r="BJ1523" s="2" t="s">
        <v>7891</v>
      </c>
      <c r="BK1523" s="2" t="s">
        <v>7891</v>
      </c>
      <c r="BL1523" s="2" t="s">
        <v>7891</v>
      </c>
      <c r="BM1523" s="2" t="s">
        <v>7891</v>
      </c>
      <c r="BN1523" s="2" t="s">
        <v>7891</v>
      </c>
      <c r="BO1523" s="2" t="s">
        <v>7891</v>
      </c>
      <c r="BP1523" s="2" t="s">
        <v>7891</v>
      </c>
      <c r="BQ1523" s="2" t="s">
        <v>7891</v>
      </c>
      <c r="BR1523" s="2" t="s">
        <v>8806</v>
      </c>
    </row>
    <row r="1524" spans="1:70" s="12" customFormat="1" ht="13" x14ac:dyDescent="0.3">
      <c r="A1524" s="12" t="s">
        <v>6816</v>
      </c>
      <c r="B1524" s="12" t="s">
        <v>6050</v>
      </c>
      <c r="C1524" s="14">
        <v>2022</v>
      </c>
      <c r="D1524" s="12" t="s">
        <v>6049</v>
      </c>
      <c r="E1524" s="12" t="s">
        <v>4626</v>
      </c>
      <c r="G1524" s="12" t="s">
        <v>6051</v>
      </c>
      <c r="H1524" s="12" t="s">
        <v>6052</v>
      </c>
      <c r="K1524" s="13">
        <v>44498</v>
      </c>
      <c r="N1524" s="12" t="s">
        <v>1109</v>
      </c>
    </row>
    <row r="1525" spans="1:70" s="12" customFormat="1" ht="13" x14ac:dyDescent="0.3">
      <c r="A1525" s="12" t="s">
        <v>3856</v>
      </c>
      <c r="B1525" s="12" t="s">
        <v>3005</v>
      </c>
      <c r="C1525" s="14">
        <v>2022</v>
      </c>
      <c r="D1525" s="12" t="s">
        <v>1107</v>
      </c>
      <c r="E1525" s="12" t="s">
        <v>592</v>
      </c>
      <c r="F1525" s="12" t="s">
        <v>3008</v>
      </c>
      <c r="G1525" s="12" t="str">
        <f>"01650327"</f>
        <v>01650327</v>
      </c>
      <c r="I1525" s="12" t="str">
        <f>"20220115"</f>
        <v>20220115</v>
      </c>
      <c r="J1525" s="12">
        <v>297</v>
      </c>
      <c r="L1525" s="12">
        <v>471</v>
      </c>
      <c r="M1525" s="12">
        <v>6</v>
      </c>
      <c r="N1525" s="12" t="s">
        <v>3006</v>
      </c>
      <c r="O1525" s="12" t="s">
        <v>1109</v>
      </c>
      <c r="P1525" s="12" t="s">
        <v>2124</v>
      </c>
      <c r="Q1525" s="12" t="s">
        <v>1495</v>
      </c>
      <c r="R1525" s="12" t="s">
        <v>3007</v>
      </c>
      <c r="T1525" s="12" t="s">
        <v>3008</v>
      </c>
      <c r="U1525" s="12" t="s">
        <v>3009</v>
      </c>
    </row>
    <row r="1526" spans="1:70" s="2" customFormat="1" ht="13" x14ac:dyDescent="0.3">
      <c r="A1526" s="2" t="s">
        <v>1827</v>
      </c>
      <c r="B1526" s="2" t="s">
        <v>1108</v>
      </c>
      <c r="C1526" s="10" t="str">
        <f>"2022"</f>
        <v>2022</v>
      </c>
      <c r="D1526" s="2" t="s">
        <v>1107</v>
      </c>
      <c r="E1526" s="2" t="s">
        <v>592</v>
      </c>
      <c r="F1526" s="2" t="s">
        <v>1111</v>
      </c>
      <c r="G1526" s="2" t="str">
        <f>"01650327"</f>
        <v>01650327</v>
      </c>
      <c r="I1526" s="2" t="str">
        <f>"Jan2022"</f>
        <v>Jan2022</v>
      </c>
      <c r="J1526" s="2">
        <v>297</v>
      </c>
      <c r="L1526" s="2">
        <v>471</v>
      </c>
      <c r="M1526" s="2">
        <v>6</v>
      </c>
      <c r="N1526" s="2">
        <v>153752003</v>
      </c>
      <c r="O1526" s="2" t="s">
        <v>1109</v>
      </c>
      <c r="P1526" s="2" t="s">
        <v>449</v>
      </c>
      <c r="Q1526" s="2" t="s">
        <v>442</v>
      </c>
      <c r="R1526" s="2" t="s">
        <v>1110</v>
      </c>
      <c r="U1526" s="2" t="s">
        <v>1112</v>
      </c>
    </row>
    <row r="1527" spans="1:70" s="12" customFormat="1" ht="13" x14ac:dyDescent="0.3">
      <c r="A1527" s="12" t="s">
        <v>11404</v>
      </c>
      <c r="B1527" s="12" t="s">
        <v>10676</v>
      </c>
      <c r="C1527" s="14" t="s">
        <v>7891</v>
      </c>
      <c r="D1527" s="12" t="s">
        <v>10677</v>
      </c>
      <c r="E1527" s="12" t="s">
        <v>10678</v>
      </c>
      <c r="U1527" s="12" t="s">
        <v>7891</v>
      </c>
      <c r="V1527" s="12" t="s">
        <v>10679</v>
      </c>
      <c r="W1527" s="12" t="s">
        <v>7891</v>
      </c>
      <c r="X1527" s="12" t="s">
        <v>7891</v>
      </c>
      <c r="Y1527" s="12" t="s">
        <v>7891</v>
      </c>
      <c r="Z1527" s="12" t="s">
        <v>7891</v>
      </c>
      <c r="AA1527" s="12" t="s">
        <v>7891</v>
      </c>
      <c r="AB1527" s="12" t="s">
        <v>7891</v>
      </c>
      <c r="AC1527" s="12" t="s">
        <v>7891</v>
      </c>
      <c r="AD1527" s="12" t="s">
        <v>7891</v>
      </c>
      <c r="AE1527" s="12" t="s">
        <v>7891</v>
      </c>
      <c r="AF1527" s="12" t="s">
        <v>7891</v>
      </c>
      <c r="AG1527" s="12" t="s">
        <v>7891</v>
      </c>
      <c r="AH1527" s="12" t="s">
        <v>7891</v>
      </c>
      <c r="AI1527" s="12" t="s">
        <v>7891</v>
      </c>
      <c r="AJ1527" s="12" t="s">
        <v>7891</v>
      </c>
      <c r="AK1527" s="12" t="s">
        <v>7891</v>
      </c>
      <c r="AL1527" s="12" t="s">
        <v>7891</v>
      </c>
      <c r="AM1527" s="12" t="s">
        <v>7891</v>
      </c>
      <c r="AN1527" s="12" t="s">
        <v>7891</v>
      </c>
      <c r="AO1527" s="12" t="s">
        <v>10680</v>
      </c>
      <c r="AP1527" s="12" t="s">
        <v>10681</v>
      </c>
      <c r="AQ1527" s="12" t="s">
        <v>7891</v>
      </c>
      <c r="AR1527" s="12" t="s">
        <v>7891</v>
      </c>
      <c r="AS1527" s="12" t="s">
        <v>7891</v>
      </c>
      <c r="AT1527" s="12" t="s">
        <v>8621</v>
      </c>
      <c r="AU1527" s="12">
        <v>2021</v>
      </c>
      <c r="AV1527" s="12">
        <v>60</v>
      </c>
      <c r="AW1527" s="12" t="s">
        <v>7891</v>
      </c>
      <c r="AX1527" s="12" t="s">
        <v>7891</v>
      </c>
      <c r="AY1527" s="12" t="s">
        <v>7891</v>
      </c>
      <c r="AZ1527" s="12" t="s">
        <v>7891</v>
      </c>
      <c r="BA1527" s="12" t="s">
        <v>7891</v>
      </c>
      <c r="BB1527" s="12" t="s">
        <v>7891</v>
      </c>
      <c r="BC1527" s="12" t="s">
        <v>7891</v>
      </c>
      <c r="BD1527" s="12">
        <v>100836</v>
      </c>
      <c r="BE1527" s="12" t="s">
        <v>2482</v>
      </c>
      <c r="BF1527" s="12" t="s">
        <v>7891</v>
      </c>
      <c r="BG1527" s="12" t="s">
        <v>7891</v>
      </c>
      <c r="BH1527" s="12" t="s">
        <v>7891</v>
      </c>
      <c r="BI1527" s="12" t="s">
        <v>7891</v>
      </c>
      <c r="BJ1527" s="12" t="s">
        <v>7891</v>
      </c>
      <c r="BK1527" s="12" t="s">
        <v>7891</v>
      </c>
      <c r="BL1527" s="12" t="s">
        <v>7891</v>
      </c>
      <c r="BM1527" s="12" t="s">
        <v>7891</v>
      </c>
      <c r="BN1527" s="12" t="s">
        <v>7891</v>
      </c>
      <c r="BO1527" s="12" t="s">
        <v>7891</v>
      </c>
      <c r="BP1527" s="12" t="s">
        <v>7891</v>
      </c>
      <c r="BQ1527" s="12" t="s">
        <v>7891</v>
      </c>
      <c r="BR1527" s="12" t="s">
        <v>10682</v>
      </c>
    </row>
    <row r="1528" spans="1:70" s="2" customFormat="1" ht="13" x14ac:dyDescent="0.3">
      <c r="A1528" s="2" t="s">
        <v>3856</v>
      </c>
      <c r="B1528" s="2" t="s">
        <v>2479</v>
      </c>
      <c r="C1528" s="9">
        <v>2020</v>
      </c>
      <c r="D1528" s="2" t="s">
        <v>2478</v>
      </c>
      <c r="E1528" s="2" t="s">
        <v>2480</v>
      </c>
      <c r="F1528" s="2" t="s">
        <v>2484</v>
      </c>
      <c r="G1528" s="2" t="str">
        <f>"0732118X"</f>
        <v>0732118X</v>
      </c>
      <c r="I1528" s="2" t="str">
        <f>"20210101"</f>
        <v>20210101</v>
      </c>
      <c r="J1528" s="2">
        <v>60</v>
      </c>
      <c r="N1528" s="2" t="s">
        <v>2481</v>
      </c>
      <c r="O1528" s="2" t="s">
        <v>2482</v>
      </c>
      <c r="P1528" s="2" t="s">
        <v>2124</v>
      </c>
      <c r="Q1528" s="2" t="s">
        <v>1495</v>
      </c>
      <c r="R1528" s="2" t="s">
        <v>2483</v>
      </c>
      <c r="T1528" s="2" t="s">
        <v>2484</v>
      </c>
      <c r="U1528" s="2" t="s">
        <v>2485</v>
      </c>
    </row>
    <row r="1529" spans="1:70" s="12" customFormat="1" ht="13" x14ac:dyDescent="0.3">
      <c r="A1529" s="12" t="s">
        <v>7079</v>
      </c>
      <c r="B1529" s="12" t="s">
        <v>7129</v>
      </c>
      <c r="C1529" s="14">
        <v>2020</v>
      </c>
      <c r="D1529" s="12" t="s">
        <v>7128</v>
      </c>
      <c r="E1529" s="12" t="s">
        <v>7132</v>
      </c>
      <c r="G1529" s="12" t="s">
        <v>7130</v>
      </c>
      <c r="H1529" s="12" t="s">
        <v>7131</v>
      </c>
      <c r="K1529" s="13">
        <v>44183</v>
      </c>
      <c r="L1529" s="12" t="s">
        <v>7133</v>
      </c>
      <c r="N1529" s="12" t="s">
        <v>7134</v>
      </c>
    </row>
    <row r="1530" spans="1:70" s="2" customFormat="1" ht="13" x14ac:dyDescent="0.3">
      <c r="A1530" s="2" t="s">
        <v>11410</v>
      </c>
      <c r="B1530" s="2" t="s">
        <v>11720</v>
      </c>
      <c r="C1530" s="9" t="s">
        <v>7891</v>
      </c>
      <c r="D1530" s="2" t="s">
        <v>7128</v>
      </c>
      <c r="E1530" s="2" t="s">
        <v>11721</v>
      </c>
      <c r="U1530" s="2" t="s">
        <v>7891</v>
      </c>
      <c r="V1530" s="2" t="s">
        <v>11722</v>
      </c>
      <c r="W1530" s="2" t="s">
        <v>7891</v>
      </c>
      <c r="X1530" s="2" t="s">
        <v>7891</v>
      </c>
      <c r="Y1530" s="2" t="s">
        <v>7891</v>
      </c>
      <c r="Z1530" s="2" t="s">
        <v>7891</v>
      </c>
      <c r="AA1530" s="2" t="s">
        <v>7891</v>
      </c>
      <c r="AB1530" s="2" t="s">
        <v>11723</v>
      </c>
      <c r="AC1530" s="2" t="s">
        <v>7891</v>
      </c>
      <c r="AD1530" s="2" t="s">
        <v>7891</v>
      </c>
      <c r="AE1530" s="2" t="s">
        <v>7891</v>
      </c>
      <c r="AF1530" s="2" t="s">
        <v>7891</v>
      </c>
      <c r="AG1530" s="2" t="s">
        <v>7891</v>
      </c>
      <c r="AH1530" s="2" t="s">
        <v>7891</v>
      </c>
      <c r="AI1530" s="2" t="s">
        <v>7891</v>
      </c>
      <c r="AJ1530" s="2" t="s">
        <v>7891</v>
      </c>
      <c r="AK1530" s="2" t="s">
        <v>7891</v>
      </c>
      <c r="AL1530" s="2" t="s">
        <v>7891</v>
      </c>
      <c r="AM1530" s="2" t="s">
        <v>7891</v>
      </c>
      <c r="AN1530" s="2" t="s">
        <v>7891</v>
      </c>
      <c r="AO1530" s="2" t="s">
        <v>11724</v>
      </c>
      <c r="AP1530" s="2" t="s">
        <v>7891</v>
      </c>
      <c r="AQ1530" s="2" t="s">
        <v>7891</v>
      </c>
      <c r="AR1530" s="2" t="s">
        <v>7891</v>
      </c>
      <c r="AS1530" s="2" t="s">
        <v>7891</v>
      </c>
      <c r="AT1530" s="2" t="s">
        <v>7924</v>
      </c>
      <c r="AU1530" s="2">
        <v>2020</v>
      </c>
      <c r="AV1530" s="2">
        <v>6</v>
      </c>
      <c r="AW1530" s="2">
        <v>6</v>
      </c>
      <c r="AX1530" s="2" t="s">
        <v>7891</v>
      </c>
      <c r="AY1530" s="2" t="s">
        <v>7891</v>
      </c>
      <c r="AZ1530" s="2" t="s">
        <v>7891</v>
      </c>
      <c r="BA1530" s="2" t="s">
        <v>7891</v>
      </c>
      <c r="BB1530" s="2" t="s">
        <v>7891</v>
      </c>
      <c r="BC1530" s="2" t="s">
        <v>7891</v>
      </c>
      <c r="BD1530" s="2" t="s">
        <v>11725</v>
      </c>
      <c r="BE1530" s="2" t="s">
        <v>7134</v>
      </c>
      <c r="BF1530" s="2" t="s">
        <v>7891</v>
      </c>
      <c r="BG1530" s="2" t="s">
        <v>7891</v>
      </c>
      <c r="BH1530" s="2" t="s">
        <v>7891</v>
      </c>
      <c r="BI1530" s="2" t="s">
        <v>7891</v>
      </c>
      <c r="BJ1530" s="2" t="s">
        <v>7891</v>
      </c>
      <c r="BK1530" s="2" t="s">
        <v>7891</v>
      </c>
      <c r="BL1530" s="2" t="s">
        <v>7891</v>
      </c>
      <c r="BM1530" s="2">
        <v>33335013</v>
      </c>
      <c r="BN1530" s="2" t="s">
        <v>7891</v>
      </c>
      <c r="BO1530" s="2" t="s">
        <v>7891</v>
      </c>
      <c r="BP1530" s="2" t="s">
        <v>7891</v>
      </c>
      <c r="BQ1530" s="2" t="s">
        <v>7891</v>
      </c>
      <c r="BR1530" s="2" t="s">
        <v>11726</v>
      </c>
    </row>
    <row r="1531" spans="1:70" s="2" customFormat="1" ht="13" x14ac:dyDescent="0.3">
      <c r="A1531" s="2" t="s">
        <v>3856</v>
      </c>
      <c r="B1531" s="2" t="s">
        <v>2244</v>
      </c>
      <c r="C1531" s="9">
        <v>2021</v>
      </c>
      <c r="D1531" s="2" t="s">
        <v>2243</v>
      </c>
      <c r="E1531" s="2" t="s">
        <v>2245</v>
      </c>
      <c r="F1531" s="2" t="s">
        <v>2249</v>
      </c>
      <c r="G1531" s="2" t="str">
        <f>"0924977X"</f>
        <v>0924977X</v>
      </c>
      <c r="I1531" s="2" t="str">
        <f>"20210601"</f>
        <v>20210601</v>
      </c>
      <c r="J1531" s="2">
        <v>47</v>
      </c>
      <c r="L1531" s="2">
        <v>48</v>
      </c>
      <c r="M1531" s="2">
        <v>3</v>
      </c>
      <c r="N1531" s="2" t="s">
        <v>2246</v>
      </c>
      <c r="O1531" s="2" t="s">
        <v>2247</v>
      </c>
      <c r="P1531" s="2" t="s">
        <v>2124</v>
      </c>
      <c r="Q1531" s="2" t="s">
        <v>1495</v>
      </c>
      <c r="R1531" s="2" t="s">
        <v>2248</v>
      </c>
      <c r="T1531" s="2" t="s">
        <v>2249</v>
      </c>
      <c r="U1531" s="2" t="s">
        <v>2250</v>
      </c>
    </row>
    <row r="1532" spans="1:70" s="12" customFormat="1" ht="13" x14ac:dyDescent="0.3">
      <c r="A1532" s="12" t="s">
        <v>11404</v>
      </c>
      <c r="B1532" s="12" t="s">
        <v>11145</v>
      </c>
      <c r="C1532" s="14" t="s">
        <v>7891</v>
      </c>
      <c r="D1532" s="12" t="s">
        <v>11146</v>
      </c>
      <c r="E1532" s="12" t="s">
        <v>11147</v>
      </c>
      <c r="U1532" s="12" t="s">
        <v>7891</v>
      </c>
      <c r="V1532" s="12" t="s">
        <v>11148</v>
      </c>
      <c r="W1532" s="12" t="s">
        <v>7891</v>
      </c>
      <c r="X1532" s="12" t="s">
        <v>7891</v>
      </c>
      <c r="Y1532" s="12" t="s">
        <v>7891</v>
      </c>
      <c r="Z1532" s="12" t="s">
        <v>7891</v>
      </c>
      <c r="AA1532" s="12" t="s">
        <v>7891</v>
      </c>
      <c r="AB1532" s="12" t="s">
        <v>7891</v>
      </c>
      <c r="AC1532" s="12" t="s">
        <v>7891</v>
      </c>
      <c r="AD1532" s="12" t="s">
        <v>7891</v>
      </c>
      <c r="AE1532" s="12" t="s">
        <v>7891</v>
      </c>
      <c r="AF1532" s="12" t="s">
        <v>7891</v>
      </c>
      <c r="AG1532" s="12" t="s">
        <v>7891</v>
      </c>
      <c r="AH1532" s="12" t="s">
        <v>7891</v>
      </c>
      <c r="AI1532" s="12" t="s">
        <v>7891</v>
      </c>
      <c r="AJ1532" s="12" t="s">
        <v>7891</v>
      </c>
      <c r="AK1532" s="12" t="s">
        <v>7891</v>
      </c>
      <c r="AL1532" s="12" t="s">
        <v>7891</v>
      </c>
      <c r="AM1532" s="12" t="s">
        <v>7891</v>
      </c>
      <c r="AN1532" s="12" t="s">
        <v>7891</v>
      </c>
      <c r="AO1532" s="12" t="s">
        <v>11149</v>
      </c>
      <c r="AP1532" s="12" t="s">
        <v>11150</v>
      </c>
      <c r="AQ1532" s="12" t="s">
        <v>7891</v>
      </c>
      <c r="AR1532" s="12" t="s">
        <v>7891</v>
      </c>
      <c r="AS1532" s="12" t="s">
        <v>7891</v>
      </c>
      <c r="AT1532" s="12" t="s">
        <v>9082</v>
      </c>
      <c r="AU1532" s="12">
        <v>2020</v>
      </c>
      <c r="AV1532" s="12">
        <v>95</v>
      </c>
      <c r="AW1532" s="12">
        <v>10</v>
      </c>
      <c r="AX1532" s="12" t="s">
        <v>7891</v>
      </c>
      <c r="AY1532" s="12" t="s">
        <v>7891</v>
      </c>
      <c r="AZ1532" s="12" t="s">
        <v>7891</v>
      </c>
      <c r="BA1532" s="12" t="s">
        <v>7891</v>
      </c>
      <c r="BB1532" s="12">
        <v>2235</v>
      </c>
      <c r="BC1532" s="12">
        <v>2243</v>
      </c>
      <c r="BD1532" s="12" t="s">
        <v>7891</v>
      </c>
      <c r="BE1532" s="12" t="s">
        <v>11151</v>
      </c>
      <c r="BF1532" s="12" t="s">
        <v>7891</v>
      </c>
      <c r="BG1532" s="12" t="s">
        <v>7891</v>
      </c>
      <c r="BH1532" s="12" t="s">
        <v>7891</v>
      </c>
      <c r="BI1532" s="12" t="s">
        <v>7891</v>
      </c>
      <c r="BJ1532" s="12" t="s">
        <v>7891</v>
      </c>
      <c r="BK1532" s="12" t="s">
        <v>7891</v>
      </c>
      <c r="BL1532" s="12" t="s">
        <v>7891</v>
      </c>
      <c r="BM1532" s="12">
        <v>32448588</v>
      </c>
      <c r="BN1532" s="12" t="s">
        <v>7891</v>
      </c>
      <c r="BO1532" s="12" t="s">
        <v>7891</v>
      </c>
      <c r="BP1532" s="12" t="s">
        <v>7891</v>
      </c>
      <c r="BQ1532" s="12" t="s">
        <v>7891</v>
      </c>
      <c r="BR1532" s="12" t="s">
        <v>11152</v>
      </c>
    </row>
    <row r="1533" spans="1:70" s="2" customFormat="1" ht="13" x14ac:dyDescent="0.3">
      <c r="A1533" s="2" t="s">
        <v>11407</v>
      </c>
      <c r="B1533" s="2" t="s">
        <v>11145</v>
      </c>
      <c r="C1533" s="9" t="s">
        <v>7891</v>
      </c>
      <c r="D1533" s="2" t="s">
        <v>11146</v>
      </c>
      <c r="E1533" s="2" t="s">
        <v>11147</v>
      </c>
      <c r="U1533" s="2" t="s">
        <v>7891</v>
      </c>
      <c r="V1533" s="2" t="s">
        <v>11148</v>
      </c>
      <c r="W1533" s="2" t="s">
        <v>7891</v>
      </c>
      <c r="X1533" s="2" t="s">
        <v>7891</v>
      </c>
      <c r="Y1533" s="2" t="s">
        <v>7891</v>
      </c>
      <c r="Z1533" s="2" t="s">
        <v>7891</v>
      </c>
      <c r="AA1533" s="2" t="s">
        <v>7891</v>
      </c>
      <c r="AB1533" s="2" t="s">
        <v>7891</v>
      </c>
      <c r="AC1533" s="2" t="s">
        <v>7891</v>
      </c>
      <c r="AD1533" s="2" t="s">
        <v>7891</v>
      </c>
      <c r="AE1533" s="2" t="s">
        <v>7891</v>
      </c>
      <c r="AF1533" s="2" t="s">
        <v>7891</v>
      </c>
      <c r="AG1533" s="2" t="s">
        <v>7891</v>
      </c>
      <c r="AH1533" s="2" t="s">
        <v>7891</v>
      </c>
      <c r="AI1533" s="2" t="s">
        <v>7891</v>
      </c>
      <c r="AJ1533" s="2" t="s">
        <v>7891</v>
      </c>
      <c r="AK1533" s="2" t="s">
        <v>7891</v>
      </c>
      <c r="AL1533" s="2" t="s">
        <v>7891</v>
      </c>
      <c r="AM1533" s="2" t="s">
        <v>7891</v>
      </c>
      <c r="AN1533" s="2" t="s">
        <v>7891</v>
      </c>
      <c r="AO1533" s="2" t="s">
        <v>11149</v>
      </c>
      <c r="AP1533" s="2" t="s">
        <v>11150</v>
      </c>
      <c r="AQ1533" s="2" t="s">
        <v>7891</v>
      </c>
      <c r="AR1533" s="2" t="s">
        <v>7891</v>
      </c>
      <c r="AS1533" s="2" t="s">
        <v>7891</v>
      </c>
      <c r="AT1533" s="2" t="s">
        <v>9082</v>
      </c>
      <c r="AU1533" s="2">
        <v>2020</v>
      </c>
      <c r="AV1533" s="2">
        <v>95</v>
      </c>
      <c r="AW1533" s="2">
        <v>10</v>
      </c>
      <c r="AX1533" s="2" t="s">
        <v>7891</v>
      </c>
      <c r="AY1533" s="2" t="s">
        <v>7891</v>
      </c>
      <c r="AZ1533" s="2" t="s">
        <v>7891</v>
      </c>
      <c r="BA1533" s="2" t="s">
        <v>7891</v>
      </c>
      <c r="BB1533" s="2">
        <v>2235</v>
      </c>
      <c r="BC1533" s="2">
        <v>2243</v>
      </c>
      <c r="BD1533" s="2" t="s">
        <v>7891</v>
      </c>
      <c r="BE1533" s="2" t="s">
        <v>11151</v>
      </c>
      <c r="BF1533" s="2" t="s">
        <v>7891</v>
      </c>
      <c r="BG1533" s="2" t="s">
        <v>7891</v>
      </c>
      <c r="BH1533" s="2" t="s">
        <v>7891</v>
      </c>
      <c r="BI1533" s="2" t="s">
        <v>7891</v>
      </c>
      <c r="BJ1533" s="2" t="s">
        <v>7891</v>
      </c>
      <c r="BK1533" s="2" t="s">
        <v>7891</v>
      </c>
      <c r="BL1533" s="2" t="s">
        <v>7891</v>
      </c>
      <c r="BM1533" s="2">
        <v>32448588</v>
      </c>
      <c r="BN1533" s="2" t="s">
        <v>7891</v>
      </c>
      <c r="BO1533" s="2" t="s">
        <v>7891</v>
      </c>
      <c r="BP1533" s="2" t="s">
        <v>7891</v>
      </c>
      <c r="BQ1533" s="2" t="s">
        <v>7891</v>
      </c>
      <c r="BR1533" s="2" t="s">
        <v>11152</v>
      </c>
    </row>
    <row r="1534" spans="1:70" s="12" customFormat="1" ht="13" x14ac:dyDescent="0.3">
      <c r="A1534" s="12" t="s">
        <v>6816</v>
      </c>
      <c r="B1534" s="12" t="s">
        <v>5220</v>
      </c>
      <c r="C1534" s="14">
        <v>2021</v>
      </c>
      <c r="D1534" s="12" t="s">
        <v>5219</v>
      </c>
      <c r="E1534" s="12" t="s">
        <v>5222</v>
      </c>
      <c r="G1534" s="12" t="s">
        <v>5221</v>
      </c>
      <c r="H1534" s="12" t="s">
        <v>4908</v>
      </c>
      <c r="K1534" s="13">
        <v>44238</v>
      </c>
      <c r="L1534" s="12" t="s">
        <v>5223</v>
      </c>
      <c r="M1534" s="12" t="s">
        <v>5224</v>
      </c>
      <c r="N1534" s="12" t="s">
        <v>2389</v>
      </c>
    </row>
    <row r="1535" spans="1:70" s="12" customFormat="1" ht="13" x14ac:dyDescent="0.3">
      <c r="A1535" s="12" t="s">
        <v>6816</v>
      </c>
      <c r="B1535" s="12" t="s">
        <v>4906</v>
      </c>
      <c r="C1535" s="14">
        <v>2021</v>
      </c>
      <c r="D1535" s="12" t="s">
        <v>4905</v>
      </c>
      <c r="E1535" s="12" t="s">
        <v>4909</v>
      </c>
      <c r="G1535" s="12" t="s">
        <v>4907</v>
      </c>
      <c r="H1535" s="12" t="s">
        <v>4908</v>
      </c>
      <c r="K1535" s="13">
        <v>44226</v>
      </c>
      <c r="L1535" s="12" t="s">
        <v>4910</v>
      </c>
      <c r="N1535" s="12" t="s">
        <v>2653</v>
      </c>
    </row>
    <row r="1536" spans="1:70" s="2" customFormat="1" ht="13" x14ac:dyDescent="0.3">
      <c r="A1536" s="2" t="s">
        <v>3856</v>
      </c>
      <c r="B1536" s="2" t="s">
        <v>2386</v>
      </c>
      <c r="C1536" s="9">
        <v>2021</v>
      </c>
      <c r="D1536" s="2" t="s">
        <v>2385</v>
      </c>
      <c r="E1536" s="2" t="s">
        <v>2387</v>
      </c>
      <c r="F1536" s="2" t="s">
        <v>2391</v>
      </c>
      <c r="G1536" s="2" t="str">
        <f>"08891591"</f>
        <v>08891591</v>
      </c>
      <c r="I1536" s="2" t="str">
        <f>"20210501"</f>
        <v>20210501</v>
      </c>
      <c r="J1536" s="2">
        <v>94</v>
      </c>
      <c r="L1536" s="2">
        <v>266</v>
      </c>
      <c r="M1536" s="2">
        <v>8</v>
      </c>
      <c r="N1536" s="2" t="s">
        <v>2388</v>
      </c>
      <c r="O1536" s="2" t="s">
        <v>2389</v>
      </c>
      <c r="P1536" s="2" t="s">
        <v>2124</v>
      </c>
      <c r="Q1536" s="2" t="s">
        <v>1495</v>
      </c>
      <c r="R1536" s="2" t="s">
        <v>2390</v>
      </c>
      <c r="T1536" s="2" t="s">
        <v>2391</v>
      </c>
      <c r="U1536" s="2" t="s">
        <v>2392</v>
      </c>
    </row>
    <row r="1537" spans="1:70" s="2" customFormat="1" ht="13" x14ac:dyDescent="0.3">
      <c r="A1537" s="2" t="s">
        <v>3856</v>
      </c>
      <c r="B1537" s="2" t="s">
        <v>2650</v>
      </c>
      <c r="C1537" s="9">
        <v>2021</v>
      </c>
      <c r="D1537" s="2" t="s">
        <v>2649</v>
      </c>
      <c r="E1537" s="2" t="s">
        <v>2651</v>
      </c>
      <c r="F1537" s="2" t="s">
        <v>2655</v>
      </c>
      <c r="G1537" s="2" t="str">
        <f>"14611457"</f>
        <v>14611457</v>
      </c>
      <c r="I1537" s="2" t="str">
        <f>"20210501"</f>
        <v>20210501</v>
      </c>
      <c r="J1537" s="2">
        <v>24</v>
      </c>
      <c r="K1537" s="2">
        <v>5</v>
      </c>
      <c r="L1537" s="2">
        <v>400</v>
      </c>
      <c r="M1537" s="2">
        <v>9</v>
      </c>
      <c r="N1537" s="2" t="s">
        <v>2652</v>
      </c>
      <c r="O1537" s="2" t="s">
        <v>2653</v>
      </c>
      <c r="P1537" s="2" t="s">
        <v>2077</v>
      </c>
      <c r="Q1537" s="2" t="s">
        <v>1495</v>
      </c>
      <c r="R1537" s="2" t="s">
        <v>2654</v>
      </c>
      <c r="T1537" s="2" t="s">
        <v>2655</v>
      </c>
      <c r="U1537" s="2" t="s">
        <v>2656</v>
      </c>
    </row>
    <row r="1538" spans="1:70" s="12" customFormat="1" ht="13" x14ac:dyDescent="0.3">
      <c r="A1538" s="12" t="s">
        <v>11404</v>
      </c>
      <c r="B1538" s="12" t="s">
        <v>9898</v>
      </c>
      <c r="C1538" s="14" t="s">
        <v>7891</v>
      </c>
      <c r="D1538" s="12" t="s">
        <v>5219</v>
      </c>
      <c r="E1538" s="12" t="s">
        <v>9899</v>
      </c>
      <c r="U1538" s="12" t="s">
        <v>7891</v>
      </c>
      <c r="V1538" s="12" t="s">
        <v>9900</v>
      </c>
      <c r="W1538" s="12" t="s">
        <v>7891</v>
      </c>
      <c r="X1538" s="12" t="s">
        <v>7891</v>
      </c>
      <c r="Y1538" s="12" t="s">
        <v>7891</v>
      </c>
      <c r="Z1538" s="12" t="s">
        <v>7891</v>
      </c>
      <c r="AA1538" s="12" t="s">
        <v>7891</v>
      </c>
      <c r="AB1538" s="12" t="s">
        <v>7891</v>
      </c>
      <c r="AC1538" s="12" t="s">
        <v>7891</v>
      </c>
      <c r="AD1538" s="12" t="s">
        <v>7891</v>
      </c>
      <c r="AE1538" s="12" t="s">
        <v>7891</v>
      </c>
      <c r="AF1538" s="12" t="s">
        <v>7891</v>
      </c>
      <c r="AG1538" s="12" t="s">
        <v>7891</v>
      </c>
      <c r="AH1538" s="12" t="s">
        <v>7891</v>
      </c>
      <c r="AI1538" s="12" t="s">
        <v>7891</v>
      </c>
      <c r="AJ1538" s="12" t="s">
        <v>7891</v>
      </c>
      <c r="AK1538" s="12" t="s">
        <v>7891</v>
      </c>
      <c r="AL1538" s="12" t="s">
        <v>7891</v>
      </c>
      <c r="AM1538" s="12" t="s">
        <v>7891</v>
      </c>
      <c r="AN1538" s="12" t="s">
        <v>7891</v>
      </c>
      <c r="AO1538" s="12" t="s">
        <v>9901</v>
      </c>
      <c r="AP1538" s="12" t="s">
        <v>9902</v>
      </c>
      <c r="AQ1538" s="12" t="s">
        <v>7891</v>
      </c>
      <c r="AR1538" s="12" t="s">
        <v>7891</v>
      </c>
      <c r="AS1538" s="12" t="s">
        <v>7891</v>
      </c>
      <c r="AT1538" s="12" t="s">
        <v>7967</v>
      </c>
      <c r="AU1538" s="12">
        <v>2021</v>
      </c>
      <c r="AV1538" s="12">
        <v>94</v>
      </c>
      <c r="AW1538" s="12" t="s">
        <v>7891</v>
      </c>
      <c r="AX1538" s="12" t="s">
        <v>7891</v>
      </c>
      <c r="AY1538" s="12" t="s">
        <v>7891</v>
      </c>
      <c r="AZ1538" s="12" t="s">
        <v>7891</v>
      </c>
      <c r="BA1538" s="12" t="s">
        <v>7891</v>
      </c>
      <c r="BB1538" s="12">
        <v>266</v>
      </c>
      <c r="BC1538" s="12">
        <v>273</v>
      </c>
      <c r="BD1538" s="12" t="s">
        <v>7891</v>
      </c>
      <c r="BE1538" s="12" t="s">
        <v>2389</v>
      </c>
      <c r="BF1538" s="12" t="s">
        <v>7891</v>
      </c>
      <c r="BG1538" s="12" t="s">
        <v>7968</v>
      </c>
      <c r="BH1538" s="12" t="s">
        <v>7891</v>
      </c>
      <c r="BI1538" s="12" t="s">
        <v>7891</v>
      </c>
      <c r="BJ1538" s="12" t="s">
        <v>7891</v>
      </c>
      <c r="BK1538" s="12" t="s">
        <v>7891</v>
      </c>
      <c r="BL1538" s="12" t="s">
        <v>7891</v>
      </c>
      <c r="BM1538" s="12">
        <v>33571631</v>
      </c>
      <c r="BN1538" s="12" t="s">
        <v>7891</v>
      </c>
      <c r="BO1538" s="12" t="s">
        <v>7891</v>
      </c>
      <c r="BP1538" s="12" t="s">
        <v>7891</v>
      </c>
      <c r="BQ1538" s="12" t="s">
        <v>7891</v>
      </c>
      <c r="BR1538" s="12" t="s">
        <v>9903</v>
      </c>
    </row>
    <row r="1539" spans="1:70" s="2" customFormat="1" ht="13" x14ac:dyDescent="0.3">
      <c r="A1539" s="2" t="s">
        <v>11404</v>
      </c>
      <c r="B1539" s="2" t="s">
        <v>11024</v>
      </c>
      <c r="C1539" s="9" t="s">
        <v>7891</v>
      </c>
      <c r="D1539" s="2" t="s">
        <v>11025</v>
      </c>
      <c r="E1539" s="2" t="s">
        <v>8885</v>
      </c>
      <c r="U1539" s="2" t="s">
        <v>7891</v>
      </c>
      <c r="V1539" s="2" t="s">
        <v>11026</v>
      </c>
      <c r="W1539" s="2" t="s">
        <v>7891</v>
      </c>
      <c r="X1539" s="2" t="s">
        <v>7891</v>
      </c>
      <c r="Y1539" s="2" t="s">
        <v>7891</v>
      </c>
      <c r="Z1539" s="2" t="s">
        <v>7891</v>
      </c>
      <c r="AA1539" s="2" t="s">
        <v>7891</v>
      </c>
      <c r="AB1539" s="2" t="s">
        <v>7891</v>
      </c>
      <c r="AC1539" s="2" t="s">
        <v>7891</v>
      </c>
      <c r="AD1539" s="2" t="s">
        <v>7891</v>
      </c>
      <c r="AE1539" s="2" t="s">
        <v>7891</v>
      </c>
      <c r="AF1539" s="2" t="s">
        <v>7891</v>
      </c>
      <c r="AG1539" s="2" t="s">
        <v>7891</v>
      </c>
      <c r="AH1539" s="2" t="s">
        <v>7891</v>
      </c>
      <c r="AI1539" s="2" t="s">
        <v>7891</v>
      </c>
      <c r="AJ1539" s="2" t="s">
        <v>7891</v>
      </c>
      <c r="AK1539" s="2" t="s">
        <v>7891</v>
      </c>
      <c r="AL1539" s="2" t="s">
        <v>7891</v>
      </c>
      <c r="AM1539" s="2" t="s">
        <v>7891</v>
      </c>
      <c r="AN1539" s="2" t="s">
        <v>7891</v>
      </c>
      <c r="AO1539" s="2" t="s">
        <v>8888</v>
      </c>
      <c r="AP1539" s="2" t="s">
        <v>8889</v>
      </c>
      <c r="AQ1539" s="2" t="s">
        <v>7891</v>
      </c>
      <c r="AR1539" s="2" t="s">
        <v>7891</v>
      </c>
      <c r="AS1539" s="2" t="s">
        <v>7891</v>
      </c>
      <c r="AT1539" s="2" t="s">
        <v>8907</v>
      </c>
      <c r="AU1539" s="2">
        <v>2020</v>
      </c>
      <c r="AV1539" s="2">
        <v>130</v>
      </c>
      <c r="AW1539" s="2" t="s">
        <v>7891</v>
      </c>
      <c r="AX1539" s="2" t="s">
        <v>7891</v>
      </c>
      <c r="AY1539" s="2" t="s">
        <v>7891</v>
      </c>
      <c r="AZ1539" s="2" t="s">
        <v>7891</v>
      </c>
      <c r="BA1539" s="2" t="s">
        <v>7891</v>
      </c>
      <c r="BB1539" s="2">
        <v>362</v>
      </c>
      <c r="BC1539" s="2">
        <v>371</v>
      </c>
      <c r="BD1539" s="2" t="s">
        <v>7891</v>
      </c>
      <c r="BE1539" s="2" t="s">
        <v>11027</v>
      </c>
      <c r="BF1539" s="2" t="s">
        <v>7891</v>
      </c>
      <c r="BG1539" s="2" t="s">
        <v>7891</v>
      </c>
      <c r="BH1539" s="2" t="s">
        <v>7891</v>
      </c>
      <c r="BI1539" s="2" t="s">
        <v>7891</v>
      </c>
      <c r="BJ1539" s="2" t="s">
        <v>7891</v>
      </c>
      <c r="BK1539" s="2" t="s">
        <v>7891</v>
      </c>
      <c r="BL1539" s="2" t="s">
        <v>7891</v>
      </c>
      <c r="BM1539" s="2">
        <v>32882578</v>
      </c>
      <c r="BN1539" s="2" t="s">
        <v>7891</v>
      </c>
      <c r="BO1539" s="2" t="s">
        <v>7891</v>
      </c>
      <c r="BP1539" s="2" t="s">
        <v>7891</v>
      </c>
      <c r="BQ1539" s="2" t="s">
        <v>7891</v>
      </c>
      <c r="BR1539" s="2" t="s">
        <v>11028</v>
      </c>
    </row>
    <row r="1540" spans="1:70" s="12" customFormat="1" ht="13" x14ac:dyDescent="0.3">
      <c r="A1540" s="12" t="s">
        <v>11404</v>
      </c>
      <c r="B1540" s="12" t="s">
        <v>10359</v>
      </c>
      <c r="C1540" s="14" t="s">
        <v>7891</v>
      </c>
      <c r="D1540" s="12" t="s">
        <v>4905</v>
      </c>
      <c r="E1540" s="12" t="s">
        <v>10360</v>
      </c>
      <c r="U1540" s="12" t="s">
        <v>7891</v>
      </c>
      <c r="V1540" s="12" t="s">
        <v>10361</v>
      </c>
      <c r="W1540" s="12" t="s">
        <v>7891</v>
      </c>
      <c r="X1540" s="12" t="s">
        <v>7891</v>
      </c>
      <c r="Y1540" s="12" t="s">
        <v>7891</v>
      </c>
      <c r="Z1540" s="12" t="s">
        <v>7891</v>
      </c>
      <c r="AA1540" s="12" t="s">
        <v>7891</v>
      </c>
      <c r="AB1540" s="12" t="s">
        <v>7891</v>
      </c>
      <c r="AC1540" s="12" t="s">
        <v>7891</v>
      </c>
      <c r="AD1540" s="12" t="s">
        <v>7891</v>
      </c>
      <c r="AE1540" s="12" t="s">
        <v>7891</v>
      </c>
      <c r="AF1540" s="12" t="s">
        <v>7891</v>
      </c>
      <c r="AG1540" s="12" t="s">
        <v>7891</v>
      </c>
      <c r="AH1540" s="12" t="s">
        <v>7891</v>
      </c>
      <c r="AI1540" s="12" t="s">
        <v>7891</v>
      </c>
      <c r="AJ1540" s="12" t="s">
        <v>7891</v>
      </c>
      <c r="AK1540" s="12" t="s">
        <v>7891</v>
      </c>
      <c r="AL1540" s="12" t="s">
        <v>7891</v>
      </c>
      <c r="AM1540" s="12" t="s">
        <v>7891</v>
      </c>
      <c r="AN1540" s="12" t="s">
        <v>7891</v>
      </c>
      <c r="AO1540" s="12" t="s">
        <v>10362</v>
      </c>
      <c r="AP1540" s="12" t="s">
        <v>10363</v>
      </c>
      <c r="AQ1540" s="12" t="s">
        <v>7891</v>
      </c>
      <c r="AR1540" s="12" t="s">
        <v>7891</v>
      </c>
      <c r="AS1540" s="12" t="s">
        <v>7891</v>
      </c>
      <c r="AT1540" s="12" t="s">
        <v>7967</v>
      </c>
      <c r="AU1540" s="12">
        <v>2021</v>
      </c>
      <c r="AV1540" s="12">
        <v>24</v>
      </c>
      <c r="AW1540" s="12">
        <v>5</v>
      </c>
      <c r="AX1540" s="12" t="s">
        <v>7891</v>
      </c>
      <c r="AY1540" s="12" t="s">
        <v>7891</v>
      </c>
      <c r="AZ1540" s="12" t="s">
        <v>7891</v>
      </c>
      <c r="BA1540" s="12" t="s">
        <v>7891</v>
      </c>
      <c r="BB1540" s="12">
        <v>400</v>
      </c>
      <c r="BC1540" s="12">
        <v>408</v>
      </c>
      <c r="BD1540" s="12" t="s">
        <v>7891</v>
      </c>
      <c r="BE1540" s="12" t="s">
        <v>2653</v>
      </c>
      <c r="BF1540" s="12" t="s">
        <v>7891</v>
      </c>
      <c r="BG1540" s="12" t="s">
        <v>10364</v>
      </c>
      <c r="BH1540" s="12" t="s">
        <v>7891</v>
      </c>
      <c r="BI1540" s="12" t="s">
        <v>7891</v>
      </c>
      <c r="BJ1540" s="12" t="s">
        <v>7891</v>
      </c>
      <c r="BK1540" s="12" t="s">
        <v>7891</v>
      </c>
      <c r="BL1540" s="12" t="s">
        <v>7891</v>
      </c>
      <c r="BM1540" s="12">
        <v>33515455</v>
      </c>
      <c r="BN1540" s="12" t="s">
        <v>7891</v>
      </c>
      <c r="BO1540" s="12" t="s">
        <v>7891</v>
      </c>
      <c r="BP1540" s="12" t="s">
        <v>7891</v>
      </c>
      <c r="BQ1540" s="12" t="s">
        <v>7891</v>
      </c>
      <c r="BR1540" s="12" t="s">
        <v>10365</v>
      </c>
    </row>
    <row r="1541" spans="1:70" s="2" customFormat="1" ht="13" x14ac:dyDescent="0.3">
      <c r="A1541" s="2" t="s">
        <v>3856</v>
      </c>
      <c r="B1541" s="2" t="s">
        <v>2867</v>
      </c>
      <c r="C1541" s="9">
        <v>2021</v>
      </c>
      <c r="D1541" s="2" t="s">
        <v>2866</v>
      </c>
      <c r="F1541" s="2" t="s">
        <v>2871</v>
      </c>
      <c r="H1541" s="2" t="str">
        <f>"9781433836367; 9781433837302"</f>
        <v>9781433836367; 9781433837302</v>
      </c>
      <c r="I1541" s="2" t="str">
        <f>"20210101"</f>
        <v>20210101</v>
      </c>
      <c r="M1541" s="2">
        <v>338</v>
      </c>
      <c r="N1541" s="2" t="s">
        <v>2868</v>
      </c>
      <c r="O1541" s="2" t="s">
        <v>2869</v>
      </c>
      <c r="P1541" s="2" t="s">
        <v>441</v>
      </c>
      <c r="Q1541" s="2" t="s">
        <v>2304</v>
      </c>
      <c r="R1541" s="2" t="s">
        <v>2870</v>
      </c>
      <c r="T1541" s="2" t="s">
        <v>2871</v>
      </c>
      <c r="U1541" s="2" t="s">
        <v>2872</v>
      </c>
    </row>
    <row r="1542" spans="1:70" s="12" customFormat="1" ht="13" x14ac:dyDescent="0.3">
      <c r="A1542" s="12" t="s">
        <v>6816</v>
      </c>
      <c r="B1542" s="12" t="s">
        <v>6525</v>
      </c>
      <c r="C1542" s="14">
        <v>2022</v>
      </c>
      <c r="D1542" s="12" t="s">
        <v>6524</v>
      </c>
      <c r="E1542" s="12" t="s">
        <v>6528</v>
      </c>
      <c r="G1542" s="12" t="s">
        <v>6526</v>
      </c>
      <c r="H1542" s="12" t="s">
        <v>6527</v>
      </c>
      <c r="K1542" s="13">
        <v>44563</v>
      </c>
      <c r="N1542" s="12" t="s">
        <v>932</v>
      </c>
    </row>
    <row r="1543" spans="1:70" s="2" customFormat="1" ht="13" x14ac:dyDescent="0.3">
      <c r="A1543" s="2" t="s">
        <v>1827</v>
      </c>
      <c r="B1543" s="2" t="s">
        <v>930</v>
      </c>
      <c r="C1543" s="10">
        <v>2022</v>
      </c>
      <c r="D1543" s="2" t="s">
        <v>929</v>
      </c>
      <c r="E1543" s="2" t="s">
        <v>931</v>
      </c>
      <c r="F1543" s="2" t="s">
        <v>933</v>
      </c>
      <c r="G1543" s="2" t="str">
        <f>"03768716"</f>
        <v>03768716</v>
      </c>
      <c r="I1543" s="2" t="str">
        <f>"Feb2022"</f>
        <v>Feb2022</v>
      </c>
      <c r="J1543" s="2">
        <v>231</v>
      </c>
      <c r="M1543" s="2">
        <v>1</v>
      </c>
      <c r="N1543" s="2">
        <v>154946164</v>
      </c>
      <c r="O1543" s="2" t="s">
        <v>932</v>
      </c>
      <c r="P1543" s="2" t="s">
        <v>449</v>
      </c>
      <c r="Q1543" s="2" t="s">
        <v>467</v>
      </c>
      <c r="U1543" s="2" t="s">
        <v>934</v>
      </c>
    </row>
    <row r="1544" spans="1:70" s="12" customFormat="1" ht="13" x14ac:dyDescent="0.3">
      <c r="A1544" s="12" t="s">
        <v>6816</v>
      </c>
      <c r="B1544" s="12" t="s">
        <v>6359</v>
      </c>
      <c r="C1544" s="14">
        <v>2022</v>
      </c>
      <c r="D1544" s="12" t="s">
        <v>6358</v>
      </c>
      <c r="E1544" s="12" t="s">
        <v>6362</v>
      </c>
      <c r="G1544" s="12" t="s">
        <v>6360</v>
      </c>
      <c r="H1544" s="12" t="s">
        <v>6361</v>
      </c>
      <c r="K1544" s="13">
        <v>44126</v>
      </c>
      <c r="N1544" s="12" t="s">
        <v>1695</v>
      </c>
    </row>
    <row r="1545" spans="1:70" s="12" customFormat="1" ht="13" x14ac:dyDescent="0.3">
      <c r="A1545" s="12" t="s">
        <v>11404</v>
      </c>
      <c r="B1545" s="12" t="s">
        <v>11069</v>
      </c>
      <c r="C1545" s="14" t="s">
        <v>7891</v>
      </c>
      <c r="D1545" s="12" t="s">
        <v>6358</v>
      </c>
      <c r="E1545" s="12" t="s">
        <v>11070</v>
      </c>
      <c r="U1545" s="12" t="s">
        <v>7891</v>
      </c>
      <c r="V1545" s="12" t="s">
        <v>11071</v>
      </c>
      <c r="W1545" s="12" t="s">
        <v>7891</v>
      </c>
      <c r="X1545" s="12" t="s">
        <v>7891</v>
      </c>
      <c r="Y1545" s="12" t="s">
        <v>7891</v>
      </c>
      <c r="Z1545" s="12" t="s">
        <v>7891</v>
      </c>
      <c r="AA1545" s="12" t="s">
        <v>7891</v>
      </c>
      <c r="AB1545" s="12" t="s">
        <v>11072</v>
      </c>
      <c r="AC1545" s="12" t="s">
        <v>7891</v>
      </c>
      <c r="AD1545" s="12" t="s">
        <v>7891</v>
      </c>
      <c r="AE1545" s="12" t="s">
        <v>7891</v>
      </c>
      <c r="AF1545" s="12" t="s">
        <v>7891</v>
      </c>
      <c r="AG1545" s="12" t="s">
        <v>7891</v>
      </c>
      <c r="AH1545" s="12" t="s">
        <v>7891</v>
      </c>
      <c r="AI1545" s="12" t="s">
        <v>7891</v>
      </c>
      <c r="AJ1545" s="12" t="s">
        <v>7891</v>
      </c>
      <c r="AK1545" s="12" t="s">
        <v>7891</v>
      </c>
      <c r="AL1545" s="12" t="s">
        <v>7891</v>
      </c>
      <c r="AM1545" s="12" t="s">
        <v>7891</v>
      </c>
      <c r="AN1545" s="12" t="s">
        <v>7891</v>
      </c>
      <c r="AO1545" s="12" t="s">
        <v>11073</v>
      </c>
      <c r="AP1545" s="12" t="s">
        <v>11074</v>
      </c>
      <c r="AQ1545" s="12" t="s">
        <v>7891</v>
      </c>
      <c r="AR1545" s="12" t="s">
        <v>7891</v>
      </c>
      <c r="AS1545" s="12" t="s">
        <v>7891</v>
      </c>
      <c r="AT1545" s="12" t="s">
        <v>8621</v>
      </c>
      <c r="AU1545" s="12">
        <v>2022</v>
      </c>
      <c r="AV1545" s="12">
        <v>41</v>
      </c>
      <c r="AW1545" s="12">
        <v>1</v>
      </c>
      <c r="AX1545" s="12" t="s">
        <v>7891</v>
      </c>
      <c r="AY1545" s="12" t="s">
        <v>7891</v>
      </c>
      <c r="AZ1545" s="12" t="s">
        <v>7891</v>
      </c>
      <c r="BA1545" s="12" t="s">
        <v>7891</v>
      </c>
      <c r="BB1545" s="12">
        <v>181</v>
      </c>
      <c r="BC1545" s="12">
        <v>186</v>
      </c>
      <c r="BD1545" s="12">
        <v>733464820966512</v>
      </c>
      <c r="BE1545" s="12" t="s">
        <v>1695</v>
      </c>
      <c r="BF1545" s="12" t="s">
        <v>7891</v>
      </c>
      <c r="BG1545" s="12" t="s">
        <v>11067</v>
      </c>
      <c r="BH1545" s="12" t="s">
        <v>7891</v>
      </c>
      <c r="BI1545" s="12" t="s">
        <v>7891</v>
      </c>
      <c r="BJ1545" s="12" t="s">
        <v>7891</v>
      </c>
      <c r="BK1545" s="12" t="s">
        <v>7891</v>
      </c>
      <c r="BL1545" s="12" t="s">
        <v>7891</v>
      </c>
      <c r="BM1545" s="12">
        <v>33090056</v>
      </c>
      <c r="BN1545" s="12" t="s">
        <v>7891</v>
      </c>
      <c r="BO1545" s="12" t="s">
        <v>7891</v>
      </c>
      <c r="BP1545" s="12" t="s">
        <v>7891</v>
      </c>
      <c r="BQ1545" s="12" t="s">
        <v>7891</v>
      </c>
      <c r="BR1545" s="12" t="s">
        <v>11075</v>
      </c>
    </row>
    <row r="1546" spans="1:70" s="2" customFormat="1" ht="13" x14ac:dyDescent="0.3">
      <c r="A1546" s="2" t="s">
        <v>1827</v>
      </c>
      <c r="B1546" s="2" t="s">
        <v>1693</v>
      </c>
      <c r="C1546" s="10" t="str">
        <f>"2022"</f>
        <v>2022</v>
      </c>
      <c r="D1546" s="2" t="s">
        <v>1692</v>
      </c>
      <c r="E1546" s="2" t="s">
        <v>1694</v>
      </c>
      <c r="F1546" s="2" t="s">
        <v>1697</v>
      </c>
      <c r="G1546" s="2" t="str">
        <f>"07334648"</f>
        <v>07334648</v>
      </c>
      <c r="I1546" s="2" t="str">
        <f>"Jan2022"</f>
        <v>Jan2022</v>
      </c>
      <c r="J1546" s="2">
        <v>41</v>
      </c>
      <c r="K1546" s="2">
        <v>1</v>
      </c>
      <c r="L1546" s="2">
        <v>181</v>
      </c>
      <c r="M1546" s="2">
        <v>6</v>
      </c>
      <c r="N1546" s="2">
        <v>154067695</v>
      </c>
      <c r="O1546" s="2" t="s">
        <v>1695</v>
      </c>
      <c r="P1546" s="2" t="s">
        <v>481</v>
      </c>
      <c r="Q1546" s="2" t="s">
        <v>442</v>
      </c>
      <c r="R1546" s="2" t="s">
        <v>1696</v>
      </c>
      <c r="U1546" s="2" t="s">
        <v>1698</v>
      </c>
    </row>
    <row r="1547" spans="1:70" s="12" customFormat="1" ht="13" x14ac:dyDescent="0.3">
      <c r="A1547" s="12" t="s">
        <v>11404</v>
      </c>
      <c r="B1547" s="12" t="s">
        <v>10877</v>
      </c>
      <c r="C1547" s="14" t="s">
        <v>7891</v>
      </c>
      <c r="D1547" s="12" t="s">
        <v>10878</v>
      </c>
      <c r="E1547" s="12" t="s">
        <v>10879</v>
      </c>
      <c r="U1547" s="12" t="s">
        <v>7891</v>
      </c>
      <c r="V1547" s="12" t="s">
        <v>10880</v>
      </c>
      <c r="W1547" s="12" t="s">
        <v>7891</v>
      </c>
      <c r="X1547" s="12" t="s">
        <v>7891</v>
      </c>
      <c r="Y1547" s="12" t="s">
        <v>7891</v>
      </c>
      <c r="Z1547" s="12" t="s">
        <v>7891</v>
      </c>
      <c r="AA1547" s="12" t="s">
        <v>10881</v>
      </c>
      <c r="AB1547" s="12" t="s">
        <v>10882</v>
      </c>
      <c r="AC1547" s="12" t="s">
        <v>7891</v>
      </c>
      <c r="AD1547" s="12" t="s">
        <v>7891</v>
      </c>
      <c r="AE1547" s="12" t="s">
        <v>7891</v>
      </c>
      <c r="AF1547" s="12" t="s">
        <v>7891</v>
      </c>
      <c r="AG1547" s="12" t="s">
        <v>7891</v>
      </c>
      <c r="AH1547" s="12" t="s">
        <v>7891</v>
      </c>
      <c r="AI1547" s="12" t="s">
        <v>7891</v>
      </c>
      <c r="AJ1547" s="12" t="s">
        <v>7891</v>
      </c>
      <c r="AK1547" s="12" t="s">
        <v>7891</v>
      </c>
      <c r="AL1547" s="12" t="s">
        <v>7891</v>
      </c>
      <c r="AM1547" s="12" t="s">
        <v>7891</v>
      </c>
      <c r="AN1547" s="12" t="s">
        <v>7891</v>
      </c>
      <c r="AO1547" s="12" t="s">
        <v>10883</v>
      </c>
      <c r="AP1547" s="12" t="s">
        <v>7891</v>
      </c>
      <c r="AQ1547" s="12" t="s">
        <v>7891</v>
      </c>
      <c r="AR1547" s="12" t="s">
        <v>7891</v>
      </c>
      <c r="AS1547" s="12" t="s">
        <v>7891</v>
      </c>
      <c r="AT1547" s="12" t="s">
        <v>7924</v>
      </c>
      <c r="AU1547" s="12">
        <v>2020</v>
      </c>
      <c r="AV1547" s="12">
        <v>11</v>
      </c>
      <c r="AW1547" s="12">
        <v>3</v>
      </c>
      <c r="AX1547" s="12" t="s">
        <v>7891</v>
      </c>
      <c r="AY1547" s="12">
        <v>1</v>
      </c>
      <c r="AZ1547" s="12" t="s">
        <v>7891</v>
      </c>
      <c r="BA1547" s="12" t="s">
        <v>7891</v>
      </c>
      <c r="BB1547" s="12">
        <v>31</v>
      </c>
      <c r="BC1547" s="12">
        <v>40</v>
      </c>
      <c r="BD1547" s="12" t="s">
        <v>7891</v>
      </c>
      <c r="BE1547" s="12" t="s">
        <v>10884</v>
      </c>
      <c r="BF1547" s="12" t="s">
        <v>7891</v>
      </c>
      <c r="BG1547" s="12" t="s">
        <v>7891</v>
      </c>
      <c r="BH1547" s="12" t="s">
        <v>7891</v>
      </c>
      <c r="BI1547" s="12" t="s">
        <v>7891</v>
      </c>
      <c r="BJ1547" s="12" t="s">
        <v>7891</v>
      </c>
      <c r="BK1547" s="12" t="s">
        <v>7891</v>
      </c>
      <c r="BL1547" s="12" t="s">
        <v>7891</v>
      </c>
      <c r="BM1547" s="12" t="s">
        <v>7891</v>
      </c>
      <c r="BN1547" s="12" t="s">
        <v>7891</v>
      </c>
      <c r="BO1547" s="12" t="s">
        <v>7891</v>
      </c>
      <c r="BP1547" s="12" t="s">
        <v>7891</v>
      </c>
      <c r="BQ1547" s="12" t="s">
        <v>7891</v>
      </c>
      <c r="BR1547" s="12" t="s">
        <v>10885</v>
      </c>
    </row>
    <row r="1548" spans="1:70" s="2" customFormat="1" ht="13" x14ac:dyDescent="0.3">
      <c r="A1548" s="2" t="s">
        <v>11408</v>
      </c>
      <c r="B1548" s="2" t="s">
        <v>10877</v>
      </c>
      <c r="C1548" s="9" t="s">
        <v>7891</v>
      </c>
      <c r="D1548" s="2" t="s">
        <v>10878</v>
      </c>
      <c r="E1548" s="2" t="s">
        <v>10879</v>
      </c>
      <c r="U1548" s="2" t="s">
        <v>7891</v>
      </c>
      <c r="V1548" s="2" t="s">
        <v>10880</v>
      </c>
      <c r="W1548" s="2" t="s">
        <v>7891</v>
      </c>
      <c r="X1548" s="2" t="s">
        <v>7891</v>
      </c>
      <c r="Y1548" s="2" t="s">
        <v>7891</v>
      </c>
      <c r="Z1548" s="2" t="s">
        <v>7891</v>
      </c>
      <c r="AA1548" s="2" t="s">
        <v>10881</v>
      </c>
      <c r="AB1548" s="2" t="s">
        <v>10882</v>
      </c>
      <c r="AC1548" s="2" t="s">
        <v>7891</v>
      </c>
      <c r="AD1548" s="2" t="s">
        <v>7891</v>
      </c>
      <c r="AE1548" s="2" t="s">
        <v>7891</v>
      </c>
      <c r="AF1548" s="2" t="s">
        <v>7891</v>
      </c>
      <c r="AG1548" s="2" t="s">
        <v>7891</v>
      </c>
      <c r="AH1548" s="2" t="s">
        <v>7891</v>
      </c>
      <c r="AI1548" s="2" t="s">
        <v>7891</v>
      </c>
      <c r="AJ1548" s="2" t="s">
        <v>7891</v>
      </c>
      <c r="AK1548" s="2" t="s">
        <v>7891</v>
      </c>
      <c r="AL1548" s="2" t="s">
        <v>7891</v>
      </c>
      <c r="AM1548" s="2" t="s">
        <v>7891</v>
      </c>
      <c r="AN1548" s="2" t="s">
        <v>7891</v>
      </c>
      <c r="AO1548" s="2" t="s">
        <v>10883</v>
      </c>
      <c r="AP1548" s="2" t="s">
        <v>7891</v>
      </c>
      <c r="AQ1548" s="2" t="s">
        <v>7891</v>
      </c>
      <c r="AR1548" s="2" t="s">
        <v>7891</v>
      </c>
      <c r="AS1548" s="2" t="s">
        <v>7891</v>
      </c>
      <c r="AT1548" s="2" t="s">
        <v>7924</v>
      </c>
      <c r="AU1548" s="2">
        <v>2020</v>
      </c>
      <c r="AV1548" s="2">
        <v>11</v>
      </c>
      <c r="AW1548" s="2">
        <v>3</v>
      </c>
      <c r="AX1548" s="2" t="s">
        <v>7891</v>
      </c>
      <c r="AY1548" s="2">
        <v>1</v>
      </c>
      <c r="AZ1548" s="2" t="s">
        <v>7891</v>
      </c>
      <c r="BA1548" s="2" t="s">
        <v>7891</v>
      </c>
      <c r="BB1548" s="2">
        <v>31</v>
      </c>
      <c r="BC1548" s="2">
        <v>40</v>
      </c>
      <c r="BD1548" s="2" t="s">
        <v>7891</v>
      </c>
      <c r="BE1548" s="2" t="s">
        <v>10884</v>
      </c>
      <c r="BF1548" s="2" t="s">
        <v>7891</v>
      </c>
      <c r="BG1548" s="2" t="s">
        <v>7891</v>
      </c>
      <c r="BH1548" s="2" t="s">
        <v>7891</v>
      </c>
      <c r="BI1548" s="2" t="s">
        <v>7891</v>
      </c>
      <c r="BJ1548" s="2" t="s">
        <v>7891</v>
      </c>
      <c r="BK1548" s="2" t="s">
        <v>7891</v>
      </c>
      <c r="BL1548" s="2" t="s">
        <v>7891</v>
      </c>
      <c r="BM1548" s="2" t="s">
        <v>7891</v>
      </c>
      <c r="BN1548" s="2" t="s">
        <v>7891</v>
      </c>
      <c r="BO1548" s="2" t="s">
        <v>7891</v>
      </c>
      <c r="BP1548" s="2" t="s">
        <v>7891</v>
      </c>
      <c r="BQ1548" s="2" t="s">
        <v>7891</v>
      </c>
      <c r="BR1548" s="2" t="s">
        <v>10885</v>
      </c>
    </row>
    <row r="1549" spans="1:70" s="12" customFormat="1" ht="13" x14ac:dyDescent="0.3">
      <c r="A1549" s="12" t="s">
        <v>6816</v>
      </c>
      <c r="B1549" s="12" t="s">
        <v>5366</v>
      </c>
      <c r="C1549" s="14">
        <v>2021</v>
      </c>
      <c r="D1549" s="12" t="s">
        <v>5365</v>
      </c>
      <c r="E1549" s="12" t="s">
        <v>5209</v>
      </c>
      <c r="G1549" s="12" t="s">
        <v>5367</v>
      </c>
      <c r="H1549" s="12" t="s">
        <v>5368</v>
      </c>
      <c r="K1549" s="13">
        <v>44349</v>
      </c>
      <c r="L1549" s="12" t="s">
        <v>5369</v>
      </c>
      <c r="N1549" s="12" t="s">
        <v>5370</v>
      </c>
    </row>
    <row r="1550" spans="1:70" s="2" customFormat="1" ht="13" x14ac:dyDescent="0.3">
      <c r="A1550" s="2" t="s">
        <v>7072</v>
      </c>
      <c r="B1550" s="2" t="s">
        <v>5366</v>
      </c>
      <c r="C1550" s="9">
        <v>2021</v>
      </c>
      <c r="D1550" s="2" t="s">
        <v>5365</v>
      </c>
      <c r="E1550" s="2" t="s">
        <v>5209</v>
      </c>
      <c r="G1550" s="2" t="s">
        <v>5367</v>
      </c>
      <c r="H1550" s="2" t="s">
        <v>5368</v>
      </c>
      <c r="K1550" s="11">
        <v>44349</v>
      </c>
      <c r="L1550" s="2" t="s">
        <v>5369</v>
      </c>
      <c r="N1550" s="2" t="s">
        <v>5370</v>
      </c>
    </row>
    <row r="1551" spans="1:70" s="2" customFormat="1" ht="13" x14ac:dyDescent="0.3">
      <c r="A1551" s="2" t="s">
        <v>6816</v>
      </c>
      <c r="B1551" s="2" t="s">
        <v>5424</v>
      </c>
      <c r="C1551" s="9">
        <v>2021</v>
      </c>
      <c r="D1551" s="2" t="s">
        <v>5423</v>
      </c>
      <c r="E1551" s="2" t="s">
        <v>4600</v>
      </c>
      <c r="G1551" s="2" t="s">
        <v>5425</v>
      </c>
      <c r="H1551" s="2" t="s">
        <v>5368</v>
      </c>
      <c r="K1551" s="11">
        <v>44361</v>
      </c>
      <c r="L1551" s="2" t="s">
        <v>5426</v>
      </c>
      <c r="N1551" s="2" t="s">
        <v>5427</v>
      </c>
    </row>
    <row r="1552" spans="1:70" s="2" customFormat="1" ht="13" x14ac:dyDescent="0.3">
      <c r="A1552" s="2" t="s">
        <v>11404</v>
      </c>
      <c r="B1552" s="2" t="s">
        <v>11379</v>
      </c>
      <c r="C1552" s="9" t="s">
        <v>7891</v>
      </c>
      <c r="D1552" s="2" t="s">
        <v>11380</v>
      </c>
      <c r="E1552" s="2" t="s">
        <v>11381</v>
      </c>
      <c r="U1552" s="2" t="s">
        <v>7891</v>
      </c>
      <c r="V1552" s="2" t="s">
        <v>11382</v>
      </c>
      <c r="W1552" s="2" t="s">
        <v>7891</v>
      </c>
      <c r="X1552" s="2" t="s">
        <v>7891</v>
      </c>
      <c r="Y1552" s="2" t="s">
        <v>7891</v>
      </c>
      <c r="Z1552" s="2" t="s">
        <v>7891</v>
      </c>
      <c r="AA1552" s="2" t="s">
        <v>11383</v>
      </c>
      <c r="AB1552" s="2" t="s">
        <v>11384</v>
      </c>
      <c r="AC1552" s="2" t="s">
        <v>7891</v>
      </c>
      <c r="AD1552" s="2" t="s">
        <v>7891</v>
      </c>
      <c r="AE1552" s="2" t="s">
        <v>7891</v>
      </c>
      <c r="AF1552" s="2" t="s">
        <v>7891</v>
      </c>
      <c r="AG1552" s="2" t="s">
        <v>7891</v>
      </c>
      <c r="AH1552" s="2" t="s">
        <v>7891</v>
      </c>
      <c r="AI1552" s="2" t="s">
        <v>7891</v>
      </c>
      <c r="AJ1552" s="2" t="s">
        <v>7891</v>
      </c>
      <c r="AK1552" s="2" t="s">
        <v>7891</v>
      </c>
      <c r="AL1552" s="2" t="s">
        <v>7891</v>
      </c>
      <c r="AM1552" s="2" t="s">
        <v>7891</v>
      </c>
      <c r="AN1552" s="2" t="s">
        <v>7891</v>
      </c>
      <c r="AO1552" s="2" t="s">
        <v>7891</v>
      </c>
      <c r="AP1552" s="2" t="s">
        <v>7891</v>
      </c>
      <c r="AQ1552" s="2" t="s">
        <v>11385</v>
      </c>
      <c r="AR1552" s="2" t="s">
        <v>7891</v>
      </c>
      <c r="AS1552" s="2" t="s">
        <v>7891</v>
      </c>
      <c r="AT1552" s="2" t="s">
        <v>7891</v>
      </c>
      <c r="AU1552" s="2">
        <v>2020</v>
      </c>
      <c r="AV1552" s="2" t="s">
        <v>7891</v>
      </c>
      <c r="AW1552" s="2" t="s">
        <v>7891</v>
      </c>
      <c r="AX1552" s="2" t="s">
        <v>7891</v>
      </c>
      <c r="AY1552" s="2" t="s">
        <v>7891</v>
      </c>
      <c r="AZ1552" s="2" t="s">
        <v>7891</v>
      </c>
      <c r="BA1552" s="2" t="s">
        <v>7891</v>
      </c>
      <c r="BB1552" s="2">
        <v>590</v>
      </c>
      <c r="BC1552" s="2">
        <v>595</v>
      </c>
      <c r="BD1552" s="2" t="s">
        <v>7891</v>
      </c>
      <c r="BE1552" s="2" t="s">
        <v>7891</v>
      </c>
      <c r="BF1552" s="2" t="s">
        <v>7891</v>
      </c>
      <c r="BG1552" s="2" t="s">
        <v>7891</v>
      </c>
      <c r="BH1552" s="2" t="s">
        <v>7891</v>
      </c>
      <c r="BI1552" s="2" t="s">
        <v>7891</v>
      </c>
      <c r="BJ1552" s="2" t="s">
        <v>7891</v>
      </c>
      <c r="BK1552" s="2" t="s">
        <v>7891</v>
      </c>
      <c r="BL1552" s="2" t="s">
        <v>7891</v>
      </c>
      <c r="BM1552" s="2" t="s">
        <v>7891</v>
      </c>
      <c r="BN1552" s="2" t="s">
        <v>7891</v>
      </c>
      <c r="BO1552" s="2" t="s">
        <v>7891</v>
      </c>
      <c r="BP1552" s="2" t="s">
        <v>7891</v>
      </c>
      <c r="BQ1552" s="2" t="s">
        <v>7891</v>
      </c>
      <c r="BR1552" s="2" t="s">
        <v>11386</v>
      </c>
    </row>
    <row r="1553" spans="1:70" s="12" customFormat="1" ht="13" x14ac:dyDescent="0.3">
      <c r="A1553" s="12" t="s">
        <v>6816</v>
      </c>
      <c r="B1553" s="12" t="s">
        <v>4679</v>
      </c>
      <c r="C1553" s="14">
        <v>2021</v>
      </c>
      <c r="D1553" s="12" t="s">
        <v>4678</v>
      </c>
      <c r="E1553" s="12" t="s">
        <v>4682</v>
      </c>
      <c r="G1553" s="12" t="s">
        <v>4680</v>
      </c>
      <c r="H1553" s="12" t="s">
        <v>4681</v>
      </c>
      <c r="K1553" s="13">
        <v>44518</v>
      </c>
      <c r="L1553" s="12" t="s">
        <v>4683</v>
      </c>
      <c r="N1553" s="12" t="s">
        <v>578</v>
      </c>
    </row>
    <row r="1554" spans="1:70" s="2" customFormat="1" ht="13" x14ac:dyDescent="0.3">
      <c r="A1554" s="2" t="s">
        <v>11404</v>
      </c>
      <c r="B1554" s="2" t="s">
        <v>9744</v>
      </c>
      <c r="C1554" s="9" t="s">
        <v>7891</v>
      </c>
      <c r="D1554" s="2" t="s">
        <v>9745</v>
      </c>
      <c r="E1554" s="2" t="s">
        <v>9746</v>
      </c>
      <c r="U1554" s="2" t="s">
        <v>7891</v>
      </c>
      <c r="V1554" s="2" t="s">
        <v>9747</v>
      </c>
      <c r="W1554" s="2" t="s">
        <v>7891</v>
      </c>
      <c r="X1554" s="2" t="s">
        <v>7891</v>
      </c>
      <c r="Y1554" s="2" t="s">
        <v>7891</v>
      </c>
      <c r="Z1554" s="2" t="s">
        <v>7891</v>
      </c>
      <c r="AA1554" s="2" t="s">
        <v>7891</v>
      </c>
      <c r="AB1554" s="2" t="s">
        <v>7891</v>
      </c>
      <c r="AC1554" s="2" t="s">
        <v>7891</v>
      </c>
      <c r="AD1554" s="2" t="s">
        <v>7891</v>
      </c>
      <c r="AE1554" s="2" t="s">
        <v>7891</v>
      </c>
      <c r="AF1554" s="2" t="s">
        <v>7891</v>
      </c>
      <c r="AG1554" s="2" t="s">
        <v>7891</v>
      </c>
      <c r="AH1554" s="2" t="s">
        <v>7891</v>
      </c>
      <c r="AI1554" s="2" t="s">
        <v>7891</v>
      </c>
      <c r="AJ1554" s="2" t="s">
        <v>7891</v>
      </c>
      <c r="AK1554" s="2" t="s">
        <v>7891</v>
      </c>
      <c r="AL1554" s="2" t="s">
        <v>7891</v>
      </c>
      <c r="AM1554" s="2" t="s">
        <v>7891</v>
      </c>
      <c r="AN1554" s="2" t="s">
        <v>7891</v>
      </c>
      <c r="AO1554" s="2" t="s">
        <v>9748</v>
      </c>
      <c r="AP1554" s="2" t="s">
        <v>9749</v>
      </c>
      <c r="AQ1554" s="2" t="s">
        <v>7891</v>
      </c>
      <c r="AR1554" s="2" t="s">
        <v>7891</v>
      </c>
      <c r="AS1554" s="2" t="s">
        <v>7891</v>
      </c>
      <c r="AT1554" s="2" t="s">
        <v>7998</v>
      </c>
      <c r="AU1554" s="2">
        <v>2021</v>
      </c>
      <c r="AV1554" s="2">
        <v>23</v>
      </c>
      <c r="AW1554" s="2" t="s">
        <v>7891</v>
      </c>
      <c r="AX1554" s="2" t="s">
        <v>7891</v>
      </c>
      <c r="AY1554" s="2">
        <v>1</v>
      </c>
      <c r="AZ1554" s="2" t="s">
        <v>8545</v>
      </c>
      <c r="BA1554" s="2" t="s">
        <v>7891</v>
      </c>
      <c r="BB1554" s="2">
        <v>212</v>
      </c>
      <c r="BC1554" s="2">
        <v>227</v>
      </c>
      <c r="BD1554" s="2" t="s">
        <v>7891</v>
      </c>
      <c r="BE1554" s="2" t="s">
        <v>9750</v>
      </c>
      <c r="BF1554" s="2" t="s">
        <v>7891</v>
      </c>
      <c r="BG1554" s="2" t="s">
        <v>7891</v>
      </c>
      <c r="BH1554" s="2" t="s">
        <v>7891</v>
      </c>
      <c r="BI1554" s="2" t="s">
        <v>7891</v>
      </c>
      <c r="BJ1554" s="2" t="s">
        <v>7891</v>
      </c>
      <c r="BK1554" s="2" t="s">
        <v>7891</v>
      </c>
      <c r="BL1554" s="2" t="s">
        <v>7891</v>
      </c>
      <c r="BM1554" s="2" t="s">
        <v>7891</v>
      </c>
      <c r="BN1554" s="2" t="s">
        <v>7891</v>
      </c>
      <c r="BO1554" s="2" t="s">
        <v>7891</v>
      </c>
      <c r="BP1554" s="2" t="s">
        <v>7891</v>
      </c>
      <c r="BQ1554" s="2" t="s">
        <v>7891</v>
      </c>
      <c r="BR1554" s="2" t="s">
        <v>9751</v>
      </c>
    </row>
    <row r="1555" spans="1:70" s="12" customFormat="1" ht="13" x14ac:dyDescent="0.3">
      <c r="A1555" s="12" t="s">
        <v>11404</v>
      </c>
      <c r="B1555" s="12" t="s">
        <v>9285</v>
      </c>
      <c r="C1555" s="14" t="s">
        <v>7891</v>
      </c>
      <c r="D1555" s="12" t="s">
        <v>4678</v>
      </c>
      <c r="E1555" s="12" t="s">
        <v>9286</v>
      </c>
      <c r="U1555" s="12" t="s">
        <v>7891</v>
      </c>
      <c r="V1555" s="12" t="s">
        <v>581</v>
      </c>
      <c r="W1555" s="12" t="s">
        <v>7891</v>
      </c>
      <c r="X1555" s="12" t="s">
        <v>7891</v>
      </c>
      <c r="Y1555" s="12" t="s">
        <v>7891</v>
      </c>
      <c r="Z1555" s="12" t="s">
        <v>7891</v>
      </c>
      <c r="AA1555" s="12" t="s">
        <v>7891</v>
      </c>
      <c r="AB1555" s="12" t="s">
        <v>9287</v>
      </c>
      <c r="AC1555" s="12" t="s">
        <v>7891</v>
      </c>
      <c r="AD1555" s="12" t="s">
        <v>7891</v>
      </c>
      <c r="AE1555" s="12" t="s">
        <v>7891</v>
      </c>
      <c r="AF1555" s="12" t="s">
        <v>7891</v>
      </c>
      <c r="AG1555" s="12" t="s">
        <v>7891</v>
      </c>
      <c r="AH1555" s="12" t="s">
        <v>7891</v>
      </c>
      <c r="AI1555" s="12" t="s">
        <v>7891</v>
      </c>
      <c r="AJ1555" s="12" t="s">
        <v>7891</v>
      </c>
      <c r="AK1555" s="12" t="s">
        <v>7891</v>
      </c>
      <c r="AL1555" s="12" t="s">
        <v>7891</v>
      </c>
      <c r="AM1555" s="12" t="s">
        <v>7891</v>
      </c>
      <c r="AN1555" s="12" t="s">
        <v>7891</v>
      </c>
      <c r="AO1555" s="12" t="s">
        <v>9288</v>
      </c>
      <c r="AP1555" s="12" t="s">
        <v>9289</v>
      </c>
      <c r="AQ1555" s="12" t="s">
        <v>7891</v>
      </c>
      <c r="AR1555" s="12" t="s">
        <v>7891</v>
      </c>
      <c r="AS1555" s="12" t="s">
        <v>7891</v>
      </c>
      <c r="AT1555" s="12" t="s">
        <v>9277</v>
      </c>
      <c r="AU1555" s="12">
        <v>2021</v>
      </c>
      <c r="AV1555" s="12">
        <v>63</v>
      </c>
      <c r="AW1555" s="12">
        <v>5</v>
      </c>
      <c r="AX1555" s="12" t="s">
        <v>7891</v>
      </c>
      <c r="AY1555" s="12" t="s">
        <v>7891</v>
      </c>
      <c r="AZ1555" s="12" t="s">
        <v>7891</v>
      </c>
      <c r="BA1555" s="12" t="s">
        <v>7891</v>
      </c>
      <c r="BB1555" s="12">
        <v>483</v>
      </c>
      <c r="BC1555" s="12">
        <v>489</v>
      </c>
      <c r="BD1555" s="12" t="s">
        <v>7891</v>
      </c>
      <c r="BE1555" s="12" t="s">
        <v>578</v>
      </c>
      <c r="BF1555" s="12" t="s">
        <v>7891</v>
      </c>
      <c r="BG1555" s="12" t="s">
        <v>7891</v>
      </c>
      <c r="BH1555" s="12" t="s">
        <v>7891</v>
      </c>
      <c r="BI1555" s="12" t="s">
        <v>7891</v>
      </c>
      <c r="BJ1555" s="12" t="s">
        <v>7891</v>
      </c>
      <c r="BK1555" s="12" t="s">
        <v>7891</v>
      </c>
      <c r="BL1555" s="12" t="s">
        <v>7891</v>
      </c>
      <c r="BM1555" s="12">
        <v>34789936</v>
      </c>
      <c r="BN1555" s="12" t="s">
        <v>7891</v>
      </c>
      <c r="BO1555" s="12" t="s">
        <v>7891</v>
      </c>
      <c r="BP1555" s="12" t="s">
        <v>7891</v>
      </c>
      <c r="BQ1555" s="12" t="s">
        <v>7891</v>
      </c>
      <c r="BR1555" s="12" t="s">
        <v>9290</v>
      </c>
    </row>
    <row r="1556" spans="1:70" s="2" customFormat="1" ht="13" x14ac:dyDescent="0.3">
      <c r="A1556" s="2" t="s">
        <v>1827</v>
      </c>
      <c r="B1556" s="2" t="s">
        <v>576</v>
      </c>
      <c r="C1556" s="10">
        <v>2021</v>
      </c>
      <c r="D1556" s="2" t="s">
        <v>575</v>
      </c>
      <c r="E1556" s="2" t="s">
        <v>577</v>
      </c>
      <c r="F1556" s="2" t="s">
        <v>581</v>
      </c>
      <c r="G1556" s="2" t="str">
        <f>"00195545"</f>
        <v>00195545</v>
      </c>
      <c r="I1556" s="2" t="str">
        <f>"Sep/Oct2021"</f>
        <v>Sep/Oct2021</v>
      </c>
      <c r="J1556" s="2">
        <v>63</v>
      </c>
      <c r="K1556" s="2">
        <v>5</v>
      </c>
      <c r="L1556" s="2">
        <v>483</v>
      </c>
      <c r="M1556" s="2">
        <v>7</v>
      </c>
      <c r="N1556" s="2">
        <v>152989860</v>
      </c>
      <c r="O1556" s="2" t="s">
        <v>578</v>
      </c>
      <c r="P1556" s="2" t="s">
        <v>579</v>
      </c>
      <c r="Q1556" s="2" t="s">
        <v>442</v>
      </c>
      <c r="R1556" s="2" t="s">
        <v>580</v>
      </c>
      <c r="U1556" s="2" t="s">
        <v>582</v>
      </c>
    </row>
    <row r="1557" spans="1:70" s="12" customFormat="1" ht="13" x14ac:dyDescent="0.3">
      <c r="A1557" s="12" t="s">
        <v>7072</v>
      </c>
      <c r="B1557" s="12" t="s">
        <v>7044</v>
      </c>
      <c r="C1557" s="14">
        <v>2022</v>
      </c>
      <c r="D1557" s="12" t="s">
        <v>7043</v>
      </c>
      <c r="E1557" s="12" t="s">
        <v>7047</v>
      </c>
      <c r="G1557" s="12" t="s">
        <v>7045</v>
      </c>
      <c r="H1557" s="12" t="s">
        <v>7046</v>
      </c>
      <c r="K1557" s="13">
        <v>44667</v>
      </c>
      <c r="N1557" s="12" t="s">
        <v>7048</v>
      </c>
    </row>
    <row r="1558" spans="1:70" s="2" customFormat="1" ht="13" x14ac:dyDescent="0.3">
      <c r="A1558" s="2" t="s">
        <v>11404</v>
      </c>
      <c r="B1558" s="2" t="s">
        <v>8639</v>
      </c>
      <c r="C1558" s="9" t="s">
        <v>7891</v>
      </c>
      <c r="D1558" s="2" t="s">
        <v>8640</v>
      </c>
      <c r="E1558" s="2" t="s">
        <v>8641</v>
      </c>
      <c r="U1558" s="2" t="s">
        <v>7891</v>
      </c>
      <c r="V1558" s="2" t="s">
        <v>8642</v>
      </c>
      <c r="W1558" s="2" t="s">
        <v>7891</v>
      </c>
      <c r="X1558" s="2" t="s">
        <v>7891</v>
      </c>
      <c r="Y1558" s="2" t="s">
        <v>7891</v>
      </c>
      <c r="Z1558" s="2" t="s">
        <v>7891</v>
      </c>
      <c r="AA1558" s="2" t="s">
        <v>7891</v>
      </c>
      <c r="AB1558" s="2" t="s">
        <v>8643</v>
      </c>
      <c r="AC1558" s="2" t="s">
        <v>7891</v>
      </c>
      <c r="AD1558" s="2" t="s">
        <v>7891</v>
      </c>
      <c r="AE1558" s="2" t="s">
        <v>7891</v>
      </c>
      <c r="AF1558" s="2" t="s">
        <v>7891</v>
      </c>
      <c r="AG1558" s="2" t="s">
        <v>7891</v>
      </c>
      <c r="AH1558" s="2" t="s">
        <v>7891</v>
      </c>
      <c r="AI1558" s="2" t="s">
        <v>7891</v>
      </c>
      <c r="AJ1558" s="2" t="s">
        <v>7891</v>
      </c>
      <c r="AK1558" s="2" t="s">
        <v>7891</v>
      </c>
      <c r="AL1558" s="2" t="s">
        <v>7891</v>
      </c>
      <c r="AM1558" s="2" t="s">
        <v>7891</v>
      </c>
      <c r="AN1558" s="2" t="s">
        <v>7891</v>
      </c>
      <c r="AO1558" s="2" t="s">
        <v>8644</v>
      </c>
      <c r="AP1558" s="2" t="s">
        <v>8645</v>
      </c>
      <c r="AQ1558" s="2" t="s">
        <v>7891</v>
      </c>
      <c r="AR1558" s="2" t="s">
        <v>7891</v>
      </c>
      <c r="AS1558" s="2" t="s">
        <v>7891</v>
      </c>
      <c r="AT1558" s="2" t="s">
        <v>8646</v>
      </c>
      <c r="AU1558" s="2">
        <v>2022</v>
      </c>
      <c r="AV1558" s="2">
        <v>924</v>
      </c>
      <c r="AW1558" s="2">
        <v>1</v>
      </c>
      <c r="AX1558" s="2" t="s">
        <v>7891</v>
      </c>
      <c r="AY1558" s="2" t="s">
        <v>7891</v>
      </c>
      <c r="AZ1558" s="2" t="s">
        <v>7891</v>
      </c>
      <c r="BA1558" s="2" t="s">
        <v>7891</v>
      </c>
      <c r="BB1558" s="2" t="s">
        <v>7891</v>
      </c>
      <c r="BC1558" s="2" t="s">
        <v>7891</v>
      </c>
      <c r="BD1558" s="2">
        <v>27</v>
      </c>
      <c r="BE1558" s="2" t="s">
        <v>8647</v>
      </c>
      <c r="BF1558" s="2" t="s">
        <v>7891</v>
      </c>
      <c r="BG1558" s="2" t="s">
        <v>7891</v>
      </c>
      <c r="BH1558" s="2" t="s">
        <v>7891</v>
      </c>
      <c r="BI1558" s="2" t="s">
        <v>7891</v>
      </c>
      <c r="BJ1558" s="2" t="s">
        <v>7891</v>
      </c>
      <c r="BK1558" s="2" t="s">
        <v>7891</v>
      </c>
      <c r="BL1558" s="2" t="s">
        <v>7891</v>
      </c>
      <c r="BM1558" s="2" t="s">
        <v>7891</v>
      </c>
      <c r="BN1558" s="2" t="s">
        <v>7891</v>
      </c>
      <c r="BO1558" s="2" t="s">
        <v>7891</v>
      </c>
      <c r="BP1558" s="2" t="s">
        <v>7891</v>
      </c>
      <c r="BQ1558" s="2" t="s">
        <v>7891</v>
      </c>
      <c r="BR1558" s="2" t="s">
        <v>8648</v>
      </c>
    </row>
    <row r="1559" spans="1:70" s="2" customFormat="1" ht="13" x14ac:dyDescent="0.3">
      <c r="A1559" s="2" t="s">
        <v>7738</v>
      </c>
      <c r="B1559" s="2" t="s">
        <v>7545</v>
      </c>
      <c r="C1559" s="9">
        <v>2022</v>
      </c>
      <c r="D1559" s="2" t="s">
        <v>7043</v>
      </c>
      <c r="E1559" s="2" t="s">
        <v>7546</v>
      </c>
      <c r="N1559" s="2" t="s">
        <v>7048</v>
      </c>
      <c r="O1559" s="2" t="s">
        <v>7547</v>
      </c>
      <c r="P1559" s="2" t="s">
        <v>467</v>
      </c>
      <c r="Q1559" s="2" t="s">
        <v>7232</v>
      </c>
      <c r="S1559" s="2" t="s">
        <v>7219</v>
      </c>
      <c r="T1559" s="2" t="s">
        <v>7548</v>
      </c>
    </row>
    <row r="1560" spans="1:70" s="12" customFormat="1" ht="13" x14ac:dyDescent="0.3">
      <c r="A1560" s="12" t="s">
        <v>6816</v>
      </c>
      <c r="B1560" s="12" t="s">
        <v>6027</v>
      </c>
      <c r="C1560" s="14">
        <v>2021</v>
      </c>
      <c r="D1560" s="12" t="s">
        <v>6026</v>
      </c>
      <c r="E1560" s="12" t="s">
        <v>6030</v>
      </c>
      <c r="G1560" s="12" t="s">
        <v>6028</v>
      </c>
      <c r="H1560" s="12" t="s">
        <v>6029</v>
      </c>
      <c r="K1560" s="13">
        <v>44372</v>
      </c>
      <c r="L1560" s="12" t="s">
        <v>6031</v>
      </c>
      <c r="N1560" s="12" t="s">
        <v>3612</v>
      </c>
    </row>
    <row r="1561" spans="1:70" s="12" customFormat="1" ht="13" x14ac:dyDescent="0.3">
      <c r="A1561" s="12" t="s">
        <v>7072</v>
      </c>
      <c r="B1561" s="12" t="s">
        <v>6027</v>
      </c>
      <c r="C1561" s="14">
        <v>2021</v>
      </c>
      <c r="D1561" s="12" t="s">
        <v>6026</v>
      </c>
      <c r="E1561" s="12" t="s">
        <v>6030</v>
      </c>
      <c r="G1561" s="12" t="s">
        <v>6028</v>
      </c>
      <c r="H1561" s="12" t="s">
        <v>6029</v>
      </c>
      <c r="K1561" s="13">
        <v>44372</v>
      </c>
      <c r="L1561" s="12" t="s">
        <v>6031</v>
      </c>
      <c r="N1561" s="12" t="s">
        <v>3612</v>
      </c>
    </row>
    <row r="1562" spans="1:70" s="12" customFormat="1" ht="13" x14ac:dyDescent="0.3">
      <c r="A1562" s="12" t="s">
        <v>7738</v>
      </c>
      <c r="B1562" s="12" t="s">
        <v>7705</v>
      </c>
      <c r="C1562" s="14">
        <v>2021</v>
      </c>
      <c r="D1562" s="12" t="s">
        <v>7706</v>
      </c>
      <c r="E1562" s="12" t="s">
        <v>3610</v>
      </c>
      <c r="N1562" s="12" t="s">
        <v>3612</v>
      </c>
      <c r="O1562" s="12" t="s">
        <v>7707</v>
      </c>
      <c r="P1562" s="12" t="s">
        <v>467</v>
      </c>
      <c r="Q1562" s="12" t="s">
        <v>7232</v>
      </c>
      <c r="R1562" s="12" t="s">
        <v>7266</v>
      </c>
      <c r="S1562" s="12" t="s">
        <v>7219</v>
      </c>
      <c r="T1562" s="12" t="s">
        <v>7708</v>
      </c>
    </row>
    <row r="1563" spans="1:70" s="12" customFormat="1" ht="13" x14ac:dyDescent="0.3">
      <c r="A1563" s="12" t="s">
        <v>3856</v>
      </c>
      <c r="B1563" s="12" t="s">
        <v>3609</v>
      </c>
      <c r="C1563" s="14">
        <v>2021</v>
      </c>
      <c r="D1563" s="12" t="s">
        <v>3608</v>
      </c>
      <c r="E1563" s="12" t="s">
        <v>3610</v>
      </c>
      <c r="F1563" s="12" t="s">
        <v>3614</v>
      </c>
      <c r="G1563" s="12" t="str">
        <f>"20457960"</f>
        <v>20457960</v>
      </c>
      <c r="I1563" s="12" t="str">
        <f>"20210101"</f>
        <v>20210101</v>
      </c>
      <c r="J1563" s="12">
        <v>30</v>
      </c>
      <c r="N1563" s="12" t="s">
        <v>3611</v>
      </c>
      <c r="O1563" s="12" t="s">
        <v>3612</v>
      </c>
      <c r="P1563" s="12" t="s">
        <v>466</v>
      </c>
      <c r="Q1563" s="12" t="s">
        <v>1495</v>
      </c>
      <c r="R1563" s="12" t="s">
        <v>3613</v>
      </c>
      <c r="T1563" s="12" t="s">
        <v>3614</v>
      </c>
      <c r="U1563" s="12" t="s">
        <v>3615</v>
      </c>
    </row>
    <row r="1564" spans="1:70" s="2" customFormat="1" ht="13" x14ac:dyDescent="0.3">
      <c r="A1564" s="2" t="s">
        <v>4015</v>
      </c>
      <c r="B1564" s="2" t="s">
        <v>3609</v>
      </c>
      <c r="C1564" s="9">
        <v>2021</v>
      </c>
      <c r="D1564" s="2" t="s">
        <v>3608</v>
      </c>
      <c r="E1564" s="2" t="s">
        <v>3610</v>
      </c>
      <c r="F1564" s="2" t="s">
        <v>3614</v>
      </c>
      <c r="G1564" s="2" t="str">
        <f>"20457960"</f>
        <v>20457960</v>
      </c>
      <c r="I1564" s="2" t="str">
        <f>"20210101"</f>
        <v>20210101</v>
      </c>
      <c r="J1564" s="2">
        <v>30</v>
      </c>
      <c r="N1564" s="2" t="s">
        <v>3611</v>
      </c>
      <c r="O1564" s="2" t="s">
        <v>3612</v>
      </c>
      <c r="P1564" s="2" t="s">
        <v>466</v>
      </c>
      <c r="Q1564" s="2" t="s">
        <v>1495</v>
      </c>
      <c r="R1564" s="2" t="s">
        <v>3613</v>
      </c>
      <c r="T1564" s="2" t="s">
        <v>3614</v>
      </c>
      <c r="U1564" s="2" t="s">
        <v>3615</v>
      </c>
    </row>
    <row r="1565" spans="1:70" s="12" customFormat="1" ht="13" x14ac:dyDescent="0.3">
      <c r="A1565" s="12" t="s">
        <v>11404</v>
      </c>
      <c r="B1565" s="12" t="s">
        <v>9597</v>
      </c>
      <c r="C1565" s="14" t="s">
        <v>7891</v>
      </c>
      <c r="D1565" s="12" t="s">
        <v>6026</v>
      </c>
      <c r="E1565" s="12" t="s">
        <v>9598</v>
      </c>
      <c r="U1565" s="12" t="s">
        <v>7891</v>
      </c>
      <c r="V1565" s="12" t="s">
        <v>9599</v>
      </c>
      <c r="W1565" s="12" t="s">
        <v>7891</v>
      </c>
      <c r="X1565" s="12" t="s">
        <v>7891</v>
      </c>
      <c r="Y1565" s="12" t="s">
        <v>7891</v>
      </c>
      <c r="Z1565" s="12" t="s">
        <v>7891</v>
      </c>
      <c r="AA1565" s="12" t="s">
        <v>7891</v>
      </c>
      <c r="AB1565" s="12" t="s">
        <v>9600</v>
      </c>
      <c r="AC1565" s="12" t="s">
        <v>7891</v>
      </c>
      <c r="AD1565" s="12" t="s">
        <v>7891</v>
      </c>
      <c r="AE1565" s="12" t="s">
        <v>7891</v>
      </c>
      <c r="AF1565" s="12" t="s">
        <v>7891</v>
      </c>
      <c r="AG1565" s="12" t="s">
        <v>7891</v>
      </c>
      <c r="AH1565" s="12" t="s">
        <v>7891</v>
      </c>
      <c r="AI1565" s="12" t="s">
        <v>7891</v>
      </c>
      <c r="AJ1565" s="12" t="s">
        <v>7891</v>
      </c>
      <c r="AK1565" s="12" t="s">
        <v>7891</v>
      </c>
      <c r="AL1565" s="12" t="s">
        <v>7891</v>
      </c>
      <c r="AM1565" s="12" t="s">
        <v>7891</v>
      </c>
      <c r="AN1565" s="12" t="s">
        <v>7891</v>
      </c>
      <c r="AO1565" s="12" t="s">
        <v>9601</v>
      </c>
      <c r="AP1565" s="12" t="s">
        <v>9602</v>
      </c>
      <c r="AQ1565" s="12" t="s">
        <v>7891</v>
      </c>
      <c r="AR1565" s="12" t="s">
        <v>7891</v>
      </c>
      <c r="AS1565" s="12" t="s">
        <v>7891</v>
      </c>
      <c r="AT1565" s="12" t="s">
        <v>9590</v>
      </c>
      <c r="AU1565" s="12">
        <v>2021</v>
      </c>
      <c r="AV1565" s="12">
        <v>30</v>
      </c>
      <c r="AW1565" s="12" t="s">
        <v>7891</v>
      </c>
      <c r="AX1565" s="12" t="s">
        <v>7891</v>
      </c>
      <c r="AY1565" s="12" t="s">
        <v>7891</v>
      </c>
      <c r="AZ1565" s="12" t="s">
        <v>7891</v>
      </c>
      <c r="BA1565" s="12" t="s">
        <v>7891</v>
      </c>
      <c r="BB1565" s="12" t="s">
        <v>7891</v>
      </c>
      <c r="BC1565" s="12" t="s">
        <v>7891</v>
      </c>
      <c r="BD1565" s="12" t="s">
        <v>9603</v>
      </c>
      <c r="BE1565" s="12" t="s">
        <v>3612</v>
      </c>
      <c r="BF1565" s="12" t="s">
        <v>7891</v>
      </c>
      <c r="BG1565" s="12" t="s">
        <v>7891</v>
      </c>
      <c r="BH1565" s="12" t="s">
        <v>7891</v>
      </c>
      <c r="BI1565" s="12" t="s">
        <v>7891</v>
      </c>
      <c r="BJ1565" s="12" t="s">
        <v>7891</v>
      </c>
      <c r="BK1565" s="12" t="s">
        <v>7891</v>
      </c>
      <c r="BL1565" s="12" t="s">
        <v>7891</v>
      </c>
      <c r="BM1565" s="12">
        <v>34167612</v>
      </c>
      <c r="BN1565" s="12" t="s">
        <v>7891</v>
      </c>
      <c r="BO1565" s="12" t="s">
        <v>7891</v>
      </c>
      <c r="BP1565" s="12" t="s">
        <v>7891</v>
      </c>
      <c r="BQ1565" s="12" t="s">
        <v>7891</v>
      </c>
      <c r="BR1565" s="12" t="s">
        <v>9604</v>
      </c>
    </row>
    <row r="1566" spans="1:70" s="12" customFormat="1" ht="13" x14ac:dyDescent="0.3">
      <c r="A1566" s="12" t="s">
        <v>11408</v>
      </c>
      <c r="B1566" s="12" t="s">
        <v>9597</v>
      </c>
      <c r="C1566" s="14" t="s">
        <v>7891</v>
      </c>
      <c r="D1566" s="12" t="s">
        <v>6026</v>
      </c>
      <c r="E1566" s="12" t="s">
        <v>9598</v>
      </c>
      <c r="U1566" s="12" t="s">
        <v>7891</v>
      </c>
      <c r="V1566" s="12" t="s">
        <v>9599</v>
      </c>
      <c r="W1566" s="12" t="s">
        <v>7891</v>
      </c>
      <c r="X1566" s="12" t="s">
        <v>7891</v>
      </c>
      <c r="Y1566" s="12" t="s">
        <v>7891</v>
      </c>
      <c r="Z1566" s="12" t="s">
        <v>7891</v>
      </c>
      <c r="AA1566" s="12" t="s">
        <v>7891</v>
      </c>
      <c r="AB1566" s="12" t="s">
        <v>9600</v>
      </c>
      <c r="AC1566" s="12" t="s">
        <v>7891</v>
      </c>
      <c r="AD1566" s="12" t="s">
        <v>7891</v>
      </c>
      <c r="AE1566" s="12" t="s">
        <v>7891</v>
      </c>
      <c r="AF1566" s="12" t="s">
        <v>7891</v>
      </c>
      <c r="AG1566" s="12" t="s">
        <v>7891</v>
      </c>
      <c r="AH1566" s="12" t="s">
        <v>7891</v>
      </c>
      <c r="AI1566" s="12" t="s">
        <v>7891</v>
      </c>
      <c r="AJ1566" s="12" t="s">
        <v>7891</v>
      </c>
      <c r="AK1566" s="12" t="s">
        <v>7891</v>
      </c>
      <c r="AL1566" s="12" t="s">
        <v>7891</v>
      </c>
      <c r="AM1566" s="12" t="s">
        <v>7891</v>
      </c>
      <c r="AN1566" s="12" t="s">
        <v>7891</v>
      </c>
      <c r="AO1566" s="12" t="s">
        <v>9601</v>
      </c>
      <c r="AP1566" s="12" t="s">
        <v>9602</v>
      </c>
      <c r="AQ1566" s="12" t="s">
        <v>7891</v>
      </c>
      <c r="AR1566" s="12" t="s">
        <v>7891</v>
      </c>
      <c r="AS1566" s="12" t="s">
        <v>7891</v>
      </c>
      <c r="AT1566" s="12" t="s">
        <v>9590</v>
      </c>
      <c r="AU1566" s="12">
        <v>2021</v>
      </c>
      <c r="AV1566" s="12">
        <v>30</v>
      </c>
      <c r="AW1566" s="12" t="s">
        <v>7891</v>
      </c>
      <c r="AX1566" s="12" t="s">
        <v>7891</v>
      </c>
      <c r="AY1566" s="12" t="s">
        <v>7891</v>
      </c>
      <c r="AZ1566" s="12" t="s">
        <v>7891</v>
      </c>
      <c r="BA1566" s="12" t="s">
        <v>7891</v>
      </c>
      <c r="BB1566" s="12" t="s">
        <v>7891</v>
      </c>
      <c r="BC1566" s="12" t="s">
        <v>7891</v>
      </c>
      <c r="BD1566" s="12" t="s">
        <v>9603</v>
      </c>
      <c r="BE1566" s="12" t="s">
        <v>3612</v>
      </c>
      <c r="BF1566" s="12" t="s">
        <v>7891</v>
      </c>
      <c r="BG1566" s="12" t="s">
        <v>7891</v>
      </c>
      <c r="BH1566" s="12" t="s">
        <v>7891</v>
      </c>
      <c r="BI1566" s="12" t="s">
        <v>7891</v>
      </c>
      <c r="BJ1566" s="12" t="s">
        <v>7891</v>
      </c>
      <c r="BK1566" s="12" t="s">
        <v>7891</v>
      </c>
      <c r="BL1566" s="12" t="s">
        <v>7891</v>
      </c>
      <c r="BM1566" s="12">
        <v>34167612</v>
      </c>
      <c r="BN1566" s="12" t="s">
        <v>7891</v>
      </c>
      <c r="BO1566" s="12" t="s">
        <v>7891</v>
      </c>
      <c r="BP1566" s="12" t="s">
        <v>7891</v>
      </c>
      <c r="BQ1566" s="12" t="s">
        <v>7891</v>
      </c>
      <c r="BR1566" s="12" t="s">
        <v>9604</v>
      </c>
    </row>
    <row r="1567" spans="1:70" s="2" customFormat="1" ht="13" x14ac:dyDescent="0.3">
      <c r="A1567" s="2" t="s">
        <v>11404</v>
      </c>
      <c r="B1567" s="2" t="s">
        <v>10184</v>
      </c>
      <c r="C1567" s="9" t="s">
        <v>7891</v>
      </c>
      <c r="D1567" s="2" t="s">
        <v>10185</v>
      </c>
      <c r="E1567" s="2" t="s">
        <v>10186</v>
      </c>
      <c r="U1567" s="2" t="s">
        <v>7891</v>
      </c>
      <c r="V1567" s="2" t="s">
        <v>10187</v>
      </c>
      <c r="W1567" s="2" t="s">
        <v>7891</v>
      </c>
      <c r="X1567" s="2" t="s">
        <v>7891</v>
      </c>
      <c r="Y1567" s="2" t="s">
        <v>7891</v>
      </c>
      <c r="Z1567" s="2" t="s">
        <v>7891</v>
      </c>
      <c r="AA1567" s="2" t="s">
        <v>7891</v>
      </c>
      <c r="AB1567" s="2" t="s">
        <v>10188</v>
      </c>
      <c r="AC1567" s="2" t="s">
        <v>7891</v>
      </c>
      <c r="AD1567" s="2" t="s">
        <v>7891</v>
      </c>
      <c r="AE1567" s="2" t="s">
        <v>7891</v>
      </c>
      <c r="AF1567" s="2" t="s">
        <v>7891</v>
      </c>
      <c r="AG1567" s="2" t="s">
        <v>7891</v>
      </c>
      <c r="AH1567" s="2" t="s">
        <v>7891</v>
      </c>
      <c r="AI1567" s="2" t="s">
        <v>7891</v>
      </c>
      <c r="AJ1567" s="2" t="s">
        <v>7891</v>
      </c>
      <c r="AK1567" s="2" t="s">
        <v>7891</v>
      </c>
      <c r="AL1567" s="2" t="s">
        <v>7891</v>
      </c>
      <c r="AM1567" s="2" t="s">
        <v>7891</v>
      </c>
      <c r="AN1567" s="2" t="s">
        <v>7891</v>
      </c>
      <c r="AO1567" s="2" t="s">
        <v>10189</v>
      </c>
      <c r="AP1567" s="2" t="s">
        <v>10190</v>
      </c>
      <c r="AQ1567" s="2" t="s">
        <v>7891</v>
      </c>
      <c r="AR1567" s="2" t="s">
        <v>7891</v>
      </c>
      <c r="AS1567" s="2" t="s">
        <v>7891</v>
      </c>
      <c r="AT1567" s="2" t="s">
        <v>8317</v>
      </c>
      <c r="AU1567" s="2">
        <v>2021</v>
      </c>
      <c r="AV1567" s="2">
        <v>3</v>
      </c>
      <c r="AW1567" s="2">
        <v>1</v>
      </c>
      <c r="AX1567" s="2" t="s">
        <v>7891</v>
      </c>
      <c r="AY1567" s="2" t="s">
        <v>7891</v>
      </c>
      <c r="AZ1567" s="2" t="s">
        <v>8545</v>
      </c>
      <c r="BA1567" s="2" t="s">
        <v>7891</v>
      </c>
      <c r="BB1567" s="2">
        <v>52</v>
      </c>
      <c r="BC1567" s="2">
        <v>60</v>
      </c>
      <c r="BD1567" s="2" t="s">
        <v>7891</v>
      </c>
      <c r="BE1567" s="2" t="s">
        <v>10191</v>
      </c>
      <c r="BF1567" s="2" t="s">
        <v>7891</v>
      </c>
      <c r="BG1567" s="2" t="s">
        <v>7891</v>
      </c>
      <c r="BH1567" s="2" t="s">
        <v>7891</v>
      </c>
      <c r="BI1567" s="2" t="s">
        <v>7891</v>
      </c>
      <c r="BJ1567" s="2" t="s">
        <v>7891</v>
      </c>
      <c r="BK1567" s="2" t="s">
        <v>7891</v>
      </c>
      <c r="BL1567" s="2" t="s">
        <v>7891</v>
      </c>
      <c r="BM1567" s="2" t="s">
        <v>7891</v>
      </c>
      <c r="BN1567" s="2" t="s">
        <v>7891</v>
      </c>
      <c r="BO1567" s="2" t="s">
        <v>7891</v>
      </c>
      <c r="BP1567" s="2" t="s">
        <v>7891</v>
      </c>
      <c r="BQ1567" s="2" t="s">
        <v>7891</v>
      </c>
      <c r="BR1567" s="2" t="s">
        <v>10192</v>
      </c>
    </row>
    <row r="1568" spans="1:70" s="2" customFormat="1" ht="13" x14ac:dyDescent="0.3">
      <c r="A1568" s="2" t="s">
        <v>1827</v>
      </c>
      <c r="B1568" s="2" t="s">
        <v>1250</v>
      </c>
      <c r="C1568" s="10" t="str">
        <f>"2021"</f>
        <v>2021</v>
      </c>
      <c r="D1568" s="2" t="s">
        <v>1249</v>
      </c>
      <c r="E1568" s="2" t="s">
        <v>1251</v>
      </c>
      <c r="F1568" s="2" t="s">
        <v>1253</v>
      </c>
      <c r="G1568" s="2" t="str">
        <f>"10928529"</f>
        <v>10928529</v>
      </c>
      <c r="I1568" s="2" t="str">
        <f>"Apr2021"</f>
        <v>Apr2021</v>
      </c>
      <c r="J1568" s="2">
        <v>26</v>
      </c>
      <c r="K1568" s="2">
        <v>2</v>
      </c>
      <c r="L1568" s="2">
        <v>175</v>
      </c>
      <c r="M1568" s="2">
        <v>1</v>
      </c>
      <c r="N1568" s="2">
        <v>151420385</v>
      </c>
      <c r="O1568" s="2" t="s">
        <v>1252</v>
      </c>
      <c r="P1568" s="2" t="s">
        <v>466</v>
      </c>
      <c r="Q1568" s="2" t="s">
        <v>498</v>
      </c>
      <c r="U1568" s="2" t="s">
        <v>1254</v>
      </c>
    </row>
    <row r="1569" spans="1:70" s="12" customFormat="1" ht="13" x14ac:dyDescent="0.3">
      <c r="A1569" s="12" t="s">
        <v>6954</v>
      </c>
      <c r="B1569" s="12" t="s">
        <v>6950</v>
      </c>
      <c r="C1569" s="14">
        <v>2022</v>
      </c>
      <c r="D1569" s="12" t="s">
        <v>6949</v>
      </c>
      <c r="E1569" s="12" t="s">
        <v>6953</v>
      </c>
      <c r="G1569" s="12" t="s">
        <v>6951</v>
      </c>
      <c r="H1569" s="12" t="s">
        <v>6952</v>
      </c>
      <c r="K1569" s="13">
        <v>44641</v>
      </c>
      <c r="N1569" s="12" t="s">
        <v>1897</v>
      </c>
    </row>
    <row r="1570" spans="1:70" s="2" customFormat="1" ht="13" x14ac:dyDescent="0.3">
      <c r="A1570" s="2" t="s">
        <v>1922</v>
      </c>
      <c r="B1570" s="2" t="s">
        <v>1895</v>
      </c>
      <c r="C1570" s="10" t="str">
        <f>"2022"</f>
        <v>2022</v>
      </c>
      <c r="D1570" s="2" t="s">
        <v>1894</v>
      </c>
      <c r="E1570" s="2" t="s">
        <v>1896</v>
      </c>
      <c r="F1570" s="2" t="s">
        <v>1900</v>
      </c>
      <c r="G1570" s="2" t="str">
        <f>"00034819"</f>
        <v>00034819</v>
      </c>
      <c r="I1570" s="2" t="str">
        <f>"May2022"</f>
        <v>May2022</v>
      </c>
      <c r="J1570" s="2">
        <v>175</v>
      </c>
      <c r="K1570" s="2">
        <v>5</v>
      </c>
      <c r="L1570" s="2">
        <v>720</v>
      </c>
      <c r="M1570" s="2">
        <v>12</v>
      </c>
      <c r="N1570" s="2">
        <v>156918716</v>
      </c>
      <c r="O1570" s="2" t="s">
        <v>1897</v>
      </c>
      <c r="P1570" s="2" t="s">
        <v>1898</v>
      </c>
      <c r="Q1570" s="2" t="s">
        <v>1495</v>
      </c>
      <c r="R1570" s="2" t="s">
        <v>1899</v>
      </c>
      <c r="U1570" s="2" t="s">
        <v>1901</v>
      </c>
    </row>
    <row r="1571" spans="1:70" s="12" customFormat="1" ht="13" x14ac:dyDescent="0.3">
      <c r="A1571" s="12" t="s">
        <v>3856</v>
      </c>
      <c r="B1571" s="12" t="s">
        <v>2314</v>
      </c>
      <c r="C1571" s="14">
        <v>2021</v>
      </c>
      <c r="D1571" s="12" t="s">
        <v>2313</v>
      </c>
      <c r="E1571" s="12" t="s">
        <v>2034</v>
      </c>
      <c r="F1571" s="12" t="s">
        <v>2317</v>
      </c>
      <c r="G1571" s="12" t="str">
        <f>"04194217"</f>
        <v>04194217</v>
      </c>
      <c r="H1571" s="12" t="str">
        <f>"9798744450427"</f>
        <v>9798744450427</v>
      </c>
      <c r="I1571" s="12" t="str">
        <f>"20220101"</f>
        <v>20220101</v>
      </c>
      <c r="J1571" s="12">
        <v>83</v>
      </c>
      <c r="K1571" s="12" t="s">
        <v>2183</v>
      </c>
      <c r="N1571" s="12" t="s">
        <v>2315</v>
      </c>
      <c r="P1571" s="12" t="s">
        <v>2037</v>
      </c>
      <c r="Q1571" s="12" t="s">
        <v>2038</v>
      </c>
      <c r="R1571" s="12" t="s">
        <v>2316</v>
      </c>
      <c r="T1571" s="12" t="s">
        <v>2317</v>
      </c>
      <c r="U1571" s="12" t="s">
        <v>2318</v>
      </c>
    </row>
    <row r="1572" spans="1:70" s="2" customFormat="1" ht="13" x14ac:dyDescent="0.3">
      <c r="A1572" s="2" t="s">
        <v>4015</v>
      </c>
      <c r="B1572" s="2" t="s">
        <v>2314</v>
      </c>
      <c r="C1572" s="9">
        <v>2021</v>
      </c>
      <c r="D1572" s="2" t="s">
        <v>2313</v>
      </c>
      <c r="E1572" s="2" t="s">
        <v>2034</v>
      </c>
      <c r="F1572" s="2" t="s">
        <v>2317</v>
      </c>
      <c r="G1572" s="2" t="str">
        <f>"04194217"</f>
        <v>04194217</v>
      </c>
      <c r="H1572" s="2" t="str">
        <f>"9798744450427"</f>
        <v>9798744450427</v>
      </c>
      <c r="I1572" s="2" t="str">
        <f>"20220101"</f>
        <v>20220101</v>
      </c>
      <c r="J1572" s="2">
        <v>83</v>
      </c>
      <c r="K1572" s="2" t="s">
        <v>2183</v>
      </c>
      <c r="N1572" s="2" t="s">
        <v>2315</v>
      </c>
      <c r="P1572" s="2" t="s">
        <v>2037</v>
      </c>
      <c r="Q1572" s="2" t="s">
        <v>2038</v>
      </c>
      <c r="R1572" s="2" t="s">
        <v>2316</v>
      </c>
      <c r="T1572" s="2" t="s">
        <v>2317</v>
      </c>
      <c r="U1572" s="2" t="s">
        <v>2318</v>
      </c>
    </row>
    <row r="1573" spans="1:70" s="12" customFormat="1" ht="13" x14ac:dyDescent="0.3">
      <c r="A1573" s="12" t="s">
        <v>6816</v>
      </c>
      <c r="B1573" s="12" t="s">
        <v>4748</v>
      </c>
      <c r="C1573" s="14">
        <v>2021</v>
      </c>
      <c r="D1573" s="12" t="s">
        <v>4747</v>
      </c>
      <c r="E1573" s="12" t="s">
        <v>4751</v>
      </c>
      <c r="G1573" s="12" t="s">
        <v>4749</v>
      </c>
      <c r="H1573" s="12" t="s">
        <v>4750</v>
      </c>
      <c r="K1573" s="13">
        <v>44505</v>
      </c>
      <c r="L1573" s="12" t="s">
        <v>4752</v>
      </c>
      <c r="N1573" s="12" t="s">
        <v>1202</v>
      </c>
    </row>
    <row r="1574" spans="1:70" s="2" customFormat="1" ht="13" x14ac:dyDescent="0.3">
      <c r="A1574" s="2" t="s">
        <v>1827</v>
      </c>
      <c r="B1574" s="2" t="s">
        <v>1200</v>
      </c>
      <c r="C1574" s="10">
        <v>2021</v>
      </c>
      <c r="D1574" s="2" t="s">
        <v>1199</v>
      </c>
      <c r="E1574" s="2" t="s">
        <v>1201</v>
      </c>
      <c r="F1574" s="2" t="s">
        <v>1204</v>
      </c>
      <c r="G1574" s="2" t="str">
        <f>"14726963"</f>
        <v>14726963</v>
      </c>
      <c r="I1574" s="2" t="str">
        <f>"11/4/2021"</f>
        <v>11/4/2021</v>
      </c>
      <c r="J1574" s="2">
        <v>21</v>
      </c>
      <c r="K1574" s="2">
        <v>1</v>
      </c>
      <c r="L1574" s="2">
        <v>1</v>
      </c>
      <c r="M1574" s="2">
        <v>16</v>
      </c>
      <c r="N1574" s="2">
        <v>153411898</v>
      </c>
      <c r="O1574" s="2" t="s">
        <v>1202</v>
      </c>
      <c r="P1574" s="2" t="s">
        <v>557</v>
      </c>
      <c r="Q1574" s="2" t="s">
        <v>498</v>
      </c>
      <c r="R1574" s="2" t="s">
        <v>1203</v>
      </c>
      <c r="U1574" s="2" t="s">
        <v>1205</v>
      </c>
    </row>
    <row r="1575" spans="1:70" s="2" customFormat="1" ht="13" x14ac:dyDescent="0.3">
      <c r="A1575" s="2" t="s">
        <v>1827</v>
      </c>
      <c r="B1575" s="2" t="s">
        <v>968</v>
      </c>
      <c r="C1575" s="10" t="str">
        <f>"2021"</f>
        <v>2021</v>
      </c>
      <c r="D1575" s="2" t="s">
        <v>967</v>
      </c>
      <c r="E1575" s="2" t="s">
        <v>969</v>
      </c>
      <c r="F1575" s="2" t="s">
        <v>971</v>
      </c>
      <c r="G1575" s="2" t="str">
        <f>"10398562"</f>
        <v>10398562</v>
      </c>
      <c r="I1575" s="2" t="str">
        <f>"Apr2021"</f>
        <v>Apr2021</v>
      </c>
      <c r="J1575" s="2">
        <v>29</v>
      </c>
      <c r="K1575" s="2">
        <v>2</v>
      </c>
      <c r="L1575" s="2">
        <v>243</v>
      </c>
      <c r="M1575" s="2">
        <v>1</v>
      </c>
      <c r="N1575" s="2">
        <v>149729630</v>
      </c>
      <c r="O1575" s="2" t="s">
        <v>970</v>
      </c>
      <c r="P1575" s="2" t="s">
        <v>481</v>
      </c>
      <c r="Q1575" s="2" t="s">
        <v>498</v>
      </c>
      <c r="U1575" s="2" t="s">
        <v>972</v>
      </c>
    </row>
    <row r="1576" spans="1:70" s="2" customFormat="1" ht="13" x14ac:dyDescent="0.3">
      <c r="A1576" s="2" t="s">
        <v>1970</v>
      </c>
      <c r="B1576" s="2" t="s">
        <v>1938</v>
      </c>
      <c r="C1576" s="10">
        <v>2021</v>
      </c>
      <c r="D1576" s="2" t="s">
        <v>1937</v>
      </c>
      <c r="E1576" s="2" t="s">
        <v>495</v>
      </c>
      <c r="F1576" s="2" t="s">
        <v>1941</v>
      </c>
      <c r="G1576" s="2" t="str">
        <f>"01492195"</f>
        <v>01492195</v>
      </c>
      <c r="I1576" s="2" t="str">
        <f>"12/3/2021"</f>
        <v>12/3/2021</v>
      </c>
      <c r="J1576" s="2">
        <v>70</v>
      </c>
      <c r="K1576" s="2">
        <v>48</v>
      </c>
      <c r="L1576" s="2">
        <v>1664</v>
      </c>
      <c r="M1576" s="2">
        <v>5</v>
      </c>
      <c r="N1576" s="2">
        <v>153923342</v>
      </c>
      <c r="O1576" s="2" t="s">
        <v>1939</v>
      </c>
      <c r="P1576" s="2" t="s">
        <v>497</v>
      </c>
      <c r="Q1576" s="2" t="s">
        <v>498</v>
      </c>
      <c r="R1576" s="2" t="s">
        <v>1940</v>
      </c>
      <c r="U1576" s="2" t="s">
        <v>1942</v>
      </c>
    </row>
    <row r="1577" spans="1:70" s="2" customFormat="1" ht="13" x14ac:dyDescent="0.3">
      <c r="A1577" s="2" t="s">
        <v>11404</v>
      </c>
      <c r="B1577" s="2" t="s">
        <v>8441</v>
      </c>
      <c r="C1577" s="9" t="s">
        <v>7891</v>
      </c>
      <c r="D1577" s="2" t="s">
        <v>8442</v>
      </c>
      <c r="E1577" s="2" t="s">
        <v>8443</v>
      </c>
      <c r="U1577" s="2" t="s">
        <v>7891</v>
      </c>
      <c r="V1577" s="2" t="s">
        <v>8444</v>
      </c>
      <c r="W1577" s="2" t="s">
        <v>7891</v>
      </c>
      <c r="X1577" s="2" t="s">
        <v>7891</v>
      </c>
      <c r="Y1577" s="2" t="s">
        <v>7891</v>
      </c>
      <c r="Z1577" s="2" t="s">
        <v>7891</v>
      </c>
      <c r="AA1577" s="2" t="s">
        <v>7891</v>
      </c>
      <c r="AB1577" s="2" t="s">
        <v>7891</v>
      </c>
      <c r="AC1577" s="2" t="s">
        <v>7891</v>
      </c>
      <c r="AD1577" s="2" t="s">
        <v>7891</v>
      </c>
      <c r="AE1577" s="2" t="s">
        <v>7891</v>
      </c>
      <c r="AF1577" s="2" t="s">
        <v>7891</v>
      </c>
      <c r="AG1577" s="2" t="s">
        <v>7891</v>
      </c>
      <c r="AH1577" s="2" t="s">
        <v>7891</v>
      </c>
      <c r="AI1577" s="2" t="s">
        <v>7891</v>
      </c>
      <c r="AJ1577" s="2" t="s">
        <v>7891</v>
      </c>
      <c r="AK1577" s="2" t="s">
        <v>7891</v>
      </c>
      <c r="AL1577" s="2" t="s">
        <v>7891</v>
      </c>
      <c r="AM1577" s="2" t="s">
        <v>7891</v>
      </c>
      <c r="AN1577" s="2" t="s">
        <v>7891</v>
      </c>
      <c r="AO1577" s="2" t="s">
        <v>8445</v>
      </c>
      <c r="AP1577" s="2" t="s">
        <v>7891</v>
      </c>
      <c r="AQ1577" s="2" t="s">
        <v>7891</v>
      </c>
      <c r="AR1577" s="2" t="s">
        <v>7891</v>
      </c>
      <c r="AS1577" s="2" t="s">
        <v>7891</v>
      </c>
      <c r="AT1577" s="2" t="s">
        <v>8439</v>
      </c>
      <c r="AU1577" s="2">
        <v>2022</v>
      </c>
      <c r="AV1577" s="2">
        <v>70</v>
      </c>
      <c r="AW1577" s="2" t="s">
        <v>7891</v>
      </c>
      <c r="AX1577" s="2" t="s">
        <v>7891</v>
      </c>
      <c r="AY1577" s="2" t="s">
        <v>7891</v>
      </c>
      <c r="AZ1577" s="2" t="s">
        <v>7891</v>
      </c>
      <c r="BA1577" s="2" t="s">
        <v>7891</v>
      </c>
      <c r="BB1577" s="2" t="s">
        <v>7891</v>
      </c>
      <c r="BC1577" s="2" t="s">
        <v>7891</v>
      </c>
      <c r="BD1577" s="2">
        <v>102767</v>
      </c>
      <c r="BE1577" s="2" t="s">
        <v>8446</v>
      </c>
      <c r="BF1577" s="2" t="s">
        <v>7891</v>
      </c>
      <c r="BG1577" s="2" t="s">
        <v>7891</v>
      </c>
      <c r="BH1577" s="2" t="s">
        <v>7891</v>
      </c>
      <c r="BI1577" s="2" t="s">
        <v>7891</v>
      </c>
      <c r="BJ1577" s="2" t="s">
        <v>7891</v>
      </c>
      <c r="BK1577" s="2" t="s">
        <v>7891</v>
      </c>
      <c r="BL1577" s="2" t="s">
        <v>7891</v>
      </c>
      <c r="BM1577" s="2" t="s">
        <v>7891</v>
      </c>
      <c r="BN1577" s="2" t="s">
        <v>7891</v>
      </c>
      <c r="BO1577" s="2" t="s">
        <v>7891</v>
      </c>
      <c r="BP1577" s="2" t="s">
        <v>7891</v>
      </c>
      <c r="BQ1577" s="2" t="s">
        <v>7891</v>
      </c>
      <c r="BR1577" s="2" t="s">
        <v>8447</v>
      </c>
    </row>
    <row r="1578" spans="1:70" s="2" customFormat="1" ht="13" x14ac:dyDescent="0.3">
      <c r="A1578" s="2" t="s">
        <v>3856</v>
      </c>
      <c r="B1578" s="2" t="s">
        <v>3030</v>
      </c>
      <c r="C1578" s="9">
        <v>2021</v>
      </c>
      <c r="D1578" s="2" t="s">
        <v>3029</v>
      </c>
      <c r="E1578" s="2" t="s">
        <v>2740</v>
      </c>
      <c r="F1578" s="2" t="s">
        <v>3034</v>
      </c>
      <c r="G1578" s="2" t="str">
        <f>"00034487"</f>
        <v>00034487</v>
      </c>
      <c r="I1578" s="2" t="str">
        <f>"20210101"</f>
        <v>20210101</v>
      </c>
      <c r="J1578" s="2">
        <v>179</v>
      </c>
      <c r="K1578" s="2">
        <v>1</v>
      </c>
      <c r="L1578" s="2">
        <v>27</v>
      </c>
      <c r="M1578" s="2">
        <v>6</v>
      </c>
      <c r="N1578" s="2" t="s">
        <v>3031</v>
      </c>
      <c r="O1578" s="2" t="s">
        <v>3032</v>
      </c>
      <c r="P1578" s="2" t="s">
        <v>2743</v>
      </c>
      <c r="Q1578" s="2" t="s">
        <v>1495</v>
      </c>
      <c r="R1578" s="2" t="s">
        <v>3033</v>
      </c>
      <c r="T1578" s="2" t="s">
        <v>3034</v>
      </c>
      <c r="U1578" s="2" t="s">
        <v>3035</v>
      </c>
    </row>
    <row r="1579" spans="1:70" s="12" customFormat="1" ht="13" x14ac:dyDescent="0.3">
      <c r="A1579" s="12" t="s">
        <v>6816</v>
      </c>
      <c r="B1579" s="12" t="s">
        <v>4806</v>
      </c>
      <c r="C1579" s="14">
        <v>2021</v>
      </c>
      <c r="D1579" s="12" t="s">
        <v>4805</v>
      </c>
      <c r="E1579" s="12" t="s">
        <v>4538</v>
      </c>
      <c r="G1579" s="12" t="s">
        <v>4807</v>
      </c>
      <c r="H1579" s="12" t="s">
        <v>4808</v>
      </c>
      <c r="K1579" s="13">
        <v>44262</v>
      </c>
      <c r="N1579" s="12" t="s">
        <v>3311</v>
      </c>
    </row>
    <row r="1580" spans="1:70" s="2" customFormat="1" ht="13" x14ac:dyDescent="0.3">
      <c r="A1580" s="2" t="s">
        <v>3856</v>
      </c>
      <c r="B1580" s="2" t="s">
        <v>3309</v>
      </c>
      <c r="C1580" s="9">
        <v>2021</v>
      </c>
      <c r="D1580" s="2" t="s">
        <v>3308</v>
      </c>
      <c r="E1580" s="2" t="s">
        <v>2915</v>
      </c>
      <c r="F1580" s="2" t="s">
        <v>3313</v>
      </c>
      <c r="G1580" s="2" t="str">
        <f>"01452134"</f>
        <v>01452134</v>
      </c>
      <c r="I1580" s="2" t="str">
        <f>"20210501"</f>
        <v>20210501</v>
      </c>
      <c r="J1580" s="2">
        <v>115</v>
      </c>
      <c r="N1580" s="2" t="s">
        <v>3310</v>
      </c>
      <c r="O1580" s="2" t="s">
        <v>3311</v>
      </c>
      <c r="P1580" s="2" t="s">
        <v>2124</v>
      </c>
      <c r="Q1580" s="2" t="s">
        <v>1495</v>
      </c>
      <c r="R1580" s="2" t="s">
        <v>3312</v>
      </c>
      <c r="T1580" s="2" t="s">
        <v>3313</v>
      </c>
      <c r="U1580" s="2" t="s">
        <v>3314</v>
      </c>
    </row>
    <row r="1581" spans="1:70" s="2" customFormat="1" ht="13" x14ac:dyDescent="0.3">
      <c r="A1581" s="2" t="s">
        <v>11404</v>
      </c>
      <c r="B1581" s="2" t="s">
        <v>9394</v>
      </c>
      <c r="C1581" s="9" t="s">
        <v>7891</v>
      </c>
      <c r="D1581" s="2" t="s">
        <v>9395</v>
      </c>
      <c r="E1581" s="2" t="s">
        <v>9396</v>
      </c>
      <c r="U1581" s="2" t="s">
        <v>7891</v>
      </c>
      <c r="V1581" s="2" t="s">
        <v>9397</v>
      </c>
      <c r="W1581" s="2" t="s">
        <v>7891</v>
      </c>
      <c r="X1581" s="2" t="s">
        <v>7891</v>
      </c>
      <c r="Y1581" s="2" t="s">
        <v>7891</v>
      </c>
      <c r="Z1581" s="2" t="s">
        <v>7891</v>
      </c>
      <c r="AA1581" s="2" t="s">
        <v>7891</v>
      </c>
      <c r="AB1581" s="2" t="s">
        <v>9398</v>
      </c>
      <c r="AC1581" s="2" t="s">
        <v>7891</v>
      </c>
      <c r="AD1581" s="2" t="s">
        <v>7891</v>
      </c>
      <c r="AE1581" s="2" t="s">
        <v>7891</v>
      </c>
      <c r="AF1581" s="2" t="s">
        <v>7891</v>
      </c>
      <c r="AG1581" s="2" t="s">
        <v>7891</v>
      </c>
      <c r="AH1581" s="2" t="s">
        <v>7891</v>
      </c>
      <c r="AI1581" s="2" t="s">
        <v>7891</v>
      </c>
      <c r="AJ1581" s="2" t="s">
        <v>7891</v>
      </c>
      <c r="AK1581" s="2" t="s">
        <v>7891</v>
      </c>
      <c r="AL1581" s="2" t="s">
        <v>7891</v>
      </c>
      <c r="AM1581" s="2" t="s">
        <v>7891</v>
      </c>
      <c r="AN1581" s="2" t="s">
        <v>7891</v>
      </c>
      <c r="AO1581" s="2" t="s">
        <v>9399</v>
      </c>
      <c r="AP1581" s="2" t="s">
        <v>9400</v>
      </c>
      <c r="AQ1581" s="2" t="s">
        <v>7891</v>
      </c>
      <c r="AR1581" s="2" t="s">
        <v>7891</v>
      </c>
      <c r="AS1581" s="2" t="s">
        <v>7891</v>
      </c>
      <c r="AT1581" s="2" t="s">
        <v>7895</v>
      </c>
      <c r="AU1581" s="2">
        <v>2021</v>
      </c>
      <c r="AV1581" s="2">
        <v>38</v>
      </c>
      <c r="AW1581" s="2">
        <v>4</v>
      </c>
      <c r="AX1581" s="2" t="s">
        <v>7891</v>
      </c>
      <c r="AY1581" s="2" t="s">
        <v>7891</v>
      </c>
      <c r="AZ1581" s="2" t="s">
        <v>7891</v>
      </c>
      <c r="BA1581" s="2" t="s">
        <v>7891</v>
      </c>
      <c r="BB1581" s="2">
        <v>381</v>
      </c>
      <c r="BC1581" s="2">
        <v>386</v>
      </c>
      <c r="BD1581" s="2" t="s">
        <v>7891</v>
      </c>
      <c r="BE1581" s="2" t="s">
        <v>9401</v>
      </c>
      <c r="BF1581" s="2" t="s">
        <v>7891</v>
      </c>
      <c r="BG1581" s="2" t="s">
        <v>7891</v>
      </c>
      <c r="BH1581" s="2" t="s">
        <v>7891</v>
      </c>
      <c r="BI1581" s="2" t="s">
        <v>7891</v>
      </c>
      <c r="BJ1581" s="2" t="s">
        <v>7891</v>
      </c>
      <c r="BK1581" s="2" t="s">
        <v>7891</v>
      </c>
      <c r="BL1581" s="2" t="s">
        <v>7891</v>
      </c>
      <c r="BM1581" s="2">
        <v>33367908</v>
      </c>
      <c r="BN1581" s="2" t="s">
        <v>7891</v>
      </c>
      <c r="BO1581" s="2" t="s">
        <v>7891</v>
      </c>
      <c r="BP1581" s="2" t="s">
        <v>7891</v>
      </c>
      <c r="BQ1581" s="2" t="s">
        <v>7891</v>
      </c>
      <c r="BR1581" s="2" t="s">
        <v>9402</v>
      </c>
    </row>
    <row r="1582" spans="1:70" s="12" customFormat="1" ht="13" x14ac:dyDescent="0.3">
      <c r="A1582" s="12" t="s">
        <v>6954</v>
      </c>
      <c r="B1582" s="12" t="s">
        <v>6937</v>
      </c>
      <c r="C1582" s="14">
        <v>2022</v>
      </c>
      <c r="D1582" s="12" t="s">
        <v>6936</v>
      </c>
      <c r="E1582" s="12" t="s">
        <v>4247</v>
      </c>
      <c r="G1582" s="12" t="s">
        <v>6938</v>
      </c>
      <c r="H1582" s="12" t="s">
        <v>6048</v>
      </c>
      <c r="K1582" s="13">
        <v>44169</v>
      </c>
      <c r="N1582" s="12" t="s">
        <v>1842</v>
      </c>
    </row>
    <row r="1583" spans="1:70" s="12" customFormat="1" ht="13" x14ac:dyDescent="0.3">
      <c r="A1583" s="12" t="s">
        <v>6816</v>
      </c>
      <c r="B1583" s="12" t="s">
        <v>6046</v>
      </c>
      <c r="C1583" s="14">
        <v>2020</v>
      </c>
      <c r="D1583" s="12" t="s">
        <v>6045</v>
      </c>
      <c r="E1583" s="12" t="s">
        <v>4548</v>
      </c>
      <c r="G1583" s="12" t="s">
        <v>6047</v>
      </c>
      <c r="H1583" s="12" t="s">
        <v>6048</v>
      </c>
      <c r="K1583" s="13">
        <v>44037</v>
      </c>
      <c r="N1583" s="12" t="s">
        <v>2350</v>
      </c>
    </row>
    <row r="1584" spans="1:70" s="12" customFormat="1" ht="13" x14ac:dyDescent="0.3">
      <c r="A1584" s="12" t="s">
        <v>7505</v>
      </c>
      <c r="B1584" s="12" t="s">
        <v>7357</v>
      </c>
      <c r="C1584" s="14">
        <v>2022</v>
      </c>
      <c r="D1584" s="12" t="s">
        <v>6936</v>
      </c>
      <c r="E1584" s="12" t="s">
        <v>4247</v>
      </c>
      <c r="G1584" s="12">
        <v>43</v>
      </c>
      <c r="H1584" s="12">
        <v>2</v>
      </c>
      <c r="J1584" s="12">
        <v>83</v>
      </c>
      <c r="K1584" s="12">
        <v>89</v>
      </c>
      <c r="M1584" s="12">
        <v>1</v>
      </c>
      <c r="N1584" s="12" t="s">
        <v>1842</v>
      </c>
      <c r="O1584" s="12" t="s">
        <v>7358</v>
      </c>
      <c r="P1584" s="12" t="s">
        <v>467</v>
      </c>
      <c r="Q1584" s="12" t="s">
        <v>7218</v>
      </c>
      <c r="S1584" s="12" t="s">
        <v>7219</v>
      </c>
      <c r="T1584" s="12" t="s">
        <v>7359</v>
      </c>
    </row>
    <row r="1585" spans="1:70" s="12" customFormat="1" ht="13" x14ac:dyDescent="0.3">
      <c r="A1585" s="12" t="s">
        <v>11407</v>
      </c>
      <c r="B1585" s="12" t="s">
        <v>11425</v>
      </c>
      <c r="C1585" s="14" t="s">
        <v>7891</v>
      </c>
      <c r="D1585" s="12" t="s">
        <v>6936</v>
      </c>
      <c r="E1585" s="12" t="s">
        <v>9516</v>
      </c>
      <c r="U1585" s="12" t="s">
        <v>7891</v>
      </c>
      <c r="V1585" s="12" t="s">
        <v>1843</v>
      </c>
      <c r="W1585" s="12" t="s">
        <v>7891</v>
      </c>
      <c r="X1585" s="12" t="s">
        <v>7891</v>
      </c>
      <c r="Y1585" s="12" t="s">
        <v>7891</v>
      </c>
      <c r="Z1585" s="12" t="s">
        <v>7891</v>
      </c>
      <c r="AA1585" s="12" t="s">
        <v>7891</v>
      </c>
      <c r="AB1585" s="12" t="s">
        <v>7891</v>
      </c>
      <c r="AC1585" s="12" t="s">
        <v>7891</v>
      </c>
      <c r="AD1585" s="12" t="s">
        <v>7891</v>
      </c>
      <c r="AE1585" s="12" t="s">
        <v>7891</v>
      </c>
      <c r="AF1585" s="12" t="s">
        <v>7891</v>
      </c>
      <c r="AG1585" s="12" t="s">
        <v>7891</v>
      </c>
      <c r="AH1585" s="12" t="s">
        <v>7891</v>
      </c>
      <c r="AI1585" s="12" t="s">
        <v>7891</v>
      </c>
      <c r="AJ1585" s="12" t="s">
        <v>7891</v>
      </c>
      <c r="AK1585" s="12" t="s">
        <v>7891</v>
      </c>
      <c r="AL1585" s="12" t="s">
        <v>7891</v>
      </c>
      <c r="AM1585" s="12" t="s">
        <v>7891</v>
      </c>
      <c r="AN1585" s="12" t="s">
        <v>7891</v>
      </c>
      <c r="AO1585" s="12" t="s">
        <v>9518</v>
      </c>
      <c r="AP1585" s="12" t="s">
        <v>9519</v>
      </c>
      <c r="AQ1585" s="12" t="s">
        <v>7891</v>
      </c>
      <c r="AR1585" s="12" t="s">
        <v>7891</v>
      </c>
      <c r="AS1585" s="12" t="s">
        <v>7891</v>
      </c>
      <c r="AT1585" s="12" t="s">
        <v>8331</v>
      </c>
      <c r="AU1585" s="12">
        <v>2022</v>
      </c>
      <c r="AV1585" s="12">
        <v>43</v>
      </c>
      <c r="AW1585" s="12">
        <v>2</v>
      </c>
      <c r="AX1585" s="12" t="s">
        <v>7891</v>
      </c>
      <c r="AY1585" s="12" t="s">
        <v>7891</v>
      </c>
      <c r="AZ1585" s="12" t="s">
        <v>7891</v>
      </c>
      <c r="BA1585" s="12" t="s">
        <v>7891</v>
      </c>
      <c r="BB1585" s="12">
        <v>83</v>
      </c>
      <c r="BC1585" s="12">
        <v>89</v>
      </c>
      <c r="BD1585" s="12" t="s">
        <v>7891</v>
      </c>
      <c r="BE1585" s="12" t="s">
        <v>1842</v>
      </c>
      <c r="BF1585" s="12" t="s">
        <v>7891</v>
      </c>
      <c r="BG1585" s="12" t="s">
        <v>7891</v>
      </c>
      <c r="BH1585" s="12" t="s">
        <v>7891</v>
      </c>
      <c r="BI1585" s="12" t="s">
        <v>7891</v>
      </c>
      <c r="BJ1585" s="12" t="s">
        <v>7891</v>
      </c>
      <c r="BK1585" s="12" t="s">
        <v>7891</v>
      </c>
      <c r="BL1585" s="12" t="s">
        <v>7891</v>
      </c>
      <c r="BM1585" s="12">
        <v>33275053</v>
      </c>
      <c r="BN1585" s="12" t="s">
        <v>7891</v>
      </c>
      <c r="BO1585" s="12" t="s">
        <v>7891</v>
      </c>
      <c r="BP1585" s="12" t="s">
        <v>7891</v>
      </c>
      <c r="BQ1585" s="12" t="s">
        <v>7891</v>
      </c>
      <c r="BR1585" s="12" t="s">
        <v>11426</v>
      </c>
    </row>
    <row r="1586" spans="1:70" s="12" customFormat="1" ht="13" x14ac:dyDescent="0.3">
      <c r="A1586" s="12" t="s">
        <v>1922</v>
      </c>
      <c r="B1586" s="12" t="s">
        <v>1840</v>
      </c>
      <c r="C1586" s="15">
        <v>2020</v>
      </c>
      <c r="D1586" s="12" t="s">
        <v>1839</v>
      </c>
      <c r="E1586" s="12" t="s">
        <v>1016</v>
      </c>
      <c r="F1586" s="12" t="s">
        <v>1843</v>
      </c>
      <c r="G1586" s="12" t="str">
        <f>"02275910"</f>
        <v>02275910</v>
      </c>
      <c r="I1586" s="12" t="s">
        <v>1841</v>
      </c>
      <c r="L1586" s="12">
        <v>1</v>
      </c>
      <c r="M1586" s="12">
        <v>7</v>
      </c>
      <c r="N1586" s="12">
        <v>147371071</v>
      </c>
      <c r="O1586" s="12" t="s">
        <v>1842</v>
      </c>
      <c r="P1586" s="12" t="s">
        <v>1018</v>
      </c>
      <c r="Q1586" s="12" t="s">
        <v>498</v>
      </c>
      <c r="U1586" s="12" t="s">
        <v>1844</v>
      </c>
    </row>
    <row r="1587" spans="1:70" s="2" customFormat="1" ht="13" x14ac:dyDescent="0.3">
      <c r="A1587" s="2" t="s">
        <v>3936</v>
      </c>
      <c r="B1587" s="2" t="s">
        <v>3886</v>
      </c>
      <c r="C1587" s="9">
        <v>2020</v>
      </c>
      <c r="D1587" s="2" t="s">
        <v>3885</v>
      </c>
      <c r="E1587" s="2" t="s">
        <v>2510</v>
      </c>
      <c r="F1587" s="2" t="s">
        <v>3889</v>
      </c>
      <c r="G1587" s="2" t="str">
        <f>"02275910"</f>
        <v>02275910</v>
      </c>
      <c r="I1587" s="2" t="str">
        <f>"20220101"</f>
        <v>20220101</v>
      </c>
      <c r="J1587" s="2">
        <v>43</v>
      </c>
      <c r="K1587" s="2">
        <v>2</v>
      </c>
      <c r="L1587" s="2">
        <v>83</v>
      </c>
      <c r="M1587" s="2">
        <v>7</v>
      </c>
      <c r="N1587" s="2" t="s">
        <v>3887</v>
      </c>
      <c r="O1587" s="2" t="s">
        <v>1842</v>
      </c>
      <c r="P1587" s="2" t="s">
        <v>2303</v>
      </c>
      <c r="Q1587" s="2" t="s">
        <v>1495</v>
      </c>
      <c r="R1587" s="2" t="s">
        <v>3888</v>
      </c>
      <c r="T1587" s="2" t="s">
        <v>3889</v>
      </c>
      <c r="U1587" s="2" t="s">
        <v>3890</v>
      </c>
    </row>
    <row r="1588" spans="1:70" s="2" customFormat="1" ht="13" x14ac:dyDescent="0.3">
      <c r="A1588" s="2" t="s">
        <v>3856</v>
      </c>
      <c r="B1588" s="2" t="s">
        <v>2348</v>
      </c>
      <c r="C1588" s="9">
        <v>2020</v>
      </c>
      <c r="D1588" s="2" t="s">
        <v>2347</v>
      </c>
      <c r="E1588" s="2" t="s">
        <v>2151</v>
      </c>
      <c r="F1588" s="2" t="s">
        <v>2352</v>
      </c>
      <c r="G1588" s="2" t="str">
        <f>"03630234"</f>
        <v>03630234</v>
      </c>
      <c r="I1588" s="2" t="str">
        <f>"20201201"</f>
        <v>20201201</v>
      </c>
      <c r="J1588" s="2">
        <v>50</v>
      </c>
      <c r="K1588" s="2">
        <v>6</v>
      </c>
      <c r="L1588" s="2">
        <v>1115</v>
      </c>
      <c r="M1588" s="2">
        <v>6</v>
      </c>
      <c r="N1588" s="2" t="s">
        <v>2349</v>
      </c>
      <c r="O1588" s="2" t="s">
        <v>2350</v>
      </c>
      <c r="P1588" s="2" t="s">
        <v>2053</v>
      </c>
      <c r="Q1588" s="2" t="s">
        <v>1495</v>
      </c>
      <c r="R1588" s="2" t="s">
        <v>2351</v>
      </c>
      <c r="T1588" s="2" t="s">
        <v>2352</v>
      </c>
      <c r="U1588" s="2" t="s">
        <v>2353</v>
      </c>
    </row>
    <row r="1589" spans="1:70" s="12" customFormat="1" ht="13" x14ac:dyDescent="0.3">
      <c r="A1589" s="12" t="s">
        <v>7505</v>
      </c>
      <c r="B1589" s="12" t="s">
        <v>7479</v>
      </c>
      <c r="C1589" s="14">
        <v>2021</v>
      </c>
      <c r="D1589" s="12" t="s">
        <v>7480</v>
      </c>
      <c r="E1589" s="12" t="s">
        <v>7481</v>
      </c>
      <c r="G1589" s="12">
        <v>47</v>
      </c>
      <c r="H1589" s="12">
        <v>15</v>
      </c>
      <c r="J1589" s="12">
        <v>1209</v>
      </c>
      <c r="K1589" s="12">
        <v>1216</v>
      </c>
      <c r="N1589" s="12" t="s">
        <v>7482</v>
      </c>
      <c r="O1589" s="12" t="s">
        <v>7483</v>
      </c>
      <c r="P1589" s="12" t="s">
        <v>467</v>
      </c>
      <c r="Q1589" s="12" t="s">
        <v>7218</v>
      </c>
      <c r="S1589" s="12" t="s">
        <v>7219</v>
      </c>
      <c r="T1589" s="12" t="s">
        <v>7484</v>
      </c>
    </row>
    <row r="1590" spans="1:70" s="2" customFormat="1" ht="13" x14ac:dyDescent="0.3">
      <c r="A1590" s="2" t="s">
        <v>11407</v>
      </c>
      <c r="B1590" s="2" t="s">
        <v>11475</v>
      </c>
      <c r="C1590" s="9" t="s">
        <v>7891</v>
      </c>
      <c r="D1590" s="2" t="s">
        <v>7480</v>
      </c>
      <c r="E1590" s="2" t="s">
        <v>11476</v>
      </c>
      <c r="U1590" s="2" t="s">
        <v>7891</v>
      </c>
      <c r="V1590" s="2" t="s">
        <v>11477</v>
      </c>
      <c r="W1590" s="2" t="s">
        <v>7891</v>
      </c>
      <c r="X1590" s="2" t="s">
        <v>7891</v>
      </c>
      <c r="Y1590" s="2" t="s">
        <v>7891</v>
      </c>
      <c r="Z1590" s="2" t="s">
        <v>7891</v>
      </c>
      <c r="AA1590" s="2" t="s">
        <v>11478</v>
      </c>
      <c r="AB1590" s="2" t="s">
        <v>11479</v>
      </c>
      <c r="AC1590" s="2" t="s">
        <v>7891</v>
      </c>
      <c r="AD1590" s="2" t="s">
        <v>7891</v>
      </c>
      <c r="AE1590" s="2" t="s">
        <v>7891</v>
      </c>
      <c r="AF1590" s="2" t="s">
        <v>7891</v>
      </c>
      <c r="AG1590" s="2" t="s">
        <v>7891</v>
      </c>
      <c r="AH1590" s="2" t="s">
        <v>7891</v>
      </c>
      <c r="AI1590" s="2" t="s">
        <v>7891</v>
      </c>
      <c r="AJ1590" s="2" t="s">
        <v>7891</v>
      </c>
      <c r="AK1590" s="2" t="s">
        <v>7891</v>
      </c>
      <c r="AL1590" s="2" t="s">
        <v>7891</v>
      </c>
      <c r="AM1590" s="2" t="s">
        <v>7891</v>
      </c>
      <c r="AN1590" s="2" t="s">
        <v>7891</v>
      </c>
      <c r="AO1590" s="2" t="s">
        <v>11480</v>
      </c>
      <c r="AP1590" s="2" t="s">
        <v>11481</v>
      </c>
      <c r="AQ1590" s="2" t="s">
        <v>7891</v>
      </c>
      <c r="AR1590" s="2" t="s">
        <v>7891</v>
      </c>
      <c r="AS1590" s="2" t="s">
        <v>7891</v>
      </c>
      <c r="AT1590" s="2" t="s">
        <v>11482</v>
      </c>
      <c r="AU1590" s="2">
        <v>2021</v>
      </c>
      <c r="AV1590" s="2">
        <v>47</v>
      </c>
      <c r="AW1590" s="2">
        <v>15</v>
      </c>
      <c r="AX1590" s="2" t="s">
        <v>7891</v>
      </c>
      <c r="AY1590" s="2" t="s">
        <v>7891</v>
      </c>
      <c r="AZ1590" s="2" t="s">
        <v>7891</v>
      </c>
      <c r="BA1590" s="2" t="s">
        <v>7891</v>
      </c>
      <c r="BB1590" s="2">
        <v>1209</v>
      </c>
      <c r="BC1590" s="2">
        <v>1216</v>
      </c>
      <c r="BD1590" s="2" t="s">
        <v>7891</v>
      </c>
      <c r="BE1590" s="2" t="s">
        <v>7482</v>
      </c>
      <c r="BF1590" s="2" t="s">
        <v>7891</v>
      </c>
      <c r="BG1590" s="2" t="s">
        <v>9297</v>
      </c>
      <c r="BH1590" s="2" t="s">
        <v>7891</v>
      </c>
      <c r="BI1590" s="2" t="s">
        <v>7891</v>
      </c>
      <c r="BJ1590" s="2" t="s">
        <v>7891</v>
      </c>
      <c r="BK1590" s="2" t="s">
        <v>7891</v>
      </c>
      <c r="BL1590" s="2" t="s">
        <v>7891</v>
      </c>
      <c r="BM1590" s="2" t="s">
        <v>7891</v>
      </c>
      <c r="BN1590" s="2" t="s">
        <v>7891</v>
      </c>
      <c r="BO1590" s="2" t="s">
        <v>7891</v>
      </c>
      <c r="BP1590" s="2" t="s">
        <v>7891</v>
      </c>
      <c r="BQ1590" s="2" t="s">
        <v>7891</v>
      </c>
      <c r="BR1590" s="2" t="s">
        <v>11483</v>
      </c>
    </row>
    <row r="1591" spans="1:70" s="2" customFormat="1" ht="13" x14ac:dyDescent="0.3">
      <c r="A1591" s="2" t="s">
        <v>11404</v>
      </c>
      <c r="B1591" s="2" t="s">
        <v>8874</v>
      </c>
      <c r="C1591" s="9" t="s">
        <v>7891</v>
      </c>
      <c r="D1591" s="2" t="s">
        <v>8875</v>
      </c>
      <c r="E1591" s="2" t="s">
        <v>8876</v>
      </c>
      <c r="U1591" s="2" t="s">
        <v>7891</v>
      </c>
      <c r="V1591" s="2" t="s">
        <v>8877</v>
      </c>
      <c r="W1591" s="2" t="s">
        <v>7891</v>
      </c>
      <c r="X1591" s="2" t="s">
        <v>7891</v>
      </c>
      <c r="Y1591" s="2" t="s">
        <v>7891</v>
      </c>
      <c r="Z1591" s="2" t="s">
        <v>7891</v>
      </c>
      <c r="AA1591" s="2" t="s">
        <v>7891</v>
      </c>
      <c r="AB1591" s="2" t="s">
        <v>7891</v>
      </c>
      <c r="AC1591" s="2" t="s">
        <v>7891</v>
      </c>
      <c r="AD1591" s="2" t="s">
        <v>7891</v>
      </c>
      <c r="AE1591" s="2" t="s">
        <v>7891</v>
      </c>
      <c r="AF1591" s="2" t="s">
        <v>7891</v>
      </c>
      <c r="AG1591" s="2" t="s">
        <v>7891</v>
      </c>
      <c r="AH1591" s="2" t="s">
        <v>7891</v>
      </c>
      <c r="AI1591" s="2" t="s">
        <v>7891</v>
      </c>
      <c r="AJ1591" s="2" t="s">
        <v>7891</v>
      </c>
      <c r="AK1591" s="2" t="s">
        <v>7891</v>
      </c>
      <c r="AL1591" s="2" t="s">
        <v>7891</v>
      </c>
      <c r="AM1591" s="2" t="s">
        <v>7891</v>
      </c>
      <c r="AN1591" s="2" t="s">
        <v>7891</v>
      </c>
      <c r="AO1591" s="2" t="s">
        <v>8878</v>
      </c>
      <c r="AP1591" s="2" t="s">
        <v>8879</v>
      </c>
      <c r="AQ1591" s="2" t="s">
        <v>7891</v>
      </c>
      <c r="AR1591" s="2" t="s">
        <v>7891</v>
      </c>
      <c r="AS1591" s="2" t="s">
        <v>7891</v>
      </c>
      <c r="AT1591" s="2" t="s">
        <v>7984</v>
      </c>
      <c r="AU1591" s="2">
        <v>2021</v>
      </c>
      <c r="AV1591" s="2">
        <v>229</v>
      </c>
      <c r="AW1591" s="2" t="s">
        <v>7891</v>
      </c>
      <c r="AX1591" s="2" t="s">
        <v>8880</v>
      </c>
      <c r="AY1591" s="2" t="s">
        <v>7891</v>
      </c>
      <c r="AZ1591" s="2" t="s">
        <v>7891</v>
      </c>
      <c r="BA1591" s="2" t="s">
        <v>7891</v>
      </c>
      <c r="BB1591" s="2" t="s">
        <v>7891</v>
      </c>
      <c r="BC1591" s="2" t="s">
        <v>7891</v>
      </c>
      <c r="BD1591" s="2">
        <v>109140</v>
      </c>
      <c r="BE1591" s="2" t="s">
        <v>8881</v>
      </c>
      <c r="BF1591" s="2" t="s">
        <v>7891</v>
      </c>
      <c r="BG1591" s="2" t="s">
        <v>7925</v>
      </c>
      <c r="BH1591" s="2" t="s">
        <v>7891</v>
      </c>
      <c r="BI1591" s="2" t="s">
        <v>7891</v>
      </c>
      <c r="BJ1591" s="2" t="s">
        <v>7891</v>
      </c>
      <c r="BK1591" s="2" t="s">
        <v>7891</v>
      </c>
      <c r="BL1591" s="2" t="s">
        <v>7891</v>
      </c>
      <c r="BM1591" s="2">
        <v>34775154</v>
      </c>
      <c r="BN1591" s="2" t="s">
        <v>7891</v>
      </c>
      <c r="BO1591" s="2" t="s">
        <v>7891</v>
      </c>
      <c r="BP1591" s="2" t="s">
        <v>7891</v>
      </c>
      <c r="BQ1591" s="2" t="s">
        <v>7891</v>
      </c>
      <c r="BR1591" s="2" t="s">
        <v>8882</v>
      </c>
    </row>
    <row r="1592" spans="1:70" s="12" customFormat="1" ht="13" x14ac:dyDescent="0.3">
      <c r="A1592" s="12" t="s">
        <v>6816</v>
      </c>
      <c r="B1592" s="12" t="s">
        <v>6017</v>
      </c>
      <c r="C1592" s="14">
        <v>2022</v>
      </c>
      <c r="D1592" s="12" t="s">
        <v>6016</v>
      </c>
      <c r="E1592" s="12" t="s">
        <v>6020</v>
      </c>
      <c r="G1592" s="12" t="s">
        <v>6018</v>
      </c>
      <c r="H1592" s="12" t="s">
        <v>6019</v>
      </c>
      <c r="K1592" s="13">
        <v>44600</v>
      </c>
      <c r="N1592" s="12" t="s">
        <v>1388</v>
      </c>
    </row>
    <row r="1593" spans="1:70" s="2" customFormat="1" ht="13" x14ac:dyDescent="0.3">
      <c r="A1593" s="2" t="s">
        <v>1827</v>
      </c>
      <c r="B1593" s="2" t="s">
        <v>1386</v>
      </c>
      <c r="C1593" s="10">
        <v>2022</v>
      </c>
      <c r="D1593" s="2" t="s">
        <v>1385</v>
      </c>
      <c r="E1593" s="2" t="s">
        <v>1387</v>
      </c>
      <c r="F1593" s="2" t="s">
        <v>1391</v>
      </c>
      <c r="G1593" s="2" t="str">
        <f>"15394182"</f>
        <v>15394182</v>
      </c>
      <c r="I1593" s="2" t="str">
        <f>"Mar2022"</f>
        <v>Mar2022</v>
      </c>
      <c r="J1593" s="2">
        <v>20</v>
      </c>
      <c r="K1593" s="2">
        <v>1</v>
      </c>
      <c r="L1593" s="2">
        <v>34</v>
      </c>
      <c r="M1593" s="2">
        <v>6</v>
      </c>
      <c r="N1593" s="2">
        <v>156397051</v>
      </c>
      <c r="O1593" s="2" t="s">
        <v>1388</v>
      </c>
      <c r="P1593" s="2" t="s">
        <v>1389</v>
      </c>
      <c r="Q1593" s="2" t="s">
        <v>442</v>
      </c>
      <c r="R1593" s="2" t="s">
        <v>1390</v>
      </c>
      <c r="U1593" s="2" t="s">
        <v>1392</v>
      </c>
    </row>
    <row r="1594" spans="1:70" s="12" customFormat="1" ht="13" x14ac:dyDescent="0.3">
      <c r="A1594" s="12" t="s">
        <v>11404</v>
      </c>
      <c r="B1594" s="12" t="s">
        <v>8377</v>
      </c>
      <c r="C1594" s="14" t="s">
        <v>7891</v>
      </c>
      <c r="D1594" s="12" t="s">
        <v>6016</v>
      </c>
      <c r="E1594" s="12" t="s">
        <v>8378</v>
      </c>
      <c r="U1594" s="12" t="s">
        <v>7891</v>
      </c>
      <c r="V1594" s="12" t="s">
        <v>8379</v>
      </c>
      <c r="W1594" s="12" t="s">
        <v>7891</v>
      </c>
      <c r="X1594" s="12" t="s">
        <v>7891</v>
      </c>
      <c r="Y1594" s="12" t="s">
        <v>7891</v>
      </c>
      <c r="Z1594" s="12" t="s">
        <v>7891</v>
      </c>
      <c r="AA1594" s="12" t="s">
        <v>7891</v>
      </c>
      <c r="AB1594" s="12" t="s">
        <v>7891</v>
      </c>
      <c r="AC1594" s="12" t="s">
        <v>7891</v>
      </c>
      <c r="AD1594" s="12" t="s">
        <v>7891</v>
      </c>
      <c r="AE1594" s="12" t="s">
        <v>7891</v>
      </c>
      <c r="AF1594" s="12" t="s">
        <v>7891</v>
      </c>
      <c r="AG1594" s="12" t="s">
        <v>7891</v>
      </c>
      <c r="AH1594" s="12" t="s">
        <v>7891</v>
      </c>
      <c r="AI1594" s="12" t="s">
        <v>7891</v>
      </c>
      <c r="AJ1594" s="12" t="s">
        <v>7891</v>
      </c>
      <c r="AK1594" s="12" t="s">
        <v>7891</v>
      </c>
      <c r="AL1594" s="12" t="s">
        <v>7891</v>
      </c>
      <c r="AM1594" s="12" t="s">
        <v>7891</v>
      </c>
      <c r="AN1594" s="12" t="s">
        <v>7891</v>
      </c>
      <c r="AO1594" s="12" t="s">
        <v>8380</v>
      </c>
      <c r="AP1594" s="12" t="s">
        <v>8381</v>
      </c>
      <c r="AQ1594" s="12" t="s">
        <v>7891</v>
      </c>
      <c r="AR1594" s="12" t="s">
        <v>7891</v>
      </c>
      <c r="AS1594" s="12" t="s">
        <v>7891</v>
      </c>
      <c r="AT1594" s="12" t="s">
        <v>8317</v>
      </c>
      <c r="AU1594" s="12">
        <v>2022</v>
      </c>
      <c r="AV1594" s="12">
        <v>20</v>
      </c>
      <c r="AW1594" s="12">
        <v>1</v>
      </c>
      <c r="AX1594" s="12" t="s">
        <v>7891</v>
      </c>
      <c r="AY1594" s="12" t="s">
        <v>7891</v>
      </c>
      <c r="AZ1594" s="12" t="s">
        <v>7891</v>
      </c>
      <c r="BA1594" s="12" t="s">
        <v>7891</v>
      </c>
      <c r="BB1594" s="12">
        <v>34</v>
      </c>
      <c r="BC1594" s="12">
        <v>39</v>
      </c>
      <c r="BD1594" s="12" t="s">
        <v>7891</v>
      </c>
      <c r="BE1594" s="12" t="s">
        <v>1388</v>
      </c>
      <c r="BF1594" s="12" t="s">
        <v>7891</v>
      </c>
      <c r="BG1594" s="12" t="s">
        <v>7891</v>
      </c>
      <c r="BH1594" s="12" t="s">
        <v>7891</v>
      </c>
      <c r="BI1594" s="12" t="s">
        <v>7891</v>
      </c>
      <c r="BJ1594" s="12" t="s">
        <v>7891</v>
      </c>
      <c r="BK1594" s="12" t="s">
        <v>7891</v>
      </c>
      <c r="BL1594" s="12" t="s">
        <v>7891</v>
      </c>
      <c r="BM1594" s="12">
        <v>35131843</v>
      </c>
      <c r="BN1594" s="12" t="s">
        <v>7891</v>
      </c>
      <c r="BO1594" s="12" t="s">
        <v>7891</v>
      </c>
      <c r="BP1594" s="12" t="s">
        <v>7891</v>
      </c>
      <c r="BQ1594" s="12" t="s">
        <v>7891</v>
      </c>
      <c r="BR1594" s="12" t="s">
        <v>8382</v>
      </c>
    </row>
    <row r="1595" spans="1:70" s="2" customFormat="1" ht="13" x14ac:dyDescent="0.3">
      <c r="A1595" s="2" t="s">
        <v>7072</v>
      </c>
      <c r="B1595" s="2" t="s">
        <v>6994</v>
      </c>
      <c r="C1595" s="9">
        <v>2021</v>
      </c>
      <c r="D1595" s="2" t="s">
        <v>6993</v>
      </c>
      <c r="E1595" s="2" t="s">
        <v>6997</v>
      </c>
      <c r="G1595" s="2" t="s">
        <v>6995</v>
      </c>
      <c r="H1595" s="2" t="s">
        <v>6996</v>
      </c>
      <c r="K1595" s="11">
        <v>44545</v>
      </c>
      <c r="L1595" s="2" t="s">
        <v>6998</v>
      </c>
      <c r="N1595" s="2" t="s">
        <v>6999</v>
      </c>
    </row>
    <row r="1596" spans="1:70" s="2" customFormat="1" ht="13" x14ac:dyDescent="0.3">
      <c r="A1596" s="2" t="s">
        <v>1922</v>
      </c>
      <c r="B1596" s="2" t="s">
        <v>1836</v>
      </c>
      <c r="C1596" s="10">
        <v>2022</v>
      </c>
      <c r="D1596" s="2" t="s">
        <v>1835</v>
      </c>
      <c r="E1596" s="2" t="s">
        <v>675</v>
      </c>
      <c r="I1596" s="2" t="str">
        <f>"Winter2022"</f>
        <v>Winter2022</v>
      </c>
      <c r="K1596" s="2">
        <v>70</v>
      </c>
      <c r="L1596" s="2">
        <v>16</v>
      </c>
      <c r="M1596" s="2">
        <v>3</v>
      </c>
      <c r="N1596" s="2">
        <v>155775711</v>
      </c>
      <c r="P1596" s="2" t="s">
        <v>676</v>
      </c>
      <c r="Q1596" s="2" t="s">
        <v>467</v>
      </c>
      <c r="R1596" s="2" t="s">
        <v>1837</v>
      </c>
      <c r="U1596" s="2" t="s">
        <v>1838</v>
      </c>
    </row>
    <row r="1597" spans="1:70" s="2" customFormat="1" ht="13" x14ac:dyDescent="0.3">
      <c r="A1597" s="2" t="s">
        <v>7858</v>
      </c>
      <c r="B1597" s="2" t="s">
        <v>7801</v>
      </c>
      <c r="C1597" s="9">
        <v>2021</v>
      </c>
      <c r="D1597" s="2" t="s">
        <v>7802</v>
      </c>
      <c r="E1597" s="2" t="s">
        <v>7803</v>
      </c>
      <c r="J1597" s="2">
        <v>123</v>
      </c>
      <c r="K1597" s="2">
        <v>141</v>
      </c>
      <c r="N1597" s="2" t="s">
        <v>7804</v>
      </c>
      <c r="O1597" s="2" t="s">
        <v>7805</v>
      </c>
      <c r="P1597" s="2" t="s">
        <v>7242</v>
      </c>
      <c r="Q1597" s="2" t="s">
        <v>7218</v>
      </c>
      <c r="S1597" s="2" t="s">
        <v>7219</v>
      </c>
      <c r="T1597" s="2" t="s">
        <v>7806</v>
      </c>
    </row>
    <row r="1598" spans="1:70" s="2" customFormat="1" ht="13" x14ac:dyDescent="0.3">
      <c r="A1598" s="2" t="s">
        <v>11404</v>
      </c>
      <c r="B1598" s="2" t="s">
        <v>10193</v>
      </c>
      <c r="C1598" s="9" t="s">
        <v>7891</v>
      </c>
      <c r="D1598" s="2" t="s">
        <v>10194</v>
      </c>
      <c r="E1598" s="2" t="s">
        <v>10195</v>
      </c>
      <c r="U1598" s="2" t="s">
        <v>7891</v>
      </c>
      <c r="V1598" s="2" t="s">
        <v>10196</v>
      </c>
      <c r="W1598" s="2" t="s">
        <v>7891</v>
      </c>
      <c r="X1598" s="2" t="s">
        <v>7891</v>
      </c>
      <c r="Y1598" s="2" t="s">
        <v>7891</v>
      </c>
      <c r="Z1598" s="2" t="s">
        <v>7891</v>
      </c>
      <c r="AA1598" s="2" t="s">
        <v>7891</v>
      </c>
      <c r="AB1598" s="2" t="s">
        <v>7891</v>
      </c>
      <c r="AC1598" s="2" t="s">
        <v>7891</v>
      </c>
      <c r="AD1598" s="2" t="s">
        <v>7891</v>
      </c>
      <c r="AE1598" s="2" t="s">
        <v>7891</v>
      </c>
      <c r="AF1598" s="2" t="s">
        <v>7891</v>
      </c>
      <c r="AG1598" s="2" t="s">
        <v>7891</v>
      </c>
      <c r="AH1598" s="2" t="s">
        <v>7891</v>
      </c>
      <c r="AI1598" s="2" t="s">
        <v>7891</v>
      </c>
      <c r="AJ1598" s="2" t="s">
        <v>7891</v>
      </c>
      <c r="AK1598" s="2" t="s">
        <v>7891</v>
      </c>
      <c r="AL1598" s="2" t="s">
        <v>7891</v>
      </c>
      <c r="AM1598" s="2" t="s">
        <v>7891</v>
      </c>
      <c r="AN1598" s="2" t="s">
        <v>7891</v>
      </c>
      <c r="AO1598" s="2" t="s">
        <v>10197</v>
      </c>
      <c r="AP1598" s="2" t="s">
        <v>10198</v>
      </c>
      <c r="AQ1598" s="2" t="s">
        <v>7891</v>
      </c>
      <c r="AR1598" s="2" t="s">
        <v>7891</v>
      </c>
      <c r="AS1598" s="2" t="s">
        <v>7891</v>
      </c>
      <c r="AT1598" s="2" t="s">
        <v>7998</v>
      </c>
      <c r="AU1598" s="2">
        <v>2021</v>
      </c>
      <c r="AV1598" s="2">
        <v>51</v>
      </c>
      <c r="AW1598" s="2">
        <v>2</v>
      </c>
      <c r="AX1598" s="2" t="s">
        <v>7891</v>
      </c>
      <c r="AY1598" s="2" t="s">
        <v>7891</v>
      </c>
      <c r="AZ1598" s="2" t="s">
        <v>8545</v>
      </c>
      <c r="BA1598" s="2" t="s">
        <v>7891</v>
      </c>
      <c r="BB1598" s="2">
        <v>269</v>
      </c>
      <c r="BC1598" s="2">
        <v>278</v>
      </c>
      <c r="BD1598" s="2">
        <v>81246321994452</v>
      </c>
      <c r="BE1598" s="2" t="s">
        <v>10199</v>
      </c>
      <c r="BF1598" s="2" t="s">
        <v>7891</v>
      </c>
      <c r="BG1598" s="2" t="s">
        <v>10046</v>
      </c>
      <c r="BH1598" s="2" t="s">
        <v>7891</v>
      </c>
      <c r="BI1598" s="2" t="s">
        <v>7891</v>
      </c>
      <c r="BJ1598" s="2" t="s">
        <v>7891</v>
      </c>
      <c r="BK1598" s="2" t="s">
        <v>7891</v>
      </c>
      <c r="BL1598" s="2" t="s">
        <v>7891</v>
      </c>
      <c r="BM1598" s="2" t="s">
        <v>7891</v>
      </c>
      <c r="BN1598" s="2" t="s">
        <v>7891</v>
      </c>
      <c r="BO1598" s="2" t="s">
        <v>7891</v>
      </c>
      <c r="BP1598" s="2" t="s">
        <v>7891</v>
      </c>
      <c r="BQ1598" s="2" t="s">
        <v>7891</v>
      </c>
      <c r="BR1598" s="2" t="s">
        <v>10200</v>
      </c>
    </row>
    <row r="1599" spans="1:70" s="12" customFormat="1" ht="13" x14ac:dyDescent="0.3">
      <c r="A1599" s="12" t="s">
        <v>2112</v>
      </c>
      <c r="B1599" s="12" t="s">
        <v>2104</v>
      </c>
      <c r="C1599" s="14">
        <v>2020</v>
      </c>
      <c r="D1599" s="12" t="s">
        <v>2103</v>
      </c>
      <c r="E1599" s="12" t="s">
        <v>2105</v>
      </c>
      <c r="F1599" s="12" t="s">
        <v>2110</v>
      </c>
      <c r="G1599" s="12" t="str">
        <f>"03038300"</f>
        <v>03038300</v>
      </c>
      <c r="I1599" s="12" t="str">
        <f>"20201201"</f>
        <v>20201201</v>
      </c>
      <c r="J1599" s="12">
        <v>152</v>
      </c>
      <c r="K1599" s="12">
        <v>3</v>
      </c>
      <c r="L1599" s="12">
        <v>1085</v>
      </c>
      <c r="M1599" s="12">
        <v>41</v>
      </c>
      <c r="N1599" s="12" t="s">
        <v>2106</v>
      </c>
      <c r="O1599" s="12" t="s">
        <v>2107</v>
      </c>
      <c r="P1599" s="12" t="s">
        <v>2108</v>
      </c>
      <c r="Q1599" s="12" t="s">
        <v>1495</v>
      </c>
      <c r="R1599" s="12" t="s">
        <v>2109</v>
      </c>
      <c r="T1599" s="12" t="s">
        <v>2110</v>
      </c>
      <c r="U1599" s="12" t="s">
        <v>2111</v>
      </c>
    </row>
    <row r="1600" spans="1:70" s="2" customFormat="1" ht="13" x14ac:dyDescent="0.3">
      <c r="A1600" s="2" t="s">
        <v>3856</v>
      </c>
      <c r="B1600" s="2" t="s">
        <v>2104</v>
      </c>
      <c r="C1600" s="9">
        <v>2020</v>
      </c>
      <c r="D1600" s="2" t="s">
        <v>2103</v>
      </c>
      <c r="E1600" s="2" t="s">
        <v>2105</v>
      </c>
      <c r="F1600" s="2" t="s">
        <v>2110</v>
      </c>
      <c r="G1600" s="2" t="str">
        <f>"03038300"</f>
        <v>03038300</v>
      </c>
      <c r="I1600" s="2" t="str">
        <f>"20201201"</f>
        <v>20201201</v>
      </c>
      <c r="J1600" s="2">
        <v>152</v>
      </c>
      <c r="K1600" s="2">
        <v>3</v>
      </c>
      <c r="L1600" s="2">
        <v>1085</v>
      </c>
      <c r="M1600" s="2">
        <v>41</v>
      </c>
      <c r="N1600" s="2" t="s">
        <v>2106</v>
      </c>
      <c r="O1600" s="2" t="s">
        <v>2107</v>
      </c>
      <c r="P1600" s="2" t="s">
        <v>2108</v>
      </c>
      <c r="Q1600" s="2" t="s">
        <v>1495</v>
      </c>
      <c r="R1600" s="2" t="s">
        <v>2109</v>
      </c>
      <c r="T1600" s="2" t="s">
        <v>2110</v>
      </c>
      <c r="U1600" s="2" t="s">
        <v>2111</v>
      </c>
    </row>
    <row r="1601" spans="1:70" s="2" customFormat="1" ht="13" x14ac:dyDescent="0.3">
      <c r="A1601" s="2" t="s">
        <v>11404</v>
      </c>
      <c r="B1601" s="2" t="s">
        <v>10547</v>
      </c>
      <c r="C1601" s="9" t="s">
        <v>7891</v>
      </c>
      <c r="D1601" s="2" t="s">
        <v>10548</v>
      </c>
      <c r="E1601" s="2" t="s">
        <v>10549</v>
      </c>
      <c r="U1601" s="2" t="s">
        <v>7891</v>
      </c>
      <c r="V1601" s="2" t="s">
        <v>10550</v>
      </c>
      <c r="W1601" s="2" t="s">
        <v>7891</v>
      </c>
      <c r="X1601" s="2" t="s">
        <v>7891</v>
      </c>
      <c r="Y1601" s="2" t="s">
        <v>7891</v>
      </c>
      <c r="Z1601" s="2" t="s">
        <v>7891</v>
      </c>
      <c r="AA1601" s="2" t="s">
        <v>7891</v>
      </c>
      <c r="AB1601" s="2" t="s">
        <v>7891</v>
      </c>
      <c r="AC1601" s="2" t="s">
        <v>7891</v>
      </c>
      <c r="AD1601" s="2" t="s">
        <v>7891</v>
      </c>
      <c r="AE1601" s="2" t="s">
        <v>7891</v>
      </c>
      <c r="AF1601" s="2" t="s">
        <v>7891</v>
      </c>
      <c r="AG1601" s="2" t="s">
        <v>7891</v>
      </c>
      <c r="AH1601" s="2" t="s">
        <v>7891</v>
      </c>
      <c r="AI1601" s="2" t="s">
        <v>7891</v>
      </c>
      <c r="AJ1601" s="2" t="s">
        <v>7891</v>
      </c>
      <c r="AK1601" s="2" t="s">
        <v>7891</v>
      </c>
      <c r="AL1601" s="2" t="s">
        <v>7891</v>
      </c>
      <c r="AM1601" s="2" t="s">
        <v>7891</v>
      </c>
      <c r="AN1601" s="2" t="s">
        <v>7891</v>
      </c>
      <c r="AO1601" s="2" t="s">
        <v>10551</v>
      </c>
      <c r="AP1601" s="2" t="s">
        <v>10552</v>
      </c>
      <c r="AQ1601" s="2" t="s">
        <v>7891</v>
      </c>
      <c r="AR1601" s="2" t="s">
        <v>7891</v>
      </c>
      <c r="AS1601" s="2" t="s">
        <v>7891</v>
      </c>
      <c r="AT1601" s="2" t="s">
        <v>7891</v>
      </c>
      <c r="AU1601" s="2">
        <v>2021</v>
      </c>
      <c r="AV1601" s="2">
        <v>8</v>
      </c>
      <c r="AW1601" s="2">
        <v>2</v>
      </c>
      <c r="AX1601" s="2" t="s">
        <v>7891</v>
      </c>
      <c r="AY1601" s="2" t="s">
        <v>7891</v>
      </c>
      <c r="AZ1601" s="2" t="s">
        <v>7891</v>
      </c>
      <c r="BA1601" s="2" t="s">
        <v>7891</v>
      </c>
      <c r="BB1601" s="2">
        <v>379</v>
      </c>
      <c r="BC1601" s="2">
        <v>401</v>
      </c>
      <c r="BD1601" s="2" t="s">
        <v>7891</v>
      </c>
      <c r="BE1601" s="2" t="s">
        <v>10553</v>
      </c>
      <c r="BF1601" s="2" t="s">
        <v>7891</v>
      </c>
      <c r="BG1601" s="2" t="s">
        <v>7891</v>
      </c>
      <c r="BH1601" s="2" t="s">
        <v>7891</v>
      </c>
      <c r="BI1601" s="2" t="s">
        <v>7891</v>
      </c>
      <c r="BJ1601" s="2" t="s">
        <v>7891</v>
      </c>
      <c r="BK1601" s="2" t="s">
        <v>7891</v>
      </c>
      <c r="BL1601" s="2" t="s">
        <v>7891</v>
      </c>
      <c r="BM1601" s="2" t="s">
        <v>7891</v>
      </c>
      <c r="BN1601" s="2" t="s">
        <v>7891</v>
      </c>
      <c r="BO1601" s="2" t="s">
        <v>7891</v>
      </c>
      <c r="BP1601" s="2" t="s">
        <v>7891</v>
      </c>
      <c r="BQ1601" s="2" t="s">
        <v>7891</v>
      </c>
      <c r="BR1601" s="2" t="s">
        <v>10554</v>
      </c>
    </row>
    <row r="1602" spans="1:70" s="12" customFormat="1" ht="13" x14ac:dyDescent="0.3">
      <c r="A1602" s="12" t="s">
        <v>6816</v>
      </c>
      <c r="B1602" s="12" t="s">
        <v>6148</v>
      </c>
      <c r="C1602" s="14">
        <v>2022</v>
      </c>
      <c r="D1602" s="12" t="s">
        <v>6147</v>
      </c>
      <c r="E1602" s="12" t="s">
        <v>6151</v>
      </c>
      <c r="G1602" s="12" t="s">
        <v>6149</v>
      </c>
      <c r="H1602" s="12" t="s">
        <v>6150</v>
      </c>
      <c r="K1602" s="13">
        <v>44579</v>
      </c>
      <c r="N1602" s="12" t="s">
        <v>6152</v>
      </c>
    </row>
    <row r="1603" spans="1:70" s="2" customFormat="1" ht="13" x14ac:dyDescent="0.3">
      <c r="A1603" s="2" t="s">
        <v>11404</v>
      </c>
      <c r="B1603" s="2" t="s">
        <v>8565</v>
      </c>
      <c r="C1603" s="9" t="s">
        <v>7891</v>
      </c>
      <c r="D1603" s="2" t="s">
        <v>6147</v>
      </c>
      <c r="E1603" s="2" t="s">
        <v>8566</v>
      </c>
      <c r="U1603" s="2" t="s">
        <v>7891</v>
      </c>
      <c r="V1603" s="2" t="s">
        <v>8567</v>
      </c>
      <c r="W1603" s="2" t="s">
        <v>7891</v>
      </c>
      <c r="X1603" s="2" t="s">
        <v>7891</v>
      </c>
      <c r="Y1603" s="2" t="s">
        <v>7891</v>
      </c>
      <c r="Z1603" s="2" t="s">
        <v>7891</v>
      </c>
      <c r="AA1603" s="2" t="s">
        <v>7891</v>
      </c>
      <c r="AB1603" s="2" t="s">
        <v>8568</v>
      </c>
      <c r="AC1603" s="2" t="s">
        <v>7891</v>
      </c>
      <c r="AD1603" s="2" t="s">
        <v>7891</v>
      </c>
      <c r="AE1603" s="2" t="s">
        <v>7891</v>
      </c>
      <c r="AF1603" s="2" t="s">
        <v>7891</v>
      </c>
      <c r="AG1603" s="2" t="s">
        <v>7891</v>
      </c>
      <c r="AH1603" s="2" t="s">
        <v>7891</v>
      </c>
      <c r="AI1603" s="2" t="s">
        <v>7891</v>
      </c>
      <c r="AJ1603" s="2" t="s">
        <v>7891</v>
      </c>
      <c r="AK1603" s="2" t="s">
        <v>7891</v>
      </c>
      <c r="AL1603" s="2" t="s">
        <v>7891</v>
      </c>
      <c r="AM1603" s="2" t="s">
        <v>7891</v>
      </c>
      <c r="AN1603" s="2" t="s">
        <v>7891</v>
      </c>
      <c r="AO1603" s="2" t="s">
        <v>8569</v>
      </c>
      <c r="AP1603" s="2" t="s">
        <v>8570</v>
      </c>
      <c r="AQ1603" s="2" t="s">
        <v>7891</v>
      </c>
      <c r="AR1603" s="2" t="s">
        <v>7891</v>
      </c>
      <c r="AS1603" s="2" t="s">
        <v>7891</v>
      </c>
      <c r="AT1603" s="2" t="s">
        <v>8331</v>
      </c>
      <c r="AU1603" s="2">
        <v>2022</v>
      </c>
      <c r="AV1603" s="2">
        <v>49</v>
      </c>
      <c r="AW1603" s="2">
        <v>3</v>
      </c>
      <c r="AX1603" s="2" t="s">
        <v>7891</v>
      </c>
      <c r="AY1603" s="2" t="s">
        <v>7891</v>
      </c>
      <c r="AZ1603" s="2" t="s">
        <v>7891</v>
      </c>
      <c r="BA1603" s="2" t="s">
        <v>7891</v>
      </c>
      <c r="BB1603" s="2">
        <v>2283</v>
      </c>
      <c r="BC1603" s="2">
        <v>2292</v>
      </c>
      <c r="BD1603" s="2" t="s">
        <v>7891</v>
      </c>
      <c r="BE1603" s="2" t="s">
        <v>6152</v>
      </c>
      <c r="BF1603" s="2" t="s">
        <v>7891</v>
      </c>
      <c r="BG1603" s="2" t="s">
        <v>8515</v>
      </c>
      <c r="BH1603" s="2" t="s">
        <v>7891</v>
      </c>
      <c r="BI1603" s="2" t="s">
        <v>7891</v>
      </c>
      <c r="BJ1603" s="2" t="s">
        <v>7891</v>
      </c>
      <c r="BK1603" s="2" t="s">
        <v>7891</v>
      </c>
      <c r="BL1603" s="2" t="s">
        <v>7891</v>
      </c>
      <c r="BM1603" s="2">
        <v>35040003</v>
      </c>
      <c r="BN1603" s="2" t="s">
        <v>7891</v>
      </c>
      <c r="BO1603" s="2" t="s">
        <v>7891</v>
      </c>
      <c r="BP1603" s="2" t="s">
        <v>7891</v>
      </c>
      <c r="BQ1603" s="2" t="s">
        <v>7891</v>
      </c>
      <c r="BR1603" s="2" t="s">
        <v>8571</v>
      </c>
    </row>
    <row r="1604" spans="1:70" s="12" customFormat="1" ht="13" x14ac:dyDescent="0.3">
      <c r="A1604" s="12" t="s">
        <v>6816</v>
      </c>
      <c r="B1604" s="12" t="s">
        <v>6562</v>
      </c>
      <c r="C1604" s="14">
        <v>2022</v>
      </c>
      <c r="D1604" s="12" t="s">
        <v>6561</v>
      </c>
      <c r="E1604" s="12" t="s">
        <v>983</v>
      </c>
      <c r="G1604" s="12" t="s">
        <v>6563</v>
      </c>
      <c r="H1604" s="12" t="s">
        <v>6564</v>
      </c>
      <c r="K1604" s="13">
        <v>44699</v>
      </c>
      <c r="N1604" s="12" t="s">
        <v>6565</v>
      </c>
    </row>
    <row r="1605" spans="1:70" s="12" customFormat="1" ht="13" x14ac:dyDescent="0.3">
      <c r="A1605" s="12" t="s">
        <v>7072</v>
      </c>
      <c r="B1605" s="12" t="s">
        <v>6562</v>
      </c>
      <c r="C1605" s="14">
        <v>2022</v>
      </c>
      <c r="D1605" s="12" t="s">
        <v>6561</v>
      </c>
      <c r="E1605" s="12" t="s">
        <v>983</v>
      </c>
      <c r="G1605" s="12" t="s">
        <v>6563</v>
      </c>
      <c r="H1605" s="12" t="s">
        <v>6564</v>
      </c>
      <c r="K1605" s="13">
        <v>44699</v>
      </c>
      <c r="N1605" s="12" t="s">
        <v>6565</v>
      </c>
    </row>
    <row r="1606" spans="1:70" s="2" customFormat="1" ht="13" x14ac:dyDescent="0.3">
      <c r="A1606" s="2" t="s">
        <v>7079</v>
      </c>
      <c r="B1606" s="2" t="s">
        <v>6562</v>
      </c>
      <c r="C1606" s="9">
        <v>2022</v>
      </c>
      <c r="D1606" s="2" t="s">
        <v>6561</v>
      </c>
      <c r="E1606" s="2" t="s">
        <v>983</v>
      </c>
      <c r="G1606" s="2" t="s">
        <v>6563</v>
      </c>
      <c r="H1606" s="2" t="s">
        <v>6564</v>
      </c>
      <c r="K1606" s="11">
        <v>44699</v>
      </c>
      <c r="N1606" s="2" t="s">
        <v>6565</v>
      </c>
    </row>
    <row r="1607" spans="1:70" s="12" customFormat="1" ht="13" x14ac:dyDescent="0.3">
      <c r="A1607" s="12" t="s">
        <v>6816</v>
      </c>
      <c r="B1607" s="12" t="s">
        <v>5713</v>
      </c>
      <c r="C1607" s="14">
        <v>2021</v>
      </c>
      <c r="D1607" s="12" t="s">
        <v>5712</v>
      </c>
      <c r="E1607" s="12" t="s">
        <v>4321</v>
      </c>
      <c r="G1607" s="12" t="s">
        <v>5714</v>
      </c>
      <c r="H1607" s="12" t="s">
        <v>5715</v>
      </c>
      <c r="K1607" s="13">
        <v>44361</v>
      </c>
      <c r="L1607" s="12" t="s">
        <v>5716</v>
      </c>
      <c r="N1607" s="12" t="s">
        <v>2468</v>
      </c>
    </row>
    <row r="1608" spans="1:70" s="2" customFormat="1" ht="13" x14ac:dyDescent="0.3">
      <c r="A1608" s="2" t="s">
        <v>3856</v>
      </c>
      <c r="B1608" s="2" t="s">
        <v>2466</v>
      </c>
      <c r="C1608" s="9">
        <v>2021</v>
      </c>
      <c r="D1608" s="2" t="s">
        <v>2465</v>
      </c>
      <c r="E1608" s="2" t="s">
        <v>2066</v>
      </c>
      <c r="F1608" s="2" t="s">
        <v>2470</v>
      </c>
      <c r="G1608" s="2" t="str">
        <f>"16641078"</f>
        <v>16641078</v>
      </c>
      <c r="I1608" s="2" t="str">
        <f>"20210528"</f>
        <v>20210528</v>
      </c>
      <c r="J1608" s="2">
        <v>12</v>
      </c>
      <c r="N1608" s="2" t="s">
        <v>2467</v>
      </c>
      <c r="O1608" s="2" t="s">
        <v>2468</v>
      </c>
      <c r="P1608" s="2" t="s">
        <v>2069</v>
      </c>
      <c r="Q1608" s="2" t="s">
        <v>1495</v>
      </c>
      <c r="R1608" s="2" t="s">
        <v>2469</v>
      </c>
      <c r="T1608" s="2" t="s">
        <v>2470</v>
      </c>
      <c r="U1608" s="2" t="s">
        <v>2471</v>
      </c>
    </row>
    <row r="1609" spans="1:70" s="2" customFormat="1" ht="13" x14ac:dyDescent="0.3">
      <c r="A1609" s="2" t="s">
        <v>7323</v>
      </c>
      <c r="B1609" s="2" t="s">
        <v>7286</v>
      </c>
      <c r="C1609" s="9">
        <v>2021</v>
      </c>
      <c r="D1609" s="2" t="s">
        <v>7287</v>
      </c>
      <c r="E1609" s="2" t="s">
        <v>7279</v>
      </c>
      <c r="G1609" s="2">
        <v>24</v>
      </c>
      <c r="H1609" s="2">
        <v>2</v>
      </c>
      <c r="J1609" s="2">
        <v>160</v>
      </c>
      <c r="K1609" s="2">
        <v>161</v>
      </c>
      <c r="M1609" s="2">
        <v>1</v>
      </c>
      <c r="N1609" s="2" t="s">
        <v>7288</v>
      </c>
      <c r="O1609" s="2" t="s">
        <v>7289</v>
      </c>
      <c r="P1609" s="2" t="s">
        <v>7225</v>
      </c>
      <c r="Q1609" s="2" t="s">
        <v>7218</v>
      </c>
      <c r="S1609" s="2" t="s">
        <v>7219</v>
      </c>
      <c r="T1609" s="2" t="s">
        <v>7290</v>
      </c>
    </row>
    <row r="1610" spans="1:70" s="12" customFormat="1" ht="13" x14ac:dyDescent="0.3">
      <c r="A1610" s="12" t="s">
        <v>11404</v>
      </c>
      <c r="B1610" s="12" t="s">
        <v>10925</v>
      </c>
      <c r="C1610" s="14" t="s">
        <v>7891</v>
      </c>
      <c r="D1610" s="12" t="s">
        <v>10926</v>
      </c>
      <c r="E1610" s="12" t="s">
        <v>10879</v>
      </c>
      <c r="U1610" s="12" t="s">
        <v>7891</v>
      </c>
      <c r="V1610" s="12" t="s">
        <v>10927</v>
      </c>
      <c r="W1610" s="12" t="s">
        <v>7891</v>
      </c>
      <c r="X1610" s="12" t="s">
        <v>7891</v>
      </c>
      <c r="Y1610" s="12" t="s">
        <v>7891</v>
      </c>
      <c r="Z1610" s="12" t="s">
        <v>7891</v>
      </c>
      <c r="AA1610" s="12" t="s">
        <v>10928</v>
      </c>
      <c r="AB1610" s="12" t="s">
        <v>7891</v>
      </c>
      <c r="AC1610" s="12" t="s">
        <v>7891</v>
      </c>
      <c r="AD1610" s="12" t="s">
        <v>7891</v>
      </c>
      <c r="AE1610" s="12" t="s">
        <v>7891</v>
      </c>
      <c r="AF1610" s="12" t="s">
        <v>7891</v>
      </c>
      <c r="AG1610" s="12" t="s">
        <v>7891</v>
      </c>
      <c r="AH1610" s="12" t="s">
        <v>7891</v>
      </c>
      <c r="AI1610" s="12" t="s">
        <v>7891</v>
      </c>
      <c r="AJ1610" s="12" t="s">
        <v>7891</v>
      </c>
      <c r="AK1610" s="12" t="s">
        <v>7891</v>
      </c>
      <c r="AL1610" s="12" t="s">
        <v>7891</v>
      </c>
      <c r="AM1610" s="12" t="s">
        <v>7891</v>
      </c>
      <c r="AN1610" s="12" t="s">
        <v>7891</v>
      </c>
      <c r="AO1610" s="12" t="s">
        <v>10883</v>
      </c>
      <c r="AP1610" s="12" t="s">
        <v>7891</v>
      </c>
      <c r="AQ1610" s="12" t="s">
        <v>7891</v>
      </c>
      <c r="AR1610" s="12" t="s">
        <v>7891</v>
      </c>
      <c r="AS1610" s="12" t="s">
        <v>7891</v>
      </c>
      <c r="AT1610" s="12" t="s">
        <v>7924</v>
      </c>
      <c r="AU1610" s="12">
        <v>2020</v>
      </c>
      <c r="AV1610" s="12">
        <v>11</v>
      </c>
      <c r="AW1610" s="12">
        <v>3</v>
      </c>
      <c r="AX1610" s="12" t="s">
        <v>7891</v>
      </c>
      <c r="AY1610" s="12">
        <v>1</v>
      </c>
      <c r="AZ1610" s="12" t="s">
        <v>7891</v>
      </c>
      <c r="BA1610" s="12" t="s">
        <v>7891</v>
      </c>
      <c r="BB1610" s="12">
        <v>163</v>
      </c>
      <c r="BC1610" s="12">
        <v>174</v>
      </c>
      <c r="BD1610" s="12" t="s">
        <v>7891</v>
      </c>
      <c r="BE1610" s="12" t="s">
        <v>10929</v>
      </c>
      <c r="BF1610" s="12" t="s">
        <v>7891</v>
      </c>
      <c r="BG1610" s="12" t="s">
        <v>7891</v>
      </c>
      <c r="BH1610" s="12" t="s">
        <v>7891</v>
      </c>
      <c r="BI1610" s="12" t="s">
        <v>7891</v>
      </c>
      <c r="BJ1610" s="12" t="s">
        <v>7891</v>
      </c>
      <c r="BK1610" s="12" t="s">
        <v>7891</v>
      </c>
      <c r="BL1610" s="12" t="s">
        <v>7891</v>
      </c>
      <c r="BM1610" s="12" t="s">
        <v>7891</v>
      </c>
      <c r="BN1610" s="12" t="s">
        <v>7891</v>
      </c>
      <c r="BO1610" s="12" t="s">
        <v>7891</v>
      </c>
      <c r="BP1610" s="12" t="s">
        <v>7891</v>
      </c>
      <c r="BQ1610" s="12" t="s">
        <v>7891</v>
      </c>
      <c r="BR1610" s="12" t="s">
        <v>10930</v>
      </c>
    </row>
    <row r="1611" spans="1:70" s="2" customFormat="1" ht="13" x14ac:dyDescent="0.3">
      <c r="A1611" s="2" t="s">
        <v>11412</v>
      </c>
      <c r="B1611" s="2" t="s">
        <v>10925</v>
      </c>
      <c r="C1611" s="9" t="s">
        <v>7891</v>
      </c>
      <c r="D1611" s="2" t="s">
        <v>10926</v>
      </c>
      <c r="E1611" s="2" t="s">
        <v>10879</v>
      </c>
      <c r="U1611" s="2" t="s">
        <v>7891</v>
      </c>
      <c r="V1611" s="2" t="s">
        <v>10927</v>
      </c>
      <c r="W1611" s="2" t="s">
        <v>7891</v>
      </c>
      <c r="X1611" s="2" t="s">
        <v>7891</v>
      </c>
      <c r="Y1611" s="2" t="s">
        <v>7891</v>
      </c>
      <c r="Z1611" s="2" t="s">
        <v>7891</v>
      </c>
      <c r="AA1611" s="2" t="s">
        <v>10928</v>
      </c>
      <c r="AB1611" s="2" t="s">
        <v>7891</v>
      </c>
      <c r="AC1611" s="2" t="s">
        <v>7891</v>
      </c>
      <c r="AD1611" s="2" t="s">
        <v>7891</v>
      </c>
      <c r="AE1611" s="2" t="s">
        <v>7891</v>
      </c>
      <c r="AF1611" s="2" t="s">
        <v>7891</v>
      </c>
      <c r="AG1611" s="2" t="s">
        <v>7891</v>
      </c>
      <c r="AH1611" s="2" t="s">
        <v>7891</v>
      </c>
      <c r="AI1611" s="2" t="s">
        <v>7891</v>
      </c>
      <c r="AJ1611" s="2" t="s">
        <v>7891</v>
      </c>
      <c r="AK1611" s="2" t="s">
        <v>7891</v>
      </c>
      <c r="AL1611" s="2" t="s">
        <v>7891</v>
      </c>
      <c r="AM1611" s="2" t="s">
        <v>7891</v>
      </c>
      <c r="AN1611" s="2" t="s">
        <v>7891</v>
      </c>
      <c r="AO1611" s="2" t="s">
        <v>10883</v>
      </c>
      <c r="AP1611" s="2" t="s">
        <v>7891</v>
      </c>
      <c r="AQ1611" s="2" t="s">
        <v>7891</v>
      </c>
      <c r="AR1611" s="2" t="s">
        <v>7891</v>
      </c>
      <c r="AS1611" s="2" t="s">
        <v>7891</v>
      </c>
      <c r="AT1611" s="2" t="s">
        <v>7924</v>
      </c>
      <c r="AU1611" s="2">
        <v>2020</v>
      </c>
      <c r="AV1611" s="2">
        <v>11</v>
      </c>
      <c r="AW1611" s="2">
        <v>3</v>
      </c>
      <c r="AX1611" s="2" t="s">
        <v>7891</v>
      </c>
      <c r="AY1611" s="2">
        <v>1</v>
      </c>
      <c r="AZ1611" s="2" t="s">
        <v>7891</v>
      </c>
      <c r="BA1611" s="2" t="s">
        <v>7891</v>
      </c>
      <c r="BB1611" s="2">
        <v>163</v>
      </c>
      <c r="BC1611" s="2">
        <v>174</v>
      </c>
      <c r="BD1611" s="2" t="s">
        <v>7891</v>
      </c>
      <c r="BE1611" s="2" t="s">
        <v>10929</v>
      </c>
      <c r="BF1611" s="2" t="s">
        <v>7891</v>
      </c>
      <c r="BG1611" s="2" t="s">
        <v>7891</v>
      </c>
      <c r="BH1611" s="2" t="s">
        <v>7891</v>
      </c>
      <c r="BI1611" s="2" t="s">
        <v>7891</v>
      </c>
      <c r="BJ1611" s="2" t="s">
        <v>7891</v>
      </c>
      <c r="BK1611" s="2" t="s">
        <v>7891</v>
      </c>
      <c r="BL1611" s="2" t="s">
        <v>7891</v>
      </c>
      <c r="BM1611" s="2" t="s">
        <v>7891</v>
      </c>
      <c r="BN1611" s="2" t="s">
        <v>7891</v>
      </c>
      <c r="BO1611" s="2" t="s">
        <v>7891</v>
      </c>
      <c r="BP1611" s="2" t="s">
        <v>7891</v>
      </c>
      <c r="BQ1611" s="2" t="s">
        <v>7891</v>
      </c>
      <c r="BR1611" s="2" t="s">
        <v>10930</v>
      </c>
    </row>
    <row r="1612" spans="1:70" s="2" customFormat="1" ht="13" x14ac:dyDescent="0.3">
      <c r="A1612" s="2" t="s">
        <v>11404</v>
      </c>
      <c r="B1612" s="2" t="s">
        <v>10142</v>
      </c>
      <c r="C1612" s="9" t="s">
        <v>7891</v>
      </c>
      <c r="D1612" s="2" t="s">
        <v>10143</v>
      </c>
      <c r="E1612" s="2" t="s">
        <v>10144</v>
      </c>
      <c r="U1612" s="2" t="s">
        <v>7891</v>
      </c>
      <c r="V1612" s="2" t="s">
        <v>10145</v>
      </c>
      <c r="W1612" s="2" t="s">
        <v>7891</v>
      </c>
      <c r="X1612" s="2" t="s">
        <v>7891</v>
      </c>
      <c r="Y1612" s="2" t="s">
        <v>7891</v>
      </c>
      <c r="Z1612" s="2" t="s">
        <v>7891</v>
      </c>
      <c r="AA1612" s="2" t="s">
        <v>7891</v>
      </c>
      <c r="AB1612" s="2" t="s">
        <v>10146</v>
      </c>
      <c r="AC1612" s="2" t="s">
        <v>7891</v>
      </c>
      <c r="AD1612" s="2" t="s">
        <v>7891</v>
      </c>
      <c r="AE1612" s="2" t="s">
        <v>7891</v>
      </c>
      <c r="AF1612" s="2" t="s">
        <v>7891</v>
      </c>
      <c r="AG1612" s="2" t="s">
        <v>7891</v>
      </c>
      <c r="AH1612" s="2" t="s">
        <v>7891</v>
      </c>
      <c r="AI1612" s="2" t="s">
        <v>7891</v>
      </c>
      <c r="AJ1612" s="2" t="s">
        <v>7891</v>
      </c>
      <c r="AK1612" s="2" t="s">
        <v>7891</v>
      </c>
      <c r="AL1612" s="2" t="s">
        <v>7891</v>
      </c>
      <c r="AM1612" s="2" t="s">
        <v>7891</v>
      </c>
      <c r="AN1612" s="2" t="s">
        <v>7891</v>
      </c>
      <c r="AO1612" s="2" t="s">
        <v>7891</v>
      </c>
      <c r="AP1612" s="2" t="s">
        <v>10147</v>
      </c>
      <c r="AQ1612" s="2" t="s">
        <v>7891</v>
      </c>
      <c r="AR1612" s="2" t="s">
        <v>7891</v>
      </c>
      <c r="AS1612" s="2" t="s">
        <v>7891</v>
      </c>
      <c r="AT1612" s="2" t="s">
        <v>10148</v>
      </c>
      <c r="AU1612" s="2">
        <v>2021</v>
      </c>
      <c r="AV1612" s="2">
        <v>4</v>
      </c>
      <c r="AW1612" s="2">
        <v>1</v>
      </c>
      <c r="AX1612" s="2" t="s">
        <v>7891</v>
      </c>
      <c r="AY1612" s="2" t="s">
        <v>7891</v>
      </c>
      <c r="AZ1612" s="2" t="s">
        <v>7891</v>
      </c>
      <c r="BA1612" s="2" t="s">
        <v>7891</v>
      </c>
      <c r="BB1612" s="2" t="s">
        <v>7891</v>
      </c>
      <c r="BC1612" s="2" t="s">
        <v>7891</v>
      </c>
      <c r="BD1612" s="2">
        <v>10</v>
      </c>
      <c r="BE1612" s="2" t="s">
        <v>10149</v>
      </c>
      <c r="BF1612" s="2" t="s">
        <v>7891</v>
      </c>
      <c r="BG1612" s="2" t="s">
        <v>7891</v>
      </c>
      <c r="BH1612" s="2" t="s">
        <v>7891</v>
      </c>
      <c r="BI1612" s="2" t="s">
        <v>7891</v>
      </c>
      <c r="BJ1612" s="2" t="s">
        <v>7891</v>
      </c>
      <c r="BK1612" s="2" t="s">
        <v>7891</v>
      </c>
      <c r="BL1612" s="2" t="s">
        <v>7891</v>
      </c>
      <c r="BM1612" s="2" t="s">
        <v>7891</v>
      </c>
      <c r="BN1612" s="2" t="s">
        <v>7891</v>
      </c>
      <c r="BO1612" s="2" t="s">
        <v>7891</v>
      </c>
      <c r="BP1612" s="2" t="s">
        <v>7891</v>
      </c>
      <c r="BQ1612" s="2" t="s">
        <v>7891</v>
      </c>
      <c r="BR1612" s="2" t="s">
        <v>10150</v>
      </c>
    </row>
    <row r="1613" spans="1:70" s="2" customFormat="1" ht="13" x14ac:dyDescent="0.3">
      <c r="A1613" s="2" t="s">
        <v>3856</v>
      </c>
      <c r="B1613" s="2" t="s">
        <v>2716</v>
      </c>
      <c r="C1613" s="9">
        <v>2021</v>
      </c>
      <c r="D1613" s="2" t="s">
        <v>2715</v>
      </c>
      <c r="E1613" s="2" t="s">
        <v>2717</v>
      </c>
      <c r="F1613" s="2" t="s">
        <v>2721</v>
      </c>
      <c r="G1613" s="2" t="str">
        <f>"09558829"</f>
        <v>09558829</v>
      </c>
      <c r="I1613" s="2" t="str">
        <f>"20211001"</f>
        <v>20211001</v>
      </c>
      <c r="J1613" s="2">
        <v>31</v>
      </c>
      <c r="K1613" s="2">
        <v>5</v>
      </c>
      <c r="L1613" s="2">
        <v>145</v>
      </c>
      <c r="M1613" s="2">
        <v>17</v>
      </c>
      <c r="N1613" s="2" t="s">
        <v>2718</v>
      </c>
      <c r="O1613" s="2" t="s">
        <v>2719</v>
      </c>
      <c r="P1613" s="2" t="s">
        <v>767</v>
      </c>
      <c r="Q1613" s="2" t="s">
        <v>1495</v>
      </c>
      <c r="R1613" s="2" t="s">
        <v>2720</v>
      </c>
      <c r="T1613" s="2" t="s">
        <v>2721</v>
      </c>
      <c r="U1613" s="2" t="s">
        <v>2722</v>
      </c>
    </row>
    <row r="1614" spans="1:70" s="12" customFormat="1" ht="13" x14ac:dyDescent="0.3">
      <c r="A1614" s="12" t="s">
        <v>7323</v>
      </c>
      <c r="B1614" s="12" t="s">
        <v>7237</v>
      </c>
      <c r="C1614" s="14">
        <v>2022</v>
      </c>
      <c r="D1614" s="12" t="s">
        <v>7238</v>
      </c>
      <c r="E1614" s="12" t="s">
        <v>7239</v>
      </c>
      <c r="J1614" s="12">
        <v>51</v>
      </c>
      <c r="K1614" s="12">
        <v>54</v>
      </c>
      <c r="N1614" s="12" t="s">
        <v>7240</v>
      </c>
      <c r="O1614" s="12" t="s">
        <v>7241</v>
      </c>
      <c r="P1614" s="12" t="s">
        <v>7242</v>
      </c>
      <c r="Q1614" s="12" t="s">
        <v>7218</v>
      </c>
      <c r="S1614" s="12" t="s">
        <v>7219</v>
      </c>
      <c r="T1614" s="12" t="s">
        <v>7243</v>
      </c>
    </row>
    <row r="1615" spans="1:70" s="12" customFormat="1" ht="13" x14ac:dyDescent="0.3">
      <c r="A1615" s="12" t="s">
        <v>7506</v>
      </c>
      <c r="B1615" s="12" t="s">
        <v>7237</v>
      </c>
      <c r="C1615" s="14">
        <v>2022</v>
      </c>
      <c r="D1615" s="12" t="s">
        <v>7238</v>
      </c>
      <c r="E1615" s="12" t="s">
        <v>7239</v>
      </c>
      <c r="J1615" s="12">
        <v>51</v>
      </c>
      <c r="K1615" s="12">
        <v>54</v>
      </c>
      <c r="N1615" s="12" t="s">
        <v>7240</v>
      </c>
      <c r="O1615" s="12" t="s">
        <v>7241</v>
      </c>
      <c r="P1615" s="12" t="s">
        <v>7242</v>
      </c>
      <c r="Q1615" s="12" t="s">
        <v>7218</v>
      </c>
      <c r="S1615" s="12" t="s">
        <v>7219</v>
      </c>
      <c r="T1615" s="12" t="s">
        <v>7243</v>
      </c>
    </row>
    <row r="1616" spans="1:70" s="2" customFormat="1" ht="13" x14ac:dyDescent="0.3">
      <c r="A1616" s="2" t="s">
        <v>7738</v>
      </c>
      <c r="B1616" s="2" t="s">
        <v>7237</v>
      </c>
      <c r="C1616" s="9">
        <v>2022</v>
      </c>
      <c r="D1616" s="2" t="s">
        <v>7238</v>
      </c>
      <c r="E1616" s="2" t="s">
        <v>7239</v>
      </c>
      <c r="J1616" s="2">
        <v>51</v>
      </c>
      <c r="K1616" s="2">
        <v>54</v>
      </c>
      <c r="N1616" s="2" t="s">
        <v>7240</v>
      </c>
      <c r="O1616" s="2" t="s">
        <v>7241</v>
      </c>
      <c r="P1616" s="2" t="s">
        <v>7242</v>
      </c>
      <c r="Q1616" s="2" t="s">
        <v>7218</v>
      </c>
      <c r="S1616" s="2" t="s">
        <v>7219</v>
      </c>
      <c r="T1616" s="2" t="s">
        <v>7243</v>
      </c>
    </row>
    <row r="1617" spans="1:70" s="12" customFormat="1" ht="13" x14ac:dyDescent="0.3">
      <c r="A1617" s="12" t="s">
        <v>6816</v>
      </c>
      <c r="B1617" s="12" t="s">
        <v>5811</v>
      </c>
      <c r="C1617" s="14">
        <v>2022</v>
      </c>
      <c r="D1617" s="12" t="s">
        <v>5810</v>
      </c>
      <c r="E1617" s="12" t="s">
        <v>5814</v>
      </c>
      <c r="G1617" s="12" t="s">
        <v>5812</v>
      </c>
      <c r="H1617" s="12" t="s">
        <v>5813</v>
      </c>
      <c r="K1617" s="13">
        <v>44529</v>
      </c>
      <c r="L1617" s="12" t="s">
        <v>5815</v>
      </c>
      <c r="N1617" s="12" t="s">
        <v>1594</v>
      </c>
    </row>
    <row r="1618" spans="1:70" s="12" customFormat="1" ht="13" x14ac:dyDescent="0.3">
      <c r="A1618" s="12" t="s">
        <v>11404</v>
      </c>
      <c r="B1618" s="12" t="s">
        <v>8821</v>
      </c>
      <c r="C1618" s="14" t="s">
        <v>7891</v>
      </c>
      <c r="D1618" s="12" t="s">
        <v>5810</v>
      </c>
      <c r="E1618" s="12" t="s">
        <v>8822</v>
      </c>
      <c r="U1618" s="12" t="s">
        <v>7891</v>
      </c>
      <c r="V1618" s="12" t="s">
        <v>1596</v>
      </c>
      <c r="W1618" s="12" t="s">
        <v>7891</v>
      </c>
      <c r="X1618" s="12" t="s">
        <v>7891</v>
      </c>
      <c r="Y1618" s="12" t="s">
        <v>7891</v>
      </c>
      <c r="Z1618" s="12" t="s">
        <v>7891</v>
      </c>
      <c r="AA1618" s="12" t="s">
        <v>7891</v>
      </c>
      <c r="AB1618" s="12" t="s">
        <v>7891</v>
      </c>
      <c r="AC1618" s="12" t="s">
        <v>7891</v>
      </c>
      <c r="AD1618" s="12" t="s">
        <v>7891</v>
      </c>
      <c r="AE1618" s="12" t="s">
        <v>7891</v>
      </c>
      <c r="AF1618" s="12" t="s">
        <v>7891</v>
      </c>
      <c r="AG1618" s="12" t="s">
        <v>7891</v>
      </c>
      <c r="AH1618" s="12" t="s">
        <v>7891</v>
      </c>
      <c r="AI1618" s="12" t="s">
        <v>7891</v>
      </c>
      <c r="AJ1618" s="12" t="s">
        <v>7891</v>
      </c>
      <c r="AK1618" s="12" t="s">
        <v>7891</v>
      </c>
      <c r="AL1618" s="12" t="s">
        <v>7891</v>
      </c>
      <c r="AM1618" s="12" t="s">
        <v>7891</v>
      </c>
      <c r="AN1618" s="12" t="s">
        <v>7891</v>
      </c>
      <c r="AO1618" s="12" t="s">
        <v>8823</v>
      </c>
      <c r="AP1618" s="12" t="s">
        <v>8824</v>
      </c>
      <c r="AQ1618" s="12" t="s">
        <v>7891</v>
      </c>
      <c r="AR1618" s="12" t="s">
        <v>7891</v>
      </c>
      <c r="AS1618" s="12" t="s">
        <v>7891</v>
      </c>
      <c r="AT1618" s="12" t="s">
        <v>8621</v>
      </c>
      <c r="AU1618" s="12">
        <v>2022</v>
      </c>
      <c r="AV1618" s="12">
        <v>26</v>
      </c>
      <c r="AW1618" s="12">
        <v>1</v>
      </c>
      <c r="AX1618" s="12" t="s">
        <v>7891</v>
      </c>
      <c r="AY1618" s="12" t="s">
        <v>7891</v>
      </c>
      <c r="AZ1618" s="12" t="s">
        <v>8545</v>
      </c>
      <c r="BA1618" s="12" t="s">
        <v>7891</v>
      </c>
      <c r="BB1618" s="12">
        <v>81</v>
      </c>
      <c r="BC1618" s="12">
        <v>99</v>
      </c>
      <c r="BD1618" s="12" t="s">
        <v>7891</v>
      </c>
      <c r="BE1618" s="12" t="s">
        <v>1594</v>
      </c>
      <c r="BF1618" s="12" t="s">
        <v>7891</v>
      </c>
      <c r="BG1618" s="12" t="s">
        <v>7925</v>
      </c>
      <c r="BH1618" s="12" t="s">
        <v>7891</v>
      </c>
      <c r="BI1618" s="12" t="s">
        <v>7891</v>
      </c>
      <c r="BJ1618" s="12" t="s">
        <v>7891</v>
      </c>
      <c r="BK1618" s="12" t="s">
        <v>7891</v>
      </c>
      <c r="BL1618" s="12" t="s">
        <v>7891</v>
      </c>
      <c r="BM1618" s="12">
        <v>34839751</v>
      </c>
      <c r="BN1618" s="12" t="s">
        <v>7891</v>
      </c>
      <c r="BO1618" s="12" t="s">
        <v>7891</v>
      </c>
      <c r="BP1618" s="12" t="s">
        <v>7891</v>
      </c>
      <c r="BQ1618" s="12" t="s">
        <v>7891</v>
      </c>
      <c r="BR1618" s="12" t="s">
        <v>8825</v>
      </c>
    </row>
    <row r="1619" spans="1:70" s="12" customFormat="1" ht="13" x14ac:dyDescent="0.3">
      <c r="A1619" s="12" t="s">
        <v>1827</v>
      </c>
      <c r="B1619" s="12" t="s">
        <v>1593</v>
      </c>
      <c r="C1619" s="15" t="str">
        <f>"2022"</f>
        <v>2022</v>
      </c>
      <c r="D1619" s="12" t="s">
        <v>1592</v>
      </c>
      <c r="E1619" s="12" t="s">
        <v>1418</v>
      </c>
      <c r="F1619" s="12" t="s">
        <v>1596</v>
      </c>
      <c r="G1619" s="12" t="str">
        <f>"13634593"</f>
        <v>13634593</v>
      </c>
      <c r="I1619" s="12" t="str">
        <f>"Jan2022"</f>
        <v>Jan2022</v>
      </c>
      <c r="J1619" s="12">
        <v>26</v>
      </c>
      <c r="K1619" s="12">
        <v>1</v>
      </c>
      <c r="L1619" s="12">
        <v>81</v>
      </c>
      <c r="M1619" s="12">
        <v>19</v>
      </c>
      <c r="N1619" s="12">
        <v>154223372</v>
      </c>
      <c r="O1619" s="12" t="s">
        <v>1594</v>
      </c>
      <c r="P1619" s="12" t="s">
        <v>529</v>
      </c>
      <c r="Q1619" s="12" t="s">
        <v>442</v>
      </c>
      <c r="R1619" s="12" t="s">
        <v>1595</v>
      </c>
      <c r="U1619" s="12" t="s">
        <v>1597</v>
      </c>
    </row>
    <row r="1620" spans="1:70" s="2" customFormat="1" ht="13" x14ac:dyDescent="0.3">
      <c r="A1620" s="2" t="s">
        <v>3856</v>
      </c>
      <c r="B1620" s="2" t="s">
        <v>1593</v>
      </c>
      <c r="C1620" s="9">
        <v>2022</v>
      </c>
      <c r="D1620" s="2" t="s">
        <v>1592</v>
      </c>
      <c r="E1620" s="2" t="s">
        <v>3397</v>
      </c>
      <c r="F1620" s="2" t="s">
        <v>3588</v>
      </c>
      <c r="G1620" s="2" t="str">
        <f>"13634593"</f>
        <v>13634593</v>
      </c>
      <c r="I1620" s="2" t="str">
        <f>"20220101"</f>
        <v>20220101</v>
      </c>
      <c r="J1620" s="2">
        <v>26</v>
      </c>
      <c r="K1620" s="2">
        <v>1</v>
      </c>
      <c r="L1620" s="2">
        <v>81</v>
      </c>
      <c r="M1620" s="2">
        <v>19</v>
      </c>
      <c r="N1620" s="2" t="s">
        <v>3586</v>
      </c>
      <c r="O1620" s="2" t="s">
        <v>1594</v>
      </c>
      <c r="P1620" s="2" t="s">
        <v>2129</v>
      </c>
      <c r="Q1620" s="2" t="s">
        <v>1495</v>
      </c>
      <c r="R1620" s="2" t="s">
        <v>3587</v>
      </c>
      <c r="T1620" s="2" t="s">
        <v>3588</v>
      </c>
      <c r="U1620" s="2" t="s">
        <v>3589</v>
      </c>
    </row>
    <row r="1621" spans="1:70" s="2" customFormat="1" ht="13" x14ac:dyDescent="0.3">
      <c r="A1621" s="2" t="s">
        <v>11404</v>
      </c>
      <c r="B1621" s="2" t="s">
        <v>11153</v>
      </c>
      <c r="C1621" s="9" t="s">
        <v>7891</v>
      </c>
      <c r="D1621" s="2" t="s">
        <v>11154</v>
      </c>
      <c r="E1621" s="2" t="s">
        <v>8664</v>
      </c>
      <c r="U1621" s="2" t="s">
        <v>7891</v>
      </c>
      <c r="V1621" s="2" t="s">
        <v>11155</v>
      </c>
      <c r="W1621" s="2" t="s">
        <v>7891</v>
      </c>
      <c r="X1621" s="2" t="s">
        <v>7891</v>
      </c>
      <c r="Y1621" s="2" t="s">
        <v>7891</v>
      </c>
      <c r="Z1621" s="2" t="s">
        <v>7891</v>
      </c>
      <c r="AA1621" s="2" t="s">
        <v>7891</v>
      </c>
      <c r="AB1621" s="2" t="s">
        <v>11156</v>
      </c>
      <c r="AC1621" s="2" t="s">
        <v>7891</v>
      </c>
      <c r="AD1621" s="2" t="s">
        <v>7891</v>
      </c>
      <c r="AE1621" s="2" t="s">
        <v>7891</v>
      </c>
      <c r="AF1621" s="2" t="s">
        <v>7891</v>
      </c>
      <c r="AG1621" s="2" t="s">
        <v>7891</v>
      </c>
      <c r="AH1621" s="2" t="s">
        <v>7891</v>
      </c>
      <c r="AI1621" s="2" t="s">
        <v>7891</v>
      </c>
      <c r="AJ1621" s="2" t="s">
        <v>7891</v>
      </c>
      <c r="AK1621" s="2" t="s">
        <v>7891</v>
      </c>
      <c r="AL1621" s="2" t="s">
        <v>7891</v>
      </c>
      <c r="AM1621" s="2" t="s">
        <v>7891</v>
      </c>
      <c r="AN1621" s="2" t="s">
        <v>7891</v>
      </c>
      <c r="AO1621" s="2" t="s">
        <v>8667</v>
      </c>
      <c r="AP1621" s="2" t="s">
        <v>7891</v>
      </c>
      <c r="AQ1621" s="2" t="s">
        <v>7891</v>
      </c>
      <c r="AR1621" s="2" t="s">
        <v>7891</v>
      </c>
      <c r="AS1621" s="2" t="s">
        <v>7891</v>
      </c>
      <c r="AT1621" s="2" t="s">
        <v>9082</v>
      </c>
      <c r="AU1621" s="2">
        <v>2020</v>
      </c>
      <c r="AV1621" s="2">
        <v>262</v>
      </c>
      <c r="AW1621" s="2" t="s">
        <v>7891</v>
      </c>
      <c r="AX1621" s="2" t="s">
        <v>7891</v>
      </c>
      <c r="AY1621" s="2" t="s">
        <v>7891</v>
      </c>
      <c r="AZ1621" s="2" t="s">
        <v>7891</v>
      </c>
      <c r="BA1621" s="2" t="s">
        <v>7891</v>
      </c>
      <c r="BB1621" s="2" t="s">
        <v>7891</v>
      </c>
      <c r="BC1621" s="2" t="s">
        <v>7891</v>
      </c>
      <c r="BD1621" s="2">
        <v>113106</v>
      </c>
      <c r="BE1621" s="2" t="s">
        <v>11157</v>
      </c>
      <c r="BF1621" s="2" t="s">
        <v>7891</v>
      </c>
      <c r="BG1621" s="2" t="s">
        <v>7891</v>
      </c>
      <c r="BH1621" s="2" t="s">
        <v>7891</v>
      </c>
      <c r="BI1621" s="2" t="s">
        <v>7891</v>
      </c>
      <c r="BJ1621" s="2" t="s">
        <v>7891</v>
      </c>
      <c r="BK1621" s="2" t="s">
        <v>7891</v>
      </c>
      <c r="BL1621" s="2" t="s">
        <v>7891</v>
      </c>
      <c r="BM1621" s="2">
        <v>32800393</v>
      </c>
      <c r="BN1621" s="2" t="s">
        <v>7891</v>
      </c>
      <c r="BO1621" s="2" t="s">
        <v>7891</v>
      </c>
      <c r="BP1621" s="2" t="s">
        <v>7891</v>
      </c>
      <c r="BQ1621" s="2" t="s">
        <v>7891</v>
      </c>
      <c r="BR1621" s="2" t="s">
        <v>11158</v>
      </c>
    </row>
    <row r="1622" spans="1:70" s="2" customFormat="1" ht="13" x14ac:dyDescent="0.3">
      <c r="A1622" s="2" t="s">
        <v>3856</v>
      </c>
      <c r="B1622" s="2" t="s">
        <v>2182</v>
      </c>
      <c r="C1622" s="9">
        <v>2021</v>
      </c>
      <c r="D1622" s="2" t="s">
        <v>2181</v>
      </c>
      <c r="E1622" s="2" t="s">
        <v>2034</v>
      </c>
      <c r="F1622" s="2" t="s">
        <v>2186</v>
      </c>
      <c r="G1622" s="2" t="str">
        <f>"04194217"</f>
        <v>04194217</v>
      </c>
      <c r="H1622" s="2" t="str">
        <f>"9798535564906"</f>
        <v>9798535564906</v>
      </c>
      <c r="I1622" s="2" t="str">
        <f>"20220101"</f>
        <v>20220101</v>
      </c>
      <c r="J1622" s="2">
        <v>83</v>
      </c>
      <c r="K1622" s="2" t="s">
        <v>2183</v>
      </c>
      <c r="N1622" s="2" t="s">
        <v>2184</v>
      </c>
      <c r="P1622" s="2" t="s">
        <v>2037</v>
      </c>
      <c r="Q1622" s="2" t="s">
        <v>2038</v>
      </c>
      <c r="R1622" s="2" t="s">
        <v>2185</v>
      </c>
      <c r="T1622" s="2" t="s">
        <v>2186</v>
      </c>
      <c r="U1622" s="2" t="s">
        <v>2187</v>
      </c>
    </row>
    <row r="1623" spans="1:70" s="2" customFormat="1" ht="13" x14ac:dyDescent="0.3">
      <c r="A1623" s="2" t="s">
        <v>3856</v>
      </c>
      <c r="B1623" s="2" t="s">
        <v>2408</v>
      </c>
      <c r="C1623" s="9">
        <v>2020</v>
      </c>
      <c r="D1623" s="2" t="s">
        <v>2407</v>
      </c>
      <c r="E1623" s="2" t="s">
        <v>2034</v>
      </c>
      <c r="F1623" s="2" t="s">
        <v>2411</v>
      </c>
      <c r="G1623" s="2" t="str">
        <f>"04194217"</f>
        <v>04194217</v>
      </c>
      <c r="H1623" s="2" t="str">
        <f>"9798672104652"</f>
        <v>9798672104652</v>
      </c>
      <c r="I1623" s="2" t="str">
        <f>"20210101"</f>
        <v>20210101</v>
      </c>
      <c r="J1623" s="2">
        <v>82</v>
      </c>
      <c r="K1623" s="2" t="s">
        <v>2183</v>
      </c>
      <c r="N1623" s="2" t="s">
        <v>2409</v>
      </c>
      <c r="P1623" s="2" t="s">
        <v>2037</v>
      </c>
      <c r="Q1623" s="2" t="s">
        <v>2038</v>
      </c>
      <c r="R1623" s="2" t="s">
        <v>2410</v>
      </c>
      <c r="T1623" s="2" t="s">
        <v>2411</v>
      </c>
      <c r="U1623" s="2" t="s">
        <v>2412</v>
      </c>
    </row>
    <row r="1624" spans="1:70" s="12" customFormat="1" ht="13" x14ac:dyDescent="0.3">
      <c r="A1624" s="12" t="s">
        <v>4015</v>
      </c>
      <c r="B1624" s="12" t="s">
        <v>2408</v>
      </c>
      <c r="C1624" s="14">
        <v>2020</v>
      </c>
      <c r="D1624" s="12" t="s">
        <v>2407</v>
      </c>
      <c r="E1624" s="12" t="s">
        <v>2034</v>
      </c>
      <c r="F1624" s="12" t="s">
        <v>2411</v>
      </c>
      <c r="G1624" s="12" t="str">
        <f>"04194217"</f>
        <v>04194217</v>
      </c>
      <c r="H1624" s="12" t="str">
        <f>"9798672104652"</f>
        <v>9798672104652</v>
      </c>
      <c r="I1624" s="12" t="str">
        <f>"20210101"</f>
        <v>20210101</v>
      </c>
      <c r="J1624" s="12">
        <v>82</v>
      </c>
      <c r="K1624" s="12" t="s">
        <v>2183</v>
      </c>
      <c r="N1624" s="12" t="s">
        <v>2409</v>
      </c>
      <c r="P1624" s="12" t="s">
        <v>2037</v>
      </c>
      <c r="Q1624" s="12" t="s">
        <v>2038</v>
      </c>
      <c r="R1624" s="12" t="s">
        <v>2410</v>
      </c>
      <c r="T1624" s="12" t="s">
        <v>2411</v>
      </c>
      <c r="U1624" s="12" t="s">
        <v>2412</v>
      </c>
    </row>
    <row r="1625" spans="1:70" s="12" customFormat="1" ht="13" x14ac:dyDescent="0.3">
      <c r="A1625" s="12" t="s">
        <v>4086</v>
      </c>
      <c r="B1625" s="12" t="s">
        <v>2408</v>
      </c>
      <c r="C1625" s="14">
        <v>2020</v>
      </c>
      <c r="D1625" s="12" t="s">
        <v>2407</v>
      </c>
      <c r="E1625" s="12" t="s">
        <v>2034</v>
      </c>
      <c r="F1625" s="12" t="s">
        <v>2411</v>
      </c>
      <c r="G1625" s="12" t="str">
        <f>"04194217"</f>
        <v>04194217</v>
      </c>
      <c r="H1625" s="12" t="str">
        <f>"9798672104652"</f>
        <v>9798672104652</v>
      </c>
      <c r="I1625" s="12" t="str">
        <f>"20210101"</f>
        <v>20210101</v>
      </c>
      <c r="J1625" s="12">
        <v>82</v>
      </c>
      <c r="K1625" s="12" t="s">
        <v>2183</v>
      </c>
      <c r="N1625" s="12" t="s">
        <v>2409</v>
      </c>
      <c r="P1625" s="12" t="s">
        <v>2037</v>
      </c>
      <c r="Q1625" s="12" t="s">
        <v>2038</v>
      </c>
      <c r="R1625" s="12" t="s">
        <v>2410</v>
      </c>
      <c r="T1625" s="12" t="s">
        <v>2411</v>
      </c>
      <c r="U1625" s="12" t="s">
        <v>2412</v>
      </c>
    </row>
    <row r="1626" spans="1:70" s="2" customFormat="1" ht="13" x14ac:dyDescent="0.3">
      <c r="A1626" s="2" t="s">
        <v>3856</v>
      </c>
      <c r="B1626" s="2" t="s">
        <v>2704</v>
      </c>
      <c r="C1626" s="9">
        <v>2020</v>
      </c>
      <c r="D1626" s="2" t="s">
        <v>2703</v>
      </c>
      <c r="E1626" s="2" t="s">
        <v>2257</v>
      </c>
      <c r="F1626" s="2" t="s">
        <v>2708</v>
      </c>
      <c r="G1626" s="2" t="str">
        <f>"00219762"</f>
        <v>00219762</v>
      </c>
      <c r="I1626" s="2" t="str">
        <f>"20201201"</f>
        <v>20201201</v>
      </c>
      <c r="J1626" s="2">
        <v>76</v>
      </c>
      <c r="K1626" s="2">
        <v>12</v>
      </c>
      <c r="L1626" s="2">
        <v>2183</v>
      </c>
      <c r="M1626" s="2">
        <v>15</v>
      </c>
      <c r="N1626" s="2" t="s">
        <v>2705</v>
      </c>
      <c r="O1626" s="2" t="s">
        <v>2706</v>
      </c>
      <c r="P1626" s="2" t="s">
        <v>2260</v>
      </c>
      <c r="Q1626" s="2" t="s">
        <v>1495</v>
      </c>
      <c r="R1626" s="2" t="s">
        <v>2707</v>
      </c>
      <c r="T1626" s="2" t="s">
        <v>2708</v>
      </c>
      <c r="U1626" s="2" t="s">
        <v>2709</v>
      </c>
    </row>
    <row r="1627" spans="1:70" s="2" customFormat="1" ht="13" x14ac:dyDescent="0.3">
      <c r="A1627" s="2" t="s">
        <v>11404</v>
      </c>
      <c r="B1627" s="2" t="s">
        <v>9538</v>
      </c>
      <c r="C1627" s="9" t="s">
        <v>7891</v>
      </c>
      <c r="D1627" s="2" t="s">
        <v>9539</v>
      </c>
      <c r="E1627" s="2" t="s">
        <v>9540</v>
      </c>
      <c r="U1627" s="2" t="s">
        <v>7891</v>
      </c>
      <c r="V1627" s="2" t="s">
        <v>9541</v>
      </c>
      <c r="W1627" s="2" t="s">
        <v>7891</v>
      </c>
      <c r="X1627" s="2" t="s">
        <v>7891</v>
      </c>
      <c r="Y1627" s="2" t="s">
        <v>7891</v>
      </c>
      <c r="Z1627" s="2" t="s">
        <v>7891</v>
      </c>
      <c r="AA1627" s="2" t="s">
        <v>9542</v>
      </c>
      <c r="AB1627" s="2" t="s">
        <v>7891</v>
      </c>
      <c r="AC1627" s="2" t="s">
        <v>7891</v>
      </c>
      <c r="AD1627" s="2" t="s">
        <v>7891</v>
      </c>
      <c r="AE1627" s="2" t="s">
        <v>7891</v>
      </c>
      <c r="AF1627" s="2" t="s">
        <v>7891</v>
      </c>
      <c r="AG1627" s="2" t="s">
        <v>7891</v>
      </c>
      <c r="AH1627" s="2" t="s">
        <v>7891</v>
      </c>
      <c r="AI1627" s="2" t="s">
        <v>7891</v>
      </c>
      <c r="AJ1627" s="2" t="s">
        <v>7891</v>
      </c>
      <c r="AK1627" s="2" t="s">
        <v>7891</v>
      </c>
      <c r="AL1627" s="2" t="s">
        <v>7891</v>
      </c>
      <c r="AM1627" s="2" t="s">
        <v>7891</v>
      </c>
      <c r="AN1627" s="2" t="s">
        <v>7891</v>
      </c>
      <c r="AO1627" s="2" t="s">
        <v>9543</v>
      </c>
      <c r="AP1627" s="2" t="s">
        <v>9544</v>
      </c>
      <c r="AQ1627" s="2" t="s">
        <v>7891</v>
      </c>
      <c r="AR1627" s="2" t="s">
        <v>7891</v>
      </c>
      <c r="AS1627" s="2" t="s">
        <v>7891</v>
      </c>
      <c r="AT1627" s="2" t="s">
        <v>8870</v>
      </c>
      <c r="AU1627" s="2">
        <v>2021</v>
      </c>
      <c r="AV1627" s="2">
        <v>11</v>
      </c>
      <c r="AW1627" s="2">
        <v>4</v>
      </c>
      <c r="AX1627" s="2" t="s">
        <v>7891</v>
      </c>
      <c r="AY1627" s="2" t="s">
        <v>7891</v>
      </c>
      <c r="AZ1627" s="2" t="s">
        <v>8545</v>
      </c>
      <c r="BA1627" s="2" t="s">
        <v>7891</v>
      </c>
      <c r="BB1627" s="2">
        <v>395</v>
      </c>
      <c r="BC1627" s="2">
        <v>404</v>
      </c>
      <c r="BD1627" s="2" t="s">
        <v>7891</v>
      </c>
      <c r="BE1627" s="2" t="s">
        <v>9545</v>
      </c>
      <c r="BF1627" s="2" t="s">
        <v>7891</v>
      </c>
      <c r="BG1627" s="2" t="s">
        <v>7891</v>
      </c>
      <c r="BH1627" s="2" t="s">
        <v>7891</v>
      </c>
      <c r="BI1627" s="2" t="s">
        <v>7891</v>
      </c>
      <c r="BJ1627" s="2" t="s">
        <v>7891</v>
      </c>
      <c r="BK1627" s="2" t="s">
        <v>7891</v>
      </c>
      <c r="BL1627" s="2" t="s">
        <v>7891</v>
      </c>
      <c r="BM1627" s="2" t="s">
        <v>7891</v>
      </c>
      <c r="BN1627" s="2" t="s">
        <v>7891</v>
      </c>
      <c r="BO1627" s="2" t="s">
        <v>7891</v>
      </c>
      <c r="BP1627" s="2" t="s">
        <v>7891</v>
      </c>
      <c r="BQ1627" s="2" t="s">
        <v>7891</v>
      </c>
      <c r="BR1627" s="2" t="s">
        <v>9546</v>
      </c>
    </row>
    <row r="1628" spans="1:70" s="12" customFormat="1" ht="13" x14ac:dyDescent="0.3">
      <c r="A1628" s="12" t="s">
        <v>11407</v>
      </c>
      <c r="B1628" s="12" t="s">
        <v>9538</v>
      </c>
      <c r="C1628" s="14" t="s">
        <v>7891</v>
      </c>
      <c r="D1628" s="12" t="s">
        <v>9539</v>
      </c>
      <c r="E1628" s="12" t="s">
        <v>9540</v>
      </c>
      <c r="U1628" s="12" t="s">
        <v>7891</v>
      </c>
      <c r="V1628" s="12" t="s">
        <v>9541</v>
      </c>
      <c r="W1628" s="12" t="s">
        <v>7891</v>
      </c>
      <c r="X1628" s="12" t="s">
        <v>7891</v>
      </c>
      <c r="Y1628" s="12" t="s">
        <v>7891</v>
      </c>
      <c r="Z1628" s="12" t="s">
        <v>7891</v>
      </c>
      <c r="AA1628" s="12" t="s">
        <v>9542</v>
      </c>
      <c r="AB1628" s="12" t="s">
        <v>7891</v>
      </c>
      <c r="AC1628" s="12" t="s">
        <v>7891</v>
      </c>
      <c r="AD1628" s="12" t="s">
        <v>7891</v>
      </c>
      <c r="AE1628" s="12" t="s">
        <v>7891</v>
      </c>
      <c r="AF1628" s="12" t="s">
        <v>7891</v>
      </c>
      <c r="AG1628" s="12" t="s">
        <v>7891</v>
      </c>
      <c r="AH1628" s="12" t="s">
        <v>7891</v>
      </c>
      <c r="AI1628" s="12" t="s">
        <v>7891</v>
      </c>
      <c r="AJ1628" s="12" t="s">
        <v>7891</v>
      </c>
      <c r="AK1628" s="12" t="s">
        <v>7891</v>
      </c>
      <c r="AL1628" s="12" t="s">
        <v>7891</v>
      </c>
      <c r="AM1628" s="12" t="s">
        <v>7891</v>
      </c>
      <c r="AN1628" s="12" t="s">
        <v>7891</v>
      </c>
      <c r="AO1628" s="12" t="s">
        <v>9543</v>
      </c>
      <c r="AP1628" s="12" t="s">
        <v>9544</v>
      </c>
      <c r="AQ1628" s="12" t="s">
        <v>7891</v>
      </c>
      <c r="AR1628" s="12" t="s">
        <v>7891</v>
      </c>
      <c r="AS1628" s="12" t="s">
        <v>7891</v>
      </c>
      <c r="AT1628" s="12" t="s">
        <v>8870</v>
      </c>
      <c r="AU1628" s="12">
        <v>2021</v>
      </c>
      <c r="AV1628" s="12">
        <v>11</v>
      </c>
      <c r="AW1628" s="12">
        <v>4</v>
      </c>
      <c r="AX1628" s="12" t="s">
        <v>7891</v>
      </c>
      <c r="AY1628" s="12" t="s">
        <v>7891</v>
      </c>
      <c r="AZ1628" s="12" t="s">
        <v>8545</v>
      </c>
      <c r="BA1628" s="12" t="s">
        <v>7891</v>
      </c>
      <c r="BB1628" s="12">
        <v>395</v>
      </c>
      <c r="BC1628" s="12">
        <v>404</v>
      </c>
      <c r="BD1628" s="12" t="s">
        <v>7891</v>
      </c>
      <c r="BE1628" s="12" t="s">
        <v>9545</v>
      </c>
      <c r="BF1628" s="12" t="s">
        <v>7891</v>
      </c>
      <c r="BG1628" s="12" t="s">
        <v>7891</v>
      </c>
      <c r="BH1628" s="12" t="s">
        <v>7891</v>
      </c>
      <c r="BI1628" s="12" t="s">
        <v>7891</v>
      </c>
      <c r="BJ1628" s="12" t="s">
        <v>7891</v>
      </c>
      <c r="BK1628" s="12" t="s">
        <v>7891</v>
      </c>
      <c r="BL1628" s="12" t="s">
        <v>7891</v>
      </c>
      <c r="BM1628" s="12" t="s">
        <v>7891</v>
      </c>
      <c r="BN1628" s="12" t="s">
        <v>7891</v>
      </c>
      <c r="BO1628" s="12" t="s">
        <v>7891</v>
      </c>
      <c r="BP1628" s="12" t="s">
        <v>7891</v>
      </c>
      <c r="BQ1628" s="12" t="s">
        <v>7891</v>
      </c>
      <c r="BR1628" s="12" t="s">
        <v>9546</v>
      </c>
    </row>
    <row r="1629" spans="1:70" s="2" customFormat="1" ht="13" x14ac:dyDescent="0.3">
      <c r="A1629" s="2" t="s">
        <v>7323</v>
      </c>
      <c r="B1629" s="2" t="s">
        <v>7247</v>
      </c>
      <c r="C1629" s="9">
        <v>2021</v>
      </c>
      <c r="D1629" s="2" t="s">
        <v>7248</v>
      </c>
      <c r="E1629" s="2" t="s">
        <v>3783</v>
      </c>
      <c r="G1629" s="2">
        <v>66</v>
      </c>
      <c r="I1629" s="2">
        <v>102848</v>
      </c>
      <c r="N1629" s="2" t="s">
        <v>7249</v>
      </c>
      <c r="O1629" s="2" t="s">
        <v>7250</v>
      </c>
      <c r="P1629" s="2" t="s">
        <v>7225</v>
      </c>
      <c r="Q1629" s="2" t="s">
        <v>7218</v>
      </c>
      <c r="S1629" s="2" t="s">
        <v>7219</v>
      </c>
      <c r="T1629" s="2" t="s">
        <v>7251</v>
      </c>
    </row>
    <row r="1630" spans="1:70" s="2" customFormat="1" ht="13" x14ac:dyDescent="0.3">
      <c r="A1630" s="2" t="s">
        <v>6816</v>
      </c>
      <c r="B1630" s="2" t="s">
        <v>5131</v>
      </c>
      <c r="C1630" s="9">
        <v>2021</v>
      </c>
      <c r="D1630" s="2" t="s">
        <v>5130</v>
      </c>
      <c r="E1630" s="2" t="s">
        <v>4137</v>
      </c>
      <c r="G1630" s="2" t="s">
        <v>5132</v>
      </c>
      <c r="H1630" s="2" t="s">
        <v>5133</v>
      </c>
      <c r="K1630" s="11">
        <v>44527</v>
      </c>
      <c r="L1630" s="2" t="s">
        <v>5134</v>
      </c>
      <c r="N1630" s="2" t="s">
        <v>5135</v>
      </c>
    </row>
    <row r="1631" spans="1:70" s="2" customFormat="1" ht="13" x14ac:dyDescent="0.3">
      <c r="A1631" s="2" t="s">
        <v>11404</v>
      </c>
      <c r="B1631" s="2" t="s">
        <v>8649</v>
      </c>
      <c r="C1631" s="9" t="s">
        <v>7891</v>
      </c>
      <c r="D1631" s="2" t="s">
        <v>8650</v>
      </c>
      <c r="E1631" s="2" t="s">
        <v>8651</v>
      </c>
      <c r="U1631" s="2" t="s">
        <v>7891</v>
      </c>
      <c r="V1631" s="2" t="s">
        <v>8652</v>
      </c>
      <c r="W1631" s="2" t="s">
        <v>7891</v>
      </c>
      <c r="X1631" s="2" t="s">
        <v>7891</v>
      </c>
      <c r="Y1631" s="2" t="s">
        <v>7891</v>
      </c>
      <c r="Z1631" s="2" t="s">
        <v>7891</v>
      </c>
      <c r="AA1631" s="2" t="s">
        <v>7891</v>
      </c>
      <c r="AB1631" s="2" t="s">
        <v>7891</v>
      </c>
      <c r="AC1631" s="2" t="s">
        <v>7891</v>
      </c>
      <c r="AD1631" s="2" t="s">
        <v>7891</v>
      </c>
      <c r="AE1631" s="2" t="s">
        <v>7891</v>
      </c>
      <c r="AF1631" s="2" t="s">
        <v>7891</v>
      </c>
      <c r="AG1631" s="2" t="s">
        <v>7891</v>
      </c>
      <c r="AH1631" s="2" t="s">
        <v>7891</v>
      </c>
      <c r="AI1631" s="2" t="s">
        <v>7891</v>
      </c>
      <c r="AJ1631" s="2" t="s">
        <v>7891</v>
      </c>
      <c r="AK1631" s="2" t="s">
        <v>7891</v>
      </c>
      <c r="AL1631" s="2" t="s">
        <v>7891</v>
      </c>
      <c r="AM1631" s="2" t="s">
        <v>7891</v>
      </c>
      <c r="AN1631" s="2" t="s">
        <v>7891</v>
      </c>
      <c r="AO1631" s="2" t="s">
        <v>8653</v>
      </c>
      <c r="AP1631" s="2" t="s">
        <v>8654</v>
      </c>
      <c r="AQ1631" s="2" t="s">
        <v>7891</v>
      </c>
      <c r="AR1631" s="2" t="s">
        <v>7891</v>
      </c>
      <c r="AS1631" s="2" t="s">
        <v>7891</v>
      </c>
      <c r="AT1631" s="2" t="s">
        <v>7891</v>
      </c>
      <c r="AU1631" s="2">
        <v>2022</v>
      </c>
      <c r="AV1631" s="2">
        <v>43</v>
      </c>
      <c r="AW1631" s="2">
        <v>1</v>
      </c>
      <c r="AX1631" s="2" t="s">
        <v>7891</v>
      </c>
      <c r="AY1631" s="2" t="s">
        <v>7891</v>
      </c>
      <c r="AZ1631" s="2" t="s">
        <v>7891</v>
      </c>
      <c r="BA1631" s="2" t="s">
        <v>7891</v>
      </c>
      <c r="BB1631" s="2">
        <v>151</v>
      </c>
      <c r="BC1631" s="2">
        <v>184</v>
      </c>
      <c r="BD1631" s="2" t="s">
        <v>7891</v>
      </c>
      <c r="BE1631" s="2" t="s">
        <v>7891</v>
      </c>
      <c r="BF1631" s="2" t="s">
        <v>7891</v>
      </c>
      <c r="BG1631" s="2" t="s">
        <v>7891</v>
      </c>
      <c r="BH1631" s="2" t="s">
        <v>7891</v>
      </c>
      <c r="BI1631" s="2" t="s">
        <v>7891</v>
      </c>
      <c r="BJ1631" s="2" t="s">
        <v>7891</v>
      </c>
      <c r="BK1631" s="2" t="s">
        <v>7891</v>
      </c>
      <c r="BL1631" s="2" t="s">
        <v>7891</v>
      </c>
      <c r="BM1631" s="2" t="s">
        <v>7891</v>
      </c>
      <c r="BN1631" s="2" t="s">
        <v>7891</v>
      </c>
      <c r="BO1631" s="2" t="s">
        <v>7891</v>
      </c>
      <c r="BP1631" s="2" t="s">
        <v>7891</v>
      </c>
      <c r="BQ1631" s="2" t="s">
        <v>7891</v>
      </c>
      <c r="BR1631" s="2" t="s">
        <v>8655</v>
      </c>
    </row>
    <row r="1632" spans="1:70" s="12" customFormat="1" ht="13" x14ac:dyDescent="0.3">
      <c r="A1632" s="12" t="s">
        <v>6816</v>
      </c>
      <c r="B1632" s="12" t="s">
        <v>4424</v>
      </c>
      <c r="C1632" s="14">
        <v>2021</v>
      </c>
      <c r="D1632" s="12" t="s">
        <v>4423</v>
      </c>
      <c r="E1632" s="12" t="s">
        <v>2135</v>
      </c>
      <c r="G1632" s="12" t="s">
        <v>4425</v>
      </c>
      <c r="H1632" s="12" t="s">
        <v>4426</v>
      </c>
      <c r="K1632" s="13">
        <v>44348</v>
      </c>
      <c r="L1632" s="12" t="s">
        <v>4427</v>
      </c>
      <c r="N1632" s="12" t="s">
        <v>3192</v>
      </c>
    </row>
    <row r="1633" spans="1:70" s="12" customFormat="1" ht="13" x14ac:dyDescent="0.3">
      <c r="A1633" s="12" t="s">
        <v>11404</v>
      </c>
      <c r="B1633" s="12" t="s">
        <v>9769</v>
      </c>
      <c r="C1633" s="14" t="s">
        <v>7891</v>
      </c>
      <c r="D1633" s="12" t="s">
        <v>4423</v>
      </c>
      <c r="E1633" s="12" t="s">
        <v>8018</v>
      </c>
      <c r="U1633" s="12" t="s">
        <v>7891</v>
      </c>
      <c r="V1633" s="12" t="s">
        <v>9770</v>
      </c>
      <c r="W1633" s="12" t="s">
        <v>7891</v>
      </c>
      <c r="X1633" s="12" t="s">
        <v>7891</v>
      </c>
      <c r="Y1633" s="12" t="s">
        <v>7891</v>
      </c>
      <c r="Z1633" s="12" t="s">
        <v>7891</v>
      </c>
      <c r="AA1633" s="12" t="s">
        <v>9771</v>
      </c>
      <c r="AB1633" s="12" t="s">
        <v>9772</v>
      </c>
      <c r="AC1633" s="12" t="s">
        <v>7891</v>
      </c>
      <c r="AD1633" s="12" t="s">
        <v>7891</v>
      </c>
      <c r="AE1633" s="12" t="s">
        <v>7891</v>
      </c>
      <c r="AF1633" s="12" t="s">
        <v>7891</v>
      </c>
      <c r="AG1633" s="12" t="s">
        <v>7891</v>
      </c>
      <c r="AH1633" s="12" t="s">
        <v>7891</v>
      </c>
      <c r="AI1633" s="12" t="s">
        <v>7891</v>
      </c>
      <c r="AJ1633" s="12" t="s">
        <v>7891</v>
      </c>
      <c r="AK1633" s="12" t="s">
        <v>7891</v>
      </c>
      <c r="AL1633" s="12" t="s">
        <v>7891</v>
      </c>
      <c r="AM1633" s="12" t="s">
        <v>7891</v>
      </c>
      <c r="AN1633" s="12" t="s">
        <v>7891</v>
      </c>
      <c r="AO1633" s="12" t="s">
        <v>7891</v>
      </c>
      <c r="AP1633" s="12" t="s">
        <v>8020</v>
      </c>
      <c r="AQ1633" s="12" t="s">
        <v>7891</v>
      </c>
      <c r="AR1633" s="12" t="s">
        <v>7891</v>
      </c>
      <c r="AS1633" s="12" t="s">
        <v>7891</v>
      </c>
      <c r="AT1633" s="12" t="s">
        <v>9773</v>
      </c>
      <c r="AU1633" s="12">
        <v>2021</v>
      </c>
      <c r="AV1633" s="12">
        <v>21</v>
      </c>
      <c r="AW1633" s="12">
        <v>1</v>
      </c>
      <c r="AX1633" s="12" t="s">
        <v>7891</v>
      </c>
      <c r="AY1633" s="12" t="s">
        <v>7891</v>
      </c>
      <c r="AZ1633" s="12" t="s">
        <v>7891</v>
      </c>
      <c r="BA1633" s="12" t="s">
        <v>7891</v>
      </c>
      <c r="BB1633" s="12" t="s">
        <v>7891</v>
      </c>
      <c r="BC1633" s="12" t="s">
        <v>7891</v>
      </c>
      <c r="BD1633" s="12">
        <v>279</v>
      </c>
      <c r="BE1633" s="12" t="s">
        <v>3192</v>
      </c>
      <c r="BF1633" s="12" t="s">
        <v>7891</v>
      </c>
      <c r="BG1633" s="12" t="s">
        <v>7891</v>
      </c>
      <c r="BH1633" s="12" t="s">
        <v>7891</v>
      </c>
      <c r="BI1633" s="12" t="s">
        <v>7891</v>
      </c>
      <c r="BJ1633" s="12" t="s">
        <v>7891</v>
      </c>
      <c r="BK1633" s="12" t="s">
        <v>7891</v>
      </c>
      <c r="BL1633" s="12" t="s">
        <v>7891</v>
      </c>
      <c r="BM1633" s="12">
        <v>34059013</v>
      </c>
      <c r="BN1633" s="12" t="s">
        <v>7891</v>
      </c>
      <c r="BO1633" s="12" t="s">
        <v>7891</v>
      </c>
      <c r="BP1633" s="12" t="s">
        <v>7891</v>
      </c>
      <c r="BQ1633" s="12" t="s">
        <v>7891</v>
      </c>
      <c r="BR1633" s="12" t="s">
        <v>9774</v>
      </c>
    </row>
    <row r="1634" spans="1:70" s="2" customFormat="1" ht="13" x14ac:dyDescent="0.3">
      <c r="A1634" s="2" t="s">
        <v>3856</v>
      </c>
      <c r="B1634" s="2" t="s">
        <v>3190</v>
      </c>
      <c r="C1634" s="9">
        <v>2021</v>
      </c>
      <c r="D1634" s="2" t="s">
        <v>3189</v>
      </c>
      <c r="E1634" s="2" t="s">
        <v>2135</v>
      </c>
      <c r="F1634" s="2" t="s">
        <v>3194</v>
      </c>
      <c r="G1634" s="2" t="str">
        <f>"1471244X"</f>
        <v>1471244X</v>
      </c>
      <c r="I1634" s="2" t="str">
        <f>"20210531"</f>
        <v>20210531</v>
      </c>
      <c r="J1634" s="2">
        <v>21</v>
      </c>
      <c r="N1634" s="2" t="s">
        <v>3191</v>
      </c>
      <c r="O1634" s="2" t="s">
        <v>3192</v>
      </c>
      <c r="P1634" s="2" t="s">
        <v>2138</v>
      </c>
      <c r="Q1634" s="2" t="s">
        <v>1495</v>
      </c>
      <c r="R1634" s="2" t="s">
        <v>3193</v>
      </c>
      <c r="T1634" s="2" t="s">
        <v>3194</v>
      </c>
      <c r="U1634" s="2" t="s">
        <v>3195</v>
      </c>
    </row>
    <row r="1635" spans="1:70" s="2" customFormat="1" ht="13" x14ac:dyDescent="0.3">
      <c r="A1635" s="2" t="s">
        <v>6816</v>
      </c>
      <c r="B1635" s="2" t="s">
        <v>6460</v>
      </c>
      <c r="C1635" s="9">
        <v>2022</v>
      </c>
      <c r="D1635" s="2" t="s">
        <v>6459</v>
      </c>
      <c r="E1635" s="2" t="s">
        <v>6463</v>
      </c>
      <c r="G1635" s="2" t="s">
        <v>6461</v>
      </c>
      <c r="H1635" s="2" t="s">
        <v>6462</v>
      </c>
      <c r="K1635" s="11">
        <v>44333</v>
      </c>
      <c r="N1635" s="2" t="s">
        <v>6464</v>
      </c>
    </row>
    <row r="1636" spans="1:70" s="12" customFormat="1" ht="13" x14ac:dyDescent="0.3">
      <c r="A1636" s="12" t="s">
        <v>6816</v>
      </c>
      <c r="B1636" s="12" t="s">
        <v>6386</v>
      </c>
      <c r="C1636" s="14">
        <v>2022</v>
      </c>
      <c r="D1636" s="12" t="s">
        <v>6385</v>
      </c>
      <c r="E1636" s="12" t="s">
        <v>6389</v>
      </c>
      <c r="G1636" s="12" t="s">
        <v>6387</v>
      </c>
      <c r="H1636" s="12" t="s">
        <v>6388</v>
      </c>
      <c r="K1636" s="13">
        <v>44595</v>
      </c>
      <c r="N1636" s="12" t="s">
        <v>3079</v>
      </c>
    </row>
    <row r="1637" spans="1:70" s="2" customFormat="1" ht="13" x14ac:dyDescent="0.3">
      <c r="A1637" s="2" t="s">
        <v>3856</v>
      </c>
      <c r="B1637" s="2" t="s">
        <v>3076</v>
      </c>
      <c r="C1637" s="9">
        <v>2022</v>
      </c>
      <c r="D1637" s="2" t="s">
        <v>3075</v>
      </c>
      <c r="E1637" s="2" t="s">
        <v>3077</v>
      </c>
      <c r="F1637" s="2" t="s">
        <v>3080</v>
      </c>
      <c r="G1637" s="2" t="str">
        <f>"00918369"</f>
        <v>00918369</v>
      </c>
      <c r="I1637" s="2" t="str">
        <f>"20220203"</f>
        <v>20220203</v>
      </c>
      <c r="N1637" s="2" t="s">
        <v>3078</v>
      </c>
      <c r="O1637" s="2" t="s">
        <v>3079</v>
      </c>
      <c r="P1637" s="2" t="s">
        <v>2118</v>
      </c>
      <c r="Q1637" s="2" t="s">
        <v>2054</v>
      </c>
      <c r="R1637" s="2" t="s">
        <v>2055</v>
      </c>
      <c r="T1637" s="2" t="s">
        <v>3080</v>
      </c>
      <c r="U1637" s="2" t="s">
        <v>3081</v>
      </c>
    </row>
    <row r="1638" spans="1:70" s="2" customFormat="1" ht="13" x14ac:dyDescent="0.3">
      <c r="A1638" s="2" t="s">
        <v>11404</v>
      </c>
      <c r="B1638" s="2" t="s">
        <v>8473</v>
      </c>
      <c r="C1638" s="9" t="s">
        <v>7891</v>
      </c>
      <c r="D1638" s="2" t="s">
        <v>6385</v>
      </c>
      <c r="E1638" s="2" t="s">
        <v>8474</v>
      </c>
      <c r="U1638" s="2" t="s">
        <v>7891</v>
      </c>
      <c r="V1638" s="2" t="s">
        <v>8475</v>
      </c>
      <c r="W1638" s="2" t="s">
        <v>7891</v>
      </c>
      <c r="X1638" s="2" t="s">
        <v>7891</v>
      </c>
      <c r="Y1638" s="2" t="s">
        <v>7891</v>
      </c>
      <c r="Z1638" s="2" t="s">
        <v>7891</v>
      </c>
      <c r="AA1638" s="2" t="s">
        <v>8476</v>
      </c>
      <c r="AB1638" s="2" t="s">
        <v>8477</v>
      </c>
      <c r="AC1638" s="2" t="s">
        <v>7891</v>
      </c>
      <c r="AD1638" s="2" t="s">
        <v>7891</v>
      </c>
      <c r="AE1638" s="2" t="s">
        <v>7891</v>
      </c>
      <c r="AF1638" s="2" t="s">
        <v>7891</v>
      </c>
      <c r="AG1638" s="2" t="s">
        <v>7891</v>
      </c>
      <c r="AH1638" s="2" t="s">
        <v>7891</v>
      </c>
      <c r="AI1638" s="2" t="s">
        <v>7891</v>
      </c>
      <c r="AJ1638" s="2" t="s">
        <v>7891</v>
      </c>
      <c r="AK1638" s="2" t="s">
        <v>7891</v>
      </c>
      <c r="AL1638" s="2" t="s">
        <v>7891</v>
      </c>
      <c r="AM1638" s="2" t="s">
        <v>7891</v>
      </c>
      <c r="AN1638" s="2" t="s">
        <v>7891</v>
      </c>
      <c r="AO1638" s="2" t="s">
        <v>8478</v>
      </c>
      <c r="AP1638" s="2" t="s">
        <v>8479</v>
      </c>
      <c r="AQ1638" s="2" t="s">
        <v>7891</v>
      </c>
      <c r="AR1638" s="2" t="s">
        <v>7891</v>
      </c>
      <c r="AS1638" s="2" t="s">
        <v>7891</v>
      </c>
      <c r="AT1638" s="2" t="s">
        <v>7891</v>
      </c>
      <c r="AU1638" s="2" t="s">
        <v>7891</v>
      </c>
      <c r="AV1638" s="2" t="s">
        <v>7891</v>
      </c>
      <c r="AW1638" s="2" t="s">
        <v>7891</v>
      </c>
      <c r="AX1638" s="2" t="s">
        <v>7891</v>
      </c>
      <c r="AY1638" s="2" t="s">
        <v>7891</v>
      </c>
      <c r="AZ1638" s="2" t="s">
        <v>7891</v>
      </c>
      <c r="BA1638" s="2" t="s">
        <v>7891</v>
      </c>
      <c r="BB1638" s="2" t="s">
        <v>7891</v>
      </c>
      <c r="BC1638" s="2" t="s">
        <v>7891</v>
      </c>
      <c r="BD1638" s="2" t="s">
        <v>7891</v>
      </c>
      <c r="BE1638" s="2" t="s">
        <v>3079</v>
      </c>
      <c r="BF1638" s="2" t="s">
        <v>7891</v>
      </c>
      <c r="BG1638" s="2" t="s">
        <v>8402</v>
      </c>
      <c r="BH1638" s="2" t="s">
        <v>7891</v>
      </c>
      <c r="BI1638" s="2" t="s">
        <v>7891</v>
      </c>
      <c r="BJ1638" s="2" t="s">
        <v>7891</v>
      </c>
      <c r="BK1638" s="2" t="s">
        <v>7891</v>
      </c>
      <c r="BL1638" s="2" t="s">
        <v>7891</v>
      </c>
      <c r="BM1638" s="2">
        <v>35113001</v>
      </c>
      <c r="BN1638" s="2" t="s">
        <v>7891</v>
      </c>
      <c r="BO1638" s="2" t="s">
        <v>7891</v>
      </c>
      <c r="BP1638" s="2" t="s">
        <v>7891</v>
      </c>
      <c r="BQ1638" s="2" t="s">
        <v>7891</v>
      </c>
      <c r="BR1638" s="2" t="s">
        <v>8480</v>
      </c>
    </row>
    <row r="1639" spans="1:70" s="12" customFormat="1" ht="13" x14ac:dyDescent="0.3">
      <c r="A1639" s="12" t="s">
        <v>6816</v>
      </c>
      <c r="B1639" s="12" t="s">
        <v>5914</v>
      </c>
      <c r="C1639" s="14">
        <v>2021</v>
      </c>
      <c r="D1639" s="12" t="s">
        <v>5913</v>
      </c>
      <c r="E1639" s="12" t="s">
        <v>4137</v>
      </c>
      <c r="G1639" s="12" t="s">
        <v>5915</v>
      </c>
      <c r="H1639" s="12" t="s">
        <v>5916</v>
      </c>
      <c r="K1639" s="13">
        <v>44316</v>
      </c>
      <c r="L1639" s="12" t="s">
        <v>5917</v>
      </c>
      <c r="N1639" s="12" t="s">
        <v>5918</v>
      </c>
    </row>
    <row r="1640" spans="1:70" s="2" customFormat="1" ht="13" x14ac:dyDescent="0.3">
      <c r="A1640" s="2" t="s">
        <v>11404</v>
      </c>
      <c r="B1640" s="2" t="s">
        <v>9860</v>
      </c>
      <c r="C1640" s="9" t="s">
        <v>7891</v>
      </c>
      <c r="D1640" s="2" t="s">
        <v>5913</v>
      </c>
      <c r="E1640" s="2" t="s">
        <v>7892</v>
      </c>
      <c r="U1640" s="2" t="s">
        <v>7891</v>
      </c>
      <c r="V1640" s="2" t="s">
        <v>9861</v>
      </c>
      <c r="W1640" s="2" t="s">
        <v>7891</v>
      </c>
      <c r="X1640" s="2" t="s">
        <v>7891</v>
      </c>
      <c r="Y1640" s="2" t="s">
        <v>7891</v>
      </c>
      <c r="Z1640" s="2" t="s">
        <v>7891</v>
      </c>
      <c r="AA1640" s="2" t="s">
        <v>9862</v>
      </c>
      <c r="AB1640" s="2" t="s">
        <v>9863</v>
      </c>
      <c r="AC1640" s="2" t="s">
        <v>7891</v>
      </c>
      <c r="AD1640" s="2" t="s">
        <v>7891</v>
      </c>
      <c r="AE1640" s="2" t="s">
        <v>7891</v>
      </c>
      <c r="AF1640" s="2" t="s">
        <v>7891</v>
      </c>
      <c r="AG1640" s="2" t="s">
        <v>7891</v>
      </c>
      <c r="AH1640" s="2" t="s">
        <v>7891</v>
      </c>
      <c r="AI1640" s="2" t="s">
        <v>7891</v>
      </c>
      <c r="AJ1640" s="2" t="s">
        <v>7891</v>
      </c>
      <c r="AK1640" s="2" t="s">
        <v>7891</v>
      </c>
      <c r="AL1640" s="2" t="s">
        <v>7891</v>
      </c>
      <c r="AM1640" s="2" t="s">
        <v>7891</v>
      </c>
      <c r="AN1640" s="2" t="s">
        <v>7891</v>
      </c>
      <c r="AO1640" s="2" t="s">
        <v>7891</v>
      </c>
      <c r="AP1640" s="2" t="s">
        <v>7894</v>
      </c>
      <c r="AQ1640" s="2" t="s">
        <v>7891</v>
      </c>
      <c r="AR1640" s="2" t="s">
        <v>7891</v>
      </c>
      <c r="AS1640" s="2" t="s">
        <v>7891</v>
      </c>
      <c r="AT1640" s="2" t="s">
        <v>7967</v>
      </c>
      <c r="AU1640" s="2">
        <v>2021</v>
      </c>
      <c r="AV1640" s="2">
        <v>18</v>
      </c>
      <c r="AW1640" s="2">
        <v>9</v>
      </c>
      <c r="AX1640" s="2" t="s">
        <v>7891</v>
      </c>
      <c r="AY1640" s="2" t="s">
        <v>7891</v>
      </c>
      <c r="AZ1640" s="2" t="s">
        <v>7891</v>
      </c>
      <c r="BA1640" s="2" t="s">
        <v>7891</v>
      </c>
      <c r="BB1640" s="2" t="s">
        <v>7891</v>
      </c>
      <c r="BC1640" s="2" t="s">
        <v>7891</v>
      </c>
      <c r="BD1640" s="2">
        <v>4705</v>
      </c>
      <c r="BE1640" s="2" t="s">
        <v>5918</v>
      </c>
      <c r="BF1640" s="2" t="s">
        <v>7891</v>
      </c>
      <c r="BG1640" s="2" t="s">
        <v>7891</v>
      </c>
      <c r="BH1640" s="2" t="s">
        <v>7891</v>
      </c>
      <c r="BI1640" s="2" t="s">
        <v>7891</v>
      </c>
      <c r="BJ1640" s="2" t="s">
        <v>7891</v>
      </c>
      <c r="BK1640" s="2" t="s">
        <v>7891</v>
      </c>
      <c r="BL1640" s="2" t="s">
        <v>7891</v>
      </c>
      <c r="BM1640" s="2">
        <v>33925238</v>
      </c>
      <c r="BN1640" s="2" t="s">
        <v>7891</v>
      </c>
      <c r="BO1640" s="2" t="s">
        <v>7891</v>
      </c>
      <c r="BP1640" s="2" t="s">
        <v>7891</v>
      </c>
      <c r="BQ1640" s="2" t="s">
        <v>7891</v>
      </c>
      <c r="BR1640" s="2" t="s">
        <v>9864</v>
      </c>
    </row>
    <row r="1641" spans="1:70" s="12" customFormat="1" ht="13" x14ac:dyDescent="0.3">
      <c r="A1641" s="12" t="s">
        <v>6816</v>
      </c>
      <c r="B1641" s="12" t="s">
        <v>6079</v>
      </c>
      <c r="C1641" s="14">
        <v>2021</v>
      </c>
      <c r="D1641" s="12" t="s">
        <v>6078</v>
      </c>
      <c r="E1641" s="12" t="s">
        <v>4612</v>
      </c>
      <c r="G1641" s="12" t="s">
        <v>6080</v>
      </c>
      <c r="H1641" s="12" t="s">
        <v>6081</v>
      </c>
      <c r="K1641" s="13">
        <v>44409</v>
      </c>
      <c r="N1641" s="12" t="s">
        <v>3129</v>
      </c>
    </row>
    <row r="1642" spans="1:70" s="2" customFormat="1" ht="13" x14ac:dyDescent="0.3">
      <c r="A1642" s="2" t="s">
        <v>7323</v>
      </c>
      <c r="B1642" s="2" t="s">
        <v>7268</v>
      </c>
      <c r="C1642" s="9">
        <v>2021</v>
      </c>
      <c r="D1642" s="2" t="s">
        <v>7269</v>
      </c>
      <c r="E1642" s="2" t="s">
        <v>7270</v>
      </c>
      <c r="G1642" s="2">
        <v>6</v>
      </c>
      <c r="H1642" s="2">
        <v>8</v>
      </c>
      <c r="J1642" s="2" t="s">
        <v>7271</v>
      </c>
      <c r="K1642" s="2" t="s">
        <v>7272</v>
      </c>
      <c r="M1642" s="2">
        <v>2</v>
      </c>
      <c r="N1642" s="2" t="s">
        <v>7273</v>
      </c>
      <c r="O1642" s="2" t="s">
        <v>7274</v>
      </c>
      <c r="P1642" s="2" t="s">
        <v>7275</v>
      </c>
      <c r="Q1642" s="2" t="s">
        <v>7218</v>
      </c>
      <c r="R1642" s="2" t="s">
        <v>7266</v>
      </c>
      <c r="S1642" s="2" t="s">
        <v>7219</v>
      </c>
      <c r="T1642" s="2" t="s">
        <v>7276</v>
      </c>
    </row>
    <row r="1643" spans="1:70" s="2" customFormat="1" ht="13" x14ac:dyDescent="0.3">
      <c r="A1643" s="2" t="s">
        <v>3856</v>
      </c>
      <c r="B1643" s="2" t="s">
        <v>3127</v>
      </c>
      <c r="C1643" s="9">
        <v>2021</v>
      </c>
      <c r="D1643" s="2" t="s">
        <v>3126</v>
      </c>
      <c r="E1643" s="2" t="s">
        <v>2881</v>
      </c>
      <c r="F1643" s="2" t="s">
        <v>3131</v>
      </c>
      <c r="G1643" s="2" t="str">
        <f>"01651781"</f>
        <v>01651781</v>
      </c>
      <c r="I1643" s="2" t="str">
        <f>"20211001"</f>
        <v>20211001</v>
      </c>
      <c r="J1643" s="2">
        <v>304</v>
      </c>
      <c r="N1643" s="2" t="s">
        <v>3128</v>
      </c>
      <c r="O1643" s="2" t="s">
        <v>3129</v>
      </c>
      <c r="P1643" s="2" t="s">
        <v>2124</v>
      </c>
      <c r="Q1643" s="2" t="s">
        <v>1495</v>
      </c>
      <c r="R1643" s="2" t="s">
        <v>3130</v>
      </c>
      <c r="T1643" s="2" t="s">
        <v>3131</v>
      </c>
      <c r="U1643" s="2" t="s">
        <v>3132</v>
      </c>
    </row>
    <row r="1644" spans="1:70" s="12" customFormat="1" ht="13" x14ac:dyDescent="0.3">
      <c r="A1644" s="12" t="s">
        <v>11404</v>
      </c>
      <c r="B1644" s="12" t="s">
        <v>9413</v>
      </c>
      <c r="C1644" s="14" t="s">
        <v>7891</v>
      </c>
      <c r="D1644" s="12" t="s">
        <v>6078</v>
      </c>
      <c r="E1644" s="12" t="s">
        <v>8902</v>
      </c>
      <c r="U1644" s="12" t="s">
        <v>7891</v>
      </c>
      <c r="V1644" s="12" t="s">
        <v>9414</v>
      </c>
      <c r="W1644" s="12" t="s">
        <v>7891</v>
      </c>
      <c r="X1644" s="12" t="s">
        <v>7891</v>
      </c>
      <c r="Y1644" s="12" t="s">
        <v>7891</v>
      </c>
      <c r="Z1644" s="12" t="s">
        <v>7891</v>
      </c>
      <c r="AA1644" s="12" t="s">
        <v>9415</v>
      </c>
      <c r="AB1644" s="12" t="s">
        <v>9416</v>
      </c>
      <c r="AC1644" s="12" t="s">
        <v>7891</v>
      </c>
      <c r="AD1644" s="12" t="s">
        <v>7891</v>
      </c>
      <c r="AE1644" s="12" t="s">
        <v>7891</v>
      </c>
      <c r="AF1644" s="12" t="s">
        <v>7891</v>
      </c>
      <c r="AG1644" s="12" t="s">
        <v>7891</v>
      </c>
      <c r="AH1644" s="12" t="s">
        <v>7891</v>
      </c>
      <c r="AI1644" s="12" t="s">
        <v>7891</v>
      </c>
      <c r="AJ1644" s="12" t="s">
        <v>7891</v>
      </c>
      <c r="AK1644" s="12" t="s">
        <v>7891</v>
      </c>
      <c r="AL1644" s="12" t="s">
        <v>7891</v>
      </c>
      <c r="AM1644" s="12" t="s">
        <v>7891</v>
      </c>
      <c r="AN1644" s="12" t="s">
        <v>7891</v>
      </c>
      <c r="AO1644" s="12" t="s">
        <v>8905</v>
      </c>
      <c r="AP1644" s="12" t="s">
        <v>8906</v>
      </c>
      <c r="AQ1644" s="12" t="s">
        <v>7891</v>
      </c>
      <c r="AR1644" s="12" t="s">
        <v>7891</v>
      </c>
      <c r="AS1644" s="12" t="s">
        <v>7891</v>
      </c>
      <c r="AT1644" s="12" t="s">
        <v>9082</v>
      </c>
      <c r="AU1644" s="12">
        <v>2021</v>
      </c>
      <c r="AV1644" s="12">
        <v>304</v>
      </c>
      <c r="AW1644" s="12" t="s">
        <v>7891</v>
      </c>
      <c r="AX1644" s="12" t="s">
        <v>7891</v>
      </c>
      <c r="AY1644" s="12" t="s">
        <v>7891</v>
      </c>
      <c r="AZ1644" s="12" t="s">
        <v>7891</v>
      </c>
      <c r="BA1644" s="12" t="s">
        <v>7891</v>
      </c>
      <c r="BB1644" s="12" t="s">
        <v>7891</v>
      </c>
      <c r="BC1644" s="12" t="s">
        <v>7891</v>
      </c>
      <c r="BD1644" s="12">
        <v>114110</v>
      </c>
      <c r="BE1644" s="12" t="s">
        <v>3129</v>
      </c>
      <c r="BF1644" s="12" t="s">
        <v>7891</v>
      </c>
      <c r="BG1644" s="12" t="s">
        <v>9417</v>
      </c>
      <c r="BH1644" s="12" t="s">
        <v>7891</v>
      </c>
      <c r="BI1644" s="12" t="s">
        <v>7891</v>
      </c>
      <c r="BJ1644" s="12" t="s">
        <v>7891</v>
      </c>
      <c r="BK1644" s="12" t="s">
        <v>7891</v>
      </c>
      <c r="BL1644" s="12" t="s">
        <v>7891</v>
      </c>
      <c r="BM1644" s="12">
        <v>34333321</v>
      </c>
      <c r="BN1644" s="12" t="s">
        <v>7891</v>
      </c>
      <c r="BO1644" s="12" t="s">
        <v>7891</v>
      </c>
      <c r="BP1644" s="12" t="s">
        <v>7891</v>
      </c>
      <c r="BQ1644" s="12" t="s">
        <v>7891</v>
      </c>
      <c r="BR1644" s="12" t="s">
        <v>9418</v>
      </c>
    </row>
    <row r="1645" spans="1:70" s="2" customFormat="1" ht="13" x14ac:dyDescent="0.3">
      <c r="A1645" s="2" t="s">
        <v>6816</v>
      </c>
      <c r="B1645" s="2" t="s">
        <v>5181</v>
      </c>
      <c r="C1645" s="9">
        <v>2021</v>
      </c>
      <c r="D1645" s="2" t="s">
        <v>5180</v>
      </c>
      <c r="E1645" s="2" t="s">
        <v>5184</v>
      </c>
      <c r="G1645" s="2" t="s">
        <v>5182</v>
      </c>
      <c r="H1645" s="2" t="s">
        <v>5183</v>
      </c>
      <c r="K1645" s="11">
        <v>44435</v>
      </c>
      <c r="L1645" s="2" t="s">
        <v>5185</v>
      </c>
      <c r="M1645" s="2" t="s">
        <v>5186</v>
      </c>
      <c r="N1645" s="2" t="s">
        <v>5187</v>
      </c>
    </row>
    <row r="1646" spans="1:70" s="2" customFormat="1" ht="13" x14ac:dyDescent="0.3">
      <c r="A1646" s="2" t="s">
        <v>6816</v>
      </c>
      <c r="B1646" s="2" t="s">
        <v>5551</v>
      </c>
      <c r="C1646" s="9">
        <v>2020</v>
      </c>
      <c r="D1646" s="2" t="s">
        <v>5550</v>
      </c>
      <c r="E1646" s="2" t="s">
        <v>5554</v>
      </c>
      <c r="G1646" s="2" t="s">
        <v>5552</v>
      </c>
      <c r="H1646" s="2" t="s">
        <v>5553</v>
      </c>
      <c r="K1646" s="11">
        <v>44046</v>
      </c>
      <c r="L1646" s="2" t="s">
        <v>5555</v>
      </c>
      <c r="M1646" s="2" t="s">
        <v>5556</v>
      </c>
      <c r="N1646" s="2" t="s">
        <v>5557</v>
      </c>
    </row>
    <row r="1647" spans="1:70" s="2" customFormat="1" ht="13" x14ac:dyDescent="0.3">
      <c r="A1647" s="2" t="s">
        <v>11404</v>
      </c>
      <c r="B1647" s="2" t="s">
        <v>11029</v>
      </c>
      <c r="C1647" s="9" t="s">
        <v>7891</v>
      </c>
      <c r="D1647" s="2" t="s">
        <v>5550</v>
      </c>
      <c r="E1647" s="2" t="s">
        <v>11030</v>
      </c>
      <c r="U1647" s="2" t="s">
        <v>7891</v>
      </c>
      <c r="V1647" s="2" t="s">
        <v>11031</v>
      </c>
      <c r="W1647" s="2" t="s">
        <v>7891</v>
      </c>
      <c r="X1647" s="2" t="s">
        <v>7891</v>
      </c>
      <c r="Y1647" s="2" t="s">
        <v>7891</v>
      </c>
      <c r="Z1647" s="2" t="s">
        <v>7891</v>
      </c>
      <c r="AA1647" s="2" t="s">
        <v>7891</v>
      </c>
      <c r="AB1647" s="2" t="s">
        <v>11032</v>
      </c>
      <c r="AC1647" s="2" t="s">
        <v>7891</v>
      </c>
      <c r="AD1647" s="2" t="s">
        <v>7891</v>
      </c>
      <c r="AE1647" s="2" t="s">
        <v>7891</v>
      </c>
      <c r="AF1647" s="2" t="s">
        <v>7891</v>
      </c>
      <c r="AG1647" s="2" t="s">
        <v>7891</v>
      </c>
      <c r="AH1647" s="2" t="s">
        <v>7891</v>
      </c>
      <c r="AI1647" s="2" t="s">
        <v>7891</v>
      </c>
      <c r="AJ1647" s="2" t="s">
        <v>7891</v>
      </c>
      <c r="AK1647" s="2" t="s">
        <v>7891</v>
      </c>
      <c r="AL1647" s="2" t="s">
        <v>7891</v>
      </c>
      <c r="AM1647" s="2" t="s">
        <v>7891</v>
      </c>
      <c r="AN1647" s="2" t="s">
        <v>7891</v>
      </c>
      <c r="AO1647" s="2" t="s">
        <v>11033</v>
      </c>
      <c r="AP1647" s="2" t="s">
        <v>11034</v>
      </c>
      <c r="AQ1647" s="2" t="s">
        <v>7891</v>
      </c>
      <c r="AR1647" s="2" t="s">
        <v>7891</v>
      </c>
      <c r="AS1647" s="2" t="s">
        <v>7891</v>
      </c>
      <c r="AT1647" s="2" t="s">
        <v>8907</v>
      </c>
      <c r="AU1647" s="2">
        <v>2020</v>
      </c>
      <c r="AV1647" s="2">
        <v>190</v>
      </c>
      <c r="AW1647" s="2" t="s">
        <v>7891</v>
      </c>
      <c r="AX1647" s="2" t="s">
        <v>7891</v>
      </c>
      <c r="AY1647" s="2" t="s">
        <v>7891</v>
      </c>
      <c r="AZ1647" s="2" t="s">
        <v>7891</v>
      </c>
      <c r="BA1647" s="2" t="s">
        <v>7891</v>
      </c>
      <c r="BB1647" s="2" t="s">
        <v>7891</v>
      </c>
      <c r="BC1647" s="2" t="s">
        <v>7891</v>
      </c>
      <c r="BD1647" s="2">
        <v>109969</v>
      </c>
      <c r="BE1647" s="2" t="s">
        <v>5557</v>
      </c>
      <c r="BF1647" s="2" t="s">
        <v>7891</v>
      </c>
      <c r="BG1647" s="2" t="s">
        <v>7891</v>
      </c>
      <c r="BH1647" s="2" t="s">
        <v>7891</v>
      </c>
      <c r="BI1647" s="2" t="s">
        <v>7891</v>
      </c>
      <c r="BJ1647" s="2" t="s">
        <v>7891</v>
      </c>
      <c r="BK1647" s="2" t="s">
        <v>7891</v>
      </c>
      <c r="BL1647" s="2" t="s">
        <v>7891</v>
      </c>
      <c r="BM1647" s="2">
        <v>32739270</v>
      </c>
      <c r="BN1647" s="2" t="s">
        <v>7891</v>
      </c>
      <c r="BO1647" s="2" t="s">
        <v>7891</v>
      </c>
      <c r="BP1647" s="2" t="s">
        <v>7891</v>
      </c>
      <c r="BQ1647" s="2" t="s">
        <v>7891</v>
      </c>
      <c r="BR1647" s="2" t="s">
        <v>11035</v>
      </c>
    </row>
    <row r="1648" spans="1:70" s="12" customFormat="1" ht="13" x14ac:dyDescent="0.3">
      <c r="A1648" s="12" t="s">
        <v>6816</v>
      </c>
      <c r="B1648" s="12" t="s">
        <v>5595</v>
      </c>
      <c r="C1648" s="14">
        <v>2021</v>
      </c>
      <c r="D1648" s="12" t="s">
        <v>5594</v>
      </c>
      <c r="E1648" s="12" t="s">
        <v>5598</v>
      </c>
      <c r="G1648" s="12" t="s">
        <v>5596</v>
      </c>
      <c r="H1648" s="12" t="s">
        <v>5597</v>
      </c>
      <c r="K1648" s="13">
        <v>44140</v>
      </c>
      <c r="N1648" s="12" t="s">
        <v>1046</v>
      </c>
    </row>
    <row r="1649" spans="1:70" s="12" customFormat="1" ht="13" x14ac:dyDescent="0.3">
      <c r="A1649" s="12" t="s">
        <v>11404</v>
      </c>
      <c r="B1649" s="12" t="s">
        <v>10972</v>
      </c>
      <c r="C1649" s="14" t="s">
        <v>7891</v>
      </c>
      <c r="D1649" s="12" t="s">
        <v>5594</v>
      </c>
      <c r="E1649" s="12" t="s">
        <v>8695</v>
      </c>
      <c r="U1649" s="12" t="s">
        <v>7891</v>
      </c>
      <c r="V1649" s="12" t="s">
        <v>10973</v>
      </c>
      <c r="W1649" s="12" t="s">
        <v>7891</v>
      </c>
      <c r="X1649" s="12" t="s">
        <v>7891</v>
      </c>
      <c r="Y1649" s="12" t="s">
        <v>7891</v>
      </c>
      <c r="Z1649" s="12" t="s">
        <v>7891</v>
      </c>
      <c r="AA1649" s="12" t="s">
        <v>10092</v>
      </c>
      <c r="AB1649" s="12" t="s">
        <v>10974</v>
      </c>
      <c r="AC1649" s="12" t="s">
        <v>7891</v>
      </c>
      <c r="AD1649" s="12" t="s">
        <v>7891</v>
      </c>
      <c r="AE1649" s="12" t="s">
        <v>7891</v>
      </c>
      <c r="AF1649" s="12" t="s">
        <v>7891</v>
      </c>
      <c r="AG1649" s="12" t="s">
        <v>7891</v>
      </c>
      <c r="AH1649" s="12" t="s">
        <v>7891</v>
      </c>
      <c r="AI1649" s="12" t="s">
        <v>7891</v>
      </c>
      <c r="AJ1649" s="12" t="s">
        <v>7891</v>
      </c>
      <c r="AK1649" s="12" t="s">
        <v>7891</v>
      </c>
      <c r="AL1649" s="12" t="s">
        <v>7891</v>
      </c>
      <c r="AM1649" s="12" t="s">
        <v>7891</v>
      </c>
      <c r="AN1649" s="12" t="s">
        <v>7891</v>
      </c>
      <c r="AO1649" s="12" t="s">
        <v>8699</v>
      </c>
      <c r="AP1649" s="12" t="s">
        <v>8700</v>
      </c>
      <c r="AQ1649" s="12" t="s">
        <v>7891</v>
      </c>
      <c r="AR1649" s="12" t="s">
        <v>7891</v>
      </c>
      <c r="AS1649" s="12" t="s">
        <v>7891</v>
      </c>
      <c r="AT1649" s="12" t="s">
        <v>8621</v>
      </c>
      <c r="AU1649" s="12">
        <v>2021</v>
      </c>
      <c r="AV1649" s="12">
        <v>43</v>
      </c>
      <c r="AW1649" s="12">
        <v>1</v>
      </c>
      <c r="AX1649" s="12" t="s">
        <v>7891</v>
      </c>
      <c r="AY1649" s="12" t="s">
        <v>7891</v>
      </c>
      <c r="AZ1649" s="12" t="s">
        <v>7891</v>
      </c>
      <c r="BA1649" s="12" t="s">
        <v>7891</v>
      </c>
      <c r="BB1649" s="12">
        <v>238</v>
      </c>
      <c r="BC1649" s="12">
        <v>252</v>
      </c>
      <c r="BD1649" s="12" t="s">
        <v>7891</v>
      </c>
      <c r="BE1649" s="12" t="s">
        <v>1046</v>
      </c>
      <c r="BF1649" s="12" t="s">
        <v>7891</v>
      </c>
      <c r="BG1649" s="12" t="s">
        <v>10949</v>
      </c>
      <c r="BH1649" s="12" t="s">
        <v>7891</v>
      </c>
      <c r="BI1649" s="12" t="s">
        <v>7891</v>
      </c>
      <c r="BJ1649" s="12" t="s">
        <v>7891</v>
      </c>
      <c r="BK1649" s="12" t="s">
        <v>7891</v>
      </c>
      <c r="BL1649" s="12" t="s">
        <v>7891</v>
      </c>
      <c r="BM1649" s="12">
        <v>33151571</v>
      </c>
      <c r="BN1649" s="12" t="s">
        <v>7891</v>
      </c>
      <c r="BO1649" s="12" t="s">
        <v>7891</v>
      </c>
      <c r="BP1649" s="12" t="s">
        <v>7891</v>
      </c>
      <c r="BQ1649" s="12" t="s">
        <v>7891</v>
      </c>
      <c r="BR1649" s="12" t="s">
        <v>10975</v>
      </c>
    </row>
    <row r="1650" spans="1:70" s="12" customFormat="1" ht="13" x14ac:dyDescent="0.3">
      <c r="A1650" s="12" t="s">
        <v>1827</v>
      </c>
      <c r="B1650" s="12" t="s">
        <v>1044</v>
      </c>
      <c r="C1650" s="15" t="str">
        <f>"2021"</f>
        <v>2021</v>
      </c>
      <c r="D1650" s="12" t="s">
        <v>1043</v>
      </c>
      <c r="E1650" s="12" t="s">
        <v>1045</v>
      </c>
      <c r="F1650" s="12" t="s">
        <v>1048</v>
      </c>
      <c r="G1650" s="12" t="str">
        <f>"01419889"</f>
        <v>01419889</v>
      </c>
      <c r="I1650" s="12" t="str">
        <f>"Jan2021"</f>
        <v>Jan2021</v>
      </c>
      <c r="J1650" s="12">
        <v>43</v>
      </c>
      <c r="K1650" s="12">
        <v>1</v>
      </c>
      <c r="L1650" s="12">
        <v>238</v>
      </c>
      <c r="M1650" s="12">
        <v>15</v>
      </c>
      <c r="N1650" s="12">
        <v>148631295</v>
      </c>
      <c r="O1650" s="12" t="s">
        <v>1046</v>
      </c>
      <c r="P1650" s="12" t="s">
        <v>731</v>
      </c>
      <c r="Q1650" s="12" t="s">
        <v>442</v>
      </c>
      <c r="R1650" s="12" t="s">
        <v>1047</v>
      </c>
      <c r="U1650" s="12" t="s">
        <v>1049</v>
      </c>
    </row>
    <row r="1651" spans="1:70" s="2" customFormat="1" ht="13" x14ac:dyDescent="0.3">
      <c r="A1651" s="2" t="s">
        <v>3856</v>
      </c>
      <c r="B1651" s="2" t="s">
        <v>1044</v>
      </c>
      <c r="C1651" s="9">
        <v>2021</v>
      </c>
      <c r="D1651" s="2" t="s">
        <v>1043</v>
      </c>
      <c r="E1651" s="2" t="s">
        <v>1045</v>
      </c>
      <c r="F1651" s="2" t="s">
        <v>2947</v>
      </c>
      <c r="G1651" s="2" t="str">
        <f>"01419889"</f>
        <v>01419889</v>
      </c>
      <c r="I1651" s="2" t="str">
        <f>"20210101"</f>
        <v>20210101</v>
      </c>
      <c r="J1651" s="2">
        <v>43</v>
      </c>
      <c r="K1651" s="2">
        <v>1</v>
      </c>
      <c r="L1651" s="2">
        <v>238</v>
      </c>
      <c r="M1651" s="2">
        <v>15</v>
      </c>
      <c r="N1651" s="2" t="s">
        <v>2945</v>
      </c>
      <c r="O1651" s="2" t="s">
        <v>1046</v>
      </c>
      <c r="P1651" s="2" t="s">
        <v>2053</v>
      </c>
      <c r="Q1651" s="2" t="s">
        <v>1495</v>
      </c>
      <c r="R1651" s="2" t="s">
        <v>2946</v>
      </c>
      <c r="T1651" s="2" t="s">
        <v>2947</v>
      </c>
      <c r="U1651" s="2" t="s">
        <v>2948</v>
      </c>
    </row>
    <row r="1652" spans="1:70" s="12" customFormat="1" ht="13" x14ac:dyDescent="0.3">
      <c r="A1652" s="12" t="s">
        <v>6816</v>
      </c>
      <c r="B1652" s="12" t="s">
        <v>5065</v>
      </c>
      <c r="C1652" s="14">
        <v>2021</v>
      </c>
      <c r="D1652" s="12" t="s">
        <v>5064</v>
      </c>
      <c r="E1652" s="12" t="s">
        <v>4641</v>
      </c>
      <c r="G1652" s="12" t="s">
        <v>5066</v>
      </c>
      <c r="H1652" s="12" t="s">
        <v>5067</v>
      </c>
      <c r="K1652" s="13">
        <v>44371</v>
      </c>
      <c r="L1652" s="12" t="s">
        <v>5068</v>
      </c>
      <c r="N1652" s="12" t="s">
        <v>5069</v>
      </c>
    </row>
    <row r="1653" spans="1:70" s="12" customFormat="1" ht="13" x14ac:dyDescent="0.3">
      <c r="A1653" s="12" t="s">
        <v>7072</v>
      </c>
      <c r="B1653" s="12" t="s">
        <v>5065</v>
      </c>
      <c r="C1653" s="14">
        <v>2021</v>
      </c>
      <c r="D1653" s="12" t="s">
        <v>5064</v>
      </c>
      <c r="E1653" s="12" t="s">
        <v>4641</v>
      </c>
      <c r="G1653" s="12" t="s">
        <v>5066</v>
      </c>
      <c r="H1653" s="12" t="s">
        <v>5067</v>
      </c>
      <c r="K1653" s="13">
        <v>44371</v>
      </c>
      <c r="L1653" s="12" t="s">
        <v>5068</v>
      </c>
      <c r="N1653" s="12" t="s">
        <v>5069</v>
      </c>
    </row>
    <row r="1654" spans="1:70" s="12" customFormat="1" ht="13" x14ac:dyDescent="0.3">
      <c r="A1654" s="12" t="s">
        <v>7738</v>
      </c>
      <c r="B1654" s="12" t="s">
        <v>7618</v>
      </c>
      <c r="C1654" s="14">
        <v>2021</v>
      </c>
      <c r="D1654" s="12" t="s">
        <v>7619</v>
      </c>
      <c r="E1654" s="12" t="s">
        <v>4641</v>
      </c>
      <c r="G1654" s="12">
        <v>11</v>
      </c>
      <c r="H1654" s="12">
        <v>6</v>
      </c>
      <c r="I1654" s="12" t="s">
        <v>7620</v>
      </c>
      <c r="M1654" s="12">
        <v>4</v>
      </c>
      <c r="N1654" s="12" t="s">
        <v>5069</v>
      </c>
      <c r="O1654" s="12" t="s">
        <v>7621</v>
      </c>
      <c r="P1654" s="12" t="s">
        <v>467</v>
      </c>
      <c r="Q1654" s="12" t="s">
        <v>7218</v>
      </c>
      <c r="R1654" s="12" t="s">
        <v>7266</v>
      </c>
      <c r="S1654" s="12" t="s">
        <v>7219</v>
      </c>
      <c r="T1654" s="12" t="s">
        <v>7622</v>
      </c>
    </row>
    <row r="1655" spans="1:70" s="12" customFormat="1" ht="13" x14ac:dyDescent="0.3">
      <c r="A1655" s="12" t="s">
        <v>11404</v>
      </c>
      <c r="B1655" s="12" t="s">
        <v>10683</v>
      </c>
      <c r="C1655" s="14" t="s">
        <v>7891</v>
      </c>
      <c r="D1655" s="12" t="s">
        <v>5064</v>
      </c>
      <c r="E1655" s="12" t="s">
        <v>10631</v>
      </c>
      <c r="U1655" s="12" t="s">
        <v>7891</v>
      </c>
      <c r="V1655" s="12" t="s">
        <v>10684</v>
      </c>
      <c r="W1655" s="12" t="s">
        <v>7891</v>
      </c>
      <c r="X1655" s="12" t="s">
        <v>7891</v>
      </c>
      <c r="Y1655" s="12" t="s">
        <v>7891</v>
      </c>
      <c r="Z1655" s="12" t="s">
        <v>7891</v>
      </c>
      <c r="AA1655" s="12" t="s">
        <v>10685</v>
      </c>
      <c r="AB1655" s="12" t="s">
        <v>10686</v>
      </c>
      <c r="AC1655" s="12" t="s">
        <v>7891</v>
      </c>
      <c r="AD1655" s="12" t="s">
        <v>7891</v>
      </c>
      <c r="AE1655" s="12" t="s">
        <v>7891</v>
      </c>
      <c r="AF1655" s="12" t="s">
        <v>7891</v>
      </c>
      <c r="AG1655" s="12" t="s">
        <v>7891</v>
      </c>
      <c r="AH1655" s="12" t="s">
        <v>7891</v>
      </c>
      <c r="AI1655" s="12" t="s">
        <v>7891</v>
      </c>
      <c r="AJ1655" s="12" t="s">
        <v>7891</v>
      </c>
      <c r="AK1655" s="12" t="s">
        <v>7891</v>
      </c>
      <c r="AL1655" s="12" t="s">
        <v>7891</v>
      </c>
      <c r="AM1655" s="12" t="s">
        <v>7891</v>
      </c>
      <c r="AN1655" s="12" t="s">
        <v>7891</v>
      </c>
      <c r="AO1655" s="12" t="s">
        <v>10635</v>
      </c>
      <c r="AP1655" s="12" t="s">
        <v>7891</v>
      </c>
      <c r="AQ1655" s="12" t="s">
        <v>7891</v>
      </c>
      <c r="AR1655" s="12" t="s">
        <v>7891</v>
      </c>
      <c r="AS1655" s="12" t="s">
        <v>7891</v>
      </c>
      <c r="AT1655" s="12" t="s">
        <v>7891</v>
      </c>
      <c r="AU1655" s="12">
        <v>2021</v>
      </c>
      <c r="AV1655" s="12">
        <v>11</v>
      </c>
      <c r="AW1655" s="12">
        <v>6</v>
      </c>
      <c r="AX1655" s="12" t="s">
        <v>7891</v>
      </c>
      <c r="AY1655" s="12" t="s">
        <v>7891</v>
      </c>
      <c r="AZ1655" s="12" t="s">
        <v>7891</v>
      </c>
      <c r="BA1655" s="12" t="s">
        <v>7891</v>
      </c>
      <c r="BB1655" s="12" t="s">
        <v>7891</v>
      </c>
      <c r="BC1655" s="12" t="s">
        <v>7891</v>
      </c>
      <c r="BD1655" s="12" t="s">
        <v>7620</v>
      </c>
      <c r="BE1655" s="12" t="s">
        <v>5069</v>
      </c>
      <c r="BF1655" s="12" t="s">
        <v>7891</v>
      </c>
      <c r="BG1655" s="12" t="s">
        <v>7891</v>
      </c>
      <c r="BH1655" s="12" t="s">
        <v>7891</v>
      </c>
      <c r="BI1655" s="12" t="s">
        <v>7891</v>
      </c>
      <c r="BJ1655" s="12" t="s">
        <v>7891</v>
      </c>
      <c r="BK1655" s="12" t="s">
        <v>7891</v>
      </c>
      <c r="BL1655" s="12" t="s">
        <v>7891</v>
      </c>
      <c r="BM1655" s="12">
        <v>34162643</v>
      </c>
      <c r="BN1655" s="12" t="s">
        <v>7891</v>
      </c>
      <c r="BO1655" s="12" t="s">
        <v>7891</v>
      </c>
      <c r="BP1655" s="12" t="s">
        <v>7891</v>
      </c>
      <c r="BQ1655" s="12" t="s">
        <v>7891</v>
      </c>
      <c r="BR1655" s="12" t="s">
        <v>10687</v>
      </c>
    </row>
    <row r="1656" spans="1:70" s="2" customFormat="1" ht="13" x14ac:dyDescent="0.3">
      <c r="A1656" s="2" t="s">
        <v>11408</v>
      </c>
      <c r="B1656" s="2" t="s">
        <v>10683</v>
      </c>
      <c r="C1656" s="9" t="s">
        <v>7891</v>
      </c>
      <c r="D1656" s="2" t="s">
        <v>5064</v>
      </c>
      <c r="E1656" s="2" t="s">
        <v>10631</v>
      </c>
      <c r="U1656" s="2" t="s">
        <v>7891</v>
      </c>
      <c r="V1656" s="2" t="s">
        <v>10684</v>
      </c>
      <c r="W1656" s="2" t="s">
        <v>7891</v>
      </c>
      <c r="X1656" s="2" t="s">
        <v>7891</v>
      </c>
      <c r="Y1656" s="2" t="s">
        <v>7891</v>
      </c>
      <c r="Z1656" s="2" t="s">
        <v>7891</v>
      </c>
      <c r="AA1656" s="2" t="s">
        <v>10685</v>
      </c>
      <c r="AB1656" s="2" t="s">
        <v>10686</v>
      </c>
      <c r="AC1656" s="2" t="s">
        <v>7891</v>
      </c>
      <c r="AD1656" s="2" t="s">
        <v>7891</v>
      </c>
      <c r="AE1656" s="2" t="s">
        <v>7891</v>
      </c>
      <c r="AF1656" s="2" t="s">
        <v>7891</v>
      </c>
      <c r="AG1656" s="2" t="s">
        <v>7891</v>
      </c>
      <c r="AH1656" s="2" t="s">
        <v>7891</v>
      </c>
      <c r="AI1656" s="2" t="s">
        <v>7891</v>
      </c>
      <c r="AJ1656" s="2" t="s">
        <v>7891</v>
      </c>
      <c r="AK1656" s="2" t="s">
        <v>7891</v>
      </c>
      <c r="AL1656" s="2" t="s">
        <v>7891</v>
      </c>
      <c r="AM1656" s="2" t="s">
        <v>7891</v>
      </c>
      <c r="AN1656" s="2" t="s">
        <v>7891</v>
      </c>
      <c r="AO1656" s="2" t="s">
        <v>10635</v>
      </c>
      <c r="AP1656" s="2" t="s">
        <v>7891</v>
      </c>
      <c r="AQ1656" s="2" t="s">
        <v>7891</v>
      </c>
      <c r="AR1656" s="2" t="s">
        <v>7891</v>
      </c>
      <c r="AS1656" s="2" t="s">
        <v>7891</v>
      </c>
      <c r="AT1656" s="2" t="s">
        <v>7891</v>
      </c>
      <c r="AU1656" s="2">
        <v>2021</v>
      </c>
      <c r="AV1656" s="2">
        <v>11</v>
      </c>
      <c r="AW1656" s="2">
        <v>6</v>
      </c>
      <c r="AX1656" s="2" t="s">
        <v>7891</v>
      </c>
      <c r="AY1656" s="2" t="s">
        <v>7891</v>
      </c>
      <c r="AZ1656" s="2" t="s">
        <v>7891</v>
      </c>
      <c r="BA1656" s="2" t="s">
        <v>7891</v>
      </c>
      <c r="BB1656" s="2" t="s">
        <v>7891</v>
      </c>
      <c r="BC1656" s="2" t="s">
        <v>7891</v>
      </c>
      <c r="BD1656" s="2" t="s">
        <v>7620</v>
      </c>
      <c r="BE1656" s="2" t="s">
        <v>5069</v>
      </c>
      <c r="BF1656" s="2" t="s">
        <v>7891</v>
      </c>
      <c r="BG1656" s="2" t="s">
        <v>7891</v>
      </c>
      <c r="BH1656" s="2" t="s">
        <v>7891</v>
      </c>
      <c r="BI1656" s="2" t="s">
        <v>7891</v>
      </c>
      <c r="BJ1656" s="2" t="s">
        <v>7891</v>
      </c>
      <c r="BK1656" s="2" t="s">
        <v>7891</v>
      </c>
      <c r="BL1656" s="2" t="s">
        <v>7891</v>
      </c>
      <c r="BM1656" s="2">
        <v>34162643</v>
      </c>
      <c r="BN1656" s="2" t="s">
        <v>7891</v>
      </c>
      <c r="BO1656" s="2" t="s">
        <v>7891</v>
      </c>
      <c r="BP1656" s="2" t="s">
        <v>7891</v>
      </c>
      <c r="BQ1656" s="2" t="s">
        <v>7891</v>
      </c>
      <c r="BR1656" s="2" t="s">
        <v>10687</v>
      </c>
    </row>
    <row r="1657" spans="1:70" s="2" customFormat="1" ht="13" x14ac:dyDescent="0.3">
      <c r="A1657" s="2" t="s">
        <v>7869</v>
      </c>
      <c r="B1657" s="2" t="s">
        <v>7870</v>
      </c>
      <c r="C1657" s="9">
        <v>2021</v>
      </c>
      <c r="D1657" s="2" t="s">
        <v>7871</v>
      </c>
      <c r="E1657" s="2" t="s">
        <v>7872</v>
      </c>
      <c r="G1657" s="2">
        <v>15</v>
      </c>
      <c r="H1657" s="2">
        <v>1</v>
      </c>
      <c r="J1657" s="2">
        <v>240</v>
      </c>
      <c r="K1657" s="2">
        <v>245</v>
      </c>
      <c r="N1657" s="2" t="s">
        <v>7873</v>
      </c>
      <c r="O1657" s="2" t="s">
        <v>7874</v>
      </c>
      <c r="P1657" s="2" t="s">
        <v>467</v>
      </c>
      <c r="Q1657" s="2" t="s">
        <v>7218</v>
      </c>
      <c r="R1657" s="2" t="s">
        <v>7303</v>
      </c>
      <c r="S1657" s="2" t="s">
        <v>7219</v>
      </c>
      <c r="T1657" s="2" t="s">
        <v>7875</v>
      </c>
    </row>
    <row r="1658" spans="1:70" s="2" customFormat="1" ht="13" x14ac:dyDescent="0.3">
      <c r="A1658" s="2" t="s">
        <v>1827</v>
      </c>
      <c r="B1658" s="2" t="s">
        <v>1774</v>
      </c>
      <c r="C1658" s="10">
        <v>2021</v>
      </c>
      <c r="D1658" s="2" t="s">
        <v>1773</v>
      </c>
      <c r="E1658" s="2" t="s">
        <v>1370</v>
      </c>
      <c r="G1658" s="2" t="str">
        <f>"25752146"</f>
        <v>25752146</v>
      </c>
      <c r="I1658" s="2" t="str">
        <f>"Feb-Apr2021"</f>
        <v>Feb-Apr2021</v>
      </c>
      <c r="J1658" s="2">
        <v>47</v>
      </c>
      <c r="K1658" s="2">
        <v>2</v>
      </c>
      <c r="L1658" s="2">
        <v>19</v>
      </c>
      <c r="M1658" s="2">
        <v>0</v>
      </c>
      <c r="N1658" s="2">
        <v>148408361</v>
      </c>
      <c r="P1658" s="2" t="s">
        <v>1371</v>
      </c>
      <c r="Q1658" s="2" t="s">
        <v>1104</v>
      </c>
      <c r="R1658" s="2" t="s">
        <v>1775</v>
      </c>
      <c r="U1658" s="2" t="s">
        <v>1776</v>
      </c>
    </row>
    <row r="1659" spans="1:70" s="2" customFormat="1" ht="13" x14ac:dyDescent="0.3">
      <c r="A1659" s="2" t="s">
        <v>3856</v>
      </c>
      <c r="B1659" s="2" t="s">
        <v>2494</v>
      </c>
      <c r="C1659" s="9">
        <v>2021</v>
      </c>
      <c r="D1659" s="2" t="s">
        <v>2493</v>
      </c>
      <c r="E1659" s="2" t="s">
        <v>2034</v>
      </c>
      <c r="F1659" s="2" t="s">
        <v>2498</v>
      </c>
      <c r="G1659" s="2" t="str">
        <f>"04194217"</f>
        <v>04194217</v>
      </c>
      <c r="H1659" s="2" t="str">
        <f>"9798516000966"</f>
        <v>9798516000966</v>
      </c>
      <c r="I1659" s="2" t="str">
        <f>"20210101"</f>
        <v>20210101</v>
      </c>
      <c r="J1659" s="2">
        <v>82</v>
      </c>
      <c r="K1659" s="2" t="s">
        <v>2495</v>
      </c>
      <c r="N1659" s="2" t="s">
        <v>2496</v>
      </c>
      <c r="P1659" s="2" t="s">
        <v>2037</v>
      </c>
      <c r="Q1659" s="2" t="s">
        <v>2038</v>
      </c>
      <c r="R1659" s="2" t="s">
        <v>2497</v>
      </c>
      <c r="T1659" s="2" t="s">
        <v>2498</v>
      </c>
      <c r="U1659" s="2" t="s">
        <v>2499</v>
      </c>
    </row>
    <row r="1660" spans="1:70" s="12" customFormat="1" ht="13" x14ac:dyDescent="0.3">
      <c r="A1660" s="12" t="s">
        <v>7072</v>
      </c>
      <c r="B1660" s="12" t="s">
        <v>7023</v>
      </c>
      <c r="C1660" s="14">
        <v>2020</v>
      </c>
      <c r="D1660" s="12" t="s">
        <v>7022</v>
      </c>
      <c r="E1660" s="12" t="s">
        <v>4403</v>
      </c>
      <c r="G1660" s="12" t="s">
        <v>7024</v>
      </c>
      <c r="H1660" s="12" t="s">
        <v>7025</v>
      </c>
      <c r="K1660" s="13">
        <v>44167</v>
      </c>
      <c r="L1660" s="12" t="s">
        <v>7026</v>
      </c>
      <c r="N1660" s="12" t="s">
        <v>1926</v>
      </c>
    </row>
    <row r="1661" spans="1:70" s="2" customFormat="1" ht="13" x14ac:dyDescent="0.3">
      <c r="A1661" s="2" t="s">
        <v>1970</v>
      </c>
      <c r="B1661" s="2" t="s">
        <v>1924</v>
      </c>
      <c r="C1661" s="10">
        <v>2020</v>
      </c>
      <c r="D1661" s="2" t="s">
        <v>1923</v>
      </c>
      <c r="E1661" s="2" t="s">
        <v>631</v>
      </c>
      <c r="F1661" s="2" t="s">
        <v>1928</v>
      </c>
      <c r="G1661" s="2" t="str">
        <f>"25743805"</f>
        <v>25743805</v>
      </c>
      <c r="I1661" s="2" t="str">
        <f>"12/2/2020"</f>
        <v>12/2/2020</v>
      </c>
      <c r="J1661" s="2">
        <v>3</v>
      </c>
      <c r="K1661" s="2">
        <v>12</v>
      </c>
      <c r="L1661" s="2" t="s">
        <v>1925</v>
      </c>
      <c r="M1661" s="2">
        <v>1</v>
      </c>
      <c r="N1661" s="2">
        <v>147380331</v>
      </c>
      <c r="O1661" s="2" t="s">
        <v>1926</v>
      </c>
      <c r="P1661" s="2" t="s">
        <v>634</v>
      </c>
      <c r="Q1661" s="2" t="s">
        <v>442</v>
      </c>
      <c r="R1661" s="2" t="s">
        <v>1927</v>
      </c>
      <c r="U1661" s="2" t="s">
        <v>1929</v>
      </c>
    </row>
    <row r="1662" spans="1:70" s="2" customFormat="1" ht="13" x14ac:dyDescent="0.3">
      <c r="A1662" s="2" t="s">
        <v>11404</v>
      </c>
      <c r="B1662" s="2" t="s">
        <v>10252</v>
      </c>
      <c r="C1662" s="9" t="s">
        <v>7891</v>
      </c>
      <c r="D1662" s="2" t="s">
        <v>10253</v>
      </c>
      <c r="E1662" s="2" t="s">
        <v>10254</v>
      </c>
      <c r="U1662" s="2" t="s">
        <v>7891</v>
      </c>
      <c r="V1662" s="2" t="s">
        <v>10255</v>
      </c>
      <c r="W1662" s="2" t="s">
        <v>7891</v>
      </c>
      <c r="X1662" s="2" t="s">
        <v>7891</v>
      </c>
      <c r="Y1662" s="2" t="s">
        <v>7891</v>
      </c>
      <c r="Z1662" s="2" t="s">
        <v>7891</v>
      </c>
      <c r="AA1662" s="2" t="s">
        <v>7891</v>
      </c>
      <c r="AB1662" s="2" t="s">
        <v>10256</v>
      </c>
      <c r="AC1662" s="2" t="s">
        <v>7891</v>
      </c>
      <c r="AD1662" s="2" t="s">
        <v>7891</v>
      </c>
      <c r="AE1662" s="2" t="s">
        <v>7891</v>
      </c>
      <c r="AF1662" s="2" t="s">
        <v>7891</v>
      </c>
      <c r="AG1662" s="2" t="s">
        <v>7891</v>
      </c>
      <c r="AH1662" s="2" t="s">
        <v>7891</v>
      </c>
      <c r="AI1662" s="2" t="s">
        <v>7891</v>
      </c>
      <c r="AJ1662" s="2" t="s">
        <v>7891</v>
      </c>
      <c r="AK1662" s="2" t="s">
        <v>7891</v>
      </c>
      <c r="AL1662" s="2" t="s">
        <v>7891</v>
      </c>
      <c r="AM1662" s="2" t="s">
        <v>7891</v>
      </c>
      <c r="AN1662" s="2" t="s">
        <v>7891</v>
      </c>
      <c r="AO1662" s="2" t="s">
        <v>10257</v>
      </c>
      <c r="AP1662" s="2" t="s">
        <v>10258</v>
      </c>
      <c r="AQ1662" s="2" t="s">
        <v>7891</v>
      </c>
      <c r="AR1662" s="2" t="s">
        <v>7891</v>
      </c>
      <c r="AS1662" s="2" t="s">
        <v>7891</v>
      </c>
      <c r="AT1662" s="2" t="s">
        <v>9244</v>
      </c>
      <c r="AU1662" s="2">
        <v>2021</v>
      </c>
      <c r="AV1662" s="2">
        <v>13</v>
      </c>
      <c r="AW1662" s="2">
        <v>3</v>
      </c>
      <c r="AX1662" s="2" t="s">
        <v>7891</v>
      </c>
      <c r="AY1662" s="2" t="s">
        <v>7891</v>
      </c>
      <c r="AZ1662" s="2" t="s">
        <v>8545</v>
      </c>
      <c r="BA1662" s="2" t="s">
        <v>7891</v>
      </c>
      <c r="BB1662" s="2">
        <v>561</v>
      </c>
      <c r="BC1662" s="2">
        <v>577</v>
      </c>
      <c r="BD1662" s="2" t="s">
        <v>7891</v>
      </c>
      <c r="BE1662" s="2" t="s">
        <v>2751</v>
      </c>
      <c r="BF1662" s="2" t="s">
        <v>7891</v>
      </c>
      <c r="BG1662" s="2" t="s">
        <v>10231</v>
      </c>
      <c r="BH1662" s="2" t="s">
        <v>7891</v>
      </c>
      <c r="BI1662" s="2" t="s">
        <v>7891</v>
      </c>
      <c r="BJ1662" s="2" t="s">
        <v>7891</v>
      </c>
      <c r="BK1662" s="2" t="s">
        <v>7891</v>
      </c>
      <c r="BL1662" s="2" t="s">
        <v>7891</v>
      </c>
      <c r="BM1662" s="2" t="s">
        <v>7891</v>
      </c>
      <c r="BN1662" s="2" t="s">
        <v>7891</v>
      </c>
      <c r="BO1662" s="2" t="s">
        <v>7891</v>
      </c>
      <c r="BP1662" s="2" t="s">
        <v>7891</v>
      </c>
      <c r="BQ1662" s="2" t="s">
        <v>7891</v>
      </c>
      <c r="BR1662" s="2" t="s">
        <v>10259</v>
      </c>
    </row>
    <row r="1663" spans="1:70" s="2" customFormat="1" ht="13" x14ac:dyDescent="0.3">
      <c r="A1663" s="2" t="s">
        <v>3856</v>
      </c>
      <c r="B1663" s="2" t="s">
        <v>2748</v>
      </c>
      <c r="C1663" s="9">
        <v>2021</v>
      </c>
      <c r="D1663" s="2" t="s">
        <v>2747</v>
      </c>
      <c r="E1663" s="2" t="s">
        <v>2749</v>
      </c>
      <c r="F1663" s="2" t="s">
        <v>2752</v>
      </c>
      <c r="G1663" s="2" t="str">
        <f>"18662625"</f>
        <v>18662625</v>
      </c>
      <c r="I1663" s="2" t="str">
        <f>"20210218"</f>
        <v>20210218</v>
      </c>
      <c r="N1663" s="2" t="s">
        <v>2750</v>
      </c>
      <c r="O1663" s="2" t="s">
        <v>2751</v>
      </c>
      <c r="P1663" s="2" t="s">
        <v>2108</v>
      </c>
      <c r="Q1663" s="2" t="s">
        <v>2054</v>
      </c>
      <c r="R1663" s="2" t="s">
        <v>2055</v>
      </c>
      <c r="T1663" s="2" t="s">
        <v>2752</v>
      </c>
      <c r="U1663" s="2" t="s">
        <v>2753</v>
      </c>
    </row>
    <row r="1664" spans="1:70" s="2" customFormat="1" ht="13" x14ac:dyDescent="0.3">
      <c r="A1664" s="2" t="s">
        <v>3856</v>
      </c>
      <c r="B1664" s="2" t="s">
        <v>3690</v>
      </c>
      <c r="C1664" s="9">
        <v>2020</v>
      </c>
      <c r="D1664" s="2" t="s">
        <v>3689</v>
      </c>
      <c r="E1664" s="2" t="s">
        <v>2034</v>
      </c>
      <c r="F1664" s="2" t="s">
        <v>3693</v>
      </c>
      <c r="G1664" s="2" t="str">
        <f>"04194217"</f>
        <v>04194217</v>
      </c>
      <c r="H1664" s="2" t="str">
        <f>"9798678137340"</f>
        <v>9798678137340</v>
      </c>
      <c r="I1664" s="2" t="str">
        <f>"20210101"</f>
        <v>20210101</v>
      </c>
      <c r="J1664" s="2">
        <v>82</v>
      </c>
      <c r="K1664" s="2" t="s">
        <v>2035</v>
      </c>
      <c r="N1664" s="2" t="s">
        <v>3691</v>
      </c>
      <c r="P1664" s="2" t="s">
        <v>2037</v>
      </c>
      <c r="Q1664" s="2" t="s">
        <v>2038</v>
      </c>
      <c r="R1664" s="2" t="s">
        <v>3692</v>
      </c>
      <c r="T1664" s="2" t="s">
        <v>3693</v>
      </c>
      <c r="U1664" s="2" t="s">
        <v>3694</v>
      </c>
    </row>
    <row r="1665" spans="1:70" s="2" customFormat="1" ht="13" x14ac:dyDescent="0.3">
      <c r="A1665" s="2" t="s">
        <v>11404</v>
      </c>
      <c r="B1665" s="2" t="s">
        <v>10032</v>
      </c>
      <c r="C1665" s="9" t="s">
        <v>7891</v>
      </c>
      <c r="D1665" s="2" t="s">
        <v>10033</v>
      </c>
      <c r="E1665" s="2" t="s">
        <v>9426</v>
      </c>
      <c r="U1665" s="2" t="s">
        <v>7891</v>
      </c>
      <c r="V1665" s="2" t="s">
        <v>10034</v>
      </c>
      <c r="W1665" s="2" t="s">
        <v>7891</v>
      </c>
      <c r="X1665" s="2" t="s">
        <v>7891</v>
      </c>
      <c r="Y1665" s="2" t="s">
        <v>7891</v>
      </c>
      <c r="Z1665" s="2" t="s">
        <v>7891</v>
      </c>
      <c r="AA1665" s="2" t="s">
        <v>7891</v>
      </c>
      <c r="AB1665" s="2" t="s">
        <v>7891</v>
      </c>
      <c r="AC1665" s="2" t="s">
        <v>7891</v>
      </c>
      <c r="AD1665" s="2" t="s">
        <v>7891</v>
      </c>
      <c r="AE1665" s="2" t="s">
        <v>7891</v>
      </c>
      <c r="AF1665" s="2" t="s">
        <v>7891</v>
      </c>
      <c r="AG1665" s="2" t="s">
        <v>7891</v>
      </c>
      <c r="AH1665" s="2" t="s">
        <v>7891</v>
      </c>
      <c r="AI1665" s="2" t="s">
        <v>7891</v>
      </c>
      <c r="AJ1665" s="2" t="s">
        <v>7891</v>
      </c>
      <c r="AK1665" s="2" t="s">
        <v>7891</v>
      </c>
      <c r="AL1665" s="2" t="s">
        <v>7891</v>
      </c>
      <c r="AM1665" s="2" t="s">
        <v>7891</v>
      </c>
      <c r="AN1665" s="2" t="s">
        <v>7891</v>
      </c>
      <c r="AO1665" s="2" t="s">
        <v>9429</v>
      </c>
      <c r="AP1665" s="2" t="s">
        <v>9430</v>
      </c>
      <c r="AQ1665" s="2" t="s">
        <v>7891</v>
      </c>
      <c r="AR1665" s="2" t="s">
        <v>7891</v>
      </c>
      <c r="AS1665" s="2" t="s">
        <v>7891</v>
      </c>
      <c r="AT1665" s="2" t="s">
        <v>7916</v>
      </c>
      <c r="AU1665" s="2">
        <v>2021</v>
      </c>
      <c r="AV1665" s="2">
        <v>47</v>
      </c>
      <c r="AW1665" s="2">
        <v>4</v>
      </c>
      <c r="AX1665" s="2" t="s">
        <v>7891</v>
      </c>
      <c r="AY1665" s="2" t="s">
        <v>7891</v>
      </c>
      <c r="AZ1665" s="2" t="s">
        <v>7891</v>
      </c>
      <c r="BA1665" s="2" t="s">
        <v>7891</v>
      </c>
      <c r="BB1665" s="2">
        <v>274</v>
      </c>
      <c r="BC1665" s="2">
        <v>279</v>
      </c>
      <c r="BD1665" s="2" t="s">
        <v>7891</v>
      </c>
      <c r="BE1665" s="2" t="s">
        <v>10035</v>
      </c>
      <c r="BF1665" s="2" t="s">
        <v>7891</v>
      </c>
      <c r="BG1665" s="2" t="s">
        <v>7891</v>
      </c>
      <c r="BH1665" s="2" t="s">
        <v>7891</v>
      </c>
      <c r="BI1665" s="2" t="s">
        <v>7891</v>
      </c>
      <c r="BJ1665" s="2" t="s">
        <v>7891</v>
      </c>
      <c r="BK1665" s="2" t="s">
        <v>7891</v>
      </c>
      <c r="BL1665" s="2" t="s">
        <v>7891</v>
      </c>
      <c r="BM1665" s="2">
        <v>32376718</v>
      </c>
      <c r="BN1665" s="2" t="s">
        <v>7891</v>
      </c>
      <c r="BO1665" s="2" t="s">
        <v>7891</v>
      </c>
      <c r="BP1665" s="2" t="s">
        <v>7891</v>
      </c>
      <c r="BQ1665" s="2" t="s">
        <v>7891</v>
      </c>
      <c r="BR1665" s="2" t="s">
        <v>10036</v>
      </c>
    </row>
    <row r="1666" spans="1:70" s="2" customFormat="1" ht="13" x14ac:dyDescent="0.3">
      <c r="A1666" s="2" t="s">
        <v>391</v>
      </c>
      <c r="B1666" s="2" t="s">
        <v>360</v>
      </c>
      <c r="C1666" s="6" t="s">
        <v>23</v>
      </c>
      <c r="D1666" s="2" t="s">
        <v>358</v>
      </c>
      <c r="E1666" s="2" t="s">
        <v>365</v>
      </c>
      <c r="F1666" s="2" t="s">
        <v>359</v>
      </c>
      <c r="H1666" s="2" t="s">
        <v>361</v>
      </c>
      <c r="I1666" s="2" t="s">
        <v>362</v>
      </c>
      <c r="J1666" s="2" t="s">
        <v>14</v>
      </c>
      <c r="M1666" s="2" t="s">
        <v>363</v>
      </c>
      <c r="N1666" s="2" t="s">
        <v>17</v>
      </c>
      <c r="O1666" s="2" t="s">
        <v>18</v>
      </c>
      <c r="P1666" s="2" t="s">
        <v>18</v>
      </c>
      <c r="Q1666" s="2" t="s">
        <v>364</v>
      </c>
      <c r="R1666" s="2" t="s">
        <v>74</v>
      </c>
      <c r="S1666" s="2" t="s">
        <v>107</v>
      </c>
      <c r="U1666" s="2" t="s">
        <v>23</v>
      </c>
      <c r="V1666" s="2" t="s">
        <v>366</v>
      </c>
      <c r="W1666" s="2" t="s">
        <v>367</v>
      </c>
      <c r="X1666" s="2" t="s">
        <v>368</v>
      </c>
      <c r="Y1666" s="2" t="s">
        <v>369</v>
      </c>
      <c r="Z1666" s="2" t="s">
        <v>370</v>
      </c>
      <c r="AA1666" s="2" t="s">
        <v>371</v>
      </c>
      <c r="AB1666" s="2" t="s">
        <v>368</v>
      </c>
      <c r="AC1666" s="2" t="s">
        <v>372</v>
      </c>
      <c r="AD1666" s="2" t="s">
        <v>30</v>
      </c>
    </row>
    <row r="1667" spans="1:70" s="12" customFormat="1" ht="13" x14ac:dyDescent="0.3">
      <c r="A1667" s="12" t="s">
        <v>11404</v>
      </c>
      <c r="B1667" s="12" t="s">
        <v>8656</v>
      </c>
      <c r="C1667" s="14" t="s">
        <v>7891</v>
      </c>
      <c r="D1667" s="12" t="s">
        <v>8657</v>
      </c>
      <c r="E1667" s="12" t="s">
        <v>8658</v>
      </c>
      <c r="U1667" s="12" t="s">
        <v>7891</v>
      </c>
      <c r="V1667" s="12" t="s">
        <v>1490</v>
      </c>
      <c r="W1667" s="12" t="s">
        <v>7891</v>
      </c>
      <c r="X1667" s="12" t="s">
        <v>7891</v>
      </c>
      <c r="Y1667" s="12" t="s">
        <v>7891</v>
      </c>
      <c r="Z1667" s="12" t="s">
        <v>7891</v>
      </c>
      <c r="AA1667" s="12" t="s">
        <v>7891</v>
      </c>
      <c r="AB1667" s="12" t="s">
        <v>7891</v>
      </c>
      <c r="AC1667" s="12" t="s">
        <v>7891</v>
      </c>
      <c r="AD1667" s="12" t="s">
        <v>7891</v>
      </c>
      <c r="AE1667" s="12" t="s">
        <v>7891</v>
      </c>
      <c r="AF1667" s="12" t="s">
        <v>7891</v>
      </c>
      <c r="AG1667" s="12" t="s">
        <v>7891</v>
      </c>
      <c r="AH1667" s="12" t="s">
        <v>7891</v>
      </c>
      <c r="AI1667" s="12" t="s">
        <v>7891</v>
      </c>
      <c r="AJ1667" s="12" t="s">
        <v>7891</v>
      </c>
      <c r="AK1667" s="12" t="s">
        <v>7891</v>
      </c>
      <c r="AL1667" s="12" t="s">
        <v>7891</v>
      </c>
      <c r="AM1667" s="12" t="s">
        <v>7891</v>
      </c>
      <c r="AN1667" s="12" t="s">
        <v>7891</v>
      </c>
      <c r="AO1667" s="12" t="s">
        <v>8659</v>
      </c>
      <c r="AP1667" s="12" t="s">
        <v>8660</v>
      </c>
      <c r="AQ1667" s="12" t="s">
        <v>7891</v>
      </c>
      <c r="AR1667" s="12" t="s">
        <v>7891</v>
      </c>
      <c r="AS1667" s="12" t="s">
        <v>7891</v>
      </c>
      <c r="AT1667" s="12" t="s">
        <v>7891</v>
      </c>
      <c r="AU1667" s="12">
        <v>2022</v>
      </c>
      <c r="AV1667" s="12">
        <v>22</v>
      </c>
      <c r="AW1667" s="12">
        <v>1</v>
      </c>
      <c r="AX1667" s="12" t="s">
        <v>7891</v>
      </c>
      <c r="AY1667" s="12" t="s">
        <v>7891</v>
      </c>
      <c r="AZ1667" s="12" t="s">
        <v>7891</v>
      </c>
      <c r="BA1667" s="12" t="s">
        <v>7891</v>
      </c>
      <c r="BB1667" s="12" t="s">
        <v>7891</v>
      </c>
      <c r="BC1667" s="12" t="s">
        <v>7891</v>
      </c>
      <c r="BD1667" s="12" t="s">
        <v>8661</v>
      </c>
      <c r="BE1667" s="12" t="s">
        <v>1487</v>
      </c>
      <c r="BF1667" s="12" t="s">
        <v>7891</v>
      </c>
      <c r="BG1667" s="12" t="s">
        <v>7891</v>
      </c>
      <c r="BH1667" s="12" t="s">
        <v>7891</v>
      </c>
      <c r="BI1667" s="12" t="s">
        <v>7891</v>
      </c>
      <c r="BJ1667" s="12" t="s">
        <v>7891</v>
      </c>
      <c r="BK1667" s="12" t="s">
        <v>7891</v>
      </c>
      <c r="BL1667" s="12" t="s">
        <v>7891</v>
      </c>
      <c r="BM1667" s="12" t="s">
        <v>7891</v>
      </c>
      <c r="BN1667" s="12" t="s">
        <v>7891</v>
      </c>
      <c r="BO1667" s="12" t="s">
        <v>7891</v>
      </c>
      <c r="BP1667" s="12" t="s">
        <v>7891</v>
      </c>
      <c r="BQ1667" s="12" t="s">
        <v>7891</v>
      </c>
      <c r="BR1667" s="12" t="s">
        <v>8662</v>
      </c>
    </row>
    <row r="1668" spans="1:70" s="2" customFormat="1" ht="13" x14ac:dyDescent="0.3">
      <c r="A1668" s="2" t="s">
        <v>1827</v>
      </c>
      <c r="B1668" s="2" t="s">
        <v>1485</v>
      </c>
      <c r="C1668" s="10">
        <v>2022</v>
      </c>
      <c r="D1668" s="2" t="s">
        <v>1484</v>
      </c>
      <c r="E1668" s="2" t="s">
        <v>1486</v>
      </c>
      <c r="F1668" s="2" t="s">
        <v>1490</v>
      </c>
      <c r="G1668" s="2" t="str">
        <f>"22287795"</f>
        <v>22287795</v>
      </c>
      <c r="I1668" s="2" t="str">
        <f>"Winter2022"</f>
        <v>Winter2022</v>
      </c>
      <c r="J1668" s="2">
        <v>22</v>
      </c>
      <c r="K1668" s="2">
        <v>1</v>
      </c>
      <c r="L1668" s="2">
        <v>1</v>
      </c>
      <c r="M1668" s="2">
        <v>8</v>
      </c>
      <c r="N1668" s="2">
        <v>156278214</v>
      </c>
      <c r="O1668" s="2" t="s">
        <v>1487</v>
      </c>
      <c r="P1668" s="2" t="s">
        <v>1488</v>
      </c>
      <c r="Q1668" s="2" t="s">
        <v>740</v>
      </c>
      <c r="R1668" s="2" t="s">
        <v>1489</v>
      </c>
      <c r="U1668" s="2" t="s">
        <v>1491</v>
      </c>
    </row>
    <row r="1669" spans="1:70" s="2" customFormat="1" ht="13" x14ac:dyDescent="0.3">
      <c r="A1669" s="2" t="s">
        <v>11404</v>
      </c>
      <c r="B1669" s="2" t="s">
        <v>9547</v>
      </c>
      <c r="C1669" s="9" t="s">
        <v>7891</v>
      </c>
      <c r="D1669" s="2" t="s">
        <v>9548</v>
      </c>
      <c r="E1669" s="2" t="s">
        <v>9549</v>
      </c>
      <c r="U1669" s="2" t="s">
        <v>7891</v>
      </c>
      <c r="V1669" s="2" t="s">
        <v>9550</v>
      </c>
      <c r="W1669" s="2" t="s">
        <v>7891</v>
      </c>
      <c r="X1669" s="2" t="s">
        <v>7891</v>
      </c>
      <c r="Y1669" s="2" t="s">
        <v>7891</v>
      </c>
      <c r="Z1669" s="2" t="s">
        <v>7891</v>
      </c>
      <c r="AA1669" s="2" t="s">
        <v>7891</v>
      </c>
      <c r="AB1669" s="2" t="s">
        <v>7891</v>
      </c>
      <c r="AC1669" s="2" t="s">
        <v>7891</v>
      </c>
      <c r="AD1669" s="2" t="s">
        <v>7891</v>
      </c>
      <c r="AE1669" s="2" t="s">
        <v>7891</v>
      </c>
      <c r="AF1669" s="2" t="s">
        <v>7891</v>
      </c>
      <c r="AG1669" s="2" t="s">
        <v>7891</v>
      </c>
      <c r="AH1669" s="2" t="s">
        <v>7891</v>
      </c>
      <c r="AI1669" s="2" t="s">
        <v>7891</v>
      </c>
      <c r="AJ1669" s="2" t="s">
        <v>7891</v>
      </c>
      <c r="AK1669" s="2" t="s">
        <v>7891</v>
      </c>
      <c r="AL1669" s="2" t="s">
        <v>7891</v>
      </c>
      <c r="AM1669" s="2" t="s">
        <v>7891</v>
      </c>
      <c r="AN1669" s="2" t="s">
        <v>7891</v>
      </c>
      <c r="AO1669" s="2" t="s">
        <v>9551</v>
      </c>
      <c r="AP1669" s="2" t="s">
        <v>9552</v>
      </c>
      <c r="AQ1669" s="2" t="s">
        <v>7891</v>
      </c>
      <c r="AR1669" s="2" t="s">
        <v>7891</v>
      </c>
      <c r="AS1669" s="2" t="s">
        <v>7891</v>
      </c>
      <c r="AT1669" s="2" t="s">
        <v>8870</v>
      </c>
      <c r="AU1669" s="2">
        <v>2021</v>
      </c>
      <c r="AV1669" s="2">
        <v>87</v>
      </c>
      <c r="AW1669" s="2">
        <v>1</v>
      </c>
      <c r="AX1669" s="2" t="s">
        <v>7891</v>
      </c>
      <c r="AY1669" s="2" t="s">
        <v>7891</v>
      </c>
      <c r="AZ1669" s="2" t="s">
        <v>7891</v>
      </c>
      <c r="BA1669" s="2" t="s">
        <v>7891</v>
      </c>
      <c r="BB1669" s="2">
        <v>24</v>
      </c>
      <c r="BC1669" s="2">
        <v>30</v>
      </c>
      <c r="BD1669" s="2" t="s">
        <v>7891</v>
      </c>
      <c r="BE1669" s="2" t="s">
        <v>9553</v>
      </c>
      <c r="BF1669" s="2" t="s">
        <v>7891</v>
      </c>
      <c r="BG1669" s="2" t="s">
        <v>7891</v>
      </c>
      <c r="BH1669" s="2" t="s">
        <v>7891</v>
      </c>
      <c r="BI1669" s="2" t="s">
        <v>7891</v>
      </c>
      <c r="BJ1669" s="2" t="s">
        <v>7891</v>
      </c>
      <c r="BK1669" s="2" t="s">
        <v>7891</v>
      </c>
      <c r="BL1669" s="2" t="s">
        <v>7891</v>
      </c>
      <c r="BM1669" s="2">
        <v>33559996</v>
      </c>
      <c r="BN1669" s="2" t="s">
        <v>7891</v>
      </c>
      <c r="BO1669" s="2" t="s">
        <v>7891</v>
      </c>
      <c r="BP1669" s="2" t="s">
        <v>7891</v>
      </c>
      <c r="BQ1669" s="2" t="s">
        <v>7891</v>
      </c>
      <c r="BR1669" s="2" t="s">
        <v>9554</v>
      </c>
    </row>
    <row r="1670" spans="1:70" s="12" customFormat="1" ht="13" x14ac:dyDescent="0.3">
      <c r="A1670" s="12" t="s">
        <v>7072</v>
      </c>
      <c r="B1670" s="12" t="s">
        <v>6973</v>
      </c>
      <c r="C1670" s="14">
        <v>2021</v>
      </c>
      <c r="D1670" s="12" t="s">
        <v>6972</v>
      </c>
      <c r="E1670" s="12" t="s">
        <v>6976</v>
      </c>
      <c r="G1670" s="12" t="s">
        <v>6974</v>
      </c>
      <c r="H1670" s="12" t="s">
        <v>6975</v>
      </c>
      <c r="K1670" s="13">
        <v>44301</v>
      </c>
      <c r="N1670" s="12" t="s">
        <v>3960</v>
      </c>
    </row>
    <row r="1671" spans="1:70" s="12" customFormat="1" ht="13" x14ac:dyDescent="0.3">
      <c r="A1671" s="12" t="s">
        <v>7738</v>
      </c>
      <c r="B1671" s="12" t="s">
        <v>7580</v>
      </c>
      <c r="C1671" s="14">
        <v>2021</v>
      </c>
      <c r="D1671" s="12" t="s">
        <v>6972</v>
      </c>
      <c r="E1671" s="12" t="s">
        <v>3958</v>
      </c>
      <c r="G1671" s="12">
        <v>22</v>
      </c>
      <c r="H1671" s="12">
        <v>8</v>
      </c>
      <c r="J1671" s="12">
        <v>1060</v>
      </c>
      <c r="K1671" s="12">
        <v>1070</v>
      </c>
      <c r="N1671" s="12" t="s">
        <v>3960</v>
      </c>
      <c r="O1671" s="12" t="s">
        <v>7581</v>
      </c>
      <c r="P1671" s="12" t="s">
        <v>467</v>
      </c>
      <c r="Q1671" s="12" t="s">
        <v>7218</v>
      </c>
      <c r="S1671" s="12" t="s">
        <v>7219</v>
      </c>
      <c r="T1671" s="12" t="s">
        <v>7582</v>
      </c>
    </row>
    <row r="1672" spans="1:70" s="12" customFormat="1" ht="13" x14ac:dyDescent="0.3">
      <c r="A1672" s="12" t="s">
        <v>7739</v>
      </c>
      <c r="B1672" s="12" t="s">
        <v>7580</v>
      </c>
      <c r="C1672" s="14">
        <v>2021</v>
      </c>
      <c r="D1672" s="12" t="s">
        <v>6972</v>
      </c>
      <c r="E1672" s="12" t="s">
        <v>3958</v>
      </c>
      <c r="G1672" s="12">
        <v>22</v>
      </c>
      <c r="H1672" s="12">
        <v>8</v>
      </c>
      <c r="J1672" s="12">
        <v>1060</v>
      </c>
      <c r="K1672" s="12">
        <v>1070</v>
      </c>
      <c r="N1672" s="12" t="s">
        <v>3960</v>
      </c>
      <c r="O1672" s="12" t="s">
        <v>7581</v>
      </c>
      <c r="P1672" s="12" t="s">
        <v>467</v>
      </c>
      <c r="Q1672" s="12" t="s">
        <v>7218</v>
      </c>
      <c r="S1672" s="12" t="s">
        <v>7219</v>
      </c>
      <c r="T1672" s="12" t="s">
        <v>7582</v>
      </c>
    </row>
    <row r="1673" spans="1:70" s="12" customFormat="1" ht="13" x14ac:dyDescent="0.3">
      <c r="A1673" s="12" t="s">
        <v>11408</v>
      </c>
      <c r="B1673" s="12" t="s">
        <v>11592</v>
      </c>
      <c r="C1673" s="14" t="s">
        <v>7891</v>
      </c>
      <c r="D1673" s="12" t="s">
        <v>6972</v>
      </c>
      <c r="E1673" s="12" t="s">
        <v>11593</v>
      </c>
      <c r="U1673" s="12" t="s">
        <v>7891</v>
      </c>
      <c r="V1673" s="12" t="s">
        <v>11594</v>
      </c>
      <c r="W1673" s="12" t="s">
        <v>7891</v>
      </c>
      <c r="X1673" s="12" t="s">
        <v>7891</v>
      </c>
      <c r="Y1673" s="12" t="s">
        <v>7891</v>
      </c>
      <c r="Z1673" s="12" t="s">
        <v>7891</v>
      </c>
      <c r="AA1673" s="12" t="s">
        <v>11595</v>
      </c>
      <c r="AB1673" s="12" t="s">
        <v>11596</v>
      </c>
      <c r="AC1673" s="12" t="s">
        <v>7891</v>
      </c>
      <c r="AD1673" s="12" t="s">
        <v>7891</v>
      </c>
      <c r="AE1673" s="12" t="s">
        <v>7891</v>
      </c>
      <c r="AF1673" s="12" t="s">
        <v>7891</v>
      </c>
      <c r="AG1673" s="12" t="s">
        <v>7891</v>
      </c>
      <c r="AH1673" s="12" t="s">
        <v>7891</v>
      </c>
      <c r="AI1673" s="12" t="s">
        <v>7891</v>
      </c>
      <c r="AJ1673" s="12" t="s">
        <v>7891</v>
      </c>
      <c r="AK1673" s="12" t="s">
        <v>7891</v>
      </c>
      <c r="AL1673" s="12" t="s">
        <v>7891</v>
      </c>
      <c r="AM1673" s="12" t="s">
        <v>7891</v>
      </c>
      <c r="AN1673" s="12" t="s">
        <v>7891</v>
      </c>
      <c r="AO1673" s="12" t="s">
        <v>11597</v>
      </c>
      <c r="AP1673" s="12" t="s">
        <v>11598</v>
      </c>
      <c r="AQ1673" s="12" t="s">
        <v>7891</v>
      </c>
      <c r="AR1673" s="12" t="s">
        <v>7891</v>
      </c>
      <c r="AS1673" s="12" t="s">
        <v>7891</v>
      </c>
      <c r="AT1673" s="12" t="s">
        <v>8907</v>
      </c>
      <c r="AU1673" s="12">
        <v>2021</v>
      </c>
      <c r="AV1673" s="12">
        <v>22</v>
      </c>
      <c r="AW1673" s="12">
        <v>8</v>
      </c>
      <c r="AX1673" s="12" t="s">
        <v>7891</v>
      </c>
      <c r="AY1673" s="12" t="s">
        <v>7891</v>
      </c>
      <c r="AZ1673" s="12" t="s">
        <v>7891</v>
      </c>
      <c r="BA1673" s="12" t="s">
        <v>7891</v>
      </c>
      <c r="BB1673" s="12">
        <v>1060</v>
      </c>
      <c r="BC1673" s="12">
        <v>1070</v>
      </c>
      <c r="BD1673" s="12" t="s">
        <v>7891</v>
      </c>
      <c r="BE1673" s="12" t="s">
        <v>3960</v>
      </c>
      <c r="BF1673" s="12" t="s">
        <v>7891</v>
      </c>
      <c r="BG1673" s="12" t="s">
        <v>7968</v>
      </c>
      <c r="BH1673" s="12" t="s">
        <v>7891</v>
      </c>
      <c r="BI1673" s="12" t="s">
        <v>7891</v>
      </c>
      <c r="BJ1673" s="12" t="s">
        <v>7891</v>
      </c>
      <c r="BK1673" s="12" t="s">
        <v>7891</v>
      </c>
      <c r="BL1673" s="12" t="s">
        <v>7891</v>
      </c>
      <c r="BM1673" s="12">
        <v>33855672</v>
      </c>
      <c r="BN1673" s="12" t="s">
        <v>7891</v>
      </c>
      <c r="BO1673" s="12" t="s">
        <v>7891</v>
      </c>
      <c r="BP1673" s="12" t="s">
        <v>7891</v>
      </c>
      <c r="BQ1673" s="12" t="s">
        <v>7891</v>
      </c>
      <c r="BR1673" s="12" t="s">
        <v>11599</v>
      </c>
    </row>
    <row r="1674" spans="1:70" s="2" customFormat="1" ht="13" x14ac:dyDescent="0.3">
      <c r="A1674" s="2" t="s">
        <v>4015</v>
      </c>
      <c r="B1674" s="2" t="s">
        <v>3957</v>
      </c>
      <c r="C1674" s="9">
        <v>2021</v>
      </c>
      <c r="D1674" s="2" t="s">
        <v>3956</v>
      </c>
      <c r="E1674" s="2" t="s">
        <v>3958</v>
      </c>
      <c r="F1674" s="2" t="s">
        <v>3961</v>
      </c>
      <c r="G1674" s="2" t="str">
        <f>"13894986"</f>
        <v>13894986</v>
      </c>
      <c r="I1674" s="2" t="str">
        <f>"20210414"</f>
        <v>20210414</v>
      </c>
      <c r="N1674" s="2" t="s">
        <v>3959</v>
      </c>
      <c r="O1674" s="2" t="s">
        <v>3960</v>
      </c>
      <c r="P1674" s="2" t="s">
        <v>2108</v>
      </c>
      <c r="Q1674" s="2" t="s">
        <v>2054</v>
      </c>
      <c r="R1674" s="2" t="s">
        <v>2055</v>
      </c>
      <c r="T1674" s="2" t="s">
        <v>3961</v>
      </c>
      <c r="U1674" s="2" t="s">
        <v>3962</v>
      </c>
    </row>
    <row r="1675" spans="1:70" s="2" customFormat="1" ht="13" x14ac:dyDescent="0.3">
      <c r="A1675" s="2" t="s">
        <v>7977</v>
      </c>
      <c r="B1675" s="2" t="s">
        <v>7933</v>
      </c>
      <c r="C1675" s="9" t="s">
        <v>7891</v>
      </c>
      <c r="D1675" s="2" t="s">
        <v>7934</v>
      </c>
      <c r="E1675" s="2" t="s">
        <v>7935</v>
      </c>
      <c r="U1675" s="2" t="s">
        <v>7891</v>
      </c>
      <c r="V1675" s="2" t="s">
        <v>7891</v>
      </c>
      <c r="W1675" s="2" t="s">
        <v>7891</v>
      </c>
      <c r="X1675" s="2" t="s">
        <v>7891</v>
      </c>
      <c r="Y1675" s="2" t="s">
        <v>7891</v>
      </c>
      <c r="Z1675" s="2" t="s">
        <v>7891</v>
      </c>
      <c r="AA1675" s="2" t="s">
        <v>7936</v>
      </c>
      <c r="AB1675" s="2" t="s">
        <v>7937</v>
      </c>
      <c r="AC1675" s="2" t="s">
        <v>7891</v>
      </c>
      <c r="AD1675" s="2" t="s">
        <v>7891</v>
      </c>
      <c r="AE1675" s="2" t="s">
        <v>7891</v>
      </c>
      <c r="AF1675" s="2" t="s">
        <v>7891</v>
      </c>
      <c r="AG1675" s="2" t="s">
        <v>7891</v>
      </c>
      <c r="AH1675" s="2" t="s">
        <v>7891</v>
      </c>
      <c r="AI1675" s="2" t="s">
        <v>7891</v>
      </c>
      <c r="AJ1675" s="2" t="s">
        <v>7891</v>
      </c>
      <c r="AK1675" s="2" t="s">
        <v>7891</v>
      </c>
      <c r="AL1675" s="2" t="s">
        <v>7891</v>
      </c>
      <c r="AM1675" s="2" t="s">
        <v>7891</v>
      </c>
      <c r="AN1675" s="2" t="s">
        <v>7891</v>
      </c>
      <c r="AO1675" s="2" t="s">
        <v>7938</v>
      </c>
      <c r="AP1675" s="2" t="s">
        <v>7891</v>
      </c>
      <c r="AQ1675" s="2" t="s">
        <v>7891</v>
      </c>
      <c r="AR1675" s="2" t="s">
        <v>7891</v>
      </c>
      <c r="AS1675" s="2" t="s">
        <v>7891</v>
      </c>
      <c r="AT1675" s="2" t="s">
        <v>7891</v>
      </c>
      <c r="AU1675" s="2">
        <v>2020</v>
      </c>
      <c r="AV1675" s="2">
        <v>50</v>
      </c>
      <c r="AW1675" s="2">
        <v>3</v>
      </c>
      <c r="AX1675" s="2" t="s">
        <v>7891</v>
      </c>
      <c r="AY1675" s="2" t="s">
        <v>7891</v>
      </c>
      <c r="AZ1675" s="2" t="s">
        <v>7891</v>
      </c>
      <c r="BA1675" s="2" t="s">
        <v>7891</v>
      </c>
      <c r="BB1675" s="2">
        <v>163</v>
      </c>
      <c r="BC1675" s="2">
        <v>174</v>
      </c>
      <c r="BD1675" s="2" t="s">
        <v>7891</v>
      </c>
      <c r="BE1675" s="2" t="s">
        <v>7939</v>
      </c>
      <c r="BF1675" s="2" t="s">
        <v>7891</v>
      </c>
      <c r="BG1675" s="2" t="s">
        <v>7891</v>
      </c>
      <c r="BH1675" s="2" t="s">
        <v>7891</v>
      </c>
      <c r="BI1675" s="2" t="s">
        <v>7891</v>
      </c>
      <c r="BJ1675" s="2" t="s">
        <v>7891</v>
      </c>
      <c r="BK1675" s="2" t="s">
        <v>7891</v>
      </c>
      <c r="BL1675" s="2" t="s">
        <v>7891</v>
      </c>
      <c r="BM1675" s="2" t="s">
        <v>7891</v>
      </c>
      <c r="BN1675" s="2" t="s">
        <v>7891</v>
      </c>
      <c r="BO1675" s="2" t="s">
        <v>7891</v>
      </c>
      <c r="BP1675" s="2" t="s">
        <v>7891</v>
      </c>
      <c r="BQ1675" s="2" t="s">
        <v>7891</v>
      </c>
      <c r="BR1675" s="2" t="s">
        <v>7940</v>
      </c>
    </row>
    <row r="1676" spans="1:70" s="12" customFormat="1" ht="13" x14ac:dyDescent="0.3">
      <c r="A1676" s="12" t="s">
        <v>11404</v>
      </c>
      <c r="B1676" s="12" t="s">
        <v>7933</v>
      </c>
      <c r="C1676" s="14" t="s">
        <v>7891</v>
      </c>
      <c r="D1676" s="12" t="s">
        <v>7934</v>
      </c>
      <c r="E1676" s="12" t="s">
        <v>7935</v>
      </c>
      <c r="U1676" s="12" t="s">
        <v>7891</v>
      </c>
      <c r="V1676" s="12" t="s">
        <v>11387</v>
      </c>
      <c r="W1676" s="12" t="s">
        <v>7891</v>
      </c>
      <c r="X1676" s="12" t="s">
        <v>7891</v>
      </c>
      <c r="Y1676" s="12" t="s">
        <v>7891</v>
      </c>
      <c r="Z1676" s="12" t="s">
        <v>7891</v>
      </c>
      <c r="AA1676" s="12" t="s">
        <v>7936</v>
      </c>
      <c r="AB1676" s="12" t="s">
        <v>7937</v>
      </c>
      <c r="AC1676" s="12" t="s">
        <v>7891</v>
      </c>
      <c r="AD1676" s="12" t="s">
        <v>7891</v>
      </c>
      <c r="AE1676" s="12" t="s">
        <v>7891</v>
      </c>
      <c r="AF1676" s="12" t="s">
        <v>7891</v>
      </c>
      <c r="AG1676" s="12" t="s">
        <v>7891</v>
      </c>
      <c r="AH1676" s="12" t="s">
        <v>7891</v>
      </c>
      <c r="AI1676" s="12" t="s">
        <v>7891</v>
      </c>
      <c r="AJ1676" s="12" t="s">
        <v>7891</v>
      </c>
      <c r="AK1676" s="12" t="s">
        <v>7891</v>
      </c>
      <c r="AL1676" s="12" t="s">
        <v>7891</v>
      </c>
      <c r="AM1676" s="12" t="s">
        <v>7891</v>
      </c>
      <c r="AN1676" s="12" t="s">
        <v>7891</v>
      </c>
      <c r="AO1676" s="12" t="s">
        <v>7938</v>
      </c>
      <c r="AP1676" s="12" t="s">
        <v>7891</v>
      </c>
      <c r="AQ1676" s="12" t="s">
        <v>7891</v>
      </c>
      <c r="AR1676" s="12" t="s">
        <v>7891</v>
      </c>
      <c r="AS1676" s="12" t="s">
        <v>7891</v>
      </c>
      <c r="AT1676" s="12" t="s">
        <v>7891</v>
      </c>
      <c r="AU1676" s="12">
        <v>2020</v>
      </c>
      <c r="AV1676" s="12">
        <v>50</v>
      </c>
      <c r="AW1676" s="12">
        <v>3</v>
      </c>
      <c r="AX1676" s="12" t="s">
        <v>7891</v>
      </c>
      <c r="AY1676" s="12" t="s">
        <v>7891</v>
      </c>
      <c r="AZ1676" s="12" t="s">
        <v>7891</v>
      </c>
      <c r="BA1676" s="12" t="s">
        <v>7891</v>
      </c>
      <c r="BB1676" s="12">
        <v>163</v>
      </c>
      <c r="BC1676" s="12">
        <v>174</v>
      </c>
      <c r="BD1676" s="12" t="s">
        <v>7891</v>
      </c>
      <c r="BE1676" s="12" t="s">
        <v>7939</v>
      </c>
      <c r="BF1676" s="12" t="s">
        <v>7891</v>
      </c>
      <c r="BG1676" s="12" t="s">
        <v>7891</v>
      </c>
      <c r="BH1676" s="12" t="s">
        <v>7891</v>
      </c>
      <c r="BI1676" s="12" t="s">
        <v>7891</v>
      </c>
      <c r="BJ1676" s="12" t="s">
        <v>7891</v>
      </c>
      <c r="BK1676" s="12" t="s">
        <v>7891</v>
      </c>
      <c r="BL1676" s="12" t="s">
        <v>7891</v>
      </c>
      <c r="BM1676" s="12" t="s">
        <v>7891</v>
      </c>
      <c r="BN1676" s="12" t="s">
        <v>7891</v>
      </c>
      <c r="BO1676" s="12" t="s">
        <v>7891</v>
      </c>
      <c r="BP1676" s="12" t="s">
        <v>7891</v>
      </c>
      <c r="BQ1676" s="12" t="s">
        <v>7891</v>
      </c>
      <c r="BR1676" s="12" t="s">
        <v>7940</v>
      </c>
    </row>
    <row r="1677" spans="1:70" s="2" customFormat="1" ht="13" x14ac:dyDescent="0.3">
      <c r="A1677" s="2" t="s">
        <v>6816</v>
      </c>
      <c r="B1677" s="2" t="s">
        <v>5026</v>
      </c>
      <c r="C1677" s="9">
        <v>2021</v>
      </c>
      <c r="D1677" s="2" t="s">
        <v>5025</v>
      </c>
      <c r="E1677" s="2" t="s">
        <v>5029</v>
      </c>
      <c r="G1677" s="2" t="s">
        <v>5027</v>
      </c>
      <c r="H1677" s="2" t="s">
        <v>5028</v>
      </c>
      <c r="K1677" s="11">
        <v>44230</v>
      </c>
      <c r="L1677" s="2" t="s">
        <v>5030</v>
      </c>
      <c r="N1677" s="2" t="s">
        <v>5031</v>
      </c>
    </row>
    <row r="1678" spans="1:70" s="2" customFormat="1" ht="13" x14ac:dyDescent="0.3">
      <c r="A1678" s="2" t="s">
        <v>7738</v>
      </c>
      <c r="B1678" s="2" t="s">
        <v>7650</v>
      </c>
      <c r="C1678" s="9">
        <v>2021</v>
      </c>
      <c r="D1678" s="2" t="s">
        <v>7651</v>
      </c>
      <c r="E1678" s="2" t="s">
        <v>7652</v>
      </c>
      <c r="G1678" s="2">
        <v>31</v>
      </c>
      <c r="J1678" s="2" t="s">
        <v>7653</v>
      </c>
      <c r="K1678" s="2" t="s">
        <v>7654</v>
      </c>
      <c r="N1678" s="2" t="s">
        <v>7655</v>
      </c>
      <c r="O1678" s="2" t="s">
        <v>7656</v>
      </c>
      <c r="P1678" s="2" t="s">
        <v>467</v>
      </c>
      <c r="Q1678" s="2" t="s">
        <v>7218</v>
      </c>
      <c r="S1678" s="2" t="s">
        <v>7219</v>
      </c>
      <c r="T1678" s="2" t="s">
        <v>7657</v>
      </c>
    </row>
    <row r="1679" spans="1:70" s="12" customFormat="1" ht="13" x14ac:dyDescent="0.3">
      <c r="A1679" s="12" t="s">
        <v>7858</v>
      </c>
      <c r="B1679" s="12" t="s">
        <v>7650</v>
      </c>
      <c r="C1679" s="14">
        <v>2021</v>
      </c>
      <c r="D1679" s="12" t="s">
        <v>7651</v>
      </c>
      <c r="E1679" s="12" t="s">
        <v>7652</v>
      </c>
      <c r="G1679" s="12">
        <v>31</v>
      </c>
      <c r="J1679" s="12" t="s">
        <v>7653</v>
      </c>
      <c r="K1679" s="12" t="s">
        <v>7654</v>
      </c>
      <c r="N1679" s="12" t="s">
        <v>7655</v>
      </c>
      <c r="O1679" s="12" t="s">
        <v>7656</v>
      </c>
      <c r="P1679" s="12" t="s">
        <v>467</v>
      </c>
      <c r="Q1679" s="12" t="s">
        <v>7218</v>
      </c>
      <c r="S1679" s="12" t="s">
        <v>7219</v>
      </c>
      <c r="T1679" s="12" t="s">
        <v>7657</v>
      </c>
    </row>
    <row r="1680" spans="1:70" s="12" customFormat="1" ht="13" x14ac:dyDescent="0.3">
      <c r="A1680" s="12" t="s">
        <v>11408</v>
      </c>
      <c r="B1680" s="12" t="s">
        <v>11626</v>
      </c>
      <c r="C1680" s="14" t="s">
        <v>7891</v>
      </c>
      <c r="D1680" s="12" t="s">
        <v>7651</v>
      </c>
      <c r="E1680" s="12" t="s">
        <v>11627</v>
      </c>
      <c r="U1680" s="12" t="s">
        <v>7891</v>
      </c>
      <c r="V1680" s="12" t="s">
        <v>11628</v>
      </c>
      <c r="W1680" s="12" t="s">
        <v>7891</v>
      </c>
      <c r="X1680" s="12" t="s">
        <v>7891</v>
      </c>
      <c r="Y1680" s="12" t="s">
        <v>7891</v>
      </c>
      <c r="Z1680" s="12" t="s">
        <v>7891</v>
      </c>
      <c r="AA1680" s="12" t="s">
        <v>7891</v>
      </c>
      <c r="AB1680" s="12" t="s">
        <v>7891</v>
      </c>
      <c r="AC1680" s="12" t="s">
        <v>7891</v>
      </c>
      <c r="AD1680" s="12" t="s">
        <v>7891</v>
      </c>
      <c r="AE1680" s="12" t="s">
        <v>7891</v>
      </c>
      <c r="AF1680" s="12" t="s">
        <v>7891</v>
      </c>
      <c r="AG1680" s="12" t="s">
        <v>7891</v>
      </c>
      <c r="AH1680" s="12" t="s">
        <v>7891</v>
      </c>
      <c r="AI1680" s="12" t="s">
        <v>7891</v>
      </c>
      <c r="AJ1680" s="12" t="s">
        <v>7891</v>
      </c>
      <c r="AK1680" s="12" t="s">
        <v>7891</v>
      </c>
      <c r="AL1680" s="12" t="s">
        <v>7891</v>
      </c>
      <c r="AM1680" s="12" t="s">
        <v>7891</v>
      </c>
      <c r="AN1680" s="12" t="s">
        <v>7891</v>
      </c>
      <c r="AO1680" s="12" t="s">
        <v>11629</v>
      </c>
      <c r="AP1680" s="12" t="s">
        <v>11630</v>
      </c>
      <c r="AQ1680" s="12" t="s">
        <v>7891</v>
      </c>
      <c r="AR1680" s="12" t="s">
        <v>7891</v>
      </c>
      <c r="AS1680" s="12" t="s">
        <v>7891</v>
      </c>
      <c r="AT1680" s="12" t="s">
        <v>7916</v>
      </c>
      <c r="AU1680" s="12">
        <v>2021</v>
      </c>
      <c r="AV1680" s="12">
        <v>31</v>
      </c>
      <c r="AW1680" s="12" t="s">
        <v>7891</v>
      </c>
      <c r="AX1680" s="12" t="s">
        <v>7891</v>
      </c>
      <c r="AY1680" s="12">
        <v>2</v>
      </c>
      <c r="AZ1680" s="12" t="s">
        <v>7891</v>
      </c>
      <c r="BA1680" s="12" t="s">
        <v>7891</v>
      </c>
      <c r="BB1680" s="12" t="s">
        <v>7653</v>
      </c>
      <c r="BC1680" s="12" t="s">
        <v>7654</v>
      </c>
      <c r="BD1680" s="12" t="s">
        <v>7891</v>
      </c>
      <c r="BE1680" s="12" t="s">
        <v>7655</v>
      </c>
      <c r="BF1680" s="12" t="s">
        <v>7891</v>
      </c>
      <c r="BG1680" s="12" t="s">
        <v>7968</v>
      </c>
      <c r="BH1680" s="12" t="s">
        <v>7891</v>
      </c>
      <c r="BI1680" s="12" t="s">
        <v>7891</v>
      </c>
      <c r="BJ1680" s="12" t="s">
        <v>7891</v>
      </c>
      <c r="BK1680" s="12" t="s">
        <v>7891</v>
      </c>
      <c r="BL1680" s="12" t="s">
        <v>7891</v>
      </c>
      <c r="BM1680" s="12">
        <v>33849157</v>
      </c>
      <c r="BN1680" s="12" t="s">
        <v>7891</v>
      </c>
      <c r="BO1680" s="12" t="s">
        <v>7891</v>
      </c>
      <c r="BP1680" s="12" t="s">
        <v>7891</v>
      </c>
      <c r="BQ1680" s="12" t="s">
        <v>7891</v>
      </c>
      <c r="BR1680" s="12" t="s">
        <v>11631</v>
      </c>
    </row>
    <row r="1681" spans="1:70" s="12" customFormat="1" ht="13" x14ac:dyDescent="0.3">
      <c r="A1681" s="12" t="s">
        <v>11410</v>
      </c>
      <c r="B1681" s="12" t="s">
        <v>11626</v>
      </c>
      <c r="C1681" s="14" t="s">
        <v>7891</v>
      </c>
      <c r="D1681" s="12" t="s">
        <v>7651</v>
      </c>
      <c r="E1681" s="12" t="s">
        <v>11627</v>
      </c>
      <c r="U1681" s="12" t="s">
        <v>7891</v>
      </c>
      <c r="V1681" s="12" t="s">
        <v>11628</v>
      </c>
      <c r="W1681" s="12" t="s">
        <v>7891</v>
      </c>
      <c r="X1681" s="12" t="s">
        <v>7891</v>
      </c>
      <c r="Y1681" s="12" t="s">
        <v>7891</v>
      </c>
      <c r="Z1681" s="12" t="s">
        <v>7891</v>
      </c>
      <c r="AA1681" s="12" t="s">
        <v>7891</v>
      </c>
      <c r="AB1681" s="12" t="s">
        <v>7891</v>
      </c>
      <c r="AC1681" s="12" t="s">
        <v>7891</v>
      </c>
      <c r="AD1681" s="12" t="s">
        <v>7891</v>
      </c>
      <c r="AE1681" s="12" t="s">
        <v>7891</v>
      </c>
      <c r="AF1681" s="12" t="s">
        <v>7891</v>
      </c>
      <c r="AG1681" s="12" t="s">
        <v>7891</v>
      </c>
      <c r="AH1681" s="12" t="s">
        <v>7891</v>
      </c>
      <c r="AI1681" s="12" t="s">
        <v>7891</v>
      </c>
      <c r="AJ1681" s="12" t="s">
        <v>7891</v>
      </c>
      <c r="AK1681" s="12" t="s">
        <v>7891</v>
      </c>
      <c r="AL1681" s="12" t="s">
        <v>7891</v>
      </c>
      <c r="AM1681" s="12" t="s">
        <v>7891</v>
      </c>
      <c r="AN1681" s="12" t="s">
        <v>7891</v>
      </c>
      <c r="AO1681" s="12" t="s">
        <v>11629</v>
      </c>
      <c r="AP1681" s="12" t="s">
        <v>11630</v>
      </c>
      <c r="AQ1681" s="12" t="s">
        <v>7891</v>
      </c>
      <c r="AR1681" s="12" t="s">
        <v>7891</v>
      </c>
      <c r="AS1681" s="12" t="s">
        <v>7891</v>
      </c>
      <c r="AT1681" s="12" t="s">
        <v>7916</v>
      </c>
      <c r="AU1681" s="12">
        <v>2021</v>
      </c>
      <c r="AV1681" s="12">
        <v>31</v>
      </c>
      <c r="AW1681" s="12" t="s">
        <v>7891</v>
      </c>
      <c r="AX1681" s="12" t="s">
        <v>7891</v>
      </c>
      <c r="AY1681" s="12">
        <v>2</v>
      </c>
      <c r="AZ1681" s="12" t="s">
        <v>7891</v>
      </c>
      <c r="BA1681" s="12" t="s">
        <v>7891</v>
      </c>
      <c r="BB1681" s="12" t="s">
        <v>7653</v>
      </c>
      <c r="BC1681" s="12" t="s">
        <v>7654</v>
      </c>
      <c r="BD1681" s="12" t="s">
        <v>7891</v>
      </c>
      <c r="BE1681" s="12" t="s">
        <v>7655</v>
      </c>
      <c r="BF1681" s="12" t="s">
        <v>7891</v>
      </c>
      <c r="BG1681" s="12" t="s">
        <v>7968</v>
      </c>
      <c r="BH1681" s="12" t="s">
        <v>7891</v>
      </c>
      <c r="BI1681" s="12" t="s">
        <v>7891</v>
      </c>
      <c r="BJ1681" s="12" t="s">
        <v>7891</v>
      </c>
      <c r="BK1681" s="12" t="s">
        <v>7891</v>
      </c>
      <c r="BL1681" s="12" t="s">
        <v>7891</v>
      </c>
      <c r="BM1681" s="12">
        <v>33849157</v>
      </c>
      <c r="BN1681" s="12" t="s">
        <v>7891</v>
      </c>
      <c r="BO1681" s="12" t="s">
        <v>7891</v>
      </c>
      <c r="BP1681" s="12" t="s">
        <v>7891</v>
      </c>
      <c r="BQ1681" s="12" t="s">
        <v>7891</v>
      </c>
      <c r="BR1681" s="12" t="s">
        <v>11631</v>
      </c>
    </row>
    <row r="1682" spans="1:70" s="12" customFormat="1" ht="13" x14ac:dyDescent="0.3">
      <c r="A1682" s="12" t="s">
        <v>1922</v>
      </c>
      <c r="B1682" s="12" t="s">
        <v>1853</v>
      </c>
      <c r="C1682" s="15">
        <v>2022</v>
      </c>
      <c r="D1682" s="12" t="s">
        <v>1852</v>
      </c>
      <c r="E1682" s="12" t="s">
        <v>334</v>
      </c>
      <c r="F1682" s="12" t="s">
        <v>1855</v>
      </c>
      <c r="G1682" s="12" t="str">
        <f>"00147370"</f>
        <v>00147370</v>
      </c>
      <c r="I1682" s="12" t="str">
        <f>"Mar2022"</f>
        <v>Mar2022</v>
      </c>
      <c r="J1682" s="12">
        <v>61</v>
      </c>
      <c r="K1682" s="12">
        <v>1</v>
      </c>
      <c r="L1682" s="12">
        <v>230</v>
      </c>
      <c r="M1682" s="12">
        <v>16</v>
      </c>
      <c r="N1682" s="12">
        <v>155949934</v>
      </c>
      <c r="O1682" s="12" t="s">
        <v>328</v>
      </c>
      <c r="P1682" s="12" t="s">
        <v>731</v>
      </c>
      <c r="Q1682" s="12" t="s">
        <v>507</v>
      </c>
      <c r="R1682" s="12" t="s">
        <v>1854</v>
      </c>
      <c r="U1682" s="12" t="s">
        <v>1856</v>
      </c>
    </row>
    <row r="1683" spans="1:70" s="2" customFormat="1" ht="13" x14ac:dyDescent="0.3">
      <c r="A1683" s="2" t="s">
        <v>391</v>
      </c>
      <c r="B1683" s="2" t="s">
        <v>326</v>
      </c>
      <c r="C1683" s="6" t="s">
        <v>59</v>
      </c>
      <c r="D1683" s="2" t="s">
        <v>324</v>
      </c>
      <c r="E1683" s="2" t="s">
        <v>334</v>
      </c>
      <c r="F1683" s="2" t="s">
        <v>325</v>
      </c>
      <c r="H1683" s="2" t="s">
        <v>327</v>
      </c>
      <c r="I1683" s="2" t="s">
        <v>328</v>
      </c>
      <c r="J1683" s="2" t="s">
        <v>329</v>
      </c>
      <c r="K1683" s="2" t="s">
        <v>330</v>
      </c>
      <c r="M1683" s="2" t="s">
        <v>331</v>
      </c>
      <c r="N1683" s="2" t="s">
        <v>89</v>
      </c>
      <c r="O1683" s="2" t="s">
        <v>18</v>
      </c>
      <c r="P1683" s="2" t="s">
        <v>18</v>
      </c>
      <c r="Q1683" s="2" t="s">
        <v>332</v>
      </c>
      <c r="R1683" s="2" t="s">
        <v>333</v>
      </c>
      <c r="S1683" s="2" t="s">
        <v>75</v>
      </c>
      <c r="U1683" s="2" t="s">
        <v>59</v>
      </c>
      <c r="V1683" s="2" t="s">
        <v>335</v>
      </c>
      <c r="W1683" s="2" t="s">
        <v>336</v>
      </c>
      <c r="X1683" s="2" t="s">
        <v>337</v>
      </c>
      <c r="Z1683" s="2" t="s">
        <v>338</v>
      </c>
      <c r="AA1683" s="2" t="s">
        <v>339</v>
      </c>
      <c r="AB1683" s="2" t="s">
        <v>337</v>
      </c>
      <c r="AC1683" s="2" t="s">
        <v>340</v>
      </c>
      <c r="AD1683" s="2" t="s">
        <v>30</v>
      </c>
    </row>
    <row r="1684" spans="1:70" s="12" customFormat="1" ht="13" x14ac:dyDescent="0.3">
      <c r="A1684" s="12" t="s">
        <v>6816</v>
      </c>
      <c r="B1684" s="12" t="s">
        <v>5980</v>
      </c>
      <c r="C1684" s="14">
        <v>2020</v>
      </c>
      <c r="D1684" s="12" t="s">
        <v>5979</v>
      </c>
      <c r="E1684" s="12" t="s">
        <v>5983</v>
      </c>
      <c r="G1684" s="12" t="s">
        <v>5981</v>
      </c>
      <c r="H1684" s="12" t="s">
        <v>5982</v>
      </c>
      <c r="K1684" s="13">
        <v>44173</v>
      </c>
      <c r="L1684" s="12" t="s">
        <v>5984</v>
      </c>
      <c r="N1684" s="12" t="s">
        <v>1078</v>
      </c>
    </row>
    <row r="1685" spans="1:70" s="2" customFormat="1" ht="13" x14ac:dyDescent="0.3">
      <c r="A1685" s="2" t="s">
        <v>1827</v>
      </c>
      <c r="B1685" s="2" t="s">
        <v>1076</v>
      </c>
      <c r="C1685" s="10">
        <v>2020</v>
      </c>
      <c r="D1685" s="2" t="s">
        <v>1075</v>
      </c>
      <c r="E1685" s="2" t="s">
        <v>1077</v>
      </c>
      <c r="F1685" s="2" t="s">
        <v>1080</v>
      </c>
      <c r="G1685" s="2" t="str">
        <f>"14712318"</f>
        <v>14712318</v>
      </c>
      <c r="I1685" s="2" t="str">
        <f>"12/7/2020"</f>
        <v>12/7/2020</v>
      </c>
      <c r="J1685" s="2">
        <v>20</v>
      </c>
      <c r="K1685" s="2">
        <v>1</v>
      </c>
      <c r="L1685" s="2">
        <v>1</v>
      </c>
      <c r="M1685" s="2">
        <v>11</v>
      </c>
      <c r="N1685" s="2">
        <v>147454652</v>
      </c>
      <c r="O1685" s="2" t="s">
        <v>1078</v>
      </c>
      <c r="P1685" s="2" t="s">
        <v>557</v>
      </c>
      <c r="Q1685" s="2" t="s">
        <v>442</v>
      </c>
      <c r="R1685" s="2" t="s">
        <v>1079</v>
      </c>
      <c r="U1685" s="2" t="s">
        <v>1081</v>
      </c>
    </row>
    <row r="1686" spans="1:70" s="12" customFormat="1" ht="13" x14ac:dyDescent="0.3">
      <c r="A1686" s="12" t="s">
        <v>6816</v>
      </c>
      <c r="B1686" s="12" t="s">
        <v>4306</v>
      </c>
      <c r="C1686" s="14">
        <v>2021</v>
      </c>
      <c r="D1686" s="12" t="s">
        <v>4305</v>
      </c>
      <c r="E1686" s="12" t="s">
        <v>4309</v>
      </c>
      <c r="G1686" s="12" t="s">
        <v>4307</v>
      </c>
      <c r="H1686" s="12" t="s">
        <v>4308</v>
      </c>
      <c r="K1686" s="13">
        <v>44187</v>
      </c>
      <c r="N1686" s="12" t="s">
        <v>860</v>
      </c>
    </row>
    <row r="1687" spans="1:70" s="12" customFormat="1" ht="13" x14ac:dyDescent="0.3">
      <c r="A1687" s="12" t="s">
        <v>11404</v>
      </c>
      <c r="B1687" s="12" t="s">
        <v>10804</v>
      </c>
      <c r="C1687" s="14" t="s">
        <v>7891</v>
      </c>
      <c r="D1687" s="12" t="s">
        <v>4305</v>
      </c>
      <c r="E1687" s="12" t="s">
        <v>10805</v>
      </c>
      <c r="U1687" s="12" t="s">
        <v>7891</v>
      </c>
      <c r="V1687" s="12" t="s">
        <v>862</v>
      </c>
      <c r="W1687" s="12" t="s">
        <v>7891</v>
      </c>
      <c r="X1687" s="12" t="s">
        <v>7891</v>
      </c>
      <c r="Y1687" s="12" t="s">
        <v>7891</v>
      </c>
      <c r="Z1687" s="12" t="s">
        <v>7891</v>
      </c>
      <c r="AA1687" s="12" t="s">
        <v>10806</v>
      </c>
      <c r="AB1687" s="12" t="s">
        <v>7891</v>
      </c>
      <c r="AC1687" s="12" t="s">
        <v>7891</v>
      </c>
      <c r="AD1687" s="12" t="s">
        <v>7891</v>
      </c>
      <c r="AE1687" s="12" t="s">
        <v>7891</v>
      </c>
      <c r="AF1687" s="12" t="s">
        <v>7891</v>
      </c>
      <c r="AG1687" s="12" t="s">
        <v>7891</v>
      </c>
      <c r="AH1687" s="12" t="s">
        <v>7891</v>
      </c>
      <c r="AI1687" s="12" t="s">
        <v>7891</v>
      </c>
      <c r="AJ1687" s="12" t="s">
        <v>7891</v>
      </c>
      <c r="AK1687" s="12" t="s">
        <v>7891</v>
      </c>
      <c r="AL1687" s="12" t="s">
        <v>7891</v>
      </c>
      <c r="AM1687" s="12" t="s">
        <v>7891</v>
      </c>
      <c r="AN1687" s="12" t="s">
        <v>7891</v>
      </c>
      <c r="AO1687" s="12" t="s">
        <v>10807</v>
      </c>
      <c r="AP1687" s="12" t="s">
        <v>10808</v>
      </c>
      <c r="AQ1687" s="12" t="s">
        <v>7891</v>
      </c>
      <c r="AR1687" s="12" t="s">
        <v>7891</v>
      </c>
      <c r="AS1687" s="12" t="s">
        <v>7891</v>
      </c>
      <c r="AT1687" s="12" t="s">
        <v>8331</v>
      </c>
      <c r="AU1687" s="12">
        <v>2021</v>
      </c>
      <c r="AV1687" s="12">
        <v>31</v>
      </c>
      <c r="AW1687" s="12">
        <v>1</v>
      </c>
      <c r="AX1687" s="12" t="s">
        <v>7891</v>
      </c>
      <c r="AY1687" s="12" t="s">
        <v>7891</v>
      </c>
      <c r="AZ1687" s="12" t="s">
        <v>7891</v>
      </c>
      <c r="BA1687" s="12" t="s">
        <v>7891</v>
      </c>
      <c r="BB1687" s="12">
        <v>88</v>
      </c>
      <c r="BC1687" s="12">
        <v>90</v>
      </c>
      <c r="BD1687" s="12">
        <v>1526924820978602</v>
      </c>
      <c r="BE1687" s="12" t="s">
        <v>860</v>
      </c>
      <c r="BF1687" s="12" t="s">
        <v>7891</v>
      </c>
      <c r="BG1687" s="12" t="s">
        <v>10795</v>
      </c>
      <c r="BH1687" s="12" t="s">
        <v>7891</v>
      </c>
      <c r="BI1687" s="12" t="s">
        <v>7891</v>
      </c>
      <c r="BJ1687" s="12" t="s">
        <v>7891</v>
      </c>
      <c r="BK1687" s="12" t="s">
        <v>7891</v>
      </c>
      <c r="BL1687" s="12" t="s">
        <v>7891</v>
      </c>
      <c r="BM1687" s="12">
        <v>33349167</v>
      </c>
      <c r="BN1687" s="12" t="s">
        <v>7891</v>
      </c>
      <c r="BO1687" s="12" t="s">
        <v>7891</v>
      </c>
      <c r="BP1687" s="12" t="s">
        <v>7891</v>
      </c>
      <c r="BQ1687" s="12" t="s">
        <v>7891</v>
      </c>
      <c r="BR1687" s="12" t="s">
        <v>10809</v>
      </c>
    </row>
    <row r="1688" spans="1:70" s="2" customFormat="1" ht="13" x14ac:dyDescent="0.3">
      <c r="A1688" s="2" t="s">
        <v>1827</v>
      </c>
      <c r="B1688" s="2" t="s">
        <v>858</v>
      </c>
      <c r="C1688" s="10">
        <v>2021</v>
      </c>
      <c r="D1688" s="2" t="s">
        <v>857</v>
      </c>
      <c r="E1688" s="2" t="s">
        <v>859</v>
      </c>
      <c r="F1688" s="2" t="s">
        <v>862</v>
      </c>
      <c r="G1688" s="2" t="str">
        <f>"15269248"</f>
        <v>15269248</v>
      </c>
      <c r="I1688" s="2" t="str">
        <f>"Mar2021"</f>
        <v>Mar2021</v>
      </c>
      <c r="J1688" s="2">
        <v>31</v>
      </c>
      <c r="K1688" s="2">
        <v>1</v>
      </c>
      <c r="L1688" s="2">
        <v>88</v>
      </c>
      <c r="M1688" s="2">
        <v>3</v>
      </c>
      <c r="N1688" s="2">
        <v>149169824</v>
      </c>
      <c r="O1688" s="2" t="s">
        <v>860</v>
      </c>
      <c r="P1688" s="2" t="s">
        <v>481</v>
      </c>
      <c r="Q1688" s="2" t="s">
        <v>507</v>
      </c>
      <c r="R1688" s="2" t="s">
        <v>861</v>
      </c>
      <c r="U1688" s="2" t="s">
        <v>863</v>
      </c>
    </row>
    <row r="1689" spans="1:70" s="2" customFormat="1" ht="13" x14ac:dyDescent="0.3">
      <c r="A1689" s="2" t="s">
        <v>11404</v>
      </c>
      <c r="B1689" s="2" t="s">
        <v>10688</v>
      </c>
      <c r="C1689" s="9" t="s">
        <v>7891</v>
      </c>
      <c r="D1689" s="2" t="s">
        <v>10689</v>
      </c>
      <c r="E1689" s="2" t="s">
        <v>10690</v>
      </c>
      <c r="U1689" s="2" t="s">
        <v>7891</v>
      </c>
      <c r="V1689" s="2" t="s">
        <v>10691</v>
      </c>
      <c r="W1689" s="2" t="s">
        <v>7891</v>
      </c>
      <c r="X1689" s="2" t="s">
        <v>7891</v>
      </c>
      <c r="Y1689" s="2" t="s">
        <v>7891</v>
      </c>
      <c r="Z1689" s="2" t="s">
        <v>7891</v>
      </c>
      <c r="AA1689" s="2" t="s">
        <v>7891</v>
      </c>
      <c r="AB1689" s="2" t="s">
        <v>7891</v>
      </c>
      <c r="AC1689" s="2" t="s">
        <v>7891</v>
      </c>
      <c r="AD1689" s="2" t="s">
        <v>7891</v>
      </c>
      <c r="AE1689" s="2" t="s">
        <v>7891</v>
      </c>
      <c r="AF1689" s="2" t="s">
        <v>7891</v>
      </c>
      <c r="AG1689" s="2" t="s">
        <v>7891</v>
      </c>
      <c r="AH1689" s="2" t="s">
        <v>7891</v>
      </c>
      <c r="AI1689" s="2" t="s">
        <v>7891</v>
      </c>
      <c r="AJ1689" s="2" t="s">
        <v>7891</v>
      </c>
      <c r="AK1689" s="2" t="s">
        <v>7891</v>
      </c>
      <c r="AL1689" s="2" t="s">
        <v>7891</v>
      </c>
      <c r="AM1689" s="2" t="s">
        <v>7891</v>
      </c>
      <c r="AN1689" s="2" t="s">
        <v>7891</v>
      </c>
      <c r="AO1689" s="2" t="s">
        <v>10692</v>
      </c>
      <c r="AP1689" s="2" t="s">
        <v>10693</v>
      </c>
      <c r="AQ1689" s="2" t="s">
        <v>7891</v>
      </c>
      <c r="AR1689" s="2" t="s">
        <v>7891</v>
      </c>
      <c r="AS1689" s="2" t="s">
        <v>7891</v>
      </c>
      <c r="AT1689" s="2" t="s">
        <v>10694</v>
      </c>
      <c r="AU1689" s="2">
        <v>2021</v>
      </c>
      <c r="AV1689" s="2">
        <v>27</v>
      </c>
      <c r="AW1689" s="2">
        <v>1</v>
      </c>
      <c r="AX1689" s="2" t="s">
        <v>7891</v>
      </c>
      <c r="AY1689" s="2" t="s">
        <v>7891</v>
      </c>
      <c r="AZ1689" s="2" t="s">
        <v>7891</v>
      </c>
      <c r="BA1689" s="2" t="s">
        <v>7891</v>
      </c>
      <c r="BB1689" s="2">
        <v>15</v>
      </c>
      <c r="BC1689" s="2">
        <v>23</v>
      </c>
      <c r="BD1689" s="2" t="s">
        <v>7891</v>
      </c>
      <c r="BE1689" s="2" t="s">
        <v>7891</v>
      </c>
      <c r="BF1689" s="2" t="s">
        <v>7891</v>
      </c>
      <c r="BG1689" s="2" t="s">
        <v>7891</v>
      </c>
      <c r="BH1689" s="2" t="s">
        <v>7891</v>
      </c>
      <c r="BI1689" s="2" t="s">
        <v>7891</v>
      </c>
      <c r="BJ1689" s="2" t="s">
        <v>7891</v>
      </c>
      <c r="BK1689" s="2" t="s">
        <v>7891</v>
      </c>
      <c r="BL1689" s="2" t="s">
        <v>7891</v>
      </c>
      <c r="BM1689" s="2" t="s">
        <v>7891</v>
      </c>
      <c r="BN1689" s="2" t="s">
        <v>7891</v>
      </c>
      <c r="BO1689" s="2" t="s">
        <v>7891</v>
      </c>
      <c r="BP1689" s="2" t="s">
        <v>7891</v>
      </c>
      <c r="BQ1689" s="2" t="s">
        <v>7891</v>
      </c>
      <c r="BR1689" s="2" t="s">
        <v>10695</v>
      </c>
    </row>
    <row r="1690" spans="1:70" s="2" customFormat="1" ht="13" x14ac:dyDescent="0.3">
      <c r="A1690" s="2" t="s">
        <v>6816</v>
      </c>
      <c r="B1690" s="2" t="s">
        <v>5529</v>
      </c>
      <c r="C1690" s="9">
        <v>2020</v>
      </c>
      <c r="D1690" s="2" t="s">
        <v>5528</v>
      </c>
      <c r="E1690" s="2" t="s">
        <v>5532</v>
      </c>
      <c r="G1690" s="2" t="s">
        <v>5530</v>
      </c>
      <c r="H1690" s="2" t="s">
        <v>5531</v>
      </c>
      <c r="K1690" s="11">
        <v>43973</v>
      </c>
      <c r="N1690" s="2" t="s">
        <v>5533</v>
      </c>
    </row>
    <row r="1691" spans="1:70" s="12" customFormat="1" ht="13" x14ac:dyDescent="0.3">
      <c r="A1691" s="12" t="s">
        <v>6816</v>
      </c>
      <c r="B1691" s="12" t="s">
        <v>4162</v>
      </c>
      <c r="C1691" s="14">
        <v>2020</v>
      </c>
      <c r="D1691" s="12" t="s">
        <v>295</v>
      </c>
      <c r="E1691" s="12" t="s">
        <v>4165</v>
      </c>
      <c r="G1691" s="12" t="s">
        <v>4163</v>
      </c>
      <c r="H1691" s="12" t="s">
        <v>4164</v>
      </c>
      <c r="K1691" s="13">
        <v>44141</v>
      </c>
      <c r="L1691" s="12" t="s">
        <v>4166</v>
      </c>
      <c r="N1691" s="12" t="s">
        <v>299</v>
      </c>
    </row>
    <row r="1692" spans="1:70" s="12" customFormat="1" ht="13" x14ac:dyDescent="0.3">
      <c r="A1692" s="12" t="s">
        <v>11404</v>
      </c>
      <c r="B1692" s="12" t="s">
        <v>10936</v>
      </c>
      <c r="C1692" s="14" t="s">
        <v>7891</v>
      </c>
      <c r="D1692" s="12" t="s">
        <v>295</v>
      </c>
      <c r="E1692" s="12" t="s">
        <v>10084</v>
      </c>
      <c r="U1692" s="12" t="s">
        <v>7891</v>
      </c>
      <c r="V1692" s="12" t="s">
        <v>10937</v>
      </c>
      <c r="W1692" s="12" t="s">
        <v>7891</v>
      </c>
      <c r="X1692" s="12" t="s">
        <v>7891</v>
      </c>
      <c r="Y1692" s="12" t="s">
        <v>7891</v>
      </c>
      <c r="Z1692" s="12" t="s">
        <v>7891</v>
      </c>
      <c r="AA1692" s="12" t="s">
        <v>7891</v>
      </c>
      <c r="AB1692" s="12" t="s">
        <v>10938</v>
      </c>
      <c r="AC1692" s="12" t="s">
        <v>7891</v>
      </c>
      <c r="AD1692" s="12" t="s">
        <v>7891</v>
      </c>
      <c r="AE1692" s="12" t="s">
        <v>7891</v>
      </c>
      <c r="AF1692" s="12" t="s">
        <v>7891</v>
      </c>
      <c r="AG1692" s="12" t="s">
        <v>7891</v>
      </c>
      <c r="AH1692" s="12" t="s">
        <v>7891</v>
      </c>
      <c r="AI1692" s="12" t="s">
        <v>7891</v>
      </c>
      <c r="AJ1692" s="12" t="s">
        <v>7891</v>
      </c>
      <c r="AK1692" s="12" t="s">
        <v>7891</v>
      </c>
      <c r="AL1692" s="12" t="s">
        <v>7891</v>
      </c>
      <c r="AM1692" s="12" t="s">
        <v>7891</v>
      </c>
      <c r="AN1692" s="12" t="s">
        <v>7891</v>
      </c>
      <c r="AO1692" s="12" t="s">
        <v>10087</v>
      </c>
      <c r="AP1692" s="12" t="s">
        <v>7891</v>
      </c>
      <c r="AQ1692" s="12" t="s">
        <v>7891</v>
      </c>
      <c r="AR1692" s="12" t="s">
        <v>7891</v>
      </c>
      <c r="AS1692" s="12" t="s">
        <v>7891</v>
      </c>
      <c r="AT1692" s="12" t="s">
        <v>8830</v>
      </c>
      <c r="AU1692" s="12">
        <v>2020</v>
      </c>
      <c r="AV1692" s="12">
        <v>22</v>
      </c>
      <c r="AW1692" s="12">
        <v>11</v>
      </c>
      <c r="AX1692" s="12" t="s">
        <v>7891</v>
      </c>
      <c r="AY1692" s="12" t="s">
        <v>7891</v>
      </c>
      <c r="AZ1692" s="12" t="s">
        <v>7891</v>
      </c>
      <c r="BA1692" s="12" t="s">
        <v>7891</v>
      </c>
      <c r="BB1692" s="12" t="s">
        <v>7891</v>
      </c>
      <c r="BC1692" s="12" t="s">
        <v>7891</v>
      </c>
      <c r="BD1692" s="12" t="s">
        <v>10939</v>
      </c>
      <c r="BE1692" s="12" t="s">
        <v>299</v>
      </c>
      <c r="BF1692" s="12" t="s">
        <v>7891</v>
      </c>
      <c r="BG1692" s="12" t="s">
        <v>7891</v>
      </c>
      <c r="BH1692" s="12" t="s">
        <v>7891</v>
      </c>
      <c r="BI1692" s="12" t="s">
        <v>7891</v>
      </c>
      <c r="BJ1692" s="12" t="s">
        <v>7891</v>
      </c>
      <c r="BK1692" s="12" t="s">
        <v>7891</v>
      </c>
      <c r="BL1692" s="12" t="s">
        <v>7891</v>
      </c>
      <c r="BM1692" s="12">
        <v>33156805</v>
      </c>
      <c r="BN1692" s="12" t="s">
        <v>7891</v>
      </c>
      <c r="BO1692" s="12" t="s">
        <v>7891</v>
      </c>
      <c r="BP1692" s="12" t="s">
        <v>7891</v>
      </c>
      <c r="BQ1692" s="12" t="s">
        <v>7891</v>
      </c>
      <c r="BR1692" s="12" t="s">
        <v>10940</v>
      </c>
    </row>
    <row r="1693" spans="1:70" s="12" customFormat="1" ht="13" x14ac:dyDescent="0.3">
      <c r="A1693" s="12" t="s">
        <v>323</v>
      </c>
      <c r="B1693" s="12" t="s">
        <v>297</v>
      </c>
      <c r="C1693" s="16">
        <v>2020</v>
      </c>
      <c r="D1693" s="12" t="s">
        <v>295</v>
      </c>
      <c r="E1693" s="12" t="s">
        <v>303</v>
      </c>
      <c r="F1693" s="12" t="s">
        <v>296</v>
      </c>
      <c r="G1693" s="12" t="s">
        <v>298</v>
      </c>
      <c r="H1693" s="12" t="s">
        <v>299</v>
      </c>
      <c r="I1693" s="12" t="s">
        <v>14</v>
      </c>
      <c r="M1693" s="12" t="s">
        <v>300</v>
      </c>
      <c r="N1693" s="12" t="s">
        <v>18</v>
      </c>
      <c r="O1693" s="12" t="s">
        <v>18</v>
      </c>
      <c r="Q1693" s="12" t="s">
        <v>301</v>
      </c>
      <c r="R1693" s="12" t="s">
        <v>302</v>
      </c>
      <c r="T1693" s="12" t="s">
        <v>304</v>
      </c>
      <c r="U1693" s="12" t="s">
        <v>186</v>
      </c>
      <c r="V1693" s="12" t="s">
        <v>305</v>
      </c>
      <c r="Y1693" s="12" t="s">
        <v>245</v>
      </c>
      <c r="Z1693" s="12" t="s">
        <v>306</v>
      </c>
      <c r="AB1693" s="12" t="s">
        <v>307</v>
      </c>
      <c r="AC1693" s="12" t="s">
        <v>30</v>
      </c>
    </row>
    <row r="1694" spans="1:70" s="2" customFormat="1" ht="13" x14ac:dyDescent="0.3">
      <c r="A1694" s="2" t="s">
        <v>1827</v>
      </c>
      <c r="B1694" s="2" t="s">
        <v>1353</v>
      </c>
      <c r="C1694" s="10" t="str">
        <f>"2020"</f>
        <v>2020</v>
      </c>
      <c r="D1694" s="2" t="s">
        <v>1352</v>
      </c>
      <c r="E1694" s="2" t="s">
        <v>303</v>
      </c>
      <c r="F1694" s="2" t="s">
        <v>1354</v>
      </c>
      <c r="G1694" s="2" t="str">
        <f>"14388871"</f>
        <v>14388871</v>
      </c>
      <c r="I1694" s="2" t="str">
        <f>"Nov2020"</f>
        <v>Nov2020</v>
      </c>
      <c r="J1694" s="2">
        <v>22</v>
      </c>
      <c r="K1694" s="2">
        <v>11</v>
      </c>
      <c r="M1694" s="2">
        <v>1</v>
      </c>
      <c r="N1694" s="2">
        <v>147360176</v>
      </c>
      <c r="O1694" s="2" t="s">
        <v>299</v>
      </c>
      <c r="P1694" s="2" t="s">
        <v>1092</v>
      </c>
      <c r="Q1694" s="2" t="s">
        <v>498</v>
      </c>
      <c r="U1694" s="2" t="s">
        <v>1355</v>
      </c>
    </row>
    <row r="1695" spans="1:70" s="12" customFormat="1" ht="13" x14ac:dyDescent="0.3">
      <c r="A1695" s="12" t="s">
        <v>6816</v>
      </c>
      <c r="B1695" s="12" t="s">
        <v>5724</v>
      </c>
      <c r="C1695" s="14">
        <v>2021</v>
      </c>
      <c r="D1695" s="12" t="s">
        <v>5723</v>
      </c>
      <c r="E1695" s="12" t="s">
        <v>5727</v>
      </c>
      <c r="G1695" s="12" t="s">
        <v>5725</v>
      </c>
      <c r="H1695" s="12" t="s">
        <v>5726</v>
      </c>
      <c r="K1695" s="13">
        <v>44335</v>
      </c>
      <c r="L1695" s="12" t="s">
        <v>5728</v>
      </c>
      <c r="N1695" s="12" t="s">
        <v>5729</v>
      </c>
    </row>
    <row r="1696" spans="1:70" s="2" customFormat="1" ht="13" x14ac:dyDescent="0.3">
      <c r="A1696" s="2" t="s">
        <v>11404</v>
      </c>
      <c r="B1696" s="2" t="s">
        <v>10696</v>
      </c>
      <c r="C1696" s="9" t="s">
        <v>7891</v>
      </c>
      <c r="D1696" s="2" t="s">
        <v>5723</v>
      </c>
      <c r="E1696" s="2" t="s">
        <v>10697</v>
      </c>
      <c r="U1696" s="2" t="s">
        <v>7891</v>
      </c>
      <c r="V1696" s="2" t="s">
        <v>10698</v>
      </c>
      <c r="W1696" s="2" t="s">
        <v>7891</v>
      </c>
      <c r="X1696" s="2" t="s">
        <v>7891</v>
      </c>
      <c r="Y1696" s="2" t="s">
        <v>7891</v>
      </c>
      <c r="Z1696" s="2" t="s">
        <v>7891</v>
      </c>
      <c r="AA1696" s="2" t="s">
        <v>7891</v>
      </c>
      <c r="AB1696" s="2" t="s">
        <v>7891</v>
      </c>
      <c r="AC1696" s="2" t="s">
        <v>7891</v>
      </c>
      <c r="AD1696" s="2" t="s">
        <v>7891</v>
      </c>
      <c r="AE1696" s="2" t="s">
        <v>7891</v>
      </c>
      <c r="AF1696" s="2" t="s">
        <v>7891</v>
      </c>
      <c r="AG1696" s="2" t="s">
        <v>7891</v>
      </c>
      <c r="AH1696" s="2" t="s">
        <v>7891</v>
      </c>
      <c r="AI1696" s="2" t="s">
        <v>7891</v>
      </c>
      <c r="AJ1696" s="2" t="s">
        <v>7891</v>
      </c>
      <c r="AK1696" s="2" t="s">
        <v>7891</v>
      </c>
      <c r="AL1696" s="2" t="s">
        <v>7891</v>
      </c>
      <c r="AM1696" s="2" t="s">
        <v>7891</v>
      </c>
      <c r="AN1696" s="2" t="s">
        <v>7891</v>
      </c>
      <c r="AO1696" s="2" t="s">
        <v>7891</v>
      </c>
      <c r="AP1696" s="2" t="s">
        <v>10699</v>
      </c>
      <c r="AQ1696" s="2" t="s">
        <v>7891</v>
      </c>
      <c r="AR1696" s="2" t="s">
        <v>7891</v>
      </c>
      <c r="AS1696" s="2" t="s">
        <v>7891</v>
      </c>
      <c r="AT1696" s="2" t="s">
        <v>7891</v>
      </c>
      <c r="AU1696" s="2">
        <v>2021</v>
      </c>
      <c r="AV1696" s="2">
        <v>14</v>
      </c>
      <c r="AW1696" s="2" t="s">
        <v>7891</v>
      </c>
      <c r="AX1696" s="2" t="s">
        <v>7891</v>
      </c>
      <c r="AY1696" s="2" t="s">
        <v>7891</v>
      </c>
      <c r="AZ1696" s="2" t="s">
        <v>7891</v>
      </c>
      <c r="BA1696" s="2" t="s">
        <v>7891</v>
      </c>
      <c r="BB1696" s="2">
        <v>1785</v>
      </c>
      <c r="BC1696" s="2">
        <v>1795</v>
      </c>
      <c r="BD1696" s="2" t="s">
        <v>7891</v>
      </c>
      <c r="BE1696" s="2" t="s">
        <v>5729</v>
      </c>
      <c r="BF1696" s="2" t="s">
        <v>7891</v>
      </c>
      <c r="BG1696" s="2" t="s">
        <v>7891</v>
      </c>
      <c r="BH1696" s="2" t="s">
        <v>7891</v>
      </c>
      <c r="BI1696" s="2" t="s">
        <v>7891</v>
      </c>
      <c r="BJ1696" s="2" t="s">
        <v>7891</v>
      </c>
      <c r="BK1696" s="2" t="s">
        <v>7891</v>
      </c>
      <c r="BL1696" s="2" t="s">
        <v>7891</v>
      </c>
      <c r="BM1696" s="2">
        <v>34007205</v>
      </c>
      <c r="BN1696" s="2" t="s">
        <v>7891</v>
      </c>
      <c r="BO1696" s="2" t="s">
        <v>7891</v>
      </c>
      <c r="BP1696" s="2" t="s">
        <v>7891</v>
      </c>
      <c r="BQ1696" s="2" t="s">
        <v>7891</v>
      </c>
      <c r="BR1696" s="2" t="s">
        <v>10700</v>
      </c>
    </row>
    <row r="1697" spans="1:70" s="2" customFormat="1" ht="13" x14ac:dyDescent="0.3">
      <c r="A1697" s="2" t="s">
        <v>7323</v>
      </c>
      <c r="B1697" s="2" t="s">
        <v>7297</v>
      </c>
      <c r="C1697" s="9">
        <v>2021</v>
      </c>
      <c r="D1697" s="2" t="s">
        <v>7298</v>
      </c>
      <c r="E1697" s="2" t="s">
        <v>7299</v>
      </c>
      <c r="N1697" s="2" t="s">
        <v>7300</v>
      </c>
      <c r="O1697" s="2" t="s">
        <v>7301</v>
      </c>
      <c r="P1697" s="2" t="s">
        <v>7302</v>
      </c>
      <c r="Q1697" s="2" t="s">
        <v>7232</v>
      </c>
      <c r="R1697" s="2" t="s">
        <v>7303</v>
      </c>
      <c r="S1697" s="2" t="s">
        <v>7219</v>
      </c>
      <c r="T1697" s="2" t="s">
        <v>7304</v>
      </c>
    </row>
    <row r="1698" spans="1:70" s="12" customFormat="1" ht="13" x14ac:dyDescent="0.3">
      <c r="A1698" s="12" t="s">
        <v>7977</v>
      </c>
      <c r="B1698" s="12" t="s">
        <v>7927</v>
      </c>
      <c r="C1698" s="14" t="s">
        <v>7891</v>
      </c>
      <c r="D1698" s="12" t="s">
        <v>7298</v>
      </c>
      <c r="E1698" s="12" t="s">
        <v>7928</v>
      </c>
      <c r="U1698" s="12" t="s">
        <v>7891</v>
      </c>
      <c r="V1698" s="12" t="s">
        <v>7891</v>
      </c>
      <c r="W1698" s="12" t="s">
        <v>7891</v>
      </c>
      <c r="X1698" s="12" t="s">
        <v>7891</v>
      </c>
      <c r="Y1698" s="12" t="s">
        <v>7891</v>
      </c>
      <c r="Z1698" s="12" t="s">
        <v>7891</v>
      </c>
      <c r="AA1698" s="12" t="s">
        <v>7891</v>
      </c>
      <c r="AB1698" s="12" t="s">
        <v>7929</v>
      </c>
      <c r="AC1698" s="12" t="s">
        <v>7891</v>
      </c>
      <c r="AD1698" s="12" t="s">
        <v>7891</v>
      </c>
      <c r="AE1698" s="12" t="s">
        <v>7891</v>
      </c>
      <c r="AF1698" s="12" t="s">
        <v>7891</v>
      </c>
      <c r="AG1698" s="12" t="s">
        <v>7891</v>
      </c>
      <c r="AH1698" s="12" t="s">
        <v>7891</v>
      </c>
      <c r="AI1698" s="12" t="s">
        <v>7891</v>
      </c>
      <c r="AJ1698" s="12" t="s">
        <v>7891</v>
      </c>
      <c r="AK1698" s="12" t="s">
        <v>7891</v>
      </c>
      <c r="AL1698" s="12" t="s">
        <v>7891</v>
      </c>
      <c r="AM1698" s="12" t="s">
        <v>7891</v>
      </c>
      <c r="AN1698" s="12" t="s">
        <v>7891</v>
      </c>
      <c r="AO1698" s="12" t="s">
        <v>7930</v>
      </c>
      <c r="AP1698" s="12" t="s">
        <v>7931</v>
      </c>
      <c r="AQ1698" s="12" t="s">
        <v>7891</v>
      </c>
      <c r="AR1698" s="12" t="s">
        <v>7891</v>
      </c>
      <c r="AS1698" s="12" t="s">
        <v>7891</v>
      </c>
      <c r="AT1698" s="12" t="s">
        <v>7891</v>
      </c>
      <c r="AU1698" s="12" t="s">
        <v>7891</v>
      </c>
      <c r="AV1698" s="12" t="s">
        <v>7891</v>
      </c>
      <c r="AW1698" s="12" t="s">
        <v>7891</v>
      </c>
      <c r="AX1698" s="12" t="s">
        <v>7891</v>
      </c>
      <c r="AY1698" s="12" t="s">
        <v>7891</v>
      </c>
      <c r="AZ1698" s="12" t="s">
        <v>7891</v>
      </c>
      <c r="BA1698" s="12" t="s">
        <v>7891</v>
      </c>
      <c r="BB1698" s="12" t="s">
        <v>7891</v>
      </c>
      <c r="BC1698" s="12" t="s">
        <v>7891</v>
      </c>
      <c r="BD1698" s="12" t="s">
        <v>7891</v>
      </c>
      <c r="BE1698" s="12" t="s">
        <v>7300</v>
      </c>
      <c r="BF1698" s="12" t="s">
        <v>7891</v>
      </c>
      <c r="BG1698" s="12" t="s">
        <v>7925</v>
      </c>
      <c r="BH1698" s="12" t="s">
        <v>7891</v>
      </c>
      <c r="BI1698" s="12" t="s">
        <v>7891</v>
      </c>
      <c r="BJ1698" s="12" t="s">
        <v>7891</v>
      </c>
      <c r="BK1698" s="12" t="s">
        <v>7891</v>
      </c>
      <c r="BL1698" s="12" t="s">
        <v>7891</v>
      </c>
      <c r="BM1698" s="12" t="s">
        <v>7891</v>
      </c>
      <c r="BN1698" s="12" t="s">
        <v>7891</v>
      </c>
      <c r="BO1698" s="12" t="s">
        <v>7891</v>
      </c>
      <c r="BP1698" s="12" t="s">
        <v>7891</v>
      </c>
      <c r="BQ1698" s="12" t="s">
        <v>7891</v>
      </c>
      <c r="BR1698" s="12" t="s">
        <v>7932</v>
      </c>
    </row>
    <row r="1699" spans="1:70" s="12" customFormat="1" ht="13" x14ac:dyDescent="0.3">
      <c r="A1699" s="12" t="s">
        <v>11404</v>
      </c>
      <c r="B1699" s="12" t="s">
        <v>7927</v>
      </c>
      <c r="C1699" s="14" t="s">
        <v>7891</v>
      </c>
      <c r="D1699" s="12" t="s">
        <v>7298</v>
      </c>
      <c r="E1699" s="12" t="s">
        <v>7928</v>
      </c>
      <c r="U1699" s="12" t="s">
        <v>7891</v>
      </c>
      <c r="V1699" s="12" t="s">
        <v>8815</v>
      </c>
      <c r="W1699" s="12" t="s">
        <v>7891</v>
      </c>
      <c r="X1699" s="12" t="s">
        <v>7891</v>
      </c>
      <c r="Y1699" s="12" t="s">
        <v>7891</v>
      </c>
      <c r="Z1699" s="12" t="s">
        <v>7891</v>
      </c>
      <c r="AA1699" s="12" t="s">
        <v>7891</v>
      </c>
      <c r="AB1699" s="12" t="s">
        <v>7929</v>
      </c>
      <c r="AC1699" s="12" t="s">
        <v>7891</v>
      </c>
      <c r="AD1699" s="12" t="s">
        <v>7891</v>
      </c>
      <c r="AE1699" s="12" t="s">
        <v>7891</v>
      </c>
      <c r="AF1699" s="12" t="s">
        <v>7891</v>
      </c>
      <c r="AG1699" s="12" t="s">
        <v>7891</v>
      </c>
      <c r="AH1699" s="12" t="s">
        <v>7891</v>
      </c>
      <c r="AI1699" s="12" t="s">
        <v>7891</v>
      </c>
      <c r="AJ1699" s="12" t="s">
        <v>7891</v>
      </c>
      <c r="AK1699" s="12" t="s">
        <v>7891</v>
      </c>
      <c r="AL1699" s="12" t="s">
        <v>7891</v>
      </c>
      <c r="AM1699" s="12" t="s">
        <v>7891</v>
      </c>
      <c r="AN1699" s="12" t="s">
        <v>7891</v>
      </c>
      <c r="AO1699" s="12" t="s">
        <v>7930</v>
      </c>
      <c r="AP1699" s="12" t="s">
        <v>7931</v>
      </c>
      <c r="AQ1699" s="12" t="s">
        <v>7891</v>
      </c>
      <c r="AR1699" s="12" t="s">
        <v>7891</v>
      </c>
      <c r="AS1699" s="12" t="s">
        <v>7891</v>
      </c>
      <c r="AT1699" s="12" t="s">
        <v>7891</v>
      </c>
      <c r="AU1699" s="12" t="s">
        <v>7891</v>
      </c>
      <c r="AV1699" s="12" t="s">
        <v>7891</v>
      </c>
      <c r="AW1699" s="12" t="s">
        <v>7891</v>
      </c>
      <c r="AX1699" s="12" t="s">
        <v>7891</v>
      </c>
      <c r="AY1699" s="12" t="s">
        <v>7891</v>
      </c>
      <c r="AZ1699" s="12" t="s">
        <v>7891</v>
      </c>
      <c r="BA1699" s="12" t="s">
        <v>7891</v>
      </c>
      <c r="BB1699" s="12" t="s">
        <v>7891</v>
      </c>
      <c r="BC1699" s="12" t="s">
        <v>7891</v>
      </c>
      <c r="BD1699" s="12" t="s">
        <v>7891</v>
      </c>
      <c r="BE1699" s="12" t="s">
        <v>7300</v>
      </c>
      <c r="BF1699" s="12" t="s">
        <v>7891</v>
      </c>
      <c r="BG1699" s="12" t="s">
        <v>7925</v>
      </c>
      <c r="BH1699" s="12" t="s">
        <v>7891</v>
      </c>
      <c r="BI1699" s="12" t="s">
        <v>7891</v>
      </c>
      <c r="BJ1699" s="12" t="s">
        <v>7891</v>
      </c>
      <c r="BK1699" s="12" t="s">
        <v>7891</v>
      </c>
      <c r="BL1699" s="12" t="s">
        <v>7891</v>
      </c>
      <c r="BM1699" s="12" t="s">
        <v>7891</v>
      </c>
      <c r="BN1699" s="12" t="s">
        <v>7891</v>
      </c>
      <c r="BO1699" s="12" t="s">
        <v>7891</v>
      </c>
      <c r="BP1699" s="12" t="s">
        <v>7891</v>
      </c>
      <c r="BQ1699" s="12" t="s">
        <v>7891</v>
      </c>
      <c r="BR1699" s="12" t="s">
        <v>7932</v>
      </c>
    </row>
    <row r="1700" spans="1:70" s="2" customFormat="1" ht="13" x14ac:dyDescent="0.3">
      <c r="A1700" s="2" t="s">
        <v>3856</v>
      </c>
      <c r="B1700" s="2" t="s">
        <v>3720</v>
      </c>
      <c r="C1700" s="9">
        <v>2021</v>
      </c>
      <c r="D1700" s="2" t="s">
        <v>3719</v>
      </c>
      <c r="E1700" s="2" t="s">
        <v>3721</v>
      </c>
      <c r="F1700" s="2" t="s">
        <v>3724</v>
      </c>
      <c r="G1700" s="2" t="str">
        <f>"0001690X"</f>
        <v>0001690X</v>
      </c>
      <c r="I1700" s="2" t="str">
        <f>"20210214"</f>
        <v>20210214</v>
      </c>
      <c r="N1700" s="2" t="s">
        <v>3722</v>
      </c>
      <c r="O1700" s="2" t="s">
        <v>3723</v>
      </c>
      <c r="P1700" s="2" t="s">
        <v>2053</v>
      </c>
      <c r="Q1700" s="2" t="s">
        <v>2054</v>
      </c>
      <c r="R1700" s="2" t="s">
        <v>2055</v>
      </c>
      <c r="T1700" s="2" t="s">
        <v>3724</v>
      </c>
      <c r="U1700" s="2" t="s">
        <v>3725</v>
      </c>
    </row>
    <row r="1701" spans="1:70" s="2" customFormat="1" ht="13" x14ac:dyDescent="0.3">
      <c r="A1701" s="2" t="s">
        <v>6816</v>
      </c>
      <c r="B1701" s="2" t="s">
        <v>5500</v>
      </c>
      <c r="C1701" s="9">
        <v>2021</v>
      </c>
      <c r="D1701" s="2" t="s">
        <v>5499</v>
      </c>
      <c r="E1701" s="2" t="s">
        <v>5503</v>
      </c>
      <c r="G1701" s="2" t="s">
        <v>5501</v>
      </c>
      <c r="H1701" s="2" t="s">
        <v>5502</v>
      </c>
      <c r="K1701" s="11">
        <v>44341</v>
      </c>
      <c r="N1701" s="2" t="s">
        <v>5504</v>
      </c>
    </row>
    <row r="1702" spans="1:70" s="12" customFormat="1" ht="13" x14ac:dyDescent="0.3">
      <c r="A1702" s="12" t="s">
        <v>11404</v>
      </c>
      <c r="B1702" s="12" t="s">
        <v>10077</v>
      </c>
      <c r="C1702" s="14" t="s">
        <v>7891</v>
      </c>
      <c r="D1702" s="12" t="s">
        <v>5499</v>
      </c>
      <c r="E1702" s="12" t="s">
        <v>10078</v>
      </c>
      <c r="U1702" s="12" t="s">
        <v>7891</v>
      </c>
      <c r="V1702" s="12" t="s">
        <v>10079</v>
      </c>
      <c r="W1702" s="12" t="s">
        <v>7891</v>
      </c>
      <c r="X1702" s="12" t="s">
        <v>7891</v>
      </c>
      <c r="Y1702" s="12" t="s">
        <v>7891</v>
      </c>
      <c r="Z1702" s="12" t="s">
        <v>7891</v>
      </c>
      <c r="AA1702" s="12" t="s">
        <v>7891</v>
      </c>
      <c r="AB1702" s="12" t="s">
        <v>7891</v>
      </c>
      <c r="AC1702" s="12" t="s">
        <v>7891</v>
      </c>
      <c r="AD1702" s="12" t="s">
        <v>7891</v>
      </c>
      <c r="AE1702" s="12" t="s">
        <v>7891</v>
      </c>
      <c r="AF1702" s="12" t="s">
        <v>7891</v>
      </c>
      <c r="AG1702" s="12" t="s">
        <v>7891</v>
      </c>
      <c r="AH1702" s="12" t="s">
        <v>7891</v>
      </c>
      <c r="AI1702" s="12" t="s">
        <v>7891</v>
      </c>
      <c r="AJ1702" s="12" t="s">
        <v>7891</v>
      </c>
      <c r="AK1702" s="12" t="s">
        <v>7891</v>
      </c>
      <c r="AL1702" s="12" t="s">
        <v>7891</v>
      </c>
      <c r="AM1702" s="12" t="s">
        <v>7891</v>
      </c>
      <c r="AN1702" s="12" t="s">
        <v>7891</v>
      </c>
      <c r="AO1702" s="12" t="s">
        <v>10080</v>
      </c>
      <c r="AP1702" s="12" t="s">
        <v>10081</v>
      </c>
      <c r="AQ1702" s="12" t="s">
        <v>7891</v>
      </c>
      <c r="AR1702" s="12" t="s">
        <v>7891</v>
      </c>
      <c r="AS1702" s="12" t="s">
        <v>7891</v>
      </c>
      <c r="AT1702" s="12" t="s">
        <v>8536</v>
      </c>
      <c r="AU1702" s="12">
        <v>2021</v>
      </c>
      <c r="AV1702" s="12">
        <v>43</v>
      </c>
      <c r="AW1702" s="12">
        <v>3</v>
      </c>
      <c r="AX1702" s="12" t="s">
        <v>7891</v>
      </c>
      <c r="AY1702" s="12" t="s">
        <v>7891</v>
      </c>
      <c r="AZ1702" s="12" t="s">
        <v>7891</v>
      </c>
      <c r="BA1702" s="12" t="s">
        <v>7891</v>
      </c>
      <c r="BB1702" s="12">
        <v>309</v>
      </c>
      <c r="BC1702" s="12">
        <v>318</v>
      </c>
      <c r="BD1702" s="12" t="s">
        <v>7891</v>
      </c>
      <c r="BE1702" s="12" t="s">
        <v>5504</v>
      </c>
      <c r="BF1702" s="12" t="s">
        <v>7891</v>
      </c>
      <c r="BG1702" s="12" t="s">
        <v>10046</v>
      </c>
      <c r="BH1702" s="12" t="s">
        <v>7891</v>
      </c>
      <c r="BI1702" s="12" t="s">
        <v>7891</v>
      </c>
      <c r="BJ1702" s="12" t="s">
        <v>7891</v>
      </c>
      <c r="BK1702" s="12" t="s">
        <v>7891</v>
      </c>
      <c r="BL1702" s="12" t="s">
        <v>7891</v>
      </c>
      <c r="BM1702" s="12">
        <v>34032546</v>
      </c>
      <c r="BN1702" s="12" t="s">
        <v>7891</v>
      </c>
      <c r="BO1702" s="12" t="s">
        <v>7891</v>
      </c>
      <c r="BP1702" s="12" t="s">
        <v>7891</v>
      </c>
      <c r="BQ1702" s="12" t="s">
        <v>7891</v>
      </c>
      <c r="BR1702" s="12" t="s">
        <v>10082</v>
      </c>
    </row>
    <row r="1703" spans="1:70" s="2" customFormat="1" ht="13" x14ac:dyDescent="0.3">
      <c r="A1703" s="2" t="s">
        <v>6816</v>
      </c>
      <c r="B1703" s="2" t="s">
        <v>6732</v>
      </c>
      <c r="C1703" s="9">
        <v>2022</v>
      </c>
      <c r="D1703" s="2" t="s">
        <v>6731</v>
      </c>
      <c r="E1703" s="2" t="s">
        <v>6735</v>
      </c>
      <c r="G1703" s="2" t="s">
        <v>6733</v>
      </c>
      <c r="H1703" s="2" t="s">
        <v>6734</v>
      </c>
      <c r="K1703" s="11">
        <v>44620</v>
      </c>
      <c r="L1703" s="2" t="s">
        <v>6736</v>
      </c>
      <c r="N1703" s="2" t="s">
        <v>6737</v>
      </c>
    </row>
    <row r="1704" spans="1:70" s="12" customFormat="1" ht="13" x14ac:dyDescent="0.3">
      <c r="A1704" s="12" t="s">
        <v>6816</v>
      </c>
      <c r="B1704" s="12" t="s">
        <v>4550</v>
      </c>
      <c r="C1704" s="14">
        <v>2021</v>
      </c>
      <c r="D1704" s="12" t="s">
        <v>4549</v>
      </c>
      <c r="E1704" s="12" t="s">
        <v>4553</v>
      </c>
      <c r="G1704" s="12" t="s">
        <v>4551</v>
      </c>
      <c r="H1704" s="12" t="s">
        <v>4552</v>
      </c>
      <c r="K1704" s="13">
        <v>44323</v>
      </c>
      <c r="L1704" s="12" t="s">
        <v>4554</v>
      </c>
      <c r="N1704" s="12" t="s">
        <v>4555</v>
      </c>
    </row>
    <row r="1705" spans="1:70" s="2" customFormat="1" ht="13" x14ac:dyDescent="0.3">
      <c r="A1705" s="2" t="s">
        <v>11404</v>
      </c>
      <c r="B1705" s="2" t="s">
        <v>10701</v>
      </c>
      <c r="C1705" s="9" t="s">
        <v>7891</v>
      </c>
      <c r="D1705" s="2" t="s">
        <v>10702</v>
      </c>
      <c r="E1705" s="2" t="s">
        <v>10703</v>
      </c>
      <c r="U1705" s="2" t="s">
        <v>7891</v>
      </c>
      <c r="V1705" s="2" t="s">
        <v>10704</v>
      </c>
      <c r="W1705" s="2" t="s">
        <v>7891</v>
      </c>
      <c r="X1705" s="2" t="s">
        <v>7891</v>
      </c>
      <c r="Y1705" s="2" t="s">
        <v>7891</v>
      </c>
      <c r="Z1705" s="2" t="s">
        <v>7891</v>
      </c>
      <c r="AA1705" s="2" t="s">
        <v>10705</v>
      </c>
      <c r="AB1705" s="2" t="s">
        <v>10706</v>
      </c>
      <c r="AC1705" s="2" t="s">
        <v>7891</v>
      </c>
      <c r="AD1705" s="2" t="s">
        <v>7891</v>
      </c>
      <c r="AE1705" s="2" t="s">
        <v>7891</v>
      </c>
      <c r="AF1705" s="2" t="s">
        <v>7891</v>
      </c>
      <c r="AG1705" s="2" t="s">
        <v>7891</v>
      </c>
      <c r="AH1705" s="2" t="s">
        <v>7891</v>
      </c>
      <c r="AI1705" s="2" t="s">
        <v>7891</v>
      </c>
      <c r="AJ1705" s="2" t="s">
        <v>7891</v>
      </c>
      <c r="AK1705" s="2" t="s">
        <v>7891</v>
      </c>
      <c r="AL1705" s="2" t="s">
        <v>7891</v>
      </c>
      <c r="AM1705" s="2" t="s">
        <v>7891</v>
      </c>
      <c r="AN1705" s="2" t="s">
        <v>7891</v>
      </c>
      <c r="AO1705" s="2" t="s">
        <v>10707</v>
      </c>
      <c r="AP1705" s="2" t="s">
        <v>7891</v>
      </c>
      <c r="AQ1705" s="2" t="s">
        <v>7891</v>
      </c>
      <c r="AR1705" s="2" t="s">
        <v>7891</v>
      </c>
      <c r="AS1705" s="2" t="s">
        <v>7891</v>
      </c>
      <c r="AT1705" s="2" t="s">
        <v>10475</v>
      </c>
      <c r="AU1705" s="2">
        <v>2021</v>
      </c>
      <c r="AV1705" s="2">
        <v>10</v>
      </c>
      <c r="AW1705" s="2">
        <v>1</v>
      </c>
      <c r="AX1705" s="2" t="s">
        <v>7891</v>
      </c>
      <c r="AY1705" s="2" t="s">
        <v>7891</v>
      </c>
      <c r="AZ1705" s="2" t="s">
        <v>7891</v>
      </c>
      <c r="BA1705" s="2" t="s">
        <v>7891</v>
      </c>
      <c r="BB1705" s="2" t="s">
        <v>7891</v>
      </c>
      <c r="BC1705" s="2" t="s">
        <v>7891</v>
      </c>
      <c r="BD1705" s="2" t="s">
        <v>7891</v>
      </c>
      <c r="BE1705" s="2" t="s">
        <v>4555</v>
      </c>
      <c r="BF1705" s="2" t="s">
        <v>7891</v>
      </c>
      <c r="BG1705" s="2" t="s">
        <v>7891</v>
      </c>
      <c r="BH1705" s="2" t="s">
        <v>7891</v>
      </c>
      <c r="BI1705" s="2" t="s">
        <v>7891</v>
      </c>
      <c r="BJ1705" s="2" t="s">
        <v>7891</v>
      </c>
      <c r="BK1705" s="2" t="s">
        <v>7891</v>
      </c>
      <c r="BL1705" s="2" t="s">
        <v>7891</v>
      </c>
      <c r="BM1705" s="2">
        <v>33959562</v>
      </c>
      <c r="BN1705" s="2" t="s">
        <v>7891</v>
      </c>
      <c r="BO1705" s="2" t="s">
        <v>7891</v>
      </c>
      <c r="BP1705" s="2" t="s">
        <v>7891</v>
      </c>
      <c r="BQ1705" s="2" t="s">
        <v>7891</v>
      </c>
      <c r="BR1705" s="2" t="s">
        <v>10708</v>
      </c>
    </row>
    <row r="1706" spans="1:70" s="12" customFormat="1" ht="13" x14ac:dyDescent="0.3">
      <c r="A1706" s="12" t="s">
        <v>6816</v>
      </c>
      <c r="B1706" s="12" t="s">
        <v>6768</v>
      </c>
      <c r="C1706" s="14">
        <v>2022</v>
      </c>
      <c r="D1706" s="12" t="s">
        <v>6767</v>
      </c>
      <c r="E1706" s="12" t="s">
        <v>6771</v>
      </c>
      <c r="G1706" s="12" t="s">
        <v>6769</v>
      </c>
      <c r="H1706" s="12" t="s">
        <v>6770</v>
      </c>
      <c r="K1706" s="13">
        <v>44488</v>
      </c>
      <c r="N1706" s="12" t="s">
        <v>1757</v>
      </c>
    </row>
    <row r="1707" spans="1:70" s="12" customFormat="1" ht="13" x14ac:dyDescent="0.3">
      <c r="A1707" s="12" t="s">
        <v>11404</v>
      </c>
      <c r="B1707" s="12" t="s">
        <v>9000</v>
      </c>
      <c r="C1707" s="14" t="s">
        <v>7891</v>
      </c>
      <c r="D1707" s="12" t="s">
        <v>9001</v>
      </c>
      <c r="E1707" s="12" t="s">
        <v>9002</v>
      </c>
      <c r="U1707" s="12" t="s">
        <v>7891</v>
      </c>
      <c r="V1707" s="12" t="s">
        <v>9003</v>
      </c>
      <c r="W1707" s="12" t="s">
        <v>7891</v>
      </c>
      <c r="X1707" s="12" t="s">
        <v>7891</v>
      </c>
      <c r="Y1707" s="12" t="s">
        <v>7891</v>
      </c>
      <c r="Z1707" s="12" t="s">
        <v>7891</v>
      </c>
      <c r="AA1707" s="12" t="s">
        <v>7891</v>
      </c>
      <c r="AB1707" s="12" t="s">
        <v>9004</v>
      </c>
      <c r="AC1707" s="12" t="s">
        <v>7891</v>
      </c>
      <c r="AD1707" s="12" t="s">
        <v>7891</v>
      </c>
      <c r="AE1707" s="12" t="s">
        <v>7891</v>
      </c>
      <c r="AF1707" s="12" t="s">
        <v>7891</v>
      </c>
      <c r="AG1707" s="12" t="s">
        <v>7891</v>
      </c>
      <c r="AH1707" s="12" t="s">
        <v>7891</v>
      </c>
      <c r="AI1707" s="12" t="s">
        <v>7891</v>
      </c>
      <c r="AJ1707" s="12" t="s">
        <v>7891</v>
      </c>
      <c r="AK1707" s="12" t="s">
        <v>7891</v>
      </c>
      <c r="AL1707" s="12" t="s">
        <v>7891</v>
      </c>
      <c r="AM1707" s="12" t="s">
        <v>7891</v>
      </c>
      <c r="AN1707" s="12" t="s">
        <v>7891</v>
      </c>
      <c r="AO1707" s="12" t="s">
        <v>9005</v>
      </c>
      <c r="AP1707" s="12" t="s">
        <v>9006</v>
      </c>
      <c r="AQ1707" s="12" t="s">
        <v>7891</v>
      </c>
      <c r="AR1707" s="12" t="s">
        <v>7891</v>
      </c>
      <c r="AS1707" s="12" t="s">
        <v>7891</v>
      </c>
      <c r="AT1707" s="12" t="s">
        <v>7916</v>
      </c>
      <c r="AU1707" s="12">
        <v>2022</v>
      </c>
      <c r="AV1707" s="12">
        <v>59</v>
      </c>
      <c r="AW1707" s="12">
        <v>2</v>
      </c>
      <c r="AX1707" s="12" t="s">
        <v>7891</v>
      </c>
      <c r="AY1707" s="12" t="s">
        <v>7891</v>
      </c>
      <c r="AZ1707" s="12" t="s">
        <v>8545</v>
      </c>
      <c r="BA1707" s="12" t="s">
        <v>7891</v>
      </c>
      <c r="BB1707" s="12">
        <v>225</v>
      </c>
      <c r="BC1707" s="12">
        <v>232</v>
      </c>
      <c r="BD1707" s="12">
        <v>1.3634615211041204E+16</v>
      </c>
      <c r="BE1707" s="12" t="s">
        <v>1757</v>
      </c>
      <c r="BF1707" s="12" t="s">
        <v>7891</v>
      </c>
      <c r="BG1707" s="12" t="s">
        <v>9007</v>
      </c>
      <c r="BH1707" s="12" t="s">
        <v>7891</v>
      </c>
      <c r="BI1707" s="12" t="s">
        <v>7891</v>
      </c>
      <c r="BJ1707" s="12" t="s">
        <v>7891</v>
      </c>
      <c r="BK1707" s="12" t="s">
        <v>7891</v>
      </c>
      <c r="BL1707" s="12" t="s">
        <v>7891</v>
      </c>
      <c r="BM1707" s="12">
        <v>34665065</v>
      </c>
      <c r="BN1707" s="12" t="s">
        <v>7891</v>
      </c>
      <c r="BO1707" s="12" t="s">
        <v>7891</v>
      </c>
      <c r="BP1707" s="12" t="s">
        <v>7891</v>
      </c>
      <c r="BQ1707" s="12" t="s">
        <v>7891</v>
      </c>
      <c r="BR1707" s="12" t="s">
        <v>9008</v>
      </c>
    </row>
    <row r="1708" spans="1:70" s="2" customFormat="1" ht="13" x14ac:dyDescent="0.3">
      <c r="A1708" s="2" t="s">
        <v>1827</v>
      </c>
      <c r="B1708" s="2" t="s">
        <v>1755</v>
      </c>
      <c r="C1708" s="10" t="str">
        <f>"2022"</f>
        <v>2022</v>
      </c>
      <c r="D1708" s="2" t="s">
        <v>1754</v>
      </c>
      <c r="E1708" s="2" t="s">
        <v>1756</v>
      </c>
      <c r="F1708" s="2" t="s">
        <v>1759</v>
      </c>
      <c r="G1708" s="2" t="str">
        <f>"13634615"</f>
        <v>13634615</v>
      </c>
      <c r="I1708" s="2" t="str">
        <f>"Apr2022"</f>
        <v>Apr2022</v>
      </c>
      <c r="J1708" s="2">
        <v>59</v>
      </c>
      <c r="K1708" s="2">
        <v>2</v>
      </c>
      <c r="L1708" s="2">
        <v>225</v>
      </c>
      <c r="M1708" s="2">
        <v>8</v>
      </c>
      <c r="N1708" s="2">
        <v>156442953</v>
      </c>
      <c r="O1708" s="2" t="s">
        <v>1757</v>
      </c>
      <c r="P1708" s="2" t="s">
        <v>529</v>
      </c>
      <c r="Q1708" s="2" t="s">
        <v>507</v>
      </c>
      <c r="R1708" s="2" t="s">
        <v>1758</v>
      </c>
      <c r="U1708" s="2" t="s">
        <v>1760</v>
      </c>
    </row>
    <row r="1709" spans="1:70" s="12" customFormat="1" ht="13" x14ac:dyDescent="0.3">
      <c r="A1709" s="12" t="s">
        <v>2112</v>
      </c>
      <c r="B1709" s="12" t="s">
        <v>2065</v>
      </c>
      <c r="C1709" s="14">
        <v>2021</v>
      </c>
      <c r="D1709" s="12" t="s">
        <v>2064</v>
      </c>
      <c r="E1709" s="12" t="s">
        <v>2066</v>
      </c>
      <c r="F1709" s="12" t="s">
        <v>2071</v>
      </c>
      <c r="G1709" s="12" t="str">
        <f>"16641078"</f>
        <v>16641078</v>
      </c>
      <c r="I1709" s="12" t="str">
        <f>"20211008"</f>
        <v>20211008</v>
      </c>
      <c r="J1709" s="12">
        <v>12</v>
      </c>
      <c r="N1709" s="12" t="s">
        <v>2067</v>
      </c>
      <c r="O1709" s="12" t="s">
        <v>2068</v>
      </c>
      <c r="P1709" s="12" t="s">
        <v>2069</v>
      </c>
      <c r="Q1709" s="12" t="s">
        <v>1495</v>
      </c>
      <c r="R1709" s="12" t="s">
        <v>2070</v>
      </c>
      <c r="T1709" s="12" t="s">
        <v>2071</v>
      </c>
      <c r="U1709" s="12" t="s">
        <v>2072</v>
      </c>
    </row>
    <row r="1710" spans="1:70" s="2" customFormat="1" ht="13" x14ac:dyDescent="0.3">
      <c r="A1710" s="2" t="s">
        <v>3856</v>
      </c>
      <c r="B1710" s="2" t="s">
        <v>2065</v>
      </c>
      <c r="C1710" s="9">
        <v>2021</v>
      </c>
      <c r="D1710" s="2" t="s">
        <v>2064</v>
      </c>
      <c r="E1710" s="2" t="s">
        <v>2066</v>
      </c>
      <c r="F1710" s="2" t="s">
        <v>2071</v>
      </c>
      <c r="G1710" s="2" t="str">
        <f>"16641078"</f>
        <v>16641078</v>
      </c>
      <c r="I1710" s="2" t="str">
        <f>"20211008"</f>
        <v>20211008</v>
      </c>
      <c r="J1710" s="2">
        <v>12</v>
      </c>
      <c r="N1710" s="2" t="s">
        <v>2067</v>
      </c>
      <c r="O1710" s="2" t="s">
        <v>2068</v>
      </c>
      <c r="P1710" s="2" t="s">
        <v>2069</v>
      </c>
      <c r="Q1710" s="2" t="s">
        <v>1495</v>
      </c>
      <c r="R1710" s="2" t="s">
        <v>2070</v>
      </c>
      <c r="T1710" s="2" t="s">
        <v>2071</v>
      </c>
      <c r="U1710" s="2" t="s">
        <v>2072</v>
      </c>
    </row>
    <row r="1711" spans="1:70" s="2" customFormat="1" ht="13" x14ac:dyDescent="0.3">
      <c r="A1711" s="2" t="s">
        <v>3856</v>
      </c>
      <c r="B1711" s="2" t="s">
        <v>2170</v>
      </c>
      <c r="C1711" s="9">
        <v>2020</v>
      </c>
      <c r="D1711" s="2" t="s">
        <v>2169</v>
      </c>
      <c r="E1711" s="2" t="s">
        <v>2171</v>
      </c>
      <c r="F1711" s="2" t="s">
        <v>2175</v>
      </c>
      <c r="G1711" s="2" t="str">
        <f>"09602011"</f>
        <v>09602011</v>
      </c>
      <c r="I1711" s="2" t="str">
        <f>"20210801"</f>
        <v>20210801</v>
      </c>
      <c r="J1711" s="2">
        <v>31</v>
      </c>
      <c r="K1711" s="2">
        <v>7</v>
      </c>
      <c r="L1711" s="2">
        <v>1105</v>
      </c>
      <c r="M1711" s="2">
        <v>25</v>
      </c>
      <c r="N1711" s="2" t="s">
        <v>2172</v>
      </c>
      <c r="O1711" s="2" t="s">
        <v>2173</v>
      </c>
      <c r="P1711" s="2" t="s">
        <v>2118</v>
      </c>
      <c r="Q1711" s="2" t="s">
        <v>1495</v>
      </c>
      <c r="R1711" s="2" t="s">
        <v>2174</v>
      </c>
      <c r="T1711" s="2" t="s">
        <v>2175</v>
      </c>
      <c r="U1711" s="2" t="s">
        <v>2176</v>
      </c>
    </row>
    <row r="1712" spans="1:70" s="2" customFormat="1" ht="13" x14ac:dyDescent="0.3">
      <c r="A1712" s="2" t="s">
        <v>3856</v>
      </c>
      <c r="B1712" s="2" t="s">
        <v>2972</v>
      </c>
      <c r="C1712" s="9">
        <v>2021</v>
      </c>
      <c r="D1712" s="2" t="s">
        <v>2971</v>
      </c>
      <c r="E1712" s="2" t="s">
        <v>2034</v>
      </c>
      <c r="F1712" s="2" t="s">
        <v>2976</v>
      </c>
      <c r="G1712" s="2" t="str">
        <f>"04194217"</f>
        <v>04194217</v>
      </c>
      <c r="H1712" s="2" t="str">
        <f>"9798738629358"</f>
        <v>9798738629358</v>
      </c>
      <c r="I1712" s="2" t="str">
        <f>"20210101"</f>
        <v>20210101</v>
      </c>
      <c r="J1712" s="2">
        <v>82</v>
      </c>
      <c r="K1712" s="2" t="s">
        <v>2973</v>
      </c>
      <c r="N1712" s="2" t="s">
        <v>2974</v>
      </c>
      <c r="P1712" s="2" t="s">
        <v>2037</v>
      </c>
      <c r="Q1712" s="2" t="s">
        <v>2038</v>
      </c>
      <c r="R1712" s="2" t="s">
        <v>2975</v>
      </c>
      <c r="T1712" s="2" t="s">
        <v>2976</v>
      </c>
      <c r="U1712" s="2" t="s">
        <v>2977</v>
      </c>
    </row>
    <row r="1713" spans="1:70" s="2" customFormat="1" ht="13" x14ac:dyDescent="0.3">
      <c r="A1713" s="2" t="s">
        <v>11408</v>
      </c>
      <c r="B1713" s="2" t="s">
        <v>11638</v>
      </c>
      <c r="C1713" s="9" t="s">
        <v>7891</v>
      </c>
      <c r="D1713" s="2" t="s">
        <v>11639</v>
      </c>
      <c r="E1713" s="2" t="s">
        <v>11640</v>
      </c>
      <c r="U1713" s="2" t="s">
        <v>7891</v>
      </c>
      <c r="V1713" s="2" t="s">
        <v>11641</v>
      </c>
      <c r="W1713" s="2" t="s">
        <v>7891</v>
      </c>
      <c r="X1713" s="2" t="s">
        <v>7891</v>
      </c>
      <c r="Y1713" s="2" t="s">
        <v>7891</v>
      </c>
      <c r="Z1713" s="2" t="s">
        <v>7891</v>
      </c>
      <c r="AA1713" s="2" t="s">
        <v>11642</v>
      </c>
      <c r="AB1713" s="2" t="s">
        <v>11643</v>
      </c>
      <c r="AC1713" s="2" t="s">
        <v>7891</v>
      </c>
      <c r="AD1713" s="2" t="s">
        <v>7891</v>
      </c>
      <c r="AE1713" s="2" t="s">
        <v>7891</v>
      </c>
      <c r="AF1713" s="2" t="s">
        <v>7891</v>
      </c>
      <c r="AG1713" s="2" t="s">
        <v>7891</v>
      </c>
      <c r="AH1713" s="2" t="s">
        <v>7891</v>
      </c>
      <c r="AI1713" s="2" t="s">
        <v>7891</v>
      </c>
      <c r="AJ1713" s="2" t="s">
        <v>7891</v>
      </c>
      <c r="AK1713" s="2" t="s">
        <v>7891</v>
      </c>
      <c r="AL1713" s="2" t="s">
        <v>7891</v>
      </c>
      <c r="AM1713" s="2" t="s">
        <v>7891</v>
      </c>
      <c r="AN1713" s="2" t="s">
        <v>7891</v>
      </c>
      <c r="AO1713" s="2" t="s">
        <v>11644</v>
      </c>
      <c r="AP1713" s="2" t="s">
        <v>7891</v>
      </c>
      <c r="AQ1713" s="2" t="s">
        <v>7891</v>
      </c>
      <c r="AR1713" s="2" t="s">
        <v>7891</v>
      </c>
      <c r="AS1713" s="2" t="s">
        <v>7891</v>
      </c>
      <c r="AT1713" s="2" t="s">
        <v>11645</v>
      </c>
      <c r="AU1713" s="2">
        <v>2021</v>
      </c>
      <c r="AV1713" s="2">
        <v>2</v>
      </c>
      <c r="AW1713" s="2">
        <v>2</v>
      </c>
      <c r="AX1713" s="2" t="s">
        <v>7891</v>
      </c>
      <c r="AY1713" s="2" t="s">
        <v>7891</v>
      </c>
      <c r="AZ1713" s="2" t="s">
        <v>7891</v>
      </c>
      <c r="BA1713" s="2" t="s">
        <v>7891</v>
      </c>
      <c r="BB1713" s="2" t="s">
        <v>7891</v>
      </c>
      <c r="BC1713" s="2" t="s">
        <v>7891</v>
      </c>
      <c r="BD1713" s="2">
        <v>100176</v>
      </c>
      <c r="BE1713" s="2" t="s">
        <v>11646</v>
      </c>
      <c r="BF1713" s="2" t="s">
        <v>7891</v>
      </c>
      <c r="BG1713" s="2" t="s">
        <v>10231</v>
      </c>
      <c r="BH1713" s="2" t="s">
        <v>7891</v>
      </c>
      <c r="BI1713" s="2" t="s">
        <v>7891</v>
      </c>
      <c r="BJ1713" s="2" t="s">
        <v>7891</v>
      </c>
      <c r="BK1713" s="2" t="s">
        <v>7891</v>
      </c>
      <c r="BL1713" s="2" t="s">
        <v>7891</v>
      </c>
      <c r="BM1713" s="2">
        <v>33659906</v>
      </c>
      <c r="BN1713" s="2" t="s">
        <v>7891</v>
      </c>
      <c r="BO1713" s="2" t="s">
        <v>7891</v>
      </c>
      <c r="BP1713" s="2" t="s">
        <v>7891</v>
      </c>
      <c r="BQ1713" s="2" t="s">
        <v>7891</v>
      </c>
      <c r="BR1713" s="2" t="s">
        <v>11647</v>
      </c>
    </row>
    <row r="1714" spans="1:70" s="2" customFormat="1" ht="13" x14ac:dyDescent="0.3">
      <c r="A1714" s="2" t="s">
        <v>6816</v>
      </c>
      <c r="B1714" s="2" t="s">
        <v>6812</v>
      </c>
      <c r="C1714" s="9">
        <v>2021</v>
      </c>
      <c r="D1714" s="2" t="s">
        <v>6811</v>
      </c>
      <c r="E1714" s="2" t="s">
        <v>6583</v>
      </c>
      <c r="G1714" s="2" t="s">
        <v>6813</v>
      </c>
      <c r="H1714" s="2" t="s">
        <v>6814</v>
      </c>
      <c r="K1714" s="11">
        <v>43838</v>
      </c>
      <c r="N1714" s="2" t="s">
        <v>6815</v>
      </c>
    </row>
    <row r="1715" spans="1:70" s="2" customFormat="1" ht="13" x14ac:dyDescent="0.3">
      <c r="A1715" s="2" t="s">
        <v>11404</v>
      </c>
      <c r="B1715" s="2" t="s">
        <v>9425</v>
      </c>
      <c r="C1715" s="9" t="s">
        <v>7891</v>
      </c>
      <c r="D1715" s="2" t="s">
        <v>4299</v>
      </c>
      <c r="E1715" s="2" t="s">
        <v>9426</v>
      </c>
      <c r="U1715" s="2" t="s">
        <v>7891</v>
      </c>
      <c r="V1715" s="2" t="s">
        <v>9427</v>
      </c>
      <c r="W1715" s="2" t="s">
        <v>7891</v>
      </c>
      <c r="X1715" s="2" t="s">
        <v>7891</v>
      </c>
      <c r="Y1715" s="2" t="s">
        <v>7891</v>
      </c>
      <c r="Z1715" s="2" t="s">
        <v>7891</v>
      </c>
      <c r="AA1715" s="2" t="s">
        <v>7891</v>
      </c>
      <c r="AB1715" s="2" t="s">
        <v>9428</v>
      </c>
      <c r="AC1715" s="2" t="s">
        <v>7891</v>
      </c>
      <c r="AD1715" s="2" t="s">
        <v>7891</v>
      </c>
      <c r="AE1715" s="2" t="s">
        <v>7891</v>
      </c>
      <c r="AF1715" s="2" t="s">
        <v>7891</v>
      </c>
      <c r="AG1715" s="2" t="s">
        <v>7891</v>
      </c>
      <c r="AH1715" s="2" t="s">
        <v>7891</v>
      </c>
      <c r="AI1715" s="2" t="s">
        <v>7891</v>
      </c>
      <c r="AJ1715" s="2" t="s">
        <v>7891</v>
      </c>
      <c r="AK1715" s="2" t="s">
        <v>7891</v>
      </c>
      <c r="AL1715" s="2" t="s">
        <v>7891</v>
      </c>
      <c r="AM1715" s="2" t="s">
        <v>7891</v>
      </c>
      <c r="AN1715" s="2" t="s">
        <v>7891</v>
      </c>
      <c r="AO1715" s="2" t="s">
        <v>9429</v>
      </c>
      <c r="AP1715" s="2" t="s">
        <v>9430</v>
      </c>
      <c r="AQ1715" s="2" t="s">
        <v>7891</v>
      </c>
      <c r="AR1715" s="2" t="s">
        <v>7891</v>
      </c>
      <c r="AS1715" s="2" t="s">
        <v>7891</v>
      </c>
      <c r="AT1715" s="2" t="s">
        <v>7891</v>
      </c>
      <c r="AU1715" s="2" t="s">
        <v>7891</v>
      </c>
      <c r="AV1715" s="2" t="s">
        <v>7891</v>
      </c>
      <c r="AW1715" s="2" t="s">
        <v>7891</v>
      </c>
      <c r="AX1715" s="2" t="s">
        <v>7891</v>
      </c>
      <c r="AY1715" s="2" t="s">
        <v>7891</v>
      </c>
      <c r="AZ1715" s="2" t="s">
        <v>7891</v>
      </c>
      <c r="BA1715" s="2" t="s">
        <v>7891</v>
      </c>
      <c r="BB1715" s="2" t="s">
        <v>7891</v>
      </c>
      <c r="BC1715" s="2" t="s">
        <v>7891</v>
      </c>
      <c r="BD1715" s="2" t="s">
        <v>7891</v>
      </c>
      <c r="BE1715" s="2" t="s">
        <v>4304</v>
      </c>
      <c r="BF1715" s="2" t="s">
        <v>7891</v>
      </c>
      <c r="BG1715" s="2" t="s">
        <v>9417</v>
      </c>
      <c r="BH1715" s="2" t="s">
        <v>7891</v>
      </c>
      <c r="BI1715" s="2" t="s">
        <v>7891</v>
      </c>
      <c r="BJ1715" s="2" t="s">
        <v>7891</v>
      </c>
      <c r="BK1715" s="2" t="s">
        <v>7891</v>
      </c>
      <c r="BL1715" s="2" t="s">
        <v>7891</v>
      </c>
      <c r="BM1715" s="2">
        <v>34330794</v>
      </c>
      <c r="BN1715" s="2" t="s">
        <v>7891</v>
      </c>
      <c r="BO1715" s="2" t="s">
        <v>7891</v>
      </c>
      <c r="BP1715" s="2" t="s">
        <v>7891</v>
      </c>
      <c r="BQ1715" s="2" t="s">
        <v>7891</v>
      </c>
      <c r="BR1715" s="2" t="s">
        <v>9431</v>
      </c>
    </row>
    <row r="1716" spans="1:70" s="2" customFormat="1" ht="13" x14ac:dyDescent="0.3">
      <c r="A1716" s="2" t="s">
        <v>1827</v>
      </c>
      <c r="B1716" s="2" t="s">
        <v>1778</v>
      </c>
      <c r="C1716" s="10">
        <v>2022</v>
      </c>
      <c r="D1716" s="2" t="s">
        <v>1777</v>
      </c>
      <c r="E1716" s="2" t="s">
        <v>1762</v>
      </c>
      <c r="G1716" s="2" t="str">
        <f>"00168335"</f>
        <v>00168335</v>
      </c>
      <c r="I1716" s="2" t="str">
        <f>"Apr-Jun2022"</f>
        <v>Apr-Jun2022</v>
      </c>
      <c r="J1716" s="2">
        <v>82</v>
      </c>
      <c r="K1716" s="2">
        <v>2</v>
      </c>
      <c r="L1716" s="2">
        <v>20</v>
      </c>
      <c r="M1716" s="2">
        <v>0</v>
      </c>
      <c r="N1716" s="2">
        <v>156120751</v>
      </c>
      <c r="P1716" s="2" t="s">
        <v>1763</v>
      </c>
      <c r="Q1716" s="2" t="s">
        <v>1104</v>
      </c>
      <c r="R1716" s="2" t="s">
        <v>1779</v>
      </c>
      <c r="U1716" s="2" t="s">
        <v>1780</v>
      </c>
    </row>
    <row r="1717" spans="1:70" s="2" customFormat="1" ht="13" x14ac:dyDescent="0.3">
      <c r="A1717" s="2" t="s">
        <v>1827</v>
      </c>
      <c r="B1717" s="2" t="s">
        <v>1133</v>
      </c>
      <c r="C1717" s="10" t="str">
        <f>"2022"</f>
        <v>2022</v>
      </c>
      <c r="D1717" s="2" t="s">
        <v>1132</v>
      </c>
      <c r="E1717" s="2" t="s">
        <v>1134</v>
      </c>
      <c r="G1717" s="2" t="str">
        <f>"00286273"</f>
        <v>00286273</v>
      </c>
      <c r="I1717" s="2" t="str">
        <f>"Apr2022"</f>
        <v>Apr2022</v>
      </c>
      <c r="J1717" s="2">
        <v>67</v>
      </c>
      <c r="K1717" s="2">
        <v>2</v>
      </c>
      <c r="L1717" s="2">
        <v>8</v>
      </c>
      <c r="M1717" s="2">
        <v>3</v>
      </c>
      <c r="N1717" s="2">
        <v>155925587</v>
      </c>
      <c r="P1717" s="2" t="s">
        <v>1135</v>
      </c>
      <c r="Q1717" s="2" t="s">
        <v>669</v>
      </c>
      <c r="R1717" s="2" t="s">
        <v>1136</v>
      </c>
      <c r="U1717" s="2" t="s">
        <v>1137</v>
      </c>
    </row>
    <row r="1718" spans="1:70" s="12" customFormat="1" ht="13" x14ac:dyDescent="0.3">
      <c r="A1718" s="12" t="s">
        <v>6816</v>
      </c>
      <c r="B1718" s="12" t="s">
        <v>6252</v>
      </c>
      <c r="C1718" s="14">
        <v>2020</v>
      </c>
      <c r="D1718" s="12" t="s">
        <v>6251</v>
      </c>
      <c r="E1718" s="12" t="s">
        <v>4371</v>
      </c>
      <c r="G1718" s="12" t="s">
        <v>6253</v>
      </c>
      <c r="H1718" s="12" t="s">
        <v>6254</v>
      </c>
      <c r="K1718" s="13">
        <v>44135</v>
      </c>
      <c r="N1718" s="12" t="s">
        <v>516</v>
      </c>
    </row>
    <row r="1719" spans="1:70" s="2" customFormat="1" ht="13" x14ac:dyDescent="0.3">
      <c r="A1719" s="2" t="s">
        <v>1827</v>
      </c>
      <c r="B1719" s="2" t="s">
        <v>514</v>
      </c>
      <c r="C1719" s="10" t="str">
        <f>"2020"</f>
        <v>2020</v>
      </c>
      <c r="D1719" s="2" t="s">
        <v>513</v>
      </c>
      <c r="E1719" s="2" t="s">
        <v>515</v>
      </c>
      <c r="F1719" s="2" t="s">
        <v>518</v>
      </c>
      <c r="G1719" s="2" t="str">
        <f>"01638343"</f>
        <v>01638343</v>
      </c>
      <c r="I1719" s="2" t="str">
        <f>"Nov2020"</f>
        <v>Nov2020</v>
      </c>
      <c r="J1719" s="2">
        <v>67</v>
      </c>
      <c r="L1719" s="2">
        <v>127</v>
      </c>
      <c r="M1719" s="2">
        <v>9</v>
      </c>
      <c r="N1719" s="2">
        <v>147344122</v>
      </c>
      <c r="O1719" s="2" t="s">
        <v>516</v>
      </c>
      <c r="P1719" s="2" t="s">
        <v>449</v>
      </c>
      <c r="Q1719" s="2" t="s">
        <v>442</v>
      </c>
      <c r="R1719" s="2" t="s">
        <v>517</v>
      </c>
      <c r="U1719" s="2" t="s">
        <v>519</v>
      </c>
    </row>
    <row r="1720" spans="1:70" s="2" customFormat="1" ht="13" x14ac:dyDescent="0.3">
      <c r="A1720" s="2" t="s">
        <v>11404</v>
      </c>
      <c r="B1720" s="2" t="s">
        <v>8095</v>
      </c>
      <c r="C1720" s="9" t="s">
        <v>7891</v>
      </c>
      <c r="D1720" s="2" t="s">
        <v>8070</v>
      </c>
      <c r="E1720" s="2" t="s">
        <v>8071</v>
      </c>
      <c r="U1720" s="2" t="s">
        <v>7891</v>
      </c>
      <c r="V1720" s="2" t="s">
        <v>7891</v>
      </c>
      <c r="W1720" s="2" t="s">
        <v>7891</v>
      </c>
      <c r="X1720" s="2" t="s">
        <v>7891</v>
      </c>
      <c r="Y1720" s="2" t="s">
        <v>7891</v>
      </c>
      <c r="Z1720" s="2" t="s">
        <v>7891</v>
      </c>
      <c r="AA1720" s="2" t="s">
        <v>7891</v>
      </c>
      <c r="AB1720" s="2" t="s">
        <v>7891</v>
      </c>
      <c r="AC1720" s="2" t="s">
        <v>7891</v>
      </c>
      <c r="AD1720" s="2" t="s">
        <v>7891</v>
      </c>
      <c r="AE1720" s="2" t="s">
        <v>7891</v>
      </c>
      <c r="AF1720" s="2" t="s">
        <v>7891</v>
      </c>
      <c r="AG1720" s="2" t="s">
        <v>7891</v>
      </c>
      <c r="AH1720" s="2" t="s">
        <v>7891</v>
      </c>
      <c r="AI1720" s="2" t="s">
        <v>7891</v>
      </c>
      <c r="AJ1720" s="2" t="s">
        <v>7891</v>
      </c>
      <c r="AK1720" s="2" t="s">
        <v>7891</v>
      </c>
      <c r="AL1720" s="2" t="s">
        <v>7891</v>
      </c>
      <c r="AM1720" s="2" t="s">
        <v>7891</v>
      </c>
      <c r="AN1720" s="2" t="s">
        <v>7891</v>
      </c>
      <c r="AO1720" s="2" t="s">
        <v>8073</v>
      </c>
      <c r="AP1720" s="2" t="s">
        <v>8074</v>
      </c>
      <c r="AQ1720" s="2" t="s">
        <v>7891</v>
      </c>
      <c r="AR1720" s="2" t="s">
        <v>7891</v>
      </c>
      <c r="AS1720" s="2" t="s">
        <v>7891</v>
      </c>
      <c r="AT1720" s="2" t="s">
        <v>7967</v>
      </c>
      <c r="AU1720" s="2">
        <v>2022</v>
      </c>
      <c r="AV1720" s="2">
        <v>23</v>
      </c>
      <c r="AW1720" s="2">
        <v>3</v>
      </c>
      <c r="AX1720" s="2" t="s">
        <v>7891</v>
      </c>
      <c r="AY1720" s="2" t="s">
        <v>7891</v>
      </c>
      <c r="AZ1720" s="2" t="s">
        <v>7891</v>
      </c>
      <c r="BA1720" s="2" t="s">
        <v>7891</v>
      </c>
      <c r="BB1720" s="2">
        <v>126</v>
      </c>
      <c r="BC1720" s="2">
        <v>126</v>
      </c>
      <c r="BD1720" s="2" t="s">
        <v>7891</v>
      </c>
      <c r="BE1720" s="2" t="s">
        <v>8096</v>
      </c>
      <c r="BF1720" s="2" t="s">
        <v>7891</v>
      </c>
      <c r="BG1720" s="2" t="s">
        <v>7891</v>
      </c>
      <c r="BH1720" s="2" t="s">
        <v>7891</v>
      </c>
      <c r="BI1720" s="2" t="s">
        <v>7891</v>
      </c>
      <c r="BJ1720" s="2" t="s">
        <v>7891</v>
      </c>
      <c r="BK1720" s="2" t="s">
        <v>7891</v>
      </c>
      <c r="BL1720" s="2" t="s">
        <v>7891</v>
      </c>
      <c r="BM1720" s="2" t="s">
        <v>7891</v>
      </c>
      <c r="BN1720" s="2" t="s">
        <v>7891</v>
      </c>
      <c r="BO1720" s="2" t="s">
        <v>7891</v>
      </c>
      <c r="BP1720" s="2" t="s">
        <v>7891</v>
      </c>
      <c r="BQ1720" s="2" t="s">
        <v>7891</v>
      </c>
      <c r="BR1720" s="2" t="s">
        <v>8097</v>
      </c>
    </row>
    <row r="1721" spans="1:70" s="2" customFormat="1" ht="13" x14ac:dyDescent="0.3">
      <c r="A1721" s="2" t="s">
        <v>11404</v>
      </c>
      <c r="B1721" s="2" t="s">
        <v>10201</v>
      </c>
      <c r="C1721" s="9" t="s">
        <v>7891</v>
      </c>
      <c r="D1721" s="2" t="s">
        <v>10202</v>
      </c>
      <c r="E1721" s="2" t="s">
        <v>10203</v>
      </c>
      <c r="U1721" s="2" t="s">
        <v>7891</v>
      </c>
      <c r="V1721" s="2" t="s">
        <v>10204</v>
      </c>
      <c r="W1721" s="2" t="s">
        <v>7891</v>
      </c>
      <c r="X1721" s="2" t="s">
        <v>7891</v>
      </c>
      <c r="Y1721" s="2" t="s">
        <v>7891</v>
      </c>
      <c r="Z1721" s="2" t="s">
        <v>7891</v>
      </c>
      <c r="AA1721" s="2" t="s">
        <v>10205</v>
      </c>
      <c r="AB1721" s="2" t="s">
        <v>10206</v>
      </c>
      <c r="AC1721" s="2" t="s">
        <v>7891</v>
      </c>
      <c r="AD1721" s="2" t="s">
        <v>7891</v>
      </c>
      <c r="AE1721" s="2" t="s">
        <v>7891</v>
      </c>
      <c r="AF1721" s="2" t="s">
        <v>7891</v>
      </c>
      <c r="AG1721" s="2" t="s">
        <v>7891</v>
      </c>
      <c r="AH1721" s="2" t="s">
        <v>7891</v>
      </c>
      <c r="AI1721" s="2" t="s">
        <v>7891</v>
      </c>
      <c r="AJ1721" s="2" t="s">
        <v>7891</v>
      </c>
      <c r="AK1721" s="2" t="s">
        <v>7891</v>
      </c>
      <c r="AL1721" s="2" t="s">
        <v>7891</v>
      </c>
      <c r="AM1721" s="2" t="s">
        <v>7891</v>
      </c>
      <c r="AN1721" s="2" t="s">
        <v>7891</v>
      </c>
      <c r="AO1721" s="2" t="s">
        <v>10207</v>
      </c>
      <c r="AP1721" s="2" t="s">
        <v>10208</v>
      </c>
      <c r="AQ1721" s="2" t="s">
        <v>7891</v>
      </c>
      <c r="AR1721" s="2" t="s">
        <v>7891</v>
      </c>
      <c r="AS1721" s="2" t="s">
        <v>7891</v>
      </c>
      <c r="AT1721" s="2" t="s">
        <v>8331</v>
      </c>
      <c r="AU1721" s="2">
        <v>2021</v>
      </c>
      <c r="AV1721" s="2">
        <v>35</v>
      </c>
      <c r="AW1721" s="2">
        <v>2</v>
      </c>
      <c r="AX1721" s="2" t="s">
        <v>7891</v>
      </c>
      <c r="AY1721" s="2" t="s">
        <v>7891</v>
      </c>
      <c r="AZ1721" s="2" t="s">
        <v>7891</v>
      </c>
      <c r="BA1721" s="2" t="s">
        <v>7891</v>
      </c>
      <c r="BB1721" s="2">
        <v>232</v>
      </c>
      <c r="BC1721" s="2">
        <v>240</v>
      </c>
      <c r="BD1721" s="2" t="s">
        <v>7891</v>
      </c>
      <c r="BE1721" s="2" t="s">
        <v>10209</v>
      </c>
      <c r="BF1721" s="2" t="s">
        <v>7891</v>
      </c>
      <c r="BG1721" s="2" t="s">
        <v>7891</v>
      </c>
      <c r="BH1721" s="2" t="s">
        <v>7891</v>
      </c>
      <c r="BI1721" s="2" t="s">
        <v>7891</v>
      </c>
      <c r="BJ1721" s="2" t="s">
        <v>7891</v>
      </c>
      <c r="BK1721" s="2" t="s">
        <v>7891</v>
      </c>
      <c r="BL1721" s="2" t="s">
        <v>7891</v>
      </c>
      <c r="BM1721" s="2">
        <v>33764113</v>
      </c>
      <c r="BN1721" s="2" t="s">
        <v>7891</v>
      </c>
      <c r="BO1721" s="2" t="s">
        <v>7891</v>
      </c>
      <c r="BP1721" s="2" t="s">
        <v>7891</v>
      </c>
      <c r="BQ1721" s="2" t="s">
        <v>7891</v>
      </c>
      <c r="BR1721" s="2" t="s">
        <v>10210</v>
      </c>
    </row>
    <row r="1722" spans="1:70" s="12" customFormat="1" ht="13" x14ac:dyDescent="0.3">
      <c r="A1722" s="12" t="s">
        <v>11404</v>
      </c>
      <c r="B1722" s="12" t="s">
        <v>10709</v>
      </c>
      <c r="C1722" s="14" t="s">
        <v>7891</v>
      </c>
      <c r="D1722" s="12" t="s">
        <v>10710</v>
      </c>
      <c r="E1722" s="12" t="s">
        <v>10711</v>
      </c>
      <c r="U1722" s="12" t="s">
        <v>7891</v>
      </c>
      <c r="V1722" s="12" t="s">
        <v>10712</v>
      </c>
      <c r="W1722" s="12" t="s">
        <v>7891</v>
      </c>
      <c r="X1722" s="12" t="s">
        <v>7891</v>
      </c>
      <c r="Y1722" s="12" t="s">
        <v>7891</v>
      </c>
      <c r="Z1722" s="12" t="s">
        <v>7891</v>
      </c>
      <c r="AA1722" s="12" t="s">
        <v>7891</v>
      </c>
      <c r="AB1722" s="12" t="s">
        <v>7891</v>
      </c>
      <c r="AC1722" s="12" t="s">
        <v>7891</v>
      </c>
      <c r="AD1722" s="12" t="s">
        <v>7891</v>
      </c>
      <c r="AE1722" s="12" t="s">
        <v>7891</v>
      </c>
      <c r="AF1722" s="12" t="s">
        <v>7891</v>
      </c>
      <c r="AG1722" s="12" t="s">
        <v>7891</v>
      </c>
      <c r="AH1722" s="12" t="s">
        <v>7891</v>
      </c>
      <c r="AI1722" s="12" t="s">
        <v>7891</v>
      </c>
      <c r="AJ1722" s="12" t="s">
        <v>7891</v>
      </c>
      <c r="AK1722" s="12" t="s">
        <v>7891</v>
      </c>
      <c r="AL1722" s="12" t="s">
        <v>7891</v>
      </c>
      <c r="AM1722" s="12" t="s">
        <v>7891</v>
      </c>
      <c r="AN1722" s="12" t="s">
        <v>7891</v>
      </c>
      <c r="AO1722" s="12" t="s">
        <v>10713</v>
      </c>
      <c r="AP1722" s="12" t="s">
        <v>10714</v>
      </c>
      <c r="AQ1722" s="12" t="s">
        <v>7891</v>
      </c>
      <c r="AR1722" s="12" t="s">
        <v>7891</v>
      </c>
      <c r="AS1722" s="12" t="s">
        <v>7891</v>
      </c>
      <c r="AT1722" s="12" t="s">
        <v>7891</v>
      </c>
      <c r="AU1722" s="12">
        <v>2021</v>
      </c>
      <c r="AV1722" s="12">
        <v>65</v>
      </c>
      <c r="AW1722" s="12">
        <v>2</v>
      </c>
      <c r="AX1722" s="12" t="s">
        <v>7891</v>
      </c>
      <c r="AY1722" s="12" t="s">
        <v>7891</v>
      </c>
      <c r="AZ1722" s="12" t="s">
        <v>7891</v>
      </c>
      <c r="BA1722" s="12" t="s">
        <v>7891</v>
      </c>
      <c r="BB1722" s="12">
        <v>178</v>
      </c>
      <c r="BC1722" s="12">
        <v>200</v>
      </c>
      <c r="BD1722" s="12" t="s">
        <v>7891</v>
      </c>
      <c r="BE1722" s="12" t="s">
        <v>3811</v>
      </c>
      <c r="BF1722" s="12" t="s">
        <v>7891</v>
      </c>
      <c r="BG1722" s="12" t="s">
        <v>7891</v>
      </c>
      <c r="BH1722" s="12" t="s">
        <v>7891</v>
      </c>
      <c r="BI1722" s="12" t="s">
        <v>7891</v>
      </c>
      <c r="BJ1722" s="12" t="s">
        <v>7891</v>
      </c>
      <c r="BK1722" s="12" t="s">
        <v>7891</v>
      </c>
      <c r="BL1722" s="12" t="s">
        <v>7891</v>
      </c>
      <c r="BM1722" s="12" t="s">
        <v>7891</v>
      </c>
      <c r="BN1722" s="12" t="s">
        <v>7891</v>
      </c>
      <c r="BO1722" s="12" t="s">
        <v>7891</v>
      </c>
      <c r="BP1722" s="12" t="s">
        <v>7891</v>
      </c>
      <c r="BQ1722" s="12" t="s">
        <v>7891</v>
      </c>
      <c r="BR1722" s="12" t="s">
        <v>10715</v>
      </c>
    </row>
    <row r="1723" spans="1:70" s="12" customFormat="1" ht="13" x14ac:dyDescent="0.3">
      <c r="A1723" s="12" t="s">
        <v>11410</v>
      </c>
      <c r="B1723" s="12" t="s">
        <v>10709</v>
      </c>
      <c r="C1723" s="14" t="s">
        <v>7891</v>
      </c>
      <c r="D1723" s="12" t="s">
        <v>10710</v>
      </c>
      <c r="E1723" s="12" t="s">
        <v>10711</v>
      </c>
      <c r="U1723" s="12" t="s">
        <v>7891</v>
      </c>
      <c r="V1723" s="12" t="s">
        <v>10712</v>
      </c>
      <c r="W1723" s="12" t="s">
        <v>7891</v>
      </c>
      <c r="X1723" s="12" t="s">
        <v>7891</v>
      </c>
      <c r="Y1723" s="12" t="s">
        <v>7891</v>
      </c>
      <c r="Z1723" s="12" t="s">
        <v>7891</v>
      </c>
      <c r="AA1723" s="12" t="s">
        <v>7891</v>
      </c>
      <c r="AB1723" s="12" t="s">
        <v>7891</v>
      </c>
      <c r="AC1723" s="12" t="s">
        <v>7891</v>
      </c>
      <c r="AD1723" s="12" t="s">
        <v>7891</v>
      </c>
      <c r="AE1723" s="12" t="s">
        <v>7891</v>
      </c>
      <c r="AF1723" s="12" t="s">
        <v>7891</v>
      </c>
      <c r="AG1723" s="12" t="s">
        <v>7891</v>
      </c>
      <c r="AH1723" s="12" t="s">
        <v>7891</v>
      </c>
      <c r="AI1723" s="12" t="s">
        <v>7891</v>
      </c>
      <c r="AJ1723" s="12" t="s">
        <v>7891</v>
      </c>
      <c r="AK1723" s="12" t="s">
        <v>7891</v>
      </c>
      <c r="AL1723" s="12" t="s">
        <v>7891</v>
      </c>
      <c r="AM1723" s="12" t="s">
        <v>7891</v>
      </c>
      <c r="AN1723" s="12" t="s">
        <v>7891</v>
      </c>
      <c r="AO1723" s="12" t="s">
        <v>10713</v>
      </c>
      <c r="AP1723" s="12" t="s">
        <v>10714</v>
      </c>
      <c r="AQ1723" s="12" t="s">
        <v>7891</v>
      </c>
      <c r="AR1723" s="12" t="s">
        <v>7891</v>
      </c>
      <c r="AS1723" s="12" t="s">
        <v>7891</v>
      </c>
      <c r="AT1723" s="12" t="s">
        <v>7891</v>
      </c>
      <c r="AU1723" s="12">
        <v>2021</v>
      </c>
      <c r="AV1723" s="12">
        <v>65</v>
      </c>
      <c r="AW1723" s="12">
        <v>2</v>
      </c>
      <c r="AX1723" s="12" t="s">
        <v>7891</v>
      </c>
      <c r="AY1723" s="12" t="s">
        <v>7891</v>
      </c>
      <c r="AZ1723" s="12" t="s">
        <v>7891</v>
      </c>
      <c r="BA1723" s="12" t="s">
        <v>7891</v>
      </c>
      <c r="BB1723" s="12">
        <v>178</v>
      </c>
      <c r="BC1723" s="12">
        <v>200</v>
      </c>
      <c r="BD1723" s="12" t="s">
        <v>7891</v>
      </c>
      <c r="BE1723" s="12" t="s">
        <v>3811</v>
      </c>
      <c r="BF1723" s="12" t="s">
        <v>7891</v>
      </c>
      <c r="BG1723" s="12" t="s">
        <v>7891</v>
      </c>
      <c r="BH1723" s="12" t="s">
        <v>7891</v>
      </c>
      <c r="BI1723" s="12" t="s">
        <v>7891</v>
      </c>
      <c r="BJ1723" s="12" t="s">
        <v>7891</v>
      </c>
      <c r="BK1723" s="12" t="s">
        <v>7891</v>
      </c>
      <c r="BL1723" s="12" t="s">
        <v>7891</v>
      </c>
      <c r="BM1723" s="12" t="s">
        <v>7891</v>
      </c>
      <c r="BN1723" s="12" t="s">
        <v>7891</v>
      </c>
      <c r="BO1723" s="12" t="s">
        <v>7891</v>
      </c>
      <c r="BP1723" s="12" t="s">
        <v>7891</v>
      </c>
      <c r="BQ1723" s="12" t="s">
        <v>7891</v>
      </c>
      <c r="BR1723" s="12" t="s">
        <v>10715</v>
      </c>
    </row>
    <row r="1724" spans="1:70" s="2" customFormat="1" ht="13" x14ac:dyDescent="0.3">
      <c r="A1724" s="2" t="s">
        <v>3856</v>
      </c>
      <c r="B1724" s="2" t="s">
        <v>3808</v>
      </c>
      <c r="C1724" s="9">
        <v>2021</v>
      </c>
      <c r="D1724" s="2" t="s">
        <v>3807</v>
      </c>
      <c r="E1724" s="2" t="s">
        <v>3809</v>
      </c>
      <c r="F1724" s="2" t="s">
        <v>3814</v>
      </c>
      <c r="G1724" s="2" t="str">
        <f>"0009062X"</f>
        <v>0009062X</v>
      </c>
      <c r="I1724" s="2" t="str">
        <f>"20210101"</f>
        <v>20210101</v>
      </c>
      <c r="J1724" s="2">
        <v>65</v>
      </c>
      <c r="K1724" s="2">
        <v>2</v>
      </c>
      <c r="L1724" s="2">
        <v>178</v>
      </c>
      <c r="M1724" s="2">
        <v>23</v>
      </c>
      <c r="N1724" s="2" t="s">
        <v>3810</v>
      </c>
      <c r="O1724" s="2" t="s">
        <v>3811</v>
      </c>
      <c r="P1724" s="2" t="s">
        <v>3812</v>
      </c>
      <c r="Q1724" s="2" t="s">
        <v>1495</v>
      </c>
      <c r="R1724" s="2" t="s">
        <v>3813</v>
      </c>
      <c r="T1724" s="2" t="s">
        <v>3814</v>
      </c>
      <c r="U1724" s="2" t="s">
        <v>3815</v>
      </c>
    </row>
    <row r="1725" spans="1:70" s="12" customFormat="1" ht="13" x14ac:dyDescent="0.3">
      <c r="A1725" s="12" t="s">
        <v>7079</v>
      </c>
      <c r="B1725" s="12" t="s">
        <v>7101</v>
      </c>
      <c r="C1725" s="14">
        <v>2021</v>
      </c>
      <c r="D1725" s="12" t="s">
        <v>7100</v>
      </c>
      <c r="E1725" s="12" t="s">
        <v>7104</v>
      </c>
      <c r="G1725" s="12" t="s">
        <v>7102</v>
      </c>
      <c r="H1725" s="12" t="s">
        <v>7103</v>
      </c>
      <c r="K1725" s="13">
        <v>44307</v>
      </c>
      <c r="N1725" s="12" t="s">
        <v>2001</v>
      </c>
    </row>
    <row r="1726" spans="1:70" s="12" customFormat="1" ht="13" x14ac:dyDescent="0.3">
      <c r="A1726" s="12" t="s">
        <v>7858</v>
      </c>
      <c r="B1726" s="12" t="s">
        <v>7791</v>
      </c>
      <c r="C1726" s="14">
        <v>2021</v>
      </c>
      <c r="D1726" s="12" t="s">
        <v>7100</v>
      </c>
      <c r="E1726" s="12" t="s">
        <v>2000</v>
      </c>
      <c r="G1726" s="12">
        <v>52</v>
      </c>
      <c r="H1726" s="12">
        <v>8</v>
      </c>
      <c r="J1726" s="12">
        <v>720</v>
      </c>
      <c r="K1726" s="12">
        <v>726</v>
      </c>
      <c r="N1726" s="12" t="s">
        <v>2001</v>
      </c>
      <c r="O1726" s="12" t="s">
        <v>7792</v>
      </c>
      <c r="P1726" s="12" t="s">
        <v>467</v>
      </c>
      <c r="Q1726" s="12" t="s">
        <v>7218</v>
      </c>
      <c r="S1726" s="12" t="s">
        <v>7219</v>
      </c>
      <c r="T1726" s="12" t="s">
        <v>7793</v>
      </c>
    </row>
    <row r="1727" spans="1:70" s="12" customFormat="1" ht="13" x14ac:dyDescent="0.3">
      <c r="A1727" s="12" t="s">
        <v>11410</v>
      </c>
      <c r="B1727" s="12" t="s">
        <v>11748</v>
      </c>
      <c r="C1727" s="14" t="s">
        <v>7891</v>
      </c>
      <c r="D1727" s="12" t="s">
        <v>7100</v>
      </c>
      <c r="E1727" s="12" t="s">
        <v>11749</v>
      </c>
      <c r="U1727" s="12" t="s">
        <v>7891</v>
      </c>
      <c r="V1727" s="12" t="s">
        <v>11750</v>
      </c>
      <c r="W1727" s="12" t="s">
        <v>7891</v>
      </c>
      <c r="X1727" s="12" t="s">
        <v>7891</v>
      </c>
      <c r="Y1727" s="12" t="s">
        <v>7891</v>
      </c>
      <c r="Z1727" s="12" t="s">
        <v>7891</v>
      </c>
      <c r="AA1727" s="12" t="s">
        <v>7891</v>
      </c>
      <c r="AB1727" s="12" t="s">
        <v>7891</v>
      </c>
      <c r="AC1727" s="12" t="s">
        <v>7891</v>
      </c>
      <c r="AD1727" s="12" t="s">
        <v>7891</v>
      </c>
      <c r="AE1727" s="12" t="s">
        <v>7891</v>
      </c>
      <c r="AF1727" s="12" t="s">
        <v>7891</v>
      </c>
      <c r="AG1727" s="12" t="s">
        <v>7891</v>
      </c>
      <c r="AH1727" s="12" t="s">
        <v>7891</v>
      </c>
      <c r="AI1727" s="12" t="s">
        <v>7891</v>
      </c>
      <c r="AJ1727" s="12" t="s">
        <v>7891</v>
      </c>
      <c r="AK1727" s="12" t="s">
        <v>7891</v>
      </c>
      <c r="AL1727" s="12" t="s">
        <v>7891</v>
      </c>
      <c r="AM1727" s="12" t="s">
        <v>7891</v>
      </c>
      <c r="AN1727" s="12" t="s">
        <v>7891</v>
      </c>
      <c r="AO1727" s="12" t="s">
        <v>11751</v>
      </c>
      <c r="AP1727" s="12" t="s">
        <v>11752</v>
      </c>
      <c r="AQ1727" s="12" t="s">
        <v>7891</v>
      </c>
      <c r="AR1727" s="12" t="s">
        <v>7891</v>
      </c>
      <c r="AS1727" s="12" t="s">
        <v>7891</v>
      </c>
      <c r="AT1727" s="12" t="s">
        <v>9244</v>
      </c>
      <c r="AU1727" s="12">
        <v>2021</v>
      </c>
      <c r="AV1727" s="12">
        <v>52</v>
      </c>
      <c r="AW1727" s="12">
        <v>8</v>
      </c>
      <c r="AX1727" s="12" t="s">
        <v>7891</v>
      </c>
      <c r="AY1727" s="12" t="s">
        <v>7891</v>
      </c>
      <c r="AZ1727" s="12" t="s">
        <v>7891</v>
      </c>
      <c r="BA1727" s="12" t="s">
        <v>7891</v>
      </c>
      <c r="BB1727" s="12">
        <v>720</v>
      </c>
      <c r="BC1727" s="12">
        <v>726</v>
      </c>
      <c r="BD1727" s="12" t="s">
        <v>7891</v>
      </c>
      <c r="BE1727" s="12" t="s">
        <v>11753</v>
      </c>
      <c r="BF1727" s="12" t="s">
        <v>7891</v>
      </c>
      <c r="BG1727" s="12" t="s">
        <v>7891</v>
      </c>
      <c r="BH1727" s="12" t="s">
        <v>7891</v>
      </c>
      <c r="BI1727" s="12" t="s">
        <v>7891</v>
      </c>
      <c r="BJ1727" s="12" t="s">
        <v>7891</v>
      </c>
      <c r="BK1727" s="12" t="s">
        <v>7891</v>
      </c>
      <c r="BL1727" s="12" t="s">
        <v>7891</v>
      </c>
      <c r="BM1727" s="12">
        <v>33880911</v>
      </c>
      <c r="BN1727" s="12" t="s">
        <v>7891</v>
      </c>
      <c r="BO1727" s="12" t="s">
        <v>7891</v>
      </c>
      <c r="BP1727" s="12" t="s">
        <v>7891</v>
      </c>
      <c r="BQ1727" s="12" t="s">
        <v>7891</v>
      </c>
      <c r="BR1727" s="12" t="s">
        <v>11754</v>
      </c>
    </row>
    <row r="1728" spans="1:70" s="2" customFormat="1" ht="13" x14ac:dyDescent="0.3">
      <c r="A1728" s="2" t="s">
        <v>2013</v>
      </c>
      <c r="B1728" s="2" t="s">
        <v>1999</v>
      </c>
      <c r="C1728" s="10" t="str">
        <f>"2021"</f>
        <v>2021</v>
      </c>
      <c r="D1728" s="2" t="s">
        <v>1998</v>
      </c>
      <c r="E1728" s="2" t="s">
        <v>2000</v>
      </c>
      <c r="F1728" s="2" t="s">
        <v>2004</v>
      </c>
      <c r="G1728" s="2" t="str">
        <f>"00336572"</f>
        <v>00336572</v>
      </c>
      <c r="I1728" s="2" t="str">
        <f>"Sep2021"</f>
        <v>Sep2021</v>
      </c>
      <c r="J1728" s="2">
        <v>52</v>
      </c>
      <c r="K1728" s="2">
        <v>8</v>
      </c>
      <c r="L1728" s="2">
        <v>720</v>
      </c>
      <c r="M1728" s="2">
        <v>7</v>
      </c>
      <c r="N1728" s="2">
        <v>152640370</v>
      </c>
      <c r="O1728" s="2" t="s">
        <v>2001</v>
      </c>
      <c r="P1728" s="2" t="s">
        <v>2002</v>
      </c>
      <c r="Q1728" s="2" t="s">
        <v>677</v>
      </c>
      <c r="R1728" s="2" t="s">
        <v>2003</v>
      </c>
      <c r="U1728" s="2" t="s">
        <v>2005</v>
      </c>
    </row>
    <row r="1729" spans="1:70" s="12" customFormat="1" ht="13" x14ac:dyDescent="0.3">
      <c r="A1729" s="12" t="s">
        <v>6816</v>
      </c>
      <c r="B1729" s="12" t="s">
        <v>6245</v>
      </c>
      <c r="C1729" s="14">
        <v>2021</v>
      </c>
      <c r="D1729" s="12" t="s">
        <v>6244</v>
      </c>
      <c r="E1729" s="12" t="s">
        <v>6248</v>
      </c>
      <c r="G1729" s="12" t="s">
        <v>6246</v>
      </c>
      <c r="H1729" s="12" t="s">
        <v>6247</v>
      </c>
      <c r="K1729" s="13">
        <v>44567</v>
      </c>
      <c r="L1729" s="12" t="s">
        <v>6249</v>
      </c>
      <c r="N1729" s="12" t="s">
        <v>6250</v>
      </c>
    </row>
    <row r="1730" spans="1:70" s="2" customFormat="1" ht="13" x14ac:dyDescent="0.3">
      <c r="A1730" s="2" t="s">
        <v>11404</v>
      </c>
      <c r="B1730" s="2" t="s">
        <v>8711</v>
      </c>
      <c r="C1730" s="9" t="s">
        <v>7891</v>
      </c>
      <c r="D1730" s="2" t="s">
        <v>6244</v>
      </c>
      <c r="E1730" s="2" t="s">
        <v>8712</v>
      </c>
      <c r="U1730" s="2" t="s">
        <v>7891</v>
      </c>
      <c r="V1730" s="2" t="s">
        <v>8713</v>
      </c>
      <c r="W1730" s="2" t="s">
        <v>7891</v>
      </c>
      <c r="X1730" s="2" t="s">
        <v>7891</v>
      </c>
      <c r="Y1730" s="2" t="s">
        <v>7891</v>
      </c>
      <c r="Z1730" s="2" t="s">
        <v>7891</v>
      </c>
      <c r="AA1730" s="2" t="s">
        <v>7891</v>
      </c>
      <c r="AB1730" s="2" t="s">
        <v>7891</v>
      </c>
      <c r="AC1730" s="2" t="s">
        <v>7891</v>
      </c>
      <c r="AD1730" s="2" t="s">
        <v>7891</v>
      </c>
      <c r="AE1730" s="2" t="s">
        <v>7891</v>
      </c>
      <c r="AF1730" s="2" t="s">
        <v>7891</v>
      </c>
      <c r="AG1730" s="2" t="s">
        <v>7891</v>
      </c>
      <c r="AH1730" s="2" t="s">
        <v>7891</v>
      </c>
      <c r="AI1730" s="2" t="s">
        <v>7891</v>
      </c>
      <c r="AJ1730" s="2" t="s">
        <v>7891</v>
      </c>
      <c r="AK1730" s="2" t="s">
        <v>7891</v>
      </c>
      <c r="AL1730" s="2" t="s">
        <v>7891</v>
      </c>
      <c r="AM1730" s="2" t="s">
        <v>7891</v>
      </c>
      <c r="AN1730" s="2" t="s">
        <v>7891</v>
      </c>
      <c r="AO1730" s="2" t="s">
        <v>8714</v>
      </c>
      <c r="AP1730" s="2" t="s">
        <v>7891</v>
      </c>
      <c r="AQ1730" s="2" t="s">
        <v>7891</v>
      </c>
      <c r="AR1730" s="2" t="s">
        <v>7891</v>
      </c>
      <c r="AS1730" s="2" t="s">
        <v>7891</v>
      </c>
      <c r="AT1730" s="2" t="s">
        <v>8715</v>
      </c>
      <c r="AU1730" s="2">
        <v>2021</v>
      </c>
      <c r="AV1730" s="2">
        <v>12</v>
      </c>
      <c r="AW1730" s="2" t="s">
        <v>7891</v>
      </c>
      <c r="AX1730" s="2" t="s">
        <v>7891</v>
      </c>
      <c r="AY1730" s="2" t="s">
        <v>7891</v>
      </c>
      <c r="AZ1730" s="2" t="s">
        <v>7891</v>
      </c>
      <c r="BA1730" s="2" t="s">
        <v>7891</v>
      </c>
      <c r="BB1730" s="2" t="s">
        <v>7891</v>
      </c>
      <c r="BC1730" s="2" t="s">
        <v>7891</v>
      </c>
      <c r="BD1730" s="2">
        <v>814998</v>
      </c>
      <c r="BE1730" s="2" t="s">
        <v>6250</v>
      </c>
      <c r="BF1730" s="2" t="s">
        <v>7891</v>
      </c>
      <c r="BG1730" s="2" t="s">
        <v>7891</v>
      </c>
      <c r="BH1730" s="2" t="s">
        <v>7891</v>
      </c>
      <c r="BI1730" s="2" t="s">
        <v>7891</v>
      </c>
      <c r="BJ1730" s="2" t="s">
        <v>7891</v>
      </c>
      <c r="BK1730" s="2" t="s">
        <v>7891</v>
      </c>
      <c r="BL1730" s="2" t="s">
        <v>7891</v>
      </c>
      <c r="BM1730" s="2">
        <v>34987472</v>
      </c>
      <c r="BN1730" s="2" t="s">
        <v>7891</v>
      </c>
      <c r="BO1730" s="2" t="s">
        <v>7891</v>
      </c>
      <c r="BP1730" s="2" t="s">
        <v>7891</v>
      </c>
      <c r="BQ1730" s="2" t="s">
        <v>7891</v>
      </c>
      <c r="BR1730" s="2" t="s">
        <v>8716</v>
      </c>
    </row>
    <row r="1731" spans="1:70" s="12" customFormat="1" ht="13" x14ac:dyDescent="0.3">
      <c r="A1731" s="12" t="s">
        <v>7323</v>
      </c>
      <c r="B1731" s="12" t="s">
        <v>7228</v>
      </c>
      <c r="C1731" s="14">
        <v>2022</v>
      </c>
      <c r="D1731" s="12" t="s">
        <v>7229</v>
      </c>
      <c r="E1731" s="12" t="s">
        <v>7230</v>
      </c>
      <c r="N1731" s="12" t="s">
        <v>2052</v>
      </c>
      <c r="O1731" s="12" t="s">
        <v>7231</v>
      </c>
      <c r="P1731" s="12" t="s">
        <v>467</v>
      </c>
      <c r="Q1731" s="12" t="s">
        <v>7232</v>
      </c>
      <c r="S1731" s="12" t="s">
        <v>7219</v>
      </c>
      <c r="T1731" s="12" t="s">
        <v>7233</v>
      </c>
    </row>
    <row r="1732" spans="1:70" s="12" customFormat="1" ht="13" x14ac:dyDescent="0.3">
      <c r="A1732" s="12" t="s">
        <v>7977</v>
      </c>
      <c r="B1732" s="12" t="s">
        <v>7897</v>
      </c>
      <c r="C1732" s="14" t="s">
        <v>7891</v>
      </c>
      <c r="D1732" s="12" t="s">
        <v>7229</v>
      </c>
      <c r="E1732" s="12" t="s">
        <v>7898</v>
      </c>
      <c r="U1732" s="12" t="s">
        <v>7891</v>
      </c>
      <c r="V1732" s="12" t="s">
        <v>7891</v>
      </c>
      <c r="W1732" s="12" t="s">
        <v>7891</v>
      </c>
      <c r="X1732" s="12" t="s">
        <v>7891</v>
      </c>
      <c r="Y1732" s="12" t="s">
        <v>7891</v>
      </c>
      <c r="Z1732" s="12" t="s">
        <v>7891</v>
      </c>
      <c r="AA1732" s="12" t="s">
        <v>7891</v>
      </c>
      <c r="AB1732" s="12" t="s">
        <v>7891</v>
      </c>
      <c r="AC1732" s="12" t="s">
        <v>7891</v>
      </c>
      <c r="AD1732" s="12" t="s">
        <v>7891</v>
      </c>
      <c r="AE1732" s="12" t="s">
        <v>7891</v>
      </c>
      <c r="AF1732" s="12" t="s">
        <v>7891</v>
      </c>
      <c r="AG1732" s="12" t="s">
        <v>7891</v>
      </c>
      <c r="AH1732" s="12" t="s">
        <v>7891</v>
      </c>
      <c r="AI1732" s="12" t="s">
        <v>7891</v>
      </c>
      <c r="AJ1732" s="12" t="s">
        <v>7891</v>
      </c>
      <c r="AK1732" s="12" t="s">
        <v>7891</v>
      </c>
      <c r="AL1732" s="12" t="s">
        <v>7891</v>
      </c>
      <c r="AM1732" s="12" t="s">
        <v>7891</v>
      </c>
      <c r="AN1732" s="12" t="s">
        <v>7891</v>
      </c>
      <c r="AO1732" s="12" t="s">
        <v>7899</v>
      </c>
      <c r="AP1732" s="12" t="s">
        <v>7900</v>
      </c>
      <c r="AQ1732" s="12" t="s">
        <v>7891</v>
      </c>
      <c r="AR1732" s="12" t="s">
        <v>7891</v>
      </c>
      <c r="AS1732" s="12" t="s">
        <v>7891</v>
      </c>
      <c r="AT1732" s="12" t="s">
        <v>7891</v>
      </c>
      <c r="AU1732" s="12" t="s">
        <v>7891</v>
      </c>
      <c r="AV1732" s="12" t="s">
        <v>7891</v>
      </c>
      <c r="AW1732" s="12" t="s">
        <v>7891</v>
      </c>
      <c r="AX1732" s="12" t="s">
        <v>7891</v>
      </c>
      <c r="AY1732" s="12" t="s">
        <v>7891</v>
      </c>
      <c r="AZ1732" s="12" t="s">
        <v>7891</v>
      </c>
      <c r="BA1732" s="12" t="s">
        <v>7891</v>
      </c>
      <c r="BB1732" s="12" t="s">
        <v>7891</v>
      </c>
      <c r="BC1732" s="12" t="s">
        <v>7891</v>
      </c>
      <c r="BD1732" s="12" t="s">
        <v>7891</v>
      </c>
      <c r="BE1732" s="12" t="s">
        <v>2052</v>
      </c>
      <c r="BF1732" s="12" t="s">
        <v>7891</v>
      </c>
      <c r="BG1732" s="12" t="s">
        <v>7901</v>
      </c>
      <c r="BH1732" s="12" t="s">
        <v>7891</v>
      </c>
      <c r="BI1732" s="12" t="s">
        <v>7891</v>
      </c>
      <c r="BJ1732" s="12" t="s">
        <v>7891</v>
      </c>
      <c r="BK1732" s="12" t="s">
        <v>7891</v>
      </c>
      <c r="BL1732" s="12" t="s">
        <v>7891</v>
      </c>
      <c r="BM1732" s="12" t="s">
        <v>7891</v>
      </c>
      <c r="BN1732" s="12" t="s">
        <v>7891</v>
      </c>
      <c r="BO1732" s="12" t="s">
        <v>7891</v>
      </c>
      <c r="BP1732" s="12" t="s">
        <v>7891</v>
      </c>
      <c r="BQ1732" s="12" t="s">
        <v>7891</v>
      </c>
      <c r="BR1732" s="12" t="s">
        <v>7902</v>
      </c>
    </row>
    <row r="1733" spans="1:70" s="12" customFormat="1" ht="13" x14ac:dyDescent="0.3">
      <c r="A1733" s="12" t="s">
        <v>11404</v>
      </c>
      <c r="B1733" s="12" t="s">
        <v>7897</v>
      </c>
      <c r="C1733" s="14" t="s">
        <v>7891</v>
      </c>
      <c r="D1733" s="12" t="s">
        <v>7229</v>
      </c>
      <c r="E1733" s="12" t="s">
        <v>7898</v>
      </c>
      <c r="U1733" s="12" t="s">
        <v>7891</v>
      </c>
      <c r="V1733" s="12" t="s">
        <v>8008</v>
      </c>
      <c r="W1733" s="12" t="s">
        <v>7891</v>
      </c>
      <c r="X1733" s="12" t="s">
        <v>7891</v>
      </c>
      <c r="Y1733" s="12" t="s">
        <v>7891</v>
      </c>
      <c r="Z1733" s="12" t="s">
        <v>7891</v>
      </c>
      <c r="AA1733" s="12" t="s">
        <v>7891</v>
      </c>
      <c r="AB1733" s="12" t="s">
        <v>7891</v>
      </c>
      <c r="AC1733" s="12" t="s">
        <v>7891</v>
      </c>
      <c r="AD1733" s="12" t="s">
        <v>7891</v>
      </c>
      <c r="AE1733" s="12" t="s">
        <v>7891</v>
      </c>
      <c r="AF1733" s="12" t="s">
        <v>7891</v>
      </c>
      <c r="AG1733" s="12" t="s">
        <v>7891</v>
      </c>
      <c r="AH1733" s="12" t="s">
        <v>7891</v>
      </c>
      <c r="AI1733" s="12" t="s">
        <v>7891</v>
      </c>
      <c r="AJ1733" s="12" t="s">
        <v>7891</v>
      </c>
      <c r="AK1733" s="12" t="s">
        <v>7891</v>
      </c>
      <c r="AL1733" s="12" t="s">
        <v>7891</v>
      </c>
      <c r="AM1733" s="12" t="s">
        <v>7891</v>
      </c>
      <c r="AN1733" s="12" t="s">
        <v>7891</v>
      </c>
      <c r="AO1733" s="12" t="s">
        <v>7899</v>
      </c>
      <c r="AP1733" s="12" t="s">
        <v>7900</v>
      </c>
      <c r="AQ1733" s="12" t="s">
        <v>7891</v>
      </c>
      <c r="AR1733" s="12" t="s">
        <v>7891</v>
      </c>
      <c r="AS1733" s="12" t="s">
        <v>7891</v>
      </c>
      <c r="AT1733" s="12" t="s">
        <v>7891</v>
      </c>
      <c r="AU1733" s="12" t="s">
        <v>7891</v>
      </c>
      <c r="AV1733" s="12" t="s">
        <v>7891</v>
      </c>
      <c r="AW1733" s="12" t="s">
        <v>7891</v>
      </c>
      <c r="AX1733" s="12" t="s">
        <v>7891</v>
      </c>
      <c r="AY1733" s="12" t="s">
        <v>7891</v>
      </c>
      <c r="AZ1733" s="12" t="s">
        <v>7891</v>
      </c>
      <c r="BA1733" s="12" t="s">
        <v>7891</v>
      </c>
      <c r="BB1733" s="12" t="s">
        <v>7891</v>
      </c>
      <c r="BC1733" s="12" t="s">
        <v>7891</v>
      </c>
      <c r="BD1733" s="12" t="s">
        <v>7891</v>
      </c>
      <c r="BE1733" s="12" t="s">
        <v>2052</v>
      </c>
      <c r="BF1733" s="12" t="s">
        <v>7891</v>
      </c>
      <c r="BG1733" s="12" t="s">
        <v>7901</v>
      </c>
      <c r="BH1733" s="12" t="s">
        <v>7891</v>
      </c>
      <c r="BI1733" s="12" t="s">
        <v>7891</v>
      </c>
      <c r="BJ1733" s="12" t="s">
        <v>7891</v>
      </c>
      <c r="BK1733" s="12" t="s">
        <v>7891</v>
      </c>
      <c r="BL1733" s="12" t="s">
        <v>7891</v>
      </c>
      <c r="BM1733" s="12" t="s">
        <v>7891</v>
      </c>
      <c r="BN1733" s="12" t="s">
        <v>7891</v>
      </c>
      <c r="BO1733" s="12" t="s">
        <v>7891</v>
      </c>
      <c r="BP1733" s="12" t="s">
        <v>7891</v>
      </c>
      <c r="BQ1733" s="12" t="s">
        <v>7891</v>
      </c>
      <c r="BR1733" s="12" t="s">
        <v>7902</v>
      </c>
    </row>
    <row r="1734" spans="1:70" s="12" customFormat="1" ht="13" x14ac:dyDescent="0.3">
      <c r="A1734" s="12" t="s">
        <v>2112</v>
      </c>
      <c r="B1734" s="12" t="s">
        <v>2049</v>
      </c>
      <c r="C1734" s="14">
        <v>2022</v>
      </c>
      <c r="D1734" s="12" t="s">
        <v>2048</v>
      </c>
      <c r="E1734" s="12" t="s">
        <v>2050</v>
      </c>
      <c r="F1734" s="12" t="s">
        <v>2056</v>
      </c>
      <c r="G1734" s="12" t="str">
        <f>"01976664"</f>
        <v>01976664</v>
      </c>
      <c r="I1734" s="12" t="str">
        <f>"20220517"</f>
        <v>20220517</v>
      </c>
      <c r="N1734" s="12" t="s">
        <v>2051</v>
      </c>
      <c r="O1734" s="12" t="s">
        <v>2052</v>
      </c>
      <c r="P1734" s="12" t="s">
        <v>2053</v>
      </c>
      <c r="Q1734" s="12" t="s">
        <v>2054</v>
      </c>
      <c r="R1734" s="12" t="s">
        <v>2055</v>
      </c>
      <c r="T1734" s="12" t="s">
        <v>2056</v>
      </c>
      <c r="U1734" s="12" t="s">
        <v>2057</v>
      </c>
    </row>
    <row r="1735" spans="1:70" s="2" customFormat="1" ht="13" x14ac:dyDescent="0.3">
      <c r="A1735" s="2" t="s">
        <v>3856</v>
      </c>
      <c r="B1735" s="2" t="s">
        <v>2049</v>
      </c>
      <c r="C1735" s="9">
        <v>2022</v>
      </c>
      <c r="D1735" s="2" t="s">
        <v>2048</v>
      </c>
      <c r="E1735" s="2" t="s">
        <v>2050</v>
      </c>
      <c r="F1735" s="2" t="s">
        <v>2056</v>
      </c>
      <c r="G1735" s="2" t="str">
        <f>"01976664"</f>
        <v>01976664</v>
      </c>
      <c r="I1735" s="2" t="str">
        <f>"20220517"</f>
        <v>20220517</v>
      </c>
      <c r="N1735" s="2" t="s">
        <v>2051</v>
      </c>
      <c r="O1735" s="2" t="s">
        <v>2052</v>
      </c>
      <c r="P1735" s="2" t="s">
        <v>2053</v>
      </c>
      <c r="Q1735" s="2" t="s">
        <v>2054</v>
      </c>
      <c r="R1735" s="2" t="s">
        <v>2055</v>
      </c>
      <c r="T1735" s="2" t="s">
        <v>2056</v>
      </c>
      <c r="U1735" s="2" t="s">
        <v>2057</v>
      </c>
    </row>
    <row r="1736" spans="1:70" s="2" customFormat="1" ht="13" x14ac:dyDescent="0.3">
      <c r="A1736" s="2" t="s">
        <v>6816</v>
      </c>
      <c r="B1736" s="2" t="s">
        <v>6176</v>
      </c>
      <c r="C1736" s="9">
        <v>2022</v>
      </c>
      <c r="D1736" s="2" t="s">
        <v>6175</v>
      </c>
      <c r="E1736" s="2" t="s">
        <v>6179</v>
      </c>
      <c r="G1736" s="2" t="s">
        <v>6177</v>
      </c>
      <c r="H1736" s="2" t="s">
        <v>6178</v>
      </c>
      <c r="K1736" s="11">
        <v>44645</v>
      </c>
      <c r="N1736" s="2" t="s">
        <v>6180</v>
      </c>
    </row>
    <row r="1737" spans="1:70" s="2" customFormat="1" ht="13" x14ac:dyDescent="0.3">
      <c r="A1737" s="2" t="s">
        <v>6816</v>
      </c>
      <c r="B1737" s="2" t="s">
        <v>5744</v>
      </c>
      <c r="C1737" s="9">
        <v>2021</v>
      </c>
      <c r="D1737" s="2" t="s">
        <v>5743</v>
      </c>
      <c r="E1737" s="2" t="s">
        <v>5747</v>
      </c>
      <c r="G1737" s="2" t="s">
        <v>5745</v>
      </c>
      <c r="H1737" s="2" t="s">
        <v>5746</v>
      </c>
      <c r="K1737" s="11">
        <v>44352</v>
      </c>
      <c r="L1737" s="2" t="s">
        <v>5748</v>
      </c>
      <c r="M1737" s="2" t="s">
        <v>5749</v>
      </c>
      <c r="N1737" s="2" t="s">
        <v>5750</v>
      </c>
    </row>
    <row r="1738" spans="1:70" s="12" customFormat="1" ht="13" x14ac:dyDescent="0.3">
      <c r="A1738" s="12" t="s">
        <v>11404</v>
      </c>
      <c r="B1738" s="12" t="s">
        <v>9667</v>
      </c>
      <c r="C1738" s="14" t="s">
        <v>7891</v>
      </c>
      <c r="D1738" s="12" t="s">
        <v>5743</v>
      </c>
      <c r="E1738" s="12" t="s">
        <v>9668</v>
      </c>
      <c r="U1738" s="12" t="s">
        <v>7891</v>
      </c>
      <c r="V1738" s="12" t="s">
        <v>9669</v>
      </c>
      <c r="W1738" s="12" t="s">
        <v>7891</v>
      </c>
      <c r="X1738" s="12" t="s">
        <v>7891</v>
      </c>
      <c r="Y1738" s="12" t="s">
        <v>7891</v>
      </c>
      <c r="Z1738" s="12" t="s">
        <v>7891</v>
      </c>
      <c r="AA1738" s="12" t="s">
        <v>7891</v>
      </c>
      <c r="AB1738" s="12" t="s">
        <v>9670</v>
      </c>
      <c r="AC1738" s="12" t="s">
        <v>7891</v>
      </c>
      <c r="AD1738" s="12" t="s">
        <v>7891</v>
      </c>
      <c r="AE1738" s="12" t="s">
        <v>7891</v>
      </c>
      <c r="AF1738" s="12" t="s">
        <v>7891</v>
      </c>
      <c r="AG1738" s="12" t="s">
        <v>7891</v>
      </c>
      <c r="AH1738" s="12" t="s">
        <v>7891</v>
      </c>
      <c r="AI1738" s="12" t="s">
        <v>7891</v>
      </c>
      <c r="AJ1738" s="12" t="s">
        <v>7891</v>
      </c>
      <c r="AK1738" s="12" t="s">
        <v>7891</v>
      </c>
      <c r="AL1738" s="12" t="s">
        <v>7891</v>
      </c>
      <c r="AM1738" s="12" t="s">
        <v>7891</v>
      </c>
      <c r="AN1738" s="12" t="s">
        <v>7891</v>
      </c>
      <c r="AO1738" s="12" t="s">
        <v>9671</v>
      </c>
      <c r="AP1738" s="12" t="s">
        <v>9672</v>
      </c>
      <c r="AQ1738" s="12" t="s">
        <v>7891</v>
      </c>
      <c r="AR1738" s="12" t="s">
        <v>7891</v>
      </c>
      <c r="AS1738" s="12" t="s">
        <v>7891</v>
      </c>
      <c r="AT1738" s="12" t="s">
        <v>7924</v>
      </c>
      <c r="AU1738" s="12">
        <v>2021</v>
      </c>
      <c r="AV1738" s="12">
        <v>53</v>
      </c>
      <c r="AW1738" s="12">
        <v>12</v>
      </c>
      <c r="AX1738" s="12" t="s">
        <v>7891</v>
      </c>
      <c r="AY1738" s="12" t="s">
        <v>7891</v>
      </c>
      <c r="AZ1738" s="12" t="s">
        <v>8545</v>
      </c>
      <c r="BA1738" s="12" t="s">
        <v>7891</v>
      </c>
      <c r="BB1738" s="12">
        <v>1927</v>
      </c>
      <c r="BC1738" s="12">
        <v>1939</v>
      </c>
      <c r="BD1738" s="12" t="s">
        <v>7891</v>
      </c>
      <c r="BE1738" s="12" t="s">
        <v>5750</v>
      </c>
      <c r="BF1738" s="12" t="s">
        <v>7891</v>
      </c>
      <c r="BG1738" s="12" t="s">
        <v>9570</v>
      </c>
      <c r="BH1738" s="12" t="s">
        <v>7891</v>
      </c>
      <c r="BI1738" s="12" t="s">
        <v>7891</v>
      </c>
      <c r="BJ1738" s="12" t="s">
        <v>7891</v>
      </c>
      <c r="BK1738" s="12" t="s">
        <v>7891</v>
      </c>
      <c r="BL1738" s="12" t="s">
        <v>7891</v>
      </c>
      <c r="BM1738" s="12">
        <v>34089390</v>
      </c>
      <c r="BN1738" s="12" t="s">
        <v>7891</v>
      </c>
      <c r="BO1738" s="12" t="s">
        <v>7891</v>
      </c>
      <c r="BP1738" s="12" t="s">
        <v>7891</v>
      </c>
      <c r="BQ1738" s="12" t="s">
        <v>7891</v>
      </c>
      <c r="BR1738" s="12" t="s">
        <v>9673</v>
      </c>
    </row>
    <row r="1739" spans="1:70" s="2" customFormat="1" ht="13" x14ac:dyDescent="0.3">
      <c r="A1739" s="2" t="s">
        <v>11404</v>
      </c>
      <c r="B1739" s="2" t="s">
        <v>10716</v>
      </c>
      <c r="C1739" s="9" t="s">
        <v>7891</v>
      </c>
      <c r="D1739" s="2" t="s">
        <v>10717</v>
      </c>
      <c r="E1739" s="2" t="s">
        <v>10718</v>
      </c>
      <c r="U1739" s="2" t="s">
        <v>7891</v>
      </c>
      <c r="V1739" s="2" t="s">
        <v>10719</v>
      </c>
      <c r="W1739" s="2" t="s">
        <v>7891</v>
      </c>
      <c r="X1739" s="2" t="s">
        <v>7891</v>
      </c>
      <c r="Y1739" s="2" t="s">
        <v>7891</v>
      </c>
      <c r="Z1739" s="2" t="s">
        <v>7891</v>
      </c>
      <c r="AA1739" s="2" t="s">
        <v>10720</v>
      </c>
      <c r="AB1739" s="2" t="s">
        <v>10721</v>
      </c>
      <c r="AC1739" s="2" t="s">
        <v>7891</v>
      </c>
      <c r="AD1739" s="2" t="s">
        <v>7891</v>
      </c>
      <c r="AE1739" s="2" t="s">
        <v>7891</v>
      </c>
      <c r="AF1739" s="2" t="s">
        <v>7891</v>
      </c>
      <c r="AG1739" s="2" t="s">
        <v>7891</v>
      </c>
      <c r="AH1739" s="2" t="s">
        <v>7891</v>
      </c>
      <c r="AI1739" s="2" t="s">
        <v>7891</v>
      </c>
      <c r="AJ1739" s="2" t="s">
        <v>7891</v>
      </c>
      <c r="AK1739" s="2" t="s">
        <v>7891</v>
      </c>
      <c r="AL1739" s="2" t="s">
        <v>7891</v>
      </c>
      <c r="AM1739" s="2" t="s">
        <v>7891</v>
      </c>
      <c r="AN1739" s="2" t="s">
        <v>7891</v>
      </c>
      <c r="AO1739" s="2" t="s">
        <v>10722</v>
      </c>
      <c r="AP1739" s="2" t="s">
        <v>10723</v>
      </c>
      <c r="AQ1739" s="2" t="s">
        <v>7891</v>
      </c>
      <c r="AR1739" s="2" t="s">
        <v>7891</v>
      </c>
      <c r="AS1739" s="2" t="s">
        <v>7891</v>
      </c>
      <c r="AT1739" s="2" t="s">
        <v>7891</v>
      </c>
      <c r="AU1739" s="2">
        <v>2021</v>
      </c>
      <c r="AV1739" s="2">
        <v>70</v>
      </c>
      <c r="AW1739" s="2" t="s">
        <v>7891</v>
      </c>
      <c r="AX1739" s="2" t="s">
        <v>7891</v>
      </c>
      <c r="AY1739" s="2" t="s">
        <v>7891</v>
      </c>
      <c r="AZ1739" s="2" t="s">
        <v>7891</v>
      </c>
      <c r="BA1739" s="2" t="s">
        <v>7891</v>
      </c>
      <c r="BB1739" s="2" t="s">
        <v>7891</v>
      </c>
      <c r="BC1739" s="2" t="s">
        <v>7891</v>
      </c>
      <c r="BD1739" s="2">
        <v>2505413</v>
      </c>
      <c r="BE1739" s="2" t="s">
        <v>10724</v>
      </c>
      <c r="BF1739" s="2" t="s">
        <v>7891</v>
      </c>
      <c r="BG1739" s="2" t="s">
        <v>7891</v>
      </c>
      <c r="BH1739" s="2" t="s">
        <v>7891</v>
      </c>
      <c r="BI1739" s="2" t="s">
        <v>7891</v>
      </c>
      <c r="BJ1739" s="2" t="s">
        <v>7891</v>
      </c>
      <c r="BK1739" s="2" t="s">
        <v>7891</v>
      </c>
      <c r="BL1739" s="2" t="s">
        <v>7891</v>
      </c>
      <c r="BM1739" s="2" t="s">
        <v>7891</v>
      </c>
      <c r="BN1739" s="2" t="s">
        <v>7891</v>
      </c>
      <c r="BO1739" s="2" t="s">
        <v>7891</v>
      </c>
      <c r="BP1739" s="2" t="s">
        <v>7891</v>
      </c>
      <c r="BQ1739" s="2" t="s">
        <v>7891</v>
      </c>
      <c r="BR1739" s="2" t="s">
        <v>10725</v>
      </c>
    </row>
    <row r="1740" spans="1:70" s="2" customFormat="1" ht="13" x14ac:dyDescent="0.3">
      <c r="A1740" s="2" t="s">
        <v>7858</v>
      </c>
      <c r="B1740" s="2" t="s">
        <v>7746</v>
      </c>
      <c r="C1740" s="9">
        <v>2022</v>
      </c>
      <c r="D1740" s="2" t="s">
        <v>7747</v>
      </c>
      <c r="E1740" s="2" t="s">
        <v>7748</v>
      </c>
      <c r="G1740" s="2">
        <v>7</v>
      </c>
      <c r="I1740" s="2">
        <v>737761</v>
      </c>
      <c r="N1740" s="2" t="s">
        <v>7749</v>
      </c>
      <c r="O1740" s="2" t="s">
        <v>7750</v>
      </c>
      <c r="P1740" s="2" t="s">
        <v>467</v>
      </c>
      <c r="Q1740" s="2" t="s">
        <v>7218</v>
      </c>
      <c r="R1740" s="2" t="s">
        <v>7385</v>
      </c>
      <c r="S1740" s="2" t="s">
        <v>7219</v>
      </c>
      <c r="T1740" s="2" t="s">
        <v>7751</v>
      </c>
    </row>
    <row r="1741" spans="1:70" s="12" customFormat="1" ht="13" x14ac:dyDescent="0.3">
      <c r="A1741" s="12" t="s">
        <v>11410</v>
      </c>
      <c r="B1741" s="12" t="s">
        <v>11692</v>
      </c>
      <c r="C1741" s="14" t="s">
        <v>7891</v>
      </c>
      <c r="D1741" s="12" t="s">
        <v>7747</v>
      </c>
      <c r="E1741" s="12" t="s">
        <v>11693</v>
      </c>
      <c r="U1741" s="12" t="s">
        <v>7891</v>
      </c>
      <c r="V1741" s="12" t="s">
        <v>11694</v>
      </c>
      <c r="W1741" s="12" t="s">
        <v>7891</v>
      </c>
      <c r="X1741" s="12" t="s">
        <v>7891</v>
      </c>
      <c r="Y1741" s="12" t="s">
        <v>7891</v>
      </c>
      <c r="Z1741" s="12" t="s">
        <v>7891</v>
      </c>
      <c r="AA1741" s="12" t="s">
        <v>7891</v>
      </c>
      <c r="AB1741" s="12" t="s">
        <v>7891</v>
      </c>
      <c r="AC1741" s="12" t="s">
        <v>7891</v>
      </c>
      <c r="AD1741" s="12" t="s">
        <v>7891</v>
      </c>
      <c r="AE1741" s="12" t="s">
        <v>7891</v>
      </c>
      <c r="AF1741" s="12" t="s">
        <v>7891</v>
      </c>
      <c r="AG1741" s="12" t="s">
        <v>7891</v>
      </c>
      <c r="AH1741" s="12" t="s">
        <v>7891</v>
      </c>
      <c r="AI1741" s="12" t="s">
        <v>7891</v>
      </c>
      <c r="AJ1741" s="12" t="s">
        <v>7891</v>
      </c>
      <c r="AK1741" s="12" t="s">
        <v>7891</v>
      </c>
      <c r="AL1741" s="12" t="s">
        <v>7891</v>
      </c>
      <c r="AM1741" s="12" t="s">
        <v>7891</v>
      </c>
      <c r="AN1741" s="12" t="s">
        <v>7891</v>
      </c>
      <c r="AO1741" s="12" t="s">
        <v>7891</v>
      </c>
      <c r="AP1741" s="12" t="s">
        <v>11695</v>
      </c>
      <c r="AQ1741" s="12" t="s">
        <v>7891</v>
      </c>
      <c r="AR1741" s="12" t="s">
        <v>7891</v>
      </c>
      <c r="AS1741" s="12" t="s">
        <v>7891</v>
      </c>
      <c r="AT1741" s="12" t="s">
        <v>10101</v>
      </c>
      <c r="AU1741" s="12">
        <v>2022</v>
      </c>
      <c r="AV1741" s="12">
        <v>7</v>
      </c>
      <c r="AW1741" s="12" t="s">
        <v>7891</v>
      </c>
      <c r="AX1741" s="12" t="s">
        <v>7891</v>
      </c>
      <c r="AY1741" s="12" t="s">
        <v>7891</v>
      </c>
      <c r="AZ1741" s="12" t="s">
        <v>7891</v>
      </c>
      <c r="BA1741" s="12" t="s">
        <v>7891</v>
      </c>
      <c r="BB1741" s="12" t="s">
        <v>7891</v>
      </c>
      <c r="BC1741" s="12" t="s">
        <v>7891</v>
      </c>
      <c r="BD1741" s="12">
        <v>737761</v>
      </c>
      <c r="BE1741" s="12" t="s">
        <v>7749</v>
      </c>
      <c r="BF1741" s="12" t="s">
        <v>7891</v>
      </c>
      <c r="BG1741" s="12" t="s">
        <v>7891</v>
      </c>
      <c r="BH1741" s="12" t="s">
        <v>7891</v>
      </c>
      <c r="BI1741" s="12" t="s">
        <v>7891</v>
      </c>
      <c r="BJ1741" s="12" t="s">
        <v>7891</v>
      </c>
      <c r="BK1741" s="12" t="s">
        <v>7891</v>
      </c>
      <c r="BL1741" s="12" t="s">
        <v>7891</v>
      </c>
      <c r="BM1741" s="12" t="s">
        <v>7891</v>
      </c>
      <c r="BN1741" s="12" t="s">
        <v>7891</v>
      </c>
      <c r="BO1741" s="12" t="s">
        <v>7891</v>
      </c>
      <c r="BP1741" s="12" t="s">
        <v>7891</v>
      </c>
      <c r="BQ1741" s="12" t="s">
        <v>7891</v>
      </c>
      <c r="BR1741" s="12" t="s">
        <v>11696</v>
      </c>
    </row>
    <row r="1742" spans="1:70" s="2" customFormat="1" ht="13" x14ac:dyDescent="0.3">
      <c r="A1742" s="2" t="s">
        <v>11404</v>
      </c>
      <c r="B1742" s="2" t="s">
        <v>8118</v>
      </c>
      <c r="C1742" s="9" t="s">
        <v>7891</v>
      </c>
      <c r="D1742" s="2" t="s">
        <v>8119</v>
      </c>
      <c r="E1742" s="2" t="s">
        <v>8120</v>
      </c>
      <c r="U1742" s="2" t="s">
        <v>7891</v>
      </c>
      <c r="V1742" s="2" t="s">
        <v>8121</v>
      </c>
      <c r="W1742" s="2" t="s">
        <v>7891</v>
      </c>
      <c r="X1742" s="2" t="s">
        <v>7891</v>
      </c>
      <c r="Y1742" s="2" t="s">
        <v>7891</v>
      </c>
      <c r="Z1742" s="2" t="s">
        <v>7891</v>
      </c>
      <c r="AA1742" s="2" t="s">
        <v>7891</v>
      </c>
      <c r="AB1742" s="2" t="s">
        <v>8122</v>
      </c>
      <c r="AC1742" s="2" t="s">
        <v>7891</v>
      </c>
      <c r="AD1742" s="2" t="s">
        <v>7891</v>
      </c>
      <c r="AE1742" s="2" t="s">
        <v>7891</v>
      </c>
      <c r="AF1742" s="2" t="s">
        <v>7891</v>
      </c>
      <c r="AG1742" s="2" t="s">
        <v>7891</v>
      </c>
      <c r="AH1742" s="2" t="s">
        <v>7891</v>
      </c>
      <c r="AI1742" s="2" t="s">
        <v>7891</v>
      </c>
      <c r="AJ1742" s="2" t="s">
        <v>7891</v>
      </c>
      <c r="AK1742" s="2" t="s">
        <v>7891</v>
      </c>
      <c r="AL1742" s="2" t="s">
        <v>7891</v>
      </c>
      <c r="AM1742" s="2" t="s">
        <v>7891</v>
      </c>
      <c r="AN1742" s="2" t="s">
        <v>7891</v>
      </c>
      <c r="AO1742" s="2" t="s">
        <v>8123</v>
      </c>
      <c r="AP1742" s="2" t="s">
        <v>8124</v>
      </c>
      <c r="AQ1742" s="2" t="s">
        <v>7891</v>
      </c>
      <c r="AR1742" s="2" t="s">
        <v>7891</v>
      </c>
      <c r="AS1742" s="2" t="s">
        <v>7891</v>
      </c>
      <c r="AT1742" s="2" t="s">
        <v>8125</v>
      </c>
      <c r="AU1742" s="2">
        <v>2022</v>
      </c>
      <c r="AV1742" s="2">
        <v>18</v>
      </c>
      <c r="AW1742" s="2">
        <v>2</v>
      </c>
      <c r="AX1742" s="2" t="s">
        <v>7891</v>
      </c>
      <c r="AY1742" s="2" t="s">
        <v>7891</v>
      </c>
      <c r="AZ1742" s="2" t="s">
        <v>7891</v>
      </c>
      <c r="BA1742" s="2" t="s">
        <v>7891</v>
      </c>
      <c r="BB1742" s="2">
        <v>81</v>
      </c>
      <c r="BC1742" s="2">
        <v>91</v>
      </c>
      <c r="BD1742" s="2" t="s">
        <v>7891</v>
      </c>
      <c r="BE1742" s="2" t="s">
        <v>8126</v>
      </c>
      <c r="BF1742" s="2" t="s">
        <v>7891</v>
      </c>
      <c r="BG1742" s="2" t="s">
        <v>7975</v>
      </c>
      <c r="BH1742" s="2" t="s">
        <v>7891</v>
      </c>
      <c r="BI1742" s="2" t="s">
        <v>7891</v>
      </c>
      <c r="BJ1742" s="2" t="s">
        <v>7891</v>
      </c>
      <c r="BK1742" s="2" t="s">
        <v>7891</v>
      </c>
      <c r="BL1742" s="2" t="s">
        <v>7891</v>
      </c>
      <c r="BM1742" s="2">
        <v>35430960</v>
      </c>
      <c r="BN1742" s="2" t="s">
        <v>7891</v>
      </c>
      <c r="BO1742" s="2" t="s">
        <v>7891</v>
      </c>
      <c r="BP1742" s="2" t="s">
        <v>7891</v>
      </c>
      <c r="BQ1742" s="2" t="s">
        <v>7891</v>
      </c>
      <c r="BR1742" s="2" t="s">
        <v>8127</v>
      </c>
    </row>
    <row r="1743" spans="1:70" s="12" customFormat="1" ht="13" x14ac:dyDescent="0.3">
      <c r="A1743" s="12" t="s">
        <v>6816</v>
      </c>
      <c r="B1743" s="12" t="s">
        <v>6132</v>
      </c>
      <c r="C1743" s="14">
        <v>2021</v>
      </c>
      <c r="D1743" s="12" t="s">
        <v>6131</v>
      </c>
      <c r="E1743" s="12" t="s">
        <v>6135</v>
      </c>
      <c r="G1743" s="12" t="s">
        <v>6133</v>
      </c>
      <c r="H1743" s="12" t="s">
        <v>6134</v>
      </c>
      <c r="K1743" s="13">
        <v>44379</v>
      </c>
      <c r="N1743" s="12" t="s">
        <v>2698</v>
      </c>
    </row>
    <row r="1744" spans="1:70" s="2" customFormat="1" ht="13" x14ac:dyDescent="0.3">
      <c r="A1744" s="2" t="s">
        <v>3856</v>
      </c>
      <c r="B1744" s="2" t="s">
        <v>2695</v>
      </c>
      <c r="C1744" s="9">
        <v>2022</v>
      </c>
      <c r="D1744" s="2" t="s">
        <v>2694</v>
      </c>
      <c r="E1744" s="2" t="s">
        <v>2696</v>
      </c>
      <c r="F1744" s="2" t="s">
        <v>2701</v>
      </c>
      <c r="G1744" s="2" t="str">
        <f>"08950172"</f>
        <v>08950172</v>
      </c>
      <c r="I1744" s="2" t="str">
        <f>"20211001"</f>
        <v>20211001</v>
      </c>
      <c r="J1744" s="2">
        <v>33</v>
      </c>
      <c r="K1744" s="2">
        <v>4</v>
      </c>
      <c r="L1744" s="2">
        <v>314</v>
      </c>
      <c r="M1744" s="2">
        <v>7</v>
      </c>
      <c r="N1744" s="2" t="s">
        <v>2697</v>
      </c>
      <c r="O1744" s="2" t="s">
        <v>2698</v>
      </c>
      <c r="P1744" s="2" t="s">
        <v>2699</v>
      </c>
      <c r="Q1744" s="2" t="s">
        <v>1495</v>
      </c>
      <c r="R1744" s="2" t="s">
        <v>2700</v>
      </c>
      <c r="T1744" s="2" t="s">
        <v>2701</v>
      </c>
      <c r="U1744" s="2" t="s">
        <v>2702</v>
      </c>
    </row>
    <row r="1745" spans="1:70" s="12" customFormat="1" ht="13" x14ac:dyDescent="0.3">
      <c r="A1745" s="12" t="s">
        <v>6816</v>
      </c>
      <c r="B1745" s="12" t="s">
        <v>5931</v>
      </c>
      <c r="C1745" s="14">
        <v>2022</v>
      </c>
      <c r="D1745" s="12" t="s">
        <v>5930</v>
      </c>
      <c r="E1745" s="12" t="s">
        <v>4858</v>
      </c>
      <c r="G1745" s="12" t="s">
        <v>5932</v>
      </c>
      <c r="H1745" s="12" t="s">
        <v>5933</v>
      </c>
      <c r="K1745" s="13">
        <v>44585</v>
      </c>
      <c r="N1745" s="12" t="s">
        <v>5934</v>
      </c>
    </row>
    <row r="1746" spans="1:70" s="2" customFormat="1" ht="13" x14ac:dyDescent="0.3">
      <c r="A1746" s="2" t="s">
        <v>11404</v>
      </c>
      <c r="B1746" s="2" t="s">
        <v>8530</v>
      </c>
      <c r="C1746" s="9" t="s">
        <v>7891</v>
      </c>
      <c r="D1746" s="2" t="s">
        <v>5930</v>
      </c>
      <c r="E1746" s="2" t="s">
        <v>8531</v>
      </c>
      <c r="U1746" s="2" t="s">
        <v>7891</v>
      </c>
      <c r="V1746" s="2" t="s">
        <v>8532</v>
      </c>
      <c r="W1746" s="2" t="s">
        <v>7891</v>
      </c>
      <c r="X1746" s="2" t="s">
        <v>7891</v>
      </c>
      <c r="Y1746" s="2" t="s">
        <v>7891</v>
      </c>
      <c r="Z1746" s="2" t="s">
        <v>7891</v>
      </c>
      <c r="AA1746" s="2" t="s">
        <v>7891</v>
      </c>
      <c r="AB1746" s="2" t="s">
        <v>8533</v>
      </c>
      <c r="AC1746" s="2" t="s">
        <v>7891</v>
      </c>
      <c r="AD1746" s="2" t="s">
        <v>7891</v>
      </c>
      <c r="AE1746" s="2" t="s">
        <v>7891</v>
      </c>
      <c r="AF1746" s="2" t="s">
        <v>7891</v>
      </c>
      <c r="AG1746" s="2" t="s">
        <v>7891</v>
      </c>
      <c r="AH1746" s="2" t="s">
        <v>7891</v>
      </c>
      <c r="AI1746" s="2" t="s">
        <v>7891</v>
      </c>
      <c r="AJ1746" s="2" t="s">
        <v>7891</v>
      </c>
      <c r="AK1746" s="2" t="s">
        <v>7891</v>
      </c>
      <c r="AL1746" s="2" t="s">
        <v>7891</v>
      </c>
      <c r="AM1746" s="2" t="s">
        <v>7891</v>
      </c>
      <c r="AN1746" s="2" t="s">
        <v>7891</v>
      </c>
      <c r="AO1746" s="2" t="s">
        <v>8534</v>
      </c>
      <c r="AP1746" s="2" t="s">
        <v>8535</v>
      </c>
      <c r="AQ1746" s="2" t="s">
        <v>7891</v>
      </c>
      <c r="AR1746" s="2" t="s">
        <v>7891</v>
      </c>
      <c r="AS1746" s="2" t="s">
        <v>7891</v>
      </c>
      <c r="AT1746" s="2" t="s">
        <v>8536</v>
      </c>
      <c r="AU1746" s="2">
        <v>2022</v>
      </c>
      <c r="AV1746" s="2">
        <v>31</v>
      </c>
      <c r="AW1746" s="2">
        <v>3</v>
      </c>
      <c r="AX1746" s="2" t="s">
        <v>7891</v>
      </c>
      <c r="AY1746" s="2" t="s">
        <v>7891</v>
      </c>
      <c r="AZ1746" s="2" t="s">
        <v>7891</v>
      </c>
      <c r="BA1746" s="2" t="s">
        <v>7891</v>
      </c>
      <c r="BB1746" s="2">
        <v>410</v>
      </c>
      <c r="BC1746" s="2">
        <v>431</v>
      </c>
      <c r="BD1746" s="2" t="s">
        <v>7891</v>
      </c>
      <c r="BE1746" s="2" t="s">
        <v>5934</v>
      </c>
      <c r="BF1746" s="2" t="s">
        <v>7891</v>
      </c>
      <c r="BG1746" s="2" t="s">
        <v>8515</v>
      </c>
      <c r="BH1746" s="2" t="s">
        <v>7891</v>
      </c>
      <c r="BI1746" s="2" t="s">
        <v>7891</v>
      </c>
      <c r="BJ1746" s="2" t="s">
        <v>7891</v>
      </c>
      <c r="BK1746" s="2" t="s">
        <v>7891</v>
      </c>
      <c r="BL1746" s="2" t="s">
        <v>7891</v>
      </c>
      <c r="BM1746" s="2">
        <v>35068297</v>
      </c>
      <c r="BN1746" s="2" t="s">
        <v>7891</v>
      </c>
      <c r="BO1746" s="2" t="s">
        <v>7891</v>
      </c>
      <c r="BP1746" s="2" t="s">
        <v>7891</v>
      </c>
      <c r="BQ1746" s="2" t="s">
        <v>7891</v>
      </c>
      <c r="BR1746" s="2" t="s">
        <v>8537</v>
      </c>
    </row>
    <row r="1747" spans="1:70" s="12" customFormat="1" ht="13" x14ac:dyDescent="0.3">
      <c r="A1747" s="12" t="s">
        <v>6816</v>
      </c>
      <c r="B1747" s="12" t="s">
        <v>5833</v>
      </c>
      <c r="C1747" s="14">
        <v>2022</v>
      </c>
      <c r="D1747" s="12" t="s">
        <v>5832</v>
      </c>
      <c r="E1747" s="12" t="s">
        <v>4843</v>
      </c>
      <c r="G1747" s="12" t="s">
        <v>5834</v>
      </c>
      <c r="H1747" s="12" t="s">
        <v>5835</v>
      </c>
      <c r="K1747" s="13">
        <v>44545</v>
      </c>
      <c r="N1747" s="12" t="s">
        <v>488</v>
      </c>
    </row>
    <row r="1748" spans="1:70" s="12" customFormat="1" ht="13" x14ac:dyDescent="0.3">
      <c r="A1748" s="12" t="s">
        <v>11404</v>
      </c>
      <c r="B1748" s="12" t="s">
        <v>8663</v>
      </c>
      <c r="C1748" s="14" t="s">
        <v>7891</v>
      </c>
      <c r="D1748" s="12" t="s">
        <v>5832</v>
      </c>
      <c r="E1748" s="12" t="s">
        <v>8664</v>
      </c>
      <c r="U1748" s="12" t="s">
        <v>7891</v>
      </c>
      <c r="V1748" s="12" t="s">
        <v>8665</v>
      </c>
      <c r="W1748" s="12" t="s">
        <v>7891</v>
      </c>
      <c r="X1748" s="12" t="s">
        <v>7891</v>
      </c>
      <c r="Y1748" s="12" t="s">
        <v>7891</v>
      </c>
      <c r="Z1748" s="12" t="s">
        <v>7891</v>
      </c>
      <c r="AA1748" s="12" t="s">
        <v>7891</v>
      </c>
      <c r="AB1748" s="12" t="s">
        <v>8666</v>
      </c>
      <c r="AC1748" s="12" t="s">
        <v>7891</v>
      </c>
      <c r="AD1748" s="12" t="s">
        <v>7891</v>
      </c>
      <c r="AE1748" s="12" t="s">
        <v>7891</v>
      </c>
      <c r="AF1748" s="12" t="s">
        <v>7891</v>
      </c>
      <c r="AG1748" s="12" t="s">
        <v>7891</v>
      </c>
      <c r="AH1748" s="12" t="s">
        <v>7891</v>
      </c>
      <c r="AI1748" s="12" t="s">
        <v>7891</v>
      </c>
      <c r="AJ1748" s="12" t="s">
        <v>7891</v>
      </c>
      <c r="AK1748" s="12" t="s">
        <v>7891</v>
      </c>
      <c r="AL1748" s="12" t="s">
        <v>7891</v>
      </c>
      <c r="AM1748" s="12" t="s">
        <v>7891</v>
      </c>
      <c r="AN1748" s="12" t="s">
        <v>7891</v>
      </c>
      <c r="AO1748" s="12" t="s">
        <v>8667</v>
      </c>
      <c r="AP1748" s="12" t="s">
        <v>8668</v>
      </c>
      <c r="AQ1748" s="12" t="s">
        <v>7891</v>
      </c>
      <c r="AR1748" s="12" t="s">
        <v>7891</v>
      </c>
      <c r="AS1748" s="12" t="s">
        <v>7891</v>
      </c>
      <c r="AT1748" s="12" t="s">
        <v>8621</v>
      </c>
      <c r="AU1748" s="12">
        <v>2022</v>
      </c>
      <c r="AV1748" s="12">
        <v>293</v>
      </c>
      <c r="AW1748" s="12" t="s">
        <v>7891</v>
      </c>
      <c r="AX1748" s="12" t="s">
        <v>7891</v>
      </c>
      <c r="AY1748" s="12" t="s">
        <v>7891</v>
      </c>
      <c r="AZ1748" s="12" t="s">
        <v>7891</v>
      </c>
      <c r="BA1748" s="12" t="s">
        <v>7891</v>
      </c>
      <c r="BB1748" s="12" t="s">
        <v>7891</v>
      </c>
      <c r="BC1748" s="12" t="s">
        <v>7891</v>
      </c>
      <c r="BD1748" s="12">
        <v>114642</v>
      </c>
      <c r="BE1748" s="12" t="s">
        <v>488</v>
      </c>
      <c r="BF1748" s="12" t="s">
        <v>7891</v>
      </c>
      <c r="BG1748" s="12" t="s">
        <v>7891</v>
      </c>
      <c r="BH1748" s="12" t="s">
        <v>7891</v>
      </c>
      <c r="BI1748" s="12" t="s">
        <v>7891</v>
      </c>
      <c r="BJ1748" s="12" t="s">
        <v>7891</v>
      </c>
      <c r="BK1748" s="12" t="s">
        <v>7891</v>
      </c>
      <c r="BL1748" s="12" t="s">
        <v>7891</v>
      </c>
      <c r="BM1748" s="12">
        <v>34906828</v>
      </c>
      <c r="BN1748" s="12" t="s">
        <v>7891</v>
      </c>
      <c r="BO1748" s="12" t="s">
        <v>7891</v>
      </c>
      <c r="BP1748" s="12" t="s">
        <v>7891</v>
      </c>
      <c r="BQ1748" s="12" t="s">
        <v>7891</v>
      </c>
      <c r="BR1748" s="12" t="s">
        <v>8669</v>
      </c>
    </row>
    <row r="1749" spans="1:70" s="12" customFormat="1" ht="13" x14ac:dyDescent="0.3">
      <c r="A1749" s="12" t="s">
        <v>502</v>
      </c>
      <c r="B1749" s="12" t="s">
        <v>486</v>
      </c>
      <c r="C1749" s="15" t="str">
        <f>"2022"</f>
        <v>2022</v>
      </c>
      <c r="D1749" s="12" t="s">
        <v>485</v>
      </c>
      <c r="E1749" s="12" t="s">
        <v>487</v>
      </c>
      <c r="F1749" s="12" t="s">
        <v>491</v>
      </c>
      <c r="G1749" s="12" t="str">
        <f>"02779536"</f>
        <v>02779536</v>
      </c>
      <c r="I1749" s="12" t="str">
        <f>"Jan2022"</f>
        <v>Jan2022</v>
      </c>
      <c r="J1749" s="12">
        <v>293</v>
      </c>
      <c r="M1749" s="12">
        <v>1</v>
      </c>
      <c r="N1749" s="12">
        <v>154949857</v>
      </c>
      <c r="O1749" s="12" t="s">
        <v>488</v>
      </c>
      <c r="P1749" s="12" t="s">
        <v>489</v>
      </c>
      <c r="Q1749" s="12" t="s">
        <v>467</v>
      </c>
      <c r="R1749" s="12" t="s">
        <v>490</v>
      </c>
      <c r="U1749" s="12" t="s">
        <v>492</v>
      </c>
    </row>
    <row r="1750" spans="1:70" s="12" customFormat="1" ht="13" x14ac:dyDescent="0.3">
      <c r="A1750" s="12" t="s">
        <v>1827</v>
      </c>
      <c r="B1750" s="12" t="s">
        <v>486</v>
      </c>
      <c r="C1750" s="15" t="str">
        <f>"2022"</f>
        <v>2022</v>
      </c>
      <c r="D1750" s="12" t="s">
        <v>485</v>
      </c>
      <c r="E1750" s="12" t="s">
        <v>487</v>
      </c>
      <c r="F1750" s="12" t="s">
        <v>491</v>
      </c>
      <c r="G1750" s="12" t="str">
        <f>"02779536"</f>
        <v>02779536</v>
      </c>
      <c r="I1750" s="12" t="str">
        <f>"Jan2022"</f>
        <v>Jan2022</v>
      </c>
      <c r="J1750" s="12">
        <v>293</v>
      </c>
      <c r="M1750" s="12">
        <v>1</v>
      </c>
      <c r="N1750" s="12">
        <v>154949857</v>
      </c>
      <c r="O1750" s="12" t="s">
        <v>488</v>
      </c>
      <c r="P1750" s="12" t="s">
        <v>489</v>
      </c>
      <c r="Q1750" s="12" t="s">
        <v>467</v>
      </c>
      <c r="R1750" s="12" t="s">
        <v>490</v>
      </c>
      <c r="U1750" s="12" t="s">
        <v>492</v>
      </c>
    </row>
    <row r="1751" spans="1:70" s="2" customFormat="1" ht="13" x14ac:dyDescent="0.3">
      <c r="A1751" s="2" t="s">
        <v>3856</v>
      </c>
      <c r="B1751" s="2" t="s">
        <v>486</v>
      </c>
      <c r="C1751" s="9">
        <v>2022</v>
      </c>
      <c r="D1751" s="2" t="s">
        <v>3416</v>
      </c>
      <c r="E1751" s="2" t="s">
        <v>487</v>
      </c>
      <c r="F1751" s="2" t="s">
        <v>3419</v>
      </c>
      <c r="G1751" s="2" t="str">
        <f>"02779536"</f>
        <v>02779536</v>
      </c>
      <c r="I1751" s="2" t="str">
        <f>"20220101"</f>
        <v>20220101</v>
      </c>
      <c r="J1751" s="2">
        <v>293</v>
      </c>
      <c r="N1751" s="2" t="s">
        <v>3417</v>
      </c>
      <c r="O1751" s="2" t="s">
        <v>488</v>
      </c>
      <c r="P1751" s="2" t="s">
        <v>2124</v>
      </c>
      <c r="Q1751" s="2" t="s">
        <v>1495</v>
      </c>
      <c r="R1751" s="2" t="s">
        <v>3418</v>
      </c>
      <c r="T1751" s="2" t="s">
        <v>3419</v>
      </c>
      <c r="U1751" s="2" t="s">
        <v>3420</v>
      </c>
    </row>
    <row r="1752" spans="1:70" s="2" customFormat="1" ht="13" x14ac:dyDescent="0.3">
      <c r="A1752" s="2" t="s">
        <v>6816</v>
      </c>
      <c r="B1752" s="2" t="s">
        <v>6600</v>
      </c>
      <c r="C1752" s="9">
        <v>2020</v>
      </c>
      <c r="D1752" s="2" t="s">
        <v>6599</v>
      </c>
      <c r="E1752" s="2" t="s">
        <v>4600</v>
      </c>
      <c r="G1752" s="2" t="s">
        <v>6601</v>
      </c>
      <c r="H1752" s="2" t="s">
        <v>6602</v>
      </c>
      <c r="K1752" s="11">
        <v>44176</v>
      </c>
      <c r="L1752" s="2" t="s">
        <v>6603</v>
      </c>
      <c r="N1752" s="2" t="s">
        <v>6604</v>
      </c>
    </row>
    <row r="1753" spans="1:70" s="2" customFormat="1" ht="13" x14ac:dyDescent="0.3">
      <c r="A1753" s="2" t="s">
        <v>11404</v>
      </c>
      <c r="B1753" s="2" t="s">
        <v>8775</v>
      </c>
      <c r="C1753" s="9" t="s">
        <v>7891</v>
      </c>
      <c r="D1753" s="2" t="s">
        <v>8776</v>
      </c>
      <c r="E1753" s="2" t="s">
        <v>8777</v>
      </c>
      <c r="U1753" s="2" t="s">
        <v>7891</v>
      </c>
      <c r="V1753" s="2" t="s">
        <v>8778</v>
      </c>
      <c r="W1753" s="2" t="s">
        <v>7891</v>
      </c>
      <c r="X1753" s="2" t="s">
        <v>7891</v>
      </c>
      <c r="Y1753" s="2" t="s">
        <v>7891</v>
      </c>
      <c r="Z1753" s="2" t="s">
        <v>7891</v>
      </c>
      <c r="AA1753" s="2" t="s">
        <v>7891</v>
      </c>
      <c r="AB1753" s="2" t="s">
        <v>7891</v>
      </c>
      <c r="AC1753" s="2" t="s">
        <v>7891</v>
      </c>
      <c r="AD1753" s="2" t="s">
        <v>7891</v>
      </c>
      <c r="AE1753" s="2" t="s">
        <v>7891</v>
      </c>
      <c r="AF1753" s="2" t="s">
        <v>7891</v>
      </c>
      <c r="AG1753" s="2" t="s">
        <v>7891</v>
      </c>
      <c r="AH1753" s="2" t="s">
        <v>7891</v>
      </c>
      <c r="AI1753" s="2" t="s">
        <v>7891</v>
      </c>
      <c r="AJ1753" s="2" t="s">
        <v>7891</v>
      </c>
      <c r="AK1753" s="2" t="s">
        <v>7891</v>
      </c>
      <c r="AL1753" s="2" t="s">
        <v>7891</v>
      </c>
      <c r="AM1753" s="2" t="s">
        <v>7891</v>
      </c>
      <c r="AN1753" s="2" t="s">
        <v>7891</v>
      </c>
      <c r="AO1753" s="2" t="s">
        <v>7891</v>
      </c>
      <c r="AP1753" s="2" t="s">
        <v>8779</v>
      </c>
      <c r="AQ1753" s="2" t="s">
        <v>7891</v>
      </c>
      <c r="AR1753" s="2" t="s">
        <v>7891</v>
      </c>
      <c r="AS1753" s="2" t="s">
        <v>7891</v>
      </c>
      <c r="AT1753" s="2" t="s">
        <v>8780</v>
      </c>
      <c r="AU1753" s="2">
        <v>2021</v>
      </c>
      <c r="AV1753" s="2">
        <v>21</v>
      </c>
      <c r="AW1753" s="2">
        <v>1</v>
      </c>
      <c r="AX1753" s="2" t="s">
        <v>7891</v>
      </c>
      <c r="AY1753" s="2" t="s">
        <v>7891</v>
      </c>
      <c r="AZ1753" s="2" t="s">
        <v>7891</v>
      </c>
      <c r="BA1753" s="2" t="s">
        <v>7891</v>
      </c>
      <c r="BB1753" s="2" t="s">
        <v>7891</v>
      </c>
      <c r="BC1753" s="2" t="s">
        <v>7891</v>
      </c>
      <c r="BD1753" s="2">
        <v>599</v>
      </c>
      <c r="BE1753" s="2" t="s">
        <v>8781</v>
      </c>
      <c r="BF1753" s="2" t="s">
        <v>7891</v>
      </c>
      <c r="BG1753" s="2" t="s">
        <v>7891</v>
      </c>
      <c r="BH1753" s="2" t="s">
        <v>7891</v>
      </c>
      <c r="BI1753" s="2" t="s">
        <v>7891</v>
      </c>
      <c r="BJ1753" s="2" t="s">
        <v>7891</v>
      </c>
      <c r="BK1753" s="2" t="s">
        <v>7891</v>
      </c>
      <c r="BL1753" s="2" t="s">
        <v>7891</v>
      </c>
      <c r="BM1753" s="2">
        <v>34865636</v>
      </c>
      <c r="BN1753" s="2" t="s">
        <v>7891</v>
      </c>
      <c r="BO1753" s="2" t="s">
        <v>7891</v>
      </c>
      <c r="BP1753" s="2" t="s">
        <v>7891</v>
      </c>
      <c r="BQ1753" s="2" t="s">
        <v>7891</v>
      </c>
      <c r="BR1753" s="2" t="s">
        <v>8782</v>
      </c>
    </row>
    <row r="1754" spans="1:70" s="2" customFormat="1" ht="13" x14ac:dyDescent="0.3">
      <c r="A1754" s="2" t="s">
        <v>6816</v>
      </c>
      <c r="B1754" s="2" t="s">
        <v>4486</v>
      </c>
      <c r="C1754" s="9">
        <v>2021</v>
      </c>
      <c r="D1754" s="2" t="s">
        <v>4485</v>
      </c>
      <c r="E1754" s="2" t="s">
        <v>4489</v>
      </c>
      <c r="G1754" s="2" t="s">
        <v>4487</v>
      </c>
      <c r="H1754" s="2" t="s">
        <v>4488</v>
      </c>
      <c r="K1754" s="11">
        <v>44117</v>
      </c>
      <c r="L1754" s="2" t="s">
        <v>4490</v>
      </c>
      <c r="N1754" s="2" t="s">
        <v>4491</v>
      </c>
    </row>
    <row r="1755" spans="1:70" s="12" customFormat="1" ht="13" x14ac:dyDescent="0.3">
      <c r="A1755" s="12" t="s">
        <v>6816</v>
      </c>
      <c r="B1755" s="12" t="s">
        <v>6380</v>
      </c>
      <c r="C1755" s="14">
        <v>2022</v>
      </c>
      <c r="D1755" s="12" t="s">
        <v>6379</v>
      </c>
      <c r="E1755" s="12" t="s">
        <v>4618</v>
      </c>
      <c r="G1755" s="12" t="s">
        <v>6381</v>
      </c>
      <c r="H1755" s="12" t="s">
        <v>6382</v>
      </c>
      <c r="K1755" s="13">
        <v>44427</v>
      </c>
      <c r="L1755" s="12" t="s">
        <v>6383</v>
      </c>
      <c r="M1755" s="12" t="s">
        <v>6384</v>
      </c>
      <c r="N1755" s="12" t="s">
        <v>2668</v>
      </c>
    </row>
    <row r="1756" spans="1:70" s="12" customFormat="1" ht="13" x14ac:dyDescent="0.3">
      <c r="A1756" s="12" t="s">
        <v>11404</v>
      </c>
      <c r="B1756" s="12" t="s">
        <v>9291</v>
      </c>
      <c r="C1756" s="14" t="s">
        <v>7891</v>
      </c>
      <c r="D1756" s="12" t="s">
        <v>6379</v>
      </c>
      <c r="E1756" s="12" t="s">
        <v>9292</v>
      </c>
      <c r="U1756" s="12" t="s">
        <v>7891</v>
      </c>
      <c r="V1756" s="12" t="s">
        <v>9293</v>
      </c>
      <c r="W1756" s="12" t="s">
        <v>7891</v>
      </c>
      <c r="X1756" s="12" t="s">
        <v>7891</v>
      </c>
      <c r="Y1756" s="12" t="s">
        <v>7891</v>
      </c>
      <c r="Z1756" s="12" t="s">
        <v>7891</v>
      </c>
      <c r="AA1756" s="12" t="s">
        <v>7891</v>
      </c>
      <c r="AB1756" s="12" t="s">
        <v>7891</v>
      </c>
      <c r="AC1756" s="12" t="s">
        <v>7891</v>
      </c>
      <c r="AD1756" s="12" t="s">
        <v>7891</v>
      </c>
      <c r="AE1756" s="12" t="s">
        <v>7891</v>
      </c>
      <c r="AF1756" s="12" t="s">
        <v>7891</v>
      </c>
      <c r="AG1756" s="12" t="s">
        <v>7891</v>
      </c>
      <c r="AH1756" s="12" t="s">
        <v>7891</v>
      </c>
      <c r="AI1756" s="12" t="s">
        <v>7891</v>
      </c>
      <c r="AJ1756" s="12" t="s">
        <v>7891</v>
      </c>
      <c r="AK1756" s="12" t="s">
        <v>7891</v>
      </c>
      <c r="AL1756" s="12" t="s">
        <v>7891</v>
      </c>
      <c r="AM1756" s="12" t="s">
        <v>7891</v>
      </c>
      <c r="AN1756" s="12" t="s">
        <v>7891</v>
      </c>
      <c r="AO1756" s="12" t="s">
        <v>9294</v>
      </c>
      <c r="AP1756" s="12" t="s">
        <v>9295</v>
      </c>
      <c r="AQ1756" s="12" t="s">
        <v>7891</v>
      </c>
      <c r="AR1756" s="12" t="s">
        <v>7891</v>
      </c>
      <c r="AS1756" s="12" t="s">
        <v>7891</v>
      </c>
      <c r="AT1756" s="12" t="s">
        <v>9296</v>
      </c>
      <c r="AU1756" s="12">
        <v>2022</v>
      </c>
      <c r="AV1756" s="12">
        <v>112</v>
      </c>
      <c r="AW1756" s="12" t="s">
        <v>7891</v>
      </c>
      <c r="AX1756" s="12" t="s">
        <v>7891</v>
      </c>
      <c r="AY1756" s="12" t="s">
        <v>7891</v>
      </c>
      <c r="AZ1756" s="12" t="s">
        <v>7891</v>
      </c>
      <c r="BA1756" s="12" t="s">
        <v>7891</v>
      </c>
      <c r="BB1756" s="12" t="s">
        <v>7891</v>
      </c>
      <c r="BC1756" s="12" t="s">
        <v>7891</v>
      </c>
      <c r="BD1756" s="12">
        <v>110428</v>
      </c>
      <c r="BE1756" s="12" t="s">
        <v>2668</v>
      </c>
      <c r="BF1756" s="12" t="s">
        <v>7891</v>
      </c>
      <c r="BG1756" s="12" t="s">
        <v>9297</v>
      </c>
      <c r="BH1756" s="12" t="s">
        <v>7891</v>
      </c>
      <c r="BI1756" s="12" t="s">
        <v>7891</v>
      </c>
      <c r="BJ1756" s="12" t="s">
        <v>7891</v>
      </c>
      <c r="BK1756" s="12" t="s">
        <v>7891</v>
      </c>
      <c r="BL1756" s="12" t="s">
        <v>7891</v>
      </c>
      <c r="BM1756" s="12">
        <v>34411658</v>
      </c>
      <c r="BN1756" s="12" t="s">
        <v>7891</v>
      </c>
      <c r="BO1756" s="12" t="s">
        <v>7891</v>
      </c>
      <c r="BP1756" s="12" t="s">
        <v>7891</v>
      </c>
      <c r="BQ1756" s="12" t="s">
        <v>7891</v>
      </c>
      <c r="BR1756" s="12" t="s">
        <v>9298</v>
      </c>
    </row>
    <row r="1757" spans="1:70" s="2" customFormat="1" ht="13" x14ac:dyDescent="0.3">
      <c r="A1757" s="2" t="s">
        <v>3856</v>
      </c>
      <c r="B1757" s="2" t="s">
        <v>2666</v>
      </c>
      <c r="C1757" s="9">
        <v>2021</v>
      </c>
      <c r="D1757" s="2" t="s">
        <v>2665</v>
      </c>
      <c r="E1757" s="2" t="s">
        <v>2237</v>
      </c>
      <c r="F1757" s="2" t="s">
        <v>2670</v>
      </c>
      <c r="G1757" s="2" t="str">
        <f>"02785846"</f>
        <v>02785846</v>
      </c>
      <c r="I1757" s="2" t="str">
        <f>"20220110"</f>
        <v>20220110</v>
      </c>
      <c r="J1757" s="2">
        <v>112</v>
      </c>
      <c r="N1757" s="2" t="s">
        <v>2667</v>
      </c>
      <c r="O1757" s="2" t="s">
        <v>2668</v>
      </c>
      <c r="P1757" s="2" t="s">
        <v>2124</v>
      </c>
      <c r="Q1757" s="2" t="s">
        <v>1495</v>
      </c>
      <c r="R1757" s="2" t="s">
        <v>2669</v>
      </c>
      <c r="T1757" s="2" t="s">
        <v>2670</v>
      </c>
      <c r="U1757" s="2" t="s">
        <v>2671</v>
      </c>
    </row>
    <row r="1758" spans="1:70" s="2" customFormat="1" ht="13" x14ac:dyDescent="0.3">
      <c r="A1758" s="2" t="s">
        <v>11404</v>
      </c>
      <c r="B1758" s="2" t="s">
        <v>8670</v>
      </c>
      <c r="C1758" s="9" t="s">
        <v>7891</v>
      </c>
      <c r="D1758" s="2" t="s">
        <v>8671</v>
      </c>
      <c r="E1758" s="2" t="s">
        <v>8672</v>
      </c>
      <c r="U1758" s="2" t="s">
        <v>7891</v>
      </c>
      <c r="V1758" s="2" t="s">
        <v>8673</v>
      </c>
      <c r="W1758" s="2" t="s">
        <v>7891</v>
      </c>
      <c r="X1758" s="2" t="s">
        <v>7891</v>
      </c>
      <c r="Y1758" s="2" t="s">
        <v>7891</v>
      </c>
      <c r="Z1758" s="2" t="s">
        <v>7891</v>
      </c>
      <c r="AA1758" s="2" t="s">
        <v>7891</v>
      </c>
      <c r="AB1758" s="2" t="s">
        <v>7891</v>
      </c>
      <c r="AC1758" s="2" t="s">
        <v>7891</v>
      </c>
      <c r="AD1758" s="2" t="s">
        <v>7891</v>
      </c>
      <c r="AE1758" s="2" t="s">
        <v>7891</v>
      </c>
      <c r="AF1758" s="2" t="s">
        <v>7891</v>
      </c>
      <c r="AG1758" s="2" t="s">
        <v>7891</v>
      </c>
      <c r="AH1758" s="2" t="s">
        <v>7891</v>
      </c>
      <c r="AI1758" s="2" t="s">
        <v>7891</v>
      </c>
      <c r="AJ1758" s="2" t="s">
        <v>7891</v>
      </c>
      <c r="AK1758" s="2" t="s">
        <v>7891</v>
      </c>
      <c r="AL1758" s="2" t="s">
        <v>7891</v>
      </c>
      <c r="AM1758" s="2" t="s">
        <v>7891</v>
      </c>
      <c r="AN1758" s="2" t="s">
        <v>7891</v>
      </c>
      <c r="AO1758" s="2" t="s">
        <v>8674</v>
      </c>
      <c r="AP1758" s="2" t="s">
        <v>7891</v>
      </c>
      <c r="AQ1758" s="2" t="s">
        <v>7891</v>
      </c>
      <c r="AR1758" s="2" t="s">
        <v>7891</v>
      </c>
      <c r="AS1758" s="2" t="s">
        <v>7891</v>
      </c>
      <c r="AT1758" s="2" t="s">
        <v>7891</v>
      </c>
      <c r="AU1758" s="2">
        <v>2022</v>
      </c>
      <c r="AV1758" s="2" t="s">
        <v>7891</v>
      </c>
      <c r="AW1758" s="2">
        <v>17</v>
      </c>
      <c r="AX1758" s="2" t="s">
        <v>7891</v>
      </c>
      <c r="AY1758" s="2" t="s">
        <v>7891</v>
      </c>
      <c r="AZ1758" s="2" t="s">
        <v>7891</v>
      </c>
      <c r="BA1758" s="2" t="s">
        <v>7891</v>
      </c>
      <c r="BB1758" s="2">
        <v>79</v>
      </c>
      <c r="BC1758" s="2">
        <v>97</v>
      </c>
      <c r="BD1758" s="2" t="s">
        <v>7891</v>
      </c>
      <c r="BE1758" s="2" t="s">
        <v>8675</v>
      </c>
      <c r="BF1758" s="2" t="s">
        <v>7891</v>
      </c>
      <c r="BG1758" s="2" t="s">
        <v>7891</v>
      </c>
      <c r="BH1758" s="2" t="s">
        <v>7891</v>
      </c>
      <c r="BI1758" s="2" t="s">
        <v>7891</v>
      </c>
      <c r="BJ1758" s="2" t="s">
        <v>7891</v>
      </c>
      <c r="BK1758" s="2" t="s">
        <v>7891</v>
      </c>
      <c r="BL1758" s="2" t="s">
        <v>7891</v>
      </c>
      <c r="BM1758" s="2" t="s">
        <v>7891</v>
      </c>
      <c r="BN1758" s="2" t="s">
        <v>7891</v>
      </c>
      <c r="BO1758" s="2" t="s">
        <v>7891</v>
      </c>
      <c r="BP1758" s="2" t="s">
        <v>7891</v>
      </c>
      <c r="BQ1758" s="2" t="s">
        <v>7891</v>
      </c>
      <c r="BR1758" s="2" t="s">
        <v>8676</v>
      </c>
    </row>
    <row r="1759" spans="1:70" s="12" customFormat="1" ht="13" x14ac:dyDescent="0.3">
      <c r="A1759" s="12" t="s">
        <v>6816</v>
      </c>
      <c r="B1759" s="12" t="s">
        <v>4418</v>
      </c>
      <c r="C1759" s="14">
        <v>2021</v>
      </c>
      <c r="D1759" s="12" t="s">
        <v>4417</v>
      </c>
      <c r="E1759" s="12" t="s">
        <v>4421</v>
      </c>
      <c r="G1759" s="12" t="s">
        <v>4419</v>
      </c>
      <c r="H1759" s="12" t="s">
        <v>4420</v>
      </c>
      <c r="K1759" s="13">
        <v>44431</v>
      </c>
      <c r="L1759" s="12" t="s">
        <v>4422</v>
      </c>
      <c r="N1759" s="12" t="s">
        <v>997</v>
      </c>
    </row>
    <row r="1760" spans="1:70" s="2" customFormat="1" ht="13" x14ac:dyDescent="0.3">
      <c r="A1760" s="2" t="s">
        <v>1827</v>
      </c>
      <c r="B1760" s="2" t="s">
        <v>995</v>
      </c>
      <c r="C1760" s="10" t="str">
        <f>"2021"</f>
        <v>2021</v>
      </c>
      <c r="D1760" s="2" t="s">
        <v>994</v>
      </c>
      <c r="E1760" s="2" t="s">
        <v>996</v>
      </c>
      <c r="F1760" s="2" t="s">
        <v>999</v>
      </c>
      <c r="G1760" s="2" t="str">
        <f>"14784726"</f>
        <v>14784726</v>
      </c>
      <c r="I1760" s="2" t="str">
        <f>"2021"</f>
        <v>2021</v>
      </c>
      <c r="J1760" s="2">
        <v>5</v>
      </c>
      <c r="K1760" s="2">
        <v>4</v>
      </c>
      <c r="L1760" s="2">
        <v>40</v>
      </c>
      <c r="M1760" s="2">
        <v>9</v>
      </c>
      <c r="N1760" s="2">
        <v>148968446</v>
      </c>
      <c r="O1760" s="2" t="s">
        <v>997</v>
      </c>
      <c r="P1760" s="2" t="s">
        <v>998</v>
      </c>
      <c r="Q1760" s="2" t="s">
        <v>467</v>
      </c>
      <c r="U1760" s="2" t="s">
        <v>1000</v>
      </c>
    </row>
    <row r="1761" spans="1:70" s="2" customFormat="1" ht="13" x14ac:dyDescent="0.3">
      <c r="A1761" s="2" t="s">
        <v>6816</v>
      </c>
      <c r="B1761" s="2" t="s">
        <v>5273</v>
      </c>
      <c r="C1761" s="9">
        <v>2021</v>
      </c>
      <c r="D1761" s="2" t="s">
        <v>5272</v>
      </c>
      <c r="E1761" s="2" t="s">
        <v>5276</v>
      </c>
      <c r="G1761" s="2" t="s">
        <v>5274</v>
      </c>
      <c r="H1761" s="2" t="s">
        <v>5275</v>
      </c>
      <c r="K1761" s="11">
        <v>44305</v>
      </c>
      <c r="N1761" s="2" t="s">
        <v>5277</v>
      </c>
    </row>
    <row r="1762" spans="1:70" s="12" customFormat="1" ht="13" x14ac:dyDescent="0.3">
      <c r="A1762" s="12" t="s">
        <v>6816</v>
      </c>
      <c r="B1762" s="12" t="s">
        <v>6063</v>
      </c>
      <c r="C1762" s="14">
        <v>2020</v>
      </c>
      <c r="D1762" s="12" t="s">
        <v>6062</v>
      </c>
      <c r="E1762" s="12" t="s">
        <v>6066</v>
      </c>
      <c r="G1762" s="12" t="s">
        <v>6064</v>
      </c>
      <c r="H1762" s="12" t="s">
        <v>6065</v>
      </c>
      <c r="K1762" s="13">
        <v>44042</v>
      </c>
      <c r="N1762" s="12" t="s">
        <v>3845</v>
      </c>
    </row>
    <row r="1763" spans="1:70" s="2" customFormat="1" ht="13" x14ac:dyDescent="0.3">
      <c r="A1763" s="2" t="s">
        <v>3856</v>
      </c>
      <c r="B1763" s="2" t="s">
        <v>3842</v>
      </c>
      <c r="C1763" s="9">
        <v>2020</v>
      </c>
      <c r="D1763" s="2" t="s">
        <v>3841</v>
      </c>
      <c r="E1763" s="2" t="s">
        <v>3843</v>
      </c>
      <c r="F1763" s="2" t="s">
        <v>3847</v>
      </c>
      <c r="G1763" s="2" t="str">
        <f>"13524658"</f>
        <v>13524658</v>
      </c>
      <c r="I1763" s="2" t="str">
        <f>"20201101"</f>
        <v>20201101</v>
      </c>
      <c r="J1763" s="2">
        <v>48</v>
      </c>
      <c r="K1763" s="2">
        <v>6</v>
      </c>
      <c r="L1763" s="2">
        <v>631</v>
      </c>
      <c r="M1763" s="2">
        <v>15</v>
      </c>
      <c r="N1763" s="2" t="s">
        <v>3844</v>
      </c>
      <c r="O1763" s="2" t="s">
        <v>3845</v>
      </c>
      <c r="P1763" s="2" t="s">
        <v>466</v>
      </c>
      <c r="Q1763" s="2" t="s">
        <v>1495</v>
      </c>
      <c r="R1763" s="2" t="s">
        <v>3846</v>
      </c>
      <c r="T1763" s="2" t="s">
        <v>3847</v>
      </c>
      <c r="U1763" s="2" t="s">
        <v>3848</v>
      </c>
    </row>
    <row r="1764" spans="1:70" s="12" customFormat="1" ht="13" x14ac:dyDescent="0.3">
      <c r="A1764" s="12" t="s">
        <v>6954</v>
      </c>
      <c r="B1764" s="12" t="s">
        <v>6888</v>
      </c>
      <c r="C1764" s="14">
        <v>2021</v>
      </c>
      <c r="D1764" s="12" t="s">
        <v>6887</v>
      </c>
      <c r="E1764" s="12" t="s">
        <v>6891</v>
      </c>
      <c r="G1764" s="12" t="s">
        <v>6889</v>
      </c>
      <c r="H1764" s="12" t="s">
        <v>6890</v>
      </c>
      <c r="K1764" s="13">
        <v>44242</v>
      </c>
      <c r="L1764" s="12" t="s">
        <v>6892</v>
      </c>
      <c r="M1764" s="12" t="s">
        <v>6893</v>
      </c>
      <c r="N1764" s="12" t="s">
        <v>6894</v>
      </c>
    </row>
    <row r="1765" spans="1:70" s="2" customFormat="1" ht="13" x14ac:dyDescent="0.3">
      <c r="A1765" s="2" t="s">
        <v>7505</v>
      </c>
      <c r="B1765" s="2" t="s">
        <v>7445</v>
      </c>
      <c r="C1765" s="9">
        <v>2021</v>
      </c>
      <c r="D1765" s="2" t="s">
        <v>6887</v>
      </c>
      <c r="E1765" s="2" t="s">
        <v>6891</v>
      </c>
      <c r="G1765" s="2">
        <v>60</v>
      </c>
      <c r="H1765" s="2">
        <v>8</v>
      </c>
      <c r="J1765" s="2">
        <v>584</v>
      </c>
      <c r="K1765" s="2">
        <v>596</v>
      </c>
      <c r="M1765" s="2">
        <v>1</v>
      </c>
      <c r="N1765" s="2" t="s">
        <v>6894</v>
      </c>
      <c r="O1765" s="2" t="s">
        <v>7446</v>
      </c>
      <c r="P1765" s="2" t="s">
        <v>467</v>
      </c>
      <c r="Q1765" s="2" t="s">
        <v>7218</v>
      </c>
      <c r="R1765" s="2" t="s">
        <v>7355</v>
      </c>
      <c r="S1765" s="2" t="s">
        <v>7219</v>
      </c>
      <c r="T1765" s="2" t="s">
        <v>7447</v>
      </c>
    </row>
    <row r="1766" spans="1:70" s="2" customFormat="1" ht="13" x14ac:dyDescent="0.3">
      <c r="A1766" s="2" t="s">
        <v>7323</v>
      </c>
      <c r="B1766" s="2" t="s">
        <v>7311</v>
      </c>
      <c r="C1766" s="9">
        <v>2021</v>
      </c>
      <c r="D1766" s="2" t="s">
        <v>7312</v>
      </c>
      <c r="E1766" s="2" t="s">
        <v>7313</v>
      </c>
      <c r="G1766" s="2">
        <v>17</v>
      </c>
      <c r="H1766" s="2">
        <v>4</v>
      </c>
      <c r="J1766" s="2">
        <v>22</v>
      </c>
      <c r="K1766" s="2">
        <v>29</v>
      </c>
      <c r="N1766" s="2" t="s">
        <v>7314</v>
      </c>
      <c r="O1766" s="2" t="s">
        <v>7315</v>
      </c>
      <c r="P1766" s="2" t="s">
        <v>467</v>
      </c>
      <c r="Q1766" s="2" t="s">
        <v>7218</v>
      </c>
      <c r="S1766" s="2" t="s">
        <v>7219</v>
      </c>
      <c r="T1766" s="2" t="s">
        <v>7316</v>
      </c>
    </row>
    <row r="1767" spans="1:70" s="2" customFormat="1" ht="13" x14ac:dyDescent="0.3">
      <c r="A1767" s="2" t="s">
        <v>6816</v>
      </c>
      <c r="B1767" s="2" t="s">
        <v>5953</v>
      </c>
      <c r="C1767" s="9">
        <v>2021</v>
      </c>
      <c r="D1767" s="2" t="s">
        <v>5952</v>
      </c>
      <c r="E1767" s="2" t="s">
        <v>4137</v>
      </c>
      <c r="G1767" s="2" t="s">
        <v>5954</v>
      </c>
      <c r="H1767" s="2" t="s">
        <v>5955</v>
      </c>
      <c r="K1767" s="11">
        <v>44349</v>
      </c>
      <c r="L1767" s="2" t="s">
        <v>5956</v>
      </c>
      <c r="N1767" s="2" t="s">
        <v>5957</v>
      </c>
    </row>
    <row r="1768" spans="1:70" s="2" customFormat="1" ht="13" x14ac:dyDescent="0.3">
      <c r="A1768" s="2" t="s">
        <v>11404</v>
      </c>
      <c r="B1768" s="2" t="s">
        <v>11036</v>
      </c>
      <c r="C1768" s="9" t="s">
        <v>7891</v>
      </c>
      <c r="D1768" s="2" t="s">
        <v>11037</v>
      </c>
      <c r="E1768" s="2" t="s">
        <v>11038</v>
      </c>
      <c r="U1768" s="2" t="s">
        <v>7891</v>
      </c>
      <c r="V1768" s="2" t="s">
        <v>11039</v>
      </c>
      <c r="W1768" s="2" t="s">
        <v>7891</v>
      </c>
      <c r="X1768" s="2" t="s">
        <v>7891</v>
      </c>
      <c r="Y1768" s="2" t="s">
        <v>7891</v>
      </c>
      <c r="Z1768" s="2" t="s">
        <v>7891</v>
      </c>
      <c r="AA1768" s="2" t="s">
        <v>11040</v>
      </c>
      <c r="AB1768" s="2" t="s">
        <v>11041</v>
      </c>
      <c r="AC1768" s="2" t="s">
        <v>7891</v>
      </c>
      <c r="AD1768" s="2" t="s">
        <v>7891</v>
      </c>
      <c r="AE1768" s="2" t="s">
        <v>7891</v>
      </c>
      <c r="AF1768" s="2" t="s">
        <v>7891</v>
      </c>
      <c r="AG1768" s="2" t="s">
        <v>7891</v>
      </c>
      <c r="AH1768" s="2" t="s">
        <v>7891</v>
      </c>
      <c r="AI1768" s="2" t="s">
        <v>7891</v>
      </c>
      <c r="AJ1768" s="2" t="s">
        <v>7891</v>
      </c>
      <c r="AK1768" s="2" t="s">
        <v>7891</v>
      </c>
      <c r="AL1768" s="2" t="s">
        <v>7891</v>
      </c>
      <c r="AM1768" s="2" t="s">
        <v>7891</v>
      </c>
      <c r="AN1768" s="2" t="s">
        <v>7891</v>
      </c>
      <c r="AO1768" s="2" t="s">
        <v>11042</v>
      </c>
      <c r="AP1768" s="2" t="s">
        <v>11043</v>
      </c>
      <c r="AQ1768" s="2" t="s">
        <v>7891</v>
      </c>
      <c r="AR1768" s="2" t="s">
        <v>7891</v>
      </c>
      <c r="AS1768" s="2" t="s">
        <v>7891</v>
      </c>
      <c r="AT1768" s="2" t="s">
        <v>8907</v>
      </c>
      <c r="AU1768" s="2">
        <v>2020</v>
      </c>
      <c r="AV1768" s="2">
        <v>29</v>
      </c>
      <c r="AW1768" s="2">
        <v>11</v>
      </c>
      <c r="AX1768" s="2" t="s">
        <v>7891</v>
      </c>
      <c r="AY1768" s="2" t="s">
        <v>7891</v>
      </c>
      <c r="AZ1768" s="2" t="s">
        <v>7891</v>
      </c>
      <c r="BA1768" s="2" t="s">
        <v>7891</v>
      </c>
      <c r="BB1768" s="2">
        <v>2230</v>
      </c>
      <c r="BC1768" s="2">
        <v>2234</v>
      </c>
      <c r="BD1768" s="2" t="s">
        <v>7891</v>
      </c>
      <c r="BE1768" s="2" t="s">
        <v>11044</v>
      </c>
      <c r="BF1768" s="2" t="s">
        <v>7891</v>
      </c>
      <c r="BG1768" s="2" t="s">
        <v>7891</v>
      </c>
      <c r="BH1768" s="2" t="s">
        <v>7891</v>
      </c>
      <c r="BI1768" s="2" t="s">
        <v>7891</v>
      </c>
      <c r="BJ1768" s="2" t="s">
        <v>7891</v>
      </c>
      <c r="BK1768" s="2" t="s">
        <v>7891</v>
      </c>
      <c r="BL1768" s="2" t="s">
        <v>7891</v>
      </c>
      <c r="BM1768" s="2">
        <v>33087343</v>
      </c>
      <c r="BN1768" s="2" t="s">
        <v>7891</v>
      </c>
      <c r="BO1768" s="2" t="s">
        <v>7891</v>
      </c>
      <c r="BP1768" s="2" t="s">
        <v>7891</v>
      </c>
      <c r="BQ1768" s="2" t="s">
        <v>7891</v>
      </c>
      <c r="BR1768" s="2" t="s">
        <v>11045</v>
      </c>
    </row>
    <row r="1769" spans="1:70" s="12" customFormat="1" ht="13" x14ac:dyDescent="0.3">
      <c r="A1769" s="12" t="s">
        <v>6816</v>
      </c>
      <c r="B1769" s="12" t="s">
        <v>5541</v>
      </c>
      <c r="C1769" s="14">
        <v>2021</v>
      </c>
      <c r="D1769" s="12" t="s">
        <v>5540</v>
      </c>
      <c r="E1769" s="12" t="s">
        <v>4626</v>
      </c>
      <c r="G1769" s="12" t="s">
        <v>5542</v>
      </c>
      <c r="H1769" s="12" t="s">
        <v>5543</v>
      </c>
      <c r="K1769" s="13">
        <v>44129</v>
      </c>
      <c r="N1769" s="12" t="s">
        <v>1633</v>
      </c>
    </row>
    <row r="1770" spans="1:70" s="12" customFormat="1" ht="13" x14ac:dyDescent="0.3">
      <c r="A1770" s="12" t="s">
        <v>1827</v>
      </c>
      <c r="B1770" s="12" t="s">
        <v>1632</v>
      </c>
      <c r="C1770" s="15" t="str">
        <f>"2021"</f>
        <v>2021</v>
      </c>
      <c r="D1770" s="12" t="s">
        <v>1631</v>
      </c>
      <c r="E1770" s="12" t="s">
        <v>592</v>
      </c>
      <c r="F1770" s="12" t="s">
        <v>1635</v>
      </c>
      <c r="G1770" s="12" t="str">
        <f>"01650327"</f>
        <v>01650327</v>
      </c>
      <c r="I1770" s="12" t="str">
        <f>"Jan2021"</f>
        <v>Jan2021</v>
      </c>
      <c r="J1770" s="12">
        <v>279</v>
      </c>
      <c r="L1770" s="12">
        <v>380</v>
      </c>
      <c r="M1770" s="12">
        <v>8</v>
      </c>
      <c r="N1770" s="12">
        <v>147582133</v>
      </c>
      <c r="O1770" s="12" t="s">
        <v>1633</v>
      </c>
      <c r="P1770" s="12" t="s">
        <v>449</v>
      </c>
      <c r="Q1770" s="12" t="s">
        <v>442</v>
      </c>
      <c r="R1770" s="12" t="s">
        <v>1634</v>
      </c>
      <c r="U1770" s="12" t="s">
        <v>1636</v>
      </c>
    </row>
    <row r="1771" spans="1:70" s="2" customFormat="1" ht="13" x14ac:dyDescent="0.3">
      <c r="A1771" s="2" t="s">
        <v>3856</v>
      </c>
      <c r="B1771" s="2" t="s">
        <v>1632</v>
      </c>
      <c r="C1771" s="9">
        <v>2020</v>
      </c>
      <c r="D1771" s="2" t="s">
        <v>3636</v>
      </c>
      <c r="E1771" s="2" t="s">
        <v>592</v>
      </c>
      <c r="F1771" s="2" t="s">
        <v>3639</v>
      </c>
      <c r="G1771" s="2" t="str">
        <f>"01650327"</f>
        <v>01650327</v>
      </c>
      <c r="I1771" s="2" t="str">
        <f>"20210115"</f>
        <v>20210115</v>
      </c>
      <c r="J1771" s="2">
        <v>279</v>
      </c>
      <c r="L1771" s="2">
        <v>380</v>
      </c>
      <c r="M1771" s="2">
        <v>8</v>
      </c>
      <c r="N1771" s="2" t="s">
        <v>3637</v>
      </c>
      <c r="O1771" s="2" t="s">
        <v>1633</v>
      </c>
      <c r="P1771" s="2" t="s">
        <v>2124</v>
      </c>
      <c r="Q1771" s="2" t="s">
        <v>1495</v>
      </c>
      <c r="R1771" s="2" t="s">
        <v>3638</v>
      </c>
      <c r="T1771" s="2" t="s">
        <v>3639</v>
      </c>
      <c r="U1771" s="2" t="s">
        <v>3640</v>
      </c>
    </row>
    <row r="1772" spans="1:70" s="2" customFormat="1" ht="13" x14ac:dyDescent="0.3">
      <c r="A1772" s="2" t="s">
        <v>7323</v>
      </c>
      <c r="B1772" s="2" t="s">
        <v>7291</v>
      </c>
      <c r="C1772" s="9">
        <v>2021</v>
      </c>
      <c r="D1772" s="2" t="s">
        <v>7292</v>
      </c>
      <c r="E1772" s="2" t="s">
        <v>7293</v>
      </c>
      <c r="G1772" s="2">
        <v>32</v>
      </c>
      <c r="I1772" s="2">
        <v>100728</v>
      </c>
      <c r="N1772" s="2" t="s">
        <v>7294</v>
      </c>
      <c r="O1772" s="2" t="s">
        <v>7295</v>
      </c>
      <c r="P1772" s="2" t="s">
        <v>7275</v>
      </c>
      <c r="Q1772" s="2" t="s">
        <v>7218</v>
      </c>
      <c r="R1772" s="2" t="s">
        <v>7266</v>
      </c>
      <c r="S1772" s="2" t="s">
        <v>7219</v>
      </c>
      <c r="T1772" s="2" t="s">
        <v>7296</v>
      </c>
    </row>
    <row r="1773" spans="1:70" s="12" customFormat="1" ht="13" x14ac:dyDescent="0.3">
      <c r="A1773" s="12" t="s">
        <v>6816</v>
      </c>
      <c r="B1773" s="12" t="s">
        <v>4237</v>
      </c>
      <c r="C1773" s="14">
        <v>2021</v>
      </c>
      <c r="D1773" s="12" t="s">
        <v>4236</v>
      </c>
      <c r="E1773" s="12" t="s">
        <v>4240</v>
      </c>
      <c r="G1773" s="12" t="s">
        <v>4238</v>
      </c>
      <c r="H1773" s="12" t="s">
        <v>4239</v>
      </c>
      <c r="K1773" s="13">
        <v>44350</v>
      </c>
      <c r="L1773" s="12" t="s">
        <v>4241</v>
      </c>
      <c r="N1773" s="12" t="s">
        <v>4242</v>
      </c>
    </row>
    <row r="1774" spans="1:70" s="12" customFormat="1" ht="13" x14ac:dyDescent="0.3">
      <c r="A1774" s="12" t="s">
        <v>7072</v>
      </c>
      <c r="B1774" s="12" t="s">
        <v>4237</v>
      </c>
      <c r="C1774" s="14">
        <v>2021</v>
      </c>
      <c r="D1774" s="12" t="s">
        <v>4236</v>
      </c>
      <c r="E1774" s="12" t="s">
        <v>4240</v>
      </c>
      <c r="G1774" s="12" t="s">
        <v>4238</v>
      </c>
      <c r="H1774" s="12" t="s">
        <v>4239</v>
      </c>
      <c r="K1774" s="13">
        <v>44350</v>
      </c>
      <c r="L1774" s="12" t="s">
        <v>4241</v>
      </c>
      <c r="N1774" s="12" t="s">
        <v>4242</v>
      </c>
    </row>
    <row r="1775" spans="1:70" s="12" customFormat="1" ht="13" x14ac:dyDescent="0.3">
      <c r="A1775" s="12" t="s">
        <v>7738</v>
      </c>
      <c r="B1775" s="12" t="s">
        <v>7641</v>
      </c>
      <c r="C1775" s="14">
        <v>2021</v>
      </c>
      <c r="D1775" s="12" t="s">
        <v>4236</v>
      </c>
      <c r="E1775" s="12" t="s">
        <v>2459</v>
      </c>
      <c r="G1775" s="12">
        <v>12</v>
      </c>
      <c r="I1775" s="12">
        <v>662885</v>
      </c>
      <c r="M1775" s="12">
        <v>3</v>
      </c>
      <c r="N1775" s="12" t="s">
        <v>4242</v>
      </c>
      <c r="O1775" s="12" t="s">
        <v>7642</v>
      </c>
      <c r="P1775" s="12" t="s">
        <v>7302</v>
      </c>
      <c r="Q1775" s="12" t="s">
        <v>7218</v>
      </c>
      <c r="R1775" s="12" t="s">
        <v>7266</v>
      </c>
      <c r="S1775" s="12" t="s">
        <v>7219</v>
      </c>
      <c r="T1775" s="12" t="s">
        <v>7643</v>
      </c>
    </row>
    <row r="1776" spans="1:70" s="12" customFormat="1" ht="13" x14ac:dyDescent="0.3">
      <c r="A1776" s="12" t="s">
        <v>11404</v>
      </c>
      <c r="B1776" s="12" t="s">
        <v>9801</v>
      </c>
      <c r="C1776" s="14" t="s">
        <v>7891</v>
      </c>
      <c r="D1776" s="12" t="s">
        <v>4236</v>
      </c>
      <c r="E1776" s="12" t="s">
        <v>8255</v>
      </c>
      <c r="U1776" s="12" t="s">
        <v>7891</v>
      </c>
      <c r="V1776" s="12" t="s">
        <v>9802</v>
      </c>
      <c r="W1776" s="12" t="s">
        <v>7891</v>
      </c>
      <c r="X1776" s="12" t="s">
        <v>7891</v>
      </c>
      <c r="Y1776" s="12" t="s">
        <v>7891</v>
      </c>
      <c r="Z1776" s="12" t="s">
        <v>7891</v>
      </c>
      <c r="AA1776" s="12" t="s">
        <v>7891</v>
      </c>
      <c r="AB1776" s="12" t="s">
        <v>9803</v>
      </c>
      <c r="AC1776" s="12" t="s">
        <v>7891</v>
      </c>
      <c r="AD1776" s="12" t="s">
        <v>7891</v>
      </c>
      <c r="AE1776" s="12" t="s">
        <v>7891</v>
      </c>
      <c r="AF1776" s="12" t="s">
        <v>7891</v>
      </c>
      <c r="AG1776" s="12" t="s">
        <v>7891</v>
      </c>
      <c r="AH1776" s="12" t="s">
        <v>7891</v>
      </c>
      <c r="AI1776" s="12" t="s">
        <v>7891</v>
      </c>
      <c r="AJ1776" s="12" t="s">
        <v>7891</v>
      </c>
      <c r="AK1776" s="12" t="s">
        <v>7891</v>
      </c>
      <c r="AL1776" s="12" t="s">
        <v>7891</v>
      </c>
      <c r="AM1776" s="12" t="s">
        <v>7891</v>
      </c>
      <c r="AN1776" s="12" t="s">
        <v>7891</v>
      </c>
      <c r="AO1776" s="12" t="s">
        <v>8259</v>
      </c>
      <c r="AP1776" s="12" t="s">
        <v>7891</v>
      </c>
      <c r="AQ1776" s="12" t="s">
        <v>7891</v>
      </c>
      <c r="AR1776" s="12" t="s">
        <v>7891</v>
      </c>
      <c r="AS1776" s="12" t="s">
        <v>7891</v>
      </c>
      <c r="AT1776" s="12" t="s">
        <v>9804</v>
      </c>
      <c r="AU1776" s="12">
        <v>2021</v>
      </c>
      <c r="AV1776" s="12">
        <v>12</v>
      </c>
      <c r="AW1776" s="12" t="s">
        <v>7891</v>
      </c>
      <c r="AX1776" s="12" t="s">
        <v>7891</v>
      </c>
      <c r="AY1776" s="12" t="s">
        <v>7891</v>
      </c>
      <c r="AZ1776" s="12" t="s">
        <v>7891</v>
      </c>
      <c r="BA1776" s="12" t="s">
        <v>7891</v>
      </c>
      <c r="BB1776" s="12" t="s">
        <v>7891</v>
      </c>
      <c r="BC1776" s="12" t="s">
        <v>7891</v>
      </c>
      <c r="BD1776" s="12">
        <v>662885</v>
      </c>
      <c r="BE1776" s="12" t="s">
        <v>4242</v>
      </c>
      <c r="BF1776" s="12" t="s">
        <v>7891</v>
      </c>
      <c r="BG1776" s="12" t="s">
        <v>7891</v>
      </c>
      <c r="BH1776" s="12" t="s">
        <v>7891</v>
      </c>
      <c r="BI1776" s="12" t="s">
        <v>7891</v>
      </c>
      <c r="BJ1776" s="12" t="s">
        <v>7891</v>
      </c>
      <c r="BK1776" s="12" t="s">
        <v>7891</v>
      </c>
      <c r="BL1776" s="12" t="s">
        <v>7891</v>
      </c>
      <c r="BM1776" s="12">
        <v>34079485</v>
      </c>
      <c r="BN1776" s="12" t="s">
        <v>7891</v>
      </c>
      <c r="BO1776" s="12" t="s">
        <v>7891</v>
      </c>
      <c r="BP1776" s="12" t="s">
        <v>7891</v>
      </c>
      <c r="BQ1776" s="12" t="s">
        <v>7891</v>
      </c>
      <c r="BR1776" s="12" t="s">
        <v>9805</v>
      </c>
    </row>
    <row r="1777" spans="1:70" s="2" customFormat="1" ht="13" x14ac:dyDescent="0.3">
      <c r="A1777" s="2" t="s">
        <v>11408</v>
      </c>
      <c r="B1777" s="2" t="s">
        <v>9801</v>
      </c>
      <c r="C1777" s="9" t="s">
        <v>7891</v>
      </c>
      <c r="D1777" s="2" t="s">
        <v>4236</v>
      </c>
      <c r="E1777" s="2" t="s">
        <v>8255</v>
      </c>
      <c r="U1777" s="2" t="s">
        <v>7891</v>
      </c>
      <c r="V1777" s="2" t="s">
        <v>9802</v>
      </c>
      <c r="W1777" s="2" t="s">
        <v>7891</v>
      </c>
      <c r="X1777" s="2" t="s">
        <v>7891</v>
      </c>
      <c r="Y1777" s="2" t="s">
        <v>7891</v>
      </c>
      <c r="Z1777" s="2" t="s">
        <v>7891</v>
      </c>
      <c r="AA1777" s="2" t="s">
        <v>7891</v>
      </c>
      <c r="AB1777" s="2" t="s">
        <v>9803</v>
      </c>
      <c r="AC1777" s="2" t="s">
        <v>7891</v>
      </c>
      <c r="AD1777" s="2" t="s">
        <v>7891</v>
      </c>
      <c r="AE1777" s="2" t="s">
        <v>7891</v>
      </c>
      <c r="AF1777" s="2" t="s">
        <v>7891</v>
      </c>
      <c r="AG1777" s="2" t="s">
        <v>7891</v>
      </c>
      <c r="AH1777" s="2" t="s">
        <v>7891</v>
      </c>
      <c r="AI1777" s="2" t="s">
        <v>7891</v>
      </c>
      <c r="AJ1777" s="2" t="s">
        <v>7891</v>
      </c>
      <c r="AK1777" s="2" t="s">
        <v>7891</v>
      </c>
      <c r="AL1777" s="2" t="s">
        <v>7891</v>
      </c>
      <c r="AM1777" s="2" t="s">
        <v>7891</v>
      </c>
      <c r="AN1777" s="2" t="s">
        <v>7891</v>
      </c>
      <c r="AO1777" s="2" t="s">
        <v>8259</v>
      </c>
      <c r="AP1777" s="2" t="s">
        <v>7891</v>
      </c>
      <c r="AQ1777" s="2" t="s">
        <v>7891</v>
      </c>
      <c r="AR1777" s="2" t="s">
        <v>7891</v>
      </c>
      <c r="AS1777" s="2" t="s">
        <v>7891</v>
      </c>
      <c r="AT1777" s="2" t="s">
        <v>9804</v>
      </c>
      <c r="AU1777" s="2">
        <v>2021</v>
      </c>
      <c r="AV1777" s="2">
        <v>12</v>
      </c>
      <c r="AW1777" s="2" t="s">
        <v>7891</v>
      </c>
      <c r="AX1777" s="2" t="s">
        <v>7891</v>
      </c>
      <c r="AY1777" s="2" t="s">
        <v>7891</v>
      </c>
      <c r="AZ1777" s="2" t="s">
        <v>7891</v>
      </c>
      <c r="BA1777" s="2" t="s">
        <v>7891</v>
      </c>
      <c r="BB1777" s="2" t="s">
        <v>7891</v>
      </c>
      <c r="BC1777" s="2" t="s">
        <v>7891</v>
      </c>
      <c r="BD1777" s="2">
        <v>662885</v>
      </c>
      <c r="BE1777" s="2" t="s">
        <v>4242</v>
      </c>
      <c r="BF1777" s="2" t="s">
        <v>7891</v>
      </c>
      <c r="BG1777" s="2" t="s">
        <v>7891</v>
      </c>
      <c r="BH1777" s="2" t="s">
        <v>7891</v>
      </c>
      <c r="BI1777" s="2" t="s">
        <v>7891</v>
      </c>
      <c r="BJ1777" s="2" t="s">
        <v>7891</v>
      </c>
      <c r="BK1777" s="2" t="s">
        <v>7891</v>
      </c>
      <c r="BL1777" s="2" t="s">
        <v>7891</v>
      </c>
      <c r="BM1777" s="2">
        <v>34079485</v>
      </c>
      <c r="BN1777" s="2" t="s">
        <v>7891</v>
      </c>
      <c r="BO1777" s="2" t="s">
        <v>7891</v>
      </c>
      <c r="BP1777" s="2" t="s">
        <v>7891</v>
      </c>
      <c r="BQ1777" s="2" t="s">
        <v>7891</v>
      </c>
      <c r="BR1777" s="2" t="s">
        <v>9805</v>
      </c>
    </row>
    <row r="1778" spans="1:70" s="12" customFormat="1" ht="13" x14ac:dyDescent="0.3">
      <c r="A1778" s="12" t="s">
        <v>6954</v>
      </c>
      <c r="B1778" s="12" t="s">
        <v>6847</v>
      </c>
      <c r="C1778" s="14">
        <v>2021</v>
      </c>
      <c r="D1778" s="12" t="s">
        <v>6846</v>
      </c>
      <c r="E1778" s="12" t="s">
        <v>6850</v>
      </c>
      <c r="G1778" s="12" t="s">
        <v>6848</v>
      </c>
      <c r="H1778" s="12" t="s">
        <v>6849</v>
      </c>
      <c r="K1778" s="13">
        <v>44527</v>
      </c>
      <c r="L1778" s="12" t="s">
        <v>6851</v>
      </c>
      <c r="N1778" s="12" t="s">
        <v>6852</v>
      </c>
    </row>
    <row r="1779" spans="1:70" s="2" customFormat="1" ht="13" x14ac:dyDescent="0.3">
      <c r="A1779" s="2" t="s">
        <v>7505</v>
      </c>
      <c r="B1779" s="2" t="s">
        <v>7410</v>
      </c>
      <c r="C1779" s="9">
        <v>2021</v>
      </c>
      <c r="D1779" s="2" t="s">
        <v>7411</v>
      </c>
      <c r="E1779" s="2" t="s">
        <v>6850</v>
      </c>
      <c r="G1779" s="2">
        <v>26</v>
      </c>
      <c r="H1779" s="2">
        <v>22</v>
      </c>
      <c r="I1779" s="2">
        <v>6785</v>
      </c>
      <c r="N1779" s="2" t="s">
        <v>6852</v>
      </c>
      <c r="O1779" s="2" t="s">
        <v>7412</v>
      </c>
      <c r="P1779" s="2" t="s">
        <v>467</v>
      </c>
      <c r="Q1779" s="2" t="s">
        <v>7218</v>
      </c>
      <c r="R1779" s="2" t="s">
        <v>7266</v>
      </c>
      <c r="S1779" s="2" t="s">
        <v>7219</v>
      </c>
      <c r="T1779" s="2" t="s">
        <v>7413</v>
      </c>
    </row>
    <row r="1780" spans="1:70" s="12" customFormat="1" ht="13" x14ac:dyDescent="0.3">
      <c r="A1780" s="12" t="s">
        <v>6816</v>
      </c>
      <c r="B1780" s="12" t="s">
        <v>4265</v>
      </c>
      <c r="C1780" s="14">
        <v>2021</v>
      </c>
      <c r="D1780" s="12" t="s">
        <v>4264</v>
      </c>
      <c r="E1780" s="12" t="s">
        <v>4268</v>
      </c>
      <c r="G1780" s="12" t="s">
        <v>4266</v>
      </c>
      <c r="H1780" s="12" t="s">
        <v>4267</v>
      </c>
      <c r="K1780" s="13">
        <v>44425</v>
      </c>
      <c r="N1780" s="12" t="s">
        <v>2446</v>
      </c>
    </row>
    <row r="1781" spans="1:70" s="12" customFormat="1" ht="13" x14ac:dyDescent="0.3">
      <c r="A1781" s="12" t="s">
        <v>6817</v>
      </c>
      <c r="B1781" s="12" t="s">
        <v>4265</v>
      </c>
      <c r="C1781" s="14">
        <v>2021</v>
      </c>
      <c r="D1781" s="12" t="s">
        <v>4264</v>
      </c>
      <c r="E1781" s="12" t="s">
        <v>4268</v>
      </c>
      <c r="G1781" s="12" t="s">
        <v>4266</v>
      </c>
      <c r="H1781" s="12" t="s">
        <v>4267</v>
      </c>
      <c r="K1781" s="13">
        <v>44425</v>
      </c>
      <c r="N1781" s="12" t="s">
        <v>2446</v>
      </c>
    </row>
    <row r="1782" spans="1:70" s="12" customFormat="1" ht="13" x14ac:dyDescent="0.3">
      <c r="A1782" s="12" t="s">
        <v>6818</v>
      </c>
      <c r="B1782" s="12" t="s">
        <v>4265</v>
      </c>
      <c r="C1782" s="14">
        <v>2021</v>
      </c>
      <c r="D1782" s="12" t="s">
        <v>4264</v>
      </c>
      <c r="E1782" s="12" t="s">
        <v>4268</v>
      </c>
      <c r="G1782" s="12" t="s">
        <v>4266</v>
      </c>
      <c r="H1782" s="12" t="s">
        <v>4267</v>
      </c>
      <c r="K1782" s="13">
        <v>44425</v>
      </c>
      <c r="N1782" s="12" t="s">
        <v>2446</v>
      </c>
    </row>
    <row r="1783" spans="1:70" s="12" customFormat="1" ht="13" x14ac:dyDescent="0.3">
      <c r="A1783" s="12" t="s">
        <v>7336</v>
      </c>
      <c r="B1783" s="12" t="s">
        <v>7333</v>
      </c>
      <c r="C1783" s="14">
        <v>2021</v>
      </c>
      <c r="D1783" s="12" t="s">
        <v>4264</v>
      </c>
      <c r="E1783" s="12" t="s">
        <v>2444</v>
      </c>
      <c r="G1783" s="12">
        <v>26</v>
      </c>
      <c r="H1783" s="12">
        <v>7</v>
      </c>
      <c r="J1783" s="12">
        <v>480</v>
      </c>
      <c r="K1783" s="12">
        <v>490</v>
      </c>
      <c r="N1783" s="12" t="s">
        <v>2446</v>
      </c>
      <c r="O1783" s="12" t="s">
        <v>7334</v>
      </c>
      <c r="P1783" s="12" t="s">
        <v>467</v>
      </c>
      <c r="Q1783" s="12" t="s">
        <v>7218</v>
      </c>
      <c r="S1783" s="12" t="s">
        <v>7219</v>
      </c>
      <c r="T1783" s="12" t="s">
        <v>7335</v>
      </c>
    </row>
    <row r="1784" spans="1:70" s="12" customFormat="1" ht="13" x14ac:dyDescent="0.3">
      <c r="A1784" s="12" t="s">
        <v>7337</v>
      </c>
      <c r="B1784" s="12" t="s">
        <v>7333</v>
      </c>
      <c r="C1784" s="14">
        <v>2021</v>
      </c>
      <c r="D1784" s="12" t="s">
        <v>4264</v>
      </c>
      <c r="E1784" s="12" t="s">
        <v>2444</v>
      </c>
      <c r="G1784" s="12">
        <v>26</v>
      </c>
      <c r="H1784" s="12">
        <v>7</v>
      </c>
      <c r="J1784" s="12">
        <v>480</v>
      </c>
      <c r="K1784" s="12">
        <v>490</v>
      </c>
      <c r="N1784" s="12" t="s">
        <v>2446</v>
      </c>
      <c r="O1784" s="12" t="s">
        <v>7334</v>
      </c>
      <c r="P1784" s="12" t="s">
        <v>467</v>
      </c>
      <c r="Q1784" s="12" t="s">
        <v>7218</v>
      </c>
      <c r="S1784" s="12" t="s">
        <v>7219</v>
      </c>
      <c r="T1784" s="12" t="s">
        <v>7335</v>
      </c>
    </row>
    <row r="1785" spans="1:70" s="12" customFormat="1" ht="13" x14ac:dyDescent="0.3">
      <c r="A1785" s="12" t="s">
        <v>11404</v>
      </c>
      <c r="B1785" s="12" t="s">
        <v>9340</v>
      </c>
      <c r="C1785" s="14" t="s">
        <v>7891</v>
      </c>
      <c r="D1785" s="12" t="s">
        <v>4264</v>
      </c>
      <c r="E1785" s="12" t="s">
        <v>9341</v>
      </c>
      <c r="U1785" s="12" t="s">
        <v>7891</v>
      </c>
      <c r="V1785" s="12" t="s">
        <v>9342</v>
      </c>
      <c r="W1785" s="12" t="s">
        <v>7891</v>
      </c>
      <c r="X1785" s="12" t="s">
        <v>7891</v>
      </c>
      <c r="Y1785" s="12" t="s">
        <v>7891</v>
      </c>
      <c r="Z1785" s="12" t="s">
        <v>7891</v>
      </c>
      <c r="AA1785" s="12" t="s">
        <v>7891</v>
      </c>
      <c r="AB1785" s="12" t="s">
        <v>9343</v>
      </c>
      <c r="AC1785" s="12" t="s">
        <v>7891</v>
      </c>
      <c r="AD1785" s="12" t="s">
        <v>7891</v>
      </c>
      <c r="AE1785" s="12" t="s">
        <v>7891</v>
      </c>
      <c r="AF1785" s="12" t="s">
        <v>7891</v>
      </c>
      <c r="AG1785" s="12" t="s">
        <v>7891</v>
      </c>
      <c r="AH1785" s="12" t="s">
        <v>7891</v>
      </c>
      <c r="AI1785" s="12" t="s">
        <v>7891</v>
      </c>
      <c r="AJ1785" s="12" t="s">
        <v>7891</v>
      </c>
      <c r="AK1785" s="12" t="s">
        <v>7891</v>
      </c>
      <c r="AL1785" s="12" t="s">
        <v>7891</v>
      </c>
      <c r="AM1785" s="12" t="s">
        <v>7891</v>
      </c>
      <c r="AN1785" s="12" t="s">
        <v>7891</v>
      </c>
      <c r="AO1785" s="12" t="s">
        <v>9344</v>
      </c>
      <c r="AP1785" s="12" t="s">
        <v>9345</v>
      </c>
      <c r="AQ1785" s="12" t="s">
        <v>7891</v>
      </c>
      <c r="AR1785" s="12" t="s">
        <v>7891</v>
      </c>
      <c r="AS1785" s="12" t="s">
        <v>7891</v>
      </c>
      <c r="AT1785" s="12" t="s">
        <v>9046</v>
      </c>
      <c r="AU1785" s="12">
        <v>2021</v>
      </c>
      <c r="AV1785" s="12">
        <v>26</v>
      </c>
      <c r="AW1785" s="12">
        <v>7</v>
      </c>
      <c r="AX1785" s="12" t="s">
        <v>7891</v>
      </c>
      <c r="AY1785" s="12" t="s">
        <v>7891</v>
      </c>
      <c r="AZ1785" s="12" t="s">
        <v>7891</v>
      </c>
      <c r="BA1785" s="12" t="s">
        <v>7891</v>
      </c>
      <c r="BB1785" s="12">
        <v>480</v>
      </c>
      <c r="BC1785" s="12">
        <v>490</v>
      </c>
      <c r="BD1785" s="12" t="s">
        <v>7891</v>
      </c>
      <c r="BE1785" s="12" t="s">
        <v>2446</v>
      </c>
      <c r="BF1785" s="12" t="s">
        <v>7891</v>
      </c>
      <c r="BG1785" s="12" t="s">
        <v>9297</v>
      </c>
      <c r="BH1785" s="12" t="s">
        <v>7891</v>
      </c>
      <c r="BI1785" s="12" t="s">
        <v>7891</v>
      </c>
      <c r="BJ1785" s="12" t="s">
        <v>7891</v>
      </c>
      <c r="BK1785" s="12" t="s">
        <v>7891</v>
      </c>
      <c r="BL1785" s="12" t="s">
        <v>7891</v>
      </c>
      <c r="BM1785" s="12">
        <v>34402395</v>
      </c>
      <c r="BN1785" s="12" t="s">
        <v>7891</v>
      </c>
      <c r="BO1785" s="12" t="s">
        <v>7891</v>
      </c>
      <c r="BP1785" s="12" t="s">
        <v>7891</v>
      </c>
      <c r="BQ1785" s="12" t="s">
        <v>7891</v>
      </c>
      <c r="BR1785" s="12" t="s">
        <v>9346</v>
      </c>
    </row>
    <row r="1786" spans="1:70" s="12" customFormat="1" ht="13" x14ac:dyDescent="0.3">
      <c r="A1786" s="12" t="s">
        <v>11405</v>
      </c>
      <c r="B1786" s="12" t="s">
        <v>9340</v>
      </c>
      <c r="C1786" s="14" t="s">
        <v>7891</v>
      </c>
      <c r="D1786" s="12" t="s">
        <v>4264</v>
      </c>
      <c r="E1786" s="12" t="s">
        <v>9341</v>
      </c>
      <c r="U1786" s="12" t="s">
        <v>7891</v>
      </c>
      <c r="V1786" s="12" t="s">
        <v>9342</v>
      </c>
      <c r="W1786" s="12" t="s">
        <v>7891</v>
      </c>
      <c r="X1786" s="12" t="s">
        <v>7891</v>
      </c>
      <c r="Y1786" s="12" t="s">
        <v>7891</v>
      </c>
      <c r="Z1786" s="12" t="s">
        <v>7891</v>
      </c>
      <c r="AA1786" s="12" t="s">
        <v>7891</v>
      </c>
      <c r="AB1786" s="12" t="s">
        <v>9343</v>
      </c>
      <c r="AC1786" s="12" t="s">
        <v>7891</v>
      </c>
      <c r="AD1786" s="12" t="s">
        <v>7891</v>
      </c>
      <c r="AE1786" s="12" t="s">
        <v>7891</v>
      </c>
      <c r="AF1786" s="12" t="s">
        <v>7891</v>
      </c>
      <c r="AG1786" s="12" t="s">
        <v>7891</v>
      </c>
      <c r="AH1786" s="12" t="s">
        <v>7891</v>
      </c>
      <c r="AI1786" s="12" t="s">
        <v>7891</v>
      </c>
      <c r="AJ1786" s="12" t="s">
        <v>7891</v>
      </c>
      <c r="AK1786" s="12" t="s">
        <v>7891</v>
      </c>
      <c r="AL1786" s="12" t="s">
        <v>7891</v>
      </c>
      <c r="AM1786" s="12" t="s">
        <v>7891</v>
      </c>
      <c r="AN1786" s="12" t="s">
        <v>7891</v>
      </c>
      <c r="AO1786" s="12" t="s">
        <v>9344</v>
      </c>
      <c r="AP1786" s="12" t="s">
        <v>9345</v>
      </c>
      <c r="AQ1786" s="12" t="s">
        <v>7891</v>
      </c>
      <c r="AR1786" s="12" t="s">
        <v>7891</v>
      </c>
      <c r="AS1786" s="12" t="s">
        <v>7891</v>
      </c>
      <c r="AT1786" s="12" t="s">
        <v>9046</v>
      </c>
      <c r="AU1786" s="12">
        <v>2021</v>
      </c>
      <c r="AV1786" s="12">
        <v>26</v>
      </c>
      <c r="AW1786" s="12">
        <v>7</v>
      </c>
      <c r="AX1786" s="12" t="s">
        <v>7891</v>
      </c>
      <c r="AY1786" s="12" t="s">
        <v>7891</v>
      </c>
      <c r="AZ1786" s="12" t="s">
        <v>7891</v>
      </c>
      <c r="BA1786" s="12" t="s">
        <v>7891</v>
      </c>
      <c r="BB1786" s="12">
        <v>480</v>
      </c>
      <c r="BC1786" s="12">
        <v>490</v>
      </c>
      <c r="BD1786" s="12" t="s">
        <v>7891</v>
      </c>
      <c r="BE1786" s="12" t="s">
        <v>2446</v>
      </c>
      <c r="BF1786" s="12" t="s">
        <v>7891</v>
      </c>
      <c r="BG1786" s="12" t="s">
        <v>9297</v>
      </c>
      <c r="BH1786" s="12" t="s">
        <v>7891</v>
      </c>
      <c r="BI1786" s="12" t="s">
        <v>7891</v>
      </c>
      <c r="BJ1786" s="12" t="s">
        <v>7891</v>
      </c>
      <c r="BK1786" s="12" t="s">
        <v>7891</v>
      </c>
      <c r="BL1786" s="12" t="s">
        <v>7891</v>
      </c>
      <c r="BM1786" s="12">
        <v>34402395</v>
      </c>
      <c r="BN1786" s="12" t="s">
        <v>7891</v>
      </c>
      <c r="BO1786" s="12" t="s">
        <v>7891</v>
      </c>
      <c r="BP1786" s="12" t="s">
        <v>7891</v>
      </c>
      <c r="BQ1786" s="12" t="s">
        <v>7891</v>
      </c>
      <c r="BR1786" s="12" t="s">
        <v>9346</v>
      </c>
    </row>
    <row r="1787" spans="1:70" s="12" customFormat="1" ht="13" x14ac:dyDescent="0.3">
      <c r="A1787" s="12" t="s">
        <v>11406</v>
      </c>
      <c r="B1787" s="12" t="s">
        <v>9340</v>
      </c>
      <c r="C1787" s="14" t="s">
        <v>7891</v>
      </c>
      <c r="D1787" s="12" t="s">
        <v>4264</v>
      </c>
      <c r="E1787" s="12" t="s">
        <v>9341</v>
      </c>
      <c r="U1787" s="12" t="s">
        <v>7891</v>
      </c>
      <c r="V1787" s="12" t="s">
        <v>9342</v>
      </c>
      <c r="W1787" s="12" t="s">
        <v>7891</v>
      </c>
      <c r="X1787" s="12" t="s">
        <v>7891</v>
      </c>
      <c r="Y1787" s="12" t="s">
        <v>7891</v>
      </c>
      <c r="Z1787" s="12" t="s">
        <v>7891</v>
      </c>
      <c r="AA1787" s="12" t="s">
        <v>7891</v>
      </c>
      <c r="AB1787" s="12" t="s">
        <v>9343</v>
      </c>
      <c r="AC1787" s="12" t="s">
        <v>7891</v>
      </c>
      <c r="AD1787" s="12" t="s">
        <v>7891</v>
      </c>
      <c r="AE1787" s="12" t="s">
        <v>7891</v>
      </c>
      <c r="AF1787" s="12" t="s">
        <v>7891</v>
      </c>
      <c r="AG1787" s="12" t="s">
        <v>7891</v>
      </c>
      <c r="AH1787" s="12" t="s">
        <v>7891</v>
      </c>
      <c r="AI1787" s="12" t="s">
        <v>7891</v>
      </c>
      <c r="AJ1787" s="12" t="s">
        <v>7891</v>
      </c>
      <c r="AK1787" s="12" t="s">
        <v>7891</v>
      </c>
      <c r="AL1787" s="12" t="s">
        <v>7891</v>
      </c>
      <c r="AM1787" s="12" t="s">
        <v>7891</v>
      </c>
      <c r="AN1787" s="12" t="s">
        <v>7891</v>
      </c>
      <c r="AO1787" s="12" t="s">
        <v>9344</v>
      </c>
      <c r="AP1787" s="12" t="s">
        <v>9345</v>
      </c>
      <c r="AQ1787" s="12" t="s">
        <v>7891</v>
      </c>
      <c r="AR1787" s="12" t="s">
        <v>7891</v>
      </c>
      <c r="AS1787" s="12" t="s">
        <v>7891</v>
      </c>
      <c r="AT1787" s="12" t="s">
        <v>9046</v>
      </c>
      <c r="AU1787" s="12">
        <v>2021</v>
      </c>
      <c r="AV1787" s="12">
        <v>26</v>
      </c>
      <c r="AW1787" s="12">
        <v>7</v>
      </c>
      <c r="AX1787" s="12" t="s">
        <v>7891</v>
      </c>
      <c r="AY1787" s="12" t="s">
        <v>7891</v>
      </c>
      <c r="AZ1787" s="12" t="s">
        <v>7891</v>
      </c>
      <c r="BA1787" s="12" t="s">
        <v>7891</v>
      </c>
      <c r="BB1787" s="12">
        <v>480</v>
      </c>
      <c r="BC1787" s="12">
        <v>490</v>
      </c>
      <c r="BD1787" s="12" t="s">
        <v>7891</v>
      </c>
      <c r="BE1787" s="12" t="s">
        <v>2446</v>
      </c>
      <c r="BF1787" s="12" t="s">
        <v>7891</v>
      </c>
      <c r="BG1787" s="12" t="s">
        <v>9297</v>
      </c>
      <c r="BH1787" s="12" t="s">
        <v>7891</v>
      </c>
      <c r="BI1787" s="12" t="s">
        <v>7891</v>
      </c>
      <c r="BJ1787" s="12" t="s">
        <v>7891</v>
      </c>
      <c r="BK1787" s="12" t="s">
        <v>7891</v>
      </c>
      <c r="BL1787" s="12" t="s">
        <v>7891</v>
      </c>
      <c r="BM1787" s="12">
        <v>34402395</v>
      </c>
      <c r="BN1787" s="12" t="s">
        <v>7891</v>
      </c>
      <c r="BO1787" s="12" t="s">
        <v>7891</v>
      </c>
      <c r="BP1787" s="12" t="s">
        <v>7891</v>
      </c>
      <c r="BQ1787" s="12" t="s">
        <v>7891</v>
      </c>
      <c r="BR1787" s="12" t="s">
        <v>9346</v>
      </c>
    </row>
    <row r="1788" spans="1:70" s="12" customFormat="1" ht="13" x14ac:dyDescent="0.3">
      <c r="A1788" s="12" t="s">
        <v>3856</v>
      </c>
      <c r="B1788" s="12" t="s">
        <v>2443</v>
      </c>
      <c r="C1788" s="14">
        <v>2021</v>
      </c>
      <c r="D1788" s="12" t="s">
        <v>2442</v>
      </c>
      <c r="E1788" s="12" t="s">
        <v>2444</v>
      </c>
      <c r="F1788" s="12" t="s">
        <v>2447</v>
      </c>
      <c r="G1788" s="12" t="str">
        <f>"10810730"</f>
        <v>10810730</v>
      </c>
      <c r="I1788" s="12" t="str">
        <f>"20210814"</f>
        <v>20210814</v>
      </c>
      <c r="N1788" s="12" t="s">
        <v>2445</v>
      </c>
      <c r="O1788" s="12" t="s">
        <v>2446</v>
      </c>
      <c r="P1788" s="12" t="s">
        <v>2118</v>
      </c>
      <c r="Q1788" s="12" t="s">
        <v>2054</v>
      </c>
      <c r="R1788" s="12" t="s">
        <v>2055</v>
      </c>
      <c r="T1788" s="12" t="s">
        <v>2447</v>
      </c>
      <c r="U1788" s="12" t="s">
        <v>2448</v>
      </c>
    </row>
    <row r="1789" spans="1:70" s="12" customFormat="1" ht="13" x14ac:dyDescent="0.3">
      <c r="A1789" s="12" t="s">
        <v>3857</v>
      </c>
      <c r="B1789" s="12" t="s">
        <v>2443</v>
      </c>
      <c r="C1789" s="14">
        <v>2021</v>
      </c>
      <c r="D1789" s="12" t="s">
        <v>2442</v>
      </c>
      <c r="E1789" s="12" t="s">
        <v>2444</v>
      </c>
      <c r="F1789" s="12" t="s">
        <v>2447</v>
      </c>
      <c r="G1789" s="12" t="str">
        <f>"10810730"</f>
        <v>10810730</v>
      </c>
      <c r="I1789" s="12" t="str">
        <f>"20210814"</f>
        <v>20210814</v>
      </c>
      <c r="N1789" s="12" t="s">
        <v>2445</v>
      </c>
      <c r="O1789" s="12" t="s">
        <v>2446</v>
      </c>
      <c r="P1789" s="12" t="s">
        <v>2118</v>
      </c>
      <c r="Q1789" s="12" t="s">
        <v>2054</v>
      </c>
      <c r="R1789" s="12" t="s">
        <v>2055</v>
      </c>
      <c r="T1789" s="12" t="s">
        <v>2447</v>
      </c>
      <c r="U1789" s="12" t="s">
        <v>2448</v>
      </c>
    </row>
    <row r="1790" spans="1:70" s="2" customFormat="1" ht="13" x14ac:dyDescent="0.3">
      <c r="A1790" s="2" t="s">
        <v>3858</v>
      </c>
      <c r="B1790" s="2" t="s">
        <v>2443</v>
      </c>
      <c r="C1790" s="9">
        <v>2021</v>
      </c>
      <c r="D1790" s="2" t="s">
        <v>2442</v>
      </c>
      <c r="E1790" s="2" t="s">
        <v>2444</v>
      </c>
      <c r="F1790" s="2" t="s">
        <v>2447</v>
      </c>
      <c r="G1790" s="2" t="str">
        <f>"10810730"</f>
        <v>10810730</v>
      </c>
      <c r="I1790" s="2" t="str">
        <f>"20210814"</f>
        <v>20210814</v>
      </c>
      <c r="N1790" s="2" t="s">
        <v>2445</v>
      </c>
      <c r="O1790" s="2" t="s">
        <v>2446</v>
      </c>
      <c r="P1790" s="2" t="s">
        <v>2118</v>
      </c>
      <c r="Q1790" s="2" t="s">
        <v>2054</v>
      </c>
      <c r="R1790" s="2" t="s">
        <v>2055</v>
      </c>
      <c r="T1790" s="2" t="s">
        <v>2447</v>
      </c>
      <c r="U1790" s="2" t="s">
        <v>2448</v>
      </c>
    </row>
    <row r="1791" spans="1:70" s="2" customFormat="1" ht="13" x14ac:dyDescent="0.3">
      <c r="A1791" s="2" t="s">
        <v>3856</v>
      </c>
      <c r="B1791" s="2" t="s">
        <v>2785</v>
      </c>
      <c r="C1791" s="9">
        <v>2020</v>
      </c>
      <c r="D1791" s="2" t="s">
        <v>2784</v>
      </c>
      <c r="E1791" s="2" t="s">
        <v>2786</v>
      </c>
      <c r="F1791" s="2" t="s">
        <v>2790</v>
      </c>
      <c r="G1791" s="2" t="str">
        <f>"08822689"</f>
        <v>08822689</v>
      </c>
      <c r="I1791" s="2" t="str">
        <f>"20210601"</f>
        <v>20210601</v>
      </c>
      <c r="J1791" s="2">
        <v>43</v>
      </c>
      <c r="K1791" s="2">
        <v>2</v>
      </c>
      <c r="L1791" s="2">
        <v>227</v>
      </c>
      <c r="M1791" s="2">
        <v>13</v>
      </c>
      <c r="N1791" s="2" t="s">
        <v>2787</v>
      </c>
      <c r="O1791" s="2" t="s">
        <v>2788</v>
      </c>
      <c r="P1791" s="2" t="s">
        <v>2108</v>
      </c>
      <c r="Q1791" s="2" t="s">
        <v>1495</v>
      </c>
      <c r="R1791" s="2" t="s">
        <v>2789</v>
      </c>
      <c r="T1791" s="2" t="s">
        <v>2790</v>
      </c>
      <c r="U1791" s="2" t="s">
        <v>2791</v>
      </c>
    </row>
    <row r="1792" spans="1:70" s="2" customFormat="1" ht="13" x14ac:dyDescent="0.3">
      <c r="A1792" s="2" t="s">
        <v>3856</v>
      </c>
      <c r="B1792" s="2" t="s">
        <v>3661</v>
      </c>
      <c r="C1792" s="9">
        <v>2021</v>
      </c>
      <c r="D1792" s="2" t="s">
        <v>3660</v>
      </c>
      <c r="E1792" s="2" t="s">
        <v>2034</v>
      </c>
      <c r="F1792" s="2" t="s">
        <v>3665</v>
      </c>
      <c r="G1792" s="2" t="str">
        <f>"04194217"</f>
        <v>04194217</v>
      </c>
      <c r="H1792" s="2" t="str">
        <f>"9798744432416"</f>
        <v>9798744432416</v>
      </c>
      <c r="I1792" s="2" t="str">
        <f>"20220101"</f>
        <v>20220101</v>
      </c>
      <c r="J1792" s="2">
        <v>83</v>
      </c>
      <c r="K1792" s="2" t="s">
        <v>3662</v>
      </c>
      <c r="N1792" s="2" t="s">
        <v>3663</v>
      </c>
      <c r="P1792" s="2" t="s">
        <v>2037</v>
      </c>
      <c r="Q1792" s="2" t="s">
        <v>2038</v>
      </c>
      <c r="R1792" s="2" t="s">
        <v>3664</v>
      </c>
      <c r="T1792" s="2" t="s">
        <v>3665</v>
      </c>
      <c r="U1792" s="2" t="s">
        <v>3666</v>
      </c>
    </row>
    <row r="1793" spans="1:70" s="2" customFormat="1" ht="13" x14ac:dyDescent="0.3">
      <c r="A1793" s="2" t="s">
        <v>323</v>
      </c>
      <c r="B1793" s="2" t="s">
        <v>281</v>
      </c>
      <c r="C1793" s="6">
        <v>2020</v>
      </c>
      <c r="D1793" s="2" t="s">
        <v>279</v>
      </c>
      <c r="E1793" s="2" t="s">
        <v>288</v>
      </c>
      <c r="F1793" s="2" t="s">
        <v>280</v>
      </c>
      <c r="G1793" s="2" t="s">
        <v>282</v>
      </c>
      <c r="H1793" s="2" t="s">
        <v>283</v>
      </c>
      <c r="I1793" s="2" t="s">
        <v>14</v>
      </c>
      <c r="J1793" s="2" t="s">
        <v>284</v>
      </c>
      <c r="L1793" s="2" t="s">
        <v>285</v>
      </c>
      <c r="M1793" s="2" t="s">
        <v>89</v>
      </c>
      <c r="N1793" s="2" t="s">
        <v>18</v>
      </c>
      <c r="O1793" s="2" t="s">
        <v>18</v>
      </c>
      <c r="P1793" s="2" t="s">
        <v>286</v>
      </c>
      <c r="Q1793" s="2" t="s">
        <v>183</v>
      </c>
      <c r="R1793" s="2" t="s">
        <v>287</v>
      </c>
      <c r="T1793" s="2" t="s">
        <v>23</v>
      </c>
      <c r="U1793" s="2" t="s">
        <v>289</v>
      </c>
      <c r="V1793" s="2" t="s">
        <v>290</v>
      </c>
      <c r="W1793" s="2" t="s">
        <v>291</v>
      </c>
      <c r="Y1793" s="2" t="s">
        <v>292</v>
      </c>
      <c r="Z1793" s="2" t="s">
        <v>293</v>
      </c>
      <c r="AA1793" s="2" t="s">
        <v>291</v>
      </c>
      <c r="AB1793" s="2" t="s">
        <v>294</v>
      </c>
      <c r="AC1793" s="2" t="s">
        <v>30</v>
      </c>
    </row>
    <row r="1794" spans="1:70" s="12" customFormat="1" ht="13" x14ac:dyDescent="0.3">
      <c r="A1794" s="12" t="s">
        <v>6816</v>
      </c>
      <c r="B1794" s="12" t="s">
        <v>6787</v>
      </c>
      <c r="C1794" s="14">
        <v>2020</v>
      </c>
      <c r="D1794" s="12" t="s">
        <v>6786</v>
      </c>
      <c r="E1794" s="12" t="s">
        <v>6790</v>
      </c>
      <c r="G1794" s="12" t="s">
        <v>6788</v>
      </c>
      <c r="H1794" s="12" t="s">
        <v>6789</v>
      </c>
      <c r="K1794" s="13">
        <v>43661</v>
      </c>
      <c r="N1794" s="12" t="s">
        <v>1242</v>
      </c>
    </row>
    <row r="1795" spans="1:70" s="2" customFormat="1" ht="13" x14ac:dyDescent="0.3">
      <c r="A1795" s="2" t="s">
        <v>1827</v>
      </c>
      <c r="B1795" s="2" t="s">
        <v>1240</v>
      </c>
      <c r="C1795" s="10" t="str">
        <f>"2020"</f>
        <v>2020</v>
      </c>
      <c r="D1795" s="2" t="s">
        <v>1239</v>
      </c>
      <c r="E1795" s="2" t="s">
        <v>1241</v>
      </c>
      <c r="G1795" s="2" t="str">
        <f>"08858195"</f>
        <v>08858195</v>
      </c>
      <c r="I1795" s="2" t="str">
        <f>"2020"</f>
        <v>2020</v>
      </c>
      <c r="J1795" s="2">
        <v>35</v>
      </c>
      <c r="K1795" s="2">
        <v>6</v>
      </c>
      <c r="L1795" s="2">
        <v>1149</v>
      </c>
      <c r="M1795" s="2">
        <v>9</v>
      </c>
      <c r="N1795" s="2">
        <v>147103790</v>
      </c>
      <c r="O1795" s="2" t="s">
        <v>1242</v>
      </c>
      <c r="P1795" s="2" t="s">
        <v>691</v>
      </c>
      <c r="Q1795" s="2" t="s">
        <v>467</v>
      </c>
      <c r="U1795" s="2" t="s">
        <v>1243</v>
      </c>
    </row>
    <row r="1796" spans="1:70" s="2" customFormat="1" ht="13" x14ac:dyDescent="0.3">
      <c r="A1796" s="2" t="s">
        <v>6816</v>
      </c>
      <c r="B1796" s="2" t="s">
        <v>4168</v>
      </c>
      <c r="C1796" s="9">
        <v>2022</v>
      </c>
      <c r="D1796" s="2" t="s">
        <v>4167</v>
      </c>
      <c r="E1796" s="2" t="s">
        <v>4157</v>
      </c>
      <c r="G1796" s="2" t="s">
        <v>4169</v>
      </c>
      <c r="H1796" s="2" t="s">
        <v>4170</v>
      </c>
      <c r="K1796" s="11">
        <v>44627</v>
      </c>
    </row>
    <row r="1797" spans="1:70" s="2" customFormat="1" ht="13" x14ac:dyDescent="0.3">
      <c r="A1797" s="2" t="s">
        <v>1827</v>
      </c>
      <c r="B1797" s="2" t="s">
        <v>1737</v>
      </c>
      <c r="C1797" s="10">
        <v>2022</v>
      </c>
      <c r="D1797" s="2" t="s">
        <v>1736</v>
      </c>
      <c r="E1797" s="2" t="s">
        <v>682</v>
      </c>
      <c r="F1797" s="2" t="s">
        <v>1740</v>
      </c>
      <c r="G1797" s="2" t="str">
        <f>"08862605"</f>
        <v>08862605</v>
      </c>
      <c r="I1797" s="2" t="str">
        <f>"Feb2022"</f>
        <v>Feb2022</v>
      </c>
      <c r="J1797" s="2">
        <v>37</v>
      </c>
      <c r="K1797" s="8">
        <v>44654</v>
      </c>
      <c r="L1797" s="2">
        <v>1023</v>
      </c>
      <c r="M1797" s="2">
        <v>26</v>
      </c>
      <c r="N1797" s="2">
        <v>154898650</v>
      </c>
      <c r="O1797" s="2" t="s">
        <v>1738</v>
      </c>
      <c r="P1797" s="2" t="s">
        <v>481</v>
      </c>
      <c r="Q1797" s="2" t="s">
        <v>467</v>
      </c>
      <c r="R1797" s="2" t="s">
        <v>1739</v>
      </c>
      <c r="U1797" s="2" t="s">
        <v>1741</v>
      </c>
    </row>
    <row r="1798" spans="1:70" s="2" customFormat="1" ht="13" x14ac:dyDescent="0.3">
      <c r="A1798" s="2" t="s">
        <v>6816</v>
      </c>
      <c r="B1798" s="2" t="s">
        <v>4557</v>
      </c>
      <c r="C1798" s="9">
        <v>2021</v>
      </c>
      <c r="D1798" s="2" t="s">
        <v>4556</v>
      </c>
      <c r="E1798" s="2" t="s">
        <v>4240</v>
      </c>
      <c r="G1798" s="2" t="s">
        <v>4558</v>
      </c>
      <c r="H1798" s="2" t="s">
        <v>4559</v>
      </c>
      <c r="K1798" s="11">
        <v>44553</v>
      </c>
      <c r="L1798" s="2" t="s">
        <v>4560</v>
      </c>
      <c r="N1798" s="2" t="s">
        <v>4561</v>
      </c>
    </row>
    <row r="1799" spans="1:70" s="12" customFormat="1" ht="13" x14ac:dyDescent="0.3">
      <c r="A1799" s="12" t="s">
        <v>6816</v>
      </c>
      <c r="B1799" s="12" t="s">
        <v>5807</v>
      </c>
      <c r="C1799" s="14">
        <v>2022</v>
      </c>
      <c r="D1799" s="12" t="s">
        <v>3063</v>
      </c>
      <c r="E1799" s="12" t="s">
        <v>5046</v>
      </c>
      <c r="G1799" s="12" t="s">
        <v>5808</v>
      </c>
      <c r="H1799" s="12" t="s">
        <v>5809</v>
      </c>
      <c r="K1799" s="13">
        <v>44687</v>
      </c>
      <c r="N1799" s="12" t="s">
        <v>3066</v>
      </c>
    </row>
    <row r="1800" spans="1:70" s="12" customFormat="1" ht="13" x14ac:dyDescent="0.3">
      <c r="A1800" s="12" t="s">
        <v>11404</v>
      </c>
      <c r="B1800" s="12" t="s">
        <v>8047</v>
      </c>
      <c r="C1800" s="14" t="s">
        <v>7891</v>
      </c>
      <c r="D1800" s="12" t="s">
        <v>3063</v>
      </c>
      <c r="E1800" s="12" t="s">
        <v>8048</v>
      </c>
      <c r="U1800" s="12" t="s">
        <v>7891</v>
      </c>
      <c r="V1800" s="12" t="s">
        <v>8049</v>
      </c>
      <c r="W1800" s="12" t="s">
        <v>7891</v>
      </c>
      <c r="X1800" s="12" t="s">
        <v>7891</v>
      </c>
      <c r="Y1800" s="12" t="s">
        <v>7891</v>
      </c>
      <c r="Z1800" s="12" t="s">
        <v>7891</v>
      </c>
      <c r="AA1800" s="12" t="s">
        <v>7891</v>
      </c>
      <c r="AB1800" s="12" t="s">
        <v>7891</v>
      </c>
      <c r="AC1800" s="12" t="s">
        <v>7891</v>
      </c>
      <c r="AD1800" s="12" t="s">
        <v>7891</v>
      </c>
      <c r="AE1800" s="12" t="s">
        <v>7891</v>
      </c>
      <c r="AF1800" s="12" t="s">
        <v>7891</v>
      </c>
      <c r="AG1800" s="12" t="s">
        <v>7891</v>
      </c>
      <c r="AH1800" s="12" t="s">
        <v>7891</v>
      </c>
      <c r="AI1800" s="12" t="s">
        <v>7891</v>
      </c>
      <c r="AJ1800" s="12" t="s">
        <v>7891</v>
      </c>
      <c r="AK1800" s="12" t="s">
        <v>7891</v>
      </c>
      <c r="AL1800" s="12" t="s">
        <v>7891</v>
      </c>
      <c r="AM1800" s="12" t="s">
        <v>7891</v>
      </c>
      <c r="AN1800" s="12" t="s">
        <v>7891</v>
      </c>
      <c r="AO1800" s="12" t="s">
        <v>379</v>
      </c>
      <c r="AP1800" s="12" t="s">
        <v>8050</v>
      </c>
      <c r="AQ1800" s="12" t="s">
        <v>7891</v>
      </c>
      <c r="AR1800" s="12" t="s">
        <v>7891</v>
      </c>
      <c r="AS1800" s="12" t="s">
        <v>7891</v>
      </c>
      <c r="AT1800" s="12" t="s">
        <v>7891</v>
      </c>
      <c r="AU1800" s="12" t="s">
        <v>7891</v>
      </c>
      <c r="AV1800" s="12" t="s">
        <v>7891</v>
      </c>
      <c r="AW1800" s="12" t="s">
        <v>7891</v>
      </c>
      <c r="AX1800" s="12" t="s">
        <v>7891</v>
      </c>
      <c r="AY1800" s="12" t="s">
        <v>7891</v>
      </c>
      <c r="AZ1800" s="12" t="s">
        <v>7891</v>
      </c>
      <c r="BA1800" s="12" t="s">
        <v>7891</v>
      </c>
      <c r="BB1800" s="12" t="s">
        <v>7891</v>
      </c>
      <c r="BC1800" s="12" t="s">
        <v>7891</v>
      </c>
      <c r="BD1800" s="12" t="s">
        <v>7891</v>
      </c>
      <c r="BE1800" s="12" t="s">
        <v>3066</v>
      </c>
      <c r="BF1800" s="12" t="s">
        <v>7891</v>
      </c>
      <c r="BG1800" s="12" t="s">
        <v>7901</v>
      </c>
      <c r="BH1800" s="12" t="s">
        <v>7891</v>
      </c>
      <c r="BI1800" s="12" t="s">
        <v>7891</v>
      </c>
      <c r="BJ1800" s="12" t="s">
        <v>7891</v>
      </c>
      <c r="BK1800" s="12" t="s">
        <v>7891</v>
      </c>
      <c r="BL1800" s="12" t="s">
        <v>7891</v>
      </c>
      <c r="BM1800" s="12">
        <v>35523899</v>
      </c>
      <c r="BN1800" s="12" t="s">
        <v>7891</v>
      </c>
      <c r="BO1800" s="12" t="s">
        <v>7891</v>
      </c>
      <c r="BP1800" s="12" t="s">
        <v>7891</v>
      </c>
      <c r="BQ1800" s="12" t="s">
        <v>7891</v>
      </c>
      <c r="BR1800" s="12" t="s">
        <v>8051</v>
      </c>
    </row>
    <row r="1801" spans="1:70" s="2" customFormat="1" ht="13" x14ac:dyDescent="0.3">
      <c r="A1801" s="2" t="s">
        <v>3856</v>
      </c>
      <c r="B1801" s="2" t="s">
        <v>3064</v>
      </c>
      <c r="C1801" s="9">
        <v>2022</v>
      </c>
      <c r="D1801" s="2" t="s">
        <v>3063</v>
      </c>
      <c r="E1801" s="2" t="s">
        <v>383</v>
      </c>
      <c r="F1801" s="2" t="s">
        <v>3067</v>
      </c>
      <c r="G1801" s="2" t="str">
        <f>"10188827"</f>
        <v>10188827</v>
      </c>
      <c r="I1801" s="2" t="str">
        <f>"20220506"</f>
        <v>20220506</v>
      </c>
      <c r="N1801" s="2" t="s">
        <v>3065</v>
      </c>
      <c r="O1801" s="2" t="s">
        <v>3066</v>
      </c>
      <c r="P1801" s="2" t="s">
        <v>2108</v>
      </c>
      <c r="Q1801" s="2" t="s">
        <v>2054</v>
      </c>
      <c r="R1801" s="2" t="s">
        <v>2055</v>
      </c>
      <c r="T1801" s="2" t="s">
        <v>3067</v>
      </c>
      <c r="U1801" s="2" t="s">
        <v>3068</v>
      </c>
    </row>
    <row r="1802" spans="1:70" s="12" customFormat="1" ht="13" x14ac:dyDescent="0.3">
      <c r="A1802" s="12" t="s">
        <v>2112</v>
      </c>
      <c r="B1802" s="12" t="s">
        <v>2059</v>
      </c>
      <c r="C1802" s="14">
        <v>2022</v>
      </c>
      <c r="D1802" s="12" t="s">
        <v>2058</v>
      </c>
      <c r="E1802" s="12" t="s">
        <v>2034</v>
      </c>
      <c r="F1802" s="12" t="s">
        <v>2062</v>
      </c>
      <c r="G1802" s="12" t="str">
        <f>"04194217"</f>
        <v>04194217</v>
      </c>
      <c r="H1802" s="12" t="str">
        <f>"9798494497024"</f>
        <v>9798494497024</v>
      </c>
      <c r="I1802" s="12" t="str">
        <f>"20220101"</f>
        <v>20220101</v>
      </c>
      <c r="J1802" s="12">
        <v>83</v>
      </c>
      <c r="K1802" s="12" t="s">
        <v>2035</v>
      </c>
      <c r="N1802" s="12" t="s">
        <v>2060</v>
      </c>
      <c r="P1802" s="12" t="s">
        <v>2037</v>
      </c>
      <c r="Q1802" s="12" t="s">
        <v>2038</v>
      </c>
      <c r="R1802" s="12" t="s">
        <v>2061</v>
      </c>
      <c r="T1802" s="12" t="s">
        <v>2062</v>
      </c>
      <c r="U1802" s="12" t="s">
        <v>2063</v>
      </c>
    </row>
    <row r="1803" spans="1:70" s="12" customFormat="1" ht="13" x14ac:dyDescent="0.3">
      <c r="A1803" s="12" t="s">
        <v>3856</v>
      </c>
      <c r="B1803" s="12" t="s">
        <v>2059</v>
      </c>
      <c r="C1803" s="14">
        <v>2022</v>
      </c>
      <c r="D1803" s="12" t="s">
        <v>2058</v>
      </c>
      <c r="E1803" s="12" t="s">
        <v>2034</v>
      </c>
      <c r="F1803" s="12" t="s">
        <v>2062</v>
      </c>
      <c r="G1803" s="12" t="str">
        <f>"04194217"</f>
        <v>04194217</v>
      </c>
      <c r="H1803" s="12" t="str">
        <f>"9798494497024"</f>
        <v>9798494497024</v>
      </c>
      <c r="I1803" s="12" t="str">
        <f>"20220101"</f>
        <v>20220101</v>
      </c>
      <c r="J1803" s="12">
        <v>83</v>
      </c>
      <c r="K1803" s="12" t="s">
        <v>2035</v>
      </c>
      <c r="N1803" s="12" t="s">
        <v>2060</v>
      </c>
      <c r="P1803" s="12" t="s">
        <v>2037</v>
      </c>
      <c r="Q1803" s="12" t="s">
        <v>2038</v>
      </c>
      <c r="R1803" s="12" t="s">
        <v>2061</v>
      </c>
      <c r="T1803" s="12" t="s">
        <v>2062</v>
      </c>
      <c r="U1803" s="12" t="s">
        <v>2063</v>
      </c>
    </row>
    <row r="1804" spans="1:70" s="2" customFormat="1" ht="13" x14ac:dyDescent="0.3">
      <c r="A1804" s="2" t="s">
        <v>3936</v>
      </c>
      <c r="B1804" s="2" t="s">
        <v>2059</v>
      </c>
      <c r="C1804" s="9">
        <v>2022</v>
      </c>
      <c r="D1804" s="2" t="s">
        <v>2058</v>
      </c>
      <c r="E1804" s="2" t="s">
        <v>2034</v>
      </c>
      <c r="F1804" s="2" t="s">
        <v>2062</v>
      </c>
      <c r="G1804" s="2" t="str">
        <f>"04194217"</f>
        <v>04194217</v>
      </c>
      <c r="H1804" s="2" t="str">
        <f>"9798494497024"</f>
        <v>9798494497024</v>
      </c>
      <c r="I1804" s="2" t="str">
        <f>"20220101"</f>
        <v>20220101</v>
      </c>
      <c r="J1804" s="2">
        <v>83</v>
      </c>
      <c r="K1804" s="2" t="s">
        <v>2035</v>
      </c>
      <c r="N1804" s="2" t="s">
        <v>2060</v>
      </c>
      <c r="P1804" s="2" t="s">
        <v>2037</v>
      </c>
      <c r="Q1804" s="2" t="s">
        <v>2038</v>
      </c>
      <c r="R1804" s="2" t="s">
        <v>2061</v>
      </c>
      <c r="T1804" s="2" t="s">
        <v>2062</v>
      </c>
      <c r="U1804" s="2" t="s">
        <v>2063</v>
      </c>
    </row>
    <row r="1805" spans="1:70" s="12" customFormat="1" ht="13" x14ac:dyDescent="0.3">
      <c r="A1805" s="12" t="s">
        <v>6816</v>
      </c>
      <c r="B1805" s="12" t="s">
        <v>6391</v>
      </c>
      <c r="C1805" s="14">
        <v>2022</v>
      </c>
      <c r="D1805" s="12" t="s">
        <v>6390</v>
      </c>
      <c r="E1805" s="12" t="s">
        <v>6394</v>
      </c>
      <c r="G1805" s="12" t="s">
        <v>6392</v>
      </c>
      <c r="H1805" s="12" t="s">
        <v>6393</v>
      </c>
      <c r="K1805" s="13">
        <v>44473</v>
      </c>
      <c r="N1805" s="12" t="s">
        <v>6395</v>
      </c>
    </row>
    <row r="1806" spans="1:70" s="2" customFormat="1" ht="13" x14ac:dyDescent="0.3">
      <c r="A1806" s="2" t="s">
        <v>11404</v>
      </c>
      <c r="B1806" s="2" t="s">
        <v>9068</v>
      </c>
      <c r="C1806" s="9" t="s">
        <v>7891</v>
      </c>
      <c r="D1806" s="2" t="s">
        <v>6390</v>
      </c>
      <c r="E1806" s="2" t="s">
        <v>9069</v>
      </c>
      <c r="U1806" s="2" t="s">
        <v>7891</v>
      </c>
      <c r="V1806" s="2" t="s">
        <v>9070</v>
      </c>
      <c r="W1806" s="2" t="s">
        <v>7891</v>
      </c>
      <c r="X1806" s="2" t="s">
        <v>7891</v>
      </c>
      <c r="Y1806" s="2" t="s">
        <v>7891</v>
      </c>
      <c r="Z1806" s="2" t="s">
        <v>7891</v>
      </c>
      <c r="AA1806" s="2" t="s">
        <v>7891</v>
      </c>
      <c r="AB1806" s="2" t="s">
        <v>9071</v>
      </c>
      <c r="AC1806" s="2" t="s">
        <v>7891</v>
      </c>
      <c r="AD1806" s="2" t="s">
        <v>7891</v>
      </c>
      <c r="AE1806" s="2" t="s">
        <v>7891</v>
      </c>
      <c r="AF1806" s="2" t="s">
        <v>7891</v>
      </c>
      <c r="AG1806" s="2" t="s">
        <v>7891</v>
      </c>
      <c r="AH1806" s="2" t="s">
        <v>7891</v>
      </c>
      <c r="AI1806" s="2" t="s">
        <v>7891</v>
      </c>
      <c r="AJ1806" s="2" t="s">
        <v>7891</v>
      </c>
      <c r="AK1806" s="2" t="s">
        <v>7891</v>
      </c>
      <c r="AL1806" s="2" t="s">
        <v>7891</v>
      </c>
      <c r="AM1806" s="2" t="s">
        <v>7891</v>
      </c>
      <c r="AN1806" s="2" t="s">
        <v>7891</v>
      </c>
      <c r="AO1806" s="2" t="s">
        <v>9072</v>
      </c>
      <c r="AP1806" s="2" t="s">
        <v>9073</v>
      </c>
      <c r="AQ1806" s="2" t="s">
        <v>7891</v>
      </c>
      <c r="AR1806" s="2" t="s">
        <v>7891</v>
      </c>
      <c r="AS1806" s="2" t="s">
        <v>7891</v>
      </c>
      <c r="AT1806" s="2" t="s">
        <v>8621</v>
      </c>
      <c r="AU1806" s="2">
        <v>2022</v>
      </c>
      <c r="AV1806" s="2">
        <v>67</v>
      </c>
      <c r="AW1806" s="2">
        <v>1</v>
      </c>
      <c r="AX1806" s="2" t="s">
        <v>7891</v>
      </c>
      <c r="AY1806" s="2" t="s">
        <v>7891</v>
      </c>
      <c r="AZ1806" s="2" t="s">
        <v>7891</v>
      </c>
      <c r="BA1806" s="2" t="s">
        <v>7891</v>
      </c>
      <c r="BB1806" s="2">
        <v>391</v>
      </c>
      <c r="BC1806" s="2">
        <v>394</v>
      </c>
      <c r="BD1806" s="2" t="s">
        <v>7891</v>
      </c>
      <c r="BE1806" s="2" t="s">
        <v>6395</v>
      </c>
      <c r="BF1806" s="2" t="s">
        <v>7891</v>
      </c>
      <c r="BG1806" s="2" t="s">
        <v>9007</v>
      </c>
      <c r="BH1806" s="2" t="s">
        <v>7891</v>
      </c>
      <c r="BI1806" s="2" t="s">
        <v>7891</v>
      </c>
      <c r="BJ1806" s="2" t="s">
        <v>7891</v>
      </c>
      <c r="BK1806" s="2" t="s">
        <v>7891</v>
      </c>
      <c r="BL1806" s="2" t="s">
        <v>7891</v>
      </c>
      <c r="BM1806" s="2">
        <v>34606095</v>
      </c>
      <c r="BN1806" s="2" t="s">
        <v>7891</v>
      </c>
      <c r="BO1806" s="2" t="s">
        <v>7891</v>
      </c>
      <c r="BP1806" s="2" t="s">
        <v>7891</v>
      </c>
      <c r="BQ1806" s="2" t="s">
        <v>7891</v>
      </c>
      <c r="BR1806" s="2" t="s">
        <v>9074</v>
      </c>
    </row>
    <row r="1807" spans="1:70" s="2" customFormat="1" ht="13" x14ac:dyDescent="0.3">
      <c r="A1807" s="2" t="s">
        <v>7738</v>
      </c>
      <c r="B1807" s="2" t="s">
        <v>7623</v>
      </c>
      <c r="C1807" s="9">
        <v>2021</v>
      </c>
      <c r="D1807" s="2" t="s">
        <v>7624</v>
      </c>
      <c r="E1807" s="2" t="s">
        <v>7625</v>
      </c>
      <c r="G1807" s="2">
        <v>13</v>
      </c>
      <c r="H1807" s="2">
        <v>2</v>
      </c>
      <c r="J1807" s="2">
        <v>571</v>
      </c>
      <c r="K1807" s="2">
        <v>584</v>
      </c>
      <c r="N1807" s="2" t="s">
        <v>7626</v>
      </c>
      <c r="O1807" s="2" t="s">
        <v>7627</v>
      </c>
      <c r="P1807" s="2" t="s">
        <v>467</v>
      </c>
      <c r="Q1807" s="2" t="s">
        <v>7218</v>
      </c>
      <c r="R1807" s="2" t="s">
        <v>7303</v>
      </c>
      <c r="S1807" s="2" t="s">
        <v>7219</v>
      </c>
      <c r="T1807" s="2" t="s">
        <v>7628</v>
      </c>
    </row>
    <row r="1808" spans="1:70" s="2" customFormat="1" ht="13" x14ac:dyDescent="0.3">
      <c r="A1808" s="2" t="s">
        <v>11404</v>
      </c>
      <c r="B1808" s="2" t="s">
        <v>9752</v>
      </c>
      <c r="C1808" s="9" t="s">
        <v>7891</v>
      </c>
      <c r="D1808" s="2" t="s">
        <v>9753</v>
      </c>
      <c r="E1808" s="2" t="s">
        <v>9754</v>
      </c>
      <c r="U1808" s="2" t="s">
        <v>7891</v>
      </c>
      <c r="V1808" s="2" t="s">
        <v>9755</v>
      </c>
      <c r="W1808" s="2" t="s">
        <v>7891</v>
      </c>
      <c r="X1808" s="2" t="s">
        <v>7891</v>
      </c>
      <c r="Y1808" s="2" t="s">
        <v>7891</v>
      </c>
      <c r="Z1808" s="2" t="s">
        <v>7891</v>
      </c>
      <c r="AA1808" s="2" t="s">
        <v>7891</v>
      </c>
      <c r="AB1808" s="2" t="s">
        <v>9756</v>
      </c>
      <c r="AC1808" s="2" t="s">
        <v>7891</v>
      </c>
      <c r="AD1808" s="2" t="s">
        <v>7891</v>
      </c>
      <c r="AE1808" s="2" t="s">
        <v>7891</v>
      </c>
      <c r="AF1808" s="2" t="s">
        <v>7891</v>
      </c>
      <c r="AG1808" s="2" t="s">
        <v>7891</v>
      </c>
      <c r="AH1808" s="2" t="s">
        <v>7891</v>
      </c>
      <c r="AI1808" s="2" t="s">
        <v>7891</v>
      </c>
      <c r="AJ1808" s="2" t="s">
        <v>7891</v>
      </c>
      <c r="AK1808" s="2" t="s">
        <v>7891</v>
      </c>
      <c r="AL1808" s="2" t="s">
        <v>7891</v>
      </c>
      <c r="AM1808" s="2" t="s">
        <v>7891</v>
      </c>
      <c r="AN1808" s="2" t="s">
        <v>7891</v>
      </c>
      <c r="AO1808" s="2" t="s">
        <v>9757</v>
      </c>
      <c r="AP1808" s="2" t="s">
        <v>9758</v>
      </c>
      <c r="AQ1808" s="2" t="s">
        <v>7891</v>
      </c>
      <c r="AR1808" s="2" t="s">
        <v>7891</v>
      </c>
      <c r="AS1808" s="2" t="s">
        <v>7891</v>
      </c>
      <c r="AT1808" s="2" t="s">
        <v>7998</v>
      </c>
      <c r="AU1808" s="2">
        <v>2021</v>
      </c>
      <c r="AV1808" s="2">
        <v>33</v>
      </c>
      <c r="AW1808" s="2">
        <v>5</v>
      </c>
      <c r="AX1808" s="2" t="s">
        <v>7891</v>
      </c>
      <c r="AY1808" s="2" t="s">
        <v>7891</v>
      </c>
      <c r="AZ1808" s="2" t="s">
        <v>7891</v>
      </c>
      <c r="BA1808" s="2" t="s">
        <v>7891</v>
      </c>
      <c r="BB1808" s="2">
        <v>508</v>
      </c>
      <c r="BC1808" s="2">
        <v>517</v>
      </c>
      <c r="BD1808" s="2" t="s">
        <v>7891</v>
      </c>
      <c r="BE1808" s="2" t="s">
        <v>9759</v>
      </c>
      <c r="BF1808" s="2" t="s">
        <v>7891</v>
      </c>
      <c r="BG1808" s="2" t="s">
        <v>9570</v>
      </c>
      <c r="BH1808" s="2" t="s">
        <v>7891</v>
      </c>
      <c r="BI1808" s="2" t="s">
        <v>7891</v>
      </c>
      <c r="BJ1808" s="2" t="s">
        <v>7891</v>
      </c>
      <c r="BK1808" s="2" t="s">
        <v>7891</v>
      </c>
      <c r="BL1808" s="2" t="s">
        <v>7891</v>
      </c>
      <c r="BM1808" s="2" t="s">
        <v>7891</v>
      </c>
      <c r="BN1808" s="2" t="s">
        <v>7891</v>
      </c>
      <c r="BO1808" s="2" t="s">
        <v>7891</v>
      </c>
      <c r="BP1808" s="2" t="s">
        <v>7891</v>
      </c>
      <c r="BQ1808" s="2" t="s">
        <v>7891</v>
      </c>
      <c r="BR1808" s="2" t="s">
        <v>9760</v>
      </c>
    </row>
    <row r="1809" spans="1:70" s="12" customFormat="1" ht="13" x14ac:dyDescent="0.3">
      <c r="A1809" s="12" t="s">
        <v>11404</v>
      </c>
      <c r="B1809" s="12" t="s">
        <v>8191</v>
      </c>
      <c r="C1809" s="14" t="s">
        <v>7891</v>
      </c>
      <c r="D1809" s="12" t="s">
        <v>8192</v>
      </c>
      <c r="E1809" s="12" t="s">
        <v>8193</v>
      </c>
      <c r="U1809" s="12" t="s">
        <v>7891</v>
      </c>
      <c r="V1809" s="12" t="s">
        <v>8194</v>
      </c>
      <c r="W1809" s="12" t="s">
        <v>7891</v>
      </c>
      <c r="X1809" s="12" t="s">
        <v>7891</v>
      </c>
      <c r="Y1809" s="12" t="s">
        <v>7891</v>
      </c>
      <c r="Z1809" s="12" t="s">
        <v>7891</v>
      </c>
      <c r="AA1809" s="12" t="s">
        <v>7891</v>
      </c>
      <c r="AB1809" s="12" t="s">
        <v>7891</v>
      </c>
      <c r="AC1809" s="12" t="s">
        <v>7891</v>
      </c>
      <c r="AD1809" s="12" t="s">
        <v>7891</v>
      </c>
      <c r="AE1809" s="12" t="s">
        <v>7891</v>
      </c>
      <c r="AF1809" s="12" t="s">
        <v>7891</v>
      </c>
      <c r="AG1809" s="12" t="s">
        <v>7891</v>
      </c>
      <c r="AH1809" s="12" t="s">
        <v>7891</v>
      </c>
      <c r="AI1809" s="12" t="s">
        <v>7891</v>
      </c>
      <c r="AJ1809" s="12" t="s">
        <v>7891</v>
      </c>
      <c r="AK1809" s="12" t="s">
        <v>7891</v>
      </c>
      <c r="AL1809" s="12" t="s">
        <v>7891</v>
      </c>
      <c r="AM1809" s="12" t="s">
        <v>7891</v>
      </c>
      <c r="AN1809" s="12" t="s">
        <v>7891</v>
      </c>
      <c r="AO1809" s="12" t="s">
        <v>8195</v>
      </c>
      <c r="AP1809" s="12" t="s">
        <v>8196</v>
      </c>
      <c r="AQ1809" s="12" t="s">
        <v>7891</v>
      </c>
      <c r="AR1809" s="12" t="s">
        <v>7891</v>
      </c>
      <c r="AS1809" s="12" t="s">
        <v>7891</v>
      </c>
      <c r="AT1809" s="12" t="s">
        <v>7891</v>
      </c>
      <c r="AU1809" s="12" t="s">
        <v>7891</v>
      </c>
      <c r="AV1809" s="12" t="s">
        <v>7891</v>
      </c>
      <c r="AW1809" s="12" t="s">
        <v>7891</v>
      </c>
      <c r="AX1809" s="12" t="s">
        <v>7891</v>
      </c>
      <c r="AY1809" s="12" t="s">
        <v>7891</v>
      </c>
      <c r="AZ1809" s="12" t="s">
        <v>7891</v>
      </c>
      <c r="BA1809" s="12" t="s">
        <v>7891</v>
      </c>
      <c r="BB1809" s="12" t="s">
        <v>7891</v>
      </c>
      <c r="BC1809" s="12" t="s">
        <v>7891</v>
      </c>
      <c r="BD1809" s="12" t="s">
        <v>7891</v>
      </c>
      <c r="BE1809" s="12" t="s">
        <v>3357</v>
      </c>
      <c r="BF1809" s="12" t="s">
        <v>7891</v>
      </c>
      <c r="BG1809" s="12" t="s">
        <v>8197</v>
      </c>
      <c r="BH1809" s="12" t="s">
        <v>7891</v>
      </c>
      <c r="BI1809" s="12" t="s">
        <v>7891</v>
      </c>
      <c r="BJ1809" s="12" t="s">
        <v>7891</v>
      </c>
      <c r="BK1809" s="12" t="s">
        <v>7891</v>
      </c>
      <c r="BL1809" s="12" t="s">
        <v>7891</v>
      </c>
      <c r="BM1809" s="12" t="s">
        <v>7891</v>
      </c>
      <c r="BN1809" s="12" t="s">
        <v>7891</v>
      </c>
      <c r="BO1809" s="12" t="s">
        <v>7891</v>
      </c>
      <c r="BP1809" s="12" t="s">
        <v>7891</v>
      </c>
      <c r="BQ1809" s="12" t="s">
        <v>7891</v>
      </c>
      <c r="BR1809" s="12" t="s">
        <v>8198</v>
      </c>
    </row>
    <row r="1810" spans="1:70" s="2" customFormat="1" ht="13" x14ac:dyDescent="0.3">
      <c r="A1810" s="2" t="s">
        <v>3856</v>
      </c>
      <c r="B1810" s="2" t="s">
        <v>3354</v>
      </c>
      <c r="C1810" s="9">
        <v>2022</v>
      </c>
      <c r="D1810" s="2" t="s">
        <v>3353</v>
      </c>
      <c r="E1810" s="2" t="s">
        <v>3355</v>
      </c>
      <c r="F1810" s="2" t="s">
        <v>3358</v>
      </c>
      <c r="G1810" s="2" t="str">
        <f>"0803706X"</f>
        <v>0803706X</v>
      </c>
      <c r="I1810" s="2" t="str">
        <f>"20220331"</f>
        <v>20220331</v>
      </c>
      <c r="N1810" s="2" t="s">
        <v>3356</v>
      </c>
      <c r="O1810" s="2" t="s">
        <v>3357</v>
      </c>
      <c r="P1810" s="2" t="s">
        <v>2118</v>
      </c>
      <c r="Q1810" s="2" t="s">
        <v>2054</v>
      </c>
      <c r="R1810" s="2" t="s">
        <v>2055</v>
      </c>
      <c r="T1810" s="2" t="s">
        <v>3358</v>
      </c>
      <c r="U1810" s="2" t="s">
        <v>3359</v>
      </c>
    </row>
    <row r="1811" spans="1:70" s="2" customFormat="1" ht="13" x14ac:dyDescent="0.3">
      <c r="A1811" s="2" t="s">
        <v>11404</v>
      </c>
      <c r="B1811" s="2" t="s">
        <v>8383</v>
      </c>
      <c r="C1811" s="9" t="s">
        <v>7891</v>
      </c>
      <c r="D1811" s="2" t="s">
        <v>8384</v>
      </c>
      <c r="E1811" s="2" t="s">
        <v>7892</v>
      </c>
      <c r="U1811" s="2" t="s">
        <v>7891</v>
      </c>
      <c r="V1811" s="2" t="s">
        <v>8385</v>
      </c>
      <c r="W1811" s="2" t="s">
        <v>7891</v>
      </c>
      <c r="X1811" s="2" t="s">
        <v>7891</v>
      </c>
      <c r="Y1811" s="2" t="s">
        <v>7891</v>
      </c>
      <c r="Z1811" s="2" t="s">
        <v>7891</v>
      </c>
      <c r="AA1811" s="2" t="s">
        <v>7891</v>
      </c>
      <c r="AB1811" s="2" t="s">
        <v>8386</v>
      </c>
      <c r="AC1811" s="2" t="s">
        <v>7891</v>
      </c>
      <c r="AD1811" s="2" t="s">
        <v>7891</v>
      </c>
      <c r="AE1811" s="2" t="s">
        <v>7891</v>
      </c>
      <c r="AF1811" s="2" t="s">
        <v>7891</v>
      </c>
      <c r="AG1811" s="2" t="s">
        <v>7891</v>
      </c>
      <c r="AH1811" s="2" t="s">
        <v>7891</v>
      </c>
      <c r="AI1811" s="2" t="s">
        <v>7891</v>
      </c>
      <c r="AJ1811" s="2" t="s">
        <v>7891</v>
      </c>
      <c r="AK1811" s="2" t="s">
        <v>7891</v>
      </c>
      <c r="AL1811" s="2" t="s">
        <v>7891</v>
      </c>
      <c r="AM1811" s="2" t="s">
        <v>7891</v>
      </c>
      <c r="AN1811" s="2" t="s">
        <v>7891</v>
      </c>
      <c r="AO1811" s="2" t="s">
        <v>7891</v>
      </c>
      <c r="AP1811" s="2" t="s">
        <v>7894</v>
      </c>
      <c r="AQ1811" s="2" t="s">
        <v>7891</v>
      </c>
      <c r="AR1811" s="2" t="s">
        <v>7891</v>
      </c>
      <c r="AS1811" s="2" t="s">
        <v>7891</v>
      </c>
      <c r="AT1811" s="2" t="s">
        <v>8331</v>
      </c>
      <c r="AU1811" s="2">
        <v>2022</v>
      </c>
      <c r="AV1811" s="2">
        <v>19</v>
      </c>
      <c r="AW1811" s="2">
        <v>5</v>
      </c>
      <c r="AX1811" s="2" t="s">
        <v>7891</v>
      </c>
      <c r="AY1811" s="2" t="s">
        <v>7891</v>
      </c>
      <c r="AZ1811" s="2" t="s">
        <v>7891</v>
      </c>
      <c r="BA1811" s="2" t="s">
        <v>7891</v>
      </c>
      <c r="BB1811" s="2" t="s">
        <v>7891</v>
      </c>
      <c r="BC1811" s="2" t="s">
        <v>7891</v>
      </c>
      <c r="BD1811" s="2">
        <v>2650</v>
      </c>
      <c r="BE1811" s="2" t="s">
        <v>8387</v>
      </c>
      <c r="BF1811" s="2" t="s">
        <v>7891</v>
      </c>
      <c r="BG1811" s="2" t="s">
        <v>7891</v>
      </c>
      <c r="BH1811" s="2" t="s">
        <v>7891</v>
      </c>
      <c r="BI1811" s="2" t="s">
        <v>7891</v>
      </c>
      <c r="BJ1811" s="2" t="s">
        <v>7891</v>
      </c>
      <c r="BK1811" s="2" t="s">
        <v>7891</v>
      </c>
      <c r="BL1811" s="2" t="s">
        <v>7891</v>
      </c>
      <c r="BM1811" s="2">
        <v>35270340</v>
      </c>
      <c r="BN1811" s="2" t="s">
        <v>7891</v>
      </c>
      <c r="BO1811" s="2" t="s">
        <v>7891</v>
      </c>
      <c r="BP1811" s="2" t="s">
        <v>7891</v>
      </c>
      <c r="BQ1811" s="2" t="s">
        <v>7891</v>
      </c>
      <c r="BR1811" s="2" t="s">
        <v>8388</v>
      </c>
    </row>
    <row r="1812" spans="1:70" s="2" customFormat="1" ht="13" x14ac:dyDescent="0.3">
      <c r="A1812" s="2" t="s">
        <v>3856</v>
      </c>
      <c r="B1812" s="2" t="s">
        <v>2909</v>
      </c>
      <c r="C1812" s="9">
        <v>2020</v>
      </c>
      <c r="D1812" s="2" t="s">
        <v>2908</v>
      </c>
      <c r="E1812" s="2" t="s">
        <v>2034</v>
      </c>
      <c r="F1812" s="2" t="s">
        <v>2912</v>
      </c>
      <c r="G1812" s="2" t="str">
        <f>"04194217"</f>
        <v>04194217</v>
      </c>
      <c r="H1812" s="2" t="str">
        <f>"9798684654992"</f>
        <v>9798684654992</v>
      </c>
      <c r="I1812" s="2" t="str">
        <f>"20210101"</f>
        <v>20210101</v>
      </c>
      <c r="J1812" s="2">
        <v>82</v>
      </c>
      <c r="K1812" s="2" t="s">
        <v>2035</v>
      </c>
      <c r="N1812" s="2" t="s">
        <v>2910</v>
      </c>
      <c r="P1812" s="2" t="s">
        <v>2037</v>
      </c>
      <c r="Q1812" s="2" t="s">
        <v>2038</v>
      </c>
      <c r="R1812" s="2" t="s">
        <v>2911</v>
      </c>
      <c r="T1812" s="2" t="s">
        <v>2912</v>
      </c>
      <c r="U1812" s="2" t="s">
        <v>2913</v>
      </c>
    </row>
    <row r="1813" spans="1:70" s="2" customFormat="1" ht="13" x14ac:dyDescent="0.3">
      <c r="A1813" s="2" t="s">
        <v>11404</v>
      </c>
      <c r="B1813" s="2" t="s">
        <v>8538</v>
      </c>
      <c r="C1813" s="9" t="s">
        <v>7891</v>
      </c>
      <c r="D1813" s="2" t="s">
        <v>8539</v>
      </c>
      <c r="E1813" s="2" t="s">
        <v>8540</v>
      </c>
      <c r="U1813" s="2" t="s">
        <v>7891</v>
      </c>
      <c r="V1813" s="2" t="s">
        <v>8541</v>
      </c>
      <c r="W1813" s="2" t="s">
        <v>7891</v>
      </c>
      <c r="X1813" s="2" t="s">
        <v>7891</v>
      </c>
      <c r="Y1813" s="2" t="s">
        <v>7891</v>
      </c>
      <c r="Z1813" s="2" t="s">
        <v>7891</v>
      </c>
      <c r="AA1813" s="2" t="s">
        <v>7891</v>
      </c>
      <c r="AB1813" s="2" t="s">
        <v>8542</v>
      </c>
      <c r="AC1813" s="2" t="s">
        <v>7891</v>
      </c>
      <c r="AD1813" s="2" t="s">
        <v>7891</v>
      </c>
      <c r="AE1813" s="2" t="s">
        <v>7891</v>
      </c>
      <c r="AF1813" s="2" t="s">
        <v>7891</v>
      </c>
      <c r="AG1813" s="2" t="s">
        <v>7891</v>
      </c>
      <c r="AH1813" s="2" t="s">
        <v>7891</v>
      </c>
      <c r="AI1813" s="2" t="s">
        <v>7891</v>
      </c>
      <c r="AJ1813" s="2" t="s">
        <v>7891</v>
      </c>
      <c r="AK1813" s="2" t="s">
        <v>7891</v>
      </c>
      <c r="AL1813" s="2" t="s">
        <v>7891</v>
      </c>
      <c r="AM1813" s="2" t="s">
        <v>7891</v>
      </c>
      <c r="AN1813" s="2" t="s">
        <v>7891</v>
      </c>
      <c r="AO1813" s="2" t="s">
        <v>8543</v>
      </c>
      <c r="AP1813" s="2" t="s">
        <v>8544</v>
      </c>
      <c r="AQ1813" s="2" t="s">
        <v>7891</v>
      </c>
      <c r="AR1813" s="2" t="s">
        <v>7891</v>
      </c>
      <c r="AS1813" s="2" t="s">
        <v>7891</v>
      </c>
      <c r="AT1813" s="2" t="s">
        <v>7998</v>
      </c>
      <c r="AU1813" s="2">
        <v>2022</v>
      </c>
      <c r="AV1813" s="2">
        <v>27</v>
      </c>
      <c r="AW1813" s="2">
        <v>6</v>
      </c>
      <c r="AX1813" s="2" t="s">
        <v>7891</v>
      </c>
      <c r="AY1813" s="2" t="s">
        <v>7891</v>
      </c>
      <c r="AZ1813" s="2" t="s">
        <v>8545</v>
      </c>
      <c r="BA1813" s="2" t="s">
        <v>7891</v>
      </c>
      <c r="BB1813" s="2">
        <v>411</v>
      </c>
      <c r="BC1813" s="2">
        <v>426</v>
      </c>
      <c r="BD1813" s="2" t="s">
        <v>7891</v>
      </c>
      <c r="BE1813" s="2" t="s">
        <v>8546</v>
      </c>
      <c r="BF1813" s="2" t="s">
        <v>7891</v>
      </c>
      <c r="BG1813" s="2" t="s">
        <v>8515</v>
      </c>
      <c r="BH1813" s="2" t="s">
        <v>7891</v>
      </c>
      <c r="BI1813" s="2" t="s">
        <v>7891</v>
      </c>
      <c r="BJ1813" s="2" t="s">
        <v>7891</v>
      </c>
      <c r="BK1813" s="2" t="s">
        <v>7891</v>
      </c>
      <c r="BL1813" s="2" t="s">
        <v>7891</v>
      </c>
      <c r="BM1813" s="2">
        <v>35048469</v>
      </c>
      <c r="BN1813" s="2" t="s">
        <v>7891</v>
      </c>
      <c r="BO1813" s="2" t="s">
        <v>7891</v>
      </c>
      <c r="BP1813" s="2" t="s">
        <v>7891</v>
      </c>
      <c r="BQ1813" s="2" t="s">
        <v>7891</v>
      </c>
      <c r="BR1813" s="2" t="s">
        <v>8547</v>
      </c>
    </row>
    <row r="1814" spans="1:70" s="2" customFormat="1" ht="13" x14ac:dyDescent="0.3">
      <c r="A1814" s="2" t="s">
        <v>6816</v>
      </c>
      <c r="B1814" s="2" t="s">
        <v>5871</v>
      </c>
      <c r="C1814" s="9">
        <v>2022</v>
      </c>
      <c r="D1814" s="2" t="s">
        <v>5870</v>
      </c>
      <c r="E1814" s="2" t="s">
        <v>5874</v>
      </c>
      <c r="G1814" s="2" t="s">
        <v>5872</v>
      </c>
      <c r="H1814" s="2" t="s">
        <v>5873</v>
      </c>
      <c r="K1814" s="11">
        <v>44704</v>
      </c>
      <c r="N1814" s="2" t="s">
        <v>5875</v>
      </c>
    </row>
    <row r="1815" spans="1:70" s="2" customFormat="1" ht="13" x14ac:dyDescent="0.3">
      <c r="A1815" s="2" t="s">
        <v>11404</v>
      </c>
      <c r="B1815" s="2" t="s">
        <v>9403</v>
      </c>
      <c r="C1815" s="9" t="s">
        <v>7891</v>
      </c>
      <c r="D1815" s="2" t="s">
        <v>9404</v>
      </c>
      <c r="E1815" s="2" t="s">
        <v>9405</v>
      </c>
      <c r="U1815" s="2" t="s">
        <v>7891</v>
      </c>
      <c r="V1815" s="2" t="s">
        <v>9406</v>
      </c>
      <c r="W1815" s="2" t="s">
        <v>7891</v>
      </c>
      <c r="X1815" s="2" t="s">
        <v>7891</v>
      </c>
      <c r="Y1815" s="2" t="s">
        <v>7891</v>
      </c>
      <c r="Z1815" s="2" t="s">
        <v>7891</v>
      </c>
      <c r="AA1815" s="2" t="s">
        <v>7891</v>
      </c>
      <c r="AB1815" s="2" t="s">
        <v>9407</v>
      </c>
      <c r="AC1815" s="2" t="s">
        <v>7891</v>
      </c>
      <c r="AD1815" s="2" t="s">
        <v>7891</v>
      </c>
      <c r="AE1815" s="2" t="s">
        <v>7891</v>
      </c>
      <c r="AF1815" s="2" t="s">
        <v>7891</v>
      </c>
      <c r="AG1815" s="2" t="s">
        <v>7891</v>
      </c>
      <c r="AH1815" s="2" t="s">
        <v>7891</v>
      </c>
      <c r="AI1815" s="2" t="s">
        <v>7891</v>
      </c>
      <c r="AJ1815" s="2" t="s">
        <v>7891</v>
      </c>
      <c r="AK1815" s="2" t="s">
        <v>7891</v>
      </c>
      <c r="AL1815" s="2" t="s">
        <v>7891</v>
      </c>
      <c r="AM1815" s="2" t="s">
        <v>7891</v>
      </c>
      <c r="AN1815" s="2" t="s">
        <v>7891</v>
      </c>
      <c r="AO1815" s="2" t="s">
        <v>9408</v>
      </c>
      <c r="AP1815" s="2" t="s">
        <v>9409</v>
      </c>
      <c r="AQ1815" s="2" t="s">
        <v>7891</v>
      </c>
      <c r="AR1815" s="2" t="s">
        <v>7891</v>
      </c>
      <c r="AS1815" s="2" t="s">
        <v>7891</v>
      </c>
      <c r="AT1815" s="2" t="s">
        <v>7895</v>
      </c>
      <c r="AU1815" s="2">
        <v>2021</v>
      </c>
      <c r="AV1815" s="2">
        <v>36</v>
      </c>
      <c r="AW1815" s="2">
        <v>4</v>
      </c>
      <c r="AX1815" s="2" t="s">
        <v>7891</v>
      </c>
      <c r="AY1815" s="2" t="s">
        <v>7891</v>
      </c>
      <c r="AZ1815" s="2" t="s">
        <v>7891</v>
      </c>
      <c r="BA1815" s="2" t="s">
        <v>7891</v>
      </c>
      <c r="BB1815" s="2">
        <v>475</v>
      </c>
      <c r="BC1815" s="2">
        <v>480</v>
      </c>
      <c r="BD1815" s="2" t="s">
        <v>9410</v>
      </c>
      <c r="BE1815" s="2" t="s">
        <v>9411</v>
      </c>
      <c r="BF1815" s="2" t="s">
        <v>7891</v>
      </c>
      <c r="BG1815" s="2" t="s">
        <v>7891</v>
      </c>
      <c r="BH1815" s="2" t="s">
        <v>7891</v>
      </c>
      <c r="BI1815" s="2" t="s">
        <v>7891</v>
      </c>
      <c r="BJ1815" s="2" t="s">
        <v>7891</v>
      </c>
      <c r="BK1815" s="2" t="s">
        <v>7891</v>
      </c>
      <c r="BL1815" s="2" t="s">
        <v>7891</v>
      </c>
      <c r="BM1815" s="2">
        <v>33928892</v>
      </c>
      <c r="BN1815" s="2" t="s">
        <v>7891</v>
      </c>
      <c r="BO1815" s="2" t="s">
        <v>7891</v>
      </c>
      <c r="BP1815" s="2" t="s">
        <v>7891</v>
      </c>
      <c r="BQ1815" s="2" t="s">
        <v>7891</v>
      </c>
      <c r="BR1815" s="2" t="s">
        <v>9412</v>
      </c>
    </row>
    <row r="1816" spans="1:70" s="2" customFormat="1" ht="13" x14ac:dyDescent="0.3">
      <c r="A1816" s="2" t="s">
        <v>3856</v>
      </c>
      <c r="B1816" s="2" t="s">
        <v>3044</v>
      </c>
      <c r="C1816" s="9">
        <v>2022</v>
      </c>
      <c r="D1816" s="2" t="s">
        <v>3043</v>
      </c>
      <c r="E1816" s="2" t="s">
        <v>2622</v>
      </c>
      <c r="F1816" s="2" t="s">
        <v>3048</v>
      </c>
      <c r="G1816" s="2" t="str">
        <f>"04194209"</f>
        <v>04194209</v>
      </c>
      <c r="H1816" s="2" t="str">
        <f>"9798492737207"</f>
        <v>9798492737207</v>
      </c>
      <c r="I1816" s="2" t="str">
        <f>"20220101"</f>
        <v>20220101</v>
      </c>
      <c r="J1816" s="2">
        <v>83</v>
      </c>
      <c r="K1816" s="2" t="s">
        <v>3045</v>
      </c>
      <c r="N1816" s="2" t="s">
        <v>3046</v>
      </c>
      <c r="P1816" s="2" t="s">
        <v>2037</v>
      </c>
      <c r="Q1816" s="2" t="s">
        <v>2038</v>
      </c>
      <c r="R1816" s="2" t="s">
        <v>3047</v>
      </c>
      <c r="T1816" s="2" t="s">
        <v>3048</v>
      </c>
      <c r="U1816" s="2" t="s">
        <v>3049</v>
      </c>
    </row>
    <row r="1817" spans="1:70" s="12" customFormat="1" ht="13" x14ac:dyDescent="0.3">
      <c r="A1817" s="12" t="s">
        <v>1827</v>
      </c>
      <c r="B1817" s="12" t="s">
        <v>1187</v>
      </c>
      <c r="C1817" s="15">
        <v>2022</v>
      </c>
      <c r="D1817" s="12" t="s">
        <v>1186</v>
      </c>
      <c r="E1817" s="12" t="s">
        <v>799</v>
      </c>
      <c r="F1817" s="12" t="s">
        <v>1190</v>
      </c>
      <c r="G1817" s="12" t="str">
        <f>"07085591"</f>
        <v>07085591</v>
      </c>
      <c r="I1817" s="12" t="str">
        <f>"Feb2022"</f>
        <v>Feb2022</v>
      </c>
      <c r="J1817" s="12">
        <v>63</v>
      </c>
      <c r="K1817" s="12">
        <v>1</v>
      </c>
      <c r="L1817" s="12">
        <v>16</v>
      </c>
      <c r="M1817" s="12">
        <v>16</v>
      </c>
      <c r="N1817" s="12">
        <v>155021375</v>
      </c>
      <c r="O1817" s="12" t="s">
        <v>1188</v>
      </c>
      <c r="P1817" s="12" t="s">
        <v>801</v>
      </c>
      <c r="Q1817" s="12" t="s">
        <v>571</v>
      </c>
      <c r="R1817" s="12" t="s">
        <v>1189</v>
      </c>
      <c r="U1817" s="12" t="s">
        <v>1191</v>
      </c>
    </row>
    <row r="1818" spans="1:70" s="2" customFormat="1" ht="13" x14ac:dyDescent="0.3">
      <c r="A1818" s="2" t="s">
        <v>3856</v>
      </c>
      <c r="B1818" s="2" t="s">
        <v>1187</v>
      </c>
      <c r="C1818" s="9">
        <v>2021</v>
      </c>
      <c r="D1818" s="2" t="s">
        <v>3176</v>
      </c>
      <c r="E1818" s="2" t="s">
        <v>2526</v>
      </c>
      <c r="F1818" s="2" t="s">
        <v>3179</v>
      </c>
      <c r="G1818" s="2" t="str">
        <f>"07085591"</f>
        <v>07085591</v>
      </c>
      <c r="I1818" s="2" t="str">
        <f>"20220201"</f>
        <v>20220201</v>
      </c>
      <c r="J1818" s="2">
        <v>63</v>
      </c>
      <c r="K1818" s="2">
        <v>1</v>
      </c>
      <c r="L1818" s="2">
        <v>16</v>
      </c>
      <c r="M1818" s="2">
        <v>16</v>
      </c>
      <c r="N1818" s="2" t="s">
        <v>3177</v>
      </c>
      <c r="O1818" s="2" t="s">
        <v>1188</v>
      </c>
      <c r="P1818" s="2" t="s">
        <v>2044</v>
      </c>
      <c r="Q1818" s="2" t="s">
        <v>1495</v>
      </c>
      <c r="R1818" s="2" t="s">
        <v>3178</v>
      </c>
      <c r="T1818" s="2" t="s">
        <v>3179</v>
      </c>
      <c r="U1818" s="2" t="s">
        <v>3180</v>
      </c>
    </row>
    <row r="1819" spans="1:70" s="2" customFormat="1" ht="13" x14ac:dyDescent="0.3">
      <c r="A1819" s="2" t="s">
        <v>3856</v>
      </c>
      <c r="B1819" s="2" t="s">
        <v>3591</v>
      </c>
      <c r="C1819" s="9">
        <v>2022</v>
      </c>
      <c r="D1819" s="2" t="s">
        <v>3590</v>
      </c>
      <c r="E1819" s="2" t="s">
        <v>592</v>
      </c>
      <c r="F1819" s="2" t="s">
        <v>3595</v>
      </c>
      <c r="G1819" s="2" t="str">
        <f>"01650327"</f>
        <v>01650327</v>
      </c>
      <c r="I1819" s="2" t="str">
        <f>"20220215"</f>
        <v>20220215</v>
      </c>
      <c r="J1819" s="2">
        <v>299</v>
      </c>
      <c r="L1819" s="2">
        <v>393</v>
      </c>
      <c r="M1819" s="2">
        <v>15</v>
      </c>
      <c r="N1819" s="2" t="s">
        <v>3592</v>
      </c>
      <c r="O1819" s="2" t="s">
        <v>3593</v>
      </c>
      <c r="P1819" s="2" t="s">
        <v>2124</v>
      </c>
      <c r="Q1819" s="2" t="s">
        <v>1495</v>
      </c>
      <c r="R1819" s="2" t="s">
        <v>3594</v>
      </c>
      <c r="T1819" s="2" t="s">
        <v>3595</v>
      </c>
      <c r="U1819" s="2" t="s">
        <v>3596</v>
      </c>
    </row>
    <row r="1820" spans="1:70" s="2" customFormat="1" ht="13" x14ac:dyDescent="0.3">
      <c r="A1820" s="2" t="s">
        <v>6816</v>
      </c>
      <c r="B1820" s="2" t="s">
        <v>4196</v>
      </c>
      <c r="C1820" s="9">
        <v>2022</v>
      </c>
      <c r="D1820" s="2" t="s">
        <v>4195</v>
      </c>
      <c r="E1820" s="2" t="s">
        <v>4199</v>
      </c>
      <c r="G1820" s="2" t="s">
        <v>4197</v>
      </c>
      <c r="H1820" s="2" t="s">
        <v>4198</v>
      </c>
      <c r="K1820" s="11">
        <v>44249</v>
      </c>
      <c r="L1820" s="2" t="s">
        <v>4200</v>
      </c>
      <c r="N1820" s="2" t="s">
        <v>4201</v>
      </c>
    </row>
    <row r="1821" spans="1:70" s="2" customFormat="1" ht="13" x14ac:dyDescent="0.3">
      <c r="A1821" s="2" t="s">
        <v>1827</v>
      </c>
      <c r="B1821" s="2" t="s">
        <v>896</v>
      </c>
      <c r="C1821" s="10" t="str">
        <f>"2021"</f>
        <v>2021</v>
      </c>
      <c r="D1821" s="2" t="s">
        <v>895</v>
      </c>
      <c r="E1821" s="2" t="s">
        <v>730</v>
      </c>
      <c r="F1821" s="2" t="s">
        <v>899</v>
      </c>
      <c r="G1821" s="2" t="str">
        <f>"00219630"</f>
        <v>00219630</v>
      </c>
      <c r="I1821" s="2" t="str">
        <f>"Dec2021"</f>
        <v>Dec2021</v>
      </c>
      <c r="J1821" s="2">
        <v>62</v>
      </c>
      <c r="K1821" s="2">
        <v>12</v>
      </c>
      <c r="L1821" s="2">
        <v>1375</v>
      </c>
      <c r="M1821" s="2">
        <v>4</v>
      </c>
      <c r="N1821" s="2">
        <v>153703810</v>
      </c>
      <c r="O1821" s="2" t="s">
        <v>897</v>
      </c>
      <c r="P1821" s="2" t="s">
        <v>731</v>
      </c>
      <c r="Q1821" s="2" t="s">
        <v>537</v>
      </c>
      <c r="R1821" s="2" t="s">
        <v>898</v>
      </c>
      <c r="U1821" s="2" t="s">
        <v>900</v>
      </c>
    </row>
    <row r="1822" spans="1:70" s="12" customFormat="1" ht="13" x14ac:dyDescent="0.3">
      <c r="A1822" s="12" t="s">
        <v>11404</v>
      </c>
      <c r="B1822" s="12" t="s">
        <v>10438</v>
      </c>
      <c r="C1822" s="14" t="s">
        <v>7891</v>
      </c>
      <c r="D1822" s="12" t="s">
        <v>10439</v>
      </c>
      <c r="E1822" s="12" t="s">
        <v>10440</v>
      </c>
      <c r="U1822" s="12" t="s">
        <v>7891</v>
      </c>
      <c r="V1822" s="12" t="s">
        <v>10441</v>
      </c>
      <c r="W1822" s="12" t="s">
        <v>7891</v>
      </c>
      <c r="X1822" s="12" t="s">
        <v>7891</v>
      </c>
      <c r="Y1822" s="12" t="s">
        <v>7891</v>
      </c>
      <c r="Z1822" s="12" t="s">
        <v>7891</v>
      </c>
      <c r="AA1822" s="12" t="s">
        <v>7891</v>
      </c>
      <c r="AB1822" s="12" t="s">
        <v>7891</v>
      </c>
      <c r="AC1822" s="12" t="s">
        <v>7891</v>
      </c>
      <c r="AD1822" s="12" t="s">
        <v>7891</v>
      </c>
      <c r="AE1822" s="12" t="s">
        <v>7891</v>
      </c>
      <c r="AF1822" s="12" t="s">
        <v>7891</v>
      </c>
      <c r="AG1822" s="12" t="s">
        <v>7891</v>
      </c>
      <c r="AH1822" s="12" t="s">
        <v>7891</v>
      </c>
      <c r="AI1822" s="12" t="s">
        <v>7891</v>
      </c>
      <c r="AJ1822" s="12" t="s">
        <v>7891</v>
      </c>
      <c r="AK1822" s="12" t="s">
        <v>7891</v>
      </c>
      <c r="AL1822" s="12" t="s">
        <v>7891</v>
      </c>
      <c r="AM1822" s="12" t="s">
        <v>7891</v>
      </c>
      <c r="AN1822" s="12" t="s">
        <v>7891</v>
      </c>
      <c r="AO1822" s="12" t="s">
        <v>10442</v>
      </c>
      <c r="AP1822" s="12" t="s">
        <v>10443</v>
      </c>
      <c r="AQ1822" s="12" t="s">
        <v>7891</v>
      </c>
      <c r="AR1822" s="12" t="s">
        <v>7891</v>
      </c>
      <c r="AS1822" s="12" t="s">
        <v>7891</v>
      </c>
      <c r="AT1822" s="12" t="s">
        <v>8685</v>
      </c>
      <c r="AU1822" s="12">
        <v>2021</v>
      </c>
      <c r="AV1822" s="12">
        <v>42</v>
      </c>
      <c r="AW1822" s="12">
        <v>1</v>
      </c>
      <c r="AX1822" s="12" t="s">
        <v>7891</v>
      </c>
      <c r="AY1822" s="12" t="s">
        <v>7891</v>
      </c>
      <c r="AZ1822" s="12" t="s">
        <v>7891</v>
      </c>
      <c r="BA1822" s="12" t="s">
        <v>7891</v>
      </c>
      <c r="BB1822" s="12">
        <v>46</v>
      </c>
      <c r="BC1822" s="12">
        <v>55</v>
      </c>
      <c r="BD1822" s="12" t="s">
        <v>7891</v>
      </c>
      <c r="BE1822" s="12" t="s">
        <v>10444</v>
      </c>
      <c r="BF1822" s="12" t="s">
        <v>7891</v>
      </c>
      <c r="BG1822" s="12" t="s">
        <v>7891</v>
      </c>
      <c r="BH1822" s="12" t="s">
        <v>7891</v>
      </c>
      <c r="BI1822" s="12" t="s">
        <v>7891</v>
      </c>
      <c r="BJ1822" s="12" t="s">
        <v>7891</v>
      </c>
      <c r="BK1822" s="12" t="s">
        <v>7891</v>
      </c>
      <c r="BL1822" s="12" t="s">
        <v>7891</v>
      </c>
      <c r="BM1822" s="12" t="s">
        <v>7891</v>
      </c>
      <c r="BN1822" s="12" t="s">
        <v>7891</v>
      </c>
      <c r="BO1822" s="12" t="s">
        <v>7891</v>
      </c>
      <c r="BP1822" s="12" t="s">
        <v>7891</v>
      </c>
      <c r="BQ1822" s="12" t="s">
        <v>7891</v>
      </c>
      <c r="BR1822" s="12" t="s">
        <v>10445</v>
      </c>
    </row>
    <row r="1823" spans="1:70" s="2" customFormat="1" ht="13" x14ac:dyDescent="0.3">
      <c r="A1823" s="2" t="s">
        <v>3856</v>
      </c>
      <c r="B1823" s="2" t="s">
        <v>3333</v>
      </c>
      <c r="C1823" s="9">
        <v>2021</v>
      </c>
      <c r="D1823" s="2" t="s">
        <v>3332</v>
      </c>
      <c r="E1823" s="2" t="s">
        <v>3334</v>
      </c>
      <c r="F1823" s="2" t="s">
        <v>3338</v>
      </c>
      <c r="G1823" s="2" t="str">
        <f>"02147823"</f>
        <v>02147823</v>
      </c>
      <c r="I1823" s="2" t="str">
        <f>"20210101"</f>
        <v>20210101</v>
      </c>
      <c r="J1823" s="2">
        <v>42</v>
      </c>
      <c r="K1823" s="2">
        <v>1</v>
      </c>
      <c r="L1823" s="2">
        <v>46</v>
      </c>
      <c r="M1823" s="2">
        <v>10</v>
      </c>
      <c r="N1823" s="2" t="s">
        <v>3335</v>
      </c>
      <c r="P1823" s="2" t="s">
        <v>3336</v>
      </c>
      <c r="Q1823" s="2" t="s">
        <v>1495</v>
      </c>
      <c r="R1823" s="2" t="s">
        <v>3337</v>
      </c>
      <c r="T1823" s="2" t="s">
        <v>3338</v>
      </c>
      <c r="U1823" s="2" t="s">
        <v>3339</v>
      </c>
    </row>
    <row r="1824" spans="1:70" s="2" customFormat="1" ht="13" x14ac:dyDescent="0.3">
      <c r="A1824" s="2" t="s">
        <v>3856</v>
      </c>
      <c r="B1824" s="2" t="s">
        <v>3498</v>
      </c>
      <c r="C1824" s="9">
        <v>2022</v>
      </c>
      <c r="D1824" s="2" t="s">
        <v>3497</v>
      </c>
      <c r="E1824" s="2" t="s">
        <v>2034</v>
      </c>
      <c r="F1824" s="2" t="s">
        <v>3501</v>
      </c>
      <c r="G1824" s="2" t="str">
        <f>"04194217"</f>
        <v>04194217</v>
      </c>
      <c r="H1824" s="2" t="str">
        <f>"9798744413231"</f>
        <v>9798744413231</v>
      </c>
      <c r="I1824" s="2" t="str">
        <f>"20220101"</f>
        <v>20220101</v>
      </c>
      <c r="J1824" s="2">
        <v>83</v>
      </c>
      <c r="K1824" s="2" t="s">
        <v>2035</v>
      </c>
      <c r="N1824" s="2" t="s">
        <v>3499</v>
      </c>
      <c r="P1824" s="2" t="s">
        <v>2037</v>
      </c>
      <c r="Q1824" s="2" t="s">
        <v>2038</v>
      </c>
      <c r="R1824" s="2" t="s">
        <v>3500</v>
      </c>
      <c r="T1824" s="2" t="s">
        <v>3501</v>
      </c>
      <c r="U1824" s="2" t="s">
        <v>3502</v>
      </c>
    </row>
    <row r="1825" spans="1:70" s="2" customFormat="1" ht="13" x14ac:dyDescent="0.3">
      <c r="A1825" s="2" t="s">
        <v>6816</v>
      </c>
      <c r="B1825" s="2" t="s">
        <v>5438</v>
      </c>
      <c r="C1825" s="9">
        <v>2021</v>
      </c>
      <c r="D1825" s="2" t="s">
        <v>5437</v>
      </c>
      <c r="E1825" s="2" t="s">
        <v>5441</v>
      </c>
      <c r="G1825" s="2" t="s">
        <v>5439</v>
      </c>
      <c r="H1825" s="2" t="s">
        <v>5440</v>
      </c>
      <c r="K1825" s="11">
        <v>44193</v>
      </c>
      <c r="N1825" s="2" t="s">
        <v>5442</v>
      </c>
    </row>
    <row r="1826" spans="1:70" s="12" customFormat="1" ht="13" x14ac:dyDescent="0.3">
      <c r="A1826" s="12" t="s">
        <v>6954</v>
      </c>
      <c r="B1826" s="12" t="s">
        <v>5438</v>
      </c>
      <c r="C1826" s="14">
        <v>2021</v>
      </c>
      <c r="D1826" s="12" t="s">
        <v>5437</v>
      </c>
      <c r="E1826" s="12" t="s">
        <v>5441</v>
      </c>
      <c r="G1826" s="12" t="s">
        <v>5439</v>
      </c>
      <c r="H1826" s="12" t="s">
        <v>5440</v>
      </c>
      <c r="K1826" s="13">
        <v>44193</v>
      </c>
      <c r="N1826" s="12" t="s">
        <v>5442</v>
      </c>
    </row>
    <row r="1827" spans="1:70" s="12" customFormat="1" ht="13" x14ac:dyDescent="0.3">
      <c r="A1827" s="12" t="s">
        <v>1827</v>
      </c>
      <c r="B1827" s="12" t="s">
        <v>1193</v>
      </c>
      <c r="C1827" s="15">
        <v>2021</v>
      </c>
      <c r="D1827" s="12" t="s">
        <v>1192</v>
      </c>
      <c r="E1827" s="12" t="s">
        <v>807</v>
      </c>
      <c r="F1827" s="12" t="s">
        <v>1197</v>
      </c>
      <c r="G1827" s="12" t="str">
        <f>"11011262"</f>
        <v>11011262</v>
      </c>
      <c r="I1827" s="12" t="str">
        <f>"2021 Supplement"</f>
        <v>2021 Supplement</v>
      </c>
      <c r="J1827" s="12">
        <v>31</v>
      </c>
      <c r="L1827" s="12" t="s">
        <v>1194</v>
      </c>
      <c r="M1827" s="12">
        <v>0</v>
      </c>
      <c r="N1827" s="12">
        <v>153588513</v>
      </c>
      <c r="P1827" s="12" t="s">
        <v>810</v>
      </c>
      <c r="Q1827" s="12" t="s">
        <v>1195</v>
      </c>
      <c r="R1827" s="12" t="s">
        <v>1196</v>
      </c>
      <c r="U1827" s="12" t="s">
        <v>1198</v>
      </c>
    </row>
    <row r="1828" spans="1:70" s="2" customFormat="1" ht="13" x14ac:dyDescent="0.3">
      <c r="A1828" s="2" t="s">
        <v>1922</v>
      </c>
      <c r="B1828" s="2" t="s">
        <v>1193</v>
      </c>
      <c r="C1828" s="10">
        <v>2021</v>
      </c>
      <c r="D1828" s="2" t="s">
        <v>1192</v>
      </c>
      <c r="E1828" s="2" t="s">
        <v>807</v>
      </c>
      <c r="F1828" s="2" t="s">
        <v>1197</v>
      </c>
      <c r="G1828" s="2" t="str">
        <f>"11011262"</f>
        <v>11011262</v>
      </c>
      <c r="I1828" s="2" t="str">
        <f>"2021 Supplement"</f>
        <v>2021 Supplement</v>
      </c>
      <c r="J1828" s="2">
        <v>31</v>
      </c>
      <c r="L1828" s="2" t="s">
        <v>1194</v>
      </c>
      <c r="M1828" s="2">
        <v>0</v>
      </c>
      <c r="N1828" s="2">
        <v>153588513</v>
      </c>
      <c r="P1828" s="2" t="s">
        <v>810</v>
      </c>
      <c r="Q1828" s="2" t="s">
        <v>1195</v>
      </c>
      <c r="R1828" s="2" t="s">
        <v>1196</v>
      </c>
      <c r="U1828" s="2" t="s">
        <v>1198</v>
      </c>
    </row>
    <row r="1829" spans="1:70" s="2" customFormat="1" ht="13" x14ac:dyDescent="0.3">
      <c r="A1829" s="2" t="s">
        <v>11404</v>
      </c>
      <c r="B1829" s="2" t="s">
        <v>8759</v>
      </c>
      <c r="C1829" s="9" t="s">
        <v>7891</v>
      </c>
      <c r="D1829" s="2" t="s">
        <v>8760</v>
      </c>
      <c r="E1829" s="2" t="s">
        <v>8761</v>
      </c>
      <c r="U1829" s="2" t="s">
        <v>7891</v>
      </c>
      <c r="V1829" s="2" t="s">
        <v>8762</v>
      </c>
      <c r="W1829" s="2" t="s">
        <v>7891</v>
      </c>
      <c r="X1829" s="2" t="s">
        <v>7891</v>
      </c>
      <c r="Y1829" s="2" t="s">
        <v>7891</v>
      </c>
      <c r="Z1829" s="2" t="s">
        <v>7891</v>
      </c>
      <c r="AA1829" s="2" t="s">
        <v>7891</v>
      </c>
      <c r="AB1829" s="2" t="s">
        <v>7891</v>
      </c>
      <c r="AC1829" s="2" t="s">
        <v>7891</v>
      </c>
      <c r="AD1829" s="2" t="s">
        <v>7891</v>
      </c>
      <c r="AE1829" s="2" t="s">
        <v>7891</v>
      </c>
      <c r="AF1829" s="2" t="s">
        <v>7891</v>
      </c>
      <c r="AG1829" s="2" t="s">
        <v>7891</v>
      </c>
      <c r="AH1829" s="2" t="s">
        <v>7891</v>
      </c>
      <c r="AI1829" s="2" t="s">
        <v>7891</v>
      </c>
      <c r="AJ1829" s="2" t="s">
        <v>7891</v>
      </c>
      <c r="AK1829" s="2" t="s">
        <v>7891</v>
      </c>
      <c r="AL1829" s="2" t="s">
        <v>7891</v>
      </c>
      <c r="AM1829" s="2" t="s">
        <v>7891</v>
      </c>
      <c r="AN1829" s="2" t="s">
        <v>7891</v>
      </c>
      <c r="AO1829" s="2" t="s">
        <v>8763</v>
      </c>
      <c r="AP1829" s="2" t="s">
        <v>8764</v>
      </c>
      <c r="AQ1829" s="2" t="s">
        <v>7891</v>
      </c>
      <c r="AR1829" s="2" t="s">
        <v>7891</v>
      </c>
      <c r="AS1829" s="2" t="s">
        <v>7891</v>
      </c>
      <c r="AT1829" s="2" t="s">
        <v>7924</v>
      </c>
      <c r="AU1829" s="2">
        <v>2021</v>
      </c>
      <c r="AV1829" s="2">
        <v>27</v>
      </c>
      <c r="AW1829" s="2">
        <v>3</v>
      </c>
      <c r="AX1829" s="2" t="s">
        <v>7891</v>
      </c>
      <c r="AY1829" s="2" t="s">
        <v>7891</v>
      </c>
      <c r="AZ1829" s="2" t="s">
        <v>8545</v>
      </c>
      <c r="BA1829" s="2" t="s">
        <v>7891</v>
      </c>
      <c r="BB1829" s="2">
        <v>228</v>
      </c>
      <c r="BC1829" s="2">
        <v>249</v>
      </c>
      <c r="BD1829" s="2" t="s">
        <v>7891</v>
      </c>
      <c r="BE1829" s="2" t="s">
        <v>8765</v>
      </c>
      <c r="BF1829" s="2" t="s">
        <v>7891</v>
      </c>
      <c r="BG1829" s="2" t="s">
        <v>8701</v>
      </c>
      <c r="BH1829" s="2" t="s">
        <v>7891</v>
      </c>
      <c r="BI1829" s="2" t="s">
        <v>7891</v>
      </c>
      <c r="BJ1829" s="2" t="s">
        <v>7891</v>
      </c>
      <c r="BK1829" s="2" t="s">
        <v>7891</v>
      </c>
      <c r="BL1829" s="2" t="s">
        <v>7891</v>
      </c>
      <c r="BM1829" s="2" t="s">
        <v>7891</v>
      </c>
      <c r="BN1829" s="2" t="s">
        <v>7891</v>
      </c>
      <c r="BO1829" s="2" t="s">
        <v>7891</v>
      </c>
      <c r="BP1829" s="2" t="s">
        <v>7891</v>
      </c>
      <c r="BQ1829" s="2" t="s">
        <v>7891</v>
      </c>
      <c r="BR1829" s="2" t="s">
        <v>8766</v>
      </c>
    </row>
    <row r="1830" spans="1:70" s="2" customFormat="1" ht="13" x14ac:dyDescent="0.3">
      <c r="A1830" s="2" t="s">
        <v>6816</v>
      </c>
      <c r="B1830" s="2" t="s">
        <v>6272</v>
      </c>
      <c r="C1830" s="9">
        <v>2022</v>
      </c>
      <c r="D1830" s="2" t="s">
        <v>6271</v>
      </c>
      <c r="E1830" s="2" t="s">
        <v>6275</v>
      </c>
      <c r="G1830" s="2" t="s">
        <v>6273</v>
      </c>
      <c r="H1830" s="2" t="s">
        <v>6274</v>
      </c>
      <c r="K1830" s="11">
        <v>44645</v>
      </c>
      <c r="N1830" s="2" t="s">
        <v>6276</v>
      </c>
    </row>
    <row r="1831" spans="1:70" s="2" customFormat="1" ht="13" x14ac:dyDescent="0.3">
      <c r="A1831" s="2" t="s">
        <v>6816</v>
      </c>
      <c r="B1831" s="2" t="s">
        <v>6187</v>
      </c>
      <c r="C1831" s="9">
        <v>2022</v>
      </c>
      <c r="D1831" s="2" t="s">
        <v>6186</v>
      </c>
      <c r="E1831" s="2" t="s">
        <v>4626</v>
      </c>
      <c r="G1831" s="2" t="s">
        <v>6188</v>
      </c>
      <c r="H1831" s="2" t="s">
        <v>6189</v>
      </c>
      <c r="K1831" s="11">
        <v>44698</v>
      </c>
      <c r="N1831" s="2" t="s">
        <v>6190</v>
      </c>
    </row>
    <row r="1832" spans="1:70" s="2" customFormat="1" ht="13" x14ac:dyDescent="0.3">
      <c r="A1832" s="2" t="s">
        <v>11404</v>
      </c>
      <c r="B1832" s="2" t="s">
        <v>10825</v>
      </c>
      <c r="C1832" s="9" t="s">
        <v>7891</v>
      </c>
      <c r="D1832" s="2" t="s">
        <v>5979</v>
      </c>
      <c r="E1832" s="2" t="s">
        <v>10826</v>
      </c>
      <c r="U1832" s="2" t="s">
        <v>7891</v>
      </c>
      <c r="V1832" s="2" t="s">
        <v>10827</v>
      </c>
      <c r="W1832" s="2" t="s">
        <v>7891</v>
      </c>
      <c r="X1832" s="2" t="s">
        <v>7891</v>
      </c>
      <c r="Y1832" s="2" t="s">
        <v>7891</v>
      </c>
      <c r="Z1832" s="2" t="s">
        <v>7891</v>
      </c>
      <c r="AA1832" s="2" t="s">
        <v>10828</v>
      </c>
      <c r="AB1832" s="2" t="s">
        <v>10829</v>
      </c>
      <c r="AC1832" s="2" t="s">
        <v>7891</v>
      </c>
      <c r="AD1832" s="2" t="s">
        <v>7891</v>
      </c>
      <c r="AE1832" s="2" t="s">
        <v>7891</v>
      </c>
      <c r="AF1832" s="2" t="s">
        <v>7891</v>
      </c>
      <c r="AG1832" s="2" t="s">
        <v>7891</v>
      </c>
      <c r="AH1832" s="2" t="s">
        <v>7891</v>
      </c>
      <c r="AI1832" s="2" t="s">
        <v>7891</v>
      </c>
      <c r="AJ1832" s="2" t="s">
        <v>7891</v>
      </c>
      <c r="AK1832" s="2" t="s">
        <v>7891</v>
      </c>
      <c r="AL1832" s="2" t="s">
        <v>7891</v>
      </c>
      <c r="AM1832" s="2" t="s">
        <v>7891</v>
      </c>
      <c r="AN1832" s="2" t="s">
        <v>7891</v>
      </c>
      <c r="AO1832" s="2" t="s">
        <v>7891</v>
      </c>
      <c r="AP1832" s="2" t="s">
        <v>10830</v>
      </c>
      <c r="AQ1832" s="2" t="s">
        <v>7891</v>
      </c>
      <c r="AR1832" s="2" t="s">
        <v>7891</v>
      </c>
      <c r="AS1832" s="2" t="s">
        <v>7891</v>
      </c>
      <c r="AT1832" s="2" t="s">
        <v>10831</v>
      </c>
      <c r="AU1832" s="2">
        <v>2020</v>
      </c>
      <c r="AV1832" s="2">
        <v>20</v>
      </c>
      <c r="AW1832" s="2">
        <v>1</v>
      </c>
      <c r="AX1832" s="2" t="s">
        <v>7891</v>
      </c>
      <c r="AY1832" s="2" t="s">
        <v>7891</v>
      </c>
      <c r="AZ1832" s="2" t="s">
        <v>7891</v>
      </c>
      <c r="BA1832" s="2" t="s">
        <v>7891</v>
      </c>
      <c r="BB1832" s="2" t="s">
        <v>7891</v>
      </c>
      <c r="BC1832" s="2" t="s">
        <v>7891</v>
      </c>
      <c r="BD1832" s="2">
        <v>528</v>
      </c>
      <c r="BE1832" s="2" t="s">
        <v>1078</v>
      </c>
      <c r="BF1832" s="2" t="s">
        <v>7891</v>
      </c>
      <c r="BG1832" s="2" t="s">
        <v>7891</v>
      </c>
      <c r="BH1832" s="2" t="s">
        <v>7891</v>
      </c>
      <c r="BI1832" s="2" t="s">
        <v>7891</v>
      </c>
      <c r="BJ1832" s="2" t="s">
        <v>7891</v>
      </c>
      <c r="BK1832" s="2" t="s">
        <v>7891</v>
      </c>
      <c r="BL1832" s="2" t="s">
        <v>7891</v>
      </c>
      <c r="BM1832" s="2">
        <v>33287708</v>
      </c>
      <c r="BN1832" s="2" t="s">
        <v>7891</v>
      </c>
      <c r="BO1832" s="2" t="s">
        <v>7891</v>
      </c>
      <c r="BP1832" s="2" t="s">
        <v>7891</v>
      </c>
      <c r="BQ1832" s="2" t="s">
        <v>7891</v>
      </c>
      <c r="BR1832" s="2" t="s">
        <v>10832</v>
      </c>
    </row>
    <row r="1833" spans="1:70" s="2" customFormat="1" ht="13" x14ac:dyDescent="0.3">
      <c r="A1833" s="2" t="s">
        <v>3856</v>
      </c>
      <c r="B1833" s="2" t="s">
        <v>3817</v>
      </c>
      <c r="C1833" s="9">
        <v>2021</v>
      </c>
      <c r="D1833" s="2" t="s">
        <v>3816</v>
      </c>
      <c r="E1833" s="2" t="s">
        <v>3818</v>
      </c>
      <c r="F1833" s="2" t="s">
        <v>3822</v>
      </c>
      <c r="G1833" s="2" t="str">
        <f>"00282804"</f>
        <v>00282804</v>
      </c>
      <c r="I1833" s="2" t="str">
        <f>"20210701"</f>
        <v>20210701</v>
      </c>
      <c r="J1833" s="2">
        <v>92</v>
      </c>
      <c r="K1833" s="2">
        <v>7</v>
      </c>
      <c r="L1833" s="2">
        <v>643</v>
      </c>
      <c r="M1833" s="2">
        <v>10</v>
      </c>
      <c r="N1833" s="2" t="s">
        <v>3819</v>
      </c>
      <c r="O1833" s="2" t="s">
        <v>3820</v>
      </c>
      <c r="P1833" s="2" t="s">
        <v>2108</v>
      </c>
      <c r="Q1833" s="2" t="s">
        <v>1495</v>
      </c>
      <c r="R1833" s="2" t="s">
        <v>3821</v>
      </c>
      <c r="T1833" s="2" t="s">
        <v>3822</v>
      </c>
      <c r="U1833" s="2" t="s">
        <v>3823</v>
      </c>
    </row>
    <row r="1834" spans="1:70" s="12" customFormat="1" ht="13" x14ac:dyDescent="0.3">
      <c r="A1834" s="12" t="s">
        <v>6816</v>
      </c>
      <c r="B1834" s="12" t="s">
        <v>6477</v>
      </c>
      <c r="C1834" s="14">
        <v>2022</v>
      </c>
      <c r="D1834" s="12" t="s">
        <v>6476</v>
      </c>
      <c r="E1834" s="12" t="s">
        <v>6480</v>
      </c>
      <c r="G1834" s="12" t="s">
        <v>6478</v>
      </c>
      <c r="H1834" s="12" t="s">
        <v>6479</v>
      </c>
      <c r="K1834" s="13">
        <v>44429</v>
      </c>
      <c r="N1834" s="12" t="s">
        <v>647</v>
      </c>
    </row>
    <row r="1835" spans="1:70" s="2" customFormat="1" ht="13" x14ac:dyDescent="0.3">
      <c r="A1835" s="2" t="s">
        <v>1827</v>
      </c>
      <c r="B1835" s="2" t="s">
        <v>645</v>
      </c>
      <c r="C1835" s="10">
        <v>2022</v>
      </c>
      <c r="D1835" s="2" t="s">
        <v>644</v>
      </c>
      <c r="E1835" s="2" t="s">
        <v>646</v>
      </c>
      <c r="F1835" s="2" t="s">
        <v>649</v>
      </c>
      <c r="G1835" s="2" t="str">
        <f>"10647481"</f>
        <v>10647481</v>
      </c>
      <c r="I1835" s="2" t="str">
        <f>"Mar2022"</f>
        <v>Mar2022</v>
      </c>
      <c r="J1835" s="2">
        <v>30</v>
      </c>
      <c r="K1835" s="2">
        <v>3</v>
      </c>
      <c r="L1835" s="2">
        <v>297</v>
      </c>
      <c r="M1835" s="2">
        <v>14</v>
      </c>
      <c r="N1835" s="2">
        <v>155399939</v>
      </c>
      <c r="O1835" s="2" t="s">
        <v>647</v>
      </c>
      <c r="P1835" s="2" t="s">
        <v>449</v>
      </c>
      <c r="Q1835" s="2" t="s">
        <v>442</v>
      </c>
      <c r="R1835" s="2" t="s">
        <v>648</v>
      </c>
      <c r="U1835" s="2" t="s">
        <v>650</v>
      </c>
    </row>
    <row r="1836" spans="1:70" s="12" customFormat="1" ht="13" x14ac:dyDescent="0.3">
      <c r="A1836" s="12" t="s">
        <v>6816</v>
      </c>
      <c r="B1836" s="12" t="s">
        <v>5078</v>
      </c>
      <c r="C1836" s="14">
        <v>2021</v>
      </c>
      <c r="D1836" s="12" t="s">
        <v>5077</v>
      </c>
      <c r="E1836" s="12" t="s">
        <v>5081</v>
      </c>
      <c r="G1836" s="12" t="s">
        <v>5079</v>
      </c>
      <c r="H1836" s="12" t="s">
        <v>5080</v>
      </c>
      <c r="K1836" s="13">
        <v>44401</v>
      </c>
      <c r="N1836" s="12" t="s">
        <v>1182</v>
      </c>
    </row>
    <row r="1837" spans="1:70" s="2" customFormat="1" ht="13" x14ac:dyDescent="0.3">
      <c r="A1837" s="2" t="s">
        <v>1827</v>
      </c>
      <c r="B1837" s="2" t="s">
        <v>1180</v>
      </c>
      <c r="C1837" s="10" t="str">
        <f>"2021"</f>
        <v>2021</v>
      </c>
      <c r="D1837" s="2" t="s">
        <v>1179</v>
      </c>
      <c r="E1837" s="2" t="s">
        <v>1181</v>
      </c>
      <c r="F1837" s="2" t="s">
        <v>1184</v>
      </c>
      <c r="G1837" s="2" t="str">
        <f>"09209964"</f>
        <v>09209964</v>
      </c>
      <c r="I1837" s="2" t="str">
        <f>"Sep2021"</f>
        <v>Sep2021</v>
      </c>
      <c r="J1837" s="2">
        <v>235</v>
      </c>
      <c r="L1837" s="2">
        <v>29</v>
      </c>
      <c r="M1837" s="2">
        <v>7</v>
      </c>
      <c r="N1837" s="2">
        <v>152076513</v>
      </c>
      <c r="O1837" s="2" t="s">
        <v>1182</v>
      </c>
      <c r="P1837" s="2" t="s">
        <v>449</v>
      </c>
      <c r="Q1837" s="2" t="s">
        <v>442</v>
      </c>
      <c r="R1837" s="2" t="s">
        <v>1183</v>
      </c>
      <c r="U1837" s="2" t="s">
        <v>1185</v>
      </c>
    </row>
    <row r="1838" spans="1:70" s="2" customFormat="1" ht="13" x14ac:dyDescent="0.3">
      <c r="A1838" s="2" t="s">
        <v>11404</v>
      </c>
      <c r="B1838" s="2" t="s">
        <v>9111</v>
      </c>
      <c r="C1838" s="9" t="s">
        <v>7891</v>
      </c>
      <c r="D1838" s="2" t="s">
        <v>9112</v>
      </c>
      <c r="E1838" s="2" t="s">
        <v>9113</v>
      </c>
      <c r="U1838" s="2" t="s">
        <v>7891</v>
      </c>
      <c r="V1838" s="2" t="s">
        <v>9114</v>
      </c>
      <c r="W1838" s="2" t="s">
        <v>7891</v>
      </c>
      <c r="X1838" s="2" t="s">
        <v>7891</v>
      </c>
      <c r="Y1838" s="2" t="s">
        <v>7891</v>
      </c>
      <c r="Z1838" s="2" t="s">
        <v>7891</v>
      </c>
      <c r="AA1838" s="2" t="s">
        <v>7891</v>
      </c>
      <c r="AB1838" s="2" t="s">
        <v>9115</v>
      </c>
      <c r="AC1838" s="2" t="s">
        <v>7891</v>
      </c>
      <c r="AD1838" s="2" t="s">
        <v>7891</v>
      </c>
      <c r="AE1838" s="2" t="s">
        <v>7891</v>
      </c>
      <c r="AF1838" s="2" t="s">
        <v>7891</v>
      </c>
      <c r="AG1838" s="2" t="s">
        <v>7891</v>
      </c>
      <c r="AH1838" s="2" t="s">
        <v>7891</v>
      </c>
      <c r="AI1838" s="2" t="s">
        <v>7891</v>
      </c>
      <c r="AJ1838" s="2" t="s">
        <v>7891</v>
      </c>
      <c r="AK1838" s="2" t="s">
        <v>7891</v>
      </c>
      <c r="AL1838" s="2" t="s">
        <v>7891</v>
      </c>
      <c r="AM1838" s="2" t="s">
        <v>7891</v>
      </c>
      <c r="AN1838" s="2" t="s">
        <v>7891</v>
      </c>
      <c r="AO1838" s="2" t="s">
        <v>9116</v>
      </c>
      <c r="AP1838" s="2" t="s">
        <v>9117</v>
      </c>
      <c r="AQ1838" s="2" t="s">
        <v>7891</v>
      </c>
      <c r="AR1838" s="2" t="s">
        <v>7891</v>
      </c>
      <c r="AS1838" s="2" t="s">
        <v>7891</v>
      </c>
      <c r="AT1838" s="2" t="s">
        <v>9082</v>
      </c>
      <c r="AU1838" s="2">
        <v>2021</v>
      </c>
      <c r="AV1838" s="2">
        <v>31</v>
      </c>
      <c r="AW1838" s="2">
        <v>5</v>
      </c>
      <c r="AX1838" s="2" t="s">
        <v>7891</v>
      </c>
      <c r="AY1838" s="2" t="s">
        <v>7891</v>
      </c>
      <c r="AZ1838" s="2" t="s">
        <v>7891</v>
      </c>
      <c r="BA1838" s="2" t="s">
        <v>7891</v>
      </c>
      <c r="BB1838" s="2">
        <v>177</v>
      </c>
      <c r="BC1838" s="2">
        <v>185</v>
      </c>
      <c r="BD1838" s="2" t="s">
        <v>7891</v>
      </c>
      <c r="BE1838" s="2" t="s">
        <v>9118</v>
      </c>
      <c r="BF1838" s="2" t="s">
        <v>7891</v>
      </c>
      <c r="BG1838" s="2" t="s">
        <v>7891</v>
      </c>
      <c r="BH1838" s="2" t="s">
        <v>7891</v>
      </c>
      <c r="BI1838" s="2" t="s">
        <v>7891</v>
      </c>
      <c r="BJ1838" s="2" t="s">
        <v>7891</v>
      </c>
      <c r="BK1838" s="2" t="s">
        <v>7891</v>
      </c>
      <c r="BL1838" s="2" t="s">
        <v>7891</v>
      </c>
      <c r="BM1838" s="2">
        <v>34133409</v>
      </c>
      <c r="BN1838" s="2" t="s">
        <v>7891</v>
      </c>
      <c r="BO1838" s="2" t="s">
        <v>7891</v>
      </c>
      <c r="BP1838" s="2" t="s">
        <v>7891</v>
      </c>
      <c r="BQ1838" s="2" t="s">
        <v>7891</v>
      </c>
      <c r="BR1838" s="2" t="s">
        <v>9119</v>
      </c>
    </row>
    <row r="1839" spans="1:70" s="2" customFormat="1" ht="13" x14ac:dyDescent="0.3">
      <c r="A1839" s="2" t="s">
        <v>11404</v>
      </c>
      <c r="B1839" s="2" t="s">
        <v>11263</v>
      </c>
      <c r="C1839" s="9" t="s">
        <v>7891</v>
      </c>
      <c r="D1839" s="2" t="s">
        <v>11264</v>
      </c>
      <c r="E1839" s="2" t="s">
        <v>11265</v>
      </c>
      <c r="U1839" s="2" t="s">
        <v>7891</v>
      </c>
      <c r="V1839" s="2" t="s">
        <v>11266</v>
      </c>
      <c r="W1839" s="2" t="s">
        <v>7891</v>
      </c>
      <c r="X1839" s="2" t="s">
        <v>7891</v>
      </c>
      <c r="Y1839" s="2" t="s">
        <v>7891</v>
      </c>
      <c r="Z1839" s="2" t="s">
        <v>7891</v>
      </c>
      <c r="AA1839" s="2" t="s">
        <v>7891</v>
      </c>
      <c r="AB1839" s="2" t="s">
        <v>7891</v>
      </c>
      <c r="AC1839" s="2" t="s">
        <v>7891</v>
      </c>
      <c r="AD1839" s="2" t="s">
        <v>7891</v>
      </c>
      <c r="AE1839" s="2" t="s">
        <v>7891</v>
      </c>
      <c r="AF1839" s="2" t="s">
        <v>7891</v>
      </c>
      <c r="AG1839" s="2" t="s">
        <v>7891</v>
      </c>
      <c r="AH1839" s="2" t="s">
        <v>7891</v>
      </c>
      <c r="AI1839" s="2" t="s">
        <v>7891</v>
      </c>
      <c r="AJ1839" s="2" t="s">
        <v>7891</v>
      </c>
      <c r="AK1839" s="2" t="s">
        <v>7891</v>
      </c>
      <c r="AL1839" s="2" t="s">
        <v>7891</v>
      </c>
      <c r="AM1839" s="2" t="s">
        <v>7891</v>
      </c>
      <c r="AN1839" s="2" t="s">
        <v>7891</v>
      </c>
      <c r="AO1839" s="2" t="s">
        <v>11267</v>
      </c>
      <c r="AP1839" s="2" t="s">
        <v>7891</v>
      </c>
      <c r="AQ1839" s="2" t="s">
        <v>7891</v>
      </c>
      <c r="AR1839" s="2" t="s">
        <v>7891</v>
      </c>
      <c r="AS1839" s="2" t="s">
        <v>7891</v>
      </c>
      <c r="AT1839" s="2" t="s">
        <v>11268</v>
      </c>
      <c r="AU1839" s="2">
        <v>2020</v>
      </c>
      <c r="AV1839" s="2">
        <v>11</v>
      </c>
      <c r="AW1839" s="2">
        <v>2</v>
      </c>
      <c r="AX1839" s="2" t="s">
        <v>7891</v>
      </c>
      <c r="AY1839" s="2" t="s">
        <v>7891</v>
      </c>
      <c r="AZ1839" s="2" t="s">
        <v>7891</v>
      </c>
      <c r="BA1839" s="2" t="s">
        <v>7891</v>
      </c>
      <c r="BB1839" s="2">
        <v>88</v>
      </c>
      <c r="BC1839" s="2">
        <v>107</v>
      </c>
      <c r="BD1839" s="2" t="s">
        <v>7891</v>
      </c>
      <c r="BE1839" s="2" t="s">
        <v>11269</v>
      </c>
      <c r="BF1839" s="2" t="s">
        <v>7891</v>
      </c>
      <c r="BG1839" s="2" t="s">
        <v>7891</v>
      </c>
      <c r="BH1839" s="2" t="s">
        <v>7891</v>
      </c>
      <c r="BI1839" s="2" t="s">
        <v>7891</v>
      </c>
      <c r="BJ1839" s="2" t="s">
        <v>7891</v>
      </c>
      <c r="BK1839" s="2" t="s">
        <v>7891</v>
      </c>
      <c r="BL1839" s="2" t="s">
        <v>7891</v>
      </c>
      <c r="BM1839" s="2" t="s">
        <v>7891</v>
      </c>
      <c r="BN1839" s="2" t="s">
        <v>7891</v>
      </c>
      <c r="BO1839" s="2" t="s">
        <v>7891</v>
      </c>
      <c r="BP1839" s="2" t="s">
        <v>7891</v>
      </c>
      <c r="BQ1839" s="2" t="s">
        <v>7891</v>
      </c>
      <c r="BR1839" s="2" t="s">
        <v>11270</v>
      </c>
    </row>
    <row r="1840" spans="1:70" s="2" customFormat="1" ht="13" x14ac:dyDescent="0.3">
      <c r="A1840" s="2" t="s">
        <v>11407</v>
      </c>
      <c r="B1840" s="2" t="s">
        <v>11509</v>
      </c>
      <c r="C1840" s="9" t="s">
        <v>7891</v>
      </c>
      <c r="D1840" s="2" t="s">
        <v>11510</v>
      </c>
      <c r="E1840" s="2" t="s">
        <v>11511</v>
      </c>
      <c r="U1840" s="2" t="s">
        <v>7891</v>
      </c>
      <c r="V1840" s="2" t="s">
        <v>11512</v>
      </c>
      <c r="W1840" s="2" t="s">
        <v>7891</v>
      </c>
      <c r="X1840" s="2" t="s">
        <v>7891</v>
      </c>
      <c r="Y1840" s="2" t="s">
        <v>7891</v>
      </c>
      <c r="Z1840" s="2" t="s">
        <v>7891</v>
      </c>
      <c r="AA1840" s="2" t="s">
        <v>7891</v>
      </c>
      <c r="AB1840" s="2" t="s">
        <v>7891</v>
      </c>
      <c r="AC1840" s="2" t="s">
        <v>7891</v>
      </c>
      <c r="AD1840" s="2" t="s">
        <v>7891</v>
      </c>
      <c r="AE1840" s="2" t="s">
        <v>7891</v>
      </c>
      <c r="AF1840" s="2" t="s">
        <v>7891</v>
      </c>
      <c r="AG1840" s="2" t="s">
        <v>7891</v>
      </c>
      <c r="AH1840" s="2" t="s">
        <v>7891</v>
      </c>
      <c r="AI1840" s="2" t="s">
        <v>7891</v>
      </c>
      <c r="AJ1840" s="2" t="s">
        <v>7891</v>
      </c>
      <c r="AK1840" s="2" t="s">
        <v>7891</v>
      </c>
      <c r="AL1840" s="2" t="s">
        <v>7891</v>
      </c>
      <c r="AM1840" s="2" t="s">
        <v>7891</v>
      </c>
      <c r="AN1840" s="2" t="s">
        <v>7891</v>
      </c>
      <c r="AO1840" s="2" t="s">
        <v>11513</v>
      </c>
      <c r="AP1840" s="2" t="s">
        <v>7891</v>
      </c>
      <c r="AQ1840" s="2" t="s">
        <v>7891</v>
      </c>
      <c r="AR1840" s="2" t="s">
        <v>7891</v>
      </c>
      <c r="AS1840" s="2" t="s">
        <v>7891</v>
      </c>
      <c r="AT1840" s="2" t="s">
        <v>10007</v>
      </c>
      <c r="AU1840" s="2">
        <v>2021</v>
      </c>
      <c r="AV1840" s="2">
        <v>14</v>
      </c>
      <c r="AW1840" s="2">
        <v>2</v>
      </c>
      <c r="AX1840" s="2" t="s">
        <v>7891</v>
      </c>
      <c r="AY1840" s="2" t="s">
        <v>7891</v>
      </c>
      <c r="AZ1840" s="2" t="s">
        <v>7891</v>
      </c>
      <c r="BA1840" s="2" t="s">
        <v>7891</v>
      </c>
      <c r="BB1840" s="2">
        <v>697</v>
      </c>
      <c r="BC1840" s="2">
        <v>703</v>
      </c>
      <c r="BD1840" s="2" t="s">
        <v>7891</v>
      </c>
      <c r="BE1840" s="2" t="s">
        <v>11514</v>
      </c>
      <c r="BF1840" s="2" t="s">
        <v>7891</v>
      </c>
      <c r="BG1840" s="2" t="s">
        <v>7891</v>
      </c>
      <c r="BH1840" s="2" t="s">
        <v>7891</v>
      </c>
      <c r="BI1840" s="2" t="s">
        <v>7891</v>
      </c>
      <c r="BJ1840" s="2" t="s">
        <v>7891</v>
      </c>
      <c r="BK1840" s="2" t="s">
        <v>7891</v>
      </c>
      <c r="BL1840" s="2" t="s">
        <v>7891</v>
      </c>
      <c r="BM1840" s="2" t="s">
        <v>7891</v>
      </c>
      <c r="BN1840" s="2" t="s">
        <v>7891</v>
      </c>
      <c r="BO1840" s="2" t="s">
        <v>7891</v>
      </c>
      <c r="BP1840" s="2" t="s">
        <v>7891</v>
      </c>
      <c r="BQ1840" s="2" t="s">
        <v>7891</v>
      </c>
      <c r="BR1840" s="2" t="s">
        <v>11515</v>
      </c>
    </row>
    <row r="1841" spans="1:70" s="12" customFormat="1" ht="13" x14ac:dyDescent="0.3">
      <c r="A1841" s="12" t="s">
        <v>6954</v>
      </c>
      <c r="B1841" s="12" t="s">
        <v>6836</v>
      </c>
      <c r="C1841" s="14">
        <v>2021</v>
      </c>
      <c r="D1841" s="12" t="s">
        <v>6835</v>
      </c>
      <c r="E1841" s="12" t="s">
        <v>6741</v>
      </c>
      <c r="G1841" s="12" t="s">
        <v>6837</v>
      </c>
      <c r="H1841" s="12" t="s">
        <v>6838</v>
      </c>
      <c r="K1841" s="13">
        <v>44490</v>
      </c>
      <c r="L1841" s="12" t="s">
        <v>6839</v>
      </c>
      <c r="N1841" s="12" t="s">
        <v>1848</v>
      </c>
    </row>
    <row r="1842" spans="1:70" s="12" customFormat="1" ht="13" x14ac:dyDescent="0.3">
      <c r="A1842" s="12" t="s">
        <v>7078</v>
      </c>
      <c r="B1842" s="12" t="s">
        <v>6836</v>
      </c>
      <c r="C1842" s="14">
        <v>2021</v>
      </c>
      <c r="D1842" s="12" t="s">
        <v>6835</v>
      </c>
      <c r="E1842" s="12" t="s">
        <v>6741</v>
      </c>
      <c r="G1842" s="12" t="s">
        <v>6837</v>
      </c>
      <c r="H1842" s="12" t="s">
        <v>6838</v>
      </c>
      <c r="K1842" s="13">
        <v>44490</v>
      </c>
      <c r="L1842" s="12" t="s">
        <v>6839</v>
      </c>
      <c r="N1842" s="12" t="s">
        <v>1848</v>
      </c>
    </row>
    <row r="1843" spans="1:70" s="12" customFormat="1" ht="13" x14ac:dyDescent="0.3">
      <c r="A1843" s="12" t="s">
        <v>7505</v>
      </c>
      <c r="B1843" s="12" t="s">
        <v>7400</v>
      </c>
      <c r="C1843" s="14">
        <v>2021</v>
      </c>
      <c r="D1843" s="12" t="s">
        <v>6835</v>
      </c>
      <c r="E1843" s="12" t="s">
        <v>1847</v>
      </c>
      <c r="G1843" s="12">
        <v>153</v>
      </c>
      <c r="I1843" s="12">
        <v>106852</v>
      </c>
      <c r="M1843" s="12">
        <v>2</v>
      </c>
      <c r="N1843" s="12" t="s">
        <v>1848</v>
      </c>
      <c r="O1843" s="12" t="s">
        <v>7401</v>
      </c>
      <c r="P1843" s="12" t="s">
        <v>467</v>
      </c>
      <c r="Q1843" s="12" t="s">
        <v>7218</v>
      </c>
      <c r="R1843" s="12" t="s">
        <v>7257</v>
      </c>
      <c r="S1843" s="12" t="s">
        <v>7219</v>
      </c>
      <c r="T1843" s="12" t="s">
        <v>7402</v>
      </c>
    </row>
    <row r="1844" spans="1:70" s="12" customFormat="1" ht="13" x14ac:dyDescent="0.3">
      <c r="A1844" s="12" t="s">
        <v>7744</v>
      </c>
      <c r="B1844" s="12" t="s">
        <v>7400</v>
      </c>
      <c r="C1844" s="14">
        <v>2021</v>
      </c>
      <c r="D1844" s="12" t="s">
        <v>6835</v>
      </c>
      <c r="E1844" s="12" t="s">
        <v>1847</v>
      </c>
      <c r="G1844" s="12">
        <v>153</v>
      </c>
      <c r="I1844" s="12">
        <v>106852</v>
      </c>
      <c r="M1844" s="12">
        <v>2</v>
      </c>
      <c r="N1844" s="12" t="s">
        <v>1848</v>
      </c>
      <c r="O1844" s="12" t="s">
        <v>7401</v>
      </c>
      <c r="P1844" s="12" t="s">
        <v>467</v>
      </c>
      <c r="Q1844" s="12" t="s">
        <v>7218</v>
      </c>
      <c r="R1844" s="12" t="s">
        <v>7257</v>
      </c>
      <c r="S1844" s="12" t="s">
        <v>7219</v>
      </c>
      <c r="T1844" s="12" t="s">
        <v>7402</v>
      </c>
    </row>
    <row r="1845" spans="1:70" s="12" customFormat="1" ht="13" x14ac:dyDescent="0.3">
      <c r="A1845" s="12" t="s">
        <v>1922</v>
      </c>
      <c r="B1845" s="12" t="s">
        <v>1846</v>
      </c>
      <c r="C1845" s="15" t="str">
        <f>"2021"</f>
        <v>2021</v>
      </c>
      <c r="D1845" s="12" t="s">
        <v>1845</v>
      </c>
      <c r="E1845" s="12" t="s">
        <v>1847</v>
      </c>
      <c r="F1845" s="12" t="s">
        <v>1850</v>
      </c>
      <c r="G1845" s="12" t="str">
        <f>"00917435"</f>
        <v>00917435</v>
      </c>
      <c r="I1845" s="12" t="str">
        <f>"Dec2021"</f>
        <v>Dec2021</v>
      </c>
      <c r="J1845" s="12">
        <v>153</v>
      </c>
      <c r="M1845" s="12">
        <v>1</v>
      </c>
      <c r="N1845" s="12">
        <v>153527236</v>
      </c>
      <c r="O1845" s="12" t="s">
        <v>1848</v>
      </c>
      <c r="P1845" s="12" t="s">
        <v>1849</v>
      </c>
      <c r="Q1845" s="12" t="s">
        <v>442</v>
      </c>
      <c r="U1845" s="12" t="s">
        <v>1851</v>
      </c>
    </row>
    <row r="1846" spans="1:70" s="2" customFormat="1" ht="13" x14ac:dyDescent="0.3">
      <c r="A1846" s="2" t="s">
        <v>1971</v>
      </c>
      <c r="B1846" s="2" t="s">
        <v>1846</v>
      </c>
      <c r="C1846" s="10" t="str">
        <f>"2021"</f>
        <v>2021</v>
      </c>
      <c r="D1846" s="2" t="s">
        <v>1845</v>
      </c>
      <c r="E1846" s="2" t="s">
        <v>1847</v>
      </c>
      <c r="F1846" s="2" t="s">
        <v>1850</v>
      </c>
      <c r="G1846" s="2" t="str">
        <f>"00917435"</f>
        <v>00917435</v>
      </c>
      <c r="I1846" s="2" t="str">
        <f>"Dec2021"</f>
        <v>Dec2021</v>
      </c>
      <c r="J1846" s="2">
        <v>153</v>
      </c>
      <c r="M1846" s="2">
        <v>1</v>
      </c>
      <c r="N1846" s="2">
        <v>153527236</v>
      </c>
      <c r="O1846" s="2" t="s">
        <v>1848</v>
      </c>
      <c r="P1846" s="2" t="s">
        <v>1849</v>
      </c>
      <c r="Q1846" s="2" t="s">
        <v>442</v>
      </c>
      <c r="U1846" s="2" t="s">
        <v>1851</v>
      </c>
    </row>
    <row r="1847" spans="1:70" s="12" customFormat="1" ht="13" x14ac:dyDescent="0.3">
      <c r="A1847" s="12" t="s">
        <v>11407</v>
      </c>
      <c r="B1847" s="12" t="s">
        <v>11454</v>
      </c>
      <c r="C1847" s="14" t="s">
        <v>7891</v>
      </c>
      <c r="D1847" s="12" t="s">
        <v>6835</v>
      </c>
      <c r="E1847" s="12" t="s">
        <v>11455</v>
      </c>
      <c r="U1847" s="12" t="s">
        <v>7891</v>
      </c>
      <c r="V1847" s="12" t="s">
        <v>11456</v>
      </c>
      <c r="W1847" s="12" t="s">
        <v>7891</v>
      </c>
      <c r="X1847" s="12" t="s">
        <v>7891</v>
      </c>
      <c r="Y1847" s="12" t="s">
        <v>7891</v>
      </c>
      <c r="Z1847" s="12" t="s">
        <v>7891</v>
      </c>
      <c r="AA1847" s="12" t="s">
        <v>7891</v>
      </c>
      <c r="AB1847" s="12" t="s">
        <v>11457</v>
      </c>
      <c r="AC1847" s="12" t="s">
        <v>7891</v>
      </c>
      <c r="AD1847" s="12" t="s">
        <v>7891</v>
      </c>
      <c r="AE1847" s="12" t="s">
        <v>7891</v>
      </c>
      <c r="AF1847" s="12" t="s">
        <v>7891</v>
      </c>
      <c r="AG1847" s="12" t="s">
        <v>7891</v>
      </c>
      <c r="AH1847" s="12" t="s">
        <v>7891</v>
      </c>
      <c r="AI1847" s="12" t="s">
        <v>7891</v>
      </c>
      <c r="AJ1847" s="12" t="s">
        <v>7891</v>
      </c>
      <c r="AK1847" s="12" t="s">
        <v>7891</v>
      </c>
      <c r="AL1847" s="12" t="s">
        <v>7891</v>
      </c>
      <c r="AM1847" s="12" t="s">
        <v>7891</v>
      </c>
      <c r="AN1847" s="12" t="s">
        <v>7891</v>
      </c>
      <c r="AO1847" s="12" t="s">
        <v>11458</v>
      </c>
      <c r="AP1847" s="12" t="s">
        <v>11459</v>
      </c>
      <c r="AQ1847" s="12" t="s">
        <v>7891</v>
      </c>
      <c r="AR1847" s="12" t="s">
        <v>7891</v>
      </c>
      <c r="AS1847" s="12" t="s">
        <v>7891</v>
      </c>
      <c r="AT1847" s="12" t="s">
        <v>7924</v>
      </c>
      <c r="AU1847" s="12">
        <v>2021</v>
      </c>
      <c r="AV1847" s="12">
        <v>153</v>
      </c>
      <c r="AW1847" s="12" t="s">
        <v>7891</v>
      </c>
      <c r="AX1847" s="12" t="s">
        <v>7891</v>
      </c>
      <c r="AY1847" s="12" t="s">
        <v>7891</v>
      </c>
      <c r="AZ1847" s="12" t="s">
        <v>7891</v>
      </c>
      <c r="BA1847" s="12" t="s">
        <v>7891</v>
      </c>
      <c r="BB1847" s="12" t="s">
        <v>7891</v>
      </c>
      <c r="BC1847" s="12" t="s">
        <v>7891</v>
      </c>
      <c r="BD1847" s="12">
        <v>106852</v>
      </c>
      <c r="BE1847" s="12" t="s">
        <v>1848</v>
      </c>
      <c r="BF1847" s="12" t="s">
        <v>7891</v>
      </c>
      <c r="BG1847" s="12" t="s">
        <v>9007</v>
      </c>
      <c r="BH1847" s="12" t="s">
        <v>7891</v>
      </c>
      <c r="BI1847" s="12" t="s">
        <v>7891</v>
      </c>
      <c r="BJ1847" s="12" t="s">
        <v>7891</v>
      </c>
      <c r="BK1847" s="12" t="s">
        <v>7891</v>
      </c>
      <c r="BL1847" s="12" t="s">
        <v>7891</v>
      </c>
      <c r="BM1847" s="12">
        <v>34673081</v>
      </c>
      <c r="BN1847" s="12" t="s">
        <v>7891</v>
      </c>
      <c r="BO1847" s="12" t="s">
        <v>7891</v>
      </c>
      <c r="BP1847" s="12" t="s">
        <v>7891</v>
      </c>
      <c r="BQ1847" s="12" t="s">
        <v>7891</v>
      </c>
      <c r="BR1847" s="12" t="s">
        <v>11460</v>
      </c>
    </row>
    <row r="1848" spans="1:70" s="12" customFormat="1" ht="13" x14ac:dyDescent="0.3">
      <c r="A1848" s="12" t="s">
        <v>11409</v>
      </c>
      <c r="B1848" s="12" t="s">
        <v>11454</v>
      </c>
      <c r="C1848" s="14" t="s">
        <v>7891</v>
      </c>
      <c r="D1848" s="12" t="s">
        <v>6835</v>
      </c>
      <c r="E1848" s="12" t="s">
        <v>11455</v>
      </c>
      <c r="U1848" s="12" t="s">
        <v>7891</v>
      </c>
      <c r="V1848" s="12" t="s">
        <v>7891</v>
      </c>
      <c r="W1848" s="12" t="s">
        <v>7891</v>
      </c>
      <c r="X1848" s="12" t="s">
        <v>7891</v>
      </c>
      <c r="Y1848" s="12" t="s">
        <v>7891</v>
      </c>
      <c r="Z1848" s="12" t="s">
        <v>7891</v>
      </c>
      <c r="AA1848" s="12" t="s">
        <v>7891</v>
      </c>
      <c r="AB1848" s="12" t="s">
        <v>11457</v>
      </c>
      <c r="AC1848" s="12" t="s">
        <v>7891</v>
      </c>
      <c r="AD1848" s="12" t="s">
        <v>7891</v>
      </c>
      <c r="AE1848" s="12" t="s">
        <v>7891</v>
      </c>
      <c r="AF1848" s="12" t="s">
        <v>7891</v>
      </c>
      <c r="AG1848" s="12" t="s">
        <v>7891</v>
      </c>
      <c r="AH1848" s="12" t="s">
        <v>7891</v>
      </c>
      <c r="AI1848" s="12" t="s">
        <v>7891</v>
      </c>
      <c r="AJ1848" s="12" t="s">
        <v>7891</v>
      </c>
      <c r="AK1848" s="12" t="s">
        <v>7891</v>
      </c>
      <c r="AL1848" s="12" t="s">
        <v>7891</v>
      </c>
      <c r="AM1848" s="12" t="s">
        <v>7891</v>
      </c>
      <c r="AN1848" s="12" t="s">
        <v>7891</v>
      </c>
      <c r="AO1848" s="12" t="s">
        <v>11458</v>
      </c>
      <c r="AP1848" s="12" t="s">
        <v>11459</v>
      </c>
      <c r="AQ1848" s="12" t="s">
        <v>7891</v>
      </c>
      <c r="AR1848" s="12" t="s">
        <v>7891</v>
      </c>
      <c r="AS1848" s="12" t="s">
        <v>7891</v>
      </c>
      <c r="AT1848" s="12" t="s">
        <v>7924</v>
      </c>
      <c r="AU1848" s="12">
        <v>2021</v>
      </c>
      <c r="AV1848" s="12">
        <v>153</v>
      </c>
      <c r="AW1848" s="12" t="s">
        <v>7891</v>
      </c>
      <c r="AX1848" s="12" t="s">
        <v>7891</v>
      </c>
      <c r="AY1848" s="12" t="s">
        <v>7891</v>
      </c>
      <c r="AZ1848" s="12" t="s">
        <v>7891</v>
      </c>
      <c r="BA1848" s="12" t="s">
        <v>7891</v>
      </c>
      <c r="BB1848" s="12" t="s">
        <v>7891</v>
      </c>
      <c r="BC1848" s="12" t="s">
        <v>7891</v>
      </c>
      <c r="BD1848" s="12">
        <v>106852</v>
      </c>
      <c r="BE1848" s="12" t="s">
        <v>1848</v>
      </c>
      <c r="BF1848" s="12" t="s">
        <v>7891</v>
      </c>
      <c r="BG1848" s="12" t="s">
        <v>9007</v>
      </c>
      <c r="BH1848" s="12" t="s">
        <v>7891</v>
      </c>
      <c r="BI1848" s="12" t="s">
        <v>7891</v>
      </c>
      <c r="BJ1848" s="12" t="s">
        <v>7891</v>
      </c>
      <c r="BK1848" s="12" t="s">
        <v>7891</v>
      </c>
      <c r="BL1848" s="12" t="s">
        <v>7891</v>
      </c>
      <c r="BM1848" s="12">
        <v>34673081</v>
      </c>
      <c r="BN1848" s="12" t="s">
        <v>7891</v>
      </c>
      <c r="BO1848" s="12" t="s">
        <v>7891</v>
      </c>
      <c r="BP1848" s="12" t="s">
        <v>7891</v>
      </c>
      <c r="BQ1848" s="12" t="s">
        <v>7891</v>
      </c>
      <c r="BR1848" s="12" t="s">
        <v>11460</v>
      </c>
    </row>
    <row r="1849" spans="1:70" s="2" customFormat="1" ht="13" x14ac:dyDescent="0.3">
      <c r="A1849" s="2" t="s">
        <v>11404</v>
      </c>
      <c r="B1849" s="2" t="s">
        <v>8270</v>
      </c>
      <c r="C1849" s="9" t="s">
        <v>7891</v>
      </c>
      <c r="D1849" s="2" t="s">
        <v>8271</v>
      </c>
      <c r="E1849" s="2" t="s">
        <v>8272</v>
      </c>
      <c r="U1849" s="2" t="s">
        <v>7891</v>
      </c>
      <c r="V1849" s="2" t="s">
        <v>8273</v>
      </c>
      <c r="W1849" s="2" t="s">
        <v>7891</v>
      </c>
      <c r="X1849" s="2" t="s">
        <v>7891</v>
      </c>
      <c r="Y1849" s="2" t="s">
        <v>7891</v>
      </c>
      <c r="Z1849" s="2" t="s">
        <v>7891</v>
      </c>
      <c r="AA1849" s="2" t="s">
        <v>7891</v>
      </c>
      <c r="AB1849" s="2" t="s">
        <v>7891</v>
      </c>
      <c r="AC1849" s="2" t="s">
        <v>7891</v>
      </c>
      <c r="AD1849" s="2" t="s">
        <v>7891</v>
      </c>
      <c r="AE1849" s="2" t="s">
        <v>7891</v>
      </c>
      <c r="AF1849" s="2" t="s">
        <v>7891</v>
      </c>
      <c r="AG1849" s="2" t="s">
        <v>7891</v>
      </c>
      <c r="AH1849" s="2" t="s">
        <v>7891</v>
      </c>
      <c r="AI1849" s="2" t="s">
        <v>7891</v>
      </c>
      <c r="AJ1849" s="2" t="s">
        <v>7891</v>
      </c>
      <c r="AK1849" s="2" t="s">
        <v>7891</v>
      </c>
      <c r="AL1849" s="2" t="s">
        <v>7891</v>
      </c>
      <c r="AM1849" s="2" t="s">
        <v>7891</v>
      </c>
      <c r="AN1849" s="2" t="s">
        <v>7891</v>
      </c>
      <c r="AO1849" s="2" t="s">
        <v>8274</v>
      </c>
      <c r="AP1849" s="2" t="s">
        <v>8275</v>
      </c>
      <c r="AQ1849" s="2" t="s">
        <v>7891</v>
      </c>
      <c r="AR1849" s="2" t="s">
        <v>7891</v>
      </c>
      <c r="AS1849" s="2" t="s">
        <v>7891</v>
      </c>
      <c r="AT1849" s="2" t="s">
        <v>7891</v>
      </c>
      <c r="AU1849" s="2" t="s">
        <v>7891</v>
      </c>
      <c r="AV1849" s="2" t="s">
        <v>7891</v>
      </c>
      <c r="AW1849" s="2" t="s">
        <v>7891</v>
      </c>
      <c r="AX1849" s="2" t="s">
        <v>7891</v>
      </c>
      <c r="AY1849" s="2" t="s">
        <v>7891</v>
      </c>
      <c r="AZ1849" s="2" t="s">
        <v>7891</v>
      </c>
      <c r="BA1849" s="2" t="s">
        <v>7891</v>
      </c>
      <c r="BB1849" s="2" t="s">
        <v>7891</v>
      </c>
      <c r="BC1849" s="2" t="s">
        <v>7891</v>
      </c>
      <c r="BD1849" s="2" t="s">
        <v>7891</v>
      </c>
      <c r="BE1849" s="2" t="s">
        <v>8276</v>
      </c>
      <c r="BF1849" s="2" t="s">
        <v>7891</v>
      </c>
      <c r="BG1849" s="2" t="s">
        <v>8197</v>
      </c>
      <c r="BH1849" s="2" t="s">
        <v>7891</v>
      </c>
      <c r="BI1849" s="2" t="s">
        <v>7891</v>
      </c>
      <c r="BJ1849" s="2" t="s">
        <v>7891</v>
      </c>
      <c r="BK1849" s="2" t="s">
        <v>7891</v>
      </c>
      <c r="BL1849" s="2" t="s">
        <v>7891</v>
      </c>
      <c r="BM1849" s="2">
        <v>35246993</v>
      </c>
      <c r="BN1849" s="2" t="s">
        <v>7891</v>
      </c>
      <c r="BO1849" s="2" t="s">
        <v>7891</v>
      </c>
      <c r="BP1849" s="2" t="s">
        <v>7891</v>
      </c>
      <c r="BQ1849" s="2" t="s">
        <v>7891</v>
      </c>
      <c r="BR1849" s="2" t="s">
        <v>8277</v>
      </c>
    </row>
    <row r="1850" spans="1:70" s="12" customFormat="1" ht="13" x14ac:dyDescent="0.3">
      <c r="A1850" s="12" t="s">
        <v>7977</v>
      </c>
      <c r="B1850" s="12" t="s">
        <v>7903</v>
      </c>
      <c r="C1850" s="14" t="s">
        <v>7891</v>
      </c>
      <c r="D1850" s="12" t="s">
        <v>7904</v>
      </c>
      <c r="E1850" s="12" t="s">
        <v>7905</v>
      </c>
      <c r="U1850" s="12" t="s">
        <v>7891</v>
      </c>
      <c r="V1850" s="12" t="s">
        <v>7891</v>
      </c>
      <c r="W1850" s="12" t="s">
        <v>7891</v>
      </c>
      <c r="X1850" s="12" t="s">
        <v>7891</v>
      </c>
      <c r="Y1850" s="12" t="s">
        <v>7891</v>
      </c>
      <c r="Z1850" s="12" t="s">
        <v>7891</v>
      </c>
      <c r="AA1850" s="12" t="s">
        <v>7906</v>
      </c>
      <c r="AB1850" s="12" t="s">
        <v>7907</v>
      </c>
      <c r="AC1850" s="12" t="s">
        <v>7891</v>
      </c>
      <c r="AD1850" s="12" t="s">
        <v>7891</v>
      </c>
      <c r="AE1850" s="12" t="s">
        <v>7891</v>
      </c>
      <c r="AF1850" s="12" t="s">
        <v>7891</v>
      </c>
      <c r="AG1850" s="12" t="s">
        <v>7891</v>
      </c>
      <c r="AH1850" s="12" t="s">
        <v>7891</v>
      </c>
      <c r="AI1850" s="12" t="s">
        <v>7891</v>
      </c>
      <c r="AJ1850" s="12" t="s">
        <v>7891</v>
      </c>
      <c r="AK1850" s="12" t="s">
        <v>7891</v>
      </c>
      <c r="AL1850" s="12" t="s">
        <v>7891</v>
      </c>
      <c r="AM1850" s="12" t="s">
        <v>7891</v>
      </c>
      <c r="AN1850" s="12" t="s">
        <v>7891</v>
      </c>
      <c r="AO1850" s="12" t="s">
        <v>7908</v>
      </c>
      <c r="AP1850" s="12" t="s">
        <v>7891</v>
      </c>
      <c r="AQ1850" s="12" t="s">
        <v>7909</v>
      </c>
      <c r="AR1850" s="12" t="s">
        <v>7891</v>
      </c>
      <c r="AS1850" s="12" t="s">
        <v>7891</v>
      </c>
      <c r="AT1850" s="12" t="s">
        <v>7891</v>
      </c>
      <c r="AU1850" s="12">
        <v>2020</v>
      </c>
      <c r="AV1850" s="12">
        <v>399</v>
      </c>
      <c r="AW1850" s="12" t="s">
        <v>7891</v>
      </c>
      <c r="AX1850" s="12" t="s">
        <v>7891</v>
      </c>
      <c r="AY1850" s="12" t="s">
        <v>7891</v>
      </c>
      <c r="AZ1850" s="12" t="s">
        <v>7891</v>
      </c>
      <c r="BA1850" s="12" t="s">
        <v>7891</v>
      </c>
      <c r="BB1850" s="12">
        <v>43</v>
      </c>
      <c r="BC1850" s="12">
        <v>46</v>
      </c>
      <c r="BD1850" s="12" t="s">
        <v>7891</v>
      </c>
      <c r="BE1850" s="12" t="s">
        <v>7891</v>
      </c>
      <c r="BF1850" s="12" t="s">
        <v>7891</v>
      </c>
      <c r="BG1850" s="12" t="s">
        <v>7891</v>
      </c>
      <c r="BH1850" s="12" t="s">
        <v>7891</v>
      </c>
      <c r="BI1850" s="12" t="s">
        <v>7891</v>
      </c>
      <c r="BJ1850" s="12" t="s">
        <v>7891</v>
      </c>
      <c r="BK1850" s="12" t="s">
        <v>7891</v>
      </c>
      <c r="BL1850" s="12" t="s">
        <v>7891</v>
      </c>
      <c r="BM1850" s="12" t="s">
        <v>7891</v>
      </c>
      <c r="BN1850" s="12" t="s">
        <v>7891</v>
      </c>
      <c r="BO1850" s="12" t="s">
        <v>7891</v>
      </c>
      <c r="BP1850" s="12" t="s">
        <v>7891</v>
      </c>
      <c r="BQ1850" s="12" t="s">
        <v>7891</v>
      </c>
      <c r="BR1850" s="12" t="s">
        <v>7910</v>
      </c>
    </row>
    <row r="1851" spans="1:70" s="2" customFormat="1" ht="13" x14ac:dyDescent="0.3">
      <c r="A1851" s="2" t="s">
        <v>11404</v>
      </c>
      <c r="B1851" s="2" t="s">
        <v>7903</v>
      </c>
      <c r="C1851" s="9" t="s">
        <v>7891</v>
      </c>
      <c r="D1851" s="2" t="s">
        <v>7904</v>
      </c>
      <c r="E1851" s="2" t="s">
        <v>7905</v>
      </c>
      <c r="U1851" s="2" t="s">
        <v>7891</v>
      </c>
      <c r="V1851" s="2" t="s">
        <v>11388</v>
      </c>
      <c r="W1851" s="2" t="s">
        <v>7891</v>
      </c>
      <c r="X1851" s="2" t="s">
        <v>7891</v>
      </c>
      <c r="Y1851" s="2" t="s">
        <v>7891</v>
      </c>
      <c r="Z1851" s="2" t="s">
        <v>7891</v>
      </c>
      <c r="AA1851" s="2" t="s">
        <v>7906</v>
      </c>
      <c r="AB1851" s="2" t="s">
        <v>7907</v>
      </c>
      <c r="AC1851" s="2" t="s">
        <v>7891</v>
      </c>
      <c r="AD1851" s="2" t="s">
        <v>7891</v>
      </c>
      <c r="AE1851" s="2" t="s">
        <v>7891</v>
      </c>
      <c r="AF1851" s="2" t="s">
        <v>7891</v>
      </c>
      <c r="AG1851" s="2" t="s">
        <v>7891</v>
      </c>
      <c r="AH1851" s="2" t="s">
        <v>7891</v>
      </c>
      <c r="AI1851" s="2" t="s">
        <v>7891</v>
      </c>
      <c r="AJ1851" s="2" t="s">
        <v>7891</v>
      </c>
      <c r="AK1851" s="2" t="s">
        <v>7891</v>
      </c>
      <c r="AL1851" s="2" t="s">
        <v>7891</v>
      </c>
      <c r="AM1851" s="2" t="s">
        <v>7891</v>
      </c>
      <c r="AN1851" s="2" t="s">
        <v>7891</v>
      </c>
      <c r="AO1851" s="2" t="s">
        <v>7908</v>
      </c>
      <c r="AP1851" s="2" t="s">
        <v>7891</v>
      </c>
      <c r="AQ1851" s="2" t="s">
        <v>7909</v>
      </c>
      <c r="AR1851" s="2" t="s">
        <v>7891</v>
      </c>
      <c r="AS1851" s="2" t="s">
        <v>7891</v>
      </c>
      <c r="AT1851" s="2" t="s">
        <v>7891</v>
      </c>
      <c r="AU1851" s="2">
        <v>2020</v>
      </c>
      <c r="AV1851" s="2">
        <v>399</v>
      </c>
      <c r="AW1851" s="2" t="s">
        <v>7891</v>
      </c>
      <c r="AX1851" s="2" t="s">
        <v>7891</v>
      </c>
      <c r="AY1851" s="2" t="s">
        <v>7891</v>
      </c>
      <c r="AZ1851" s="2" t="s">
        <v>7891</v>
      </c>
      <c r="BA1851" s="2" t="s">
        <v>7891</v>
      </c>
      <c r="BB1851" s="2">
        <v>43</v>
      </c>
      <c r="BC1851" s="2">
        <v>46</v>
      </c>
      <c r="BD1851" s="2" t="s">
        <v>7891</v>
      </c>
      <c r="BE1851" s="2" t="s">
        <v>7891</v>
      </c>
      <c r="BF1851" s="2" t="s">
        <v>7891</v>
      </c>
      <c r="BG1851" s="2" t="s">
        <v>7891</v>
      </c>
      <c r="BH1851" s="2" t="s">
        <v>7891</v>
      </c>
      <c r="BI1851" s="2" t="s">
        <v>7891</v>
      </c>
      <c r="BJ1851" s="2" t="s">
        <v>7891</v>
      </c>
      <c r="BK1851" s="2" t="s">
        <v>7891</v>
      </c>
      <c r="BL1851" s="2" t="s">
        <v>7891</v>
      </c>
      <c r="BM1851" s="2" t="s">
        <v>7891</v>
      </c>
      <c r="BN1851" s="2" t="s">
        <v>7891</v>
      </c>
      <c r="BO1851" s="2" t="s">
        <v>7891</v>
      </c>
      <c r="BP1851" s="2" t="s">
        <v>7891</v>
      </c>
      <c r="BQ1851" s="2" t="s">
        <v>7891</v>
      </c>
      <c r="BR1851" s="2" t="s">
        <v>7910</v>
      </c>
    </row>
    <row r="1852" spans="1:70" s="2" customFormat="1" ht="13" x14ac:dyDescent="0.3">
      <c r="A1852" s="2" t="s">
        <v>6816</v>
      </c>
      <c r="B1852" s="2" t="s">
        <v>5577</v>
      </c>
      <c r="C1852" s="9">
        <v>2020</v>
      </c>
      <c r="D1852" s="2" t="s">
        <v>5576</v>
      </c>
      <c r="E1852" s="2" t="s">
        <v>4975</v>
      </c>
      <c r="G1852" s="2" t="s">
        <v>5578</v>
      </c>
      <c r="H1852" s="2" t="s">
        <v>5579</v>
      </c>
      <c r="K1852" s="11">
        <v>44148</v>
      </c>
      <c r="L1852" s="2" t="s">
        <v>5580</v>
      </c>
      <c r="N1852" s="2" t="s">
        <v>5581</v>
      </c>
    </row>
    <row r="1853" spans="1:70" s="2" customFormat="1" ht="13" x14ac:dyDescent="0.3">
      <c r="A1853" s="2" t="s">
        <v>6816</v>
      </c>
      <c r="B1853" s="2" t="s">
        <v>4938</v>
      </c>
      <c r="C1853" s="9">
        <v>2021</v>
      </c>
      <c r="D1853" s="2" t="s">
        <v>4937</v>
      </c>
      <c r="E1853" s="2" t="s">
        <v>4941</v>
      </c>
      <c r="G1853" s="2" t="s">
        <v>4939</v>
      </c>
      <c r="H1853" s="2" t="s">
        <v>4940</v>
      </c>
      <c r="K1853" s="11">
        <v>44222</v>
      </c>
      <c r="L1853" s="2" t="s">
        <v>4942</v>
      </c>
      <c r="N1853" s="2" t="s">
        <v>1332</v>
      </c>
    </row>
    <row r="1854" spans="1:70" s="12" customFormat="1" ht="13" x14ac:dyDescent="0.3">
      <c r="A1854" s="12" t="s">
        <v>11404</v>
      </c>
      <c r="B1854" s="12" t="s">
        <v>10958</v>
      </c>
      <c r="C1854" s="14" t="s">
        <v>7891</v>
      </c>
      <c r="D1854" s="12" t="s">
        <v>5576</v>
      </c>
      <c r="E1854" s="12" t="s">
        <v>10959</v>
      </c>
      <c r="U1854" s="12" t="s">
        <v>7891</v>
      </c>
      <c r="V1854" s="12" t="s">
        <v>10960</v>
      </c>
      <c r="W1854" s="12" t="s">
        <v>7891</v>
      </c>
      <c r="X1854" s="12" t="s">
        <v>7891</v>
      </c>
      <c r="Y1854" s="12" t="s">
        <v>7891</v>
      </c>
      <c r="Z1854" s="12" t="s">
        <v>7891</v>
      </c>
      <c r="AA1854" s="12" t="s">
        <v>7891</v>
      </c>
      <c r="AB1854" s="12" t="s">
        <v>10961</v>
      </c>
      <c r="AC1854" s="12" t="s">
        <v>7891</v>
      </c>
      <c r="AD1854" s="12" t="s">
        <v>7891</v>
      </c>
      <c r="AE1854" s="12" t="s">
        <v>7891</v>
      </c>
      <c r="AF1854" s="12" t="s">
        <v>7891</v>
      </c>
      <c r="AG1854" s="12" t="s">
        <v>7891</v>
      </c>
      <c r="AH1854" s="12" t="s">
        <v>7891</v>
      </c>
      <c r="AI1854" s="12" t="s">
        <v>7891</v>
      </c>
      <c r="AJ1854" s="12" t="s">
        <v>7891</v>
      </c>
      <c r="AK1854" s="12" t="s">
        <v>7891</v>
      </c>
      <c r="AL1854" s="12" t="s">
        <v>7891</v>
      </c>
      <c r="AM1854" s="12" t="s">
        <v>7891</v>
      </c>
      <c r="AN1854" s="12" t="s">
        <v>7891</v>
      </c>
      <c r="AO1854" s="12" t="s">
        <v>10962</v>
      </c>
      <c r="AP1854" s="12" t="s">
        <v>7891</v>
      </c>
      <c r="AQ1854" s="12" t="s">
        <v>7891</v>
      </c>
      <c r="AR1854" s="12" t="s">
        <v>7891</v>
      </c>
      <c r="AS1854" s="12" t="s">
        <v>7891</v>
      </c>
      <c r="AT1854" s="12" t="s">
        <v>10963</v>
      </c>
      <c r="AU1854" s="12">
        <v>2020</v>
      </c>
      <c r="AV1854" s="12">
        <v>11</v>
      </c>
      <c r="AW1854" s="12">
        <v>1</v>
      </c>
      <c r="AX1854" s="12" t="s">
        <v>7891</v>
      </c>
      <c r="AY1854" s="12" t="s">
        <v>7891</v>
      </c>
      <c r="AZ1854" s="12" t="s">
        <v>7891</v>
      </c>
      <c r="BA1854" s="12" t="s">
        <v>7891</v>
      </c>
      <c r="BB1854" s="12" t="s">
        <v>7891</v>
      </c>
      <c r="BC1854" s="12" t="s">
        <v>7891</v>
      </c>
      <c r="BD1854" s="12">
        <v>5726</v>
      </c>
      <c r="BE1854" s="12" t="s">
        <v>5581</v>
      </c>
      <c r="BF1854" s="12" t="s">
        <v>7891</v>
      </c>
      <c r="BG1854" s="12" t="s">
        <v>7891</v>
      </c>
      <c r="BH1854" s="12" t="s">
        <v>7891</v>
      </c>
      <c r="BI1854" s="12" t="s">
        <v>7891</v>
      </c>
      <c r="BJ1854" s="12" t="s">
        <v>7891</v>
      </c>
      <c r="BK1854" s="12" t="s">
        <v>7891</v>
      </c>
      <c r="BL1854" s="12" t="s">
        <v>7891</v>
      </c>
      <c r="BM1854" s="12">
        <v>33184261</v>
      </c>
      <c r="BN1854" s="12" t="s">
        <v>7891</v>
      </c>
      <c r="BO1854" s="12" t="s">
        <v>7891</v>
      </c>
      <c r="BP1854" s="12" t="s">
        <v>7891</v>
      </c>
      <c r="BQ1854" s="12" t="s">
        <v>7891</v>
      </c>
      <c r="BR1854" s="12" t="s">
        <v>10964</v>
      </c>
    </row>
    <row r="1855" spans="1:70" s="2" customFormat="1" ht="13" x14ac:dyDescent="0.3">
      <c r="A1855" s="2" t="s">
        <v>11404</v>
      </c>
      <c r="B1855" s="2" t="s">
        <v>8850</v>
      </c>
      <c r="C1855" s="9" t="s">
        <v>7891</v>
      </c>
      <c r="D1855" s="2" t="s">
        <v>8851</v>
      </c>
      <c r="E1855" s="2" t="s">
        <v>8852</v>
      </c>
      <c r="U1855" s="2" t="s">
        <v>7891</v>
      </c>
      <c r="V1855" s="2" t="s">
        <v>8853</v>
      </c>
      <c r="W1855" s="2" t="s">
        <v>7891</v>
      </c>
      <c r="X1855" s="2" t="s">
        <v>7891</v>
      </c>
      <c r="Y1855" s="2" t="s">
        <v>7891</v>
      </c>
      <c r="Z1855" s="2" t="s">
        <v>7891</v>
      </c>
      <c r="AA1855" s="2" t="s">
        <v>7891</v>
      </c>
      <c r="AB1855" s="2" t="s">
        <v>8854</v>
      </c>
      <c r="AC1855" s="2" t="s">
        <v>7891</v>
      </c>
      <c r="AD1855" s="2" t="s">
        <v>7891</v>
      </c>
      <c r="AE1855" s="2" t="s">
        <v>7891</v>
      </c>
      <c r="AF1855" s="2" t="s">
        <v>7891</v>
      </c>
      <c r="AG1855" s="2" t="s">
        <v>7891</v>
      </c>
      <c r="AH1855" s="2" t="s">
        <v>7891</v>
      </c>
      <c r="AI1855" s="2" t="s">
        <v>7891</v>
      </c>
      <c r="AJ1855" s="2" t="s">
        <v>7891</v>
      </c>
      <c r="AK1855" s="2" t="s">
        <v>7891</v>
      </c>
      <c r="AL1855" s="2" t="s">
        <v>7891</v>
      </c>
      <c r="AM1855" s="2" t="s">
        <v>7891</v>
      </c>
      <c r="AN1855" s="2" t="s">
        <v>7891</v>
      </c>
      <c r="AO1855" s="2" t="s">
        <v>8855</v>
      </c>
      <c r="AP1855" s="2" t="s">
        <v>8856</v>
      </c>
      <c r="AQ1855" s="2" t="s">
        <v>7891</v>
      </c>
      <c r="AR1855" s="2" t="s">
        <v>7891</v>
      </c>
      <c r="AS1855" s="2" t="s">
        <v>7891</v>
      </c>
      <c r="AT1855" s="2" t="s">
        <v>7924</v>
      </c>
      <c r="AU1855" s="2">
        <v>2021</v>
      </c>
      <c r="AV1855" s="2">
        <v>23</v>
      </c>
      <c r="AW1855" s="2">
        <v>12</v>
      </c>
      <c r="AX1855" s="2" t="s">
        <v>7891</v>
      </c>
      <c r="AY1855" s="2" t="s">
        <v>7891</v>
      </c>
      <c r="AZ1855" s="2" t="s">
        <v>7891</v>
      </c>
      <c r="BA1855" s="2" t="s">
        <v>7891</v>
      </c>
      <c r="BB1855" s="2">
        <v>1085</v>
      </c>
      <c r="BC1855" s="2">
        <v>1096</v>
      </c>
      <c r="BD1855" s="2" t="s">
        <v>7891</v>
      </c>
      <c r="BE1855" s="2" t="s">
        <v>8857</v>
      </c>
      <c r="BF1855" s="2" t="s">
        <v>7891</v>
      </c>
      <c r="BG1855" s="2" t="s">
        <v>7925</v>
      </c>
      <c r="BH1855" s="2" t="s">
        <v>7891</v>
      </c>
      <c r="BI1855" s="2" t="s">
        <v>7891</v>
      </c>
      <c r="BJ1855" s="2" t="s">
        <v>7891</v>
      </c>
      <c r="BK1855" s="2" t="s">
        <v>7891</v>
      </c>
      <c r="BL1855" s="2" t="s">
        <v>7891</v>
      </c>
      <c r="BM1855" s="2">
        <v>34593327</v>
      </c>
      <c r="BN1855" s="2" t="s">
        <v>7891</v>
      </c>
      <c r="BO1855" s="2" t="s">
        <v>7891</v>
      </c>
      <c r="BP1855" s="2" t="s">
        <v>7891</v>
      </c>
      <c r="BQ1855" s="2" t="s">
        <v>7891</v>
      </c>
      <c r="BR1855" s="2" t="s">
        <v>8858</v>
      </c>
    </row>
    <row r="1856" spans="1:70" s="2" customFormat="1" ht="13" x14ac:dyDescent="0.3">
      <c r="A1856" s="2" t="s">
        <v>1827</v>
      </c>
      <c r="B1856" s="2" t="s">
        <v>1330</v>
      </c>
      <c r="C1856" s="10">
        <v>2021</v>
      </c>
      <c r="D1856" s="2" t="s">
        <v>1329</v>
      </c>
      <c r="E1856" s="2" t="s">
        <v>1331</v>
      </c>
      <c r="F1856" s="2" t="s">
        <v>1333</v>
      </c>
      <c r="G1856" s="2" t="str">
        <f>"17448603"</f>
        <v>17448603</v>
      </c>
      <c r="I1856" s="2" t="str">
        <f>"1/25/2021"</f>
        <v>1/25/2021</v>
      </c>
      <c r="J1856" s="2">
        <v>17</v>
      </c>
      <c r="K1856" s="2">
        <v>1</v>
      </c>
      <c r="L1856" s="2">
        <v>1</v>
      </c>
      <c r="M1856" s="2">
        <v>14</v>
      </c>
      <c r="N1856" s="2">
        <v>148318673</v>
      </c>
      <c r="O1856" s="2" t="s">
        <v>1332</v>
      </c>
      <c r="P1856" s="2" t="s">
        <v>557</v>
      </c>
      <c r="Q1856" s="2" t="s">
        <v>442</v>
      </c>
      <c r="U1856" s="2" t="s">
        <v>1334</v>
      </c>
    </row>
    <row r="1857" spans="1:30" s="2" customFormat="1" ht="13" x14ac:dyDescent="0.3">
      <c r="A1857" s="2" t="s">
        <v>6816</v>
      </c>
      <c r="B1857" s="2" t="s">
        <v>4638</v>
      </c>
      <c r="C1857" s="9">
        <v>2021</v>
      </c>
      <c r="D1857" s="2" t="s">
        <v>4637</v>
      </c>
      <c r="E1857" s="2" t="s">
        <v>4641</v>
      </c>
      <c r="G1857" s="2" t="s">
        <v>4639</v>
      </c>
      <c r="H1857" s="2" t="s">
        <v>4640</v>
      </c>
      <c r="K1857" s="11">
        <v>44406</v>
      </c>
      <c r="L1857" s="2" t="s">
        <v>4642</v>
      </c>
      <c r="N1857" s="2" t="s">
        <v>4643</v>
      </c>
    </row>
    <row r="1858" spans="1:30" s="12" customFormat="1" ht="13" x14ac:dyDescent="0.3">
      <c r="A1858" s="12" t="s">
        <v>6954</v>
      </c>
      <c r="B1858" s="12" t="s">
        <v>6861</v>
      </c>
      <c r="C1858" s="14">
        <v>2021</v>
      </c>
      <c r="D1858" s="12" t="s">
        <v>373</v>
      </c>
      <c r="E1858" s="12" t="s">
        <v>5046</v>
      </c>
      <c r="G1858" s="12" t="s">
        <v>6862</v>
      </c>
      <c r="H1858" s="12" t="s">
        <v>6863</v>
      </c>
      <c r="K1858" s="13">
        <v>43905</v>
      </c>
      <c r="N1858" s="12" t="s">
        <v>377</v>
      </c>
    </row>
    <row r="1859" spans="1:30" s="12" customFormat="1" ht="13" x14ac:dyDescent="0.3">
      <c r="A1859" s="12" t="s">
        <v>7196</v>
      </c>
      <c r="B1859" s="12" t="s">
        <v>6861</v>
      </c>
      <c r="C1859" s="14">
        <v>2021</v>
      </c>
      <c r="D1859" s="12" t="s">
        <v>373</v>
      </c>
      <c r="E1859" s="12" t="s">
        <v>5046</v>
      </c>
      <c r="G1859" s="12" t="s">
        <v>6862</v>
      </c>
      <c r="H1859" s="12" t="s">
        <v>6863</v>
      </c>
      <c r="K1859" s="13">
        <v>43905</v>
      </c>
      <c r="N1859" s="12" t="s">
        <v>377</v>
      </c>
    </row>
    <row r="1860" spans="1:30" s="12" customFormat="1" ht="13" x14ac:dyDescent="0.3">
      <c r="A1860" s="12" t="s">
        <v>7213</v>
      </c>
      <c r="B1860" s="12" t="s">
        <v>6861</v>
      </c>
      <c r="C1860" s="14">
        <v>2021</v>
      </c>
      <c r="D1860" s="12" t="s">
        <v>373</v>
      </c>
      <c r="E1860" s="12" t="s">
        <v>5046</v>
      </c>
      <c r="G1860" s="12" t="s">
        <v>6862</v>
      </c>
      <c r="H1860" s="12" t="s">
        <v>6863</v>
      </c>
      <c r="K1860" s="13">
        <v>43905</v>
      </c>
      <c r="N1860" s="12" t="s">
        <v>377</v>
      </c>
    </row>
    <row r="1861" spans="1:30" s="12" customFormat="1" ht="13" x14ac:dyDescent="0.3">
      <c r="A1861" s="12" t="s">
        <v>7505</v>
      </c>
      <c r="B1861" s="12" t="s">
        <v>7424</v>
      </c>
      <c r="C1861" s="14">
        <v>2021</v>
      </c>
      <c r="D1861" s="12" t="s">
        <v>373</v>
      </c>
      <c r="E1861" s="12" t="s">
        <v>7425</v>
      </c>
      <c r="G1861" s="12">
        <v>30</v>
      </c>
      <c r="H1861" s="12">
        <v>8</v>
      </c>
      <c r="J1861" s="12">
        <v>1147</v>
      </c>
      <c r="K1861" s="12">
        <v>1161</v>
      </c>
      <c r="M1861" s="12">
        <v>14</v>
      </c>
      <c r="N1861" s="12" t="s">
        <v>377</v>
      </c>
      <c r="O1861" s="12" t="s">
        <v>7426</v>
      </c>
      <c r="P1861" s="12" t="s">
        <v>7302</v>
      </c>
      <c r="Q1861" s="12" t="s">
        <v>7218</v>
      </c>
      <c r="S1861" s="12" t="s">
        <v>7219</v>
      </c>
      <c r="T1861" s="12" t="s">
        <v>7427</v>
      </c>
    </row>
    <row r="1862" spans="1:30" s="12" customFormat="1" ht="13" x14ac:dyDescent="0.3">
      <c r="A1862" s="12" t="s">
        <v>7868</v>
      </c>
      <c r="B1862" s="12" t="s">
        <v>7424</v>
      </c>
      <c r="C1862" s="14">
        <v>2021</v>
      </c>
      <c r="D1862" s="12" t="s">
        <v>373</v>
      </c>
      <c r="E1862" s="12" t="s">
        <v>7425</v>
      </c>
      <c r="G1862" s="12">
        <v>30</v>
      </c>
      <c r="H1862" s="12">
        <v>8</v>
      </c>
      <c r="J1862" s="12">
        <v>1147</v>
      </c>
      <c r="K1862" s="12">
        <v>1161</v>
      </c>
      <c r="M1862" s="12">
        <v>14</v>
      </c>
      <c r="N1862" s="12" t="s">
        <v>377</v>
      </c>
      <c r="O1862" s="12" t="s">
        <v>7426</v>
      </c>
      <c r="P1862" s="12" t="s">
        <v>7302</v>
      </c>
      <c r="Q1862" s="12" t="s">
        <v>7218</v>
      </c>
      <c r="S1862" s="12" t="s">
        <v>7219</v>
      </c>
      <c r="T1862" s="12" t="s">
        <v>7427</v>
      </c>
    </row>
    <row r="1863" spans="1:30" s="12" customFormat="1" ht="13" x14ac:dyDescent="0.3">
      <c r="A1863" s="12" t="s">
        <v>7889</v>
      </c>
      <c r="B1863" s="12" t="s">
        <v>7424</v>
      </c>
      <c r="C1863" s="14">
        <v>2021</v>
      </c>
      <c r="D1863" s="12" t="s">
        <v>373</v>
      </c>
      <c r="E1863" s="12" t="s">
        <v>7425</v>
      </c>
      <c r="G1863" s="12">
        <v>30</v>
      </c>
      <c r="H1863" s="12">
        <v>8</v>
      </c>
      <c r="J1863" s="12">
        <v>1147</v>
      </c>
      <c r="K1863" s="12">
        <v>1161</v>
      </c>
      <c r="M1863" s="12">
        <v>14</v>
      </c>
      <c r="N1863" s="12" t="s">
        <v>377</v>
      </c>
      <c r="O1863" s="12" t="s">
        <v>7426</v>
      </c>
      <c r="P1863" s="12" t="s">
        <v>7302</v>
      </c>
      <c r="Q1863" s="12" t="s">
        <v>7218</v>
      </c>
      <c r="S1863" s="12" t="s">
        <v>7219</v>
      </c>
      <c r="T1863" s="12" t="s">
        <v>7427</v>
      </c>
    </row>
    <row r="1864" spans="1:30" s="12" customFormat="1" ht="13" x14ac:dyDescent="0.3">
      <c r="A1864" s="12" t="s">
        <v>1922</v>
      </c>
      <c r="B1864" s="12" t="s">
        <v>1875</v>
      </c>
      <c r="C1864" s="15" t="str">
        <f>"2021"</f>
        <v>2021</v>
      </c>
      <c r="D1864" s="12" t="s">
        <v>1874</v>
      </c>
      <c r="E1864" s="12" t="s">
        <v>383</v>
      </c>
      <c r="F1864" s="12" t="s">
        <v>1877</v>
      </c>
      <c r="G1864" s="12" t="str">
        <f>"10188827"</f>
        <v>10188827</v>
      </c>
      <c r="I1864" s="12" t="str">
        <f>"Aug2021"</f>
        <v>Aug2021</v>
      </c>
      <c r="J1864" s="12">
        <v>30</v>
      </c>
      <c r="K1864" s="12">
        <v>8</v>
      </c>
      <c r="L1864" s="12">
        <v>1147</v>
      </c>
      <c r="M1864" s="12">
        <v>15</v>
      </c>
      <c r="N1864" s="12">
        <v>151566914</v>
      </c>
      <c r="O1864" s="12" t="s">
        <v>377</v>
      </c>
      <c r="P1864" s="12" t="s">
        <v>691</v>
      </c>
      <c r="Q1864" s="12" t="s">
        <v>654</v>
      </c>
      <c r="R1864" s="12" t="s">
        <v>1876</v>
      </c>
      <c r="U1864" s="12" t="s">
        <v>1878</v>
      </c>
    </row>
    <row r="1865" spans="1:30" s="12" customFormat="1" ht="13" x14ac:dyDescent="0.3">
      <c r="A1865" s="12" t="s">
        <v>2014</v>
      </c>
      <c r="B1865" s="12" t="s">
        <v>1875</v>
      </c>
      <c r="C1865" s="15" t="str">
        <f>"2021"</f>
        <v>2021</v>
      </c>
      <c r="D1865" s="12" t="s">
        <v>1874</v>
      </c>
      <c r="E1865" s="12" t="s">
        <v>383</v>
      </c>
      <c r="F1865" s="12" t="s">
        <v>1877</v>
      </c>
      <c r="G1865" s="12" t="str">
        <f>"10188827"</f>
        <v>10188827</v>
      </c>
      <c r="I1865" s="12" t="str">
        <f>"Aug2021"</f>
        <v>Aug2021</v>
      </c>
      <c r="J1865" s="12">
        <v>30</v>
      </c>
      <c r="K1865" s="12">
        <v>8</v>
      </c>
      <c r="L1865" s="12">
        <v>1147</v>
      </c>
      <c r="M1865" s="12">
        <v>15</v>
      </c>
      <c r="N1865" s="12">
        <v>151566914</v>
      </c>
      <c r="O1865" s="12" t="s">
        <v>377</v>
      </c>
      <c r="P1865" s="12" t="s">
        <v>691</v>
      </c>
      <c r="Q1865" s="12" t="s">
        <v>654</v>
      </c>
      <c r="R1865" s="12" t="s">
        <v>1876</v>
      </c>
      <c r="U1865" s="12" t="s">
        <v>1878</v>
      </c>
    </row>
    <row r="1866" spans="1:30" s="12" customFormat="1" ht="13" x14ac:dyDescent="0.3">
      <c r="A1866" s="12" t="s">
        <v>2017</v>
      </c>
      <c r="B1866" s="12" t="s">
        <v>1875</v>
      </c>
      <c r="C1866" s="15" t="str">
        <f>"2021"</f>
        <v>2021</v>
      </c>
      <c r="D1866" s="12" t="s">
        <v>1874</v>
      </c>
      <c r="E1866" s="12" t="s">
        <v>383</v>
      </c>
      <c r="F1866" s="12" t="s">
        <v>1877</v>
      </c>
      <c r="G1866" s="12" t="str">
        <f>"10188827"</f>
        <v>10188827</v>
      </c>
      <c r="I1866" s="12" t="str">
        <f>"Aug2021"</f>
        <v>Aug2021</v>
      </c>
      <c r="J1866" s="12">
        <v>30</v>
      </c>
      <c r="K1866" s="12">
        <v>8</v>
      </c>
      <c r="L1866" s="12">
        <v>1147</v>
      </c>
      <c r="M1866" s="12">
        <v>15</v>
      </c>
      <c r="N1866" s="12">
        <v>151566914</v>
      </c>
      <c r="O1866" s="12" t="s">
        <v>377</v>
      </c>
      <c r="P1866" s="12" t="s">
        <v>691</v>
      </c>
      <c r="Q1866" s="12" t="s">
        <v>654</v>
      </c>
      <c r="R1866" s="12" t="s">
        <v>1876</v>
      </c>
      <c r="U1866" s="12" t="s">
        <v>1878</v>
      </c>
    </row>
    <row r="1867" spans="1:30" s="12" customFormat="1" ht="13" x14ac:dyDescent="0.3">
      <c r="A1867" s="12" t="s">
        <v>391</v>
      </c>
      <c r="B1867" s="12" t="s">
        <v>375</v>
      </c>
      <c r="C1867" s="16" t="s">
        <v>23</v>
      </c>
      <c r="D1867" s="12" t="s">
        <v>373</v>
      </c>
      <c r="E1867" s="12" t="s">
        <v>383</v>
      </c>
      <c r="F1867" s="12" t="s">
        <v>374</v>
      </c>
      <c r="H1867" s="12" t="s">
        <v>376</v>
      </c>
      <c r="I1867" s="12" t="s">
        <v>377</v>
      </c>
      <c r="J1867" s="12" t="s">
        <v>14</v>
      </c>
      <c r="K1867" s="12" t="s">
        <v>378</v>
      </c>
      <c r="M1867" s="12" t="s">
        <v>379</v>
      </c>
      <c r="N1867" s="12" t="s">
        <v>380</v>
      </c>
      <c r="O1867" s="12" t="s">
        <v>18</v>
      </c>
      <c r="P1867" s="12" t="s">
        <v>18</v>
      </c>
      <c r="Q1867" s="12" t="s">
        <v>381</v>
      </c>
      <c r="R1867" s="12" t="s">
        <v>20</v>
      </c>
      <c r="S1867" s="12" t="s">
        <v>382</v>
      </c>
      <c r="U1867" s="12" t="s">
        <v>23</v>
      </c>
      <c r="V1867" s="12" t="s">
        <v>384</v>
      </c>
      <c r="W1867" s="12" t="s">
        <v>385</v>
      </c>
      <c r="X1867" s="12" t="s">
        <v>386</v>
      </c>
      <c r="Y1867" s="12" t="s">
        <v>387</v>
      </c>
      <c r="Z1867" s="12" t="s">
        <v>388</v>
      </c>
      <c r="AA1867" s="12" t="s">
        <v>389</v>
      </c>
      <c r="AB1867" s="12" t="s">
        <v>386</v>
      </c>
      <c r="AC1867" s="12" t="s">
        <v>390</v>
      </c>
      <c r="AD1867" s="12" t="s">
        <v>30</v>
      </c>
    </row>
    <row r="1868" spans="1:30" s="12" customFormat="1" ht="13" x14ac:dyDescent="0.3">
      <c r="A1868" s="12" t="s">
        <v>422</v>
      </c>
      <c r="B1868" s="12" t="s">
        <v>375</v>
      </c>
      <c r="C1868" s="16" t="s">
        <v>23</v>
      </c>
      <c r="D1868" s="12" t="s">
        <v>373</v>
      </c>
      <c r="E1868" s="12" t="s">
        <v>383</v>
      </c>
      <c r="F1868" s="12" t="s">
        <v>374</v>
      </c>
      <c r="H1868" s="12" t="s">
        <v>376</v>
      </c>
      <c r="I1868" s="12" t="s">
        <v>377</v>
      </c>
      <c r="J1868" s="12" t="s">
        <v>14</v>
      </c>
      <c r="K1868" s="12" t="s">
        <v>378</v>
      </c>
      <c r="M1868" s="12" t="s">
        <v>379</v>
      </c>
      <c r="N1868" s="12" t="s">
        <v>380</v>
      </c>
      <c r="O1868" s="12" t="s">
        <v>18</v>
      </c>
      <c r="P1868" s="12" t="s">
        <v>18</v>
      </c>
      <c r="Q1868" s="12" t="s">
        <v>381</v>
      </c>
      <c r="R1868" s="12" t="s">
        <v>20</v>
      </c>
      <c r="S1868" s="12" t="s">
        <v>382</v>
      </c>
      <c r="U1868" s="12" t="s">
        <v>23</v>
      </c>
      <c r="V1868" s="12" t="s">
        <v>384</v>
      </c>
      <c r="W1868" s="12" t="s">
        <v>385</v>
      </c>
      <c r="X1868" s="12" t="s">
        <v>386</v>
      </c>
      <c r="Y1868" s="12" t="s">
        <v>387</v>
      </c>
      <c r="Z1868" s="12" t="s">
        <v>388</v>
      </c>
      <c r="AA1868" s="12" t="s">
        <v>389</v>
      </c>
      <c r="AB1868" s="12" t="s">
        <v>386</v>
      </c>
      <c r="AC1868" s="12" t="s">
        <v>390</v>
      </c>
      <c r="AD1868" s="12" t="s">
        <v>30</v>
      </c>
    </row>
    <row r="1869" spans="1:30" s="2" customFormat="1" ht="13" x14ac:dyDescent="0.3">
      <c r="A1869" s="2" t="s">
        <v>438</v>
      </c>
      <c r="B1869" s="2" t="s">
        <v>375</v>
      </c>
      <c r="C1869" s="6" t="s">
        <v>23</v>
      </c>
      <c r="D1869" s="2" t="s">
        <v>373</v>
      </c>
      <c r="E1869" s="2" t="s">
        <v>383</v>
      </c>
      <c r="F1869" s="2" t="s">
        <v>374</v>
      </c>
      <c r="H1869" s="2" t="s">
        <v>376</v>
      </c>
      <c r="I1869" s="2" t="s">
        <v>377</v>
      </c>
      <c r="J1869" s="2" t="s">
        <v>14</v>
      </c>
      <c r="K1869" s="2" t="s">
        <v>378</v>
      </c>
      <c r="M1869" s="2" t="s">
        <v>379</v>
      </c>
      <c r="N1869" s="2" t="s">
        <v>380</v>
      </c>
      <c r="O1869" s="2" t="s">
        <v>18</v>
      </c>
      <c r="P1869" s="2" t="s">
        <v>18</v>
      </c>
      <c r="Q1869" s="2" t="s">
        <v>381</v>
      </c>
      <c r="R1869" s="2" t="s">
        <v>20</v>
      </c>
      <c r="S1869" s="2" t="s">
        <v>382</v>
      </c>
      <c r="U1869" s="2" t="s">
        <v>23</v>
      </c>
      <c r="V1869" s="2" t="s">
        <v>384</v>
      </c>
      <c r="W1869" s="2" t="s">
        <v>385</v>
      </c>
      <c r="X1869" s="2" t="s">
        <v>386</v>
      </c>
      <c r="Y1869" s="2" t="s">
        <v>387</v>
      </c>
      <c r="Z1869" s="2" t="s">
        <v>388</v>
      </c>
      <c r="AA1869" s="2" t="s">
        <v>389</v>
      </c>
      <c r="AB1869" s="2" t="s">
        <v>386</v>
      </c>
      <c r="AC1869" s="2" t="s">
        <v>390</v>
      </c>
      <c r="AD1869" s="2" t="s">
        <v>30</v>
      </c>
    </row>
    <row r="1870" spans="1:30" s="2" customFormat="1" ht="13" x14ac:dyDescent="0.3">
      <c r="A1870" s="2" t="s">
        <v>3856</v>
      </c>
      <c r="B1870" s="2" t="s">
        <v>3674</v>
      </c>
      <c r="C1870" s="9">
        <v>2021</v>
      </c>
      <c r="D1870" s="2" t="s">
        <v>3673</v>
      </c>
      <c r="E1870" s="2" t="s">
        <v>2034</v>
      </c>
      <c r="F1870" s="2" t="s">
        <v>3677</v>
      </c>
      <c r="G1870" s="2" t="str">
        <f>"04194217"</f>
        <v>04194217</v>
      </c>
      <c r="H1870" s="2" t="str">
        <f>"9798738628580"</f>
        <v>9798738628580</v>
      </c>
      <c r="I1870" s="2" t="str">
        <f>"20210101"</f>
        <v>20210101</v>
      </c>
      <c r="J1870" s="2">
        <v>82</v>
      </c>
      <c r="K1870" s="2" t="s">
        <v>2973</v>
      </c>
      <c r="N1870" s="2" t="s">
        <v>3675</v>
      </c>
      <c r="P1870" s="2" t="s">
        <v>2037</v>
      </c>
      <c r="Q1870" s="2" t="s">
        <v>2038</v>
      </c>
      <c r="R1870" s="2" t="s">
        <v>3676</v>
      </c>
      <c r="T1870" s="2" t="s">
        <v>3677</v>
      </c>
      <c r="U1870" s="2" t="s">
        <v>3678</v>
      </c>
    </row>
    <row r="1871" spans="1:30" s="12" customFormat="1" ht="13" x14ac:dyDescent="0.3">
      <c r="A1871" s="12" t="s">
        <v>6954</v>
      </c>
      <c r="B1871" s="12" t="s">
        <v>6906</v>
      </c>
      <c r="C1871" s="14">
        <v>2021</v>
      </c>
      <c r="D1871" s="12" t="s">
        <v>6905</v>
      </c>
      <c r="E1871" s="12" t="s">
        <v>6909</v>
      </c>
      <c r="G1871" s="12" t="s">
        <v>6907</v>
      </c>
      <c r="H1871" s="12" t="s">
        <v>6908</v>
      </c>
      <c r="K1871" s="13">
        <v>44002</v>
      </c>
      <c r="L1871" s="12" t="s">
        <v>6910</v>
      </c>
      <c r="N1871" s="12" t="s">
        <v>6911</v>
      </c>
    </row>
    <row r="1872" spans="1:30" s="12" customFormat="1" ht="13" x14ac:dyDescent="0.3">
      <c r="A1872" s="12" t="s">
        <v>7078</v>
      </c>
      <c r="B1872" s="12" t="s">
        <v>6906</v>
      </c>
      <c r="C1872" s="14">
        <v>2021</v>
      </c>
      <c r="D1872" s="12" t="s">
        <v>6905</v>
      </c>
      <c r="E1872" s="12" t="s">
        <v>6909</v>
      </c>
      <c r="G1872" s="12" t="s">
        <v>6907</v>
      </c>
      <c r="H1872" s="12" t="s">
        <v>6908</v>
      </c>
      <c r="K1872" s="13">
        <v>44002</v>
      </c>
      <c r="L1872" s="12" t="s">
        <v>6910</v>
      </c>
      <c r="N1872" s="12" t="s">
        <v>6911</v>
      </c>
    </row>
    <row r="1873" spans="1:70" s="12" customFormat="1" ht="13" x14ac:dyDescent="0.3">
      <c r="A1873" s="12" t="s">
        <v>7505</v>
      </c>
      <c r="B1873" s="12" t="s">
        <v>7500</v>
      </c>
      <c r="C1873" s="14">
        <v>2021</v>
      </c>
      <c r="D1873" s="12" t="s">
        <v>7501</v>
      </c>
      <c r="E1873" s="12" t="s">
        <v>7502</v>
      </c>
      <c r="G1873" s="12">
        <v>17</v>
      </c>
      <c r="H1873" s="12">
        <v>1</v>
      </c>
      <c r="J1873" s="12">
        <v>16</v>
      </c>
      <c r="K1873" s="12">
        <v>26</v>
      </c>
      <c r="N1873" s="12" t="s">
        <v>6911</v>
      </c>
      <c r="O1873" s="12" t="s">
        <v>7503</v>
      </c>
      <c r="P1873" s="12" t="s">
        <v>467</v>
      </c>
      <c r="Q1873" s="12" t="s">
        <v>7218</v>
      </c>
      <c r="R1873" s="12" t="s">
        <v>7355</v>
      </c>
      <c r="S1873" s="12" t="s">
        <v>7219</v>
      </c>
      <c r="T1873" s="12" t="s">
        <v>7504</v>
      </c>
    </row>
    <row r="1874" spans="1:70" s="2" customFormat="1" ht="13" x14ac:dyDescent="0.3">
      <c r="A1874" s="2" t="s">
        <v>7744</v>
      </c>
      <c r="B1874" s="2" t="s">
        <v>7500</v>
      </c>
      <c r="C1874" s="9">
        <v>2021</v>
      </c>
      <c r="D1874" s="2" t="s">
        <v>7501</v>
      </c>
      <c r="E1874" s="2" t="s">
        <v>7502</v>
      </c>
      <c r="G1874" s="2">
        <v>17</v>
      </c>
      <c r="H1874" s="2">
        <v>1</v>
      </c>
      <c r="J1874" s="2">
        <v>16</v>
      </c>
      <c r="K1874" s="2">
        <v>26</v>
      </c>
      <c r="N1874" s="2" t="s">
        <v>6911</v>
      </c>
      <c r="O1874" s="2" t="s">
        <v>7503</v>
      </c>
      <c r="P1874" s="2" t="s">
        <v>467</v>
      </c>
      <c r="Q1874" s="2" t="s">
        <v>7218</v>
      </c>
      <c r="R1874" s="2" t="s">
        <v>7355</v>
      </c>
      <c r="S1874" s="2" t="s">
        <v>7219</v>
      </c>
      <c r="T1874" s="2" t="s">
        <v>7504</v>
      </c>
    </row>
    <row r="1875" spans="1:70" s="12" customFormat="1" ht="13" x14ac:dyDescent="0.3">
      <c r="A1875" s="12" t="s">
        <v>6816</v>
      </c>
      <c r="B1875" s="12" t="s">
        <v>4674</v>
      </c>
      <c r="C1875" s="14">
        <v>2021</v>
      </c>
      <c r="D1875" s="12" t="s">
        <v>4673</v>
      </c>
      <c r="E1875" s="12" t="s">
        <v>4677</v>
      </c>
      <c r="G1875" s="12" t="s">
        <v>4675</v>
      </c>
      <c r="H1875" s="12" t="s">
        <v>4676</v>
      </c>
      <c r="K1875" s="13">
        <v>44650</v>
      </c>
    </row>
    <row r="1876" spans="1:70" s="12" customFormat="1" ht="13" x14ac:dyDescent="0.3">
      <c r="A1876" s="12" t="s">
        <v>6954</v>
      </c>
      <c r="B1876" s="12" t="s">
        <v>4674</v>
      </c>
      <c r="C1876" s="14">
        <v>2021</v>
      </c>
      <c r="D1876" s="12" t="s">
        <v>4673</v>
      </c>
      <c r="E1876" s="12" t="s">
        <v>4677</v>
      </c>
      <c r="G1876" s="12" t="s">
        <v>4675</v>
      </c>
      <c r="H1876" s="12" t="s">
        <v>4676</v>
      </c>
      <c r="K1876" s="13">
        <v>44650</v>
      </c>
    </row>
    <row r="1877" spans="1:70" s="2" customFormat="1" ht="13" x14ac:dyDescent="0.3">
      <c r="A1877" s="2" t="s">
        <v>7505</v>
      </c>
      <c r="B1877" s="2" t="s">
        <v>7448</v>
      </c>
      <c r="C1877" s="9">
        <v>2021</v>
      </c>
      <c r="D1877" s="2" t="s">
        <v>4673</v>
      </c>
      <c r="E1877" s="2" t="s">
        <v>3834</v>
      </c>
      <c r="G1877" s="2">
        <v>33</v>
      </c>
      <c r="J1877" s="2">
        <v>1091</v>
      </c>
      <c r="K1877" s="2">
        <v>1098</v>
      </c>
      <c r="O1877" s="2" t="s">
        <v>7449</v>
      </c>
      <c r="P1877" s="2" t="s">
        <v>467</v>
      </c>
      <c r="Q1877" s="2" t="s">
        <v>7218</v>
      </c>
      <c r="S1877" s="2" t="s">
        <v>7219</v>
      </c>
      <c r="T1877" s="2" t="s">
        <v>7450</v>
      </c>
    </row>
    <row r="1878" spans="1:70" s="12" customFormat="1" ht="13" x14ac:dyDescent="0.3">
      <c r="A1878" s="12" t="s">
        <v>6816</v>
      </c>
      <c r="B1878" s="12" t="s">
        <v>6260</v>
      </c>
      <c r="C1878" s="14">
        <v>2022</v>
      </c>
      <c r="D1878" s="12" t="s">
        <v>6259</v>
      </c>
      <c r="E1878" s="12" t="s">
        <v>6263</v>
      </c>
      <c r="G1878" s="12" t="s">
        <v>6261</v>
      </c>
      <c r="H1878" s="12" t="s">
        <v>6262</v>
      </c>
      <c r="K1878" s="13">
        <v>44412</v>
      </c>
      <c r="N1878" s="12" t="s">
        <v>1287</v>
      </c>
    </row>
    <row r="1879" spans="1:70" s="12" customFormat="1" ht="13" x14ac:dyDescent="0.3">
      <c r="A1879" s="12" t="s">
        <v>7072</v>
      </c>
      <c r="B1879" s="12" t="s">
        <v>6260</v>
      </c>
      <c r="C1879" s="14">
        <v>2022</v>
      </c>
      <c r="D1879" s="12" t="s">
        <v>6259</v>
      </c>
      <c r="E1879" s="12" t="s">
        <v>6263</v>
      </c>
      <c r="G1879" s="12" t="s">
        <v>6261</v>
      </c>
      <c r="H1879" s="12" t="s">
        <v>6262</v>
      </c>
      <c r="K1879" s="13">
        <v>44412</v>
      </c>
      <c r="N1879" s="12" t="s">
        <v>1287</v>
      </c>
    </row>
    <row r="1880" spans="1:70" s="12" customFormat="1" ht="13" x14ac:dyDescent="0.3">
      <c r="A1880" s="12" t="s">
        <v>11404</v>
      </c>
      <c r="B1880" s="12" t="s">
        <v>8184</v>
      </c>
      <c r="C1880" s="14" t="s">
        <v>7891</v>
      </c>
      <c r="D1880" s="12" t="s">
        <v>6259</v>
      </c>
      <c r="E1880" s="12" t="s">
        <v>8185</v>
      </c>
      <c r="U1880" s="12" t="s">
        <v>7891</v>
      </c>
      <c r="V1880" s="12" t="s">
        <v>8186</v>
      </c>
      <c r="W1880" s="12" t="s">
        <v>7891</v>
      </c>
      <c r="X1880" s="12" t="s">
        <v>7891</v>
      </c>
      <c r="Y1880" s="12" t="s">
        <v>7891</v>
      </c>
      <c r="Z1880" s="12" t="s">
        <v>7891</v>
      </c>
      <c r="AA1880" s="12" t="s">
        <v>7891</v>
      </c>
      <c r="AB1880" s="12" t="s">
        <v>8187</v>
      </c>
      <c r="AC1880" s="12" t="s">
        <v>7891</v>
      </c>
      <c r="AD1880" s="12" t="s">
        <v>7891</v>
      </c>
      <c r="AE1880" s="12" t="s">
        <v>7891</v>
      </c>
      <c r="AF1880" s="12" t="s">
        <v>7891</v>
      </c>
      <c r="AG1880" s="12" t="s">
        <v>7891</v>
      </c>
      <c r="AH1880" s="12" t="s">
        <v>7891</v>
      </c>
      <c r="AI1880" s="12" t="s">
        <v>7891</v>
      </c>
      <c r="AJ1880" s="12" t="s">
        <v>7891</v>
      </c>
      <c r="AK1880" s="12" t="s">
        <v>7891</v>
      </c>
      <c r="AL1880" s="12" t="s">
        <v>7891</v>
      </c>
      <c r="AM1880" s="12" t="s">
        <v>7891</v>
      </c>
      <c r="AN1880" s="12" t="s">
        <v>7891</v>
      </c>
      <c r="AO1880" s="12" t="s">
        <v>8188</v>
      </c>
      <c r="AP1880" s="12" t="s">
        <v>8189</v>
      </c>
      <c r="AQ1880" s="12" t="s">
        <v>7891</v>
      </c>
      <c r="AR1880" s="12" t="s">
        <v>7891</v>
      </c>
      <c r="AS1880" s="12" t="s">
        <v>7891</v>
      </c>
      <c r="AT1880" s="12" t="s">
        <v>7916</v>
      </c>
      <c r="AU1880" s="12">
        <v>2022</v>
      </c>
      <c r="AV1880" s="12">
        <v>18</v>
      </c>
      <c r="AW1880" s="12">
        <v>3</v>
      </c>
      <c r="AX1880" s="12" t="s">
        <v>7891</v>
      </c>
      <c r="AY1880" s="12" t="s">
        <v>7891</v>
      </c>
      <c r="AZ1880" s="12" t="s">
        <v>7891</v>
      </c>
      <c r="BA1880" s="12" t="s">
        <v>7891</v>
      </c>
      <c r="BB1880" s="12">
        <v>245</v>
      </c>
      <c r="BC1880" s="12">
        <v>252</v>
      </c>
      <c r="BD1880" s="12" t="s">
        <v>7891</v>
      </c>
      <c r="BE1880" s="12" t="s">
        <v>1287</v>
      </c>
      <c r="BF1880" s="12" t="s">
        <v>7891</v>
      </c>
      <c r="BG1880" s="12" t="s">
        <v>7891</v>
      </c>
      <c r="BH1880" s="12" t="s">
        <v>7891</v>
      </c>
      <c r="BI1880" s="12" t="s">
        <v>7891</v>
      </c>
      <c r="BJ1880" s="12" t="s">
        <v>7891</v>
      </c>
      <c r="BK1880" s="12" t="s">
        <v>7891</v>
      </c>
      <c r="BL1880" s="12" t="s">
        <v>7891</v>
      </c>
      <c r="BM1880" s="12">
        <v>34347739</v>
      </c>
      <c r="BN1880" s="12" t="s">
        <v>7891</v>
      </c>
      <c r="BO1880" s="12" t="s">
        <v>7891</v>
      </c>
      <c r="BP1880" s="12" t="s">
        <v>7891</v>
      </c>
      <c r="BQ1880" s="12" t="s">
        <v>7891</v>
      </c>
      <c r="BR1880" s="12" t="s">
        <v>8190</v>
      </c>
    </row>
    <row r="1881" spans="1:70" s="12" customFormat="1" ht="13" x14ac:dyDescent="0.3">
      <c r="A1881" s="12" t="s">
        <v>11408</v>
      </c>
      <c r="B1881" s="12" t="s">
        <v>8184</v>
      </c>
      <c r="C1881" s="14" t="s">
        <v>7891</v>
      </c>
      <c r="D1881" s="12" t="s">
        <v>6259</v>
      </c>
      <c r="E1881" s="12" t="s">
        <v>8185</v>
      </c>
      <c r="U1881" s="12" t="s">
        <v>7891</v>
      </c>
      <c r="V1881" s="12" t="s">
        <v>8186</v>
      </c>
      <c r="W1881" s="12" t="s">
        <v>7891</v>
      </c>
      <c r="X1881" s="12" t="s">
        <v>7891</v>
      </c>
      <c r="Y1881" s="12" t="s">
        <v>7891</v>
      </c>
      <c r="Z1881" s="12" t="s">
        <v>7891</v>
      </c>
      <c r="AA1881" s="12" t="s">
        <v>7891</v>
      </c>
      <c r="AB1881" s="12" t="s">
        <v>8187</v>
      </c>
      <c r="AC1881" s="12" t="s">
        <v>7891</v>
      </c>
      <c r="AD1881" s="12" t="s">
        <v>7891</v>
      </c>
      <c r="AE1881" s="12" t="s">
        <v>7891</v>
      </c>
      <c r="AF1881" s="12" t="s">
        <v>7891</v>
      </c>
      <c r="AG1881" s="12" t="s">
        <v>7891</v>
      </c>
      <c r="AH1881" s="12" t="s">
        <v>7891</v>
      </c>
      <c r="AI1881" s="12" t="s">
        <v>7891</v>
      </c>
      <c r="AJ1881" s="12" t="s">
        <v>7891</v>
      </c>
      <c r="AK1881" s="12" t="s">
        <v>7891</v>
      </c>
      <c r="AL1881" s="12" t="s">
        <v>7891</v>
      </c>
      <c r="AM1881" s="12" t="s">
        <v>7891</v>
      </c>
      <c r="AN1881" s="12" t="s">
        <v>7891</v>
      </c>
      <c r="AO1881" s="12" t="s">
        <v>8188</v>
      </c>
      <c r="AP1881" s="12" t="s">
        <v>8189</v>
      </c>
      <c r="AQ1881" s="12" t="s">
        <v>7891</v>
      </c>
      <c r="AR1881" s="12" t="s">
        <v>7891</v>
      </c>
      <c r="AS1881" s="12" t="s">
        <v>7891</v>
      </c>
      <c r="AT1881" s="12" t="s">
        <v>7916</v>
      </c>
      <c r="AU1881" s="12">
        <v>2022</v>
      </c>
      <c r="AV1881" s="12">
        <v>18</v>
      </c>
      <c r="AW1881" s="12">
        <v>3</v>
      </c>
      <c r="AX1881" s="12" t="s">
        <v>7891</v>
      </c>
      <c r="AY1881" s="12" t="s">
        <v>7891</v>
      </c>
      <c r="AZ1881" s="12" t="s">
        <v>7891</v>
      </c>
      <c r="BA1881" s="12" t="s">
        <v>7891</v>
      </c>
      <c r="BB1881" s="12">
        <v>245</v>
      </c>
      <c r="BC1881" s="12">
        <v>252</v>
      </c>
      <c r="BD1881" s="12" t="s">
        <v>7891</v>
      </c>
      <c r="BE1881" s="12" t="s">
        <v>1287</v>
      </c>
      <c r="BF1881" s="12" t="s">
        <v>7891</v>
      </c>
      <c r="BG1881" s="12" t="s">
        <v>7891</v>
      </c>
      <c r="BH1881" s="12" t="s">
        <v>7891</v>
      </c>
      <c r="BI1881" s="12" t="s">
        <v>7891</v>
      </c>
      <c r="BJ1881" s="12" t="s">
        <v>7891</v>
      </c>
      <c r="BK1881" s="12" t="s">
        <v>7891</v>
      </c>
      <c r="BL1881" s="12" t="s">
        <v>7891</v>
      </c>
      <c r="BM1881" s="12">
        <v>34347739</v>
      </c>
      <c r="BN1881" s="12" t="s">
        <v>7891</v>
      </c>
      <c r="BO1881" s="12" t="s">
        <v>7891</v>
      </c>
      <c r="BP1881" s="12" t="s">
        <v>7891</v>
      </c>
      <c r="BQ1881" s="12" t="s">
        <v>7891</v>
      </c>
      <c r="BR1881" s="12" t="s">
        <v>8190</v>
      </c>
    </row>
    <row r="1882" spans="1:70" s="12" customFormat="1" ht="13" x14ac:dyDescent="0.3">
      <c r="A1882" s="12" t="s">
        <v>7738</v>
      </c>
      <c r="B1882" s="12" t="s">
        <v>7519</v>
      </c>
      <c r="C1882" s="14">
        <v>2022</v>
      </c>
      <c r="D1882" s="12" t="s">
        <v>6259</v>
      </c>
      <c r="E1882" s="12" t="s">
        <v>1286</v>
      </c>
      <c r="G1882" s="12">
        <v>18</v>
      </c>
      <c r="H1882" s="12">
        <v>3</v>
      </c>
      <c r="J1882" s="12">
        <v>245</v>
      </c>
      <c r="K1882" s="12">
        <v>252</v>
      </c>
      <c r="N1882" s="12" t="s">
        <v>1287</v>
      </c>
      <c r="O1882" s="12" t="s">
        <v>7520</v>
      </c>
      <c r="P1882" s="12" t="s">
        <v>7302</v>
      </c>
      <c r="Q1882" s="12" t="s">
        <v>7218</v>
      </c>
      <c r="R1882" s="12" t="s">
        <v>7303</v>
      </c>
      <c r="S1882" s="12" t="s">
        <v>7219</v>
      </c>
      <c r="T1882" s="12" t="s">
        <v>7521</v>
      </c>
    </row>
    <row r="1883" spans="1:70" s="12" customFormat="1" ht="13" x14ac:dyDescent="0.3">
      <c r="A1883" s="12" t="s">
        <v>1827</v>
      </c>
      <c r="B1883" s="12" t="s">
        <v>1285</v>
      </c>
      <c r="C1883" s="15" t="str">
        <f>"2022"</f>
        <v>2022</v>
      </c>
      <c r="D1883" s="12" t="s">
        <v>1284</v>
      </c>
      <c r="E1883" s="12" t="s">
        <v>1286</v>
      </c>
      <c r="F1883" s="12" t="s">
        <v>1289</v>
      </c>
      <c r="G1883" s="12" t="str">
        <f>"15498417"</f>
        <v>15498417</v>
      </c>
      <c r="I1883" s="12" t="str">
        <f>"Apr2022"</f>
        <v>Apr2022</v>
      </c>
      <c r="J1883" s="12">
        <v>18</v>
      </c>
      <c r="K1883" s="12">
        <v>3</v>
      </c>
      <c r="L1883" s="12">
        <v>245</v>
      </c>
      <c r="M1883" s="12">
        <v>8</v>
      </c>
      <c r="N1883" s="12">
        <v>156109805</v>
      </c>
      <c r="O1883" s="12" t="s">
        <v>1287</v>
      </c>
      <c r="P1883" s="12" t="s">
        <v>767</v>
      </c>
      <c r="Q1883" s="12" t="s">
        <v>442</v>
      </c>
      <c r="R1883" s="12" t="s">
        <v>1288</v>
      </c>
      <c r="U1883" s="12" t="s">
        <v>1290</v>
      </c>
    </row>
    <row r="1884" spans="1:70" s="2" customFormat="1" ht="13" x14ac:dyDescent="0.3">
      <c r="A1884" s="2" t="s">
        <v>1970</v>
      </c>
      <c r="B1884" s="2" t="s">
        <v>1285</v>
      </c>
      <c r="C1884" s="10" t="str">
        <f>"2022"</f>
        <v>2022</v>
      </c>
      <c r="D1884" s="2" t="s">
        <v>1284</v>
      </c>
      <c r="E1884" s="2" t="s">
        <v>1286</v>
      </c>
      <c r="F1884" s="2" t="s">
        <v>1289</v>
      </c>
      <c r="G1884" s="2" t="str">
        <f>"15498417"</f>
        <v>15498417</v>
      </c>
      <c r="I1884" s="2" t="str">
        <f>"Apr2022"</f>
        <v>Apr2022</v>
      </c>
      <c r="J1884" s="2">
        <v>18</v>
      </c>
      <c r="K1884" s="2">
        <v>3</v>
      </c>
      <c r="L1884" s="2">
        <v>245</v>
      </c>
      <c r="M1884" s="2">
        <v>8</v>
      </c>
      <c r="N1884" s="2">
        <v>156109805</v>
      </c>
      <c r="O1884" s="2" t="s">
        <v>1287</v>
      </c>
      <c r="P1884" s="2" t="s">
        <v>767</v>
      </c>
      <c r="Q1884" s="2" t="s">
        <v>442</v>
      </c>
      <c r="R1884" s="2" t="s">
        <v>1288</v>
      </c>
      <c r="U1884" s="2" t="s">
        <v>1290</v>
      </c>
    </row>
    <row r="1885" spans="1:70" s="2" customFormat="1" ht="13" x14ac:dyDescent="0.3">
      <c r="A1885" s="2" t="s">
        <v>1827</v>
      </c>
      <c r="B1885" s="2" t="s">
        <v>1749</v>
      </c>
      <c r="C1885" s="10" t="str">
        <f>"2022"</f>
        <v>2022</v>
      </c>
      <c r="D1885" s="2" t="s">
        <v>1748</v>
      </c>
      <c r="E1885" s="2" t="s">
        <v>760</v>
      </c>
      <c r="G1885" s="2" t="str">
        <f>"8750846X"</f>
        <v>8750846X</v>
      </c>
      <c r="I1885" s="2" t="str">
        <f>"May2022"</f>
        <v>May2022</v>
      </c>
      <c r="J1885" s="2">
        <v>122</v>
      </c>
      <c r="K1885" s="2">
        <v>2</v>
      </c>
      <c r="L1885" s="2">
        <v>5</v>
      </c>
      <c r="M1885" s="2">
        <v>0</v>
      </c>
      <c r="N1885" s="2">
        <v>156887339</v>
      </c>
      <c r="P1885" s="2" t="s">
        <v>761</v>
      </c>
      <c r="Q1885" s="2" t="s">
        <v>467</v>
      </c>
      <c r="U1885" s="2" t="s">
        <v>1750</v>
      </c>
    </row>
    <row r="1886" spans="1:70" s="12" customFormat="1" ht="13" x14ac:dyDescent="0.3">
      <c r="A1886" s="12" t="s">
        <v>6816</v>
      </c>
      <c r="B1886" s="12" t="s">
        <v>5154</v>
      </c>
      <c r="C1886" s="14">
        <v>2021</v>
      </c>
      <c r="D1886" s="12" t="s">
        <v>5153</v>
      </c>
      <c r="E1886" s="12" t="s">
        <v>1169</v>
      </c>
      <c r="G1886" s="12" t="s">
        <v>5155</v>
      </c>
      <c r="H1886" s="12" t="s">
        <v>5156</v>
      </c>
      <c r="K1886" s="13">
        <v>43944</v>
      </c>
      <c r="N1886" s="12" t="s">
        <v>1170</v>
      </c>
    </row>
    <row r="1887" spans="1:70" s="12" customFormat="1" ht="13" x14ac:dyDescent="0.3">
      <c r="A1887" s="12" t="s">
        <v>1827</v>
      </c>
      <c r="B1887" s="12" t="s">
        <v>1168</v>
      </c>
      <c r="C1887" s="15" t="str">
        <f>"2021"</f>
        <v>2021</v>
      </c>
      <c r="D1887" s="12" t="s">
        <v>1167</v>
      </c>
      <c r="E1887" s="12" t="s">
        <v>1169</v>
      </c>
      <c r="F1887" s="12" t="s">
        <v>1172</v>
      </c>
      <c r="G1887" s="12" t="str">
        <f>"10731911"</f>
        <v>10731911</v>
      </c>
      <c r="I1887" s="12" t="str">
        <f>"Sep2021"</f>
        <v>Sep2021</v>
      </c>
      <c r="J1887" s="12">
        <v>28</v>
      </c>
      <c r="K1887" s="12">
        <v>6</v>
      </c>
      <c r="L1887" s="12">
        <v>1624</v>
      </c>
      <c r="M1887" s="12">
        <v>11</v>
      </c>
      <c r="N1887" s="12">
        <v>152167585</v>
      </c>
      <c r="O1887" s="12" t="s">
        <v>1170</v>
      </c>
      <c r="P1887" s="12" t="s">
        <v>481</v>
      </c>
      <c r="Q1887" s="12" t="s">
        <v>442</v>
      </c>
      <c r="R1887" s="12" t="s">
        <v>1171</v>
      </c>
      <c r="U1887" s="12" t="s">
        <v>1173</v>
      </c>
    </row>
    <row r="1888" spans="1:70" s="12" customFormat="1" ht="13" x14ac:dyDescent="0.3">
      <c r="A1888" s="12" t="s">
        <v>3856</v>
      </c>
      <c r="B1888" s="12" t="s">
        <v>3166</v>
      </c>
      <c r="C1888" s="14">
        <v>2021</v>
      </c>
      <c r="D1888" s="12" t="s">
        <v>3165</v>
      </c>
      <c r="E1888" s="12" t="s">
        <v>1169</v>
      </c>
      <c r="F1888" s="12" t="s">
        <v>3169</v>
      </c>
      <c r="G1888" s="12" t="str">
        <f>"10731911"</f>
        <v>10731911</v>
      </c>
      <c r="I1888" s="12" t="str">
        <f>"20210901"</f>
        <v>20210901</v>
      </c>
      <c r="J1888" s="12">
        <v>28</v>
      </c>
      <c r="K1888" s="12">
        <v>6</v>
      </c>
      <c r="L1888" s="12">
        <v>1624</v>
      </c>
      <c r="M1888" s="12">
        <v>11</v>
      </c>
      <c r="N1888" s="12" t="s">
        <v>3167</v>
      </c>
      <c r="O1888" s="12" t="s">
        <v>1170</v>
      </c>
      <c r="P1888" s="12" t="s">
        <v>2129</v>
      </c>
      <c r="Q1888" s="12" t="s">
        <v>1495</v>
      </c>
      <c r="R1888" s="12" t="s">
        <v>3168</v>
      </c>
      <c r="T1888" s="12" t="s">
        <v>3169</v>
      </c>
      <c r="U1888" s="12" t="s">
        <v>3170</v>
      </c>
    </row>
    <row r="1889" spans="1:70" s="2" customFormat="1" ht="13" x14ac:dyDescent="0.3">
      <c r="A1889" s="2" t="s">
        <v>4086</v>
      </c>
      <c r="B1889" s="2" t="s">
        <v>3166</v>
      </c>
      <c r="C1889" s="9">
        <v>2021</v>
      </c>
      <c r="D1889" s="2" t="s">
        <v>3165</v>
      </c>
      <c r="E1889" s="2" t="s">
        <v>1169</v>
      </c>
      <c r="F1889" s="2" t="s">
        <v>3169</v>
      </c>
      <c r="G1889" s="2" t="str">
        <f>"10731911"</f>
        <v>10731911</v>
      </c>
      <c r="I1889" s="2" t="str">
        <f>"20210901"</f>
        <v>20210901</v>
      </c>
      <c r="J1889" s="2">
        <v>28</v>
      </c>
      <c r="K1889" s="2">
        <v>6</v>
      </c>
      <c r="L1889" s="2">
        <v>1624</v>
      </c>
      <c r="M1889" s="2">
        <v>11</v>
      </c>
      <c r="N1889" s="2" t="s">
        <v>3167</v>
      </c>
      <c r="O1889" s="2" t="s">
        <v>1170</v>
      </c>
      <c r="P1889" s="2" t="s">
        <v>2129</v>
      </c>
      <c r="Q1889" s="2" t="s">
        <v>1495</v>
      </c>
      <c r="R1889" s="2" t="s">
        <v>3168</v>
      </c>
      <c r="T1889" s="2" t="s">
        <v>3169</v>
      </c>
      <c r="U1889" s="2" t="s">
        <v>3170</v>
      </c>
    </row>
    <row r="1890" spans="1:70" s="2" customFormat="1" ht="13" x14ac:dyDescent="0.3">
      <c r="A1890" s="2" t="s">
        <v>3856</v>
      </c>
      <c r="B1890" s="2" t="s">
        <v>3459</v>
      </c>
      <c r="C1890" s="9">
        <v>2020</v>
      </c>
      <c r="D1890" s="2" t="s">
        <v>3458</v>
      </c>
      <c r="E1890" s="2" t="s">
        <v>3460</v>
      </c>
      <c r="F1890" s="2" t="s">
        <v>3464</v>
      </c>
      <c r="G1890" s="2" t="str">
        <f>"1935861X"</f>
        <v>1935861X</v>
      </c>
      <c r="I1890" s="2" t="str">
        <f>"20201101"</f>
        <v>20201101</v>
      </c>
      <c r="J1890" s="2">
        <v>13</v>
      </c>
      <c r="K1890" s="2">
        <v>6</v>
      </c>
      <c r="L1890" s="2">
        <v>1600</v>
      </c>
      <c r="M1890" s="2">
        <v>3</v>
      </c>
      <c r="N1890" s="2" t="s">
        <v>3461</v>
      </c>
      <c r="O1890" s="2" t="s">
        <v>3462</v>
      </c>
      <c r="P1890" s="2" t="s">
        <v>2124</v>
      </c>
      <c r="Q1890" s="2" t="s">
        <v>1495</v>
      </c>
      <c r="R1890" s="2" t="s">
        <v>3463</v>
      </c>
      <c r="T1890" s="2" t="s">
        <v>3464</v>
      </c>
      <c r="U1890" s="2" t="s">
        <v>3465</v>
      </c>
    </row>
    <row r="1891" spans="1:70" s="2" customFormat="1" ht="13" x14ac:dyDescent="0.3">
      <c r="A1891" s="2" t="s">
        <v>1827</v>
      </c>
      <c r="B1891" s="2" t="s">
        <v>908</v>
      </c>
      <c r="C1891" s="10" t="str">
        <f>"2021"</f>
        <v>2021</v>
      </c>
      <c r="D1891" s="2" t="s">
        <v>907</v>
      </c>
      <c r="E1891" s="2" t="s">
        <v>909</v>
      </c>
      <c r="F1891" s="2" t="s">
        <v>913</v>
      </c>
      <c r="G1891" s="2" t="str">
        <f>"20085230"</f>
        <v>20085230</v>
      </c>
      <c r="I1891" s="2" t="str">
        <f>"Oct2021"</f>
        <v>Oct2021</v>
      </c>
      <c r="J1891" s="2">
        <v>13</v>
      </c>
      <c r="K1891" s="2">
        <v>4</v>
      </c>
      <c r="L1891" s="2">
        <v>302</v>
      </c>
      <c r="M1891" s="2">
        <v>12</v>
      </c>
      <c r="N1891" s="2">
        <v>154351947</v>
      </c>
      <c r="O1891" s="2" t="s">
        <v>910</v>
      </c>
      <c r="P1891" s="2" t="s">
        <v>911</v>
      </c>
      <c r="Q1891" s="2" t="s">
        <v>442</v>
      </c>
      <c r="R1891" s="2" t="s">
        <v>912</v>
      </c>
      <c r="U1891" s="2" t="s">
        <v>914</v>
      </c>
    </row>
    <row r="1892" spans="1:70" s="2" customFormat="1" ht="13" x14ac:dyDescent="0.3">
      <c r="A1892" s="2" t="s">
        <v>6816</v>
      </c>
      <c r="B1892" s="2" t="s">
        <v>5455</v>
      </c>
      <c r="C1892" s="9">
        <v>2021</v>
      </c>
      <c r="D1892" s="2" t="s">
        <v>5454</v>
      </c>
      <c r="E1892" s="2" t="s">
        <v>5458</v>
      </c>
      <c r="G1892" s="2" t="s">
        <v>5456</v>
      </c>
      <c r="H1892" s="2" t="s">
        <v>5457</v>
      </c>
      <c r="K1892" s="11">
        <v>43799</v>
      </c>
      <c r="N1892" s="2" t="s">
        <v>5459</v>
      </c>
    </row>
    <row r="1893" spans="1:70" s="2" customFormat="1" ht="13" x14ac:dyDescent="0.3">
      <c r="A1893" s="2" t="s">
        <v>3856</v>
      </c>
      <c r="B1893" s="2" t="s">
        <v>2686</v>
      </c>
      <c r="C1893" s="9">
        <v>2021</v>
      </c>
      <c r="D1893" s="2" t="s">
        <v>2685</v>
      </c>
      <c r="E1893" s="2" t="s">
        <v>2687</v>
      </c>
      <c r="F1893" s="2" t="s">
        <v>2692</v>
      </c>
      <c r="G1893" s="2" t="str">
        <f>"10950680"</f>
        <v>10950680</v>
      </c>
      <c r="I1893" s="2" t="str">
        <f>"20210901"</f>
        <v>20210901</v>
      </c>
      <c r="J1893" s="2">
        <v>37</v>
      </c>
      <c r="K1893" s="2">
        <v>3</v>
      </c>
      <c r="L1893" s="2" t="s">
        <v>2688</v>
      </c>
      <c r="M1893" s="2">
        <v>1</v>
      </c>
      <c r="N1893" s="2" t="s">
        <v>2689</v>
      </c>
      <c r="O1893" s="2" t="s">
        <v>2690</v>
      </c>
      <c r="P1893" s="2" t="s">
        <v>767</v>
      </c>
      <c r="Q1893" s="2" t="s">
        <v>2521</v>
      </c>
      <c r="R1893" s="2" t="s">
        <v>2691</v>
      </c>
      <c r="T1893" s="2" t="s">
        <v>2692</v>
      </c>
      <c r="U1893" s="2" t="s">
        <v>2693</v>
      </c>
    </row>
    <row r="1894" spans="1:70" s="12" customFormat="1" ht="13" x14ac:dyDescent="0.3">
      <c r="A1894" s="12" t="s">
        <v>7079</v>
      </c>
      <c r="B1894" s="12" t="s">
        <v>7085</v>
      </c>
      <c r="C1894" s="14">
        <v>2021</v>
      </c>
      <c r="D1894" s="12" t="s">
        <v>7084</v>
      </c>
      <c r="E1894" s="12" t="s">
        <v>6665</v>
      </c>
      <c r="G1894" s="12" t="s">
        <v>7086</v>
      </c>
      <c r="H1894" s="12" t="s">
        <v>7087</v>
      </c>
      <c r="K1894" s="13">
        <v>44354</v>
      </c>
      <c r="L1894" s="12" t="s">
        <v>7088</v>
      </c>
      <c r="N1894" s="12" t="s">
        <v>4078</v>
      </c>
    </row>
    <row r="1895" spans="1:70" s="12" customFormat="1" ht="13" x14ac:dyDescent="0.3">
      <c r="A1895" s="12" t="s">
        <v>7212</v>
      </c>
      <c r="B1895" s="12" t="s">
        <v>7085</v>
      </c>
      <c r="C1895" s="14">
        <v>2021</v>
      </c>
      <c r="D1895" s="12" t="s">
        <v>7084</v>
      </c>
      <c r="E1895" s="12" t="s">
        <v>6665</v>
      </c>
      <c r="G1895" s="12" t="s">
        <v>7086</v>
      </c>
      <c r="H1895" s="12" t="s">
        <v>7087</v>
      </c>
      <c r="K1895" s="13">
        <v>44354</v>
      </c>
      <c r="L1895" s="12" t="s">
        <v>7088</v>
      </c>
      <c r="N1895" s="12" t="s">
        <v>4078</v>
      </c>
    </row>
    <row r="1896" spans="1:70" s="12" customFormat="1" ht="13" x14ac:dyDescent="0.3">
      <c r="A1896" s="12" t="s">
        <v>4086</v>
      </c>
      <c r="B1896" s="12" t="s">
        <v>4076</v>
      </c>
      <c r="C1896" s="14">
        <v>2021</v>
      </c>
      <c r="D1896" s="12" t="s">
        <v>4075</v>
      </c>
      <c r="E1896" s="12" t="s">
        <v>2338</v>
      </c>
      <c r="F1896" s="12" t="s">
        <v>4079</v>
      </c>
      <c r="G1896" s="12" t="str">
        <f>"10461310"</f>
        <v>10461310</v>
      </c>
      <c r="I1896" s="12" t="str">
        <f>"20210601"</f>
        <v>20210601</v>
      </c>
      <c r="N1896" s="12" t="s">
        <v>4077</v>
      </c>
      <c r="O1896" s="12" t="s">
        <v>4078</v>
      </c>
      <c r="P1896" s="12" t="s">
        <v>2108</v>
      </c>
      <c r="Q1896" s="12" t="s">
        <v>2054</v>
      </c>
      <c r="R1896" s="12" t="s">
        <v>2055</v>
      </c>
      <c r="T1896" s="12" t="s">
        <v>4079</v>
      </c>
      <c r="U1896" s="12" t="s">
        <v>4080</v>
      </c>
    </row>
    <row r="1897" spans="1:70" s="2" customFormat="1" ht="13" x14ac:dyDescent="0.3">
      <c r="A1897" s="2" t="s">
        <v>4116</v>
      </c>
      <c r="B1897" s="2" t="s">
        <v>4076</v>
      </c>
      <c r="C1897" s="9">
        <v>2021</v>
      </c>
      <c r="D1897" s="2" t="s">
        <v>4075</v>
      </c>
      <c r="E1897" s="2" t="s">
        <v>2338</v>
      </c>
      <c r="F1897" s="2" t="s">
        <v>4079</v>
      </c>
      <c r="G1897" s="2" t="str">
        <f>"10461310"</f>
        <v>10461310</v>
      </c>
      <c r="I1897" s="2" t="str">
        <f>"20210601"</f>
        <v>20210601</v>
      </c>
      <c r="N1897" s="2" t="s">
        <v>4077</v>
      </c>
      <c r="O1897" s="2" t="s">
        <v>4078</v>
      </c>
      <c r="P1897" s="2" t="s">
        <v>2108</v>
      </c>
      <c r="Q1897" s="2" t="s">
        <v>2054</v>
      </c>
      <c r="R1897" s="2" t="s">
        <v>2055</v>
      </c>
      <c r="T1897" s="2" t="s">
        <v>4079</v>
      </c>
      <c r="U1897" s="2" t="s">
        <v>4080</v>
      </c>
    </row>
    <row r="1898" spans="1:70" s="12" customFormat="1" ht="13" x14ac:dyDescent="0.3">
      <c r="A1898" s="12" t="s">
        <v>6816</v>
      </c>
      <c r="B1898" s="12" t="s">
        <v>6723</v>
      </c>
      <c r="C1898" s="14">
        <v>2022</v>
      </c>
      <c r="D1898" s="12" t="s">
        <v>6722</v>
      </c>
      <c r="E1898" s="12" t="s">
        <v>4496</v>
      </c>
      <c r="G1898" s="12" t="s">
        <v>6724</v>
      </c>
      <c r="H1898" s="12" t="s">
        <v>6725</v>
      </c>
      <c r="K1898" s="13">
        <v>44520</v>
      </c>
      <c r="L1898" s="12" t="s">
        <v>6726</v>
      </c>
      <c r="N1898" s="12" t="s">
        <v>2397</v>
      </c>
    </row>
    <row r="1899" spans="1:70" s="12" customFormat="1" ht="13" x14ac:dyDescent="0.3">
      <c r="A1899" s="12" t="s">
        <v>11404</v>
      </c>
      <c r="B1899" s="12" t="s">
        <v>8837</v>
      </c>
      <c r="C1899" s="14" t="s">
        <v>7891</v>
      </c>
      <c r="D1899" s="12" t="s">
        <v>6722</v>
      </c>
      <c r="E1899" s="12" t="s">
        <v>8838</v>
      </c>
      <c r="U1899" s="12" t="s">
        <v>7891</v>
      </c>
      <c r="V1899" s="12" t="s">
        <v>8839</v>
      </c>
      <c r="W1899" s="12" t="s">
        <v>7891</v>
      </c>
      <c r="X1899" s="12" t="s">
        <v>7891</v>
      </c>
      <c r="Y1899" s="12" t="s">
        <v>7891</v>
      </c>
      <c r="Z1899" s="12" t="s">
        <v>7891</v>
      </c>
      <c r="AA1899" s="12" t="s">
        <v>7891</v>
      </c>
      <c r="AB1899" s="12" t="s">
        <v>8840</v>
      </c>
      <c r="AC1899" s="12" t="s">
        <v>7891</v>
      </c>
      <c r="AD1899" s="12" t="s">
        <v>7891</v>
      </c>
      <c r="AE1899" s="12" t="s">
        <v>7891</v>
      </c>
      <c r="AF1899" s="12" t="s">
        <v>7891</v>
      </c>
      <c r="AG1899" s="12" t="s">
        <v>7891</v>
      </c>
      <c r="AH1899" s="12" t="s">
        <v>7891</v>
      </c>
      <c r="AI1899" s="12" t="s">
        <v>7891</v>
      </c>
      <c r="AJ1899" s="12" t="s">
        <v>7891</v>
      </c>
      <c r="AK1899" s="12" t="s">
        <v>7891</v>
      </c>
      <c r="AL1899" s="12" t="s">
        <v>7891</v>
      </c>
      <c r="AM1899" s="12" t="s">
        <v>7891</v>
      </c>
      <c r="AN1899" s="12" t="s">
        <v>7891</v>
      </c>
      <c r="AO1899" s="12" t="s">
        <v>8841</v>
      </c>
      <c r="AP1899" s="12" t="s">
        <v>8842</v>
      </c>
      <c r="AQ1899" s="12" t="s">
        <v>7891</v>
      </c>
      <c r="AR1899" s="12" t="s">
        <v>7891</v>
      </c>
      <c r="AS1899" s="12" t="s">
        <v>7891</v>
      </c>
      <c r="AT1899" s="12" t="s">
        <v>8331</v>
      </c>
      <c r="AU1899" s="12">
        <v>2022</v>
      </c>
      <c r="AV1899" s="12">
        <v>27</v>
      </c>
      <c r="AW1899" s="12">
        <v>3</v>
      </c>
      <c r="AX1899" s="12" t="s">
        <v>7891</v>
      </c>
      <c r="AY1899" s="12" t="s">
        <v>7891</v>
      </c>
      <c r="AZ1899" s="12" t="s">
        <v>7891</v>
      </c>
      <c r="BA1899" s="12" t="s">
        <v>7891</v>
      </c>
      <c r="BB1899" s="12">
        <v>1552</v>
      </c>
      <c r="BC1899" s="12">
        <v>1561</v>
      </c>
      <c r="BD1899" s="12" t="s">
        <v>7891</v>
      </c>
      <c r="BE1899" s="12" t="s">
        <v>2397</v>
      </c>
      <c r="BF1899" s="12" t="s">
        <v>7891</v>
      </c>
      <c r="BG1899" s="12" t="s">
        <v>7925</v>
      </c>
      <c r="BH1899" s="12" t="s">
        <v>7891</v>
      </c>
      <c r="BI1899" s="12" t="s">
        <v>7891</v>
      </c>
      <c r="BJ1899" s="12" t="s">
        <v>7891</v>
      </c>
      <c r="BK1899" s="12" t="s">
        <v>7891</v>
      </c>
      <c r="BL1899" s="12" t="s">
        <v>7891</v>
      </c>
      <c r="BM1899" s="12">
        <v>34799691</v>
      </c>
      <c r="BN1899" s="12" t="s">
        <v>7891</v>
      </c>
      <c r="BO1899" s="12" t="s">
        <v>7891</v>
      </c>
      <c r="BP1899" s="12" t="s">
        <v>7891</v>
      </c>
      <c r="BQ1899" s="12" t="s">
        <v>7891</v>
      </c>
      <c r="BR1899" s="12" t="s">
        <v>8843</v>
      </c>
    </row>
    <row r="1900" spans="1:70" s="2" customFormat="1" ht="13" x14ac:dyDescent="0.3">
      <c r="A1900" s="2" t="s">
        <v>3856</v>
      </c>
      <c r="B1900" s="2" t="s">
        <v>2394</v>
      </c>
      <c r="C1900" s="9">
        <v>2022</v>
      </c>
      <c r="D1900" s="2" t="s">
        <v>2393</v>
      </c>
      <c r="E1900" s="2" t="s">
        <v>2395</v>
      </c>
      <c r="F1900" s="2" t="s">
        <v>2399</v>
      </c>
      <c r="G1900" s="2" t="str">
        <f>"13594184"</f>
        <v>13594184</v>
      </c>
      <c r="I1900" s="2" t="str">
        <f>"20211119"</f>
        <v>20211119</v>
      </c>
      <c r="N1900" s="2" t="s">
        <v>2396</v>
      </c>
      <c r="O1900" s="2" t="s">
        <v>2397</v>
      </c>
      <c r="P1900" s="2" t="s">
        <v>2398</v>
      </c>
      <c r="Q1900" s="2" t="s">
        <v>2054</v>
      </c>
      <c r="R1900" s="2" t="s">
        <v>2055</v>
      </c>
      <c r="T1900" s="2" t="s">
        <v>2399</v>
      </c>
      <c r="U1900" s="2" t="s">
        <v>2400</v>
      </c>
    </row>
    <row r="1901" spans="1:70" s="2" customFormat="1" ht="13" x14ac:dyDescent="0.3">
      <c r="A1901" s="2" t="s">
        <v>6816</v>
      </c>
      <c r="B1901" s="2" t="s">
        <v>5615</v>
      </c>
      <c r="C1901" s="9">
        <v>2020</v>
      </c>
      <c r="D1901" s="2" t="s">
        <v>5614</v>
      </c>
      <c r="E1901" s="2" t="s">
        <v>5618</v>
      </c>
      <c r="G1901" s="2" t="s">
        <v>5616</v>
      </c>
      <c r="H1901" s="2" t="s">
        <v>5617</v>
      </c>
      <c r="K1901" s="11">
        <v>43848</v>
      </c>
      <c r="N1901" s="2" t="s">
        <v>5619</v>
      </c>
    </row>
    <row r="1902" spans="1:70" s="2" customFormat="1" ht="13" x14ac:dyDescent="0.3">
      <c r="A1902" s="2" t="s">
        <v>6816</v>
      </c>
      <c r="B1902" s="2" t="s">
        <v>5703</v>
      </c>
      <c r="C1902" s="9">
        <v>2021</v>
      </c>
      <c r="D1902" s="2" t="s">
        <v>5702</v>
      </c>
      <c r="E1902" s="2" t="s">
        <v>5706</v>
      </c>
      <c r="G1902" s="2" t="s">
        <v>5704</v>
      </c>
      <c r="H1902" s="2" t="s">
        <v>5705</v>
      </c>
      <c r="K1902" s="11">
        <v>44467</v>
      </c>
      <c r="N1902" s="2" t="s">
        <v>5707</v>
      </c>
    </row>
    <row r="1903" spans="1:70" s="2" customFormat="1" ht="13" x14ac:dyDescent="0.3">
      <c r="A1903" s="2" t="s">
        <v>6816</v>
      </c>
      <c r="B1903" s="2" t="s">
        <v>6375</v>
      </c>
      <c r="C1903" s="9">
        <v>2022</v>
      </c>
      <c r="D1903" s="2" t="s">
        <v>6374</v>
      </c>
      <c r="E1903" s="2" t="s">
        <v>4982</v>
      </c>
      <c r="G1903" s="2" t="s">
        <v>6376</v>
      </c>
      <c r="H1903" s="2" t="s">
        <v>6377</v>
      </c>
      <c r="K1903" s="11">
        <v>44650</v>
      </c>
      <c r="N1903" s="2" t="s">
        <v>6378</v>
      </c>
    </row>
    <row r="1904" spans="1:70" s="12" customFormat="1" ht="13" x14ac:dyDescent="0.3">
      <c r="A1904" s="12" t="s">
        <v>6816</v>
      </c>
      <c r="B1904" s="12" t="s">
        <v>6606</v>
      </c>
      <c r="C1904" s="14">
        <v>2022</v>
      </c>
      <c r="D1904" s="12" t="s">
        <v>6605</v>
      </c>
      <c r="E1904" s="12" t="s">
        <v>6609</v>
      </c>
      <c r="G1904" s="12" t="s">
        <v>6607</v>
      </c>
      <c r="H1904" s="12" t="s">
        <v>6608</v>
      </c>
      <c r="K1904" s="13">
        <v>44606</v>
      </c>
      <c r="N1904" s="12" t="s">
        <v>6610</v>
      </c>
    </row>
    <row r="1905" spans="1:70" s="2" customFormat="1" ht="13" x14ac:dyDescent="0.3">
      <c r="A1905" s="2" t="s">
        <v>11404</v>
      </c>
      <c r="B1905" s="2" t="s">
        <v>7978</v>
      </c>
      <c r="C1905" s="9" t="s">
        <v>7891</v>
      </c>
      <c r="D1905" s="2" t="s">
        <v>6605</v>
      </c>
      <c r="E1905" s="2" t="s">
        <v>7979</v>
      </c>
      <c r="U1905" s="2" t="s">
        <v>7891</v>
      </c>
      <c r="V1905" s="2" t="s">
        <v>7980</v>
      </c>
      <c r="W1905" s="2" t="s">
        <v>7891</v>
      </c>
      <c r="X1905" s="2" t="s">
        <v>7891</v>
      </c>
      <c r="Y1905" s="2" t="s">
        <v>7891</v>
      </c>
      <c r="Z1905" s="2" t="s">
        <v>7891</v>
      </c>
      <c r="AA1905" s="2" t="s">
        <v>7891</v>
      </c>
      <c r="AB1905" s="2" t="s">
        <v>7981</v>
      </c>
      <c r="AC1905" s="2" t="s">
        <v>7891</v>
      </c>
      <c r="AD1905" s="2" t="s">
        <v>7891</v>
      </c>
      <c r="AE1905" s="2" t="s">
        <v>7891</v>
      </c>
      <c r="AF1905" s="2" t="s">
        <v>7891</v>
      </c>
      <c r="AG1905" s="2" t="s">
        <v>7891</v>
      </c>
      <c r="AH1905" s="2" t="s">
        <v>7891</v>
      </c>
      <c r="AI1905" s="2" t="s">
        <v>7891</v>
      </c>
      <c r="AJ1905" s="2" t="s">
        <v>7891</v>
      </c>
      <c r="AK1905" s="2" t="s">
        <v>7891</v>
      </c>
      <c r="AL1905" s="2" t="s">
        <v>7891</v>
      </c>
      <c r="AM1905" s="2" t="s">
        <v>7891</v>
      </c>
      <c r="AN1905" s="2" t="s">
        <v>7891</v>
      </c>
      <c r="AO1905" s="2" t="s">
        <v>7982</v>
      </c>
      <c r="AP1905" s="2" t="s">
        <v>7983</v>
      </c>
      <c r="AQ1905" s="2" t="s">
        <v>7891</v>
      </c>
      <c r="AR1905" s="2" t="s">
        <v>7891</v>
      </c>
      <c r="AS1905" s="2" t="s">
        <v>7891</v>
      </c>
      <c r="AT1905" s="2" t="s">
        <v>7984</v>
      </c>
      <c r="AU1905" s="2">
        <v>2022</v>
      </c>
      <c r="AV1905" s="2">
        <v>43</v>
      </c>
      <c r="AW1905" s="2">
        <v>1</v>
      </c>
      <c r="AX1905" s="2" t="s">
        <v>7891</v>
      </c>
      <c r="AY1905" s="2" t="s">
        <v>7891</v>
      </c>
      <c r="AZ1905" s="2" t="s">
        <v>7891</v>
      </c>
      <c r="BA1905" s="2" t="s">
        <v>7891</v>
      </c>
      <c r="BB1905" s="2">
        <v>841</v>
      </c>
      <c r="BC1905" s="2">
        <v>847</v>
      </c>
      <c r="BD1905" s="2" t="s">
        <v>7891</v>
      </c>
      <c r="BE1905" s="2" t="s">
        <v>6610</v>
      </c>
      <c r="BF1905" s="2" t="s">
        <v>7891</v>
      </c>
      <c r="BG1905" s="2" t="s">
        <v>7891</v>
      </c>
      <c r="BH1905" s="2" t="s">
        <v>7891</v>
      </c>
      <c r="BI1905" s="2" t="s">
        <v>7891</v>
      </c>
      <c r="BJ1905" s="2" t="s">
        <v>7891</v>
      </c>
      <c r="BK1905" s="2" t="s">
        <v>7891</v>
      </c>
      <c r="BL1905" s="2" t="s">
        <v>7891</v>
      </c>
      <c r="BM1905" s="2">
        <v>35156912</v>
      </c>
      <c r="BN1905" s="2" t="s">
        <v>7891</v>
      </c>
      <c r="BO1905" s="2" t="s">
        <v>7891</v>
      </c>
      <c r="BP1905" s="2" t="s">
        <v>7891</v>
      </c>
      <c r="BQ1905" s="2" t="s">
        <v>7891</v>
      </c>
      <c r="BR1905" s="2" t="s">
        <v>7985</v>
      </c>
    </row>
    <row r="1906" spans="1:70" s="12" customFormat="1" ht="13" x14ac:dyDescent="0.3">
      <c r="A1906" s="12" t="s">
        <v>11404</v>
      </c>
      <c r="B1906" s="12" t="s">
        <v>10211</v>
      </c>
      <c r="C1906" s="14" t="s">
        <v>7891</v>
      </c>
      <c r="D1906" s="12" t="s">
        <v>10212</v>
      </c>
      <c r="E1906" s="12" t="s">
        <v>10213</v>
      </c>
      <c r="U1906" s="12" t="s">
        <v>7891</v>
      </c>
      <c r="V1906" s="12" t="s">
        <v>10214</v>
      </c>
      <c r="W1906" s="12" t="s">
        <v>7891</v>
      </c>
      <c r="X1906" s="12" t="s">
        <v>7891</v>
      </c>
      <c r="Y1906" s="12" t="s">
        <v>7891</v>
      </c>
      <c r="Z1906" s="12" t="s">
        <v>7891</v>
      </c>
      <c r="AA1906" s="12" t="s">
        <v>7891</v>
      </c>
      <c r="AB1906" s="12" t="s">
        <v>10215</v>
      </c>
      <c r="AC1906" s="12" t="s">
        <v>7891</v>
      </c>
      <c r="AD1906" s="12" t="s">
        <v>7891</v>
      </c>
      <c r="AE1906" s="12" t="s">
        <v>7891</v>
      </c>
      <c r="AF1906" s="12" t="s">
        <v>7891</v>
      </c>
      <c r="AG1906" s="12" t="s">
        <v>7891</v>
      </c>
      <c r="AH1906" s="12" t="s">
        <v>7891</v>
      </c>
      <c r="AI1906" s="12" t="s">
        <v>7891</v>
      </c>
      <c r="AJ1906" s="12" t="s">
        <v>7891</v>
      </c>
      <c r="AK1906" s="12" t="s">
        <v>7891</v>
      </c>
      <c r="AL1906" s="12" t="s">
        <v>7891</v>
      </c>
      <c r="AM1906" s="12" t="s">
        <v>7891</v>
      </c>
      <c r="AN1906" s="12" t="s">
        <v>7891</v>
      </c>
      <c r="AO1906" s="12" t="s">
        <v>10216</v>
      </c>
      <c r="AP1906" s="12" t="s">
        <v>10217</v>
      </c>
      <c r="AQ1906" s="12" t="s">
        <v>7891</v>
      </c>
      <c r="AR1906" s="12" t="s">
        <v>7891</v>
      </c>
      <c r="AS1906" s="12" t="s">
        <v>7891</v>
      </c>
      <c r="AT1906" s="12" t="s">
        <v>8331</v>
      </c>
      <c r="AU1906" s="12">
        <v>2021</v>
      </c>
      <c r="AV1906" s="12">
        <v>28</v>
      </c>
      <c r="AW1906" s="12">
        <v>1</v>
      </c>
      <c r="AX1906" s="12" t="s">
        <v>7891</v>
      </c>
      <c r="AY1906" s="12" t="s">
        <v>7891</v>
      </c>
      <c r="AZ1906" s="12" t="s">
        <v>8545</v>
      </c>
      <c r="BA1906" s="12" t="s">
        <v>7891</v>
      </c>
      <c r="BB1906" s="12">
        <v>101</v>
      </c>
      <c r="BC1906" s="12">
        <v>106</v>
      </c>
      <c r="BD1906" s="12" t="s">
        <v>7891</v>
      </c>
      <c r="BE1906" s="12" t="s">
        <v>2967</v>
      </c>
      <c r="BF1906" s="12" t="s">
        <v>7891</v>
      </c>
      <c r="BG1906" s="12" t="s">
        <v>7891</v>
      </c>
      <c r="BH1906" s="12" t="s">
        <v>7891</v>
      </c>
      <c r="BI1906" s="12" t="s">
        <v>7891</v>
      </c>
      <c r="BJ1906" s="12" t="s">
        <v>7891</v>
      </c>
      <c r="BK1906" s="12" t="s">
        <v>7891</v>
      </c>
      <c r="BL1906" s="12" t="s">
        <v>7891</v>
      </c>
      <c r="BM1906" s="12" t="s">
        <v>7891</v>
      </c>
      <c r="BN1906" s="12" t="s">
        <v>7891</v>
      </c>
      <c r="BO1906" s="12" t="s">
        <v>7891</v>
      </c>
      <c r="BP1906" s="12" t="s">
        <v>7891</v>
      </c>
      <c r="BQ1906" s="12" t="s">
        <v>7891</v>
      </c>
      <c r="BR1906" s="12" t="s">
        <v>10218</v>
      </c>
    </row>
    <row r="1907" spans="1:70" s="2" customFormat="1" ht="13" x14ac:dyDescent="0.3">
      <c r="A1907" s="2" t="s">
        <v>3856</v>
      </c>
      <c r="B1907" s="2" t="s">
        <v>2964</v>
      </c>
      <c r="C1907" s="9">
        <v>2021</v>
      </c>
      <c r="D1907" s="2" t="s">
        <v>2963</v>
      </c>
      <c r="E1907" s="2" t="s">
        <v>2965</v>
      </c>
      <c r="F1907" s="2" t="s">
        <v>2969</v>
      </c>
      <c r="G1907" s="2" t="str">
        <f>"09695893"</f>
        <v>09695893</v>
      </c>
      <c r="H1907" s="2" t="str">
        <f>"9781433894589"</f>
        <v>9781433894589</v>
      </c>
      <c r="I1907" s="2" t="str">
        <f>"20210301"</f>
        <v>20210301</v>
      </c>
      <c r="J1907" s="2">
        <v>28</v>
      </c>
      <c r="K1907" s="2">
        <v>1</v>
      </c>
      <c r="L1907" s="2">
        <v>101</v>
      </c>
      <c r="M1907" s="2">
        <v>6</v>
      </c>
      <c r="N1907" s="2" t="s">
        <v>2966</v>
      </c>
      <c r="O1907" s="2" t="s">
        <v>2967</v>
      </c>
      <c r="P1907" s="2" t="s">
        <v>2044</v>
      </c>
      <c r="Q1907" s="2" t="s">
        <v>1495</v>
      </c>
      <c r="R1907" s="2" t="s">
        <v>2968</v>
      </c>
      <c r="T1907" s="2" t="s">
        <v>2969</v>
      </c>
      <c r="U1907" s="2" t="s">
        <v>2970</v>
      </c>
    </row>
    <row r="1908" spans="1:70" s="2" customFormat="1" ht="13" x14ac:dyDescent="0.3">
      <c r="A1908" s="2" t="s">
        <v>11404</v>
      </c>
      <c r="B1908" s="2" t="s">
        <v>11159</v>
      </c>
      <c r="C1908" s="9" t="s">
        <v>7891</v>
      </c>
      <c r="D1908" s="2" t="s">
        <v>11160</v>
      </c>
      <c r="E1908" s="2" t="s">
        <v>11161</v>
      </c>
      <c r="U1908" s="2" t="s">
        <v>7891</v>
      </c>
      <c r="V1908" s="2" t="s">
        <v>11162</v>
      </c>
      <c r="W1908" s="2" t="s">
        <v>7891</v>
      </c>
      <c r="X1908" s="2" t="s">
        <v>7891</v>
      </c>
      <c r="Y1908" s="2" t="s">
        <v>7891</v>
      </c>
      <c r="Z1908" s="2" t="s">
        <v>7891</v>
      </c>
      <c r="AA1908" s="2" t="s">
        <v>7891</v>
      </c>
      <c r="AB1908" s="2" t="s">
        <v>11163</v>
      </c>
      <c r="AC1908" s="2" t="s">
        <v>7891</v>
      </c>
      <c r="AD1908" s="2" t="s">
        <v>7891</v>
      </c>
      <c r="AE1908" s="2" t="s">
        <v>7891</v>
      </c>
      <c r="AF1908" s="2" t="s">
        <v>7891</v>
      </c>
      <c r="AG1908" s="2" t="s">
        <v>7891</v>
      </c>
      <c r="AH1908" s="2" t="s">
        <v>7891</v>
      </c>
      <c r="AI1908" s="2" t="s">
        <v>7891</v>
      </c>
      <c r="AJ1908" s="2" t="s">
        <v>7891</v>
      </c>
      <c r="AK1908" s="2" t="s">
        <v>7891</v>
      </c>
      <c r="AL1908" s="2" t="s">
        <v>7891</v>
      </c>
      <c r="AM1908" s="2" t="s">
        <v>7891</v>
      </c>
      <c r="AN1908" s="2" t="s">
        <v>7891</v>
      </c>
      <c r="AO1908" s="2" t="s">
        <v>11164</v>
      </c>
      <c r="AP1908" s="2" t="s">
        <v>7891</v>
      </c>
      <c r="AQ1908" s="2" t="s">
        <v>7891</v>
      </c>
      <c r="AR1908" s="2" t="s">
        <v>7891</v>
      </c>
      <c r="AS1908" s="2" t="s">
        <v>7891</v>
      </c>
      <c r="AT1908" s="2" t="s">
        <v>9094</v>
      </c>
      <c r="AU1908" s="2">
        <v>2020</v>
      </c>
      <c r="AV1908" s="2">
        <v>26</v>
      </c>
      <c r="AW1908" s="2">
        <v>4</v>
      </c>
      <c r="AX1908" s="2" t="s">
        <v>7891</v>
      </c>
      <c r="AY1908" s="2" t="s">
        <v>7891</v>
      </c>
      <c r="AZ1908" s="2" t="s">
        <v>7891</v>
      </c>
      <c r="BA1908" s="2" t="s">
        <v>7891</v>
      </c>
      <c r="BB1908" s="2">
        <v>3443</v>
      </c>
      <c r="BC1908" s="2">
        <v>3448</v>
      </c>
      <c r="BD1908" s="2" t="s">
        <v>7891</v>
      </c>
      <c r="BE1908" s="2" t="s">
        <v>11165</v>
      </c>
      <c r="BF1908" s="2" t="s">
        <v>7891</v>
      </c>
      <c r="BG1908" s="2" t="s">
        <v>7891</v>
      </c>
      <c r="BH1908" s="2" t="s">
        <v>7891</v>
      </c>
      <c r="BI1908" s="2" t="s">
        <v>7891</v>
      </c>
      <c r="BJ1908" s="2" t="s">
        <v>7891</v>
      </c>
      <c r="BK1908" s="2" t="s">
        <v>7891</v>
      </c>
      <c r="BL1908" s="2" t="s">
        <v>7891</v>
      </c>
      <c r="BM1908" s="2" t="s">
        <v>7891</v>
      </c>
      <c r="BN1908" s="2" t="s">
        <v>7891</v>
      </c>
      <c r="BO1908" s="2" t="s">
        <v>7891</v>
      </c>
      <c r="BP1908" s="2" t="s">
        <v>7891</v>
      </c>
      <c r="BQ1908" s="2" t="s">
        <v>7891</v>
      </c>
      <c r="BR1908" s="2" t="s">
        <v>11166</v>
      </c>
    </row>
    <row r="1909" spans="1:70" s="2" customFormat="1" ht="13" x14ac:dyDescent="0.3">
      <c r="A1909" s="2" t="s">
        <v>11404</v>
      </c>
      <c r="B1909" s="2" t="s">
        <v>10726</v>
      </c>
      <c r="C1909" s="9" t="s">
        <v>7891</v>
      </c>
      <c r="D1909" s="2" t="s">
        <v>10727</v>
      </c>
      <c r="E1909" s="2" t="s">
        <v>10728</v>
      </c>
      <c r="U1909" s="2" t="s">
        <v>7891</v>
      </c>
      <c r="V1909" s="2" t="s">
        <v>10729</v>
      </c>
      <c r="W1909" s="2" t="s">
        <v>7891</v>
      </c>
      <c r="X1909" s="2" t="s">
        <v>7891</v>
      </c>
      <c r="Y1909" s="2" t="s">
        <v>7891</v>
      </c>
      <c r="Z1909" s="2" t="s">
        <v>7891</v>
      </c>
      <c r="AA1909" s="2" t="s">
        <v>7891</v>
      </c>
      <c r="AB1909" s="2" t="s">
        <v>7891</v>
      </c>
      <c r="AC1909" s="2" t="s">
        <v>7891</v>
      </c>
      <c r="AD1909" s="2" t="s">
        <v>7891</v>
      </c>
      <c r="AE1909" s="2" t="s">
        <v>7891</v>
      </c>
      <c r="AF1909" s="2" t="s">
        <v>7891</v>
      </c>
      <c r="AG1909" s="2" t="s">
        <v>7891</v>
      </c>
      <c r="AH1909" s="2" t="s">
        <v>7891</v>
      </c>
      <c r="AI1909" s="2" t="s">
        <v>7891</v>
      </c>
      <c r="AJ1909" s="2" t="s">
        <v>7891</v>
      </c>
      <c r="AK1909" s="2" t="s">
        <v>7891</v>
      </c>
      <c r="AL1909" s="2" t="s">
        <v>7891</v>
      </c>
      <c r="AM1909" s="2" t="s">
        <v>7891</v>
      </c>
      <c r="AN1909" s="2" t="s">
        <v>7891</v>
      </c>
      <c r="AO1909" s="2" t="s">
        <v>10730</v>
      </c>
      <c r="AP1909" s="2" t="s">
        <v>10731</v>
      </c>
      <c r="AQ1909" s="2" t="s">
        <v>7891</v>
      </c>
      <c r="AR1909" s="2" t="s">
        <v>7891</v>
      </c>
      <c r="AS1909" s="2" t="s">
        <v>7891</v>
      </c>
      <c r="AT1909" s="2" t="s">
        <v>7891</v>
      </c>
      <c r="AU1909" s="2">
        <v>2021</v>
      </c>
      <c r="AV1909" s="2">
        <v>15</v>
      </c>
      <c r="AW1909" s="2">
        <v>6</v>
      </c>
      <c r="AX1909" s="2" t="s">
        <v>7891</v>
      </c>
      <c r="AY1909" s="2" t="s">
        <v>7891</v>
      </c>
      <c r="AZ1909" s="2" t="s">
        <v>7891</v>
      </c>
      <c r="BA1909" s="2" t="s">
        <v>7891</v>
      </c>
      <c r="BB1909" s="2">
        <v>692</v>
      </c>
      <c r="BC1909" s="2">
        <v>701</v>
      </c>
      <c r="BD1909" s="2" t="s">
        <v>7891</v>
      </c>
      <c r="BE1909" s="2" t="s">
        <v>10732</v>
      </c>
      <c r="BF1909" s="2" t="s">
        <v>7891</v>
      </c>
      <c r="BG1909" s="2" t="s">
        <v>7891</v>
      </c>
      <c r="BH1909" s="2" t="s">
        <v>7891</v>
      </c>
      <c r="BI1909" s="2" t="s">
        <v>7891</v>
      </c>
      <c r="BJ1909" s="2" t="s">
        <v>7891</v>
      </c>
      <c r="BK1909" s="2" t="s">
        <v>7891</v>
      </c>
      <c r="BL1909" s="2" t="s">
        <v>7891</v>
      </c>
      <c r="BM1909" s="2" t="s">
        <v>7891</v>
      </c>
      <c r="BN1909" s="2" t="s">
        <v>7891</v>
      </c>
      <c r="BO1909" s="2" t="s">
        <v>7891</v>
      </c>
      <c r="BP1909" s="2" t="s">
        <v>7891</v>
      </c>
      <c r="BQ1909" s="2" t="s">
        <v>7891</v>
      </c>
      <c r="BR1909" s="2" t="s">
        <v>10733</v>
      </c>
    </row>
    <row r="1910" spans="1:70" s="12" customFormat="1" ht="13" x14ac:dyDescent="0.3">
      <c r="A1910" s="12" t="s">
        <v>6954</v>
      </c>
      <c r="B1910" s="12" t="s">
        <v>6827</v>
      </c>
      <c r="C1910" s="14">
        <v>2021</v>
      </c>
      <c r="D1910" s="12" t="s">
        <v>6826</v>
      </c>
      <c r="E1910" s="12" t="s">
        <v>6830</v>
      </c>
      <c r="G1910" s="12" t="s">
        <v>6828</v>
      </c>
      <c r="H1910" s="12" t="s">
        <v>6829</v>
      </c>
      <c r="K1910" s="13">
        <v>44390</v>
      </c>
      <c r="N1910" s="12" t="s">
        <v>1882</v>
      </c>
    </row>
    <row r="1911" spans="1:70" s="12" customFormat="1" ht="13" x14ac:dyDescent="0.3">
      <c r="A1911" s="12" t="s">
        <v>7505</v>
      </c>
      <c r="B1911" s="12" t="s">
        <v>7428</v>
      </c>
      <c r="C1911" s="14">
        <v>2021</v>
      </c>
      <c r="D1911" s="12" t="s">
        <v>6826</v>
      </c>
      <c r="E1911" s="12" t="s">
        <v>7429</v>
      </c>
      <c r="G1911" s="12">
        <v>326</v>
      </c>
      <c r="H1911" s="12">
        <v>2</v>
      </c>
      <c r="J1911" s="12">
        <v>133</v>
      </c>
      <c r="K1911" s="12">
        <v>134</v>
      </c>
      <c r="N1911" s="12" t="s">
        <v>1882</v>
      </c>
      <c r="O1911" s="12" t="s">
        <v>7430</v>
      </c>
      <c r="P1911" s="12" t="s">
        <v>7275</v>
      </c>
      <c r="Q1911" s="12" t="s">
        <v>7218</v>
      </c>
      <c r="S1911" s="12" t="s">
        <v>7219</v>
      </c>
      <c r="T1911" s="12" t="s">
        <v>7431</v>
      </c>
    </row>
    <row r="1912" spans="1:70" s="2" customFormat="1" ht="13" x14ac:dyDescent="0.3">
      <c r="A1912" s="2" t="s">
        <v>1922</v>
      </c>
      <c r="B1912" s="2" t="s">
        <v>1880</v>
      </c>
      <c r="C1912" s="10">
        <v>2021</v>
      </c>
      <c r="D1912" s="2" t="s">
        <v>1879</v>
      </c>
      <c r="E1912" s="2" t="s">
        <v>1881</v>
      </c>
      <c r="F1912" s="2" t="s">
        <v>1884</v>
      </c>
      <c r="G1912" s="2" t="str">
        <f>"00987484"</f>
        <v>00987484</v>
      </c>
      <c r="I1912" s="2" t="str">
        <f>"7/13/2021"</f>
        <v>7/13/2021</v>
      </c>
      <c r="J1912" s="2">
        <v>326</v>
      </c>
      <c r="K1912" s="2">
        <v>2</v>
      </c>
      <c r="L1912" s="2">
        <v>133</v>
      </c>
      <c r="M1912" s="2">
        <v>2</v>
      </c>
      <c r="N1912" s="2">
        <v>151437503</v>
      </c>
      <c r="O1912" s="2" t="s">
        <v>1882</v>
      </c>
      <c r="P1912" s="2" t="s">
        <v>634</v>
      </c>
      <c r="Q1912" s="2" t="s">
        <v>498</v>
      </c>
      <c r="R1912" s="2" t="s">
        <v>1883</v>
      </c>
      <c r="U1912" s="2" t="s">
        <v>1885</v>
      </c>
    </row>
    <row r="1913" spans="1:70" s="12" customFormat="1" ht="13" x14ac:dyDescent="0.3">
      <c r="A1913" s="12" t="s">
        <v>6816</v>
      </c>
      <c r="B1913" s="12" t="s">
        <v>5559</v>
      </c>
      <c r="C1913" s="14">
        <v>2021</v>
      </c>
      <c r="D1913" s="12" t="s">
        <v>5558</v>
      </c>
      <c r="E1913" s="12" t="s">
        <v>4321</v>
      </c>
      <c r="G1913" s="12" t="s">
        <v>5560</v>
      </c>
      <c r="H1913" s="12" t="s">
        <v>5561</v>
      </c>
      <c r="K1913" s="13">
        <v>44231</v>
      </c>
      <c r="L1913" s="12" t="s">
        <v>5562</v>
      </c>
      <c r="N1913" s="12" t="s">
        <v>5563</v>
      </c>
    </row>
    <row r="1914" spans="1:70" s="2" customFormat="1" ht="13" x14ac:dyDescent="0.3">
      <c r="A1914" s="2" t="s">
        <v>11404</v>
      </c>
      <c r="B1914" s="2" t="s">
        <v>10380</v>
      </c>
      <c r="C1914" s="9" t="s">
        <v>7891</v>
      </c>
      <c r="D1914" s="2" t="s">
        <v>5558</v>
      </c>
      <c r="E1914" s="2" t="s">
        <v>9208</v>
      </c>
      <c r="U1914" s="2" t="s">
        <v>7891</v>
      </c>
      <c r="V1914" s="2" t="s">
        <v>10381</v>
      </c>
      <c r="W1914" s="2" t="s">
        <v>7891</v>
      </c>
      <c r="X1914" s="2" t="s">
        <v>7891</v>
      </c>
      <c r="Y1914" s="2" t="s">
        <v>7891</v>
      </c>
      <c r="Z1914" s="2" t="s">
        <v>7891</v>
      </c>
      <c r="AA1914" s="2" t="s">
        <v>7891</v>
      </c>
      <c r="AB1914" s="2" t="s">
        <v>7891</v>
      </c>
      <c r="AC1914" s="2" t="s">
        <v>7891</v>
      </c>
      <c r="AD1914" s="2" t="s">
        <v>7891</v>
      </c>
      <c r="AE1914" s="2" t="s">
        <v>7891</v>
      </c>
      <c r="AF1914" s="2" t="s">
        <v>7891</v>
      </c>
      <c r="AG1914" s="2" t="s">
        <v>7891</v>
      </c>
      <c r="AH1914" s="2" t="s">
        <v>7891</v>
      </c>
      <c r="AI1914" s="2" t="s">
        <v>7891</v>
      </c>
      <c r="AJ1914" s="2" t="s">
        <v>7891</v>
      </c>
      <c r="AK1914" s="2" t="s">
        <v>7891</v>
      </c>
      <c r="AL1914" s="2" t="s">
        <v>7891</v>
      </c>
      <c r="AM1914" s="2" t="s">
        <v>7891</v>
      </c>
      <c r="AN1914" s="2" t="s">
        <v>7891</v>
      </c>
      <c r="AO1914" s="2" t="s">
        <v>9210</v>
      </c>
      <c r="AP1914" s="2" t="s">
        <v>7891</v>
      </c>
      <c r="AQ1914" s="2" t="s">
        <v>7891</v>
      </c>
      <c r="AR1914" s="2" t="s">
        <v>7891</v>
      </c>
      <c r="AS1914" s="2" t="s">
        <v>7891</v>
      </c>
      <c r="AT1914" s="2" t="s">
        <v>10382</v>
      </c>
      <c r="AU1914" s="2">
        <v>2021</v>
      </c>
      <c r="AV1914" s="2">
        <v>11</v>
      </c>
      <c r="AW1914" s="2" t="s">
        <v>7891</v>
      </c>
      <c r="AX1914" s="2" t="s">
        <v>7891</v>
      </c>
      <c r="AY1914" s="2" t="s">
        <v>7891</v>
      </c>
      <c r="AZ1914" s="2" t="s">
        <v>7891</v>
      </c>
      <c r="BA1914" s="2" t="s">
        <v>7891</v>
      </c>
      <c r="BB1914" s="2" t="s">
        <v>7891</v>
      </c>
      <c r="BC1914" s="2" t="s">
        <v>7891</v>
      </c>
      <c r="BD1914" s="2">
        <v>544661</v>
      </c>
      <c r="BE1914" s="2" t="s">
        <v>5563</v>
      </c>
      <c r="BF1914" s="2" t="s">
        <v>7891</v>
      </c>
      <c r="BG1914" s="2" t="s">
        <v>7891</v>
      </c>
      <c r="BH1914" s="2" t="s">
        <v>7891</v>
      </c>
      <c r="BI1914" s="2" t="s">
        <v>7891</v>
      </c>
      <c r="BJ1914" s="2" t="s">
        <v>7891</v>
      </c>
      <c r="BK1914" s="2" t="s">
        <v>7891</v>
      </c>
      <c r="BL1914" s="2" t="s">
        <v>7891</v>
      </c>
      <c r="BM1914" s="2">
        <v>33536956</v>
      </c>
      <c r="BN1914" s="2" t="s">
        <v>7891</v>
      </c>
      <c r="BO1914" s="2" t="s">
        <v>7891</v>
      </c>
      <c r="BP1914" s="2" t="s">
        <v>7891</v>
      </c>
      <c r="BQ1914" s="2" t="s">
        <v>7891</v>
      </c>
      <c r="BR1914" s="2" t="s">
        <v>10383</v>
      </c>
    </row>
    <row r="1915" spans="1:70" s="2" customFormat="1" ht="13" x14ac:dyDescent="0.3">
      <c r="A1915" s="2" t="s">
        <v>11407</v>
      </c>
      <c r="B1915" s="2" t="s">
        <v>11522</v>
      </c>
      <c r="C1915" s="9" t="s">
        <v>7891</v>
      </c>
      <c r="D1915" s="2" t="s">
        <v>11523</v>
      </c>
      <c r="E1915" s="2" t="s">
        <v>9474</v>
      </c>
      <c r="U1915" s="2" t="s">
        <v>7891</v>
      </c>
      <c r="V1915" s="2" t="s">
        <v>11524</v>
      </c>
      <c r="W1915" s="2" t="s">
        <v>7891</v>
      </c>
      <c r="X1915" s="2" t="s">
        <v>7891</v>
      </c>
      <c r="Y1915" s="2" t="s">
        <v>7891</v>
      </c>
      <c r="Z1915" s="2" t="s">
        <v>7891</v>
      </c>
      <c r="AA1915" s="2" t="s">
        <v>7891</v>
      </c>
      <c r="AB1915" s="2" t="s">
        <v>11525</v>
      </c>
      <c r="AC1915" s="2" t="s">
        <v>7891</v>
      </c>
      <c r="AD1915" s="2" t="s">
        <v>7891</v>
      </c>
      <c r="AE1915" s="2" t="s">
        <v>7891</v>
      </c>
      <c r="AF1915" s="2" t="s">
        <v>7891</v>
      </c>
      <c r="AG1915" s="2" t="s">
        <v>7891</v>
      </c>
      <c r="AH1915" s="2" t="s">
        <v>7891</v>
      </c>
      <c r="AI1915" s="2" t="s">
        <v>7891</v>
      </c>
      <c r="AJ1915" s="2" t="s">
        <v>7891</v>
      </c>
      <c r="AK1915" s="2" t="s">
        <v>7891</v>
      </c>
      <c r="AL1915" s="2" t="s">
        <v>7891</v>
      </c>
      <c r="AM1915" s="2" t="s">
        <v>7891</v>
      </c>
      <c r="AN1915" s="2" t="s">
        <v>7891</v>
      </c>
      <c r="AO1915" s="2" t="s">
        <v>7891</v>
      </c>
      <c r="AP1915" s="2" t="s">
        <v>9477</v>
      </c>
      <c r="AQ1915" s="2" t="s">
        <v>7891</v>
      </c>
      <c r="AR1915" s="2" t="s">
        <v>7891</v>
      </c>
      <c r="AS1915" s="2" t="s">
        <v>7891</v>
      </c>
      <c r="AT1915" s="2" t="s">
        <v>11526</v>
      </c>
      <c r="AU1915" s="2">
        <v>2021</v>
      </c>
      <c r="AV1915" s="2">
        <v>9</v>
      </c>
      <c r="AW1915" s="2" t="s">
        <v>7891</v>
      </c>
      <c r="AX1915" s="2" t="s">
        <v>7891</v>
      </c>
      <c r="AY1915" s="2" t="s">
        <v>7891</v>
      </c>
      <c r="AZ1915" s="2" t="s">
        <v>7891</v>
      </c>
      <c r="BA1915" s="2" t="s">
        <v>7891</v>
      </c>
      <c r="BB1915" s="2" t="s">
        <v>7891</v>
      </c>
      <c r="BC1915" s="2" t="s">
        <v>7891</v>
      </c>
      <c r="BD1915" s="2">
        <v>598455</v>
      </c>
      <c r="BE1915" s="2" t="s">
        <v>11527</v>
      </c>
      <c r="BF1915" s="2" t="s">
        <v>7891</v>
      </c>
      <c r="BG1915" s="2" t="s">
        <v>7891</v>
      </c>
      <c r="BH1915" s="2" t="s">
        <v>7891</v>
      </c>
      <c r="BI1915" s="2" t="s">
        <v>7891</v>
      </c>
      <c r="BJ1915" s="2" t="s">
        <v>7891</v>
      </c>
      <c r="BK1915" s="2" t="s">
        <v>7891</v>
      </c>
      <c r="BL1915" s="2" t="s">
        <v>7891</v>
      </c>
      <c r="BM1915" s="2">
        <v>33614579</v>
      </c>
      <c r="BN1915" s="2" t="s">
        <v>7891</v>
      </c>
      <c r="BO1915" s="2" t="s">
        <v>7891</v>
      </c>
      <c r="BP1915" s="2" t="s">
        <v>7891</v>
      </c>
      <c r="BQ1915" s="2" t="s">
        <v>7891</v>
      </c>
      <c r="BR1915" s="2" t="s">
        <v>11528</v>
      </c>
    </row>
    <row r="1916" spans="1:70" s="12" customFormat="1" ht="13" x14ac:dyDescent="0.3">
      <c r="A1916" s="12" t="s">
        <v>6816</v>
      </c>
      <c r="B1916" s="12" t="s">
        <v>5200</v>
      </c>
      <c r="C1916" s="14">
        <v>2021</v>
      </c>
      <c r="D1916" s="12" t="s">
        <v>5199</v>
      </c>
      <c r="E1916" s="12" t="s">
        <v>2502</v>
      </c>
      <c r="G1916" s="12" t="s">
        <v>5201</v>
      </c>
      <c r="H1916" s="12" t="s">
        <v>5202</v>
      </c>
      <c r="K1916" s="13">
        <v>44215</v>
      </c>
      <c r="L1916" s="12" t="s">
        <v>5203</v>
      </c>
      <c r="M1916" s="12" t="s">
        <v>5204</v>
      </c>
      <c r="N1916" s="12" t="s">
        <v>2504</v>
      </c>
    </row>
    <row r="1917" spans="1:70" s="12" customFormat="1" ht="13" x14ac:dyDescent="0.3">
      <c r="A1917" s="12" t="s">
        <v>7079</v>
      </c>
      <c r="B1917" s="12" t="s">
        <v>5200</v>
      </c>
      <c r="C1917" s="14">
        <v>2021</v>
      </c>
      <c r="D1917" s="12" t="s">
        <v>5199</v>
      </c>
      <c r="E1917" s="12" t="s">
        <v>2502</v>
      </c>
      <c r="G1917" s="12" t="s">
        <v>5201</v>
      </c>
      <c r="H1917" s="12" t="s">
        <v>5202</v>
      </c>
      <c r="K1917" s="13">
        <v>44215</v>
      </c>
      <c r="L1917" s="12" t="s">
        <v>5203</v>
      </c>
      <c r="M1917" s="12" t="s">
        <v>5204</v>
      </c>
      <c r="N1917" s="12" t="s">
        <v>2504</v>
      </c>
    </row>
    <row r="1918" spans="1:70" s="12" customFormat="1" ht="13" x14ac:dyDescent="0.3">
      <c r="A1918" s="12" t="s">
        <v>7858</v>
      </c>
      <c r="B1918" s="12" t="s">
        <v>7812</v>
      </c>
      <c r="C1918" s="14">
        <v>2021</v>
      </c>
      <c r="D1918" s="12" t="s">
        <v>7813</v>
      </c>
      <c r="E1918" s="12" t="s">
        <v>2502</v>
      </c>
      <c r="G1918" s="12">
        <v>125</v>
      </c>
      <c r="I1918" s="12">
        <v>105123</v>
      </c>
      <c r="M1918" s="12">
        <v>3</v>
      </c>
      <c r="N1918" s="12" t="s">
        <v>2504</v>
      </c>
      <c r="O1918" s="12" t="s">
        <v>7814</v>
      </c>
      <c r="P1918" s="12" t="s">
        <v>467</v>
      </c>
      <c r="Q1918" s="12" t="s">
        <v>7218</v>
      </c>
      <c r="R1918" s="12" t="s">
        <v>7355</v>
      </c>
      <c r="S1918" s="12" t="s">
        <v>7219</v>
      </c>
      <c r="T1918" s="12" t="s">
        <v>7815</v>
      </c>
    </row>
    <row r="1919" spans="1:70" s="12" customFormat="1" ht="13" x14ac:dyDescent="0.3">
      <c r="A1919" s="12" t="s">
        <v>11404</v>
      </c>
      <c r="B1919" s="12" t="s">
        <v>10384</v>
      </c>
      <c r="C1919" s="14" t="s">
        <v>7891</v>
      </c>
      <c r="D1919" s="12" t="s">
        <v>5199</v>
      </c>
      <c r="E1919" s="12" t="s">
        <v>9945</v>
      </c>
      <c r="U1919" s="12" t="s">
        <v>7891</v>
      </c>
      <c r="V1919" s="12" t="s">
        <v>10385</v>
      </c>
      <c r="W1919" s="12" t="s">
        <v>7891</v>
      </c>
      <c r="X1919" s="12" t="s">
        <v>7891</v>
      </c>
      <c r="Y1919" s="12" t="s">
        <v>7891</v>
      </c>
      <c r="Z1919" s="12" t="s">
        <v>7891</v>
      </c>
      <c r="AA1919" s="12" t="s">
        <v>7891</v>
      </c>
      <c r="AB1919" s="12" t="s">
        <v>10386</v>
      </c>
      <c r="AC1919" s="12" t="s">
        <v>7891</v>
      </c>
      <c r="AD1919" s="12" t="s">
        <v>7891</v>
      </c>
      <c r="AE1919" s="12" t="s">
        <v>7891</v>
      </c>
      <c r="AF1919" s="12" t="s">
        <v>7891</v>
      </c>
      <c r="AG1919" s="12" t="s">
        <v>7891</v>
      </c>
      <c r="AH1919" s="12" t="s">
        <v>7891</v>
      </c>
      <c r="AI1919" s="12" t="s">
        <v>7891</v>
      </c>
      <c r="AJ1919" s="12" t="s">
        <v>7891</v>
      </c>
      <c r="AK1919" s="12" t="s">
        <v>7891</v>
      </c>
      <c r="AL1919" s="12" t="s">
        <v>7891</v>
      </c>
      <c r="AM1919" s="12" t="s">
        <v>7891</v>
      </c>
      <c r="AN1919" s="12" t="s">
        <v>7891</v>
      </c>
      <c r="AO1919" s="12" t="s">
        <v>9947</v>
      </c>
      <c r="AP1919" s="12" t="s">
        <v>9948</v>
      </c>
      <c r="AQ1919" s="12" t="s">
        <v>7891</v>
      </c>
      <c r="AR1919" s="12" t="s">
        <v>7891</v>
      </c>
      <c r="AS1919" s="12" t="s">
        <v>7891</v>
      </c>
      <c r="AT1919" s="12" t="s">
        <v>8331</v>
      </c>
      <c r="AU1919" s="12">
        <v>2021</v>
      </c>
      <c r="AV1919" s="12">
        <v>125</v>
      </c>
      <c r="AW1919" s="12" t="s">
        <v>7891</v>
      </c>
      <c r="AX1919" s="12" t="s">
        <v>7891</v>
      </c>
      <c r="AY1919" s="12" t="s">
        <v>7891</v>
      </c>
      <c r="AZ1919" s="12" t="s">
        <v>7891</v>
      </c>
      <c r="BA1919" s="12" t="s">
        <v>7891</v>
      </c>
      <c r="BB1919" s="12" t="s">
        <v>7891</v>
      </c>
      <c r="BC1919" s="12" t="s">
        <v>7891</v>
      </c>
      <c r="BD1919" s="12">
        <v>105123</v>
      </c>
      <c r="BE1919" s="12" t="s">
        <v>2504</v>
      </c>
      <c r="BF1919" s="12" t="s">
        <v>7891</v>
      </c>
      <c r="BG1919" s="12" t="s">
        <v>10364</v>
      </c>
      <c r="BH1919" s="12" t="s">
        <v>7891</v>
      </c>
      <c r="BI1919" s="12" t="s">
        <v>7891</v>
      </c>
      <c r="BJ1919" s="12" t="s">
        <v>7891</v>
      </c>
      <c r="BK1919" s="12" t="s">
        <v>7891</v>
      </c>
      <c r="BL1919" s="12" t="s">
        <v>7891</v>
      </c>
      <c r="BM1919" s="12">
        <v>33465581</v>
      </c>
      <c r="BN1919" s="12" t="s">
        <v>7891</v>
      </c>
      <c r="BO1919" s="12" t="s">
        <v>7891</v>
      </c>
      <c r="BP1919" s="12" t="s">
        <v>7891</v>
      </c>
      <c r="BQ1919" s="12" t="s">
        <v>7891</v>
      </c>
      <c r="BR1919" s="12" t="s">
        <v>10387</v>
      </c>
    </row>
    <row r="1920" spans="1:70" s="12" customFormat="1" ht="13" x14ac:dyDescent="0.3">
      <c r="A1920" s="12" t="s">
        <v>11410</v>
      </c>
      <c r="B1920" s="12" t="s">
        <v>10384</v>
      </c>
      <c r="C1920" s="14" t="s">
        <v>7891</v>
      </c>
      <c r="D1920" s="12" t="s">
        <v>5199</v>
      </c>
      <c r="E1920" s="12" t="s">
        <v>9945</v>
      </c>
      <c r="U1920" s="12" t="s">
        <v>7891</v>
      </c>
      <c r="V1920" s="12" t="s">
        <v>10385</v>
      </c>
      <c r="W1920" s="12" t="s">
        <v>7891</v>
      </c>
      <c r="X1920" s="12" t="s">
        <v>7891</v>
      </c>
      <c r="Y1920" s="12" t="s">
        <v>7891</v>
      </c>
      <c r="Z1920" s="12" t="s">
        <v>7891</v>
      </c>
      <c r="AA1920" s="12" t="s">
        <v>7891</v>
      </c>
      <c r="AB1920" s="12" t="s">
        <v>10386</v>
      </c>
      <c r="AC1920" s="12" t="s">
        <v>7891</v>
      </c>
      <c r="AD1920" s="12" t="s">
        <v>7891</v>
      </c>
      <c r="AE1920" s="12" t="s">
        <v>7891</v>
      </c>
      <c r="AF1920" s="12" t="s">
        <v>7891</v>
      </c>
      <c r="AG1920" s="12" t="s">
        <v>7891</v>
      </c>
      <c r="AH1920" s="12" t="s">
        <v>7891</v>
      </c>
      <c r="AI1920" s="12" t="s">
        <v>7891</v>
      </c>
      <c r="AJ1920" s="12" t="s">
        <v>7891</v>
      </c>
      <c r="AK1920" s="12" t="s">
        <v>7891</v>
      </c>
      <c r="AL1920" s="12" t="s">
        <v>7891</v>
      </c>
      <c r="AM1920" s="12" t="s">
        <v>7891</v>
      </c>
      <c r="AN1920" s="12" t="s">
        <v>7891</v>
      </c>
      <c r="AO1920" s="12" t="s">
        <v>9947</v>
      </c>
      <c r="AP1920" s="12" t="s">
        <v>9948</v>
      </c>
      <c r="AQ1920" s="12" t="s">
        <v>7891</v>
      </c>
      <c r="AR1920" s="12" t="s">
        <v>7891</v>
      </c>
      <c r="AS1920" s="12" t="s">
        <v>7891</v>
      </c>
      <c r="AT1920" s="12" t="s">
        <v>8331</v>
      </c>
      <c r="AU1920" s="12">
        <v>2021</v>
      </c>
      <c r="AV1920" s="12">
        <v>125</v>
      </c>
      <c r="AW1920" s="12" t="s">
        <v>7891</v>
      </c>
      <c r="AX1920" s="12" t="s">
        <v>7891</v>
      </c>
      <c r="AY1920" s="12" t="s">
        <v>7891</v>
      </c>
      <c r="AZ1920" s="12" t="s">
        <v>7891</v>
      </c>
      <c r="BA1920" s="12" t="s">
        <v>7891</v>
      </c>
      <c r="BB1920" s="12" t="s">
        <v>7891</v>
      </c>
      <c r="BC1920" s="12" t="s">
        <v>7891</v>
      </c>
      <c r="BD1920" s="12">
        <v>105123</v>
      </c>
      <c r="BE1920" s="12" t="s">
        <v>2504</v>
      </c>
      <c r="BF1920" s="12" t="s">
        <v>7891</v>
      </c>
      <c r="BG1920" s="12" t="s">
        <v>10364</v>
      </c>
      <c r="BH1920" s="12" t="s">
        <v>7891</v>
      </c>
      <c r="BI1920" s="12" t="s">
        <v>7891</v>
      </c>
      <c r="BJ1920" s="12" t="s">
        <v>7891</v>
      </c>
      <c r="BK1920" s="12" t="s">
        <v>7891</v>
      </c>
      <c r="BL1920" s="12" t="s">
        <v>7891</v>
      </c>
      <c r="BM1920" s="12">
        <v>33465581</v>
      </c>
      <c r="BN1920" s="12" t="s">
        <v>7891</v>
      </c>
      <c r="BO1920" s="12" t="s">
        <v>7891</v>
      </c>
      <c r="BP1920" s="12" t="s">
        <v>7891</v>
      </c>
      <c r="BQ1920" s="12" t="s">
        <v>7891</v>
      </c>
      <c r="BR1920" s="12" t="s">
        <v>10387</v>
      </c>
    </row>
    <row r="1921" spans="1:70" s="12" customFormat="1" ht="13" x14ac:dyDescent="0.3">
      <c r="A1921" s="12" t="s">
        <v>3856</v>
      </c>
      <c r="B1921" s="12" t="s">
        <v>2501</v>
      </c>
      <c r="C1921" s="14">
        <v>2021</v>
      </c>
      <c r="D1921" s="12" t="s">
        <v>2500</v>
      </c>
      <c r="E1921" s="12" t="s">
        <v>2502</v>
      </c>
      <c r="F1921" s="12" t="s">
        <v>2506</v>
      </c>
      <c r="G1921" s="12" t="str">
        <f>"03064530"</f>
        <v>03064530</v>
      </c>
      <c r="I1921" s="12" t="str">
        <f>"20210301"</f>
        <v>20210301</v>
      </c>
      <c r="J1921" s="12">
        <v>125</v>
      </c>
      <c r="N1921" s="12" t="s">
        <v>2503</v>
      </c>
      <c r="O1921" s="12" t="s">
        <v>2504</v>
      </c>
      <c r="P1921" s="12" t="s">
        <v>2124</v>
      </c>
      <c r="Q1921" s="12" t="s">
        <v>1495</v>
      </c>
      <c r="R1921" s="12" t="s">
        <v>2505</v>
      </c>
      <c r="T1921" s="12" t="s">
        <v>2506</v>
      </c>
      <c r="U1921" s="12" t="s">
        <v>2507</v>
      </c>
    </row>
    <row r="1922" spans="1:70" s="2" customFormat="1" ht="13" x14ac:dyDescent="0.3">
      <c r="A1922" s="2" t="s">
        <v>4086</v>
      </c>
      <c r="B1922" s="2" t="s">
        <v>2501</v>
      </c>
      <c r="C1922" s="9">
        <v>2021</v>
      </c>
      <c r="D1922" s="2" t="s">
        <v>2500</v>
      </c>
      <c r="E1922" s="2" t="s">
        <v>2502</v>
      </c>
      <c r="F1922" s="2" t="s">
        <v>2506</v>
      </c>
      <c r="G1922" s="2" t="str">
        <f>"03064530"</f>
        <v>03064530</v>
      </c>
      <c r="I1922" s="2" t="str">
        <f>"20210301"</f>
        <v>20210301</v>
      </c>
      <c r="J1922" s="2">
        <v>125</v>
      </c>
      <c r="N1922" s="2" t="s">
        <v>2503</v>
      </c>
      <c r="O1922" s="2" t="s">
        <v>2504</v>
      </c>
      <c r="P1922" s="2" t="s">
        <v>2124</v>
      </c>
      <c r="Q1922" s="2" t="s">
        <v>1495</v>
      </c>
      <c r="R1922" s="2" t="s">
        <v>2505</v>
      </c>
      <c r="T1922" s="2" t="s">
        <v>2506</v>
      </c>
      <c r="U1922" s="2" t="s">
        <v>2507</v>
      </c>
    </row>
    <row r="1923" spans="1:70" s="12" customFormat="1" ht="13" x14ac:dyDescent="0.3">
      <c r="A1923" s="12" t="s">
        <v>6816</v>
      </c>
      <c r="B1923" s="12" t="s">
        <v>6290</v>
      </c>
      <c r="C1923" s="14">
        <v>2022</v>
      </c>
      <c r="D1923" s="12" t="s">
        <v>6289</v>
      </c>
      <c r="E1923" s="12" t="s">
        <v>6293</v>
      </c>
      <c r="G1923" s="12" t="s">
        <v>6291</v>
      </c>
      <c r="H1923" s="12" t="s">
        <v>6292</v>
      </c>
      <c r="K1923" s="13">
        <v>44676</v>
      </c>
      <c r="L1923" s="12" t="s">
        <v>6294</v>
      </c>
      <c r="N1923" s="12" t="s">
        <v>738</v>
      </c>
    </row>
    <row r="1924" spans="1:70" s="12" customFormat="1" ht="13" x14ac:dyDescent="0.3">
      <c r="A1924" s="12" t="s">
        <v>11404</v>
      </c>
      <c r="B1924" s="12" t="s">
        <v>8128</v>
      </c>
      <c r="C1924" s="14" t="s">
        <v>7891</v>
      </c>
      <c r="D1924" s="12" t="s">
        <v>6289</v>
      </c>
      <c r="E1924" s="12" t="s">
        <v>8129</v>
      </c>
      <c r="U1924" s="12" t="s">
        <v>7891</v>
      </c>
      <c r="V1924" s="12" t="s">
        <v>742</v>
      </c>
      <c r="W1924" s="12" t="s">
        <v>7891</v>
      </c>
      <c r="X1924" s="12" t="s">
        <v>7891</v>
      </c>
      <c r="Y1924" s="12" t="s">
        <v>7891</v>
      </c>
      <c r="Z1924" s="12" t="s">
        <v>7891</v>
      </c>
      <c r="AA1924" s="12" t="s">
        <v>8130</v>
      </c>
      <c r="AB1924" s="12" t="s">
        <v>8131</v>
      </c>
      <c r="AC1924" s="12" t="s">
        <v>7891</v>
      </c>
      <c r="AD1924" s="12" t="s">
        <v>7891</v>
      </c>
      <c r="AE1924" s="12" t="s">
        <v>7891</v>
      </c>
      <c r="AF1924" s="12" t="s">
        <v>7891</v>
      </c>
      <c r="AG1924" s="12" t="s">
        <v>7891</v>
      </c>
      <c r="AH1924" s="12" t="s">
        <v>7891</v>
      </c>
      <c r="AI1924" s="12" t="s">
        <v>7891</v>
      </c>
      <c r="AJ1924" s="12" t="s">
        <v>7891</v>
      </c>
      <c r="AK1924" s="12" t="s">
        <v>7891</v>
      </c>
      <c r="AL1924" s="12" t="s">
        <v>7891</v>
      </c>
      <c r="AM1924" s="12" t="s">
        <v>7891</v>
      </c>
      <c r="AN1924" s="12" t="s">
        <v>7891</v>
      </c>
      <c r="AO1924" s="12" t="s">
        <v>8132</v>
      </c>
      <c r="AP1924" s="12" t="s">
        <v>8133</v>
      </c>
      <c r="AQ1924" s="12" t="s">
        <v>7891</v>
      </c>
      <c r="AR1924" s="12" t="s">
        <v>7891</v>
      </c>
      <c r="AS1924" s="12" t="s">
        <v>7891</v>
      </c>
      <c r="AT1924" s="12" t="s">
        <v>8134</v>
      </c>
      <c r="AU1924" s="12">
        <v>2022</v>
      </c>
      <c r="AV1924" s="12">
        <v>2022</v>
      </c>
      <c r="AW1924" s="12" t="s">
        <v>7891</v>
      </c>
      <c r="AX1924" s="12" t="s">
        <v>7891</v>
      </c>
      <c r="AY1924" s="12" t="s">
        <v>7891</v>
      </c>
      <c r="AZ1924" s="12" t="s">
        <v>7891</v>
      </c>
      <c r="BA1924" s="12" t="s">
        <v>7891</v>
      </c>
      <c r="BB1924" s="12" t="s">
        <v>7891</v>
      </c>
      <c r="BC1924" s="12" t="s">
        <v>7891</v>
      </c>
      <c r="BD1924" s="12">
        <v>5214195</v>
      </c>
      <c r="BE1924" s="12" t="s">
        <v>738</v>
      </c>
      <c r="BF1924" s="12" t="s">
        <v>7891</v>
      </c>
      <c r="BG1924" s="12" t="s">
        <v>7891</v>
      </c>
      <c r="BH1924" s="12" t="s">
        <v>7891</v>
      </c>
      <c r="BI1924" s="12" t="s">
        <v>7891</v>
      </c>
      <c r="BJ1924" s="12" t="s">
        <v>7891</v>
      </c>
      <c r="BK1924" s="12" t="s">
        <v>7891</v>
      </c>
      <c r="BL1924" s="12" t="s">
        <v>7891</v>
      </c>
      <c r="BM1924" s="12">
        <v>35463968</v>
      </c>
      <c r="BN1924" s="12" t="s">
        <v>7891</v>
      </c>
      <c r="BO1924" s="12" t="s">
        <v>7891</v>
      </c>
      <c r="BP1924" s="12" t="s">
        <v>7891</v>
      </c>
      <c r="BQ1924" s="12" t="s">
        <v>7891</v>
      </c>
      <c r="BR1924" s="12" t="s">
        <v>8135</v>
      </c>
    </row>
    <row r="1925" spans="1:70" s="2" customFormat="1" ht="13" x14ac:dyDescent="0.3">
      <c r="A1925" s="2" t="s">
        <v>1827</v>
      </c>
      <c r="B1925" s="2" t="s">
        <v>736</v>
      </c>
      <c r="C1925" s="10">
        <v>2022</v>
      </c>
      <c r="D1925" s="2" t="s">
        <v>735</v>
      </c>
      <c r="E1925" s="2" t="s">
        <v>737</v>
      </c>
      <c r="F1925" s="2" t="s">
        <v>742</v>
      </c>
      <c r="G1925" s="2" t="str">
        <f>"23146133"</f>
        <v>23146133</v>
      </c>
      <c r="I1925" s="2" t="str">
        <f>"4/13/2022"</f>
        <v>4/13/2022</v>
      </c>
      <c r="L1925" s="2">
        <v>1</v>
      </c>
      <c r="M1925" s="2">
        <v>9</v>
      </c>
      <c r="N1925" s="2">
        <v>156288191</v>
      </c>
      <c r="O1925" s="2" t="s">
        <v>738</v>
      </c>
      <c r="P1925" s="2" t="s">
        <v>739</v>
      </c>
      <c r="Q1925" s="2" t="s">
        <v>740</v>
      </c>
      <c r="R1925" s="2" t="s">
        <v>741</v>
      </c>
      <c r="U1925" s="2" t="s">
        <v>743</v>
      </c>
    </row>
    <row r="1926" spans="1:70" s="2" customFormat="1" ht="13" x14ac:dyDescent="0.3">
      <c r="A1926" s="2" t="s">
        <v>11404</v>
      </c>
      <c r="B1926" s="2" t="s">
        <v>10734</v>
      </c>
      <c r="C1926" s="9" t="s">
        <v>7891</v>
      </c>
      <c r="D1926" s="2" t="s">
        <v>10735</v>
      </c>
      <c r="E1926" s="2" t="s">
        <v>10736</v>
      </c>
      <c r="U1926" s="2" t="s">
        <v>7891</v>
      </c>
      <c r="V1926" s="2" t="s">
        <v>10737</v>
      </c>
      <c r="W1926" s="2" t="s">
        <v>7891</v>
      </c>
      <c r="X1926" s="2" t="s">
        <v>7891</v>
      </c>
      <c r="Y1926" s="2" t="s">
        <v>7891</v>
      </c>
      <c r="Z1926" s="2" t="s">
        <v>7891</v>
      </c>
      <c r="AA1926" s="2" t="s">
        <v>7891</v>
      </c>
      <c r="AB1926" s="2" t="s">
        <v>7891</v>
      </c>
      <c r="AC1926" s="2" t="s">
        <v>7891</v>
      </c>
      <c r="AD1926" s="2" t="s">
        <v>7891</v>
      </c>
      <c r="AE1926" s="2" t="s">
        <v>7891</v>
      </c>
      <c r="AF1926" s="2" t="s">
        <v>7891</v>
      </c>
      <c r="AG1926" s="2" t="s">
        <v>7891</v>
      </c>
      <c r="AH1926" s="2" t="s">
        <v>7891</v>
      </c>
      <c r="AI1926" s="2" t="s">
        <v>7891</v>
      </c>
      <c r="AJ1926" s="2" t="s">
        <v>7891</v>
      </c>
      <c r="AK1926" s="2" t="s">
        <v>7891</v>
      </c>
      <c r="AL1926" s="2" t="s">
        <v>7891</v>
      </c>
      <c r="AM1926" s="2" t="s">
        <v>7891</v>
      </c>
      <c r="AN1926" s="2" t="s">
        <v>7891</v>
      </c>
      <c r="AO1926" s="2" t="s">
        <v>10738</v>
      </c>
      <c r="AP1926" s="2" t="s">
        <v>10739</v>
      </c>
      <c r="AQ1926" s="2" t="s">
        <v>7891</v>
      </c>
      <c r="AR1926" s="2" t="s">
        <v>7891</v>
      </c>
      <c r="AS1926" s="2" t="s">
        <v>7891</v>
      </c>
      <c r="AT1926" s="2" t="s">
        <v>7891</v>
      </c>
      <c r="AU1926" s="2">
        <v>2021</v>
      </c>
      <c r="AV1926" s="2">
        <v>75</v>
      </c>
      <c r="AW1926" s="2">
        <v>3</v>
      </c>
      <c r="AX1926" s="2" t="s">
        <v>7891</v>
      </c>
      <c r="AY1926" s="2" t="s">
        <v>7891</v>
      </c>
      <c r="AZ1926" s="2" t="s">
        <v>7891</v>
      </c>
      <c r="BA1926" s="2" t="s">
        <v>7891</v>
      </c>
      <c r="BB1926" s="2">
        <v>769</v>
      </c>
      <c r="BC1926" s="2">
        <v>802</v>
      </c>
      <c r="BD1926" s="2" t="s">
        <v>10740</v>
      </c>
      <c r="BE1926" s="2" t="s">
        <v>10741</v>
      </c>
      <c r="BF1926" s="2" t="s">
        <v>7891</v>
      </c>
      <c r="BG1926" s="2" t="s">
        <v>7891</v>
      </c>
      <c r="BH1926" s="2" t="s">
        <v>7891</v>
      </c>
      <c r="BI1926" s="2" t="s">
        <v>7891</v>
      </c>
      <c r="BJ1926" s="2" t="s">
        <v>7891</v>
      </c>
      <c r="BK1926" s="2" t="s">
        <v>7891</v>
      </c>
      <c r="BL1926" s="2" t="s">
        <v>7891</v>
      </c>
      <c r="BM1926" s="2" t="s">
        <v>7891</v>
      </c>
      <c r="BN1926" s="2" t="s">
        <v>7891</v>
      </c>
      <c r="BO1926" s="2" t="s">
        <v>7891</v>
      </c>
      <c r="BP1926" s="2" t="s">
        <v>7891</v>
      </c>
      <c r="BQ1926" s="2" t="s">
        <v>7891</v>
      </c>
      <c r="BR1926" s="2" t="s">
        <v>10742</v>
      </c>
    </row>
    <row r="1927" spans="1:70" s="2" customFormat="1" ht="13" x14ac:dyDescent="0.3">
      <c r="A1927" s="2" t="s">
        <v>3856</v>
      </c>
      <c r="B1927" s="2" t="s">
        <v>3833</v>
      </c>
      <c r="C1927" s="9">
        <v>2021</v>
      </c>
      <c r="D1927" s="2" t="s">
        <v>3832</v>
      </c>
      <c r="E1927" s="2" t="s">
        <v>3834</v>
      </c>
      <c r="F1927" s="2" t="s">
        <v>3839</v>
      </c>
      <c r="G1927" s="2" t="str">
        <f>"03535053"</f>
        <v>03535053</v>
      </c>
      <c r="I1927" s="2" t="str">
        <f>"20210101"</f>
        <v>20210101</v>
      </c>
      <c r="J1927" s="2">
        <v>33</v>
      </c>
      <c r="K1927" s="2">
        <v>2</v>
      </c>
      <c r="L1927" s="2">
        <v>147</v>
      </c>
      <c r="M1927" s="2">
        <v>5</v>
      </c>
      <c r="N1927" s="2" t="s">
        <v>3835</v>
      </c>
      <c r="O1927" s="2" t="s">
        <v>3836</v>
      </c>
      <c r="P1927" s="2" t="s">
        <v>3837</v>
      </c>
      <c r="Q1927" s="2" t="s">
        <v>1495</v>
      </c>
      <c r="R1927" s="2" t="s">
        <v>3838</v>
      </c>
      <c r="T1927" s="2" t="s">
        <v>3839</v>
      </c>
      <c r="U1927" s="2" t="s">
        <v>3840</v>
      </c>
    </row>
    <row r="1928" spans="1:70" s="2" customFormat="1" ht="13" x14ac:dyDescent="0.3">
      <c r="A1928" s="2" t="s">
        <v>11404</v>
      </c>
      <c r="B1928" s="2" t="s">
        <v>11389</v>
      </c>
      <c r="C1928" s="9" t="s">
        <v>7891</v>
      </c>
      <c r="D1928" s="2" t="s">
        <v>11390</v>
      </c>
      <c r="E1928" s="2" t="s">
        <v>11391</v>
      </c>
      <c r="U1928" s="2" t="s">
        <v>7891</v>
      </c>
      <c r="V1928" s="2" t="s">
        <v>11392</v>
      </c>
      <c r="W1928" s="2" t="s">
        <v>7891</v>
      </c>
      <c r="X1928" s="2" t="s">
        <v>7891</v>
      </c>
      <c r="Y1928" s="2" t="s">
        <v>7891</v>
      </c>
      <c r="Z1928" s="2" t="s">
        <v>7891</v>
      </c>
      <c r="AA1928" s="2" t="s">
        <v>7891</v>
      </c>
      <c r="AB1928" s="2" t="s">
        <v>11393</v>
      </c>
      <c r="AC1928" s="2" t="s">
        <v>7891</v>
      </c>
      <c r="AD1928" s="2" t="s">
        <v>7891</v>
      </c>
      <c r="AE1928" s="2" t="s">
        <v>7891</v>
      </c>
      <c r="AF1928" s="2" t="s">
        <v>7891</v>
      </c>
      <c r="AG1928" s="2" t="s">
        <v>7891</v>
      </c>
      <c r="AH1928" s="2" t="s">
        <v>7891</v>
      </c>
      <c r="AI1928" s="2" t="s">
        <v>7891</v>
      </c>
      <c r="AJ1928" s="2" t="s">
        <v>7891</v>
      </c>
      <c r="AK1928" s="2" t="s">
        <v>7891</v>
      </c>
      <c r="AL1928" s="2" t="s">
        <v>7891</v>
      </c>
      <c r="AM1928" s="2" t="s">
        <v>7891</v>
      </c>
      <c r="AN1928" s="2" t="s">
        <v>7891</v>
      </c>
      <c r="AO1928" s="2" t="s">
        <v>11394</v>
      </c>
      <c r="AP1928" s="2" t="s">
        <v>7891</v>
      </c>
      <c r="AQ1928" s="2" t="s">
        <v>7891</v>
      </c>
      <c r="AR1928" s="2" t="s">
        <v>7891</v>
      </c>
      <c r="AS1928" s="2" t="s">
        <v>7891</v>
      </c>
      <c r="AT1928" s="2" t="s">
        <v>7891</v>
      </c>
      <c r="AU1928" s="2">
        <v>2020</v>
      </c>
      <c r="AV1928" s="2">
        <v>4</v>
      </c>
      <c r="AW1928" s="2">
        <v>1</v>
      </c>
      <c r="AX1928" s="2" t="s">
        <v>7891</v>
      </c>
      <c r="AY1928" s="2" t="s">
        <v>7891</v>
      </c>
      <c r="AZ1928" s="2" t="s">
        <v>7891</v>
      </c>
      <c r="BA1928" s="2" t="s">
        <v>7891</v>
      </c>
      <c r="BB1928" s="2">
        <v>199</v>
      </c>
      <c r="BC1928" s="2">
        <v>203</v>
      </c>
      <c r="BD1928" s="2" t="s">
        <v>7891</v>
      </c>
      <c r="BE1928" s="2" t="s">
        <v>11395</v>
      </c>
      <c r="BF1928" s="2" t="s">
        <v>7891</v>
      </c>
      <c r="BG1928" s="2" t="s">
        <v>7891</v>
      </c>
      <c r="BH1928" s="2" t="s">
        <v>7891</v>
      </c>
      <c r="BI1928" s="2" t="s">
        <v>7891</v>
      </c>
      <c r="BJ1928" s="2" t="s">
        <v>7891</v>
      </c>
      <c r="BK1928" s="2" t="s">
        <v>7891</v>
      </c>
      <c r="BL1928" s="2" t="s">
        <v>7891</v>
      </c>
      <c r="BM1928" s="2">
        <v>33987498</v>
      </c>
      <c r="BN1928" s="2" t="s">
        <v>7891</v>
      </c>
      <c r="BO1928" s="2" t="s">
        <v>7891</v>
      </c>
      <c r="BP1928" s="2" t="s">
        <v>7891</v>
      </c>
      <c r="BQ1928" s="2" t="s">
        <v>7891</v>
      </c>
      <c r="BR1928" s="2" t="s">
        <v>11396</v>
      </c>
    </row>
    <row r="1929" spans="1:70" s="2" customFormat="1" ht="13" x14ac:dyDescent="0.3">
      <c r="A1929" s="2" t="s">
        <v>6816</v>
      </c>
      <c r="B1929" s="2" t="s">
        <v>5285</v>
      </c>
      <c r="C1929" s="9">
        <v>2021</v>
      </c>
      <c r="D1929" s="2" t="s">
        <v>5284</v>
      </c>
      <c r="E1929" s="2" t="s">
        <v>4240</v>
      </c>
      <c r="G1929" s="2" t="s">
        <v>5286</v>
      </c>
      <c r="H1929" s="2" t="s">
        <v>5287</v>
      </c>
      <c r="K1929" s="11">
        <v>44522</v>
      </c>
      <c r="L1929" s="2" t="s">
        <v>5288</v>
      </c>
      <c r="N1929" s="2" t="s">
        <v>5289</v>
      </c>
    </row>
    <row r="1930" spans="1:70" s="2" customFormat="1" ht="13" x14ac:dyDescent="0.3">
      <c r="A1930" s="2" t="s">
        <v>6816</v>
      </c>
      <c r="B1930" s="2" t="s">
        <v>6612</v>
      </c>
      <c r="C1930" s="9">
        <v>2022</v>
      </c>
      <c r="D1930" s="2" t="s">
        <v>6611</v>
      </c>
      <c r="E1930" s="2" t="s">
        <v>6615</v>
      </c>
      <c r="G1930" s="2" t="s">
        <v>6613</v>
      </c>
      <c r="H1930" s="2" t="s">
        <v>6614</v>
      </c>
      <c r="K1930" s="11">
        <v>44445</v>
      </c>
      <c r="N1930" s="2" t="s">
        <v>6616</v>
      </c>
    </row>
    <row r="1931" spans="1:70" s="2" customFormat="1" ht="13" x14ac:dyDescent="0.3">
      <c r="A1931" s="2" t="s">
        <v>11404</v>
      </c>
      <c r="B1931" s="2" t="s">
        <v>8937</v>
      </c>
      <c r="C1931" s="9" t="s">
        <v>7891</v>
      </c>
      <c r="D1931" s="2" t="s">
        <v>5284</v>
      </c>
      <c r="E1931" s="2" t="s">
        <v>8255</v>
      </c>
      <c r="U1931" s="2" t="s">
        <v>7891</v>
      </c>
      <c r="V1931" s="2" t="s">
        <v>8938</v>
      </c>
      <c r="W1931" s="2" t="s">
        <v>7891</v>
      </c>
      <c r="X1931" s="2" t="s">
        <v>7891</v>
      </c>
      <c r="Y1931" s="2" t="s">
        <v>7891</v>
      </c>
      <c r="Z1931" s="2" t="s">
        <v>7891</v>
      </c>
      <c r="AA1931" s="2" t="s">
        <v>7891</v>
      </c>
      <c r="AB1931" s="2" t="s">
        <v>7891</v>
      </c>
      <c r="AC1931" s="2" t="s">
        <v>7891</v>
      </c>
      <c r="AD1931" s="2" t="s">
        <v>7891</v>
      </c>
      <c r="AE1931" s="2" t="s">
        <v>7891</v>
      </c>
      <c r="AF1931" s="2" t="s">
        <v>7891</v>
      </c>
      <c r="AG1931" s="2" t="s">
        <v>7891</v>
      </c>
      <c r="AH1931" s="2" t="s">
        <v>7891</v>
      </c>
      <c r="AI1931" s="2" t="s">
        <v>7891</v>
      </c>
      <c r="AJ1931" s="2" t="s">
        <v>7891</v>
      </c>
      <c r="AK1931" s="2" t="s">
        <v>7891</v>
      </c>
      <c r="AL1931" s="2" t="s">
        <v>7891</v>
      </c>
      <c r="AM1931" s="2" t="s">
        <v>7891</v>
      </c>
      <c r="AN1931" s="2" t="s">
        <v>7891</v>
      </c>
      <c r="AO1931" s="2" t="s">
        <v>8259</v>
      </c>
      <c r="AP1931" s="2" t="s">
        <v>7891</v>
      </c>
      <c r="AQ1931" s="2" t="s">
        <v>7891</v>
      </c>
      <c r="AR1931" s="2" t="s">
        <v>7891</v>
      </c>
      <c r="AS1931" s="2" t="s">
        <v>7891</v>
      </c>
      <c r="AT1931" s="2" t="s">
        <v>8934</v>
      </c>
      <c r="AU1931" s="2">
        <v>2021</v>
      </c>
      <c r="AV1931" s="2">
        <v>12</v>
      </c>
      <c r="AW1931" s="2" t="s">
        <v>7891</v>
      </c>
      <c r="AX1931" s="2" t="s">
        <v>7891</v>
      </c>
      <c r="AY1931" s="2" t="s">
        <v>7891</v>
      </c>
      <c r="AZ1931" s="2" t="s">
        <v>7891</v>
      </c>
      <c r="BA1931" s="2" t="s">
        <v>7891</v>
      </c>
      <c r="BB1931" s="2" t="s">
        <v>7891</v>
      </c>
      <c r="BC1931" s="2" t="s">
        <v>7891</v>
      </c>
      <c r="BD1931" s="2">
        <v>707622</v>
      </c>
      <c r="BE1931" s="2" t="s">
        <v>5289</v>
      </c>
      <c r="BF1931" s="2" t="s">
        <v>7891</v>
      </c>
      <c r="BG1931" s="2" t="s">
        <v>7891</v>
      </c>
      <c r="BH1931" s="2" t="s">
        <v>7891</v>
      </c>
      <c r="BI1931" s="2" t="s">
        <v>7891</v>
      </c>
      <c r="BJ1931" s="2" t="s">
        <v>7891</v>
      </c>
      <c r="BK1931" s="2" t="s">
        <v>7891</v>
      </c>
      <c r="BL1931" s="2" t="s">
        <v>7891</v>
      </c>
      <c r="BM1931" s="2">
        <v>34803753</v>
      </c>
      <c r="BN1931" s="2" t="s">
        <v>7891</v>
      </c>
      <c r="BO1931" s="2" t="s">
        <v>7891</v>
      </c>
      <c r="BP1931" s="2" t="s">
        <v>7891</v>
      </c>
      <c r="BQ1931" s="2" t="s">
        <v>7891</v>
      </c>
      <c r="BR1931" s="2" t="s">
        <v>8939</v>
      </c>
    </row>
    <row r="1932" spans="1:70" s="2" customFormat="1" ht="13" x14ac:dyDescent="0.3">
      <c r="A1932" s="2" t="s">
        <v>6816</v>
      </c>
      <c r="B1932" s="2" t="s">
        <v>5648</v>
      </c>
      <c r="C1932" s="9">
        <v>2021</v>
      </c>
      <c r="D1932" s="2" t="s">
        <v>5647</v>
      </c>
      <c r="E1932" s="2" t="s">
        <v>5651</v>
      </c>
      <c r="G1932" s="2" t="s">
        <v>5649</v>
      </c>
      <c r="H1932" s="2" t="s">
        <v>5650</v>
      </c>
      <c r="K1932" s="11">
        <v>44412</v>
      </c>
    </row>
    <row r="1933" spans="1:70" s="12" customFormat="1" ht="13" x14ac:dyDescent="0.3">
      <c r="A1933" s="12" t="s">
        <v>6954</v>
      </c>
      <c r="B1933" s="12" t="s">
        <v>6882</v>
      </c>
      <c r="C1933" s="14">
        <v>2021</v>
      </c>
      <c r="D1933" s="12" t="s">
        <v>6881</v>
      </c>
      <c r="E1933" s="12" t="s">
        <v>6885</v>
      </c>
      <c r="G1933" s="12" t="s">
        <v>6883</v>
      </c>
      <c r="H1933" s="12" t="s">
        <v>6884</v>
      </c>
      <c r="K1933" s="13">
        <v>44229</v>
      </c>
      <c r="N1933" s="12" t="s">
        <v>6886</v>
      </c>
    </row>
    <row r="1934" spans="1:70" s="2" customFormat="1" ht="13" x14ac:dyDescent="0.3">
      <c r="A1934" s="2" t="s">
        <v>7505</v>
      </c>
      <c r="B1934" s="2" t="s">
        <v>7441</v>
      </c>
      <c r="C1934" s="9">
        <v>2021</v>
      </c>
      <c r="D1934" s="2" t="s">
        <v>6881</v>
      </c>
      <c r="E1934" s="2" t="s">
        <v>7442</v>
      </c>
      <c r="G1934" s="2">
        <v>174</v>
      </c>
      <c r="J1934" s="2">
        <v>413</v>
      </c>
      <c r="K1934" s="2">
        <v>423</v>
      </c>
      <c r="M1934" s="2">
        <v>2</v>
      </c>
      <c r="N1934" s="2" t="s">
        <v>6886</v>
      </c>
      <c r="O1934" s="2" t="s">
        <v>7443</v>
      </c>
      <c r="P1934" s="2" t="s">
        <v>467</v>
      </c>
      <c r="Q1934" s="2" t="s">
        <v>7218</v>
      </c>
      <c r="S1934" s="2" t="s">
        <v>7219</v>
      </c>
      <c r="T1934" s="2" t="s">
        <v>7444</v>
      </c>
    </row>
    <row r="1935" spans="1:70" s="2" customFormat="1" ht="13" x14ac:dyDescent="0.3">
      <c r="A1935" s="2" t="s">
        <v>6954</v>
      </c>
      <c r="B1935" s="2" t="s">
        <v>6832</v>
      </c>
      <c r="C1935" s="9">
        <v>2022</v>
      </c>
      <c r="D1935" s="2" t="s">
        <v>6831</v>
      </c>
      <c r="E1935" s="2" t="s">
        <v>4157</v>
      </c>
      <c r="G1935" s="2" t="s">
        <v>6833</v>
      </c>
      <c r="H1935" s="2" t="s">
        <v>6834</v>
      </c>
      <c r="K1935" s="11">
        <v>44565</v>
      </c>
    </row>
    <row r="1936" spans="1:70" s="12" customFormat="1" ht="13" x14ac:dyDescent="0.3">
      <c r="A1936" s="12" t="s">
        <v>7505</v>
      </c>
      <c r="B1936" s="12" t="s">
        <v>7380</v>
      </c>
      <c r="C1936" s="14">
        <v>2022</v>
      </c>
      <c r="D1936" s="12" t="s">
        <v>7381</v>
      </c>
      <c r="E1936" s="12" t="s">
        <v>7382</v>
      </c>
      <c r="G1936" s="12">
        <v>38</v>
      </c>
      <c r="H1936" s="12">
        <v>1</v>
      </c>
      <c r="J1936" s="12">
        <v>7</v>
      </c>
      <c r="K1936" s="12">
        <v>16</v>
      </c>
      <c r="N1936" s="12" t="s">
        <v>7383</v>
      </c>
      <c r="O1936" s="12" t="s">
        <v>7384</v>
      </c>
      <c r="P1936" s="12" t="s">
        <v>467</v>
      </c>
      <c r="Q1936" s="12" t="s">
        <v>7218</v>
      </c>
      <c r="R1936" s="12" t="s">
        <v>7385</v>
      </c>
      <c r="S1936" s="12" t="s">
        <v>7219</v>
      </c>
      <c r="T1936" s="12" t="s">
        <v>7386</v>
      </c>
    </row>
    <row r="1937" spans="1:70" s="12" customFormat="1" ht="13" x14ac:dyDescent="0.3">
      <c r="A1937" s="12" t="s">
        <v>11404</v>
      </c>
      <c r="B1937" s="12" t="s">
        <v>8677</v>
      </c>
      <c r="C1937" s="14" t="s">
        <v>7891</v>
      </c>
      <c r="D1937" s="12" t="s">
        <v>8678</v>
      </c>
      <c r="E1937" s="12" t="s">
        <v>8679</v>
      </c>
      <c r="U1937" s="12" t="s">
        <v>7891</v>
      </c>
      <c r="V1937" s="12" t="s">
        <v>8680</v>
      </c>
      <c r="W1937" s="12" t="s">
        <v>7891</v>
      </c>
      <c r="X1937" s="12" t="s">
        <v>7891</v>
      </c>
      <c r="Y1937" s="12" t="s">
        <v>7891</v>
      </c>
      <c r="Z1937" s="12" t="s">
        <v>7891</v>
      </c>
      <c r="AA1937" s="12" t="s">
        <v>8681</v>
      </c>
      <c r="AB1937" s="12" t="s">
        <v>8682</v>
      </c>
      <c r="AC1937" s="12" t="s">
        <v>7891</v>
      </c>
      <c r="AD1937" s="12" t="s">
        <v>7891</v>
      </c>
      <c r="AE1937" s="12" t="s">
        <v>7891</v>
      </c>
      <c r="AF1937" s="12" t="s">
        <v>7891</v>
      </c>
      <c r="AG1937" s="12" t="s">
        <v>7891</v>
      </c>
      <c r="AH1937" s="12" t="s">
        <v>7891</v>
      </c>
      <c r="AI1937" s="12" t="s">
        <v>7891</v>
      </c>
      <c r="AJ1937" s="12" t="s">
        <v>7891</v>
      </c>
      <c r="AK1937" s="12" t="s">
        <v>7891</v>
      </c>
      <c r="AL1937" s="12" t="s">
        <v>7891</v>
      </c>
      <c r="AM1937" s="12" t="s">
        <v>7891</v>
      </c>
      <c r="AN1937" s="12" t="s">
        <v>7891</v>
      </c>
      <c r="AO1937" s="12" t="s">
        <v>8683</v>
      </c>
      <c r="AP1937" s="12" t="s">
        <v>8684</v>
      </c>
      <c r="AQ1937" s="12" t="s">
        <v>7891</v>
      </c>
      <c r="AR1937" s="12" t="s">
        <v>7891</v>
      </c>
      <c r="AS1937" s="12" t="s">
        <v>7891</v>
      </c>
      <c r="AT1937" s="12" t="s">
        <v>8685</v>
      </c>
      <c r="AU1937" s="12">
        <v>2022</v>
      </c>
      <c r="AV1937" s="12">
        <v>38</v>
      </c>
      <c r="AW1937" s="12">
        <v>1</v>
      </c>
      <c r="AX1937" s="12" t="s">
        <v>7891</v>
      </c>
      <c r="AY1937" s="12" t="s">
        <v>7891</v>
      </c>
      <c r="AZ1937" s="12" t="s">
        <v>7891</v>
      </c>
      <c r="BA1937" s="12" t="s">
        <v>7891</v>
      </c>
      <c r="BB1937" s="12">
        <v>7</v>
      </c>
      <c r="BC1937" s="12">
        <v>16</v>
      </c>
      <c r="BD1937" s="12" t="s">
        <v>7891</v>
      </c>
      <c r="BE1937" s="12" t="s">
        <v>8686</v>
      </c>
      <c r="BF1937" s="12" t="s">
        <v>7891</v>
      </c>
      <c r="BG1937" s="12" t="s">
        <v>7891</v>
      </c>
      <c r="BH1937" s="12" t="s">
        <v>7891</v>
      </c>
      <c r="BI1937" s="12" t="s">
        <v>7891</v>
      </c>
      <c r="BJ1937" s="12" t="s">
        <v>7891</v>
      </c>
      <c r="BK1937" s="12" t="s">
        <v>7891</v>
      </c>
      <c r="BL1937" s="12" t="s">
        <v>7891</v>
      </c>
      <c r="BM1937" s="12" t="s">
        <v>7891</v>
      </c>
      <c r="BN1937" s="12" t="s">
        <v>7891</v>
      </c>
      <c r="BO1937" s="12" t="s">
        <v>7891</v>
      </c>
      <c r="BP1937" s="12" t="s">
        <v>7891</v>
      </c>
      <c r="BQ1937" s="12" t="s">
        <v>7891</v>
      </c>
      <c r="BR1937" s="12" t="s">
        <v>8687</v>
      </c>
    </row>
    <row r="1938" spans="1:70" s="2" customFormat="1" ht="13" x14ac:dyDescent="0.3">
      <c r="A1938" s="2" t="s">
        <v>11407</v>
      </c>
      <c r="B1938" s="2" t="s">
        <v>8677</v>
      </c>
      <c r="C1938" s="9" t="s">
        <v>7891</v>
      </c>
      <c r="D1938" s="2" t="s">
        <v>8678</v>
      </c>
      <c r="E1938" s="2" t="s">
        <v>8679</v>
      </c>
      <c r="U1938" s="2" t="s">
        <v>7891</v>
      </c>
      <c r="V1938" s="2" t="s">
        <v>8680</v>
      </c>
      <c r="W1938" s="2" t="s">
        <v>7891</v>
      </c>
      <c r="X1938" s="2" t="s">
        <v>7891</v>
      </c>
      <c r="Y1938" s="2" t="s">
        <v>7891</v>
      </c>
      <c r="Z1938" s="2" t="s">
        <v>7891</v>
      </c>
      <c r="AA1938" s="2" t="s">
        <v>8681</v>
      </c>
      <c r="AB1938" s="2" t="s">
        <v>8682</v>
      </c>
      <c r="AC1938" s="2" t="s">
        <v>7891</v>
      </c>
      <c r="AD1938" s="2" t="s">
        <v>7891</v>
      </c>
      <c r="AE1938" s="2" t="s">
        <v>7891</v>
      </c>
      <c r="AF1938" s="2" t="s">
        <v>7891</v>
      </c>
      <c r="AG1938" s="2" t="s">
        <v>7891</v>
      </c>
      <c r="AH1938" s="2" t="s">
        <v>7891</v>
      </c>
      <c r="AI1938" s="2" t="s">
        <v>7891</v>
      </c>
      <c r="AJ1938" s="2" t="s">
        <v>7891</v>
      </c>
      <c r="AK1938" s="2" t="s">
        <v>7891</v>
      </c>
      <c r="AL1938" s="2" t="s">
        <v>7891</v>
      </c>
      <c r="AM1938" s="2" t="s">
        <v>7891</v>
      </c>
      <c r="AN1938" s="2" t="s">
        <v>7891</v>
      </c>
      <c r="AO1938" s="2" t="s">
        <v>8683</v>
      </c>
      <c r="AP1938" s="2" t="s">
        <v>8684</v>
      </c>
      <c r="AQ1938" s="2" t="s">
        <v>7891</v>
      </c>
      <c r="AR1938" s="2" t="s">
        <v>7891</v>
      </c>
      <c r="AS1938" s="2" t="s">
        <v>7891</v>
      </c>
      <c r="AT1938" s="2" t="s">
        <v>8685</v>
      </c>
      <c r="AU1938" s="2">
        <v>2022</v>
      </c>
      <c r="AV1938" s="2">
        <v>38</v>
      </c>
      <c r="AW1938" s="2">
        <v>1</v>
      </c>
      <c r="AX1938" s="2" t="s">
        <v>7891</v>
      </c>
      <c r="AY1938" s="2" t="s">
        <v>7891</v>
      </c>
      <c r="AZ1938" s="2" t="s">
        <v>7891</v>
      </c>
      <c r="BA1938" s="2" t="s">
        <v>7891</v>
      </c>
      <c r="BB1938" s="2">
        <v>7</v>
      </c>
      <c r="BC1938" s="2">
        <v>16</v>
      </c>
      <c r="BD1938" s="2" t="s">
        <v>7891</v>
      </c>
      <c r="BE1938" s="2" t="s">
        <v>8686</v>
      </c>
      <c r="BF1938" s="2" t="s">
        <v>7891</v>
      </c>
      <c r="BG1938" s="2" t="s">
        <v>7891</v>
      </c>
      <c r="BH1938" s="2" t="s">
        <v>7891</v>
      </c>
      <c r="BI1938" s="2" t="s">
        <v>7891</v>
      </c>
      <c r="BJ1938" s="2" t="s">
        <v>7891</v>
      </c>
      <c r="BK1938" s="2" t="s">
        <v>7891</v>
      </c>
      <c r="BL1938" s="2" t="s">
        <v>7891</v>
      </c>
      <c r="BM1938" s="2" t="s">
        <v>7891</v>
      </c>
      <c r="BN1938" s="2" t="s">
        <v>7891</v>
      </c>
      <c r="BO1938" s="2" t="s">
        <v>7891</v>
      </c>
      <c r="BP1938" s="2" t="s">
        <v>7891</v>
      </c>
      <c r="BQ1938" s="2" t="s">
        <v>7891</v>
      </c>
      <c r="BR1938" s="2" t="s">
        <v>8687</v>
      </c>
    </row>
    <row r="1939" spans="1:70" s="12" customFormat="1" ht="13" x14ac:dyDescent="0.3">
      <c r="A1939" s="12" t="s">
        <v>3856</v>
      </c>
      <c r="B1939" s="12" t="s">
        <v>2532</v>
      </c>
      <c r="C1939" s="14">
        <v>2020</v>
      </c>
      <c r="D1939" s="12" t="s">
        <v>2531</v>
      </c>
      <c r="E1939" s="12" t="s">
        <v>2533</v>
      </c>
      <c r="F1939" s="12" t="s">
        <v>2537</v>
      </c>
      <c r="G1939" s="12" t="str">
        <f>"22150366"</f>
        <v>22150366</v>
      </c>
      <c r="I1939" s="12" t="str">
        <f>"20201201"</f>
        <v>20201201</v>
      </c>
      <c r="J1939" s="12">
        <v>7</v>
      </c>
      <c r="K1939" s="12">
        <v>12</v>
      </c>
      <c r="L1939" s="12">
        <v>1014</v>
      </c>
      <c r="M1939" s="12">
        <v>2</v>
      </c>
      <c r="N1939" s="12" t="s">
        <v>2534</v>
      </c>
      <c r="O1939" s="12" t="s">
        <v>2535</v>
      </c>
      <c r="P1939" s="12" t="s">
        <v>2124</v>
      </c>
      <c r="Q1939" s="12" t="s">
        <v>1495</v>
      </c>
      <c r="R1939" s="12" t="s">
        <v>2536</v>
      </c>
      <c r="T1939" s="12" t="s">
        <v>2537</v>
      </c>
      <c r="U1939" s="12" t="s">
        <v>2538</v>
      </c>
    </row>
    <row r="1940" spans="1:70" s="2" customFormat="1" ht="13" x14ac:dyDescent="0.3">
      <c r="A1940" s="2" t="s">
        <v>4015</v>
      </c>
      <c r="B1940" s="2" t="s">
        <v>2532</v>
      </c>
      <c r="C1940" s="9">
        <v>2020</v>
      </c>
      <c r="D1940" s="2" t="s">
        <v>2531</v>
      </c>
      <c r="E1940" s="2" t="s">
        <v>2533</v>
      </c>
      <c r="F1940" s="2" t="s">
        <v>2537</v>
      </c>
      <c r="G1940" s="2" t="str">
        <f>"22150366"</f>
        <v>22150366</v>
      </c>
      <c r="I1940" s="2" t="str">
        <f>"20201201"</f>
        <v>20201201</v>
      </c>
      <c r="J1940" s="2">
        <v>7</v>
      </c>
      <c r="K1940" s="2">
        <v>12</v>
      </c>
      <c r="L1940" s="2">
        <v>1014</v>
      </c>
      <c r="M1940" s="2">
        <v>2</v>
      </c>
      <c r="N1940" s="2" t="s">
        <v>2534</v>
      </c>
      <c r="O1940" s="2" t="s">
        <v>2535</v>
      </c>
      <c r="P1940" s="2" t="s">
        <v>2124</v>
      </c>
      <c r="Q1940" s="2" t="s">
        <v>1495</v>
      </c>
      <c r="R1940" s="2" t="s">
        <v>2536</v>
      </c>
      <c r="T1940" s="2" t="s">
        <v>2537</v>
      </c>
      <c r="U1940" s="2" t="s">
        <v>2538</v>
      </c>
    </row>
    <row r="1941" spans="1:70" s="2" customFormat="1" ht="13" x14ac:dyDescent="0.3">
      <c r="A1941" s="2" t="s">
        <v>6816</v>
      </c>
      <c r="B1941" s="2" t="s">
        <v>5137</v>
      </c>
      <c r="C1941" s="9">
        <v>2021</v>
      </c>
      <c r="D1941" s="2" t="s">
        <v>5136</v>
      </c>
      <c r="E1941" s="2" t="s">
        <v>4762</v>
      </c>
      <c r="G1941" s="2" t="s">
        <v>5138</v>
      </c>
      <c r="H1941" s="2" t="s">
        <v>5139</v>
      </c>
      <c r="K1941" s="11">
        <v>44557</v>
      </c>
      <c r="L1941" s="2" t="s">
        <v>5140</v>
      </c>
      <c r="N1941" s="2" t="s">
        <v>5141</v>
      </c>
    </row>
    <row r="1942" spans="1:70" s="12" customFormat="1" ht="13" x14ac:dyDescent="0.3">
      <c r="A1942" s="12" t="s">
        <v>11404</v>
      </c>
      <c r="B1942" s="12" t="s">
        <v>8767</v>
      </c>
      <c r="C1942" s="14" t="s">
        <v>7891</v>
      </c>
      <c r="D1942" s="12" t="s">
        <v>5136</v>
      </c>
      <c r="E1942" s="12" t="s">
        <v>8768</v>
      </c>
      <c r="U1942" s="12" t="s">
        <v>7891</v>
      </c>
      <c r="V1942" s="12" t="s">
        <v>8769</v>
      </c>
      <c r="W1942" s="12" t="s">
        <v>7891</v>
      </c>
      <c r="X1942" s="12" t="s">
        <v>7891</v>
      </c>
      <c r="Y1942" s="12" t="s">
        <v>7891</v>
      </c>
      <c r="Z1942" s="12" t="s">
        <v>7891</v>
      </c>
      <c r="AA1942" s="12" t="s">
        <v>8770</v>
      </c>
      <c r="AB1942" s="12" t="s">
        <v>8771</v>
      </c>
      <c r="AC1942" s="12" t="s">
        <v>7891</v>
      </c>
      <c r="AD1942" s="12" t="s">
        <v>7891</v>
      </c>
      <c r="AE1942" s="12" t="s">
        <v>7891</v>
      </c>
      <c r="AF1942" s="12" t="s">
        <v>7891</v>
      </c>
      <c r="AG1942" s="12" t="s">
        <v>7891</v>
      </c>
      <c r="AH1942" s="12" t="s">
        <v>7891</v>
      </c>
      <c r="AI1942" s="12" t="s">
        <v>7891</v>
      </c>
      <c r="AJ1942" s="12" t="s">
        <v>7891</v>
      </c>
      <c r="AK1942" s="12" t="s">
        <v>7891</v>
      </c>
      <c r="AL1942" s="12" t="s">
        <v>7891</v>
      </c>
      <c r="AM1942" s="12" t="s">
        <v>7891</v>
      </c>
      <c r="AN1942" s="12" t="s">
        <v>7891</v>
      </c>
      <c r="AO1942" s="12" t="s">
        <v>7891</v>
      </c>
      <c r="AP1942" s="12" t="s">
        <v>8772</v>
      </c>
      <c r="AQ1942" s="12" t="s">
        <v>7891</v>
      </c>
      <c r="AR1942" s="12" t="s">
        <v>7891</v>
      </c>
      <c r="AS1942" s="12" t="s">
        <v>7891</v>
      </c>
      <c r="AT1942" s="12" t="s">
        <v>8773</v>
      </c>
      <c r="AU1942" s="12">
        <v>2021</v>
      </c>
      <c r="AV1942" s="12">
        <v>6</v>
      </c>
      <c r="AW1942" s="12" t="s">
        <v>7891</v>
      </c>
      <c r="AX1942" s="12" t="s">
        <v>7891</v>
      </c>
      <c r="AY1942" s="12" t="s">
        <v>7891</v>
      </c>
      <c r="AZ1942" s="12" t="s">
        <v>7891</v>
      </c>
      <c r="BA1942" s="12" t="s">
        <v>7891</v>
      </c>
      <c r="BB1942" s="12" t="s">
        <v>7891</v>
      </c>
      <c r="BC1942" s="12" t="s">
        <v>7891</v>
      </c>
      <c r="BD1942" s="12">
        <v>728170</v>
      </c>
      <c r="BE1942" s="12" t="s">
        <v>5141</v>
      </c>
      <c r="BF1942" s="12" t="s">
        <v>7891</v>
      </c>
      <c r="BG1942" s="12" t="s">
        <v>7891</v>
      </c>
      <c r="BH1942" s="12" t="s">
        <v>7891</v>
      </c>
      <c r="BI1942" s="12" t="s">
        <v>7891</v>
      </c>
      <c r="BJ1942" s="12" t="s">
        <v>7891</v>
      </c>
      <c r="BK1942" s="12" t="s">
        <v>7891</v>
      </c>
      <c r="BL1942" s="12" t="s">
        <v>7891</v>
      </c>
      <c r="BM1942" s="12">
        <v>34957291</v>
      </c>
      <c r="BN1942" s="12" t="s">
        <v>7891</v>
      </c>
      <c r="BO1942" s="12" t="s">
        <v>7891</v>
      </c>
      <c r="BP1942" s="12" t="s">
        <v>7891</v>
      </c>
      <c r="BQ1942" s="12" t="s">
        <v>7891</v>
      </c>
      <c r="BR1942" s="12" t="s">
        <v>8774</v>
      </c>
    </row>
    <row r="1943" spans="1:70" s="12" customFormat="1" ht="13" x14ac:dyDescent="0.3">
      <c r="A1943" s="12" t="s">
        <v>6816</v>
      </c>
      <c r="B1943" s="12" t="s">
        <v>4814</v>
      </c>
      <c r="C1943" s="14">
        <v>2021</v>
      </c>
      <c r="D1943" s="12" t="s">
        <v>4813</v>
      </c>
      <c r="E1943" s="12" t="s">
        <v>4817</v>
      </c>
      <c r="G1943" s="12" t="s">
        <v>4815</v>
      </c>
      <c r="H1943" s="12" t="s">
        <v>4816</v>
      </c>
      <c r="K1943" s="13">
        <v>44399</v>
      </c>
      <c r="N1943" s="12" t="s">
        <v>3001</v>
      </c>
    </row>
    <row r="1944" spans="1:70" s="12" customFormat="1" ht="13" x14ac:dyDescent="0.3">
      <c r="A1944" s="12" t="s">
        <v>6954</v>
      </c>
      <c r="B1944" s="12" t="s">
        <v>4814</v>
      </c>
      <c r="C1944" s="14">
        <v>2021</v>
      </c>
      <c r="D1944" s="12" t="s">
        <v>4813</v>
      </c>
      <c r="E1944" s="12" t="s">
        <v>4817</v>
      </c>
      <c r="G1944" s="12" t="s">
        <v>4815</v>
      </c>
      <c r="H1944" s="12" t="s">
        <v>4816</v>
      </c>
      <c r="K1944" s="13">
        <v>44399</v>
      </c>
      <c r="N1944" s="12" t="s">
        <v>3001</v>
      </c>
    </row>
    <row r="1945" spans="1:70" s="12" customFormat="1" ht="13" x14ac:dyDescent="0.3">
      <c r="A1945" s="12" t="s">
        <v>7505</v>
      </c>
      <c r="B1945" s="12" t="s">
        <v>7472</v>
      </c>
      <c r="C1945" s="14">
        <v>2021</v>
      </c>
      <c r="D1945" s="12" t="s">
        <v>7473</v>
      </c>
      <c r="E1945" s="12" t="s">
        <v>2999</v>
      </c>
      <c r="G1945" s="12">
        <v>27</v>
      </c>
      <c r="H1945" s="12">
        <v>4</v>
      </c>
      <c r="J1945" s="12">
        <v>579</v>
      </c>
      <c r="K1945" s="12">
        <v>592</v>
      </c>
      <c r="N1945" s="12" t="s">
        <v>3001</v>
      </c>
      <c r="O1945" s="12" t="s">
        <v>7474</v>
      </c>
      <c r="P1945" s="12" t="s">
        <v>467</v>
      </c>
      <c r="Q1945" s="12" t="s">
        <v>7218</v>
      </c>
      <c r="S1945" s="12" t="s">
        <v>7219</v>
      </c>
      <c r="T1945" s="12" t="s">
        <v>7475</v>
      </c>
    </row>
    <row r="1946" spans="1:70" s="12" customFormat="1" ht="13" x14ac:dyDescent="0.3">
      <c r="A1946" s="12" t="s">
        <v>11404</v>
      </c>
      <c r="B1946" s="12" t="s">
        <v>9120</v>
      </c>
      <c r="C1946" s="14" t="s">
        <v>7891</v>
      </c>
      <c r="D1946" s="12" t="s">
        <v>7473</v>
      </c>
      <c r="E1946" s="12" t="s">
        <v>9121</v>
      </c>
      <c r="U1946" s="12" t="s">
        <v>7891</v>
      </c>
      <c r="V1946" s="12" t="s">
        <v>9122</v>
      </c>
      <c r="W1946" s="12" t="s">
        <v>7891</v>
      </c>
      <c r="X1946" s="12" t="s">
        <v>7891</v>
      </c>
      <c r="Y1946" s="12" t="s">
        <v>7891</v>
      </c>
      <c r="Z1946" s="12" t="s">
        <v>7891</v>
      </c>
      <c r="AA1946" s="12" t="s">
        <v>7891</v>
      </c>
      <c r="AB1946" s="12" t="s">
        <v>7891</v>
      </c>
      <c r="AC1946" s="12" t="s">
        <v>7891</v>
      </c>
      <c r="AD1946" s="12" t="s">
        <v>7891</v>
      </c>
      <c r="AE1946" s="12" t="s">
        <v>7891</v>
      </c>
      <c r="AF1946" s="12" t="s">
        <v>7891</v>
      </c>
      <c r="AG1946" s="12" t="s">
        <v>7891</v>
      </c>
      <c r="AH1946" s="12" t="s">
        <v>7891</v>
      </c>
      <c r="AI1946" s="12" t="s">
        <v>7891</v>
      </c>
      <c r="AJ1946" s="12" t="s">
        <v>7891</v>
      </c>
      <c r="AK1946" s="12" t="s">
        <v>7891</v>
      </c>
      <c r="AL1946" s="12" t="s">
        <v>7891</v>
      </c>
      <c r="AM1946" s="12" t="s">
        <v>7891</v>
      </c>
      <c r="AN1946" s="12" t="s">
        <v>7891</v>
      </c>
      <c r="AO1946" s="12" t="s">
        <v>9123</v>
      </c>
      <c r="AP1946" s="12" t="s">
        <v>9124</v>
      </c>
      <c r="AQ1946" s="12" t="s">
        <v>7891</v>
      </c>
      <c r="AR1946" s="12" t="s">
        <v>7891</v>
      </c>
      <c r="AS1946" s="12" t="s">
        <v>7891</v>
      </c>
      <c r="AT1946" s="12" t="s">
        <v>9082</v>
      </c>
      <c r="AU1946" s="12">
        <v>2021</v>
      </c>
      <c r="AV1946" s="12">
        <v>27</v>
      </c>
      <c r="AW1946" s="12">
        <v>4</v>
      </c>
      <c r="AX1946" s="12" t="s">
        <v>7891</v>
      </c>
      <c r="AY1946" s="12" t="s">
        <v>7891</v>
      </c>
      <c r="AZ1946" s="12" t="s">
        <v>7891</v>
      </c>
      <c r="BA1946" s="12" t="s">
        <v>7891</v>
      </c>
      <c r="BB1946" s="12">
        <v>579</v>
      </c>
      <c r="BC1946" s="12">
        <v>592</v>
      </c>
      <c r="BD1946" s="12" t="s">
        <v>7891</v>
      </c>
      <c r="BE1946" s="12" t="s">
        <v>3001</v>
      </c>
      <c r="BF1946" s="12" t="s">
        <v>7891</v>
      </c>
      <c r="BG1946" s="12" t="s">
        <v>7891</v>
      </c>
      <c r="BH1946" s="12" t="s">
        <v>7891</v>
      </c>
      <c r="BI1946" s="12" t="s">
        <v>7891</v>
      </c>
      <c r="BJ1946" s="12" t="s">
        <v>7891</v>
      </c>
      <c r="BK1946" s="12" t="s">
        <v>7891</v>
      </c>
      <c r="BL1946" s="12" t="s">
        <v>7891</v>
      </c>
      <c r="BM1946" s="12">
        <v>34291976</v>
      </c>
      <c r="BN1946" s="12" t="s">
        <v>7891</v>
      </c>
      <c r="BO1946" s="12" t="s">
        <v>7891</v>
      </c>
      <c r="BP1946" s="12" t="s">
        <v>7891</v>
      </c>
      <c r="BQ1946" s="12" t="s">
        <v>7891</v>
      </c>
      <c r="BR1946" s="12" t="s">
        <v>9125</v>
      </c>
    </row>
    <row r="1947" spans="1:70" s="12" customFormat="1" ht="13" x14ac:dyDescent="0.3">
      <c r="A1947" s="12" t="s">
        <v>11407</v>
      </c>
      <c r="B1947" s="12" t="s">
        <v>9120</v>
      </c>
      <c r="C1947" s="14" t="s">
        <v>7891</v>
      </c>
      <c r="D1947" s="12" t="s">
        <v>7473</v>
      </c>
      <c r="E1947" s="12" t="s">
        <v>9121</v>
      </c>
      <c r="U1947" s="12" t="s">
        <v>7891</v>
      </c>
      <c r="V1947" s="12" t="s">
        <v>9122</v>
      </c>
      <c r="W1947" s="12" t="s">
        <v>7891</v>
      </c>
      <c r="X1947" s="12" t="s">
        <v>7891</v>
      </c>
      <c r="Y1947" s="12" t="s">
        <v>7891</v>
      </c>
      <c r="Z1947" s="12" t="s">
        <v>7891</v>
      </c>
      <c r="AA1947" s="12" t="s">
        <v>7891</v>
      </c>
      <c r="AB1947" s="12" t="s">
        <v>7891</v>
      </c>
      <c r="AC1947" s="12" t="s">
        <v>7891</v>
      </c>
      <c r="AD1947" s="12" t="s">
        <v>7891</v>
      </c>
      <c r="AE1947" s="12" t="s">
        <v>7891</v>
      </c>
      <c r="AF1947" s="12" t="s">
        <v>7891</v>
      </c>
      <c r="AG1947" s="12" t="s">
        <v>7891</v>
      </c>
      <c r="AH1947" s="12" t="s">
        <v>7891</v>
      </c>
      <c r="AI1947" s="12" t="s">
        <v>7891</v>
      </c>
      <c r="AJ1947" s="12" t="s">
        <v>7891</v>
      </c>
      <c r="AK1947" s="12" t="s">
        <v>7891</v>
      </c>
      <c r="AL1947" s="12" t="s">
        <v>7891</v>
      </c>
      <c r="AM1947" s="12" t="s">
        <v>7891</v>
      </c>
      <c r="AN1947" s="12" t="s">
        <v>7891</v>
      </c>
      <c r="AO1947" s="12" t="s">
        <v>9123</v>
      </c>
      <c r="AP1947" s="12" t="s">
        <v>9124</v>
      </c>
      <c r="AQ1947" s="12" t="s">
        <v>7891</v>
      </c>
      <c r="AR1947" s="12" t="s">
        <v>7891</v>
      </c>
      <c r="AS1947" s="12" t="s">
        <v>7891</v>
      </c>
      <c r="AT1947" s="12" t="s">
        <v>9082</v>
      </c>
      <c r="AU1947" s="12">
        <v>2021</v>
      </c>
      <c r="AV1947" s="12">
        <v>27</v>
      </c>
      <c r="AW1947" s="12">
        <v>4</v>
      </c>
      <c r="AX1947" s="12" t="s">
        <v>7891</v>
      </c>
      <c r="AY1947" s="12" t="s">
        <v>7891</v>
      </c>
      <c r="AZ1947" s="12" t="s">
        <v>7891</v>
      </c>
      <c r="BA1947" s="12" t="s">
        <v>7891</v>
      </c>
      <c r="BB1947" s="12">
        <v>579</v>
      </c>
      <c r="BC1947" s="12">
        <v>592</v>
      </c>
      <c r="BD1947" s="12" t="s">
        <v>7891</v>
      </c>
      <c r="BE1947" s="12" t="s">
        <v>3001</v>
      </c>
      <c r="BF1947" s="12" t="s">
        <v>7891</v>
      </c>
      <c r="BG1947" s="12" t="s">
        <v>7891</v>
      </c>
      <c r="BH1947" s="12" t="s">
        <v>7891</v>
      </c>
      <c r="BI1947" s="12" t="s">
        <v>7891</v>
      </c>
      <c r="BJ1947" s="12" t="s">
        <v>7891</v>
      </c>
      <c r="BK1947" s="12" t="s">
        <v>7891</v>
      </c>
      <c r="BL1947" s="12" t="s">
        <v>7891</v>
      </c>
      <c r="BM1947" s="12">
        <v>34291976</v>
      </c>
      <c r="BN1947" s="12" t="s">
        <v>7891</v>
      </c>
      <c r="BO1947" s="12" t="s">
        <v>7891</v>
      </c>
      <c r="BP1947" s="12" t="s">
        <v>7891</v>
      </c>
      <c r="BQ1947" s="12" t="s">
        <v>7891</v>
      </c>
      <c r="BR1947" s="12" t="s">
        <v>9125</v>
      </c>
    </row>
    <row r="1948" spans="1:70" s="12" customFormat="1" ht="13" x14ac:dyDescent="0.3">
      <c r="A1948" s="12" t="s">
        <v>3856</v>
      </c>
      <c r="B1948" s="12" t="s">
        <v>2998</v>
      </c>
      <c r="C1948" s="14">
        <v>2021</v>
      </c>
      <c r="D1948" s="12" t="s">
        <v>2997</v>
      </c>
      <c r="E1948" s="12" t="s">
        <v>2999</v>
      </c>
      <c r="F1948" s="12" t="s">
        <v>3003</v>
      </c>
      <c r="G1948" s="12" t="str">
        <f>"10999809"</f>
        <v>10999809</v>
      </c>
      <c r="I1948" s="12" t="str">
        <f>"20211001"</f>
        <v>20211001</v>
      </c>
      <c r="J1948" s="12">
        <v>27</v>
      </c>
      <c r="K1948" s="12">
        <v>4</v>
      </c>
      <c r="L1948" s="12">
        <v>579</v>
      </c>
      <c r="M1948" s="12">
        <v>14</v>
      </c>
      <c r="N1948" s="12" t="s">
        <v>3000</v>
      </c>
      <c r="O1948" s="12" t="s">
        <v>3001</v>
      </c>
      <c r="P1948" s="12" t="s">
        <v>2044</v>
      </c>
      <c r="Q1948" s="12" t="s">
        <v>1495</v>
      </c>
      <c r="R1948" s="12" t="s">
        <v>3002</v>
      </c>
      <c r="T1948" s="12" t="s">
        <v>3003</v>
      </c>
      <c r="U1948" s="12" t="s">
        <v>3004</v>
      </c>
    </row>
    <row r="1949" spans="1:70" s="12" customFormat="1" ht="13" x14ac:dyDescent="0.3">
      <c r="A1949" s="12" t="s">
        <v>3936</v>
      </c>
      <c r="B1949" s="12" t="s">
        <v>2998</v>
      </c>
      <c r="C1949" s="14">
        <v>2021</v>
      </c>
      <c r="D1949" s="12" t="s">
        <v>2997</v>
      </c>
      <c r="E1949" s="12" t="s">
        <v>2999</v>
      </c>
      <c r="F1949" s="12" t="s">
        <v>3003</v>
      </c>
      <c r="G1949" s="12" t="str">
        <f>"10999809"</f>
        <v>10999809</v>
      </c>
      <c r="I1949" s="12" t="str">
        <f>"20211001"</f>
        <v>20211001</v>
      </c>
      <c r="J1949" s="12">
        <v>27</v>
      </c>
      <c r="K1949" s="12">
        <v>4</v>
      </c>
      <c r="L1949" s="12">
        <v>579</v>
      </c>
      <c r="M1949" s="12">
        <v>14</v>
      </c>
      <c r="N1949" s="12" t="s">
        <v>3000</v>
      </c>
      <c r="O1949" s="12" t="s">
        <v>3001</v>
      </c>
      <c r="P1949" s="12" t="s">
        <v>2044</v>
      </c>
      <c r="Q1949" s="12" t="s">
        <v>1495</v>
      </c>
      <c r="R1949" s="12" t="s">
        <v>3002</v>
      </c>
      <c r="T1949" s="12" t="s">
        <v>3003</v>
      </c>
      <c r="U1949" s="12" t="s">
        <v>3004</v>
      </c>
    </row>
    <row r="1950" spans="1:70" s="12" customFormat="1" ht="13" x14ac:dyDescent="0.3">
      <c r="A1950" s="12" t="s">
        <v>4086</v>
      </c>
      <c r="B1950" s="12" t="s">
        <v>2998</v>
      </c>
      <c r="C1950" s="14">
        <v>2021</v>
      </c>
      <c r="D1950" s="12" t="s">
        <v>2997</v>
      </c>
      <c r="E1950" s="12" t="s">
        <v>2999</v>
      </c>
      <c r="F1950" s="12" t="s">
        <v>3003</v>
      </c>
      <c r="G1950" s="12" t="str">
        <f>"10999809"</f>
        <v>10999809</v>
      </c>
      <c r="I1950" s="12" t="str">
        <f>"20211001"</f>
        <v>20211001</v>
      </c>
      <c r="J1950" s="12">
        <v>27</v>
      </c>
      <c r="K1950" s="12">
        <v>4</v>
      </c>
      <c r="L1950" s="12">
        <v>579</v>
      </c>
      <c r="M1950" s="12">
        <v>14</v>
      </c>
      <c r="N1950" s="12" t="s">
        <v>3000</v>
      </c>
      <c r="O1950" s="12" t="s">
        <v>3001</v>
      </c>
      <c r="P1950" s="12" t="s">
        <v>2044</v>
      </c>
      <c r="Q1950" s="12" t="s">
        <v>1495</v>
      </c>
      <c r="R1950" s="12" t="s">
        <v>3002</v>
      </c>
      <c r="T1950" s="12" t="s">
        <v>3003</v>
      </c>
      <c r="U1950" s="12" t="s">
        <v>3004</v>
      </c>
    </row>
    <row r="1951" spans="1:70" s="2" customFormat="1" ht="13" x14ac:dyDescent="0.3">
      <c r="A1951" s="2" t="s">
        <v>4095</v>
      </c>
      <c r="B1951" s="2" t="s">
        <v>2998</v>
      </c>
      <c r="C1951" s="9">
        <v>2021</v>
      </c>
      <c r="D1951" s="2" t="s">
        <v>2997</v>
      </c>
      <c r="E1951" s="2" t="s">
        <v>2999</v>
      </c>
      <c r="F1951" s="2" t="s">
        <v>3003</v>
      </c>
      <c r="G1951" s="2" t="str">
        <f>"10999809"</f>
        <v>10999809</v>
      </c>
      <c r="I1951" s="2" t="str">
        <f>"20211001"</f>
        <v>20211001</v>
      </c>
      <c r="J1951" s="2">
        <v>27</v>
      </c>
      <c r="K1951" s="2">
        <v>4</v>
      </c>
      <c r="L1951" s="2">
        <v>579</v>
      </c>
      <c r="M1951" s="2">
        <v>14</v>
      </c>
      <c r="N1951" s="2" t="s">
        <v>3000</v>
      </c>
      <c r="O1951" s="2" t="s">
        <v>3001</v>
      </c>
      <c r="P1951" s="2" t="s">
        <v>2044</v>
      </c>
      <c r="Q1951" s="2" t="s">
        <v>1495</v>
      </c>
      <c r="R1951" s="2" t="s">
        <v>3002</v>
      </c>
      <c r="T1951" s="2" t="s">
        <v>3003</v>
      </c>
      <c r="U1951" s="2" t="s">
        <v>3004</v>
      </c>
    </row>
    <row r="1952" spans="1:70" s="12" customFormat="1" ht="13" x14ac:dyDescent="0.3">
      <c r="A1952" s="12" t="s">
        <v>7738</v>
      </c>
      <c r="B1952" s="12" t="s">
        <v>7539</v>
      </c>
      <c r="C1952" s="14">
        <v>2022</v>
      </c>
      <c r="D1952" s="12" t="s">
        <v>7540</v>
      </c>
      <c r="E1952" s="12" t="s">
        <v>7541</v>
      </c>
      <c r="N1952" s="12" t="s">
        <v>7542</v>
      </c>
      <c r="O1952" s="12" t="s">
        <v>7543</v>
      </c>
      <c r="P1952" s="12" t="s">
        <v>467</v>
      </c>
      <c r="Q1952" s="12" t="s">
        <v>7232</v>
      </c>
      <c r="S1952" s="12" t="s">
        <v>7219</v>
      </c>
      <c r="T1952" s="12" t="s">
        <v>7544</v>
      </c>
    </row>
    <row r="1953" spans="1:70" s="2" customFormat="1" ht="13" x14ac:dyDescent="0.3">
      <c r="A1953" s="2" t="s">
        <v>11408</v>
      </c>
      <c r="B1953" s="2" t="s">
        <v>11686</v>
      </c>
      <c r="C1953" s="9" t="s">
        <v>7891</v>
      </c>
      <c r="D1953" s="2" t="s">
        <v>7540</v>
      </c>
      <c r="E1953" s="2" t="s">
        <v>11687</v>
      </c>
      <c r="U1953" s="2" t="s">
        <v>7891</v>
      </c>
      <c r="V1953" s="2" t="s">
        <v>11688</v>
      </c>
      <c r="W1953" s="2" t="s">
        <v>7891</v>
      </c>
      <c r="X1953" s="2" t="s">
        <v>7891</v>
      </c>
      <c r="Y1953" s="2" t="s">
        <v>7891</v>
      </c>
      <c r="Z1953" s="2" t="s">
        <v>7891</v>
      </c>
      <c r="AA1953" s="2" t="s">
        <v>7891</v>
      </c>
      <c r="AB1953" s="2" t="s">
        <v>11689</v>
      </c>
      <c r="AC1953" s="2" t="s">
        <v>7891</v>
      </c>
      <c r="AD1953" s="2" t="s">
        <v>7891</v>
      </c>
      <c r="AE1953" s="2" t="s">
        <v>7891</v>
      </c>
      <c r="AF1953" s="2" t="s">
        <v>7891</v>
      </c>
      <c r="AG1953" s="2" t="s">
        <v>7891</v>
      </c>
      <c r="AH1953" s="2" t="s">
        <v>7891</v>
      </c>
      <c r="AI1953" s="2" t="s">
        <v>7891</v>
      </c>
      <c r="AJ1953" s="2" t="s">
        <v>7891</v>
      </c>
      <c r="AK1953" s="2" t="s">
        <v>7891</v>
      </c>
      <c r="AL1953" s="2" t="s">
        <v>7891</v>
      </c>
      <c r="AM1953" s="2" t="s">
        <v>7891</v>
      </c>
      <c r="AN1953" s="2" t="s">
        <v>7891</v>
      </c>
      <c r="AO1953" s="2" t="s">
        <v>11690</v>
      </c>
      <c r="AP1953" s="2" t="s">
        <v>7891</v>
      </c>
      <c r="AQ1953" s="2" t="s">
        <v>7891</v>
      </c>
      <c r="AR1953" s="2" t="s">
        <v>7891</v>
      </c>
      <c r="AS1953" s="2" t="s">
        <v>7891</v>
      </c>
      <c r="AT1953" s="2" t="s">
        <v>7891</v>
      </c>
      <c r="AU1953" s="2" t="s">
        <v>7891</v>
      </c>
      <c r="AV1953" s="2" t="s">
        <v>7891</v>
      </c>
      <c r="AW1953" s="2" t="s">
        <v>7891</v>
      </c>
      <c r="AX1953" s="2" t="s">
        <v>7891</v>
      </c>
      <c r="AY1953" s="2" t="s">
        <v>7891</v>
      </c>
      <c r="AZ1953" s="2" t="s">
        <v>7891</v>
      </c>
      <c r="BA1953" s="2" t="s">
        <v>7891</v>
      </c>
      <c r="BB1953" s="2" t="s">
        <v>7891</v>
      </c>
      <c r="BC1953" s="2" t="s">
        <v>7891</v>
      </c>
      <c r="BD1953" s="2" t="s">
        <v>7891</v>
      </c>
      <c r="BE1953" s="2" t="s">
        <v>7542</v>
      </c>
      <c r="BF1953" s="2" t="s">
        <v>7891</v>
      </c>
      <c r="BG1953" s="2" t="s">
        <v>7975</v>
      </c>
      <c r="BH1953" s="2" t="s">
        <v>7891</v>
      </c>
      <c r="BI1953" s="2" t="s">
        <v>7891</v>
      </c>
      <c r="BJ1953" s="2" t="s">
        <v>7891</v>
      </c>
      <c r="BK1953" s="2" t="s">
        <v>7891</v>
      </c>
      <c r="BL1953" s="2" t="s">
        <v>7891</v>
      </c>
      <c r="BM1953" s="2" t="s">
        <v>7891</v>
      </c>
      <c r="BN1953" s="2" t="s">
        <v>7891</v>
      </c>
      <c r="BO1953" s="2" t="s">
        <v>7891</v>
      </c>
      <c r="BP1953" s="2" t="s">
        <v>7891</v>
      </c>
      <c r="BQ1953" s="2" t="s">
        <v>7891</v>
      </c>
      <c r="BR1953" s="2" t="s">
        <v>11691</v>
      </c>
    </row>
    <row r="1954" spans="1:70" s="2" customFormat="1" ht="13" x14ac:dyDescent="0.3">
      <c r="A1954" s="2" t="s">
        <v>6816</v>
      </c>
      <c r="B1954" s="2" t="s">
        <v>6794</v>
      </c>
      <c r="C1954" s="9">
        <v>2021</v>
      </c>
      <c r="D1954" s="2" t="s">
        <v>888</v>
      </c>
      <c r="E1954" s="2" t="s">
        <v>6797</v>
      </c>
      <c r="G1954" s="2" t="s">
        <v>6795</v>
      </c>
      <c r="H1954" s="2" t="s">
        <v>6796</v>
      </c>
      <c r="K1954" s="11">
        <v>44029</v>
      </c>
      <c r="L1954" s="2" t="s">
        <v>6798</v>
      </c>
      <c r="M1954" s="2" t="s">
        <v>6799</v>
      </c>
      <c r="N1954" s="2" t="s">
        <v>891</v>
      </c>
    </row>
    <row r="1955" spans="1:70" s="12" customFormat="1" ht="13" x14ac:dyDescent="0.3">
      <c r="A1955" s="12" t="s">
        <v>1827</v>
      </c>
      <c r="B1955" s="12" t="s">
        <v>889</v>
      </c>
      <c r="C1955" s="15" t="str">
        <f>"2021"</f>
        <v>2021</v>
      </c>
      <c r="D1955" s="12" t="s">
        <v>888</v>
      </c>
      <c r="E1955" s="12" t="s">
        <v>890</v>
      </c>
      <c r="F1955" s="12" t="s">
        <v>893</v>
      </c>
      <c r="G1955" s="12" t="str">
        <f>"19429681"</f>
        <v>19429681</v>
      </c>
      <c r="I1955" s="12" t="str">
        <f>"Nov2021"</f>
        <v>Nov2021</v>
      </c>
      <c r="J1955" s="12">
        <v>13</v>
      </c>
      <c r="K1955" s="12">
        <v>8</v>
      </c>
      <c r="L1955" s="12">
        <v>920</v>
      </c>
      <c r="M1955" s="12">
        <v>9</v>
      </c>
      <c r="N1955" s="12">
        <v>153921334</v>
      </c>
      <c r="O1955" s="12" t="s">
        <v>891</v>
      </c>
      <c r="P1955" s="12" t="s">
        <v>441</v>
      </c>
      <c r="Q1955" s="12" t="s">
        <v>669</v>
      </c>
      <c r="R1955" s="12" t="s">
        <v>892</v>
      </c>
      <c r="U1955" s="12" t="s">
        <v>894</v>
      </c>
    </row>
    <row r="1956" spans="1:70" s="2" customFormat="1" ht="13" x14ac:dyDescent="0.3">
      <c r="A1956" s="2" t="s">
        <v>3856</v>
      </c>
      <c r="B1956" s="2" t="s">
        <v>889</v>
      </c>
      <c r="C1956" s="9">
        <v>2020</v>
      </c>
      <c r="D1956" s="2" t="s">
        <v>888</v>
      </c>
      <c r="E1956" s="2" t="s">
        <v>2614</v>
      </c>
      <c r="F1956" s="2" t="s">
        <v>2630</v>
      </c>
      <c r="G1956" s="2" t="str">
        <f>"19429681"</f>
        <v>19429681</v>
      </c>
      <c r="I1956" s="2" t="str">
        <f>"20211101"</f>
        <v>20211101</v>
      </c>
      <c r="J1956" s="2">
        <v>13</v>
      </c>
      <c r="K1956" s="2">
        <v>8</v>
      </c>
      <c r="L1956" s="2">
        <v>920</v>
      </c>
      <c r="M1956" s="2">
        <v>9</v>
      </c>
      <c r="N1956" s="2" t="s">
        <v>2628</v>
      </c>
      <c r="O1956" s="2" t="s">
        <v>891</v>
      </c>
      <c r="P1956" s="2" t="s">
        <v>2044</v>
      </c>
      <c r="Q1956" s="2" t="s">
        <v>1495</v>
      </c>
      <c r="R1956" s="2" t="s">
        <v>2629</v>
      </c>
      <c r="T1956" s="2" t="s">
        <v>2630</v>
      </c>
      <c r="U1956" s="2" t="s">
        <v>2631</v>
      </c>
    </row>
    <row r="1957" spans="1:70" s="2" customFormat="1" ht="13" x14ac:dyDescent="0.3">
      <c r="A1957" s="2" t="s">
        <v>11404</v>
      </c>
      <c r="B1957" s="2" t="s">
        <v>8975</v>
      </c>
      <c r="C1957" s="9" t="s">
        <v>7891</v>
      </c>
      <c r="D1957" s="2" t="s">
        <v>8976</v>
      </c>
      <c r="E1957" s="2" t="s">
        <v>7892</v>
      </c>
      <c r="U1957" s="2" t="s">
        <v>7891</v>
      </c>
      <c r="V1957" s="2" t="s">
        <v>8977</v>
      </c>
      <c r="W1957" s="2" t="s">
        <v>7891</v>
      </c>
      <c r="X1957" s="2" t="s">
        <v>7891</v>
      </c>
      <c r="Y1957" s="2" t="s">
        <v>7891</v>
      </c>
      <c r="Z1957" s="2" t="s">
        <v>7891</v>
      </c>
      <c r="AA1957" s="2" t="s">
        <v>7891</v>
      </c>
      <c r="AB1957" s="2" t="s">
        <v>7891</v>
      </c>
      <c r="AC1957" s="2" t="s">
        <v>7891</v>
      </c>
      <c r="AD1957" s="2" t="s">
        <v>7891</v>
      </c>
      <c r="AE1957" s="2" t="s">
        <v>7891</v>
      </c>
      <c r="AF1957" s="2" t="s">
        <v>7891</v>
      </c>
      <c r="AG1957" s="2" t="s">
        <v>7891</v>
      </c>
      <c r="AH1957" s="2" t="s">
        <v>7891</v>
      </c>
      <c r="AI1957" s="2" t="s">
        <v>7891</v>
      </c>
      <c r="AJ1957" s="2" t="s">
        <v>7891</v>
      </c>
      <c r="AK1957" s="2" t="s">
        <v>7891</v>
      </c>
      <c r="AL1957" s="2" t="s">
        <v>7891</v>
      </c>
      <c r="AM1957" s="2" t="s">
        <v>7891</v>
      </c>
      <c r="AN1957" s="2" t="s">
        <v>7891</v>
      </c>
      <c r="AO1957" s="2" t="s">
        <v>7891</v>
      </c>
      <c r="AP1957" s="2" t="s">
        <v>7894</v>
      </c>
      <c r="AQ1957" s="2" t="s">
        <v>7891</v>
      </c>
      <c r="AR1957" s="2" t="s">
        <v>7891</v>
      </c>
      <c r="AS1957" s="2" t="s">
        <v>7891</v>
      </c>
      <c r="AT1957" s="2" t="s">
        <v>8907</v>
      </c>
      <c r="AU1957" s="2">
        <v>2021</v>
      </c>
      <c r="AV1957" s="2">
        <v>18</v>
      </c>
      <c r="AW1957" s="2">
        <v>21</v>
      </c>
      <c r="AX1957" s="2" t="s">
        <v>7891</v>
      </c>
      <c r="AY1957" s="2" t="s">
        <v>7891</v>
      </c>
      <c r="AZ1957" s="2" t="s">
        <v>7891</v>
      </c>
      <c r="BA1957" s="2" t="s">
        <v>7891</v>
      </c>
      <c r="BB1957" s="2" t="s">
        <v>7891</v>
      </c>
      <c r="BC1957" s="2" t="s">
        <v>7891</v>
      </c>
      <c r="BD1957" s="2">
        <v>11168</v>
      </c>
      <c r="BE1957" s="2" t="s">
        <v>8978</v>
      </c>
      <c r="BF1957" s="2" t="s">
        <v>7891</v>
      </c>
      <c r="BG1957" s="2" t="s">
        <v>7891</v>
      </c>
      <c r="BH1957" s="2" t="s">
        <v>7891</v>
      </c>
      <c r="BI1957" s="2" t="s">
        <v>7891</v>
      </c>
      <c r="BJ1957" s="2" t="s">
        <v>7891</v>
      </c>
      <c r="BK1957" s="2" t="s">
        <v>7891</v>
      </c>
      <c r="BL1957" s="2" t="s">
        <v>7891</v>
      </c>
      <c r="BM1957" s="2">
        <v>34769687</v>
      </c>
      <c r="BN1957" s="2" t="s">
        <v>7891</v>
      </c>
      <c r="BO1957" s="2" t="s">
        <v>7891</v>
      </c>
      <c r="BP1957" s="2" t="s">
        <v>7891</v>
      </c>
      <c r="BQ1957" s="2" t="s">
        <v>7891</v>
      </c>
      <c r="BR1957" s="2" t="s">
        <v>8979</v>
      </c>
    </row>
    <row r="1958" spans="1:70" s="2" customFormat="1" ht="13" x14ac:dyDescent="0.3">
      <c r="A1958" s="2" t="s">
        <v>11404</v>
      </c>
      <c r="B1958" s="2" t="s">
        <v>8980</v>
      </c>
      <c r="C1958" s="9" t="s">
        <v>7891</v>
      </c>
      <c r="D1958" s="2" t="s">
        <v>8981</v>
      </c>
      <c r="E1958" s="2" t="s">
        <v>8982</v>
      </c>
      <c r="U1958" s="2" t="s">
        <v>7891</v>
      </c>
      <c r="V1958" s="2" t="s">
        <v>8983</v>
      </c>
      <c r="W1958" s="2" t="s">
        <v>7891</v>
      </c>
      <c r="X1958" s="2" t="s">
        <v>7891</v>
      </c>
      <c r="Y1958" s="2" t="s">
        <v>7891</v>
      </c>
      <c r="Z1958" s="2" t="s">
        <v>7891</v>
      </c>
      <c r="AA1958" s="2" t="s">
        <v>8984</v>
      </c>
      <c r="AB1958" s="2" t="s">
        <v>8985</v>
      </c>
      <c r="AC1958" s="2" t="s">
        <v>7891</v>
      </c>
      <c r="AD1958" s="2" t="s">
        <v>7891</v>
      </c>
      <c r="AE1958" s="2" t="s">
        <v>7891</v>
      </c>
      <c r="AF1958" s="2" t="s">
        <v>7891</v>
      </c>
      <c r="AG1958" s="2" t="s">
        <v>7891</v>
      </c>
      <c r="AH1958" s="2" t="s">
        <v>7891</v>
      </c>
      <c r="AI1958" s="2" t="s">
        <v>7891</v>
      </c>
      <c r="AJ1958" s="2" t="s">
        <v>7891</v>
      </c>
      <c r="AK1958" s="2" t="s">
        <v>7891</v>
      </c>
      <c r="AL1958" s="2" t="s">
        <v>7891</v>
      </c>
      <c r="AM1958" s="2" t="s">
        <v>7891</v>
      </c>
      <c r="AN1958" s="2" t="s">
        <v>7891</v>
      </c>
      <c r="AO1958" s="2" t="s">
        <v>8986</v>
      </c>
      <c r="AP1958" s="2" t="s">
        <v>8987</v>
      </c>
      <c r="AQ1958" s="2" t="s">
        <v>7891</v>
      </c>
      <c r="AR1958" s="2" t="s">
        <v>7891</v>
      </c>
      <c r="AS1958" s="2" t="s">
        <v>7891</v>
      </c>
      <c r="AT1958" s="2" t="s">
        <v>8946</v>
      </c>
      <c r="AU1958" s="2">
        <v>2021</v>
      </c>
      <c r="AV1958" s="2">
        <v>48</v>
      </c>
      <c r="AW1958" s="2">
        <v>6</v>
      </c>
      <c r="AX1958" s="2" t="s">
        <v>7891</v>
      </c>
      <c r="AY1958" s="2" t="s">
        <v>7891</v>
      </c>
      <c r="AZ1958" s="2" t="s">
        <v>7891</v>
      </c>
      <c r="BA1958" s="2" t="s">
        <v>7891</v>
      </c>
      <c r="BB1958" s="2">
        <v>245</v>
      </c>
      <c r="BC1958" s="2">
        <v>249</v>
      </c>
      <c r="BD1958" s="2" t="s">
        <v>7891</v>
      </c>
      <c r="BE1958" s="2" t="s">
        <v>8988</v>
      </c>
      <c r="BF1958" s="2" t="s">
        <v>7891</v>
      </c>
      <c r="BG1958" s="2" t="s">
        <v>7891</v>
      </c>
      <c r="BH1958" s="2" t="s">
        <v>7891</v>
      </c>
      <c r="BI1958" s="2" t="s">
        <v>7891</v>
      </c>
      <c r="BJ1958" s="2" t="s">
        <v>7891</v>
      </c>
      <c r="BK1958" s="2" t="s">
        <v>7891</v>
      </c>
      <c r="BL1958" s="2" t="s">
        <v>7891</v>
      </c>
      <c r="BM1958" s="2" t="s">
        <v>7891</v>
      </c>
      <c r="BN1958" s="2" t="s">
        <v>7891</v>
      </c>
      <c r="BO1958" s="2" t="s">
        <v>7891</v>
      </c>
      <c r="BP1958" s="2" t="s">
        <v>7891</v>
      </c>
      <c r="BQ1958" s="2" t="s">
        <v>7891</v>
      </c>
      <c r="BR1958" s="2" t="s">
        <v>8989</v>
      </c>
    </row>
    <row r="1959" spans="1:70" s="2" customFormat="1" ht="13" x14ac:dyDescent="0.3">
      <c r="A1959" s="2" t="s">
        <v>6816</v>
      </c>
      <c r="B1959" s="2" t="s">
        <v>5353</v>
      </c>
      <c r="C1959" s="9">
        <v>2021</v>
      </c>
      <c r="D1959" s="2" t="s">
        <v>5352</v>
      </c>
      <c r="E1959" s="2" t="s">
        <v>5356</v>
      </c>
      <c r="G1959" s="2" t="s">
        <v>5354</v>
      </c>
      <c r="H1959" s="2" t="s">
        <v>5355</v>
      </c>
      <c r="K1959" s="11">
        <v>44454</v>
      </c>
      <c r="L1959" s="2" t="s">
        <v>5357</v>
      </c>
      <c r="N1959" s="2" t="s">
        <v>5358</v>
      </c>
    </row>
    <row r="1960" spans="1:70" s="12" customFormat="1" ht="13" x14ac:dyDescent="0.3">
      <c r="A1960" s="12" t="s">
        <v>11404</v>
      </c>
      <c r="B1960" s="12" t="s">
        <v>9179</v>
      </c>
      <c r="C1960" s="14" t="s">
        <v>7891</v>
      </c>
      <c r="D1960" s="12" t="s">
        <v>9180</v>
      </c>
      <c r="E1960" s="12" t="s">
        <v>8247</v>
      </c>
      <c r="U1960" s="12" t="s">
        <v>7891</v>
      </c>
      <c r="V1960" s="12" t="s">
        <v>9181</v>
      </c>
      <c r="W1960" s="12" t="s">
        <v>7891</v>
      </c>
      <c r="X1960" s="12" t="s">
        <v>7891</v>
      </c>
      <c r="Y1960" s="12" t="s">
        <v>7891</v>
      </c>
      <c r="Z1960" s="12" t="s">
        <v>7891</v>
      </c>
      <c r="AA1960" s="12" t="s">
        <v>7891</v>
      </c>
      <c r="AB1960" s="12" t="s">
        <v>9182</v>
      </c>
      <c r="AC1960" s="12" t="s">
        <v>7891</v>
      </c>
      <c r="AD1960" s="12" t="s">
        <v>7891</v>
      </c>
      <c r="AE1960" s="12" t="s">
        <v>7891</v>
      </c>
      <c r="AF1960" s="12" t="s">
        <v>7891</v>
      </c>
      <c r="AG1960" s="12" t="s">
        <v>7891</v>
      </c>
      <c r="AH1960" s="12" t="s">
        <v>7891</v>
      </c>
      <c r="AI1960" s="12" t="s">
        <v>7891</v>
      </c>
      <c r="AJ1960" s="12" t="s">
        <v>7891</v>
      </c>
      <c r="AK1960" s="12" t="s">
        <v>7891</v>
      </c>
      <c r="AL1960" s="12" t="s">
        <v>7891</v>
      </c>
      <c r="AM1960" s="12" t="s">
        <v>7891</v>
      </c>
      <c r="AN1960" s="12" t="s">
        <v>7891</v>
      </c>
      <c r="AO1960" s="12" t="s">
        <v>8250</v>
      </c>
      <c r="AP1960" s="12" t="s">
        <v>7891</v>
      </c>
      <c r="AQ1960" s="12" t="s">
        <v>7891</v>
      </c>
      <c r="AR1960" s="12" t="s">
        <v>7891</v>
      </c>
      <c r="AS1960" s="12" t="s">
        <v>7891</v>
      </c>
      <c r="AT1960" s="12" t="s">
        <v>9183</v>
      </c>
      <c r="AU1960" s="12">
        <v>2021</v>
      </c>
      <c r="AV1960" s="12">
        <v>8</v>
      </c>
      <c r="AW1960" s="12">
        <v>9</v>
      </c>
      <c r="AX1960" s="12" t="s">
        <v>7891</v>
      </c>
      <c r="AY1960" s="12" t="s">
        <v>7891</v>
      </c>
      <c r="AZ1960" s="12" t="s">
        <v>7891</v>
      </c>
      <c r="BA1960" s="12" t="s">
        <v>7891</v>
      </c>
      <c r="BB1960" s="12" t="s">
        <v>7891</v>
      </c>
      <c r="BC1960" s="12" t="s">
        <v>7891</v>
      </c>
      <c r="BD1960" s="12" t="s">
        <v>9184</v>
      </c>
      <c r="BE1960" s="12" t="s">
        <v>5358</v>
      </c>
      <c r="BF1960" s="12" t="s">
        <v>7891</v>
      </c>
      <c r="BG1960" s="12" t="s">
        <v>7891</v>
      </c>
      <c r="BH1960" s="12" t="s">
        <v>7891</v>
      </c>
      <c r="BI1960" s="12" t="s">
        <v>7891</v>
      </c>
      <c r="BJ1960" s="12" t="s">
        <v>7891</v>
      </c>
      <c r="BK1960" s="12" t="s">
        <v>7891</v>
      </c>
      <c r="BL1960" s="12" t="s">
        <v>7891</v>
      </c>
      <c r="BM1960" s="12">
        <v>34524097</v>
      </c>
      <c r="BN1960" s="12" t="s">
        <v>7891</v>
      </c>
      <c r="BO1960" s="12" t="s">
        <v>7891</v>
      </c>
      <c r="BP1960" s="12" t="s">
        <v>7891</v>
      </c>
      <c r="BQ1960" s="12" t="s">
        <v>7891</v>
      </c>
      <c r="BR1960" s="12" t="s">
        <v>9185</v>
      </c>
    </row>
    <row r="1961" spans="1:70" s="2" customFormat="1" ht="13" x14ac:dyDescent="0.3">
      <c r="A1961" s="2" t="s">
        <v>6816</v>
      </c>
      <c r="B1961" s="2" t="s">
        <v>5121</v>
      </c>
      <c r="C1961" s="9">
        <v>2021</v>
      </c>
      <c r="D1961" s="2" t="s">
        <v>5120</v>
      </c>
      <c r="E1961" s="2" t="s">
        <v>5124</v>
      </c>
      <c r="G1961" s="2" t="s">
        <v>5122</v>
      </c>
      <c r="H1961" s="2" t="s">
        <v>5123</v>
      </c>
      <c r="K1961" s="11">
        <v>44552</v>
      </c>
      <c r="N1961" s="2" t="s">
        <v>5125</v>
      </c>
    </row>
    <row r="1962" spans="1:70" s="2" customFormat="1" ht="13" x14ac:dyDescent="0.3">
      <c r="A1962" s="2" t="s">
        <v>6816</v>
      </c>
      <c r="B1962" s="2" t="s">
        <v>4966</v>
      </c>
      <c r="C1962" s="9">
        <v>2021</v>
      </c>
      <c r="D1962" s="2" t="s">
        <v>4965</v>
      </c>
      <c r="E1962" s="2" t="s">
        <v>4969</v>
      </c>
      <c r="G1962" s="2" t="s">
        <v>4967</v>
      </c>
      <c r="H1962" s="2" t="s">
        <v>4968</v>
      </c>
      <c r="K1962" s="11">
        <v>44586</v>
      </c>
      <c r="N1962" s="2" t="s">
        <v>4970</v>
      </c>
    </row>
    <row r="1963" spans="1:70" s="12" customFormat="1" ht="13" x14ac:dyDescent="0.3">
      <c r="A1963" s="12" t="s">
        <v>11404</v>
      </c>
      <c r="B1963" s="12" t="s">
        <v>9555</v>
      </c>
      <c r="C1963" s="14" t="s">
        <v>7891</v>
      </c>
      <c r="D1963" s="12" t="s">
        <v>9556</v>
      </c>
      <c r="E1963" s="12" t="s">
        <v>9557</v>
      </c>
      <c r="U1963" s="12" t="s">
        <v>7891</v>
      </c>
      <c r="V1963" s="12" t="s">
        <v>9558</v>
      </c>
      <c r="W1963" s="12" t="s">
        <v>7891</v>
      </c>
      <c r="X1963" s="12" t="s">
        <v>7891</v>
      </c>
      <c r="Y1963" s="12" t="s">
        <v>7891</v>
      </c>
      <c r="Z1963" s="12" t="s">
        <v>7891</v>
      </c>
      <c r="AA1963" s="12" t="s">
        <v>9559</v>
      </c>
      <c r="AB1963" s="12" t="s">
        <v>7891</v>
      </c>
      <c r="AC1963" s="12" t="s">
        <v>7891</v>
      </c>
      <c r="AD1963" s="12" t="s">
        <v>7891</v>
      </c>
      <c r="AE1963" s="12" t="s">
        <v>7891</v>
      </c>
      <c r="AF1963" s="12" t="s">
        <v>7891</v>
      </c>
      <c r="AG1963" s="12" t="s">
        <v>7891</v>
      </c>
      <c r="AH1963" s="12" t="s">
        <v>7891</v>
      </c>
      <c r="AI1963" s="12" t="s">
        <v>7891</v>
      </c>
      <c r="AJ1963" s="12" t="s">
        <v>7891</v>
      </c>
      <c r="AK1963" s="12" t="s">
        <v>7891</v>
      </c>
      <c r="AL1963" s="12" t="s">
        <v>7891</v>
      </c>
      <c r="AM1963" s="12" t="s">
        <v>7891</v>
      </c>
      <c r="AN1963" s="12" t="s">
        <v>7891</v>
      </c>
      <c r="AO1963" s="12" t="s">
        <v>9560</v>
      </c>
      <c r="AP1963" s="12" t="s">
        <v>9561</v>
      </c>
      <c r="AQ1963" s="12" t="s">
        <v>7891</v>
      </c>
      <c r="AR1963" s="12" t="s">
        <v>7891</v>
      </c>
      <c r="AS1963" s="12" t="s">
        <v>7891</v>
      </c>
      <c r="AT1963" s="12" t="s">
        <v>9452</v>
      </c>
      <c r="AU1963" s="12">
        <v>2021</v>
      </c>
      <c r="AV1963" s="12">
        <v>63</v>
      </c>
      <c r="AW1963" s="12">
        <v>4</v>
      </c>
      <c r="AX1963" s="12" t="s">
        <v>7891</v>
      </c>
      <c r="AY1963" s="12" t="s">
        <v>7891</v>
      </c>
      <c r="AZ1963" s="12" t="s">
        <v>7891</v>
      </c>
      <c r="BA1963" s="12" t="s">
        <v>7891</v>
      </c>
      <c r="BB1963" s="12">
        <v>554</v>
      </c>
      <c r="BC1963" s="12">
        <v>564</v>
      </c>
      <c r="BD1963" s="12" t="s">
        <v>7891</v>
      </c>
      <c r="BE1963" s="12" t="s">
        <v>4970</v>
      </c>
      <c r="BF1963" s="12" t="s">
        <v>7891</v>
      </c>
      <c r="BG1963" s="12" t="s">
        <v>7891</v>
      </c>
      <c r="BH1963" s="12" t="s">
        <v>7891</v>
      </c>
      <c r="BI1963" s="12" t="s">
        <v>7891</v>
      </c>
      <c r="BJ1963" s="12" t="s">
        <v>7891</v>
      </c>
      <c r="BK1963" s="12" t="s">
        <v>7891</v>
      </c>
      <c r="BL1963" s="12" t="s">
        <v>7891</v>
      </c>
      <c r="BM1963" s="12">
        <v>35078289</v>
      </c>
      <c r="BN1963" s="12" t="s">
        <v>7891</v>
      </c>
      <c r="BO1963" s="12" t="s">
        <v>7891</v>
      </c>
      <c r="BP1963" s="12" t="s">
        <v>7891</v>
      </c>
      <c r="BQ1963" s="12" t="s">
        <v>7891</v>
      </c>
      <c r="BR1963" s="12" t="s">
        <v>9562</v>
      </c>
    </row>
    <row r="1964" spans="1:70" s="2" customFormat="1" ht="13" x14ac:dyDescent="0.3">
      <c r="A1964" s="2" t="s">
        <v>6816</v>
      </c>
      <c r="B1964" s="2" t="s">
        <v>4148</v>
      </c>
      <c r="C1964" s="9">
        <v>2021</v>
      </c>
      <c r="D1964" s="2" t="s">
        <v>4147</v>
      </c>
      <c r="E1964" s="2" t="s">
        <v>4151</v>
      </c>
      <c r="G1964" s="2" t="s">
        <v>4149</v>
      </c>
      <c r="H1964" s="2" t="s">
        <v>4150</v>
      </c>
      <c r="K1964" s="11">
        <v>44344</v>
      </c>
      <c r="N1964" s="2" t="s">
        <v>4152</v>
      </c>
    </row>
    <row r="1965" spans="1:70" s="12" customFormat="1" ht="13" x14ac:dyDescent="0.3">
      <c r="A1965" s="12" t="s">
        <v>11404</v>
      </c>
      <c r="B1965" s="12" t="s">
        <v>9761</v>
      </c>
      <c r="C1965" s="14" t="s">
        <v>7891</v>
      </c>
      <c r="D1965" s="12" t="s">
        <v>4147</v>
      </c>
      <c r="E1965" s="12" t="s">
        <v>9762</v>
      </c>
      <c r="U1965" s="12" t="s">
        <v>7891</v>
      </c>
      <c r="V1965" s="12" t="s">
        <v>9763</v>
      </c>
      <c r="W1965" s="12" t="s">
        <v>7891</v>
      </c>
      <c r="X1965" s="12" t="s">
        <v>7891</v>
      </c>
      <c r="Y1965" s="12" t="s">
        <v>7891</v>
      </c>
      <c r="Z1965" s="12" t="s">
        <v>7891</v>
      </c>
      <c r="AA1965" s="12" t="s">
        <v>7891</v>
      </c>
      <c r="AB1965" s="12" t="s">
        <v>9764</v>
      </c>
      <c r="AC1965" s="12" t="s">
        <v>7891</v>
      </c>
      <c r="AD1965" s="12" t="s">
        <v>7891</v>
      </c>
      <c r="AE1965" s="12" t="s">
        <v>7891</v>
      </c>
      <c r="AF1965" s="12" t="s">
        <v>7891</v>
      </c>
      <c r="AG1965" s="12" t="s">
        <v>7891</v>
      </c>
      <c r="AH1965" s="12" t="s">
        <v>7891</v>
      </c>
      <c r="AI1965" s="12" t="s">
        <v>7891</v>
      </c>
      <c r="AJ1965" s="12" t="s">
        <v>7891</v>
      </c>
      <c r="AK1965" s="12" t="s">
        <v>7891</v>
      </c>
      <c r="AL1965" s="12" t="s">
        <v>7891</v>
      </c>
      <c r="AM1965" s="12" t="s">
        <v>7891</v>
      </c>
      <c r="AN1965" s="12" t="s">
        <v>7891</v>
      </c>
      <c r="AO1965" s="12" t="s">
        <v>9765</v>
      </c>
      <c r="AP1965" s="12" t="s">
        <v>7891</v>
      </c>
      <c r="AQ1965" s="12" t="s">
        <v>7891</v>
      </c>
      <c r="AR1965" s="12" t="s">
        <v>7891</v>
      </c>
      <c r="AS1965" s="12" t="s">
        <v>7891</v>
      </c>
      <c r="AT1965" s="12" t="s">
        <v>7998</v>
      </c>
      <c r="AU1965" s="12">
        <v>2021</v>
      </c>
      <c r="AV1965" s="12">
        <v>8</v>
      </c>
      <c r="AW1965" s="12">
        <v>6</v>
      </c>
      <c r="AX1965" s="12" t="s">
        <v>7891</v>
      </c>
      <c r="AY1965" s="12" t="s">
        <v>7891</v>
      </c>
      <c r="AZ1965" s="12" t="s">
        <v>7891</v>
      </c>
      <c r="BA1965" s="12" t="s">
        <v>7891</v>
      </c>
      <c r="BB1965" s="12" t="s">
        <v>9766</v>
      </c>
      <c r="BC1965" s="12" t="s">
        <v>9767</v>
      </c>
      <c r="BD1965" s="12" t="s">
        <v>7891</v>
      </c>
      <c r="BE1965" s="12" t="s">
        <v>7891</v>
      </c>
      <c r="BF1965" s="12" t="s">
        <v>7891</v>
      </c>
      <c r="BG1965" s="12" t="s">
        <v>7891</v>
      </c>
      <c r="BH1965" s="12" t="s">
        <v>7891</v>
      </c>
      <c r="BI1965" s="12" t="s">
        <v>7891</v>
      </c>
      <c r="BJ1965" s="12" t="s">
        <v>7891</v>
      </c>
      <c r="BK1965" s="12" t="s">
        <v>7891</v>
      </c>
      <c r="BL1965" s="12" t="s">
        <v>7891</v>
      </c>
      <c r="BM1965" s="12">
        <v>34048683</v>
      </c>
      <c r="BN1965" s="12" t="s">
        <v>7891</v>
      </c>
      <c r="BO1965" s="12" t="s">
        <v>7891</v>
      </c>
      <c r="BP1965" s="12" t="s">
        <v>7891</v>
      </c>
      <c r="BQ1965" s="12" t="s">
        <v>7891</v>
      </c>
      <c r="BR1965" s="12" t="s">
        <v>9768</v>
      </c>
    </row>
    <row r="1966" spans="1:70" s="2" customFormat="1" ht="13" x14ac:dyDescent="0.3">
      <c r="A1966" s="2" t="s">
        <v>1827</v>
      </c>
      <c r="B1966" s="2" t="s">
        <v>568</v>
      </c>
      <c r="C1966" s="10" t="str">
        <f>"2022"</f>
        <v>2022</v>
      </c>
      <c r="D1966" s="2" t="s">
        <v>567</v>
      </c>
      <c r="E1966" s="2" t="s">
        <v>569</v>
      </c>
      <c r="F1966" s="2" t="s">
        <v>573</v>
      </c>
      <c r="G1966" s="2" t="str">
        <f>"15332691"</f>
        <v>15332691</v>
      </c>
      <c r="I1966" s="2" t="str">
        <f>"2022"</f>
        <v>2022</v>
      </c>
      <c r="J1966" s="2">
        <v>21</v>
      </c>
      <c r="K1966" s="2">
        <v>2</v>
      </c>
      <c r="L1966" s="2">
        <v>129</v>
      </c>
      <c r="M1966" s="2">
        <v>22</v>
      </c>
      <c r="N1966" s="2">
        <v>156709104</v>
      </c>
      <c r="O1966" s="2" t="s">
        <v>570</v>
      </c>
      <c r="P1966" s="2" t="s">
        <v>457</v>
      </c>
      <c r="Q1966" s="2" t="s">
        <v>571</v>
      </c>
      <c r="R1966" s="2" t="s">
        <v>572</v>
      </c>
      <c r="U1966" s="2" t="s">
        <v>574</v>
      </c>
    </row>
    <row r="1967" spans="1:70" s="2" customFormat="1" ht="13" x14ac:dyDescent="0.3">
      <c r="A1967" s="2" t="s">
        <v>7738</v>
      </c>
      <c r="B1967" s="2" t="s">
        <v>7574</v>
      </c>
      <c r="C1967" s="9">
        <v>2021</v>
      </c>
      <c r="D1967" s="2" t="s">
        <v>7575</v>
      </c>
      <c r="E1967" s="2" t="s">
        <v>7576</v>
      </c>
      <c r="G1967" s="2">
        <v>42</v>
      </c>
      <c r="H1967" s="2">
        <v>6</v>
      </c>
      <c r="J1967" s="2">
        <v>498</v>
      </c>
      <c r="K1967" s="2">
        <v>503</v>
      </c>
      <c r="N1967" s="2" t="s">
        <v>7577</v>
      </c>
      <c r="O1967" s="2" t="s">
        <v>7578</v>
      </c>
      <c r="P1967" s="2" t="s">
        <v>467</v>
      </c>
      <c r="Q1967" s="2" t="s">
        <v>7218</v>
      </c>
      <c r="R1967" s="2" t="s">
        <v>7226</v>
      </c>
      <c r="S1967" s="2" t="s">
        <v>7219</v>
      </c>
      <c r="T1967" s="2" t="s">
        <v>7579</v>
      </c>
    </row>
    <row r="1968" spans="1:70" s="2" customFormat="1" ht="13" x14ac:dyDescent="0.3">
      <c r="A1968" s="2" t="s">
        <v>3856</v>
      </c>
      <c r="B1968" s="2" t="s">
        <v>3655</v>
      </c>
      <c r="C1968" s="9">
        <v>2021</v>
      </c>
      <c r="D1968" s="2" t="s">
        <v>3654</v>
      </c>
      <c r="E1968" s="2" t="s">
        <v>2075</v>
      </c>
      <c r="F1968" s="2" t="s">
        <v>3658</v>
      </c>
      <c r="H1968" s="2" t="str">
        <f>"9780198834441"</f>
        <v>9780198834441</v>
      </c>
      <c r="I1968" s="2" t="str">
        <f>"20210101"</f>
        <v>20210101</v>
      </c>
      <c r="L1968" s="2">
        <v>9</v>
      </c>
      <c r="M1968" s="2">
        <v>7</v>
      </c>
      <c r="N1968" s="2" t="s">
        <v>3656</v>
      </c>
      <c r="P1968" s="2" t="s">
        <v>2077</v>
      </c>
      <c r="Q1968" s="2" t="s">
        <v>2078</v>
      </c>
      <c r="R1968" s="2" t="s">
        <v>3657</v>
      </c>
      <c r="T1968" s="2" t="s">
        <v>3658</v>
      </c>
      <c r="U1968" s="2" t="s">
        <v>3659</v>
      </c>
    </row>
    <row r="1969" spans="1:70" s="2" customFormat="1" ht="13" x14ac:dyDescent="0.3">
      <c r="A1969" s="2" t="s">
        <v>11404</v>
      </c>
      <c r="B1969" s="2" t="s">
        <v>11225</v>
      </c>
      <c r="C1969" s="9" t="s">
        <v>7891</v>
      </c>
      <c r="D1969" s="2" t="s">
        <v>11226</v>
      </c>
      <c r="E1969" s="2" t="s">
        <v>11227</v>
      </c>
      <c r="U1969" s="2" t="s">
        <v>7891</v>
      </c>
      <c r="V1969" s="2" t="s">
        <v>11228</v>
      </c>
      <c r="W1969" s="2" t="s">
        <v>7891</v>
      </c>
      <c r="X1969" s="2" t="s">
        <v>7891</v>
      </c>
      <c r="Y1969" s="2" t="s">
        <v>7891</v>
      </c>
      <c r="Z1969" s="2" t="s">
        <v>7891</v>
      </c>
      <c r="AA1969" s="2" t="s">
        <v>11229</v>
      </c>
      <c r="AB1969" s="2" t="s">
        <v>11230</v>
      </c>
      <c r="AC1969" s="2" t="s">
        <v>7891</v>
      </c>
      <c r="AD1969" s="2" t="s">
        <v>7891</v>
      </c>
      <c r="AE1969" s="2" t="s">
        <v>7891</v>
      </c>
      <c r="AF1969" s="2" t="s">
        <v>7891</v>
      </c>
      <c r="AG1969" s="2" t="s">
        <v>7891</v>
      </c>
      <c r="AH1969" s="2" t="s">
        <v>7891</v>
      </c>
      <c r="AI1969" s="2" t="s">
        <v>7891</v>
      </c>
      <c r="AJ1969" s="2" t="s">
        <v>7891</v>
      </c>
      <c r="AK1969" s="2" t="s">
        <v>7891</v>
      </c>
      <c r="AL1969" s="2" t="s">
        <v>7891</v>
      </c>
      <c r="AM1969" s="2" t="s">
        <v>7891</v>
      </c>
      <c r="AN1969" s="2" t="s">
        <v>7891</v>
      </c>
      <c r="AO1969" s="2" t="s">
        <v>11231</v>
      </c>
      <c r="AP1969" s="2" t="s">
        <v>7891</v>
      </c>
      <c r="AQ1969" s="2" t="s">
        <v>7891</v>
      </c>
      <c r="AR1969" s="2" t="s">
        <v>7891</v>
      </c>
      <c r="AS1969" s="2" t="s">
        <v>7891</v>
      </c>
      <c r="AT1969" s="2" t="s">
        <v>9244</v>
      </c>
      <c r="AU1969" s="2">
        <v>2020</v>
      </c>
      <c r="AV1969" s="2">
        <v>9</v>
      </c>
      <c r="AW1969" s="2">
        <v>9</v>
      </c>
      <c r="AX1969" s="2" t="s">
        <v>7891</v>
      </c>
      <c r="AY1969" s="2" t="s">
        <v>7891</v>
      </c>
      <c r="AZ1969" s="2" t="s">
        <v>7891</v>
      </c>
      <c r="BA1969" s="2" t="s">
        <v>7891</v>
      </c>
      <c r="BB1969" s="2" t="s">
        <v>7891</v>
      </c>
      <c r="BC1969" s="2" t="s">
        <v>7891</v>
      </c>
      <c r="BD1969" s="2" t="s">
        <v>11232</v>
      </c>
      <c r="BE1969" s="2" t="s">
        <v>11233</v>
      </c>
      <c r="BF1969" s="2" t="s">
        <v>7891</v>
      </c>
      <c r="BG1969" s="2" t="s">
        <v>7891</v>
      </c>
      <c r="BH1969" s="2" t="s">
        <v>7891</v>
      </c>
      <c r="BI1969" s="2" t="s">
        <v>7891</v>
      </c>
      <c r="BJ1969" s="2" t="s">
        <v>7891</v>
      </c>
      <c r="BK1969" s="2" t="s">
        <v>7891</v>
      </c>
      <c r="BL1969" s="2" t="s">
        <v>7891</v>
      </c>
      <c r="BM1969" s="2">
        <v>32897238</v>
      </c>
      <c r="BN1969" s="2" t="s">
        <v>7891</v>
      </c>
      <c r="BO1969" s="2" t="s">
        <v>7891</v>
      </c>
      <c r="BP1969" s="2" t="s">
        <v>7891</v>
      </c>
      <c r="BQ1969" s="2" t="s">
        <v>7891</v>
      </c>
      <c r="BR1969" s="2" t="s">
        <v>11234</v>
      </c>
    </row>
    <row r="1970" spans="1:70" s="2" customFormat="1" ht="13" x14ac:dyDescent="0.3">
      <c r="A1970" s="2" t="s">
        <v>3856</v>
      </c>
      <c r="B1970" s="2" t="s">
        <v>3748</v>
      </c>
      <c r="C1970" s="9">
        <v>2021</v>
      </c>
      <c r="D1970" s="2" t="s">
        <v>3747</v>
      </c>
      <c r="E1970" s="2" t="s">
        <v>3749</v>
      </c>
      <c r="F1970" s="2" t="s">
        <v>3753</v>
      </c>
      <c r="G1970" s="2" t="str">
        <f>"07067437"</f>
        <v>07067437</v>
      </c>
      <c r="I1970" s="2" t="str">
        <f>"20210201"</f>
        <v>20210201</v>
      </c>
      <c r="J1970" s="2">
        <v>66</v>
      </c>
      <c r="K1970" s="2">
        <v>2</v>
      </c>
      <c r="L1970" s="2">
        <v>170</v>
      </c>
      <c r="M1970" s="2">
        <v>9</v>
      </c>
      <c r="N1970" s="2" t="s">
        <v>3750</v>
      </c>
      <c r="O1970" s="2" t="s">
        <v>3751</v>
      </c>
      <c r="P1970" s="2" t="s">
        <v>2129</v>
      </c>
      <c r="Q1970" s="2" t="s">
        <v>1495</v>
      </c>
      <c r="R1970" s="2" t="s">
        <v>3752</v>
      </c>
      <c r="T1970" s="2" t="s">
        <v>3753</v>
      </c>
      <c r="U1970" s="2" t="s">
        <v>3754</v>
      </c>
    </row>
    <row r="1971" spans="1:70" s="12" customFormat="1" ht="13" x14ac:dyDescent="0.3">
      <c r="A1971" s="12" t="s">
        <v>4015</v>
      </c>
      <c r="B1971" s="12" t="s">
        <v>3748</v>
      </c>
      <c r="C1971" s="14">
        <v>2021</v>
      </c>
      <c r="D1971" s="12" t="s">
        <v>3747</v>
      </c>
      <c r="E1971" s="12" t="s">
        <v>3749</v>
      </c>
      <c r="F1971" s="12" t="s">
        <v>3753</v>
      </c>
      <c r="G1971" s="12" t="str">
        <f>"07067437"</f>
        <v>07067437</v>
      </c>
      <c r="I1971" s="12" t="str">
        <f>"20210201"</f>
        <v>20210201</v>
      </c>
      <c r="J1971" s="12">
        <v>66</v>
      </c>
      <c r="K1971" s="12">
        <v>2</v>
      </c>
      <c r="L1971" s="12">
        <v>170</v>
      </c>
      <c r="M1971" s="12">
        <v>9</v>
      </c>
      <c r="N1971" s="12" t="s">
        <v>3750</v>
      </c>
      <c r="O1971" s="12" t="s">
        <v>3751</v>
      </c>
      <c r="P1971" s="12" t="s">
        <v>2129</v>
      </c>
      <c r="Q1971" s="12" t="s">
        <v>1495</v>
      </c>
      <c r="R1971" s="12" t="s">
        <v>3752</v>
      </c>
      <c r="T1971" s="12" t="s">
        <v>3753</v>
      </c>
      <c r="U1971" s="12" t="s">
        <v>3754</v>
      </c>
    </row>
    <row r="1972" spans="1:70" s="12" customFormat="1" ht="13" x14ac:dyDescent="0.3">
      <c r="A1972" s="12" t="s">
        <v>6816</v>
      </c>
      <c r="B1972" s="12" t="s">
        <v>5633</v>
      </c>
      <c r="C1972" s="14">
        <v>2021</v>
      </c>
      <c r="D1972" s="12" t="s">
        <v>191</v>
      </c>
      <c r="E1972" s="12" t="s">
        <v>5636</v>
      </c>
      <c r="G1972" s="12" t="s">
        <v>5634</v>
      </c>
      <c r="H1972" s="12" t="s">
        <v>5635</v>
      </c>
      <c r="K1972" s="13">
        <v>44173</v>
      </c>
      <c r="N1972" s="12" t="s">
        <v>194</v>
      </c>
    </row>
    <row r="1973" spans="1:70" s="12" customFormat="1" ht="13" x14ac:dyDescent="0.3">
      <c r="A1973" s="12" t="s">
        <v>323</v>
      </c>
      <c r="B1973" s="12" t="s">
        <v>193</v>
      </c>
      <c r="C1973" s="16">
        <v>2021</v>
      </c>
      <c r="D1973" s="12" t="s">
        <v>191</v>
      </c>
      <c r="E1973" s="12" t="s">
        <v>197</v>
      </c>
      <c r="F1973" s="12" t="s">
        <v>192</v>
      </c>
      <c r="G1973" s="12" t="s">
        <v>70</v>
      </c>
      <c r="H1973" s="12" t="s">
        <v>194</v>
      </c>
      <c r="I1973" s="12" t="s">
        <v>14</v>
      </c>
      <c r="L1973" s="12" t="s">
        <v>195</v>
      </c>
      <c r="M1973" s="12" t="s">
        <v>56</v>
      </c>
      <c r="N1973" s="12" t="s">
        <v>18</v>
      </c>
      <c r="O1973" s="12" t="s">
        <v>18</v>
      </c>
      <c r="P1973" s="12" t="s">
        <v>196</v>
      </c>
      <c r="Q1973" s="12" t="s">
        <v>74</v>
      </c>
      <c r="R1973" s="12" t="s">
        <v>184</v>
      </c>
      <c r="T1973" s="12" t="s">
        <v>23</v>
      </c>
      <c r="U1973" s="12" t="s">
        <v>61</v>
      </c>
      <c r="V1973" s="12" t="s">
        <v>198</v>
      </c>
      <c r="W1973" s="12" t="s">
        <v>199</v>
      </c>
      <c r="Y1973" s="12" t="s">
        <v>200</v>
      </c>
      <c r="Z1973" s="12" t="s">
        <v>201</v>
      </c>
      <c r="AA1973" s="12" t="s">
        <v>199</v>
      </c>
      <c r="AB1973" s="12" t="s">
        <v>202</v>
      </c>
      <c r="AC1973" s="12" t="s">
        <v>30</v>
      </c>
    </row>
    <row r="1974" spans="1:70" s="12" customFormat="1" ht="13" x14ac:dyDescent="0.3">
      <c r="A1974" s="12" t="s">
        <v>11404</v>
      </c>
      <c r="B1974" s="12" t="s">
        <v>10833</v>
      </c>
      <c r="C1974" s="14" t="s">
        <v>7891</v>
      </c>
      <c r="D1974" s="12" t="s">
        <v>191</v>
      </c>
      <c r="E1974" s="12" t="s">
        <v>10834</v>
      </c>
      <c r="U1974" s="12" t="s">
        <v>7891</v>
      </c>
      <c r="V1974" s="12" t="s">
        <v>10835</v>
      </c>
      <c r="W1974" s="12" t="s">
        <v>7891</v>
      </c>
      <c r="X1974" s="12" t="s">
        <v>7891</v>
      </c>
      <c r="Y1974" s="12" t="s">
        <v>7891</v>
      </c>
      <c r="Z1974" s="12" t="s">
        <v>7891</v>
      </c>
      <c r="AA1974" s="12" t="s">
        <v>7891</v>
      </c>
      <c r="AB1974" s="12" t="s">
        <v>10836</v>
      </c>
      <c r="AC1974" s="12" t="s">
        <v>7891</v>
      </c>
      <c r="AD1974" s="12" t="s">
        <v>7891</v>
      </c>
      <c r="AE1974" s="12" t="s">
        <v>7891</v>
      </c>
      <c r="AF1974" s="12" t="s">
        <v>7891</v>
      </c>
      <c r="AG1974" s="12" t="s">
        <v>7891</v>
      </c>
      <c r="AH1974" s="12" t="s">
        <v>7891</v>
      </c>
      <c r="AI1974" s="12" t="s">
        <v>7891</v>
      </c>
      <c r="AJ1974" s="12" t="s">
        <v>7891</v>
      </c>
      <c r="AK1974" s="12" t="s">
        <v>7891</v>
      </c>
      <c r="AL1974" s="12" t="s">
        <v>7891</v>
      </c>
      <c r="AM1974" s="12" t="s">
        <v>7891</v>
      </c>
      <c r="AN1974" s="12" t="s">
        <v>7891</v>
      </c>
      <c r="AO1974" s="12" t="s">
        <v>195</v>
      </c>
      <c r="AP1974" s="12" t="s">
        <v>10837</v>
      </c>
      <c r="AQ1974" s="12" t="s">
        <v>7891</v>
      </c>
      <c r="AR1974" s="12" t="s">
        <v>7891</v>
      </c>
      <c r="AS1974" s="12" t="s">
        <v>7891</v>
      </c>
      <c r="AT1974" s="12" t="s">
        <v>7916</v>
      </c>
      <c r="AU1974" s="12">
        <v>2021</v>
      </c>
      <c r="AV1974" s="12">
        <v>26</v>
      </c>
      <c r="AW1974" s="12">
        <v>2</v>
      </c>
      <c r="AX1974" s="12" t="s">
        <v>7891</v>
      </c>
      <c r="AY1974" s="12" t="s">
        <v>7891</v>
      </c>
      <c r="AZ1974" s="12" t="s">
        <v>7891</v>
      </c>
      <c r="BA1974" s="12" t="s">
        <v>7891</v>
      </c>
      <c r="BB1974" s="12">
        <v>342</v>
      </c>
      <c r="BC1974" s="12">
        <v>354</v>
      </c>
      <c r="BD1974" s="12">
        <v>1359104520978462</v>
      </c>
      <c r="BE1974" s="12" t="s">
        <v>194</v>
      </c>
      <c r="BF1974" s="12" t="s">
        <v>7891</v>
      </c>
      <c r="BG1974" s="12" t="s">
        <v>10795</v>
      </c>
      <c r="BH1974" s="12" t="s">
        <v>7891</v>
      </c>
      <c r="BI1974" s="12" t="s">
        <v>7891</v>
      </c>
      <c r="BJ1974" s="12" t="s">
        <v>7891</v>
      </c>
      <c r="BK1974" s="12" t="s">
        <v>7891</v>
      </c>
      <c r="BL1974" s="12" t="s">
        <v>7891</v>
      </c>
      <c r="BM1974" s="12">
        <v>33287565</v>
      </c>
      <c r="BN1974" s="12" t="s">
        <v>7891</v>
      </c>
      <c r="BO1974" s="12" t="s">
        <v>7891</v>
      </c>
      <c r="BP1974" s="12" t="s">
        <v>7891</v>
      </c>
      <c r="BQ1974" s="12" t="s">
        <v>7891</v>
      </c>
      <c r="BR1974" s="12" t="s">
        <v>10838</v>
      </c>
    </row>
    <row r="1975" spans="1:70" s="2" customFormat="1" ht="13" x14ac:dyDescent="0.3">
      <c r="A1975" s="2" t="s">
        <v>1827</v>
      </c>
      <c r="B1975" s="2" t="s">
        <v>1455</v>
      </c>
      <c r="C1975" s="10" t="str">
        <f>"2021"</f>
        <v>2021</v>
      </c>
      <c r="D1975" s="2" t="s">
        <v>1454</v>
      </c>
      <c r="E1975" s="2" t="s">
        <v>1456</v>
      </c>
      <c r="F1975" s="2" t="s">
        <v>1458</v>
      </c>
      <c r="G1975" s="2" t="str">
        <f>"13591045"</f>
        <v>13591045</v>
      </c>
      <c r="I1975" s="2" t="str">
        <f>"Apr2021"</f>
        <v>Apr2021</v>
      </c>
      <c r="J1975" s="2">
        <v>26</v>
      </c>
      <c r="K1975" s="2">
        <v>3</v>
      </c>
      <c r="L1975" s="2">
        <v>342</v>
      </c>
      <c r="M1975" s="2">
        <v>13</v>
      </c>
      <c r="N1975" s="2">
        <v>149786929</v>
      </c>
      <c r="O1975" s="2" t="s">
        <v>194</v>
      </c>
      <c r="P1975" s="2" t="s">
        <v>529</v>
      </c>
      <c r="Q1975" s="2" t="s">
        <v>442</v>
      </c>
      <c r="R1975" s="2" t="s">
        <v>1457</v>
      </c>
      <c r="U1975" s="2" t="s">
        <v>1459</v>
      </c>
    </row>
    <row r="1976" spans="1:70" s="2" customFormat="1" ht="13" x14ac:dyDescent="0.3">
      <c r="A1976" s="2" t="s">
        <v>6816</v>
      </c>
      <c r="B1976" s="2" t="s">
        <v>5967</v>
      </c>
      <c r="C1976" s="9">
        <v>2021</v>
      </c>
      <c r="D1976" s="2" t="s">
        <v>5966</v>
      </c>
      <c r="E1976" s="2" t="s">
        <v>4982</v>
      </c>
      <c r="G1976" s="2" t="s">
        <v>5968</v>
      </c>
      <c r="H1976" s="2" t="s">
        <v>5969</v>
      </c>
      <c r="K1976" s="11">
        <v>44238</v>
      </c>
      <c r="N1976" s="2" t="s">
        <v>5970</v>
      </c>
    </row>
    <row r="1977" spans="1:70" s="12" customFormat="1" ht="13" x14ac:dyDescent="0.3">
      <c r="A1977" s="12" t="s">
        <v>11404</v>
      </c>
      <c r="B1977" s="12" t="s">
        <v>9865</v>
      </c>
      <c r="C1977" s="14" t="s">
        <v>7891</v>
      </c>
      <c r="D1977" s="12" t="s">
        <v>5966</v>
      </c>
      <c r="E1977" s="12" t="s">
        <v>9833</v>
      </c>
      <c r="U1977" s="12" t="s">
        <v>7891</v>
      </c>
      <c r="V1977" s="12" t="s">
        <v>9866</v>
      </c>
      <c r="W1977" s="12" t="s">
        <v>7891</v>
      </c>
      <c r="X1977" s="12" t="s">
        <v>7891</v>
      </c>
      <c r="Y1977" s="12" t="s">
        <v>7891</v>
      </c>
      <c r="Z1977" s="12" t="s">
        <v>7891</v>
      </c>
      <c r="AA1977" s="12" t="s">
        <v>7891</v>
      </c>
      <c r="AB1977" s="12" t="s">
        <v>9867</v>
      </c>
      <c r="AC1977" s="12" t="s">
        <v>7891</v>
      </c>
      <c r="AD1977" s="12" t="s">
        <v>7891</v>
      </c>
      <c r="AE1977" s="12" t="s">
        <v>7891</v>
      </c>
      <c r="AF1977" s="12" t="s">
        <v>7891</v>
      </c>
      <c r="AG1977" s="12" t="s">
        <v>7891</v>
      </c>
      <c r="AH1977" s="12" t="s">
        <v>7891</v>
      </c>
      <c r="AI1977" s="12" t="s">
        <v>7891</v>
      </c>
      <c r="AJ1977" s="12" t="s">
        <v>7891</v>
      </c>
      <c r="AK1977" s="12" t="s">
        <v>7891</v>
      </c>
      <c r="AL1977" s="12" t="s">
        <v>7891</v>
      </c>
      <c r="AM1977" s="12" t="s">
        <v>7891</v>
      </c>
      <c r="AN1977" s="12" t="s">
        <v>7891</v>
      </c>
      <c r="AO1977" s="12" t="s">
        <v>9836</v>
      </c>
      <c r="AP1977" s="12" t="s">
        <v>9837</v>
      </c>
      <c r="AQ1977" s="12" t="s">
        <v>7891</v>
      </c>
      <c r="AR1977" s="12" t="s">
        <v>7891</v>
      </c>
      <c r="AS1977" s="12" t="s">
        <v>7891</v>
      </c>
      <c r="AT1977" s="12" t="s">
        <v>7967</v>
      </c>
      <c r="AU1977" s="12">
        <v>2021</v>
      </c>
      <c r="AV1977" s="12">
        <v>96</v>
      </c>
      <c r="AW1977" s="12">
        <v>5</v>
      </c>
      <c r="AX1977" s="12" t="s">
        <v>7891</v>
      </c>
      <c r="AY1977" s="12" t="s">
        <v>7891</v>
      </c>
      <c r="AZ1977" s="12" t="s">
        <v>7891</v>
      </c>
      <c r="BA1977" s="12" t="s">
        <v>7891</v>
      </c>
      <c r="BB1977" s="12">
        <v>629</v>
      </c>
      <c r="BC1977" s="12">
        <v>631</v>
      </c>
      <c r="BD1977" s="12" t="s">
        <v>7891</v>
      </c>
      <c r="BE1977" s="12" t="s">
        <v>5970</v>
      </c>
      <c r="BF1977" s="12" t="s">
        <v>7891</v>
      </c>
      <c r="BG1977" s="12" t="s">
        <v>7891</v>
      </c>
      <c r="BH1977" s="12" t="s">
        <v>7891</v>
      </c>
      <c r="BI1977" s="12" t="s">
        <v>7891</v>
      </c>
      <c r="BJ1977" s="12" t="s">
        <v>7891</v>
      </c>
      <c r="BK1977" s="12" t="s">
        <v>7891</v>
      </c>
      <c r="BL1977" s="12" t="s">
        <v>7891</v>
      </c>
      <c r="BM1977" s="12">
        <v>33570856</v>
      </c>
      <c r="BN1977" s="12" t="s">
        <v>7891</v>
      </c>
      <c r="BO1977" s="12" t="s">
        <v>7891</v>
      </c>
      <c r="BP1977" s="12" t="s">
        <v>7891</v>
      </c>
      <c r="BQ1977" s="12" t="s">
        <v>7891</v>
      </c>
      <c r="BR1977" s="12" t="s">
        <v>9868</v>
      </c>
    </row>
    <row r="1978" spans="1:70" s="12" customFormat="1" ht="13" x14ac:dyDescent="0.3">
      <c r="A1978" s="12" t="s">
        <v>3936</v>
      </c>
      <c r="B1978" s="12" t="s">
        <v>3898</v>
      </c>
      <c r="C1978" s="14">
        <v>2021</v>
      </c>
      <c r="D1978" s="12" t="s">
        <v>3897</v>
      </c>
      <c r="E1978" s="12" t="s">
        <v>3899</v>
      </c>
      <c r="F1978" s="12" t="s">
        <v>3903</v>
      </c>
      <c r="G1978" s="12" t="str">
        <f>"23290382"</f>
        <v>23290382</v>
      </c>
      <c r="I1978" s="12" t="str">
        <f>"20210916"</f>
        <v>20210916</v>
      </c>
      <c r="N1978" s="12" t="s">
        <v>3900</v>
      </c>
      <c r="O1978" s="12" t="s">
        <v>3901</v>
      </c>
      <c r="P1978" s="12" t="s">
        <v>2044</v>
      </c>
      <c r="Q1978" s="12" t="s">
        <v>1495</v>
      </c>
      <c r="R1978" s="12" t="s">
        <v>3902</v>
      </c>
      <c r="T1978" s="12" t="s">
        <v>3903</v>
      </c>
      <c r="U1978" s="12" t="s">
        <v>3904</v>
      </c>
    </row>
    <row r="1979" spans="1:70" s="2" customFormat="1" ht="13" x14ac:dyDescent="0.3">
      <c r="A1979" s="2" t="s">
        <v>4095</v>
      </c>
      <c r="B1979" s="2" t="s">
        <v>3898</v>
      </c>
      <c r="C1979" s="9">
        <v>2021</v>
      </c>
      <c r="D1979" s="2" t="s">
        <v>3897</v>
      </c>
      <c r="E1979" s="2" t="s">
        <v>3899</v>
      </c>
      <c r="F1979" s="2" t="s">
        <v>3903</v>
      </c>
      <c r="G1979" s="2" t="str">
        <f>"23290382"</f>
        <v>23290382</v>
      </c>
      <c r="I1979" s="2" t="str">
        <f>"20210916"</f>
        <v>20210916</v>
      </c>
      <c r="N1979" s="2" t="s">
        <v>3900</v>
      </c>
      <c r="O1979" s="2" t="s">
        <v>3901</v>
      </c>
      <c r="P1979" s="2" t="s">
        <v>2044</v>
      </c>
      <c r="Q1979" s="2" t="s">
        <v>1495</v>
      </c>
      <c r="R1979" s="2" t="s">
        <v>3902</v>
      </c>
      <c r="T1979" s="2" t="s">
        <v>3903</v>
      </c>
      <c r="U1979" s="2" t="s">
        <v>3904</v>
      </c>
    </row>
    <row r="1980" spans="1:70" s="12" customFormat="1" ht="13" x14ac:dyDescent="0.3">
      <c r="A1980" s="12" t="s">
        <v>11407</v>
      </c>
      <c r="B1980" s="12" t="s">
        <v>11470</v>
      </c>
      <c r="C1980" s="14" t="s">
        <v>7891</v>
      </c>
      <c r="D1980" s="12" t="s">
        <v>11471</v>
      </c>
      <c r="E1980" s="12" t="s">
        <v>8391</v>
      </c>
      <c r="U1980" s="12" t="s">
        <v>7891</v>
      </c>
      <c r="V1980" s="12" t="s">
        <v>11472</v>
      </c>
      <c r="W1980" s="12" t="s">
        <v>7891</v>
      </c>
      <c r="X1980" s="12" t="s">
        <v>7891</v>
      </c>
      <c r="Y1980" s="12" t="s">
        <v>7891</v>
      </c>
      <c r="Z1980" s="12" t="s">
        <v>7891</v>
      </c>
      <c r="AA1980" s="12" t="s">
        <v>7891</v>
      </c>
      <c r="AB1980" s="12" t="s">
        <v>11473</v>
      </c>
      <c r="AC1980" s="12" t="s">
        <v>7891</v>
      </c>
      <c r="AD1980" s="12" t="s">
        <v>7891</v>
      </c>
      <c r="AE1980" s="12" t="s">
        <v>7891</v>
      </c>
      <c r="AF1980" s="12" t="s">
        <v>7891</v>
      </c>
      <c r="AG1980" s="12" t="s">
        <v>7891</v>
      </c>
      <c r="AH1980" s="12" t="s">
        <v>7891</v>
      </c>
      <c r="AI1980" s="12" t="s">
        <v>7891</v>
      </c>
      <c r="AJ1980" s="12" t="s">
        <v>7891</v>
      </c>
      <c r="AK1980" s="12" t="s">
        <v>7891</v>
      </c>
      <c r="AL1980" s="12" t="s">
        <v>7891</v>
      </c>
      <c r="AM1980" s="12" t="s">
        <v>7891</v>
      </c>
      <c r="AN1980" s="12" t="s">
        <v>7891</v>
      </c>
      <c r="AO1980" s="12" t="s">
        <v>8393</v>
      </c>
      <c r="AP1980" s="12" t="s">
        <v>8394</v>
      </c>
      <c r="AQ1980" s="12" t="s">
        <v>7891</v>
      </c>
      <c r="AR1980" s="12" t="s">
        <v>7891</v>
      </c>
      <c r="AS1980" s="12" t="s">
        <v>7891</v>
      </c>
      <c r="AT1980" s="12" t="s">
        <v>7891</v>
      </c>
      <c r="AU1980" s="12" t="s">
        <v>7891</v>
      </c>
      <c r="AV1980" s="12" t="s">
        <v>7891</v>
      </c>
      <c r="AW1980" s="12" t="s">
        <v>7891</v>
      </c>
      <c r="AX1980" s="12" t="s">
        <v>7891</v>
      </c>
      <c r="AY1980" s="12" t="s">
        <v>7891</v>
      </c>
      <c r="AZ1980" s="12" t="s">
        <v>7891</v>
      </c>
      <c r="BA1980" s="12" t="s">
        <v>7891</v>
      </c>
      <c r="BB1980" s="12" t="s">
        <v>7891</v>
      </c>
      <c r="BC1980" s="12" t="s">
        <v>7891</v>
      </c>
      <c r="BD1980" s="12" t="s">
        <v>7891</v>
      </c>
      <c r="BE1980" s="12" t="s">
        <v>3901</v>
      </c>
      <c r="BF1980" s="12" t="s">
        <v>7891</v>
      </c>
      <c r="BG1980" s="12" t="s">
        <v>9145</v>
      </c>
      <c r="BH1980" s="12" t="s">
        <v>7891</v>
      </c>
      <c r="BI1980" s="12" t="s">
        <v>7891</v>
      </c>
      <c r="BJ1980" s="12" t="s">
        <v>7891</v>
      </c>
      <c r="BK1980" s="12" t="s">
        <v>7891</v>
      </c>
      <c r="BL1980" s="12" t="s">
        <v>7891</v>
      </c>
      <c r="BM1980" s="12" t="s">
        <v>7891</v>
      </c>
      <c r="BN1980" s="12" t="s">
        <v>7891</v>
      </c>
      <c r="BO1980" s="12" t="s">
        <v>7891</v>
      </c>
      <c r="BP1980" s="12" t="s">
        <v>7891</v>
      </c>
      <c r="BQ1980" s="12" t="s">
        <v>7891</v>
      </c>
      <c r="BR1980" s="12" t="s">
        <v>11474</v>
      </c>
    </row>
    <row r="1981" spans="1:70" s="12" customFormat="1" ht="13" x14ac:dyDescent="0.3">
      <c r="A1981" s="12" t="s">
        <v>11411</v>
      </c>
      <c r="B1981" s="12" t="s">
        <v>11470</v>
      </c>
      <c r="C1981" s="14" t="s">
        <v>7891</v>
      </c>
      <c r="D1981" s="12" t="s">
        <v>11471</v>
      </c>
      <c r="E1981" s="12" t="s">
        <v>8391</v>
      </c>
      <c r="U1981" s="12" t="s">
        <v>7891</v>
      </c>
      <c r="V1981" s="12" t="s">
        <v>11472</v>
      </c>
      <c r="W1981" s="12" t="s">
        <v>7891</v>
      </c>
      <c r="X1981" s="12" t="s">
        <v>7891</v>
      </c>
      <c r="Y1981" s="12" t="s">
        <v>7891</v>
      </c>
      <c r="Z1981" s="12" t="s">
        <v>7891</v>
      </c>
      <c r="AA1981" s="12" t="s">
        <v>7891</v>
      </c>
      <c r="AB1981" s="12" t="s">
        <v>11473</v>
      </c>
      <c r="AC1981" s="12" t="s">
        <v>7891</v>
      </c>
      <c r="AD1981" s="12" t="s">
        <v>7891</v>
      </c>
      <c r="AE1981" s="12" t="s">
        <v>7891</v>
      </c>
      <c r="AF1981" s="12" t="s">
        <v>7891</v>
      </c>
      <c r="AG1981" s="12" t="s">
        <v>7891</v>
      </c>
      <c r="AH1981" s="12" t="s">
        <v>7891</v>
      </c>
      <c r="AI1981" s="12" t="s">
        <v>7891</v>
      </c>
      <c r="AJ1981" s="12" t="s">
        <v>7891</v>
      </c>
      <c r="AK1981" s="12" t="s">
        <v>7891</v>
      </c>
      <c r="AL1981" s="12" t="s">
        <v>7891</v>
      </c>
      <c r="AM1981" s="12" t="s">
        <v>7891</v>
      </c>
      <c r="AN1981" s="12" t="s">
        <v>7891</v>
      </c>
      <c r="AO1981" s="12" t="s">
        <v>8393</v>
      </c>
      <c r="AP1981" s="12" t="s">
        <v>8394</v>
      </c>
      <c r="AQ1981" s="12" t="s">
        <v>7891</v>
      </c>
      <c r="AR1981" s="12" t="s">
        <v>7891</v>
      </c>
      <c r="AS1981" s="12" t="s">
        <v>7891</v>
      </c>
      <c r="AT1981" s="12" t="s">
        <v>7891</v>
      </c>
      <c r="AU1981" s="12" t="s">
        <v>7891</v>
      </c>
      <c r="AV1981" s="12" t="s">
        <v>7891</v>
      </c>
      <c r="AW1981" s="12" t="s">
        <v>7891</v>
      </c>
      <c r="AX1981" s="12" t="s">
        <v>7891</v>
      </c>
      <c r="AY1981" s="12" t="s">
        <v>7891</v>
      </c>
      <c r="AZ1981" s="12" t="s">
        <v>7891</v>
      </c>
      <c r="BA1981" s="12" t="s">
        <v>7891</v>
      </c>
      <c r="BB1981" s="12" t="s">
        <v>7891</v>
      </c>
      <c r="BC1981" s="12" t="s">
        <v>7891</v>
      </c>
      <c r="BD1981" s="12" t="s">
        <v>7891</v>
      </c>
      <c r="BE1981" s="12" t="s">
        <v>3901</v>
      </c>
      <c r="BF1981" s="12" t="s">
        <v>7891</v>
      </c>
      <c r="BG1981" s="12" t="s">
        <v>9145</v>
      </c>
      <c r="BH1981" s="12" t="s">
        <v>7891</v>
      </c>
      <c r="BI1981" s="12" t="s">
        <v>7891</v>
      </c>
      <c r="BJ1981" s="12" t="s">
        <v>7891</v>
      </c>
      <c r="BK1981" s="12" t="s">
        <v>7891</v>
      </c>
      <c r="BL1981" s="12" t="s">
        <v>7891</v>
      </c>
      <c r="BM1981" s="12" t="s">
        <v>7891</v>
      </c>
      <c r="BN1981" s="12" t="s">
        <v>7891</v>
      </c>
      <c r="BO1981" s="12" t="s">
        <v>7891</v>
      </c>
      <c r="BP1981" s="12" t="s">
        <v>7891</v>
      </c>
      <c r="BQ1981" s="12" t="s">
        <v>7891</v>
      </c>
      <c r="BR1981" s="12" t="s">
        <v>11474</v>
      </c>
    </row>
    <row r="1982" spans="1:70" s="2" customFormat="1" ht="13" x14ac:dyDescent="0.3">
      <c r="A1982" s="2" t="s">
        <v>11404</v>
      </c>
      <c r="B1982" s="2" t="s">
        <v>9806</v>
      </c>
      <c r="C1982" s="9" t="s">
        <v>7891</v>
      </c>
      <c r="D1982" s="2" t="s">
        <v>9807</v>
      </c>
      <c r="E1982" s="2" t="s">
        <v>9808</v>
      </c>
      <c r="U1982" s="2" t="s">
        <v>7891</v>
      </c>
      <c r="V1982" s="2" t="s">
        <v>9809</v>
      </c>
      <c r="W1982" s="2" t="s">
        <v>7891</v>
      </c>
      <c r="X1982" s="2" t="s">
        <v>7891</v>
      </c>
      <c r="Y1982" s="2" t="s">
        <v>7891</v>
      </c>
      <c r="Z1982" s="2" t="s">
        <v>7891</v>
      </c>
      <c r="AA1982" s="2" t="s">
        <v>9810</v>
      </c>
      <c r="AB1982" s="2" t="s">
        <v>9811</v>
      </c>
      <c r="AC1982" s="2" t="s">
        <v>7891</v>
      </c>
      <c r="AD1982" s="2" t="s">
        <v>7891</v>
      </c>
      <c r="AE1982" s="2" t="s">
        <v>7891</v>
      </c>
      <c r="AF1982" s="2" t="s">
        <v>7891</v>
      </c>
      <c r="AG1982" s="2" t="s">
        <v>7891</v>
      </c>
      <c r="AH1982" s="2" t="s">
        <v>7891</v>
      </c>
      <c r="AI1982" s="2" t="s">
        <v>7891</v>
      </c>
      <c r="AJ1982" s="2" t="s">
        <v>7891</v>
      </c>
      <c r="AK1982" s="2" t="s">
        <v>7891</v>
      </c>
      <c r="AL1982" s="2" t="s">
        <v>7891</v>
      </c>
      <c r="AM1982" s="2" t="s">
        <v>7891</v>
      </c>
      <c r="AN1982" s="2" t="s">
        <v>7891</v>
      </c>
      <c r="AO1982" s="2" t="s">
        <v>9812</v>
      </c>
      <c r="AP1982" s="2" t="s">
        <v>9813</v>
      </c>
      <c r="AQ1982" s="2" t="s">
        <v>7891</v>
      </c>
      <c r="AR1982" s="2" t="s">
        <v>7891</v>
      </c>
      <c r="AS1982" s="2" t="s">
        <v>7891</v>
      </c>
      <c r="AT1982" s="2" t="s">
        <v>7967</v>
      </c>
      <c r="AU1982" s="2">
        <v>2021</v>
      </c>
      <c r="AV1982" s="2">
        <v>18</v>
      </c>
      <c r="AW1982" s="2">
        <v>5</v>
      </c>
      <c r="AX1982" s="2" t="s">
        <v>7891</v>
      </c>
      <c r="AY1982" s="2" t="s">
        <v>7891</v>
      </c>
      <c r="AZ1982" s="2" t="s">
        <v>7891</v>
      </c>
      <c r="BA1982" s="2" t="s">
        <v>7891</v>
      </c>
      <c r="BB1982" s="2">
        <v>982</v>
      </c>
      <c r="BC1982" s="2">
        <v>989</v>
      </c>
      <c r="BD1982" s="2" t="s">
        <v>7891</v>
      </c>
      <c r="BE1982" s="2" t="s">
        <v>9814</v>
      </c>
      <c r="BF1982" s="2" t="s">
        <v>7891</v>
      </c>
      <c r="BG1982" s="2" t="s">
        <v>9784</v>
      </c>
      <c r="BH1982" s="2" t="s">
        <v>7891</v>
      </c>
      <c r="BI1982" s="2" t="s">
        <v>7891</v>
      </c>
      <c r="BJ1982" s="2" t="s">
        <v>7891</v>
      </c>
      <c r="BK1982" s="2" t="s">
        <v>7891</v>
      </c>
      <c r="BL1982" s="2" t="s">
        <v>7891</v>
      </c>
      <c r="BM1982" s="2">
        <v>33771479</v>
      </c>
      <c r="BN1982" s="2" t="s">
        <v>7891</v>
      </c>
      <c r="BO1982" s="2" t="s">
        <v>7891</v>
      </c>
      <c r="BP1982" s="2" t="s">
        <v>7891</v>
      </c>
      <c r="BQ1982" s="2" t="s">
        <v>7891</v>
      </c>
      <c r="BR1982" s="2" t="s">
        <v>9815</v>
      </c>
    </row>
    <row r="1983" spans="1:70" s="2" customFormat="1" ht="13" x14ac:dyDescent="0.3">
      <c r="A1983" s="2" t="s">
        <v>6816</v>
      </c>
      <c r="B1983" s="2" t="s">
        <v>4300</v>
      </c>
      <c r="C1983" s="9">
        <v>2021</v>
      </c>
      <c r="D1983" s="2" t="s">
        <v>4299</v>
      </c>
      <c r="E1983" s="2" t="s">
        <v>4303</v>
      </c>
      <c r="G1983" s="2" t="s">
        <v>4301</v>
      </c>
      <c r="H1983" s="2" t="s">
        <v>4302</v>
      </c>
      <c r="K1983" s="11">
        <v>44408</v>
      </c>
      <c r="N1983" s="2" t="s">
        <v>4304</v>
      </c>
    </row>
    <row r="1984" spans="1:70" s="2" customFormat="1" ht="13" x14ac:dyDescent="0.3">
      <c r="A1984" s="2" t="s">
        <v>11404</v>
      </c>
      <c r="B1984" s="2" t="s">
        <v>11235</v>
      </c>
      <c r="C1984" s="9" t="s">
        <v>7891</v>
      </c>
      <c r="D1984" s="2" t="s">
        <v>11236</v>
      </c>
      <c r="E1984" s="2" t="s">
        <v>11237</v>
      </c>
      <c r="U1984" s="2" t="s">
        <v>7891</v>
      </c>
      <c r="V1984" s="2" t="s">
        <v>11238</v>
      </c>
      <c r="W1984" s="2" t="s">
        <v>7891</v>
      </c>
      <c r="X1984" s="2" t="s">
        <v>7891</v>
      </c>
      <c r="Y1984" s="2" t="s">
        <v>7891</v>
      </c>
      <c r="Z1984" s="2" t="s">
        <v>7891</v>
      </c>
      <c r="AA1984" s="2" t="s">
        <v>7891</v>
      </c>
      <c r="AB1984" s="2" t="s">
        <v>7891</v>
      </c>
      <c r="AC1984" s="2" t="s">
        <v>7891</v>
      </c>
      <c r="AD1984" s="2" t="s">
        <v>7891</v>
      </c>
      <c r="AE1984" s="2" t="s">
        <v>7891</v>
      </c>
      <c r="AF1984" s="2" t="s">
        <v>7891</v>
      </c>
      <c r="AG1984" s="2" t="s">
        <v>7891</v>
      </c>
      <c r="AH1984" s="2" t="s">
        <v>7891</v>
      </c>
      <c r="AI1984" s="2" t="s">
        <v>7891</v>
      </c>
      <c r="AJ1984" s="2" t="s">
        <v>7891</v>
      </c>
      <c r="AK1984" s="2" t="s">
        <v>7891</v>
      </c>
      <c r="AL1984" s="2" t="s">
        <v>7891</v>
      </c>
      <c r="AM1984" s="2" t="s">
        <v>7891</v>
      </c>
      <c r="AN1984" s="2" t="s">
        <v>7891</v>
      </c>
      <c r="AO1984" s="2" t="s">
        <v>11239</v>
      </c>
      <c r="AP1984" s="2" t="s">
        <v>11240</v>
      </c>
      <c r="AQ1984" s="2" t="s">
        <v>7891</v>
      </c>
      <c r="AR1984" s="2" t="s">
        <v>7891</v>
      </c>
      <c r="AS1984" s="2" t="s">
        <v>7891</v>
      </c>
      <c r="AT1984" s="2" t="s">
        <v>9244</v>
      </c>
      <c r="AU1984" s="2">
        <v>2020</v>
      </c>
      <c r="AV1984" s="2">
        <v>39</v>
      </c>
      <c r="AW1984" s="2">
        <v>3</v>
      </c>
      <c r="AX1984" s="2" t="s">
        <v>7891</v>
      </c>
      <c r="AY1984" s="2" t="s">
        <v>7891</v>
      </c>
      <c r="AZ1984" s="2" t="s">
        <v>7891</v>
      </c>
      <c r="BA1984" s="2" t="s">
        <v>7891</v>
      </c>
      <c r="BB1984" s="2">
        <v>521</v>
      </c>
      <c r="BC1984" s="2">
        <v>531</v>
      </c>
      <c r="BD1984" s="2" t="s">
        <v>7891</v>
      </c>
      <c r="BE1984" s="2" t="s">
        <v>7891</v>
      </c>
      <c r="BF1984" s="2" t="s">
        <v>7891</v>
      </c>
      <c r="BG1984" s="2" t="s">
        <v>7891</v>
      </c>
      <c r="BH1984" s="2" t="s">
        <v>7891</v>
      </c>
      <c r="BI1984" s="2" t="s">
        <v>7891</v>
      </c>
      <c r="BJ1984" s="2" t="s">
        <v>7891</v>
      </c>
      <c r="BK1984" s="2" t="s">
        <v>7891</v>
      </c>
      <c r="BL1984" s="2" t="s">
        <v>7891</v>
      </c>
      <c r="BM1984" s="2" t="s">
        <v>7891</v>
      </c>
      <c r="BN1984" s="2" t="s">
        <v>7891</v>
      </c>
      <c r="BO1984" s="2" t="s">
        <v>7891</v>
      </c>
      <c r="BP1984" s="2" t="s">
        <v>7891</v>
      </c>
      <c r="BQ1984" s="2" t="s">
        <v>7891</v>
      </c>
      <c r="BR1984" s="2" t="s">
        <v>11241</v>
      </c>
    </row>
    <row r="1985" spans="1:70" s="12" customFormat="1" ht="13" x14ac:dyDescent="0.3">
      <c r="A1985" s="12" t="s">
        <v>6816</v>
      </c>
      <c r="B1985" s="12" t="s">
        <v>4883</v>
      </c>
      <c r="C1985" s="14">
        <v>2021</v>
      </c>
      <c r="D1985" s="12" t="s">
        <v>99</v>
      </c>
      <c r="E1985" s="12" t="s">
        <v>4886</v>
      </c>
      <c r="G1985" s="12" t="s">
        <v>4884</v>
      </c>
      <c r="H1985" s="12" t="s">
        <v>4885</v>
      </c>
      <c r="K1985" s="13">
        <v>44511</v>
      </c>
      <c r="L1985" s="12" t="s">
        <v>4887</v>
      </c>
      <c r="N1985" s="12" t="s">
        <v>103</v>
      </c>
    </row>
    <row r="1986" spans="1:70" s="12" customFormat="1" ht="13" x14ac:dyDescent="0.3">
      <c r="A1986" s="12" t="s">
        <v>11404</v>
      </c>
      <c r="B1986" s="12" t="s">
        <v>8990</v>
      </c>
      <c r="C1986" s="14" t="s">
        <v>7891</v>
      </c>
      <c r="D1986" s="12" t="s">
        <v>99</v>
      </c>
      <c r="E1986" s="12" t="s">
        <v>8991</v>
      </c>
      <c r="U1986" s="12" t="s">
        <v>7891</v>
      </c>
      <c r="V1986" s="12" t="s">
        <v>8992</v>
      </c>
      <c r="W1986" s="12" t="s">
        <v>7891</v>
      </c>
      <c r="X1986" s="12" t="s">
        <v>7891</v>
      </c>
      <c r="Y1986" s="12" t="s">
        <v>7891</v>
      </c>
      <c r="Z1986" s="12" t="s">
        <v>7891</v>
      </c>
      <c r="AA1986" s="12" t="s">
        <v>7891</v>
      </c>
      <c r="AB1986" s="12" t="s">
        <v>7891</v>
      </c>
      <c r="AC1986" s="12" t="s">
        <v>7891</v>
      </c>
      <c r="AD1986" s="12" t="s">
        <v>7891</v>
      </c>
      <c r="AE1986" s="12" t="s">
        <v>7891</v>
      </c>
      <c r="AF1986" s="12" t="s">
        <v>7891</v>
      </c>
      <c r="AG1986" s="12" t="s">
        <v>7891</v>
      </c>
      <c r="AH1986" s="12" t="s">
        <v>7891</v>
      </c>
      <c r="AI1986" s="12" t="s">
        <v>7891</v>
      </c>
      <c r="AJ1986" s="12" t="s">
        <v>7891</v>
      </c>
      <c r="AK1986" s="12" t="s">
        <v>7891</v>
      </c>
      <c r="AL1986" s="12" t="s">
        <v>7891</v>
      </c>
      <c r="AM1986" s="12" t="s">
        <v>7891</v>
      </c>
      <c r="AN1986" s="12" t="s">
        <v>7891</v>
      </c>
      <c r="AO1986" s="12" t="s">
        <v>104</v>
      </c>
      <c r="AP1986" s="12" t="s">
        <v>8993</v>
      </c>
      <c r="AQ1986" s="12" t="s">
        <v>7891</v>
      </c>
      <c r="AR1986" s="12" t="s">
        <v>7891</v>
      </c>
      <c r="AS1986" s="12" t="s">
        <v>7891</v>
      </c>
      <c r="AT1986" s="12" t="s">
        <v>8907</v>
      </c>
      <c r="AU1986" s="12">
        <v>2021</v>
      </c>
      <c r="AV1986" s="12">
        <v>82</v>
      </c>
      <c r="AW1986" s="12">
        <v>6</v>
      </c>
      <c r="AX1986" s="12" t="s">
        <v>7891</v>
      </c>
      <c r="AY1986" s="12" t="s">
        <v>7891</v>
      </c>
      <c r="AZ1986" s="12" t="s">
        <v>7891</v>
      </c>
      <c r="BA1986" s="12" t="s">
        <v>7891</v>
      </c>
      <c r="BB1986" s="12">
        <v>792</v>
      </c>
      <c r="BC1986" s="12">
        <v>800</v>
      </c>
      <c r="BD1986" s="12" t="s">
        <v>7891</v>
      </c>
      <c r="BE1986" s="12" t="s">
        <v>7891</v>
      </c>
      <c r="BF1986" s="12" t="s">
        <v>7891</v>
      </c>
      <c r="BG1986" s="12" t="s">
        <v>7891</v>
      </c>
      <c r="BH1986" s="12" t="s">
        <v>7891</v>
      </c>
      <c r="BI1986" s="12" t="s">
        <v>7891</v>
      </c>
      <c r="BJ1986" s="12" t="s">
        <v>7891</v>
      </c>
      <c r="BK1986" s="12" t="s">
        <v>7891</v>
      </c>
      <c r="BL1986" s="12" t="s">
        <v>7891</v>
      </c>
      <c r="BM1986" s="12">
        <v>34762039</v>
      </c>
      <c r="BN1986" s="12" t="s">
        <v>7891</v>
      </c>
      <c r="BO1986" s="12" t="s">
        <v>7891</v>
      </c>
      <c r="BP1986" s="12" t="s">
        <v>7891</v>
      </c>
      <c r="BQ1986" s="12" t="s">
        <v>7891</v>
      </c>
      <c r="BR1986" s="12" t="s">
        <v>8994</v>
      </c>
    </row>
    <row r="1987" spans="1:70" s="12" customFormat="1" ht="13" x14ac:dyDescent="0.3">
      <c r="A1987" s="12" t="s">
        <v>323</v>
      </c>
      <c r="B1987" s="12" t="s">
        <v>101</v>
      </c>
      <c r="C1987" s="16">
        <v>2021</v>
      </c>
      <c r="D1987" s="12" t="s">
        <v>99</v>
      </c>
      <c r="E1987" s="12" t="s">
        <v>108</v>
      </c>
      <c r="F1987" s="12" t="s">
        <v>100</v>
      </c>
      <c r="G1987" s="12" t="s">
        <v>102</v>
      </c>
      <c r="H1987" s="12" t="s">
        <v>103</v>
      </c>
      <c r="I1987" s="12" t="s">
        <v>14</v>
      </c>
      <c r="L1987" s="12" t="s">
        <v>104</v>
      </c>
      <c r="M1987" s="12" t="s">
        <v>105</v>
      </c>
      <c r="N1987" s="12" t="s">
        <v>18</v>
      </c>
      <c r="O1987" s="12" t="s">
        <v>18</v>
      </c>
      <c r="Q1987" s="12" t="s">
        <v>106</v>
      </c>
      <c r="R1987" s="12" t="s">
        <v>107</v>
      </c>
      <c r="T1987" s="12" t="s">
        <v>23</v>
      </c>
      <c r="U1987" s="12" t="s">
        <v>109</v>
      </c>
      <c r="V1987" s="12" t="s">
        <v>110</v>
      </c>
      <c r="Y1987" s="12" t="s">
        <v>111</v>
      </c>
      <c r="Z1987" s="12" t="s">
        <v>112</v>
      </c>
      <c r="AB1987" s="12" t="s">
        <v>113</v>
      </c>
      <c r="AC1987" s="12" t="s">
        <v>30</v>
      </c>
    </row>
    <row r="1988" spans="1:70" s="2" customFormat="1" ht="13" x14ac:dyDescent="0.3">
      <c r="A1988" s="2" t="s">
        <v>1827</v>
      </c>
      <c r="B1988" s="2" t="s">
        <v>1519</v>
      </c>
      <c r="C1988" s="10" t="str">
        <f>"2021"</f>
        <v>2021</v>
      </c>
      <c r="D1988" s="2" t="s">
        <v>1518</v>
      </c>
      <c r="E1988" s="2" t="s">
        <v>1520</v>
      </c>
      <c r="F1988" s="2" t="s">
        <v>1523</v>
      </c>
      <c r="G1988" s="2" t="str">
        <f>"19371888"</f>
        <v>19371888</v>
      </c>
      <c r="I1988" s="2" t="str">
        <f>"Nov2021"</f>
        <v>Nov2021</v>
      </c>
      <c r="J1988" s="2">
        <v>82</v>
      </c>
      <c r="K1988" s="2">
        <v>6</v>
      </c>
      <c r="L1988" s="2">
        <v>792</v>
      </c>
      <c r="M1988" s="2">
        <v>9</v>
      </c>
      <c r="N1988" s="2">
        <v>153909283</v>
      </c>
      <c r="O1988" s="2" t="s">
        <v>103</v>
      </c>
      <c r="P1988" s="2" t="s">
        <v>1521</v>
      </c>
      <c r="Q1988" s="2" t="s">
        <v>442</v>
      </c>
      <c r="R1988" s="2" t="s">
        <v>1522</v>
      </c>
      <c r="U1988" s="2" t="s">
        <v>1524</v>
      </c>
    </row>
    <row r="1989" spans="1:70" s="2" customFormat="1" ht="13" x14ac:dyDescent="0.3">
      <c r="A1989" s="2" t="s">
        <v>1922</v>
      </c>
      <c r="B1989" s="2" t="s">
        <v>1862</v>
      </c>
      <c r="C1989" s="10" t="str">
        <f>"2021"</f>
        <v>2021</v>
      </c>
      <c r="D1989" s="2" t="s">
        <v>1861</v>
      </c>
      <c r="E1989" s="2" t="s">
        <v>1863</v>
      </c>
      <c r="F1989" s="2" t="s">
        <v>1867</v>
      </c>
      <c r="G1989" s="2" t="str">
        <f>"16472160"</f>
        <v>16472160</v>
      </c>
      <c r="I1989" s="2" t="str">
        <f>"Dec2021"</f>
        <v>Dec2021</v>
      </c>
      <c r="K1989" s="2">
        <v>26</v>
      </c>
      <c r="L1989" s="2">
        <v>87</v>
      </c>
      <c r="M1989" s="2">
        <v>16</v>
      </c>
      <c r="N1989" s="2">
        <v>156309940</v>
      </c>
      <c r="O1989" s="2" t="s">
        <v>1864</v>
      </c>
      <c r="P1989" s="2" t="s">
        <v>1865</v>
      </c>
      <c r="Q1989" s="2" t="s">
        <v>442</v>
      </c>
      <c r="R1989" s="2" t="s">
        <v>1866</v>
      </c>
      <c r="U1989" s="2" t="s">
        <v>1868</v>
      </c>
    </row>
    <row r="1990" spans="1:70" s="2" customFormat="1" ht="13" x14ac:dyDescent="0.3">
      <c r="A1990" s="2" t="s">
        <v>1922</v>
      </c>
      <c r="B1990" s="2" t="s">
        <v>1887</v>
      </c>
      <c r="C1990" s="10">
        <v>2022</v>
      </c>
      <c r="D1990" s="2" t="s">
        <v>1886</v>
      </c>
      <c r="E1990" s="2" t="s">
        <v>1888</v>
      </c>
      <c r="F1990" s="2" t="s">
        <v>1892</v>
      </c>
      <c r="G1990" s="2" t="str">
        <f>"00347167"</f>
        <v>00347167</v>
      </c>
      <c r="I1990" s="2" t="str">
        <f>"2022 Supplement"</f>
        <v>2022 Supplement</v>
      </c>
      <c r="J1990" s="2">
        <v>75</v>
      </c>
      <c r="L1990" s="2">
        <v>1</v>
      </c>
      <c r="M1990" s="2">
        <v>8</v>
      </c>
      <c r="N1990" s="2">
        <v>155028679</v>
      </c>
      <c r="O1990" s="2" t="s">
        <v>1889</v>
      </c>
      <c r="P1990" s="2" t="s">
        <v>1890</v>
      </c>
      <c r="Q1990" s="2" t="s">
        <v>442</v>
      </c>
      <c r="R1990" s="2" t="s">
        <v>1891</v>
      </c>
      <c r="U1990" s="2" t="s">
        <v>1893</v>
      </c>
    </row>
    <row r="1991" spans="1:70" s="12" customFormat="1" ht="13" x14ac:dyDescent="0.3">
      <c r="A1991" s="12" t="s">
        <v>6816</v>
      </c>
      <c r="B1991" s="12" t="s">
        <v>5326</v>
      </c>
      <c r="C1991" s="14">
        <v>2021</v>
      </c>
      <c r="D1991" s="12" t="s">
        <v>5325</v>
      </c>
      <c r="E1991" s="12" t="s">
        <v>4626</v>
      </c>
      <c r="G1991" s="12" t="s">
        <v>5327</v>
      </c>
      <c r="H1991" s="12" t="s">
        <v>5328</v>
      </c>
      <c r="K1991" s="13">
        <v>44407</v>
      </c>
      <c r="N1991" s="12" t="s">
        <v>599</v>
      </c>
    </row>
    <row r="1992" spans="1:70" s="2" customFormat="1" ht="13" x14ac:dyDescent="0.3">
      <c r="A1992" s="2" t="s">
        <v>1827</v>
      </c>
      <c r="B1992" s="2" t="s">
        <v>598</v>
      </c>
      <c r="C1992" s="10" t="str">
        <f>"2021"</f>
        <v>2021</v>
      </c>
      <c r="D1992" s="2" t="s">
        <v>597</v>
      </c>
      <c r="E1992" s="2" t="s">
        <v>592</v>
      </c>
      <c r="F1992" s="2" t="s">
        <v>601</v>
      </c>
      <c r="G1992" s="2" t="str">
        <f>"01650327"</f>
        <v>01650327</v>
      </c>
      <c r="I1992" s="2" t="str">
        <f>"Nov2021"</f>
        <v>Nov2021</v>
      </c>
      <c r="J1992" s="2">
        <v>294</v>
      </c>
      <c r="L1992" s="2">
        <v>505</v>
      </c>
      <c r="M1992" s="2">
        <v>8</v>
      </c>
      <c r="N1992" s="2">
        <v>152080202</v>
      </c>
      <c r="O1992" s="2" t="s">
        <v>599</v>
      </c>
      <c r="P1992" s="2" t="s">
        <v>449</v>
      </c>
      <c r="Q1992" s="2" t="s">
        <v>442</v>
      </c>
      <c r="R1992" s="2" t="s">
        <v>600</v>
      </c>
      <c r="U1992" s="2" t="s">
        <v>602</v>
      </c>
    </row>
    <row r="1993" spans="1:70" s="12" customFormat="1" ht="13" x14ac:dyDescent="0.3">
      <c r="A1993" s="12" t="s">
        <v>6816</v>
      </c>
      <c r="B1993" s="12" t="s">
        <v>5571</v>
      </c>
      <c r="C1993" s="14">
        <v>2021</v>
      </c>
      <c r="D1993" s="12" t="s">
        <v>5570</v>
      </c>
      <c r="E1993" s="12" t="s">
        <v>4137</v>
      </c>
      <c r="G1993" s="12" t="s">
        <v>5572</v>
      </c>
      <c r="H1993" s="12" t="s">
        <v>5573</v>
      </c>
      <c r="K1993" s="13">
        <v>44289</v>
      </c>
      <c r="L1993" s="12" t="s">
        <v>5574</v>
      </c>
      <c r="N1993" s="12" t="s">
        <v>5575</v>
      </c>
    </row>
    <row r="1994" spans="1:70" s="12" customFormat="1" ht="13" x14ac:dyDescent="0.3">
      <c r="A1994" s="12" t="s">
        <v>7072</v>
      </c>
      <c r="B1994" s="12" t="s">
        <v>5571</v>
      </c>
      <c r="C1994" s="14">
        <v>2021</v>
      </c>
      <c r="D1994" s="12" t="s">
        <v>5570</v>
      </c>
      <c r="E1994" s="12" t="s">
        <v>4137</v>
      </c>
      <c r="G1994" s="12" t="s">
        <v>5572</v>
      </c>
      <c r="H1994" s="12" t="s">
        <v>5573</v>
      </c>
      <c r="K1994" s="13">
        <v>44289</v>
      </c>
      <c r="L1994" s="12" t="s">
        <v>5574</v>
      </c>
      <c r="N1994" s="12" t="s">
        <v>5575</v>
      </c>
    </row>
    <row r="1995" spans="1:70" s="12" customFormat="1" ht="13" x14ac:dyDescent="0.3">
      <c r="A1995" s="12" t="s">
        <v>7079</v>
      </c>
      <c r="B1995" s="12" t="s">
        <v>5571</v>
      </c>
      <c r="C1995" s="14">
        <v>2021</v>
      </c>
      <c r="D1995" s="12" t="s">
        <v>5570</v>
      </c>
      <c r="E1995" s="12" t="s">
        <v>4137</v>
      </c>
      <c r="G1995" s="12" t="s">
        <v>5572</v>
      </c>
      <c r="H1995" s="12" t="s">
        <v>5573</v>
      </c>
      <c r="K1995" s="13">
        <v>44289</v>
      </c>
      <c r="L1995" s="12" t="s">
        <v>5574</v>
      </c>
      <c r="N1995" s="12" t="s">
        <v>5575</v>
      </c>
    </row>
    <row r="1996" spans="1:70" s="12" customFormat="1" ht="13" x14ac:dyDescent="0.3">
      <c r="A1996" s="12" t="s">
        <v>7738</v>
      </c>
      <c r="B1996" s="12" t="s">
        <v>7677</v>
      </c>
      <c r="C1996" s="14">
        <v>2021</v>
      </c>
      <c r="D1996" s="12" t="s">
        <v>7678</v>
      </c>
      <c r="E1996" s="12" t="s">
        <v>7264</v>
      </c>
      <c r="G1996" s="12">
        <v>18</v>
      </c>
      <c r="H1996" s="12">
        <v>5</v>
      </c>
      <c r="I1996" s="12">
        <v>2597</v>
      </c>
      <c r="J1996" s="12">
        <v>1</v>
      </c>
      <c r="K1996" s="12">
        <v>16</v>
      </c>
      <c r="M1996" s="12">
        <v>7</v>
      </c>
      <c r="N1996" s="12" t="s">
        <v>5575</v>
      </c>
      <c r="O1996" s="12" t="s">
        <v>7679</v>
      </c>
      <c r="P1996" s="12" t="s">
        <v>467</v>
      </c>
      <c r="Q1996" s="12" t="s">
        <v>7218</v>
      </c>
      <c r="R1996" s="12" t="s">
        <v>7266</v>
      </c>
      <c r="S1996" s="12" t="s">
        <v>7219</v>
      </c>
      <c r="T1996" s="12" t="s">
        <v>7680</v>
      </c>
    </row>
    <row r="1997" spans="1:70" s="12" customFormat="1" ht="13" x14ac:dyDescent="0.3">
      <c r="A1997" s="12" t="s">
        <v>7858</v>
      </c>
      <c r="B1997" s="12" t="s">
        <v>7677</v>
      </c>
      <c r="C1997" s="14">
        <v>2021</v>
      </c>
      <c r="D1997" s="12" t="s">
        <v>7678</v>
      </c>
      <c r="E1997" s="12" t="s">
        <v>7264</v>
      </c>
      <c r="G1997" s="12">
        <v>18</v>
      </c>
      <c r="H1997" s="12">
        <v>5</v>
      </c>
      <c r="I1997" s="12">
        <v>2597</v>
      </c>
      <c r="J1997" s="12">
        <v>1</v>
      </c>
      <c r="K1997" s="12">
        <v>16</v>
      </c>
      <c r="M1997" s="12">
        <v>7</v>
      </c>
      <c r="N1997" s="12" t="s">
        <v>5575</v>
      </c>
      <c r="O1997" s="12" t="s">
        <v>7679</v>
      </c>
      <c r="P1997" s="12" t="s">
        <v>467</v>
      </c>
      <c r="Q1997" s="12" t="s">
        <v>7218</v>
      </c>
      <c r="R1997" s="12" t="s">
        <v>7266</v>
      </c>
      <c r="S1997" s="12" t="s">
        <v>7219</v>
      </c>
      <c r="T1997" s="12" t="s">
        <v>7680</v>
      </c>
    </row>
    <row r="1998" spans="1:70" s="12" customFormat="1" ht="13" x14ac:dyDescent="0.3">
      <c r="A1998" s="12" t="s">
        <v>11404</v>
      </c>
      <c r="B1998" s="12" t="s">
        <v>10219</v>
      </c>
      <c r="C1998" s="14" t="s">
        <v>7891</v>
      </c>
      <c r="D1998" s="12" t="s">
        <v>5570</v>
      </c>
      <c r="E1998" s="12" t="s">
        <v>7892</v>
      </c>
      <c r="U1998" s="12" t="s">
        <v>7891</v>
      </c>
      <c r="V1998" s="12" t="s">
        <v>10220</v>
      </c>
      <c r="W1998" s="12" t="s">
        <v>7891</v>
      </c>
      <c r="X1998" s="12" t="s">
        <v>7891</v>
      </c>
      <c r="Y1998" s="12" t="s">
        <v>7891</v>
      </c>
      <c r="Z1998" s="12" t="s">
        <v>7891</v>
      </c>
      <c r="AA1998" s="12" t="s">
        <v>7891</v>
      </c>
      <c r="AB1998" s="12" t="s">
        <v>10221</v>
      </c>
      <c r="AC1998" s="12" t="s">
        <v>7891</v>
      </c>
      <c r="AD1998" s="12" t="s">
        <v>7891</v>
      </c>
      <c r="AE1998" s="12" t="s">
        <v>7891</v>
      </c>
      <c r="AF1998" s="12" t="s">
        <v>7891</v>
      </c>
      <c r="AG1998" s="12" t="s">
        <v>7891</v>
      </c>
      <c r="AH1998" s="12" t="s">
        <v>7891</v>
      </c>
      <c r="AI1998" s="12" t="s">
        <v>7891</v>
      </c>
      <c r="AJ1998" s="12" t="s">
        <v>7891</v>
      </c>
      <c r="AK1998" s="12" t="s">
        <v>7891</v>
      </c>
      <c r="AL1998" s="12" t="s">
        <v>7891</v>
      </c>
      <c r="AM1998" s="12" t="s">
        <v>7891</v>
      </c>
      <c r="AN1998" s="12" t="s">
        <v>7891</v>
      </c>
      <c r="AO1998" s="12" t="s">
        <v>7891</v>
      </c>
      <c r="AP1998" s="12" t="s">
        <v>7894</v>
      </c>
      <c r="AQ1998" s="12" t="s">
        <v>7891</v>
      </c>
      <c r="AR1998" s="12" t="s">
        <v>7891</v>
      </c>
      <c r="AS1998" s="12" t="s">
        <v>7891</v>
      </c>
      <c r="AT1998" s="12" t="s">
        <v>8331</v>
      </c>
      <c r="AU1998" s="12">
        <v>2021</v>
      </c>
      <c r="AV1998" s="12">
        <v>18</v>
      </c>
      <c r="AW1998" s="12">
        <v>5</v>
      </c>
      <c r="AX1998" s="12" t="s">
        <v>7891</v>
      </c>
      <c r="AY1998" s="12" t="s">
        <v>7891</v>
      </c>
      <c r="AZ1998" s="12" t="s">
        <v>7891</v>
      </c>
      <c r="BA1998" s="12" t="s">
        <v>7891</v>
      </c>
      <c r="BB1998" s="12" t="s">
        <v>7891</v>
      </c>
      <c r="BC1998" s="12" t="s">
        <v>7891</v>
      </c>
      <c r="BD1998" s="12">
        <v>2597</v>
      </c>
      <c r="BE1998" s="12" t="s">
        <v>5575</v>
      </c>
      <c r="BF1998" s="12" t="s">
        <v>7891</v>
      </c>
      <c r="BG1998" s="12" t="s">
        <v>7891</v>
      </c>
      <c r="BH1998" s="12" t="s">
        <v>7891</v>
      </c>
      <c r="BI1998" s="12" t="s">
        <v>7891</v>
      </c>
      <c r="BJ1998" s="12" t="s">
        <v>7891</v>
      </c>
      <c r="BK1998" s="12" t="s">
        <v>7891</v>
      </c>
      <c r="BL1998" s="12" t="s">
        <v>7891</v>
      </c>
      <c r="BM1998" s="12">
        <v>33807667</v>
      </c>
      <c r="BN1998" s="12" t="s">
        <v>7891</v>
      </c>
      <c r="BO1998" s="12" t="s">
        <v>7891</v>
      </c>
      <c r="BP1998" s="12" t="s">
        <v>7891</v>
      </c>
      <c r="BQ1998" s="12" t="s">
        <v>7891</v>
      </c>
      <c r="BR1998" s="12" t="s">
        <v>10222</v>
      </c>
    </row>
    <row r="1999" spans="1:70" s="2" customFormat="1" ht="13" x14ac:dyDescent="0.3">
      <c r="A1999" s="2" t="s">
        <v>11408</v>
      </c>
      <c r="B1999" s="2" t="s">
        <v>10219</v>
      </c>
      <c r="C1999" s="9" t="s">
        <v>7891</v>
      </c>
      <c r="D1999" s="2" t="s">
        <v>5570</v>
      </c>
      <c r="E1999" s="2" t="s">
        <v>7892</v>
      </c>
      <c r="U1999" s="2" t="s">
        <v>7891</v>
      </c>
      <c r="V1999" s="2" t="s">
        <v>10220</v>
      </c>
      <c r="W1999" s="2" t="s">
        <v>7891</v>
      </c>
      <c r="X1999" s="2" t="s">
        <v>7891</v>
      </c>
      <c r="Y1999" s="2" t="s">
        <v>7891</v>
      </c>
      <c r="Z1999" s="2" t="s">
        <v>7891</v>
      </c>
      <c r="AA1999" s="2" t="s">
        <v>7891</v>
      </c>
      <c r="AB1999" s="2" t="s">
        <v>10221</v>
      </c>
      <c r="AC1999" s="2" t="s">
        <v>7891</v>
      </c>
      <c r="AD1999" s="2" t="s">
        <v>7891</v>
      </c>
      <c r="AE1999" s="2" t="s">
        <v>7891</v>
      </c>
      <c r="AF1999" s="2" t="s">
        <v>7891</v>
      </c>
      <c r="AG1999" s="2" t="s">
        <v>7891</v>
      </c>
      <c r="AH1999" s="2" t="s">
        <v>7891</v>
      </c>
      <c r="AI1999" s="2" t="s">
        <v>7891</v>
      </c>
      <c r="AJ1999" s="2" t="s">
        <v>7891</v>
      </c>
      <c r="AK1999" s="2" t="s">
        <v>7891</v>
      </c>
      <c r="AL1999" s="2" t="s">
        <v>7891</v>
      </c>
      <c r="AM1999" s="2" t="s">
        <v>7891</v>
      </c>
      <c r="AN1999" s="2" t="s">
        <v>7891</v>
      </c>
      <c r="AO1999" s="2" t="s">
        <v>7891</v>
      </c>
      <c r="AP1999" s="2" t="s">
        <v>7894</v>
      </c>
      <c r="AQ1999" s="2" t="s">
        <v>7891</v>
      </c>
      <c r="AR1999" s="2" t="s">
        <v>7891</v>
      </c>
      <c r="AS1999" s="2" t="s">
        <v>7891</v>
      </c>
      <c r="AT1999" s="2" t="s">
        <v>8331</v>
      </c>
      <c r="AU1999" s="2">
        <v>2021</v>
      </c>
      <c r="AV1999" s="2">
        <v>18</v>
      </c>
      <c r="AW1999" s="2">
        <v>5</v>
      </c>
      <c r="AX1999" s="2" t="s">
        <v>7891</v>
      </c>
      <c r="AY1999" s="2" t="s">
        <v>7891</v>
      </c>
      <c r="AZ1999" s="2" t="s">
        <v>7891</v>
      </c>
      <c r="BA1999" s="2" t="s">
        <v>7891</v>
      </c>
      <c r="BB1999" s="2" t="s">
        <v>7891</v>
      </c>
      <c r="BC1999" s="2" t="s">
        <v>7891</v>
      </c>
      <c r="BD1999" s="2">
        <v>2597</v>
      </c>
      <c r="BE1999" s="2" t="s">
        <v>5575</v>
      </c>
      <c r="BF1999" s="2" t="s">
        <v>7891</v>
      </c>
      <c r="BG1999" s="2" t="s">
        <v>7891</v>
      </c>
      <c r="BH1999" s="2" t="s">
        <v>7891</v>
      </c>
      <c r="BI1999" s="2" t="s">
        <v>7891</v>
      </c>
      <c r="BJ1999" s="2" t="s">
        <v>7891</v>
      </c>
      <c r="BK1999" s="2" t="s">
        <v>7891</v>
      </c>
      <c r="BL1999" s="2" t="s">
        <v>7891</v>
      </c>
      <c r="BM1999" s="2">
        <v>33807667</v>
      </c>
      <c r="BN1999" s="2" t="s">
        <v>7891</v>
      </c>
      <c r="BO1999" s="2" t="s">
        <v>7891</v>
      </c>
      <c r="BP1999" s="2" t="s">
        <v>7891</v>
      </c>
      <c r="BQ1999" s="2" t="s">
        <v>7891</v>
      </c>
      <c r="BR1999" s="2" t="s">
        <v>10222</v>
      </c>
    </row>
    <row r="2000" spans="1:70" s="2" customFormat="1" ht="13" x14ac:dyDescent="0.3">
      <c r="A2000" s="2" t="s">
        <v>6816</v>
      </c>
      <c r="B2000" s="2" t="s">
        <v>5083</v>
      </c>
      <c r="C2000" s="9">
        <v>2021</v>
      </c>
      <c r="D2000" s="2" t="s">
        <v>5082</v>
      </c>
      <c r="E2000" s="2" t="s">
        <v>5086</v>
      </c>
      <c r="G2000" s="2" t="s">
        <v>5084</v>
      </c>
      <c r="H2000" s="2" t="s">
        <v>5085</v>
      </c>
      <c r="K2000" s="11">
        <v>44411</v>
      </c>
      <c r="L2000" s="2" t="s">
        <v>5087</v>
      </c>
      <c r="N2000" s="2" t="s">
        <v>2289</v>
      </c>
    </row>
    <row r="2001" spans="1:70" s="12" customFormat="1" ht="13.5" customHeight="1" x14ac:dyDescent="0.3">
      <c r="A2001" s="12" t="s">
        <v>11404</v>
      </c>
      <c r="B2001" s="12" t="s">
        <v>9369</v>
      </c>
      <c r="C2001" s="14" t="s">
        <v>7891</v>
      </c>
      <c r="D2001" s="12" t="s">
        <v>5082</v>
      </c>
      <c r="E2001" s="12" t="s">
        <v>9370</v>
      </c>
      <c r="U2001" s="12" t="s">
        <v>7891</v>
      </c>
      <c r="V2001" s="12" t="s">
        <v>9371</v>
      </c>
      <c r="W2001" s="12" t="s">
        <v>7891</v>
      </c>
      <c r="X2001" s="12" t="s">
        <v>7891</v>
      </c>
      <c r="Y2001" s="12" t="s">
        <v>7891</v>
      </c>
      <c r="Z2001" s="12" t="s">
        <v>7891</v>
      </c>
      <c r="AA2001" s="12" t="s">
        <v>9372</v>
      </c>
      <c r="AB2001" s="12" t="s">
        <v>9373</v>
      </c>
      <c r="AC2001" s="12" t="s">
        <v>7891</v>
      </c>
      <c r="AD2001" s="12" t="s">
        <v>7891</v>
      </c>
      <c r="AE2001" s="12" t="s">
        <v>7891</v>
      </c>
      <c r="AF2001" s="12" t="s">
        <v>7891</v>
      </c>
      <c r="AG2001" s="12" t="s">
        <v>7891</v>
      </c>
      <c r="AH2001" s="12" t="s">
        <v>7891</v>
      </c>
      <c r="AI2001" s="12" t="s">
        <v>7891</v>
      </c>
      <c r="AJ2001" s="12" t="s">
        <v>7891</v>
      </c>
      <c r="AK2001" s="12" t="s">
        <v>7891</v>
      </c>
      <c r="AL2001" s="12" t="s">
        <v>7891</v>
      </c>
      <c r="AM2001" s="12" t="s">
        <v>7891</v>
      </c>
      <c r="AN2001" s="12" t="s">
        <v>7891</v>
      </c>
      <c r="AO2001" s="12" t="s">
        <v>9374</v>
      </c>
      <c r="AP2001" s="12" t="s">
        <v>9375</v>
      </c>
      <c r="AQ2001" s="12" t="s">
        <v>7891</v>
      </c>
      <c r="AR2001" s="12" t="s">
        <v>7891</v>
      </c>
      <c r="AS2001" s="12" t="s">
        <v>7891</v>
      </c>
      <c r="AT2001" s="12" t="s">
        <v>7924</v>
      </c>
      <c r="AU2001" s="12">
        <v>2021</v>
      </c>
      <c r="AV2001" s="12">
        <v>45</v>
      </c>
      <c r="AW2001" s="12">
        <v>6</v>
      </c>
      <c r="AX2001" s="12" t="s">
        <v>7891</v>
      </c>
      <c r="AY2001" s="12" t="s">
        <v>7891</v>
      </c>
      <c r="AZ2001" s="12" t="s">
        <v>7891</v>
      </c>
      <c r="BA2001" s="12" t="s">
        <v>7891</v>
      </c>
      <c r="BB2001" s="12">
        <v>672</v>
      </c>
      <c r="BC2001" s="12">
        <v>680</v>
      </c>
      <c r="BD2001" s="12" t="s">
        <v>7891</v>
      </c>
      <c r="BE2001" s="12" t="s">
        <v>2289</v>
      </c>
      <c r="BF2001" s="12" t="s">
        <v>7891</v>
      </c>
      <c r="BG2001" s="12" t="s">
        <v>9297</v>
      </c>
      <c r="BH2001" s="12" t="s">
        <v>7891</v>
      </c>
      <c r="BI2001" s="12" t="s">
        <v>7891</v>
      </c>
      <c r="BJ2001" s="12" t="s">
        <v>7891</v>
      </c>
      <c r="BK2001" s="12" t="s">
        <v>7891</v>
      </c>
      <c r="BL2001" s="12" t="s">
        <v>7891</v>
      </c>
      <c r="BM2001" s="12">
        <v>34342844</v>
      </c>
      <c r="BN2001" s="12" t="s">
        <v>7891</v>
      </c>
      <c r="BO2001" s="12" t="s">
        <v>7891</v>
      </c>
      <c r="BP2001" s="12" t="s">
        <v>7891</v>
      </c>
      <c r="BQ2001" s="12" t="s">
        <v>7891</v>
      </c>
      <c r="BR2001" s="12" t="s">
        <v>9376</v>
      </c>
    </row>
    <row r="2002" spans="1:70" s="2" customFormat="1" ht="13" x14ac:dyDescent="0.3">
      <c r="A2002" s="2" t="s">
        <v>3856</v>
      </c>
      <c r="B2002" s="2" t="s">
        <v>2287</v>
      </c>
      <c r="C2002" s="9">
        <v>2021</v>
      </c>
      <c r="D2002" s="2" t="s">
        <v>2286</v>
      </c>
      <c r="E2002" s="2" t="s">
        <v>1425</v>
      </c>
      <c r="F2002" s="2" t="s">
        <v>2290</v>
      </c>
      <c r="G2002" s="2" t="str">
        <f>"10429670"</f>
        <v>10429670</v>
      </c>
      <c r="I2002" s="2" t="str">
        <f>"20210803"</f>
        <v>20210803</v>
      </c>
      <c r="N2002" s="2" t="s">
        <v>2288</v>
      </c>
      <c r="O2002" s="2" t="s">
        <v>2289</v>
      </c>
      <c r="P2002" s="2" t="s">
        <v>2108</v>
      </c>
      <c r="Q2002" s="2" t="s">
        <v>2054</v>
      </c>
      <c r="R2002" s="2" t="s">
        <v>2055</v>
      </c>
      <c r="T2002" s="2" t="s">
        <v>2290</v>
      </c>
      <c r="U2002" s="2" t="s">
        <v>2291</v>
      </c>
    </row>
    <row r="2003" spans="1:70" s="12" customFormat="1" ht="13" x14ac:dyDescent="0.3">
      <c r="A2003" s="12" t="s">
        <v>6816</v>
      </c>
      <c r="B2003" s="12" t="s">
        <v>4470</v>
      </c>
      <c r="C2003" s="14">
        <v>2021</v>
      </c>
      <c r="D2003" s="12" t="s">
        <v>4469</v>
      </c>
      <c r="E2003" s="12" t="s">
        <v>4473</v>
      </c>
      <c r="G2003" s="12" t="s">
        <v>4471</v>
      </c>
      <c r="H2003" s="12" t="s">
        <v>4472</v>
      </c>
      <c r="K2003" s="13">
        <v>44276</v>
      </c>
      <c r="N2003" s="12" t="s">
        <v>2661</v>
      </c>
    </row>
    <row r="2004" spans="1:70" s="2" customFormat="1" ht="13" x14ac:dyDescent="0.3">
      <c r="A2004" s="2" t="s">
        <v>3856</v>
      </c>
      <c r="B2004" s="2" t="s">
        <v>2658</v>
      </c>
      <c r="C2004" s="9">
        <v>2021</v>
      </c>
      <c r="D2004" s="2" t="s">
        <v>2657</v>
      </c>
      <c r="E2004" s="2" t="s">
        <v>2659</v>
      </c>
      <c r="F2004" s="2" t="s">
        <v>2663</v>
      </c>
      <c r="G2004" s="2" t="str">
        <f>"10564993"</f>
        <v>10564993</v>
      </c>
      <c r="I2004" s="2" t="str">
        <f>"20210401"</f>
        <v>20210401</v>
      </c>
      <c r="J2004" s="2">
        <v>30</v>
      </c>
      <c r="K2004" s="2">
        <v>2</v>
      </c>
      <c r="L2004" s="2">
        <v>431</v>
      </c>
      <c r="M2004" s="2">
        <v>14</v>
      </c>
      <c r="N2004" s="2" t="s">
        <v>2660</v>
      </c>
      <c r="O2004" s="2" t="s">
        <v>2661</v>
      </c>
      <c r="P2004" s="2" t="s">
        <v>2124</v>
      </c>
      <c r="Q2004" s="2" t="s">
        <v>1495</v>
      </c>
      <c r="R2004" s="2" t="s">
        <v>2662</v>
      </c>
      <c r="T2004" s="2" t="s">
        <v>2663</v>
      </c>
      <c r="U2004" s="2" t="s">
        <v>2664</v>
      </c>
    </row>
    <row r="2005" spans="1:70" s="12" customFormat="1" ht="13" x14ac:dyDescent="0.3">
      <c r="A2005" s="12" t="s">
        <v>7858</v>
      </c>
      <c r="B2005" s="12" t="s">
        <v>7761</v>
      </c>
      <c r="C2005" s="14">
        <v>2022</v>
      </c>
      <c r="D2005" s="12" t="s">
        <v>7762</v>
      </c>
      <c r="E2005" s="12" t="s">
        <v>7763</v>
      </c>
      <c r="N2005" s="12" t="s">
        <v>7764</v>
      </c>
      <c r="O2005" s="12" t="s">
        <v>7765</v>
      </c>
      <c r="P2005" s="12" t="s">
        <v>467</v>
      </c>
      <c r="Q2005" s="12" t="s">
        <v>7232</v>
      </c>
      <c r="R2005" s="12" t="s">
        <v>7303</v>
      </c>
      <c r="S2005" s="12" t="s">
        <v>7219</v>
      </c>
      <c r="T2005" s="12" t="s">
        <v>7766</v>
      </c>
    </row>
    <row r="2006" spans="1:70" s="2" customFormat="1" ht="13" x14ac:dyDescent="0.3">
      <c r="A2006" s="2" t="s">
        <v>11410</v>
      </c>
      <c r="B2006" s="2" t="s">
        <v>11697</v>
      </c>
      <c r="C2006" s="9" t="s">
        <v>7891</v>
      </c>
      <c r="D2006" s="2" t="s">
        <v>7762</v>
      </c>
      <c r="E2006" s="2" t="s">
        <v>11698</v>
      </c>
      <c r="U2006" s="2" t="s">
        <v>7891</v>
      </c>
      <c r="V2006" s="2" t="s">
        <v>11699</v>
      </c>
      <c r="W2006" s="2" t="s">
        <v>7891</v>
      </c>
      <c r="X2006" s="2" t="s">
        <v>7891</v>
      </c>
      <c r="Y2006" s="2" t="s">
        <v>7891</v>
      </c>
      <c r="Z2006" s="2" t="s">
        <v>7891</v>
      </c>
      <c r="AA2006" s="2" t="s">
        <v>7891</v>
      </c>
      <c r="AB2006" s="2" t="s">
        <v>7891</v>
      </c>
      <c r="AC2006" s="2" t="s">
        <v>7891</v>
      </c>
      <c r="AD2006" s="2" t="s">
        <v>7891</v>
      </c>
      <c r="AE2006" s="2" t="s">
        <v>7891</v>
      </c>
      <c r="AF2006" s="2" t="s">
        <v>7891</v>
      </c>
      <c r="AG2006" s="2" t="s">
        <v>7891</v>
      </c>
      <c r="AH2006" s="2" t="s">
        <v>7891</v>
      </c>
      <c r="AI2006" s="2" t="s">
        <v>7891</v>
      </c>
      <c r="AJ2006" s="2" t="s">
        <v>7891</v>
      </c>
      <c r="AK2006" s="2" t="s">
        <v>7891</v>
      </c>
      <c r="AL2006" s="2" t="s">
        <v>7891</v>
      </c>
      <c r="AM2006" s="2" t="s">
        <v>7891</v>
      </c>
      <c r="AN2006" s="2" t="s">
        <v>7891</v>
      </c>
      <c r="AO2006" s="2" t="s">
        <v>11700</v>
      </c>
      <c r="AP2006" s="2" t="s">
        <v>11701</v>
      </c>
      <c r="AQ2006" s="2" t="s">
        <v>7891</v>
      </c>
      <c r="AR2006" s="2" t="s">
        <v>7891</v>
      </c>
      <c r="AS2006" s="2" t="s">
        <v>7891</v>
      </c>
      <c r="AT2006" s="2" t="s">
        <v>7891</v>
      </c>
      <c r="AU2006" s="2" t="s">
        <v>7891</v>
      </c>
      <c r="AV2006" s="2" t="s">
        <v>7891</v>
      </c>
      <c r="AW2006" s="2" t="s">
        <v>7891</v>
      </c>
      <c r="AX2006" s="2" t="s">
        <v>7891</v>
      </c>
      <c r="AY2006" s="2" t="s">
        <v>7891</v>
      </c>
      <c r="AZ2006" s="2" t="s">
        <v>7891</v>
      </c>
      <c r="BA2006" s="2" t="s">
        <v>7891</v>
      </c>
      <c r="BB2006" s="2" t="s">
        <v>7891</v>
      </c>
      <c r="BC2006" s="2" t="s">
        <v>7891</v>
      </c>
      <c r="BD2006" s="2">
        <v>1.3634607221077554E+16</v>
      </c>
      <c r="BE2006" s="2" t="s">
        <v>7764</v>
      </c>
      <c r="BF2006" s="2" t="s">
        <v>7891</v>
      </c>
      <c r="BG2006" s="2" t="s">
        <v>7975</v>
      </c>
      <c r="BH2006" s="2" t="s">
        <v>7891</v>
      </c>
      <c r="BI2006" s="2" t="s">
        <v>7891</v>
      </c>
      <c r="BJ2006" s="2" t="s">
        <v>7891</v>
      </c>
      <c r="BK2006" s="2" t="s">
        <v>7891</v>
      </c>
      <c r="BL2006" s="2" t="s">
        <v>7891</v>
      </c>
      <c r="BM2006" s="2" t="s">
        <v>7891</v>
      </c>
      <c r="BN2006" s="2" t="s">
        <v>7891</v>
      </c>
      <c r="BO2006" s="2" t="s">
        <v>7891</v>
      </c>
      <c r="BP2006" s="2" t="s">
        <v>7891</v>
      </c>
      <c r="BQ2006" s="2" t="s">
        <v>7891</v>
      </c>
      <c r="BR2006" s="2" t="s">
        <v>11702</v>
      </c>
    </row>
    <row r="2007" spans="1:70" s="12" customFormat="1" ht="13" x14ac:dyDescent="0.3">
      <c r="A2007" s="12" t="s">
        <v>6816</v>
      </c>
      <c r="B2007" s="12" t="s">
        <v>5781</v>
      </c>
      <c r="C2007" s="14">
        <v>2021</v>
      </c>
      <c r="D2007" s="12" t="s">
        <v>5780</v>
      </c>
      <c r="E2007" s="12" t="s">
        <v>5345</v>
      </c>
      <c r="G2007" s="12" t="s">
        <v>5782</v>
      </c>
      <c r="H2007" s="12" t="s">
        <v>5783</v>
      </c>
      <c r="K2007" s="13">
        <v>44145</v>
      </c>
      <c r="N2007" s="12" t="s">
        <v>747</v>
      </c>
    </row>
    <row r="2008" spans="1:70" s="12" customFormat="1" ht="13" x14ac:dyDescent="0.3">
      <c r="A2008" s="12" t="s">
        <v>7079</v>
      </c>
      <c r="B2008" s="12" t="s">
        <v>5781</v>
      </c>
      <c r="C2008" s="14">
        <v>2021</v>
      </c>
      <c r="D2008" s="12" t="s">
        <v>5780</v>
      </c>
      <c r="E2008" s="12" t="s">
        <v>5345</v>
      </c>
      <c r="G2008" s="12" t="s">
        <v>5782</v>
      </c>
      <c r="H2008" s="12" t="s">
        <v>5783</v>
      </c>
      <c r="K2008" s="13">
        <v>44145</v>
      </c>
      <c r="N2008" s="12" t="s">
        <v>747</v>
      </c>
    </row>
    <row r="2009" spans="1:70" s="12" customFormat="1" ht="13" x14ac:dyDescent="0.3">
      <c r="A2009" s="12" t="s">
        <v>7858</v>
      </c>
      <c r="B2009" s="12" t="s">
        <v>7797</v>
      </c>
      <c r="C2009" s="14">
        <v>2021</v>
      </c>
      <c r="D2009" s="12" t="s">
        <v>5780</v>
      </c>
      <c r="E2009" s="12" t="s">
        <v>7798</v>
      </c>
      <c r="G2009" s="12">
        <v>28</v>
      </c>
      <c r="H2009" s="12">
        <v>3</v>
      </c>
      <c r="J2009" s="12">
        <v>682</v>
      </c>
      <c r="K2009" s="12">
        <v>693</v>
      </c>
      <c r="N2009" s="12" t="s">
        <v>747</v>
      </c>
      <c r="O2009" s="12" t="s">
        <v>7799</v>
      </c>
      <c r="P2009" s="12" t="s">
        <v>467</v>
      </c>
      <c r="Q2009" s="12" t="s">
        <v>7218</v>
      </c>
      <c r="S2009" s="12" t="s">
        <v>7219</v>
      </c>
      <c r="T2009" s="12" t="s">
        <v>7800</v>
      </c>
    </row>
    <row r="2010" spans="1:70" s="12" customFormat="1" ht="13" x14ac:dyDescent="0.3">
      <c r="A2010" s="12" t="s">
        <v>1827</v>
      </c>
      <c r="B2010" s="12" t="s">
        <v>745</v>
      </c>
      <c r="C2010" s="15" t="str">
        <f>"2021"</f>
        <v>2021</v>
      </c>
      <c r="D2010" s="12" t="s">
        <v>744</v>
      </c>
      <c r="E2010" s="12" t="s">
        <v>746</v>
      </c>
      <c r="F2010" s="12" t="s">
        <v>749</v>
      </c>
      <c r="G2010" s="12" t="str">
        <f>"10633995"</f>
        <v>10633995</v>
      </c>
      <c r="I2010" s="12" t="str">
        <f>"May2021"</f>
        <v>May2021</v>
      </c>
      <c r="J2010" s="12">
        <v>28</v>
      </c>
      <c r="K2010" s="12">
        <v>3</v>
      </c>
      <c r="L2010" s="12">
        <v>682</v>
      </c>
      <c r="M2010" s="12">
        <v>12</v>
      </c>
      <c r="N2010" s="12">
        <v>151176647</v>
      </c>
      <c r="O2010" s="12" t="s">
        <v>747</v>
      </c>
      <c r="P2010" s="12" t="s">
        <v>726</v>
      </c>
      <c r="Q2010" s="12" t="s">
        <v>442</v>
      </c>
      <c r="R2010" s="12" t="s">
        <v>748</v>
      </c>
      <c r="U2010" s="12" t="s">
        <v>750</v>
      </c>
    </row>
    <row r="2011" spans="1:70" s="12" customFormat="1" ht="13" x14ac:dyDescent="0.3">
      <c r="A2011" s="12" t="s">
        <v>2013</v>
      </c>
      <c r="B2011" s="12" t="s">
        <v>745</v>
      </c>
      <c r="C2011" s="15" t="str">
        <f>"2021"</f>
        <v>2021</v>
      </c>
      <c r="D2011" s="12" t="s">
        <v>744</v>
      </c>
      <c r="E2011" s="12" t="s">
        <v>746</v>
      </c>
      <c r="F2011" s="12" t="s">
        <v>749</v>
      </c>
      <c r="G2011" s="12" t="str">
        <f>"10633995"</f>
        <v>10633995</v>
      </c>
      <c r="I2011" s="12" t="str">
        <f>"May2021"</f>
        <v>May2021</v>
      </c>
      <c r="J2011" s="12">
        <v>28</v>
      </c>
      <c r="K2011" s="12">
        <v>3</v>
      </c>
      <c r="L2011" s="12">
        <v>682</v>
      </c>
      <c r="M2011" s="12">
        <v>12</v>
      </c>
      <c r="N2011" s="12">
        <v>151176647</v>
      </c>
      <c r="O2011" s="12" t="s">
        <v>747</v>
      </c>
      <c r="P2011" s="12" t="s">
        <v>726</v>
      </c>
      <c r="Q2011" s="12" t="s">
        <v>442</v>
      </c>
      <c r="R2011" s="12" t="s">
        <v>748</v>
      </c>
      <c r="U2011" s="12" t="s">
        <v>750</v>
      </c>
    </row>
    <row r="2012" spans="1:70" s="12" customFormat="1" ht="13" x14ac:dyDescent="0.3">
      <c r="A2012" s="12" t="s">
        <v>3856</v>
      </c>
      <c r="B2012" s="12" t="s">
        <v>745</v>
      </c>
      <c r="C2012" s="14">
        <v>2020</v>
      </c>
      <c r="D2012" s="12" t="s">
        <v>744</v>
      </c>
      <c r="E2012" s="12" t="s">
        <v>746</v>
      </c>
      <c r="F2012" s="12" t="s">
        <v>2418</v>
      </c>
      <c r="G2012" s="12" t="str">
        <f>"10633995"</f>
        <v>10633995</v>
      </c>
      <c r="I2012" s="12" t="str">
        <f>"20201115"</f>
        <v>20201115</v>
      </c>
      <c r="N2012" s="12" t="s">
        <v>2417</v>
      </c>
      <c r="O2012" s="12" t="s">
        <v>747</v>
      </c>
      <c r="P2012" s="12" t="s">
        <v>2260</v>
      </c>
      <c r="Q2012" s="12" t="s">
        <v>2054</v>
      </c>
      <c r="R2012" s="12" t="s">
        <v>2055</v>
      </c>
      <c r="T2012" s="12" t="s">
        <v>2418</v>
      </c>
      <c r="U2012" s="12" t="s">
        <v>2419</v>
      </c>
    </row>
    <row r="2013" spans="1:70" s="2" customFormat="1" ht="13" x14ac:dyDescent="0.3">
      <c r="A2013" s="2" t="s">
        <v>4086</v>
      </c>
      <c r="B2013" s="2" t="s">
        <v>745</v>
      </c>
      <c r="C2013" s="9">
        <v>2020</v>
      </c>
      <c r="D2013" s="2" t="s">
        <v>744</v>
      </c>
      <c r="E2013" s="2" t="s">
        <v>746</v>
      </c>
      <c r="F2013" s="2" t="s">
        <v>2418</v>
      </c>
      <c r="G2013" s="2" t="str">
        <f>"10633995"</f>
        <v>10633995</v>
      </c>
      <c r="I2013" s="2" t="str">
        <f>"20201115"</f>
        <v>20201115</v>
      </c>
      <c r="N2013" s="2" t="s">
        <v>2417</v>
      </c>
      <c r="O2013" s="2" t="s">
        <v>747</v>
      </c>
      <c r="P2013" s="2" t="s">
        <v>2260</v>
      </c>
      <c r="Q2013" s="2" t="s">
        <v>2054</v>
      </c>
      <c r="R2013" s="2" t="s">
        <v>2055</v>
      </c>
      <c r="T2013" s="2" t="s">
        <v>2418</v>
      </c>
      <c r="U2013" s="2" t="s">
        <v>2419</v>
      </c>
    </row>
    <row r="2014" spans="1:70" s="12" customFormat="1" ht="13" x14ac:dyDescent="0.3">
      <c r="A2014" s="12" t="s">
        <v>11404</v>
      </c>
      <c r="B2014" s="12" t="s">
        <v>10951</v>
      </c>
      <c r="C2014" s="14" t="s">
        <v>7891</v>
      </c>
      <c r="D2014" s="12" t="s">
        <v>5780</v>
      </c>
      <c r="E2014" s="12" t="s">
        <v>10952</v>
      </c>
      <c r="U2014" s="12" t="s">
        <v>7891</v>
      </c>
      <c r="V2014" s="12" t="s">
        <v>10953</v>
      </c>
      <c r="W2014" s="12" t="s">
        <v>7891</v>
      </c>
      <c r="X2014" s="12" t="s">
        <v>7891</v>
      </c>
      <c r="Y2014" s="12" t="s">
        <v>7891</v>
      </c>
      <c r="Z2014" s="12" t="s">
        <v>7891</v>
      </c>
      <c r="AA2014" s="12" t="s">
        <v>7891</v>
      </c>
      <c r="AB2014" s="12" t="s">
        <v>10954</v>
      </c>
      <c r="AC2014" s="12" t="s">
        <v>7891</v>
      </c>
      <c r="AD2014" s="12" t="s">
        <v>7891</v>
      </c>
      <c r="AE2014" s="12" t="s">
        <v>7891</v>
      </c>
      <c r="AF2014" s="12" t="s">
        <v>7891</v>
      </c>
      <c r="AG2014" s="12" t="s">
        <v>7891</v>
      </c>
      <c r="AH2014" s="12" t="s">
        <v>7891</v>
      </c>
      <c r="AI2014" s="12" t="s">
        <v>7891</v>
      </c>
      <c r="AJ2014" s="12" t="s">
        <v>7891</v>
      </c>
      <c r="AK2014" s="12" t="s">
        <v>7891</v>
      </c>
      <c r="AL2014" s="12" t="s">
        <v>7891</v>
      </c>
      <c r="AM2014" s="12" t="s">
        <v>7891</v>
      </c>
      <c r="AN2014" s="12" t="s">
        <v>7891</v>
      </c>
      <c r="AO2014" s="12" t="s">
        <v>10955</v>
      </c>
      <c r="AP2014" s="12" t="s">
        <v>10956</v>
      </c>
      <c r="AQ2014" s="12" t="s">
        <v>7891</v>
      </c>
      <c r="AR2014" s="12" t="s">
        <v>7891</v>
      </c>
      <c r="AS2014" s="12" t="s">
        <v>7891</v>
      </c>
      <c r="AT2014" s="12" t="s">
        <v>7967</v>
      </c>
      <c r="AU2014" s="12">
        <v>2021</v>
      </c>
      <c r="AV2014" s="12">
        <v>28</v>
      </c>
      <c r="AW2014" s="12">
        <v>3</v>
      </c>
      <c r="AX2014" s="12" t="s">
        <v>7891</v>
      </c>
      <c r="AY2014" s="12" t="s">
        <v>7891</v>
      </c>
      <c r="AZ2014" s="12" t="s">
        <v>8545</v>
      </c>
      <c r="BA2014" s="12" t="s">
        <v>7891</v>
      </c>
      <c r="BB2014" s="12">
        <v>682</v>
      </c>
      <c r="BC2014" s="12">
        <v>693</v>
      </c>
      <c r="BD2014" s="12" t="s">
        <v>7891</v>
      </c>
      <c r="BE2014" s="12" t="s">
        <v>747</v>
      </c>
      <c r="BF2014" s="12" t="s">
        <v>7891</v>
      </c>
      <c r="BG2014" s="12" t="s">
        <v>10949</v>
      </c>
      <c r="BH2014" s="12" t="s">
        <v>7891</v>
      </c>
      <c r="BI2014" s="12" t="s">
        <v>7891</v>
      </c>
      <c r="BJ2014" s="12" t="s">
        <v>7891</v>
      </c>
      <c r="BK2014" s="12" t="s">
        <v>7891</v>
      </c>
      <c r="BL2014" s="12" t="s">
        <v>7891</v>
      </c>
      <c r="BM2014" s="12">
        <v>33169471</v>
      </c>
      <c r="BN2014" s="12" t="s">
        <v>7891</v>
      </c>
      <c r="BO2014" s="12" t="s">
        <v>7891</v>
      </c>
      <c r="BP2014" s="12" t="s">
        <v>7891</v>
      </c>
      <c r="BQ2014" s="12" t="s">
        <v>7891</v>
      </c>
      <c r="BR2014" s="12" t="s">
        <v>10957</v>
      </c>
    </row>
    <row r="2015" spans="1:70" s="12" customFormat="1" ht="13" x14ac:dyDescent="0.3">
      <c r="A2015" s="12" t="s">
        <v>11410</v>
      </c>
      <c r="B2015" s="12" t="s">
        <v>10951</v>
      </c>
      <c r="C2015" s="14" t="s">
        <v>7891</v>
      </c>
      <c r="D2015" s="12" t="s">
        <v>5780</v>
      </c>
      <c r="E2015" s="12" t="s">
        <v>10952</v>
      </c>
      <c r="U2015" s="12" t="s">
        <v>7891</v>
      </c>
      <c r="V2015" s="12" t="s">
        <v>10953</v>
      </c>
      <c r="W2015" s="12" t="s">
        <v>7891</v>
      </c>
      <c r="X2015" s="12" t="s">
        <v>7891</v>
      </c>
      <c r="Y2015" s="12" t="s">
        <v>7891</v>
      </c>
      <c r="Z2015" s="12" t="s">
        <v>7891</v>
      </c>
      <c r="AA2015" s="12" t="s">
        <v>7891</v>
      </c>
      <c r="AB2015" s="12" t="s">
        <v>10954</v>
      </c>
      <c r="AC2015" s="12" t="s">
        <v>7891</v>
      </c>
      <c r="AD2015" s="12" t="s">
        <v>7891</v>
      </c>
      <c r="AE2015" s="12" t="s">
        <v>7891</v>
      </c>
      <c r="AF2015" s="12" t="s">
        <v>7891</v>
      </c>
      <c r="AG2015" s="12" t="s">
        <v>7891</v>
      </c>
      <c r="AH2015" s="12" t="s">
        <v>7891</v>
      </c>
      <c r="AI2015" s="12" t="s">
        <v>7891</v>
      </c>
      <c r="AJ2015" s="12" t="s">
        <v>7891</v>
      </c>
      <c r="AK2015" s="12" t="s">
        <v>7891</v>
      </c>
      <c r="AL2015" s="12" t="s">
        <v>7891</v>
      </c>
      <c r="AM2015" s="12" t="s">
        <v>7891</v>
      </c>
      <c r="AN2015" s="12" t="s">
        <v>7891</v>
      </c>
      <c r="AO2015" s="12" t="s">
        <v>10955</v>
      </c>
      <c r="AP2015" s="12" t="s">
        <v>10956</v>
      </c>
      <c r="AQ2015" s="12" t="s">
        <v>7891</v>
      </c>
      <c r="AR2015" s="12" t="s">
        <v>7891</v>
      </c>
      <c r="AS2015" s="12" t="s">
        <v>7891</v>
      </c>
      <c r="AT2015" s="12" t="s">
        <v>7967</v>
      </c>
      <c r="AU2015" s="12">
        <v>2021</v>
      </c>
      <c r="AV2015" s="12">
        <v>28</v>
      </c>
      <c r="AW2015" s="12">
        <v>3</v>
      </c>
      <c r="AX2015" s="12" t="s">
        <v>7891</v>
      </c>
      <c r="AY2015" s="12" t="s">
        <v>7891</v>
      </c>
      <c r="AZ2015" s="12" t="s">
        <v>8545</v>
      </c>
      <c r="BA2015" s="12" t="s">
        <v>7891</v>
      </c>
      <c r="BB2015" s="12">
        <v>682</v>
      </c>
      <c r="BC2015" s="12">
        <v>693</v>
      </c>
      <c r="BD2015" s="12" t="s">
        <v>7891</v>
      </c>
      <c r="BE2015" s="12" t="s">
        <v>747</v>
      </c>
      <c r="BF2015" s="12" t="s">
        <v>7891</v>
      </c>
      <c r="BG2015" s="12" t="s">
        <v>10949</v>
      </c>
      <c r="BH2015" s="12" t="s">
        <v>7891</v>
      </c>
      <c r="BI2015" s="12" t="s">
        <v>7891</v>
      </c>
      <c r="BJ2015" s="12" t="s">
        <v>7891</v>
      </c>
      <c r="BK2015" s="12" t="s">
        <v>7891</v>
      </c>
      <c r="BL2015" s="12" t="s">
        <v>7891</v>
      </c>
      <c r="BM2015" s="12">
        <v>33169471</v>
      </c>
      <c r="BN2015" s="12" t="s">
        <v>7891</v>
      </c>
      <c r="BO2015" s="12" t="s">
        <v>7891</v>
      </c>
      <c r="BP2015" s="12" t="s">
        <v>7891</v>
      </c>
      <c r="BQ2015" s="12" t="s">
        <v>7891</v>
      </c>
      <c r="BR2015" s="12" t="s">
        <v>10957</v>
      </c>
    </row>
    <row r="2016" spans="1:70" s="2" customFormat="1" ht="13" x14ac:dyDescent="0.3">
      <c r="A2016" s="2" t="s">
        <v>3856</v>
      </c>
      <c r="B2016" s="2" t="s">
        <v>3219</v>
      </c>
      <c r="C2016" s="9">
        <v>2021</v>
      </c>
      <c r="D2016" s="2" t="s">
        <v>3218</v>
      </c>
      <c r="E2016" s="2" t="s">
        <v>3220</v>
      </c>
      <c r="F2016" s="2" t="s">
        <v>3224</v>
      </c>
      <c r="G2016" s="2" t="str">
        <f>"08856230"</f>
        <v>08856230</v>
      </c>
      <c r="I2016" s="2" t="str">
        <f>"20210801"</f>
        <v>20210801</v>
      </c>
      <c r="J2016" s="2">
        <v>36</v>
      </c>
      <c r="K2016" s="2">
        <v>8</v>
      </c>
      <c r="L2016" s="2">
        <v>1295</v>
      </c>
      <c r="M2016" s="2">
        <v>2</v>
      </c>
      <c r="N2016" s="2" t="s">
        <v>3221</v>
      </c>
      <c r="O2016" s="2" t="s">
        <v>3222</v>
      </c>
      <c r="P2016" s="2" t="s">
        <v>2260</v>
      </c>
      <c r="Q2016" s="2" t="s">
        <v>2521</v>
      </c>
      <c r="R2016" s="2" t="s">
        <v>3223</v>
      </c>
      <c r="T2016" s="2" t="s">
        <v>3224</v>
      </c>
      <c r="U2016" s="2" t="s">
        <v>3225</v>
      </c>
    </row>
    <row r="2017" spans="1:70" s="2" customFormat="1" ht="13" x14ac:dyDescent="0.3">
      <c r="A2017" s="2" t="s">
        <v>3856</v>
      </c>
      <c r="B2017" s="2" t="s">
        <v>2922</v>
      </c>
      <c r="C2017" s="9">
        <v>2021</v>
      </c>
      <c r="D2017" s="2" t="s">
        <v>2921</v>
      </c>
      <c r="E2017" s="2" t="s">
        <v>2923</v>
      </c>
      <c r="F2017" s="2" t="s">
        <v>2928</v>
      </c>
      <c r="H2017" s="2" t="str">
        <f>"9781119609513; 9781119609537; 9781119609551"</f>
        <v>9781119609513; 9781119609537; 9781119609551</v>
      </c>
      <c r="I2017" s="2" t="str">
        <f>"20210101"</f>
        <v>20210101</v>
      </c>
      <c r="L2017" s="2">
        <v>100</v>
      </c>
      <c r="M2017" s="2">
        <v>9</v>
      </c>
      <c r="N2017" s="2" t="s">
        <v>2924</v>
      </c>
      <c r="O2017" s="2" t="s">
        <v>2925</v>
      </c>
      <c r="P2017" s="2" t="s">
        <v>2926</v>
      </c>
      <c r="Q2017" s="2" t="s">
        <v>2078</v>
      </c>
      <c r="R2017" s="2" t="s">
        <v>2927</v>
      </c>
      <c r="T2017" s="2" t="s">
        <v>2928</v>
      </c>
      <c r="U2017" s="2" t="s">
        <v>2929</v>
      </c>
    </row>
    <row r="2018" spans="1:70" s="12" customFormat="1" ht="13" x14ac:dyDescent="0.3">
      <c r="A2018" s="12" t="s">
        <v>11404</v>
      </c>
      <c r="B2018" s="12" t="s">
        <v>9563</v>
      </c>
      <c r="C2018" s="14" t="s">
        <v>7891</v>
      </c>
      <c r="D2018" s="12" t="s">
        <v>9564</v>
      </c>
      <c r="E2018" s="12" t="s">
        <v>9540</v>
      </c>
      <c r="U2018" s="12" t="s">
        <v>7891</v>
      </c>
      <c r="V2018" s="12" t="s">
        <v>9565</v>
      </c>
      <c r="W2018" s="12" t="s">
        <v>7891</v>
      </c>
      <c r="X2018" s="12" t="s">
        <v>7891</v>
      </c>
      <c r="Y2018" s="12" t="s">
        <v>7891</v>
      </c>
      <c r="Z2018" s="12" t="s">
        <v>7891</v>
      </c>
      <c r="AA2018" s="12" t="s">
        <v>7891</v>
      </c>
      <c r="AB2018" s="12" t="s">
        <v>9566</v>
      </c>
      <c r="AC2018" s="12" t="s">
        <v>7891</v>
      </c>
      <c r="AD2018" s="12" t="s">
        <v>7891</v>
      </c>
      <c r="AE2018" s="12" t="s">
        <v>7891</v>
      </c>
      <c r="AF2018" s="12" t="s">
        <v>7891</v>
      </c>
      <c r="AG2018" s="12" t="s">
        <v>7891</v>
      </c>
      <c r="AH2018" s="12" t="s">
        <v>7891</v>
      </c>
      <c r="AI2018" s="12" t="s">
        <v>7891</v>
      </c>
      <c r="AJ2018" s="12" t="s">
        <v>7891</v>
      </c>
      <c r="AK2018" s="12" t="s">
        <v>7891</v>
      </c>
      <c r="AL2018" s="12" t="s">
        <v>7891</v>
      </c>
      <c r="AM2018" s="12" t="s">
        <v>7891</v>
      </c>
      <c r="AN2018" s="12" t="s">
        <v>7891</v>
      </c>
      <c r="AO2018" s="12" t="s">
        <v>9543</v>
      </c>
      <c r="AP2018" s="12" t="s">
        <v>9544</v>
      </c>
      <c r="AQ2018" s="12" t="s">
        <v>7891</v>
      </c>
      <c r="AR2018" s="12" t="s">
        <v>7891</v>
      </c>
      <c r="AS2018" s="12" t="s">
        <v>7891</v>
      </c>
      <c r="AT2018" s="12" t="s">
        <v>8870</v>
      </c>
      <c r="AU2018" s="12">
        <v>2021</v>
      </c>
      <c r="AV2018" s="12">
        <v>11</v>
      </c>
      <c r="AW2018" s="12">
        <v>4</v>
      </c>
      <c r="AX2018" s="12" t="s">
        <v>7891</v>
      </c>
      <c r="AY2018" s="12" t="s">
        <v>7891</v>
      </c>
      <c r="AZ2018" s="12" t="s">
        <v>8545</v>
      </c>
      <c r="BA2018" s="12" t="s">
        <v>7891</v>
      </c>
      <c r="BB2018" s="12">
        <v>349</v>
      </c>
      <c r="BC2018" s="12">
        <v>353</v>
      </c>
      <c r="BD2018" s="12" t="s">
        <v>7891</v>
      </c>
      <c r="BE2018" s="12" t="s">
        <v>3759</v>
      </c>
      <c r="BF2018" s="12" t="s">
        <v>7891</v>
      </c>
      <c r="BG2018" s="12" t="s">
        <v>7891</v>
      </c>
      <c r="BH2018" s="12" t="s">
        <v>7891</v>
      </c>
      <c r="BI2018" s="12" t="s">
        <v>7891</v>
      </c>
      <c r="BJ2018" s="12" t="s">
        <v>7891</v>
      </c>
      <c r="BK2018" s="12" t="s">
        <v>7891</v>
      </c>
      <c r="BL2018" s="12" t="s">
        <v>7891</v>
      </c>
      <c r="BM2018" s="12" t="s">
        <v>7891</v>
      </c>
      <c r="BN2018" s="12" t="s">
        <v>7891</v>
      </c>
      <c r="BO2018" s="12" t="s">
        <v>7891</v>
      </c>
      <c r="BP2018" s="12" t="s">
        <v>7891</v>
      </c>
      <c r="BQ2018" s="12" t="s">
        <v>7891</v>
      </c>
      <c r="BR2018" s="12" t="s">
        <v>9567</v>
      </c>
    </row>
    <row r="2019" spans="1:70" s="2" customFormat="1" ht="13" x14ac:dyDescent="0.3">
      <c r="A2019" s="2" t="s">
        <v>3856</v>
      </c>
      <c r="B2019" s="2" t="s">
        <v>3756</v>
      </c>
      <c r="C2019" s="9">
        <v>2021</v>
      </c>
      <c r="D2019" s="2" t="s">
        <v>3755</v>
      </c>
      <c r="E2019" s="2" t="s">
        <v>3757</v>
      </c>
      <c r="F2019" s="2" t="s">
        <v>3761</v>
      </c>
      <c r="G2019" s="2" t="str">
        <f>"21520828"</f>
        <v>21520828</v>
      </c>
      <c r="H2019" s="2" t="str">
        <f>"9781433894923"</f>
        <v>9781433894923</v>
      </c>
      <c r="I2019" s="2" t="str">
        <f>"20210701"</f>
        <v>20210701</v>
      </c>
      <c r="J2019" s="2">
        <v>11</v>
      </c>
      <c r="K2019" s="2">
        <v>4</v>
      </c>
      <c r="L2019" s="2">
        <v>349</v>
      </c>
      <c r="M2019" s="2">
        <v>5</v>
      </c>
      <c r="N2019" s="2" t="s">
        <v>3758</v>
      </c>
      <c r="O2019" s="2" t="s">
        <v>3759</v>
      </c>
      <c r="P2019" s="2" t="s">
        <v>2044</v>
      </c>
      <c r="Q2019" s="2" t="s">
        <v>1495</v>
      </c>
      <c r="R2019" s="2" t="s">
        <v>3760</v>
      </c>
      <c r="T2019" s="2" t="s">
        <v>3761</v>
      </c>
      <c r="U2019" s="2" t="s">
        <v>3762</v>
      </c>
    </row>
    <row r="2020" spans="1:70" s="2" customFormat="1" ht="13" x14ac:dyDescent="0.3">
      <c r="A2020" s="2" t="s">
        <v>7072</v>
      </c>
      <c r="B2020" s="2" t="s">
        <v>7050</v>
      </c>
      <c r="C2020" s="9">
        <v>2022</v>
      </c>
      <c r="D2020" s="2" t="s">
        <v>7049</v>
      </c>
      <c r="E2020" s="2" t="s">
        <v>7053</v>
      </c>
      <c r="G2020" s="2" t="s">
        <v>7051</v>
      </c>
      <c r="H2020" s="2" t="s">
        <v>7052</v>
      </c>
      <c r="K2020" s="11">
        <v>44677</v>
      </c>
      <c r="L2020" s="2" t="s">
        <v>7054</v>
      </c>
      <c r="N2020" s="2" t="s">
        <v>7055</v>
      </c>
    </row>
    <row r="2021" spans="1:70" s="2" customFormat="1" ht="13" x14ac:dyDescent="0.3">
      <c r="A2021" s="2" t="s">
        <v>6816</v>
      </c>
      <c r="B2021" s="2" t="s">
        <v>6430</v>
      </c>
      <c r="C2021" s="9">
        <v>2022</v>
      </c>
      <c r="D2021" s="2" t="s">
        <v>6429</v>
      </c>
      <c r="E2021" s="2" t="s">
        <v>5356</v>
      </c>
      <c r="G2021" s="2" t="s">
        <v>6431</v>
      </c>
      <c r="H2021" s="2" t="s">
        <v>6432</v>
      </c>
      <c r="K2021" s="11">
        <v>44651</v>
      </c>
      <c r="L2021" s="2" t="s">
        <v>6433</v>
      </c>
      <c r="N2021" s="2" t="s">
        <v>6434</v>
      </c>
    </row>
    <row r="2022" spans="1:70" s="2" customFormat="1" ht="13" x14ac:dyDescent="0.3">
      <c r="A2022" s="2" t="s">
        <v>6816</v>
      </c>
      <c r="B2022" s="2" t="s">
        <v>4332</v>
      </c>
      <c r="C2022" s="9">
        <v>2021</v>
      </c>
      <c r="D2022" s="2" t="s">
        <v>4331</v>
      </c>
      <c r="E2022" s="2" t="s">
        <v>4335</v>
      </c>
      <c r="G2022" s="2" t="s">
        <v>4333</v>
      </c>
      <c r="H2022" s="2" t="s">
        <v>4334</v>
      </c>
      <c r="K2022" s="11">
        <v>44466</v>
      </c>
      <c r="L2022" s="2" t="s">
        <v>4336</v>
      </c>
      <c r="N2022" s="2" t="s">
        <v>4337</v>
      </c>
    </row>
    <row r="2023" spans="1:70" s="2" customFormat="1" ht="13" x14ac:dyDescent="0.3">
      <c r="A2023" s="2" t="s">
        <v>6816</v>
      </c>
      <c r="B2023" s="2" t="s">
        <v>5506</v>
      </c>
      <c r="C2023" s="9">
        <v>2020</v>
      </c>
      <c r="D2023" s="2" t="s">
        <v>5505</v>
      </c>
      <c r="E2023" s="2" t="s">
        <v>4137</v>
      </c>
      <c r="G2023" s="2" t="s">
        <v>5507</v>
      </c>
      <c r="H2023" s="2" t="s">
        <v>5508</v>
      </c>
      <c r="K2023" s="11">
        <v>44187</v>
      </c>
      <c r="L2023" s="2" t="s">
        <v>5509</v>
      </c>
      <c r="N2023" s="2" t="s">
        <v>5510</v>
      </c>
    </row>
    <row r="2024" spans="1:70" s="12" customFormat="1" ht="13" x14ac:dyDescent="0.3">
      <c r="A2024" s="12" t="s">
        <v>7079</v>
      </c>
      <c r="B2024" s="12" t="s">
        <v>5506</v>
      </c>
      <c r="C2024" s="14">
        <v>2020</v>
      </c>
      <c r="D2024" s="12" t="s">
        <v>5505</v>
      </c>
      <c r="E2024" s="12" t="s">
        <v>4137</v>
      </c>
      <c r="G2024" s="12" t="s">
        <v>5507</v>
      </c>
      <c r="H2024" s="12" t="s">
        <v>5508</v>
      </c>
      <c r="K2024" s="13">
        <v>44187</v>
      </c>
      <c r="L2024" s="12" t="s">
        <v>5509</v>
      </c>
      <c r="N2024" s="12" t="s">
        <v>5510</v>
      </c>
    </row>
    <row r="2025" spans="1:70" s="12" customFormat="1" ht="13" x14ac:dyDescent="0.3">
      <c r="A2025" s="12" t="s">
        <v>7212</v>
      </c>
      <c r="B2025" s="12" t="s">
        <v>5506</v>
      </c>
      <c r="C2025" s="14">
        <v>2020</v>
      </c>
      <c r="D2025" s="12" t="s">
        <v>5505</v>
      </c>
      <c r="E2025" s="12" t="s">
        <v>4137</v>
      </c>
      <c r="G2025" s="12" t="s">
        <v>5507</v>
      </c>
      <c r="H2025" s="12" t="s">
        <v>5508</v>
      </c>
      <c r="K2025" s="13">
        <v>44187</v>
      </c>
      <c r="L2025" s="12" t="s">
        <v>5509</v>
      </c>
      <c r="N2025" s="12" t="s">
        <v>5510</v>
      </c>
    </row>
    <row r="2026" spans="1:70" s="2" customFormat="1" ht="13" x14ac:dyDescent="0.3">
      <c r="A2026" s="2" t="s">
        <v>6816</v>
      </c>
      <c r="B2026" s="2" t="s">
        <v>5837</v>
      </c>
      <c r="C2026" s="9">
        <v>2021</v>
      </c>
      <c r="D2026" s="2" t="s">
        <v>5836</v>
      </c>
      <c r="E2026" s="2" t="s">
        <v>4321</v>
      </c>
      <c r="G2026" s="2" t="s">
        <v>5838</v>
      </c>
      <c r="H2026" s="2" t="s">
        <v>5839</v>
      </c>
      <c r="K2026" s="11">
        <v>44470</v>
      </c>
      <c r="L2026" s="2" t="s">
        <v>5840</v>
      </c>
      <c r="N2026" s="2" t="s">
        <v>5841</v>
      </c>
    </row>
    <row r="2027" spans="1:70" s="12" customFormat="1" ht="13" x14ac:dyDescent="0.3">
      <c r="A2027" s="12" t="s">
        <v>6816</v>
      </c>
      <c r="B2027" s="12" t="s">
        <v>6696</v>
      </c>
      <c r="C2027" s="14">
        <v>2022</v>
      </c>
      <c r="D2027" s="12" t="s">
        <v>6695</v>
      </c>
      <c r="E2027" s="12" t="s">
        <v>5271</v>
      </c>
      <c r="G2027" s="12" t="s">
        <v>6697</v>
      </c>
      <c r="H2027" s="12" t="s">
        <v>6698</v>
      </c>
      <c r="K2027" s="13">
        <v>44707</v>
      </c>
      <c r="N2027" s="12" t="s">
        <v>6699</v>
      </c>
    </row>
    <row r="2028" spans="1:70" s="12" customFormat="1" ht="13" x14ac:dyDescent="0.3">
      <c r="A2028" s="12" t="s">
        <v>7079</v>
      </c>
      <c r="B2028" s="12" t="s">
        <v>6696</v>
      </c>
      <c r="C2028" s="14">
        <v>2022</v>
      </c>
      <c r="D2028" s="12" t="s">
        <v>6695</v>
      </c>
      <c r="E2028" s="12" t="s">
        <v>5271</v>
      </c>
      <c r="G2028" s="12" t="s">
        <v>6697</v>
      </c>
      <c r="H2028" s="12" t="s">
        <v>6698</v>
      </c>
      <c r="K2028" s="13">
        <v>44707</v>
      </c>
      <c r="N2028" s="12" t="s">
        <v>6699</v>
      </c>
    </row>
    <row r="2029" spans="1:70" s="2" customFormat="1" ht="13" x14ac:dyDescent="0.3">
      <c r="A2029" s="2" t="s">
        <v>7212</v>
      </c>
      <c r="B2029" s="2" t="s">
        <v>6696</v>
      </c>
      <c r="C2029" s="9">
        <v>2022</v>
      </c>
      <c r="D2029" s="2" t="s">
        <v>6695</v>
      </c>
      <c r="E2029" s="2" t="s">
        <v>5271</v>
      </c>
      <c r="G2029" s="2" t="s">
        <v>6697</v>
      </c>
      <c r="H2029" s="2" t="s">
        <v>6698</v>
      </c>
      <c r="K2029" s="11">
        <v>44707</v>
      </c>
      <c r="N2029" s="2" t="s">
        <v>6699</v>
      </c>
    </row>
    <row r="2030" spans="1:70" s="12" customFormat="1" ht="13" x14ac:dyDescent="0.3">
      <c r="A2030" s="12" t="s">
        <v>7079</v>
      </c>
      <c r="B2030" s="12" t="s">
        <v>6696</v>
      </c>
      <c r="C2030" s="14">
        <v>2021</v>
      </c>
      <c r="D2030" s="12" t="s">
        <v>7105</v>
      </c>
      <c r="E2030" s="12" t="s">
        <v>5271</v>
      </c>
      <c r="G2030" s="12" t="s">
        <v>7106</v>
      </c>
      <c r="H2030" s="12" t="s">
        <v>6698</v>
      </c>
      <c r="K2030" s="13">
        <v>43840</v>
      </c>
      <c r="N2030" s="12" t="s">
        <v>1953</v>
      </c>
    </row>
    <row r="2031" spans="1:70" s="2" customFormat="1" ht="13" x14ac:dyDescent="0.3">
      <c r="A2031" s="2" t="s">
        <v>7212</v>
      </c>
      <c r="B2031" s="2" t="s">
        <v>6696</v>
      </c>
      <c r="C2031" s="9">
        <v>2021</v>
      </c>
      <c r="D2031" s="2" t="s">
        <v>7105</v>
      </c>
      <c r="E2031" s="2" t="s">
        <v>5271</v>
      </c>
      <c r="G2031" s="2" t="s">
        <v>7106</v>
      </c>
      <c r="H2031" s="2" t="s">
        <v>6698</v>
      </c>
      <c r="K2031" s="11">
        <v>43840</v>
      </c>
      <c r="N2031" s="2" t="s">
        <v>1953</v>
      </c>
    </row>
    <row r="2032" spans="1:70" s="2" customFormat="1" ht="13" x14ac:dyDescent="0.3">
      <c r="A2032" s="2" t="s">
        <v>6816</v>
      </c>
      <c r="B2032" s="2" t="s">
        <v>4615</v>
      </c>
      <c r="C2032" s="9">
        <v>2021</v>
      </c>
      <c r="D2032" s="2" t="s">
        <v>4614</v>
      </c>
      <c r="E2032" s="2" t="s">
        <v>4618</v>
      </c>
      <c r="G2032" s="2" t="s">
        <v>4616</v>
      </c>
      <c r="H2032" s="2" t="s">
        <v>4617</v>
      </c>
      <c r="K2032" s="11">
        <v>44252</v>
      </c>
      <c r="N2032" s="2" t="s">
        <v>2239</v>
      </c>
    </row>
    <row r="2033" spans="1:70" s="2" customFormat="1" ht="13" x14ac:dyDescent="0.3">
      <c r="A2033" s="2" t="s">
        <v>6816</v>
      </c>
      <c r="B2033" s="2" t="s">
        <v>6576</v>
      </c>
      <c r="C2033" s="9">
        <v>2022</v>
      </c>
      <c r="D2033" s="2" t="s">
        <v>6575</v>
      </c>
      <c r="E2033" s="2" t="s">
        <v>4548</v>
      </c>
      <c r="G2033" s="2" t="s">
        <v>6577</v>
      </c>
      <c r="H2033" s="2" t="s">
        <v>6578</v>
      </c>
      <c r="K2033" s="11">
        <v>44651</v>
      </c>
      <c r="N2033" s="2" t="s">
        <v>3111</v>
      </c>
    </row>
    <row r="2034" spans="1:70" s="2" customFormat="1" ht="13" x14ac:dyDescent="0.3">
      <c r="A2034" s="2" t="s">
        <v>6816</v>
      </c>
      <c r="B2034" s="2" t="s">
        <v>5920</v>
      </c>
      <c r="C2034" s="9">
        <v>2020</v>
      </c>
      <c r="D2034" s="2" t="s">
        <v>5919</v>
      </c>
      <c r="E2034" s="2" t="s">
        <v>5923</v>
      </c>
      <c r="G2034" s="2" t="s">
        <v>5921</v>
      </c>
      <c r="H2034" s="2" t="s">
        <v>5922</v>
      </c>
      <c r="K2034" s="11">
        <v>44057</v>
      </c>
      <c r="N2034" s="2" t="s">
        <v>5924</v>
      </c>
    </row>
    <row r="2035" spans="1:70" s="2" customFormat="1" ht="13" x14ac:dyDescent="0.3">
      <c r="A2035" s="2" t="s">
        <v>6816</v>
      </c>
      <c r="B2035" s="2" t="s">
        <v>6676</v>
      </c>
      <c r="C2035" s="9">
        <v>2022</v>
      </c>
      <c r="D2035" s="2" t="s">
        <v>6675</v>
      </c>
      <c r="E2035" s="2" t="s">
        <v>5271</v>
      </c>
      <c r="G2035" s="2" t="s">
        <v>6677</v>
      </c>
      <c r="H2035" s="2" t="s">
        <v>6678</v>
      </c>
      <c r="K2035" s="11">
        <v>44600</v>
      </c>
      <c r="N2035" s="2" t="s">
        <v>6679</v>
      </c>
    </row>
    <row r="2036" spans="1:70" s="12" customFormat="1" ht="13" x14ac:dyDescent="0.3">
      <c r="A2036" s="12" t="s">
        <v>6816</v>
      </c>
      <c r="B2036" s="12" t="s">
        <v>4719</v>
      </c>
      <c r="C2036" s="14">
        <v>2021</v>
      </c>
      <c r="D2036" s="12" t="s">
        <v>4718</v>
      </c>
      <c r="E2036" s="12" t="s">
        <v>4321</v>
      </c>
      <c r="G2036" s="12" t="s">
        <v>4720</v>
      </c>
      <c r="H2036" s="12" t="s">
        <v>4537</v>
      </c>
      <c r="K2036" s="13">
        <v>44259</v>
      </c>
      <c r="L2036" s="12" t="s">
        <v>4721</v>
      </c>
      <c r="N2036" s="12" t="s">
        <v>4722</v>
      </c>
    </row>
    <row r="2037" spans="1:70" s="12" customFormat="1" ht="13" x14ac:dyDescent="0.3">
      <c r="A2037" s="12" t="s">
        <v>7079</v>
      </c>
      <c r="B2037" s="12" t="s">
        <v>4719</v>
      </c>
      <c r="C2037" s="14">
        <v>2021</v>
      </c>
      <c r="D2037" s="12" t="s">
        <v>4718</v>
      </c>
      <c r="E2037" s="12" t="s">
        <v>4321</v>
      </c>
      <c r="G2037" s="12" t="s">
        <v>4720</v>
      </c>
      <c r="H2037" s="12" t="s">
        <v>4537</v>
      </c>
      <c r="K2037" s="13">
        <v>44259</v>
      </c>
      <c r="L2037" s="12" t="s">
        <v>4721</v>
      </c>
      <c r="N2037" s="12" t="s">
        <v>4722</v>
      </c>
    </row>
    <row r="2038" spans="1:70" s="2" customFormat="1" ht="13" x14ac:dyDescent="0.3">
      <c r="A2038" s="2" t="s">
        <v>7212</v>
      </c>
      <c r="B2038" s="2" t="s">
        <v>4719</v>
      </c>
      <c r="C2038" s="9">
        <v>2021</v>
      </c>
      <c r="D2038" s="2" t="s">
        <v>4718</v>
      </c>
      <c r="E2038" s="2" t="s">
        <v>4321</v>
      </c>
      <c r="G2038" s="2" t="s">
        <v>4720</v>
      </c>
      <c r="H2038" s="2" t="s">
        <v>4537</v>
      </c>
      <c r="K2038" s="11">
        <v>44259</v>
      </c>
      <c r="L2038" s="2" t="s">
        <v>4721</v>
      </c>
      <c r="N2038" s="2" t="s">
        <v>4722</v>
      </c>
    </row>
    <row r="2039" spans="1:70" s="12" customFormat="1" ht="13" x14ac:dyDescent="0.3">
      <c r="A2039" s="12" t="s">
        <v>6816</v>
      </c>
      <c r="B2039" s="12" t="s">
        <v>4535</v>
      </c>
      <c r="C2039" s="14">
        <v>2021</v>
      </c>
      <c r="D2039" s="12" t="s">
        <v>4534</v>
      </c>
      <c r="E2039" s="12" t="s">
        <v>4538</v>
      </c>
      <c r="G2039" s="12" t="s">
        <v>4536</v>
      </c>
      <c r="H2039" s="12" t="s">
        <v>4537</v>
      </c>
      <c r="K2039" s="13">
        <v>44485</v>
      </c>
      <c r="N2039" s="12" t="s">
        <v>4539</v>
      </c>
    </row>
    <row r="2040" spans="1:70" s="2" customFormat="1" ht="13" x14ac:dyDescent="0.3">
      <c r="A2040" s="2" t="s">
        <v>7079</v>
      </c>
      <c r="B2040" s="2" t="s">
        <v>4535</v>
      </c>
      <c r="C2040" s="9">
        <v>2021</v>
      </c>
      <c r="D2040" s="2" t="s">
        <v>4534</v>
      </c>
      <c r="E2040" s="2" t="s">
        <v>4538</v>
      </c>
      <c r="G2040" s="2" t="s">
        <v>4536</v>
      </c>
      <c r="H2040" s="2" t="s">
        <v>4537</v>
      </c>
      <c r="K2040" s="11">
        <v>44485</v>
      </c>
      <c r="N2040" s="2" t="s">
        <v>4539</v>
      </c>
    </row>
    <row r="2041" spans="1:70" s="2" customFormat="1" ht="13" x14ac:dyDescent="0.3">
      <c r="A2041" s="2" t="s">
        <v>6816</v>
      </c>
      <c r="B2041" s="2" t="s">
        <v>4916</v>
      </c>
      <c r="C2041" s="9">
        <v>2021</v>
      </c>
      <c r="D2041" s="2" t="s">
        <v>4915</v>
      </c>
      <c r="E2041" s="2" t="s">
        <v>4918</v>
      </c>
      <c r="G2041" s="2" t="s">
        <v>4917</v>
      </c>
      <c r="H2041" s="2" t="s">
        <v>4537</v>
      </c>
      <c r="K2041" s="11">
        <v>44389</v>
      </c>
      <c r="N2041" s="2" t="s">
        <v>4919</v>
      </c>
    </row>
    <row r="2042" spans="1:70" s="12" customFormat="1" ht="13" x14ac:dyDescent="0.3">
      <c r="A2042" s="12" t="s">
        <v>6816</v>
      </c>
      <c r="B2042" s="12" t="s">
        <v>5372</v>
      </c>
      <c r="C2042" s="14">
        <v>2021</v>
      </c>
      <c r="D2042" s="12" t="s">
        <v>5371</v>
      </c>
      <c r="E2042" s="12" t="s">
        <v>5374</v>
      </c>
      <c r="G2042" s="12" t="s">
        <v>5373</v>
      </c>
      <c r="H2042" s="12" t="s">
        <v>4537</v>
      </c>
      <c r="K2042" s="13">
        <v>44461</v>
      </c>
      <c r="L2042" s="12" t="s">
        <v>5375</v>
      </c>
      <c r="N2042" s="12" t="s">
        <v>1344</v>
      </c>
    </row>
    <row r="2043" spans="1:70" s="2" customFormat="1" ht="13" x14ac:dyDescent="0.3">
      <c r="A2043" s="2" t="s">
        <v>7072</v>
      </c>
      <c r="B2043" s="2" t="s">
        <v>5372</v>
      </c>
      <c r="C2043" s="9">
        <v>2021</v>
      </c>
      <c r="D2043" s="2" t="s">
        <v>5371</v>
      </c>
      <c r="E2043" s="2" t="s">
        <v>5374</v>
      </c>
      <c r="G2043" s="2" t="s">
        <v>5373</v>
      </c>
      <c r="H2043" s="2" t="s">
        <v>4537</v>
      </c>
      <c r="K2043" s="11">
        <v>44461</v>
      </c>
      <c r="L2043" s="2" t="s">
        <v>5375</v>
      </c>
      <c r="N2043" s="2" t="s">
        <v>1344</v>
      </c>
    </row>
    <row r="2044" spans="1:70" s="2" customFormat="1" ht="13" x14ac:dyDescent="0.3">
      <c r="A2044" s="2" t="s">
        <v>6816</v>
      </c>
      <c r="B2044" s="2" t="s">
        <v>6546</v>
      </c>
      <c r="C2044" s="9">
        <v>2022</v>
      </c>
      <c r="D2044" s="2" t="s">
        <v>6545</v>
      </c>
      <c r="E2044" s="2" t="s">
        <v>4626</v>
      </c>
      <c r="G2044" s="2" t="s">
        <v>6547</v>
      </c>
      <c r="H2044" s="2" t="s">
        <v>4537</v>
      </c>
      <c r="K2044" s="11">
        <v>44553</v>
      </c>
      <c r="N2044" s="2" t="s">
        <v>1639</v>
      </c>
    </row>
    <row r="2045" spans="1:70" s="2" customFormat="1" ht="13" x14ac:dyDescent="0.3">
      <c r="A2045" s="2" t="s">
        <v>6816</v>
      </c>
      <c r="B2045" s="2" t="s">
        <v>6739</v>
      </c>
      <c r="C2045" s="9">
        <v>2022</v>
      </c>
      <c r="D2045" s="2" t="s">
        <v>6738</v>
      </c>
      <c r="E2045" s="2" t="s">
        <v>6741</v>
      </c>
      <c r="G2045" s="2" t="s">
        <v>6740</v>
      </c>
      <c r="H2045" s="2" t="s">
        <v>4537</v>
      </c>
      <c r="K2045" s="11">
        <v>44625</v>
      </c>
      <c r="N2045" s="2" t="s">
        <v>6742</v>
      </c>
    </row>
    <row r="2046" spans="1:70" s="2" customFormat="1" ht="13" x14ac:dyDescent="0.3">
      <c r="A2046" s="2" t="s">
        <v>11404</v>
      </c>
      <c r="B2046" s="2" t="s">
        <v>8246</v>
      </c>
      <c r="C2046" s="9" t="s">
        <v>7891</v>
      </c>
      <c r="D2046" s="2" t="s">
        <v>6429</v>
      </c>
      <c r="E2046" s="2" t="s">
        <v>8247</v>
      </c>
      <c r="U2046" s="2" t="s">
        <v>7891</v>
      </c>
      <c r="V2046" s="2" t="s">
        <v>8248</v>
      </c>
      <c r="W2046" s="2" t="s">
        <v>7891</v>
      </c>
      <c r="X2046" s="2" t="s">
        <v>7891</v>
      </c>
      <c r="Y2046" s="2" t="s">
        <v>7891</v>
      </c>
      <c r="Z2046" s="2" t="s">
        <v>7891</v>
      </c>
      <c r="AA2046" s="2" t="s">
        <v>7891</v>
      </c>
      <c r="AB2046" s="2" t="s">
        <v>8249</v>
      </c>
      <c r="AC2046" s="2" t="s">
        <v>7891</v>
      </c>
      <c r="AD2046" s="2" t="s">
        <v>7891</v>
      </c>
      <c r="AE2046" s="2" t="s">
        <v>7891</v>
      </c>
      <c r="AF2046" s="2" t="s">
        <v>7891</v>
      </c>
      <c r="AG2046" s="2" t="s">
        <v>7891</v>
      </c>
      <c r="AH2046" s="2" t="s">
        <v>7891</v>
      </c>
      <c r="AI2046" s="2" t="s">
        <v>7891</v>
      </c>
      <c r="AJ2046" s="2" t="s">
        <v>7891</v>
      </c>
      <c r="AK2046" s="2" t="s">
        <v>7891</v>
      </c>
      <c r="AL2046" s="2" t="s">
        <v>7891</v>
      </c>
      <c r="AM2046" s="2" t="s">
        <v>7891</v>
      </c>
      <c r="AN2046" s="2" t="s">
        <v>7891</v>
      </c>
      <c r="AO2046" s="2" t="s">
        <v>8250</v>
      </c>
      <c r="AP2046" s="2" t="s">
        <v>7891</v>
      </c>
      <c r="AQ2046" s="2" t="s">
        <v>7891</v>
      </c>
      <c r="AR2046" s="2" t="s">
        <v>7891</v>
      </c>
      <c r="AS2046" s="2" t="s">
        <v>7891</v>
      </c>
      <c r="AT2046" s="2" t="s">
        <v>8251</v>
      </c>
      <c r="AU2046" s="2">
        <v>2022</v>
      </c>
      <c r="AV2046" s="2">
        <v>9</v>
      </c>
      <c r="AW2046" s="2">
        <v>3</v>
      </c>
      <c r="AX2046" s="2" t="s">
        <v>7891</v>
      </c>
      <c r="AY2046" s="2" t="s">
        <v>7891</v>
      </c>
      <c r="AZ2046" s="2" t="s">
        <v>7891</v>
      </c>
      <c r="BA2046" s="2" t="s">
        <v>7891</v>
      </c>
      <c r="BB2046" s="2" t="s">
        <v>7891</v>
      </c>
      <c r="BC2046" s="2" t="s">
        <v>7891</v>
      </c>
      <c r="BD2046" s="2" t="s">
        <v>8252</v>
      </c>
      <c r="BE2046" s="2" t="s">
        <v>6434</v>
      </c>
      <c r="BF2046" s="2" t="s">
        <v>7891</v>
      </c>
      <c r="BG2046" s="2" t="s">
        <v>7891</v>
      </c>
      <c r="BH2046" s="2" t="s">
        <v>7891</v>
      </c>
      <c r="BI2046" s="2" t="s">
        <v>7891</v>
      </c>
      <c r="BJ2046" s="2" t="s">
        <v>7891</v>
      </c>
      <c r="BK2046" s="2" t="s">
        <v>7891</v>
      </c>
      <c r="BL2046" s="2" t="s">
        <v>7891</v>
      </c>
      <c r="BM2046" s="2">
        <v>35357320</v>
      </c>
      <c r="BN2046" s="2" t="s">
        <v>7891</v>
      </c>
      <c r="BO2046" s="2" t="s">
        <v>7891</v>
      </c>
      <c r="BP2046" s="2" t="s">
        <v>7891</v>
      </c>
      <c r="BQ2046" s="2" t="s">
        <v>7891</v>
      </c>
      <c r="BR2046" s="2" t="s">
        <v>8253</v>
      </c>
    </row>
    <row r="2047" spans="1:70" s="2" customFormat="1" ht="13" x14ac:dyDescent="0.3">
      <c r="A2047" s="2" t="s">
        <v>11404</v>
      </c>
      <c r="B2047" s="2" t="s">
        <v>8389</v>
      </c>
      <c r="C2047" s="9" t="s">
        <v>7891</v>
      </c>
      <c r="D2047" s="2" t="s">
        <v>8390</v>
      </c>
      <c r="E2047" s="2" t="s">
        <v>8391</v>
      </c>
      <c r="U2047" s="2" t="s">
        <v>7891</v>
      </c>
      <c r="V2047" s="2" t="s">
        <v>8392</v>
      </c>
      <c r="W2047" s="2" t="s">
        <v>7891</v>
      </c>
      <c r="X2047" s="2" t="s">
        <v>7891</v>
      </c>
      <c r="Y2047" s="2" t="s">
        <v>7891</v>
      </c>
      <c r="Z2047" s="2" t="s">
        <v>7891</v>
      </c>
      <c r="AA2047" s="2" t="s">
        <v>7891</v>
      </c>
      <c r="AB2047" s="2" t="s">
        <v>7891</v>
      </c>
      <c r="AC2047" s="2" t="s">
        <v>7891</v>
      </c>
      <c r="AD2047" s="2" t="s">
        <v>7891</v>
      </c>
      <c r="AE2047" s="2" t="s">
        <v>7891</v>
      </c>
      <c r="AF2047" s="2" t="s">
        <v>7891</v>
      </c>
      <c r="AG2047" s="2" t="s">
        <v>7891</v>
      </c>
      <c r="AH2047" s="2" t="s">
        <v>7891</v>
      </c>
      <c r="AI2047" s="2" t="s">
        <v>7891</v>
      </c>
      <c r="AJ2047" s="2" t="s">
        <v>7891</v>
      </c>
      <c r="AK2047" s="2" t="s">
        <v>7891</v>
      </c>
      <c r="AL2047" s="2" t="s">
        <v>7891</v>
      </c>
      <c r="AM2047" s="2" t="s">
        <v>7891</v>
      </c>
      <c r="AN2047" s="2" t="s">
        <v>7891</v>
      </c>
      <c r="AO2047" s="2" t="s">
        <v>8393</v>
      </c>
      <c r="AP2047" s="2" t="s">
        <v>8394</v>
      </c>
      <c r="AQ2047" s="2" t="s">
        <v>7891</v>
      </c>
      <c r="AR2047" s="2" t="s">
        <v>7891</v>
      </c>
      <c r="AS2047" s="2" t="s">
        <v>7891</v>
      </c>
      <c r="AT2047" s="2" t="s">
        <v>8331</v>
      </c>
      <c r="AU2047" s="2">
        <v>2022</v>
      </c>
      <c r="AV2047" s="2">
        <v>9</v>
      </c>
      <c r="AW2047" s="2">
        <v>1</v>
      </c>
      <c r="AX2047" s="2" t="s">
        <v>7891</v>
      </c>
      <c r="AY2047" s="2" t="s">
        <v>7891</v>
      </c>
      <c r="AZ2047" s="2" t="s">
        <v>7891</v>
      </c>
      <c r="BA2047" s="2" t="s">
        <v>7891</v>
      </c>
      <c r="BB2047" s="2">
        <v>58</v>
      </c>
      <c r="BC2047" s="2">
        <v>70</v>
      </c>
      <c r="BD2047" s="2" t="s">
        <v>7891</v>
      </c>
      <c r="BE2047" s="2" t="s">
        <v>8395</v>
      </c>
      <c r="BF2047" s="2" t="s">
        <v>7891</v>
      </c>
      <c r="BG2047" s="2" t="s">
        <v>7891</v>
      </c>
      <c r="BH2047" s="2" t="s">
        <v>7891</v>
      </c>
      <c r="BI2047" s="2" t="s">
        <v>7891</v>
      </c>
      <c r="BJ2047" s="2" t="s">
        <v>7891</v>
      </c>
      <c r="BK2047" s="2" t="s">
        <v>7891</v>
      </c>
      <c r="BL2047" s="2" t="s">
        <v>7891</v>
      </c>
      <c r="BM2047" s="2" t="s">
        <v>7891</v>
      </c>
      <c r="BN2047" s="2" t="s">
        <v>7891</v>
      </c>
      <c r="BO2047" s="2" t="s">
        <v>7891</v>
      </c>
      <c r="BP2047" s="2" t="s">
        <v>7891</v>
      </c>
      <c r="BQ2047" s="2" t="s">
        <v>7891</v>
      </c>
      <c r="BR2047" s="2" t="s">
        <v>8396</v>
      </c>
    </row>
    <row r="2048" spans="1:70" s="2" customFormat="1" ht="13" x14ac:dyDescent="0.3">
      <c r="A2048" s="2" t="s">
        <v>11404</v>
      </c>
      <c r="B2048" s="2" t="s">
        <v>8807</v>
      </c>
      <c r="C2048" s="9" t="s">
        <v>7891</v>
      </c>
      <c r="D2048" s="2" t="s">
        <v>8808</v>
      </c>
      <c r="E2048" s="2" t="s">
        <v>8809</v>
      </c>
      <c r="U2048" s="2" t="s">
        <v>7891</v>
      </c>
      <c r="V2048" s="2" t="s">
        <v>8810</v>
      </c>
      <c r="W2048" s="2" t="s">
        <v>7891</v>
      </c>
      <c r="X2048" s="2" t="s">
        <v>7891</v>
      </c>
      <c r="Y2048" s="2" t="s">
        <v>7891</v>
      </c>
      <c r="Z2048" s="2" t="s">
        <v>7891</v>
      </c>
      <c r="AA2048" s="2" t="s">
        <v>7891</v>
      </c>
      <c r="AB2048" s="2" t="s">
        <v>7891</v>
      </c>
      <c r="AC2048" s="2" t="s">
        <v>7891</v>
      </c>
      <c r="AD2048" s="2" t="s">
        <v>7891</v>
      </c>
      <c r="AE2048" s="2" t="s">
        <v>7891</v>
      </c>
      <c r="AF2048" s="2" t="s">
        <v>7891</v>
      </c>
      <c r="AG2048" s="2" t="s">
        <v>7891</v>
      </c>
      <c r="AH2048" s="2" t="s">
        <v>7891</v>
      </c>
      <c r="AI2048" s="2" t="s">
        <v>7891</v>
      </c>
      <c r="AJ2048" s="2" t="s">
        <v>7891</v>
      </c>
      <c r="AK2048" s="2" t="s">
        <v>7891</v>
      </c>
      <c r="AL2048" s="2" t="s">
        <v>7891</v>
      </c>
      <c r="AM2048" s="2" t="s">
        <v>7891</v>
      </c>
      <c r="AN2048" s="2" t="s">
        <v>7891</v>
      </c>
      <c r="AO2048" s="2" t="s">
        <v>8811</v>
      </c>
      <c r="AP2048" s="2" t="s">
        <v>8812</v>
      </c>
      <c r="AQ2048" s="2" t="s">
        <v>7891</v>
      </c>
      <c r="AR2048" s="2" t="s">
        <v>7891</v>
      </c>
      <c r="AS2048" s="2" t="s">
        <v>7891</v>
      </c>
      <c r="AT2048" s="2" t="s">
        <v>7924</v>
      </c>
      <c r="AU2048" s="2">
        <v>2021</v>
      </c>
      <c r="AV2048" s="2">
        <v>13</v>
      </c>
      <c r="AW2048" s="2">
        <v>4</v>
      </c>
      <c r="AX2048" s="2" t="s">
        <v>7891</v>
      </c>
      <c r="AY2048" s="2" t="s">
        <v>7891</v>
      </c>
      <c r="AZ2048" s="2" t="s">
        <v>7891</v>
      </c>
      <c r="BA2048" s="2" t="s">
        <v>7891</v>
      </c>
      <c r="BB2048" s="2">
        <v>875</v>
      </c>
      <c r="BC2048" s="2">
        <v>884</v>
      </c>
      <c r="BD2048" s="2" t="s">
        <v>7891</v>
      </c>
      <c r="BE2048" s="2" t="s">
        <v>8813</v>
      </c>
      <c r="BF2048" s="2" t="s">
        <v>7891</v>
      </c>
      <c r="BG2048" s="2" t="s">
        <v>7891</v>
      </c>
      <c r="BH2048" s="2" t="s">
        <v>7891</v>
      </c>
      <c r="BI2048" s="2" t="s">
        <v>7891</v>
      </c>
      <c r="BJ2048" s="2" t="s">
        <v>7891</v>
      </c>
      <c r="BK2048" s="2" t="s">
        <v>7891</v>
      </c>
      <c r="BL2048" s="2" t="s">
        <v>7891</v>
      </c>
      <c r="BM2048" s="2" t="s">
        <v>7891</v>
      </c>
      <c r="BN2048" s="2" t="s">
        <v>7891</v>
      </c>
      <c r="BO2048" s="2" t="s">
        <v>7891</v>
      </c>
      <c r="BP2048" s="2" t="s">
        <v>7891</v>
      </c>
      <c r="BQ2048" s="2" t="s">
        <v>7891</v>
      </c>
      <c r="BR2048" s="2" t="s">
        <v>8814</v>
      </c>
    </row>
    <row r="2049" spans="1:70" s="12" customFormat="1" ht="13" x14ac:dyDescent="0.3">
      <c r="A2049" s="12" t="s">
        <v>7858</v>
      </c>
      <c r="B2049" s="12" t="s">
        <v>7781</v>
      </c>
      <c r="C2049" s="14">
        <v>2021</v>
      </c>
      <c r="D2049" s="12" t="s">
        <v>7782</v>
      </c>
      <c r="E2049" s="12" t="s">
        <v>1600</v>
      </c>
      <c r="G2049" s="12">
        <v>100</v>
      </c>
      <c r="H2049" s="12">
        <v>31</v>
      </c>
      <c r="J2049" s="12" t="s">
        <v>7783</v>
      </c>
      <c r="N2049" s="12" t="s">
        <v>7784</v>
      </c>
      <c r="O2049" s="12" t="s">
        <v>7785</v>
      </c>
      <c r="P2049" s="12" t="s">
        <v>467</v>
      </c>
      <c r="Q2049" s="12" t="s">
        <v>7218</v>
      </c>
      <c r="R2049" s="12" t="s">
        <v>7266</v>
      </c>
      <c r="S2049" s="12" t="s">
        <v>7219</v>
      </c>
      <c r="T2049" s="12" t="s">
        <v>7786</v>
      </c>
    </row>
    <row r="2050" spans="1:70" s="2" customFormat="1" ht="13" x14ac:dyDescent="0.3">
      <c r="A2050" s="2" t="s">
        <v>7886</v>
      </c>
      <c r="B2050" s="2" t="s">
        <v>7781</v>
      </c>
      <c r="C2050" s="9">
        <v>2021</v>
      </c>
      <c r="D2050" s="2" t="s">
        <v>7782</v>
      </c>
      <c r="E2050" s="2" t="s">
        <v>1600</v>
      </c>
      <c r="G2050" s="2">
        <v>100</v>
      </c>
      <c r="H2050" s="2">
        <v>31</v>
      </c>
      <c r="J2050" s="2" t="s">
        <v>7783</v>
      </c>
      <c r="N2050" s="2" t="s">
        <v>7784</v>
      </c>
      <c r="O2050" s="2" t="s">
        <v>7785</v>
      </c>
      <c r="P2050" s="2" t="s">
        <v>467</v>
      </c>
      <c r="Q2050" s="2" t="s">
        <v>7218</v>
      </c>
      <c r="R2050" s="2" t="s">
        <v>7266</v>
      </c>
      <c r="S2050" s="2" t="s">
        <v>7219</v>
      </c>
      <c r="T2050" s="2" t="s">
        <v>7786</v>
      </c>
    </row>
    <row r="2051" spans="1:70" s="2" customFormat="1" ht="13" x14ac:dyDescent="0.3">
      <c r="A2051" s="2" t="s">
        <v>11404</v>
      </c>
      <c r="B2051" s="2" t="s">
        <v>9207</v>
      </c>
      <c r="C2051" s="9" t="s">
        <v>7891</v>
      </c>
      <c r="D2051" s="2" t="s">
        <v>5836</v>
      </c>
      <c r="E2051" s="2" t="s">
        <v>9208</v>
      </c>
      <c r="U2051" s="2" t="s">
        <v>7891</v>
      </c>
      <c r="V2051" s="2" t="s">
        <v>9209</v>
      </c>
      <c r="W2051" s="2" t="s">
        <v>7891</v>
      </c>
      <c r="X2051" s="2" t="s">
        <v>7891</v>
      </c>
      <c r="Y2051" s="2" t="s">
        <v>7891</v>
      </c>
      <c r="Z2051" s="2" t="s">
        <v>7891</v>
      </c>
      <c r="AA2051" s="2" t="s">
        <v>7891</v>
      </c>
      <c r="AB2051" s="2" t="s">
        <v>7891</v>
      </c>
      <c r="AC2051" s="2" t="s">
        <v>7891</v>
      </c>
      <c r="AD2051" s="2" t="s">
        <v>7891</v>
      </c>
      <c r="AE2051" s="2" t="s">
        <v>7891</v>
      </c>
      <c r="AF2051" s="2" t="s">
        <v>7891</v>
      </c>
      <c r="AG2051" s="2" t="s">
        <v>7891</v>
      </c>
      <c r="AH2051" s="2" t="s">
        <v>7891</v>
      </c>
      <c r="AI2051" s="2" t="s">
        <v>7891</v>
      </c>
      <c r="AJ2051" s="2" t="s">
        <v>7891</v>
      </c>
      <c r="AK2051" s="2" t="s">
        <v>7891</v>
      </c>
      <c r="AL2051" s="2" t="s">
        <v>7891</v>
      </c>
      <c r="AM2051" s="2" t="s">
        <v>7891</v>
      </c>
      <c r="AN2051" s="2" t="s">
        <v>7891</v>
      </c>
      <c r="AO2051" s="2" t="s">
        <v>9210</v>
      </c>
      <c r="AP2051" s="2" t="s">
        <v>7891</v>
      </c>
      <c r="AQ2051" s="2" t="s">
        <v>7891</v>
      </c>
      <c r="AR2051" s="2" t="s">
        <v>7891</v>
      </c>
      <c r="AS2051" s="2" t="s">
        <v>7891</v>
      </c>
      <c r="AT2051" s="2" t="s">
        <v>9211</v>
      </c>
      <c r="AU2051" s="2">
        <v>2021</v>
      </c>
      <c r="AV2051" s="2">
        <v>12</v>
      </c>
      <c r="AW2051" s="2" t="s">
        <v>7891</v>
      </c>
      <c r="AX2051" s="2" t="s">
        <v>7891</v>
      </c>
      <c r="AY2051" s="2" t="s">
        <v>7891</v>
      </c>
      <c r="AZ2051" s="2" t="s">
        <v>7891</v>
      </c>
      <c r="BA2051" s="2" t="s">
        <v>7891</v>
      </c>
      <c r="BB2051" s="2" t="s">
        <v>7891</v>
      </c>
      <c r="BC2051" s="2" t="s">
        <v>7891</v>
      </c>
      <c r="BD2051" s="2">
        <v>693879</v>
      </c>
      <c r="BE2051" s="2" t="s">
        <v>5841</v>
      </c>
      <c r="BF2051" s="2" t="s">
        <v>7891</v>
      </c>
      <c r="BG2051" s="2" t="s">
        <v>7891</v>
      </c>
      <c r="BH2051" s="2" t="s">
        <v>7891</v>
      </c>
      <c r="BI2051" s="2" t="s">
        <v>7891</v>
      </c>
      <c r="BJ2051" s="2" t="s">
        <v>7891</v>
      </c>
      <c r="BK2051" s="2" t="s">
        <v>7891</v>
      </c>
      <c r="BL2051" s="2" t="s">
        <v>7891</v>
      </c>
      <c r="BM2051" s="2">
        <v>34594264</v>
      </c>
      <c r="BN2051" s="2" t="s">
        <v>7891</v>
      </c>
      <c r="BO2051" s="2" t="s">
        <v>7891</v>
      </c>
      <c r="BP2051" s="2" t="s">
        <v>7891</v>
      </c>
      <c r="BQ2051" s="2" t="s">
        <v>7891</v>
      </c>
      <c r="BR2051" s="2" t="s">
        <v>9212</v>
      </c>
    </row>
    <row r="2052" spans="1:70" s="2" customFormat="1" ht="13" x14ac:dyDescent="0.3">
      <c r="A2052" s="2" t="s">
        <v>1970</v>
      </c>
      <c r="B2052" s="2" t="s">
        <v>1951</v>
      </c>
      <c r="C2052" s="10" t="str">
        <f>"2021"</f>
        <v>2021</v>
      </c>
      <c r="D2052" s="2" t="s">
        <v>1950</v>
      </c>
      <c r="E2052" s="2" t="s">
        <v>682</v>
      </c>
      <c r="F2052" s="2" t="s">
        <v>1955</v>
      </c>
      <c r="G2052" s="2" t="str">
        <f>"08862605"</f>
        <v>08862605</v>
      </c>
      <c r="I2052" s="2" t="str">
        <f>"Dec2021"</f>
        <v>Dec2021</v>
      </c>
      <c r="J2052" s="2">
        <v>36</v>
      </c>
      <c r="K2052" s="2" t="s">
        <v>1952</v>
      </c>
      <c r="L2052" s="2">
        <v>11165</v>
      </c>
      <c r="M2052" s="2">
        <v>23</v>
      </c>
      <c r="N2052" s="2">
        <v>154067754</v>
      </c>
      <c r="O2052" s="2" t="s">
        <v>1953</v>
      </c>
      <c r="P2052" s="2" t="s">
        <v>481</v>
      </c>
      <c r="Q2052" s="2" t="s">
        <v>442</v>
      </c>
      <c r="R2052" s="2" t="s">
        <v>1954</v>
      </c>
      <c r="U2052" s="2" t="s">
        <v>1956</v>
      </c>
    </row>
    <row r="2053" spans="1:70" s="12" customFormat="1" ht="13" x14ac:dyDescent="0.3">
      <c r="A2053" s="12" t="s">
        <v>2013</v>
      </c>
      <c r="B2053" s="12" t="s">
        <v>1951</v>
      </c>
      <c r="C2053" s="15" t="str">
        <f>"2021"</f>
        <v>2021</v>
      </c>
      <c r="D2053" s="12" t="s">
        <v>1950</v>
      </c>
      <c r="E2053" s="12" t="s">
        <v>682</v>
      </c>
      <c r="F2053" s="12" t="s">
        <v>1955</v>
      </c>
      <c r="G2053" s="12" t="str">
        <f>"08862605"</f>
        <v>08862605</v>
      </c>
      <c r="I2053" s="12" t="str">
        <f>"Dec2021"</f>
        <v>Dec2021</v>
      </c>
      <c r="J2053" s="12">
        <v>36</v>
      </c>
      <c r="K2053" s="12" t="s">
        <v>1952</v>
      </c>
      <c r="L2053" s="12">
        <v>11165</v>
      </c>
      <c r="M2053" s="12">
        <v>23</v>
      </c>
      <c r="N2053" s="12">
        <v>154067754</v>
      </c>
      <c r="O2053" s="12" t="s">
        <v>1953</v>
      </c>
      <c r="P2053" s="12" t="s">
        <v>481</v>
      </c>
      <c r="Q2053" s="12" t="s">
        <v>442</v>
      </c>
      <c r="R2053" s="12" t="s">
        <v>1954</v>
      </c>
      <c r="U2053" s="12" t="s">
        <v>1956</v>
      </c>
    </row>
    <row r="2054" spans="1:70" s="12" customFormat="1" ht="13" x14ac:dyDescent="0.3">
      <c r="A2054" s="12" t="s">
        <v>2016</v>
      </c>
      <c r="B2054" s="12" t="s">
        <v>1951</v>
      </c>
      <c r="C2054" s="15" t="str">
        <f>"2021"</f>
        <v>2021</v>
      </c>
      <c r="D2054" s="12" t="s">
        <v>1950</v>
      </c>
      <c r="E2054" s="12" t="s">
        <v>682</v>
      </c>
      <c r="F2054" s="12" t="s">
        <v>1955</v>
      </c>
      <c r="G2054" s="12" t="str">
        <f>"08862605"</f>
        <v>08862605</v>
      </c>
      <c r="I2054" s="12" t="str">
        <f>"Dec2021"</f>
        <v>Dec2021</v>
      </c>
      <c r="J2054" s="12">
        <v>36</v>
      </c>
      <c r="K2054" s="12" t="s">
        <v>1952</v>
      </c>
      <c r="L2054" s="12">
        <v>11165</v>
      </c>
      <c r="M2054" s="12">
        <v>23</v>
      </c>
      <c r="N2054" s="12">
        <v>154067754</v>
      </c>
      <c r="O2054" s="12" t="s">
        <v>1953</v>
      </c>
      <c r="P2054" s="12" t="s">
        <v>481</v>
      </c>
      <c r="Q2054" s="12" t="s">
        <v>442</v>
      </c>
      <c r="R2054" s="12" t="s">
        <v>1954</v>
      </c>
      <c r="U2054" s="12" t="s">
        <v>1956</v>
      </c>
    </row>
    <row r="2055" spans="1:70" s="12" customFormat="1" ht="13" x14ac:dyDescent="0.3">
      <c r="A2055" s="12" t="s">
        <v>1827</v>
      </c>
      <c r="B2055" s="12" t="s">
        <v>1298</v>
      </c>
      <c r="C2055" s="15">
        <v>2021</v>
      </c>
      <c r="D2055" s="12" t="s">
        <v>1297</v>
      </c>
      <c r="E2055" s="12" t="s">
        <v>1299</v>
      </c>
      <c r="F2055" s="12" t="s">
        <v>1302</v>
      </c>
      <c r="G2055" s="12" t="str">
        <f t="shared" ref="G2055:G2061" si="3">"02654075"</f>
        <v>02654075</v>
      </c>
      <c r="I2055" s="12" t="str">
        <f>"Mar2021"</f>
        <v>Mar2021</v>
      </c>
      <c r="J2055" s="12">
        <v>38</v>
      </c>
      <c r="K2055" s="12">
        <v>3</v>
      </c>
      <c r="L2055" s="12">
        <v>825</v>
      </c>
      <c r="M2055" s="12">
        <v>23</v>
      </c>
      <c r="N2055" s="12">
        <v>149068660</v>
      </c>
      <c r="O2055" s="12" t="s">
        <v>1300</v>
      </c>
      <c r="P2055" s="12" t="s">
        <v>529</v>
      </c>
      <c r="Q2055" s="12" t="s">
        <v>442</v>
      </c>
      <c r="R2055" s="12" t="s">
        <v>1301</v>
      </c>
      <c r="U2055" s="12" t="s">
        <v>1303</v>
      </c>
    </row>
    <row r="2056" spans="1:70" s="12" customFormat="1" ht="13" x14ac:dyDescent="0.3">
      <c r="A2056" s="12" t="s">
        <v>2013</v>
      </c>
      <c r="B2056" s="12" t="s">
        <v>1298</v>
      </c>
      <c r="C2056" s="15">
        <v>2021</v>
      </c>
      <c r="D2056" s="12" t="s">
        <v>1297</v>
      </c>
      <c r="E2056" s="12" t="s">
        <v>1299</v>
      </c>
      <c r="F2056" s="12" t="s">
        <v>1302</v>
      </c>
      <c r="G2056" s="12" t="str">
        <f t="shared" si="3"/>
        <v>02654075</v>
      </c>
      <c r="I2056" s="12" t="str">
        <f>"Mar2021"</f>
        <v>Mar2021</v>
      </c>
      <c r="J2056" s="12">
        <v>38</v>
      </c>
      <c r="K2056" s="12">
        <v>3</v>
      </c>
      <c r="L2056" s="12">
        <v>825</v>
      </c>
      <c r="M2056" s="12">
        <v>23</v>
      </c>
      <c r="N2056" s="12">
        <v>149068660</v>
      </c>
      <c r="O2056" s="12" t="s">
        <v>1300</v>
      </c>
      <c r="P2056" s="12" t="s">
        <v>529</v>
      </c>
      <c r="Q2056" s="12" t="s">
        <v>442</v>
      </c>
      <c r="R2056" s="12" t="s">
        <v>1301</v>
      </c>
      <c r="U2056" s="12" t="s">
        <v>1303</v>
      </c>
    </row>
    <row r="2057" spans="1:70" s="12" customFormat="1" ht="13" x14ac:dyDescent="0.3">
      <c r="A2057" s="12" t="s">
        <v>2016</v>
      </c>
      <c r="B2057" s="12" t="s">
        <v>1298</v>
      </c>
      <c r="C2057" s="15">
        <v>2021</v>
      </c>
      <c r="D2057" s="12" t="s">
        <v>1297</v>
      </c>
      <c r="E2057" s="12" t="s">
        <v>1299</v>
      </c>
      <c r="F2057" s="12" t="s">
        <v>1302</v>
      </c>
      <c r="G2057" s="12" t="str">
        <f t="shared" si="3"/>
        <v>02654075</v>
      </c>
      <c r="I2057" s="12" t="str">
        <f>"Mar2021"</f>
        <v>Mar2021</v>
      </c>
      <c r="J2057" s="12">
        <v>38</v>
      </c>
      <c r="K2057" s="12">
        <v>3</v>
      </c>
      <c r="L2057" s="12">
        <v>825</v>
      </c>
      <c r="M2057" s="12">
        <v>23</v>
      </c>
      <c r="N2057" s="12">
        <v>149068660</v>
      </c>
      <c r="O2057" s="12" t="s">
        <v>1300</v>
      </c>
      <c r="P2057" s="12" t="s">
        <v>529</v>
      </c>
      <c r="Q2057" s="12" t="s">
        <v>442</v>
      </c>
      <c r="R2057" s="12" t="s">
        <v>1301</v>
      </c>
      <c r="U2057" s="12" t="s">
        <v>1303</v>
      </c>
    </row>
    <row r="2058" spans="1:70" s="12" customFormat="1" ht="13" x14ac:dyDescent="0.3">
      <c r="A2058" s="12" t="s">
        <v>3856</v>
      </c>
      <c r="B2058" s="12" t="s">
        <v>1298</v>
      </c>
      <c r="C2058" s="14">
        <v>2021</v>
      </c>
      <c r="D2058" s="12" t="s">
        <v>1297</v>
      </c>
      <c r="E2058" s="12" t="s">
        <v>3255</v>
      </c>
      <c r="F2058" s="12" t="s">
        <v>3258</v>
      </c>
      <c r="G2058" s="12" t="str">
        <f t="shared" si="3"/>
        <v>02654075</v>
      </c>
      <c r="I2058" s="12" t="str">
        <f>"20210301"</f>
        <v>20210301</v>
      </c>
      <c r="J2058" s="12">
        <v>38</v>
      </c>
      <c r="K2058" s="12">
        <v>3</v>
      </c>
      <c r="L2058" s="12">
        <v>825</v>
      </c>
      <c r="M2058" s="12">
        <v>23</v>
      </c>
      <c r="N2058" s="12" t="s">
        <v>3256</v>
      </c>
      <c r="O2058" s="12" t="s">
        <v>1300</v>
      </c>
      <c r="P2058" s="12" t="s">
        <v>2129</v>
      </c>
      <c r="Q2058" s="12" t="s">
        <v>1495</v>
      </c>
      <c r="R2058" s="12" t="s">
        <v>3257</v>
      </c>
      <c r="T2058" s="12" t="s">
        <v>3258</v>
      </c>
      <c r="U2058" s="12" t="s">
        <v>3259</v>
      </c>
    </row>
    <row r="2059" spans="1:70" s="12" customFormat="1" ht="13" x14ac:dyDescent="0.3">
      <c r="A2059" s="12" t="s">
        <v>4015</v>
      </c>
      <c r="B2059" s="12" t="s">
        <v>1298</v>
      </c>
      <c r="C2059" s="14">
        <v>2021</v>
      </c>
      <c r="D2059" s="12" t="s">
        <v>1297</v>
      </c>
      <c r="E2059" s="12" t="s">
        <v>3255</v>
      </c>
      <c r="F2059" s="12" t="s">
        <v>3258</v>
      </c>
      <c r="G2059" s="12" t="str">
        <f t="shared" si="3"/>
        <v>02654075</v>
      </c>
      <c r="I2059" s="12" t="str">
        <f>"20210301"</f>
        <v>20210301</v>
      </c>
      <c r="J2059" s="12">
        <v>38</v>
      </c>
      <c r="K2059" s="12">
        <v>3</v>
      </c>
      <c r="L2059" s="12">
        <v>825</v>
      </c>
      <c r="M2059" s="12">
        <v>23</v>
      </c>
      <c r="N2059" s="12" t="s">
        <v>3256</v>
      </c>
      <c r="O2059" s="12" t="s">
        <v>1300</v>
      </c>
      <c r="P2059" s="12" t="s">
        <v>2129</v>
      </c>
      <c r="Q2059" s="12" t="s">
        <v>1495</v>
      </c>
      <c r="R2059" s="12" t="s">
        <v>3257</v>
      </c>
      <c r="T2059" s="12" t="s">
        <v>3258</v>
      </c>
      <c r="U2059" s="12" t="s">
        <v>3259</v>
      </c>
    </row>
    <row r="2060" spans="1:70" s="12" customFormat="1" ht="13" x14ac:dyDescent="0.3">
      <c r="A2060" s="12" t="s">
        <v>4086</v>
      </c>
      <c r="B2060" s="12" t="s">
        <v>1298</v>
      </c>
      <c r="C2060" s="14">
        <v>2021</v>
      </c>
      <c r="D2060" s="12" t="s">
        <v>1297</v>
      </c>
      <c r="E2060" s="12" t="s">
        <v>3255</v>
      </c>
      <c r="F2060" s="12" t="s">
        <v>3258</v>
      </c>
      <c r="G2060" s="12" t="str">
        <f t="shared" si="3"/>
        <v>02654075</v>
      </c>
      <c r="I2060" s="12" t="str">
        <f>"20210301"</f>
        <v>20210301</v>
      </c>
      <c r="J2060" s="12">
        <v>38</v>
      </c>
      <c r="K2060" s="12">
        <v>3</v>
      </c>
      <c r="L2060" s="12">
        <v>825</v>
      </c>
      <c r="M2060" s="12">
        <v>23</v>
      </c>
      <c r="N2060" s="12" t="s">
        <v>3256</v>
      </c>
      <c r="O2060" s="12" t="s">
        <v>1300</v>
      </c>
      <c r="P2060" s="12" t="s">
        <v>2129</v>
      </c>
      <c r="Q2060" s="12" t="s">
        <v>1495</v>
      </c>
      <c r="R2060" s="12" t="s">
        <v>3257</v>
      </c>
      <c r="T2060" s="12" t="s">
        <v>3258</v>
      </c>
      <c r="U2060" s="12" t="s">
        <v>3259</v>
      </c>
    </row>
    <row r="2061" spans="1:70" s="2" customFormat="1" ht="13" x14ac:dyDescent="0.3">
      <c r="A2061" s="2" t="s">
        <v>4116</v>
      </c>
      <c r="B2061" s="2" t="s">
        <v>1298</v>
      </c>
      <c r="C2061" s="9">
        <v>2021</v>
      </c>
      <c r="D2061" s="2" t="s">
        <v>1297</v>
      </c>
      <c r="E2061" s="2" t="s">
        <v>3255</v>
      </c>
      <c r="F2061" s="2" t="s">
        <v>3258</v>
      </c>
      <c r="G2061" s="2" t="str">
        <f t="shared" si="3"/>
        <v>02654075</v>
      </c>
      <c r="I2061" s="2" t="str">
        <f>"20210301"</f>
        <v>20210301</v>
      </c>
      <c r="J2061" s="2">
        <v>38</v>
      </c>
      <c r="K2061" s="2">
        <v>3</v>
      </c>
      <c r="L2061" s="2">
        <v>825</v>
      </c>
      <c r="M2061" s="2">
        <v>23</v>
      </c>
      <c r="N2061" s="2" t="s">
        <v>3256</v>
      </c>
      <c r="O2061" s="2" t="s">
        <v>1300</v>
      </c>
      <c r="P2061" s="2" t="s">
        <v>2129</v>
      </c>
      <c r="Q2061" s="2" t="s">
        <v>1495</v>
      </c>
      <c r="R2061" s="2" t="s">
        <v>3257</v>
      </c>
      <c r="T2061" s="2" t="s">
        <v>3258</v>
      </c>
      <c r="U2061" s="2" t="s">
        <v>3259</v>
      </c>
    </row>
    <row r="2062" spans="1:70" s="2" customFormat="1" ht="13" x14ac:dyDescent="0.3">
      <c r="A2062" s="2" t="s">
        <v>7858</v>
      </c>
      <c r="B2062" s="2" t="s">
        <v>7822</v>
      </c>
      <c r="C2062" s="9">
        <v>2021</v>
      </c>
      <c r="D2062" s="2" t="s">
        <v>7823</v>
      </c>
      <c r="E2062" s="2" t="s">
        <v>7824</v>
      </c>
      <c r="G2062" s="2">
        <v>130</v>
      </c>
      <c r="H2062" s="2">
        <v>7</v>
      </c>
      <c r="J2062" s="2">
        <v>761</v>
      </c>
      <c r="K2062" s="2">
        <v>774</v>
      </c>
      <c r="M2062" s="2">
        <v>3</v>
      </c>
      <c r="N2062" s="2" t="s">
        <v>7825</v>
      </c>
      <c r="O2062" s="2" t="s">
        <v>7826</v>
      </c>
      <c r="P2062" s="2" t="s">
        <v>467</v>
      </c>
      <c r="Q2062" s="2" t="s">
        <v>7218</v>
      </c>
      <c r="S2062" s="2" t="s">
        <v>7219</v>
      </c>
      <c r="T2062" s="2" t="s">
        <v>7827</v>
      </c>
    </row>
    <row r="2063" spans="1:70" s="12" customFormat="1" ht="13" x14ac:dyDescent="0.3">
      <c r="A2063" s="12" t="s">
        <v>7886</v>
      </c>
      <c r="B2063" s="12" t="s">
        <v>7822</v>
      </c>
      <c r="C2063" s="14">
        <v>2021</v>
      </c>
      <c r="D2063" s="12" t="s">
        <v>7823</v>
      </c>
      <c r="E2063" s="12" t="s">
        <v>7824</v>
      </c>
      <c r="G2063" s="12">
        <v>130</v>
      </c>
      <c r="H2063" s="12">
        <v>7</v>
      </c>
      <c r="J2063" s="12">
        <v>761</v>
      </c>
      <c r="K2063" s="12">
        <v>774</v>
      </c>
      <c r="M2063" s="12">
        <v>3</v>
      </c>
      <c r="N2063" s="12" t="s">
        <v>7825</v>
      </c>
      <c r="O2063" s="12" t="s">
        <v>7826</v>
      </c>
      <c r="P2063" s="12" t="s">
        <v>467</v>
      </c>
      <c r="Q2063" s="12" t="s">
        <v>7218</v>
      </c>
      <c r="S2063" s="12" t="s">
        <v>7219</v>
      </c>
      <c r="T2063" s="12" t="s">
        <v>7827</v>
      </c>
    </row>
    <row r="2064" spans="1:70" s="2" customFormat="1" ht="13" x14ac:dyDescent="0.3">
      <c r="A2064" s="2" t="s">
        <v>3856</v>
      </c>
      <c r="B2064" s="2" t="s">
        <v>2236</v>
      </c>
      <c r="C2064" s="9">
        <v>2021</v>
      </c>
      <c r="D2064" s="2" t="s">
        <v>2235</v>
      </c>
      <c r="E2064" s="2" t="s">
        <v>2237</v>
      </c>
      <c r="F2064" s="2" t="s">
        <v>2241</v>
      </c>
      <c r="G2064" s="2" t="str">
        <f>"02785846"</f>
        <v>02785846</v>
      </c>
      <c r="I2064" s="2" t="str">
        <f>"20210830"</f>
        <v>20210830</v>
      </c>
      <c r="J2064" s="2">
        <v>110</v>
      </c>
      <c r="N2064" s="2" t="s">
        <v>2238</v>
      </c>
      <c r="O2064" s="2" t="s">
        <v>2239</v>
      </c>
      <c r="P2064" s="2" t="s">
        <v>2124</v>
      </c>
      <c r="Q2064" s="2" t="s">
        <v>1495</v>
      </c>
      <c r="R2064" s="2" t="s">
        <v>2240</v>
      </c>
      <c r="T2064" s="2" t="s">
        <v>2241</v>
      </c>
      <c r="U2064" s="2" t="s">
        <v>2242</v>
      </c>
    </row>
    <row r="2065" spans="1:70" s="2" customFormat="1" ht="13" x14ac:dyDescent="0.3">
      <c r="A2065" s="2" t="s">
        <v>3856</v>
      </c>
      <c r="B2065" s="2" t="s">
        <v>3109</v>
      </c>
      <c r="C2065" s="9">
        <v>2022</v>
      </c>
      <c r="D2065" s="2" t="s">
        <v>3108</v>
      </c>
      <c r="E2065" s="2" t="s">
        <v>2151</v>
      </c>
      <c r="F2065" s="2" t="s">
        <v>3112</v>
      </c>
      <c r="G2065" s="2" t="str">
        <f>"03630234"</f>
        <v>03630234</v>
      </c>
      <c r="I2065" s="2" t="str">
        <f>"20220331"</f>
        <v>20220331</v>
      </c>
      <c r="N2065" s="2" t="s">
        <v>3110</v>
      </c>
      <c r="O2065" s="2" t="s">
        <v>3111</v>
      </c>
      <c r="P2065" s="2" t="s">
        <v>2053</v>
      </c>
      <c r="Q2065" s="2" t="s">
        <v>2054</v>
      </c>
      <c r="R2065" s="2" t="s">
        <v>2055</v>
      </c>
      <c r="T2065" s="2" t="s">
        <v>3112</v>
      </c>
      <c r="U2065" s="2" t="s">
        <v>3113</v>
      </c>
    </row>
    <row r="2066" spans="1:70" s="2" customFormat="1" ht="13" x14ac:dyDescent="0.3">
      <c r="A2066" s="2" t="s">
        <v>11404</v>
      </c>
      <c r="B2066" s="2" t="s">
        <v>11046</v>
      </c>
      <c r="C2066" s="9" t="s">
        <v>7891</v>
      </c>
      <c r="D2066" s="2" t="s">
        <v>5919</v>
      </c>
      <c r="E2066" s="2" t="s">
        <v>11047</v>
      </c>
      <c r="U2066" s="2" t="s">
        <v>7891</v>
      </c>
      <c r="V2066" s="2" t="s">
        <v>11048</v>
      </c>
      <c r="W2066" s="2" t="s">
        <v>7891</v>
      </c>
      <c r="X2066" s="2" t="s">
        <v>7891</v>
      </c>
      <c r="Y2066" s="2" t="s">
        <v>7891</v>
      </c>
      <c r="Z2066" s="2" t="s">
        <v>7891</v>
      </c>
      <c r="AA2066" s="2" t="s">
        <v>11049</v>
      </c>
      <c r="AB2066" s="2" t="s">
        <v>7891</v>
      </c>
      <c r="AC2066" s="2" t="s">
        <v>7891</v>
      </c>
      <c r="AD2066" s="2" t="s">
        <v>7891</v>
      </c>
      <c r="AE2066" s="2" t="s">
        <v>7891</v>
      </c>
      <c r="AF2066" s="2" t="s">
        <v>7891</v>
      </c>
      <c r="AG2066" s="2" t="s">
        <v>7891</v>
      </c>
      <c r="AH2066" s="2" t="s">
        <v>7891</v>
      </c>
      <c r="AI2066" s="2" t="s">
        <v>7891</v>
      </c>
      <c r="AJ2066" s="2" t="s">
        <v>7891</v>
      </c>
      <c r="AK2066" s="2" t="s">
        <v>7891</v>
      </c>
      <c r="AL2066" s="2" t="s">
        <v>7891</v>
      </c>
      <c r="AM2066" s="2" t="s">
        <v>7891</v>
      </c>
      <c r="AN2066" s="2" t="s">
        <v>7891</v>
      </c>
      <c r="AO2066" s="2" t="s">
        <v>11050</v>
      </c>
      <c r="AP2066" s="2" t="s">
        <v>11051</v>
      </c>
      <c r="AQ2066" s="2" t="s">
        <v>7891</v>
      </c>
      <c r="AR2066" s="2" t="s">
        <v>7891</v>
      </c>
      <c r="AS2066" s="2" t="s">
        <v>7891</v>
      </c>
      <c r="AT2066" s="2" t="s">
        <v>8907</v>
      </c>
      <c r="AU2066" s="2">
        <v>2020</v>
      </c>
      <c r="AV2066" s="2">
        <v>161</v>
      </c>
      <c r="AW2066" s="2" t="s">
        <v>7891</v>
      </c>
      <c r="AX2066" s="2" t="s">
        <v>7891</v>
      </c>
      <c r="AY2066" s="2" t="s">
        <v>7891</v>
      </c>
      <c r="AZ2066" s="2" t="s">
        <v>7891</v>
      </c>
      <c r="BA2066" s="2" t="s">
        <v>7891</v>
      </c>
      <c r="BB2066" s="2" t="s">
        <v>7891</v>
      </c>
      <c r="BC2066" s="2" t="s">
        <v>7891</v>
      </c>
      <c r="BD2066" s="2">
        <v>105129</v>
      </c>
      <c r="BE2066" s="2" t="s">
        <v>5924</v>
      </c>
      <c r="BF2066" s="2" t="s">
        <v>7891</v>
      </c>
      <c r="BG2066" s="2" t="s">
        <v>7891</v>
      </c>
      <c r="BH2066" s="2" t="s">
        <v>7891</v>
      </c>
      <c r="BI2066" s="2" t="s">
        <v>7891</v>
      </c>
      <c r="BJ2066" s="2" t="s">
        <v>7891</v>
      </c>
      <c r="BK2066" s="2" t="s">
        <v>7891</v>
      </c>
      <c r="BL2066" s="2" t="s">
        <v>7891</v>
      </c>
      <c r="BM2066" s="2">
        <v>32783976</v>
      </c>
      <c r="BN2066" s="2" t="s">
        <v>7891</v>
      </c>
      <c r="BO2066" s="2" t="s">
        <v>7891</v>
      </c>
      <c r="BP2066" s="2" t="s">
        <v>7891</v>
      </c>
      <c r="BQ2066" s="2" t="s">
        <v>7891</v>
      </c>
      <c r="BR2066" s="2" t="s">
        <v>11052</v>
      </c>
    </row>
    <row r="2067" spans="1:70" s="12" customFormat="1" ht="13" x14ac:dyDescent="0.3">
      <c r="A2067" s="12" t="s">
        <v>1827</v>
      </c>
      <c r="B2067" s="12" t="s">
        <v>1342</v>
      </c>
      <c r="C2067" s="15">
        <v>2021</v>
      </c>
      <c r="D2067" s="12" t="s">
        <v>1341</v>
      </c>
      <c r="E2067" s="12" t="s">
        <v>1343</v>
      </c>
      <c r="F2067" s="12" t="s">
        <v>1345</v>
      </c>
      <c r="G2067" s="12" t="str">
        <f>"17417015"</f>
        <v>17417015</v>
      </c>
      <c r="I2067" s="12" t="str">
        <f>"9/21/2021"</f>
        <v>9/21/2021</v>
      </c>
      <c r="J2067" s="12">
        <v>19</v>
      </c>
      <c r="K2067" s="12">
        <v>1</v>
      </c>
      <c r="L2067" s="12">
        <v>1</v>
      </c>
      <c r="M2067" s="12">
        <v>15</v>
      </c>
      <c r="N2067" s="12">
        <v>152559083</v>
      </c>
      <c r="O2067" s="12" t="s">
        <v>1344</v>
      </c>
      <c r="P2067" s="12" t="s">
        <v>557</v>
      </c>
      <c r="Q2067" s="12" t="s">
        <v>442</v>
      </c>
      <c r="U2067" s="12" t="s">
        <v>1346</v>
      </c>
    </row>
    <row r="2068" spans="1:70" s="2" customFormat="1" ht="13" x14ac:dyDescent="0.3">
      <c r="A2068" s="2" t="s">
        <v>1970</v>
      </c>
      <c r="B2068" s="2" t="s">
        <v>1342</v>
      </c>
      <c r="C2068" s="10">
        <v>2021</v>
      </c>
      <c r="D2068" s="2" t="s">
        <v>1341</v>
      </c>
      <c r="E2068" s="2" t="s">
        <v>1343</v>
      </c>
      <c r="F2068" s="2" t="s">
        <v>1345</v>
      </c>
      <c r="G2068" s="2" t="str">
        <f>"17417015"</f>
        <v>17417015</v>
      </c>
      <c r="I2068" s="2" t="str">
        <f>"9/21/2021"</f>
        <v>9/21/2021</v>
      </c>
      <c r="J2068" s="2">
        <v>19</v>
      </c>
      <c r="K2068" s="2">
        <v>1</v>
      </c>
      <c r="L2068" s="2">
        <v>1</v>
      </c>
      <c r="M2068" s="2">
        <v>15</v>
      </c>
      <c r="N2068" s="2">
        <v>152559083</v>
      </c>
      <c r="O2068" s="2" t="s">
        <v>1344</v>
      </c>
      <c r="P2068" s="2" t="s">
        <v>557</v>
      </c>
      <c r="Q2068" s="2" t="s">
        <v>442</v>
      </c>
      <c r="U2068" s="2" t="s">
        <v>1346</v>
      </c>
    </row>
    <row r="2069" spans="1:70" s="2" customFormat="1" ht="13" x14ac:dyDescent="0.3">
      <c r="A2069" s="2" t="s">
        <v>1827</v>
      </c>
      <c r="B2069" s="2" t="s">
        <v>1638</v>
      </c>
      <c r="C2069" s="10">
        <v>2022</v>
      </c>
      <c r="D2069" s="2" t="s">
        <v>1637</v>
      </c>
      <c r="E2069" s="2" t="s">
        <v>592</v>
      </c>
      <c r="F2069" s="2" t="s">
        <v>1641</v>
      </c>
      <c r="G2069" s="2" t="str">
        <f>"01650327"</f>
        <v>01650327</v>
      </c>
      <c r="I2069" s="2" t="str">
        <f>"Feb2022"</f>
        <v>Feb2022</v>
      </c>
      <c r="J2069" s="2">
        <v>299</v>
      </c>
      <c r="L2069" s="2">
        <v>658</v>
      </c>
      <c r="M2069" s="2">
        <v>8</v>
      </c>
      <c r="N2069" s="2">
        <v>154691967</v>
      </c>
      <c r="O2069" s="2" t="s">
        <v>1639</v>
      </c>
      <c r="P2069" s="2" t="s">
        <v>449</v>
      </c>
      <c r="Q2069" s="2" t="s">
        <v>442</v>
      </c>
      <c r="R2069" s="2" t="s">
        <v>1640</v>
      </c>
      <c r="U2069" s="2" t="s">
        <v>1642</v>
      </c>
    </row>
    <row r="2070" spans="1:70" s="12" customFormat="1" ht="13" x14ac:dyDescent="0.3">
      <c r="A2070" s="12" t="s">
        <v>1827</v>
      </c>
      <c r="B2070" s="12" t="s">
        <v>1638</v>
      </c>
      <c r="C2070" s="15">
        <v>2022</v>
      </c>
      <c r="D2070" s="12" t="s">
        <v>1637</v>
      </c>
      <c r="E2070" s="12" t="s">
        <v>592</v>
      </c>
      <c r="G2070" s="12" t="str">
        <f>"01650327"</f>
        <v>01650327</v>
      </c>
      <c r="I2070" s="12" t="str">
        <f>"Feb2022"</f>
        <v>Feb2022</v>
      </c>
      <c r="J2070" s="12">
        <v>299</v>
      </c>
      <c r="L2070" s="12">
        <v>658</v>
      </c>
      <c r="M2070" s="12">
        <v>8</v>
      </c>
      <c r="N2070" s="12">
        <v>154692093</v>
      </c>
      <c r="O2070" s="12" t="s">
        <v>1639</v>
      </c>
      <c r="P2070" s="12" t="s">
        <v>449</v>
      </c>
      <c r="Q2070" s="12" t="s">
        <v>467</v>
      </c>
      <c r="U2070" s="12" t="s">
        <v>1643</v>
      </c>
    </row>
    <row r="2071" spans="1:70" s="12" customFormat="1" ht="13" x14ac:dyDescent="0.3">
      <c r="A2071" s="12" t="s">
        <v>3856</v>
      </c>
      <c r="B2071" s="12" t="s">
        <v>1638</v>
      </c>
      <c r="C2071" s="14">
        <v>2022</v>
      </c>
      <c r="D2071" s="12" t="s">
        <v>1637</v>
      </c>
      <c r="E2071" s="12" t="s">
        <v>592</v>
      </c>
      <c r="F2071" s="12" t="s">
        <v>3643</v>
      </c>
      <c r="G2071" s="12" t="str">
        <f>"01650327"</f>
        <v>01650327</v>
      </c>
      <c r="I2071" s="12" t="str">
        <f>"20220215"</f>
        <v>20220215</v>
      </c>
      <c r="J2071" s="12">
        <v>299</v>
      </c>
      <c r="L2071" s="12">
        <v>658</v>
      </c>
      <c r="M2071" s="12">
        <v>8</v>
      </c>
      <c r="N2071" s="12" t="s">
        <v>3641</v>
      </c>
      <c r="O2071" s="12" t="s">
        <v>1639</v>
      </c>
      <c r="P2071" s="12" t="s">
        <v>2124</v>
      </c>
      <c r="Q2071" s="12" t="s">
        <v>1495</v>
      </c>
      <c r="R2071" s="12" t="s">
        <v>3642</v>
      </c>
      <c r="T2071" s="12" t="s">
        <v>3643</v>
      </c>
      <c r="U2071" s="12" t="s">
        <v>3644</v>
      </c>
    </row>
    <row r="2072" spans="1:70" s="12" customFormat="1" ht="13" x14ac:dyDescent="0.3">
      <c r="A2072" s="12" t="s">
        <v>1827</v>
      </c>
      <c r="B2072" s="12" t="s">
        <v>1256</v>
      </c>
      <c r="C2072" s="15">
        <v>2021</v>
      </c>
      <c r="D2072" s="12" t="s">
        <v>1255</v>
      </c>
      <c r="E2072" s="12" t="s">
        <v>1257</v>
      </c>
      <c r="F2072" s="12" t="s">
        <v>1260</v>
      </c>
      <c r="G2072" s="12" t="str">
        <f t="shared" ref="G2072:G2077" si="4">"15227227"</f>
        <v>15227227</v>
      </c>
      <c r="I2072" s="12" t="str">
        <f>"Jul2021"</f>
        <v>Jul2021</v>
      </c>
      <c r="J2072" s="12">
        <v>30</v>
      </c>
      <c r="K2072" s="12">
        <v>4</v>
      </c>
      <c r="L2072" s="12">
        <v>1</v>
      </c>
      <c r="M2072" s="12">
        <v>11</v>
      </c>
      <c r="N2072" s="12">
        <v>151932160</v>
      </c>
      <c r="O2072" s="12" t="s">
        <v>1258</v>
      </c>
      <c r="P2072" s="12" t="s">
        <v>726</v>
      </c>
      <c r="Q2072" s="12" t="s">
        <v>442</v>
      </c>
      <c r="R2072" s="12" t="s">
        <v>1259</v>
      </c>
      <c r="U2072" s="12" t="s">
        <v>1261</v>
      </c>
    </row>
    <row r="2073" spans="1:70" s="12" customFormat="1" ht="13" x14ac:dyDescent="0.3">
      <c r="A2073" s="12" t="s">
        <v>2013</v>
      </c>
      <c r="B2073" s="12" t="s">
        <v>1256</v>
      </c>
      <c r="C2073" s="15">
        <v>2021</v>
      </c>
      <c r="D2073" s="12" t="s">
        <v>1255</v>
      </c>
      <c r="E2073" s="12" t="s">
        <v>1257</v>
      </c>
      <c r="F2073" s="12" t="s">
        <v>1260</v>
      </c>
      <c r="G2073" s="12" t="str">
        <f t="shared" si="4"/>
        <v>15227227</v>
      </c>
      <c r="I2073" s="12" t="str">
        <f>"Jul2021"</f>
        <v>Jul2021</v>
      </c>
      <c r="J2073" s="12">
        <v>30</v>
      </c>
      <c r="K2073" s="12">
        <v>4</v>
      </c>
      <c r="L2073" s="12">
        <v>1</v>
      </c>
      <c r="M2073" s="12">
        <v>11</v>
      </c>
      <c r="N2073" s="12">
        <v>151932160</v>
      </c>
      <c r="O2073" s="12" t="s">
        <v>1258</v>
      </c>
      <c r="P2073" s="12" t="s">
        <v>726</v>
      </c>
      <c r="Q2073" s="12" t="s">
        <v>442</v>
      </c>
      <c r="R2073" s="12" t="s">
        <v>1259</v>
      </c>
      <c r="U2073" s="12" t="s">
        <v>1261</v>
      </c>
    </row>
    <row r="2074" spans="1:70" s="12" customFormat="1" ht="13" x14ac:dyDescent="0.3">
      <c r="A2074" s="12" t="s">
        <v>2016</v>
      </c>
      <c r="B2074" s="12" t="s">
        <v>1256</v>
      </c>
      <c r="C2074" s="15">
        <v>2021</v>
      </c>
      <c r="D2074" s="12" t="s">
        <v>1255</v>
      </c>
      <c r="E2074" s="12" t="s">
        <v>1257</v>
      </c>
      <c r="F2074" s="12" t="s">
        <v>1260</v>
      </c>
      <c r="G2074" s="12" t="str">
        <f t="shared" si="4"/>
        <v>15227227</v>
      </c>
      <c r="I2074" s="12" t="str">
        <f>"Jul2021"</f>
        <v>Jul2021</v>
      </c>
      <c r="J2074" s="12">
        <v>30</v>
      </c>
      <c r="K2074" s="12">
        <v>4</v>
      </c>
      <c r="L2074" s="12">
        <v>1</v>
      </c>
      <c r="M2074" s="12">
        <v>11</v>
      </c>
      <c r="N2074" s="12">
        <v>151932160</v>
      </c>
      <c r="O2074" s="12" t="s">
        <v>1258</v>
      </c>
      <c r="P2074" s="12" t="s">
        <v>726</v>
      </c>
      <c r="Q2074" s="12" t="s">
        <v>442</v>
      </c>
      <c r="R2074" s="12" t="s">
        <v>1259</v>
      </c>
      <c r="U2074" s="12" t="s">
        <v>1261</v>
      </c>
    </row>
    <row r="2075" spans="1:70" s="12" customFormat="1" ht="13" x14ac:dyDescent="0.3">
      <c r="A2075" s="12" t="s">
        <v>3856</v>
      </c>
      <c r="B2075" s="12" t="s">
        <v>1256</v>
      </c>
      <c r="C2075" s="14">
        <v>2021</v>
      </c>
      <c r="D2075" s="12" t="s">
        <v>3246</v>
      </c>
      <c r="E2075" s="12" t="s">
        <v>3247</v>
      </c>
      <c r="F2075" s="12" t="s">
        <v>3249</v>
      </c>
      <c r="G2075" s="12" t="str">
        <f t="shared" si="4"/>
        <v>15227227</v>
      </c>
      <c r="I2075" s="12" t="str">
        <f>"20210616"</f>
        <v>20210616</v>
      </c>
      <c r="M2075" s="12">
        <v>11</v>
      </c>
      <c r="N2075" s="12" t="s">
        <v>3248</v>
      </c>
      <c r="O2075" s="12" t="s">
        <v>1258</v>
      </c>
      <c r="P2075" s="12" t="s">
        <v>2260</v>
      </c>
      <c r="Q2075" s="12" t="s">
        <v>2054</v>
      </c>
      <c r="R2075" s="12" t="s">
        <v>2055</v>
      </c>
      <c r="T2075" s="12" t="s">
        <v>3249</v>
      </c>
      <c r="U2075" s="12" t="s">
        <v>3250</v>
      </c>
    </row>
    <row r="2076" spans="1:70" s="12" customFormat="1" ht="13" x14ac:dyDescent="0.3">
      <c r="A2076" s="12" t="s">
        <v>4086</v>
      </c>
      <c r="B2076" s="12" t="s">
        <v>1256</v>
      </c>
      <c r="C2076" s="14">
        <v>2021</v>
      </c>
      <c r="D2076" s="12" t="s">
        <v>3246</v>
      </c>
      <c r="E2076" s="12" t="s">
        <v>3247</v>
      </c>
      <c r="F2076" s="12" t="s">
        <v>3249</v>
      </c>
      <c r="G2076" s="12" t="str">
        <f t="shared" si="4"/>
        <v>15227227</v>
      </c>
      <c r="I2076" s="12" t="str">
        <f>"20210616"</f>
        <v>20210616</v>
      </c>
      <c r="M2076" s="12">
        <v>11</v>
      </c>
      <c r="N2076" s="12" t="s">
        <v>3248</v>
      </c>
      <c r="O2076" s="12" t="s">
        <v>1258</v>
      </c>
      <c r="P2076" s="12" t="s">
        <v>2260</v>
      </c>
      <c r="Q2076" s="12" t="s">
        <v>2054</v>
      </c>
      <c r="R2076" s="12" t="s">
        <v>2055</v>
      </c>
      <c r="T2076" s="12" t="s">
        <v>3249</v>
      </c>
      <c r="U2076" s="12" t="s">
        <v>3250</v>
      </c>
    </row>
    <row r="2077" spans="1:70" s="2" customFormat="1" ht="13" x14ac:dyDescent="0.3">
      <c r="A2077" s="2" t="s">
        <v>4116</v>
      </c>
      <c r="B2077" s="2" t="s">
        <v>1256</v>
      </c>
      <c r="C2077" s="9">
        <v>2021</v>
      </c>
      <c r="D2077" s="2" t="s">
        <v>3246</v>
      </c>
      <c r="E2077" s="2" t="s">
        <v>3247</v>
      </c>
      <c r="F2077" s="2" t="s">
        <v>3249</v>
      </c>
      <c r="G2077" s="2" t="str">
        <f t="shared" si="4"/>
        <v>15227227</v>
      </c>
      <c r="I2077" s="2" t="str">
        <f>"20210616"</f>
        <v>20210616</v>
      </c>
      <c r="M2077" s="2">
        <v>11</v>
      </c>
      <c r="N2077" s="2" t="s">
        <v>3248</v>
      </c>
      <c r="O2077" s="2" t="s">
        <v>1258</v>
      </c>
      <c r="P2077" s="2" t="s">
        <v>2260</v>
      </c>
      <c r="Q2077" s="2" t="s">
        <v>2054</v>
      </c>
      <c r="R2077" s="2" t="s">
        <v>2055</v>
      </c>
      <c r="T2077" s="2" t="s">
        <v>3249</v>
      </c>
      <c r="U2077" s="2" t="s">
        <v>3250</v>
      </c>
    </row>
    <row r="2078" spans="1:70" s="2" customFormat="1" ht="13" x14ac:dyDescent="0.3">
      <c r="A2078" s="2" t="s">
        <v>11404</v>
      </c>
      <c r="B2078" s="2" t="s">
        <v>10272</v>
      </c>
      <c r="C2078" s="9" t="s">
        <v>7891</v>
      </c>
      <c r="D2078" s="2" t="s">
        <v>10273</v>
      </c>
      <c r="E2078" s="2" t="s">
        <v>10274</v>
      </c>
      <c r="U2078" s="2" t="s">
        <v>7891</v>
      </c>
      <c r="V2078" s="2" t="s">
        <v>10275</v>
      </c>
      <c r="W2078" s="2" t="s">
        <v>7891</v>
      </c>
      <c r="X2078" s="2" t="s">
        <v>7891</v>
      </c>
      <c r="Y2078" s="2" t="s">
        <v>7891</v>
      </c>
      <c r="Z2078" s="2" t="s">
        <v>7891</v>
      </c>
      <c r="AA2078" s="2" t="s">
        <v>7891</v>
      </c>
      <c r="AB2078" s="2" t="s">
        <v>10276</v>
      </c>
      <c r="AC2078" s="2" t="s">
        <v>7891</v>
      </c>
      <c r="AD2078" s="2" t="s">
        <v>7891</v>
      </c>
      <c r="AE2078" s="2" t="s">
        <v>7891</v>
      </c>
      <c r="AF2078" s="2" t="s">
        <v>7891</v>
      </c>
      <c r="AG2078" s="2" t="s">
        <v>7891</v>
      </c>
      <c r="AH2078" s="2" t="s">
        <v>7891</v>
      </c>
      <c r="AI2078" s="2" t="s">
        <v>7891</v>
      </c>
      <c r="AJ2078" s="2" t="s">
        <v>7891</v>
      </c>
      <c r="AK2078" s="2" t="s">
        <v>7891</v>
      </c>
      <c r="AL2078" s="2" t="s">
        <v>7891</v>
      </c>
      <c r="AM2078" s="2" t="s">
        <v>7891</v>
      </c>
      <c r="AN2078" s="2" t="s">
        <v>7891</v>
      </c>
      <c r="AO2078" s="2" t="s">
        <v>10277</v>
      </c>
      <c r="AP2078" s="2" t="s">
        <v>7891</v>
      </c>
      <c r="AQ2078" s="2" t="s">
        <v>7891</v>
      </c>
      <c r="AR2078" s="2" t="s">
        <v>7891</v>
      </c>
      <c r="AS2078" s="2" t="s">
        <v>7891</v>
      </c>
      <c r="AT2078" s="2" t="s">
        <v>8621</v>
      </c>
      <c r="AU2078" s="2">
        <v>2021</v>
      </c>
      <c r="AV2078" s="2">
        <v>69</v>
      </c>
      <c r="AW2078" s="2">
        <v>1</v>
      </c>
      <c r="AX2078" s="2" t="s">
        <v>7891</v>
      </c>
      <c r="AY2078" s="2" t="s">
        <v>7891</v>
      </c>
      <c r="AZ2078" s="2" t="s">
        <v>7891</v>
      </c>
      <c r="BA2078" s="2" t="s">
        <v>7891</v>
      </c>
      <c r="BB2078" s="2" t="s">
        <v>7891</v>
      </c>
      <c r="BC2078" s="2" t="s">
        <v>7891</v>
      </c>
      <c r="BD2078" s="2">
        <v>103268</v>
      </c>
      <c r="BE2078" s="2" t="s">
        <v>10278</v>
      </c>
      <c r="BF2078" s="2" t="s">
        <v>7891</v>
      </c>
      <c r="BG2078" s="2" t="s">
        <v>10231</v>
      </c>
      <c r="BH2078" s="2" t="s">
        <v>7891</v>
      </c>
      <c r="BI2078" s="2" t="s">
        <v>7891</v>
      </c>
      <c r="BJ2078" s="2" t="s">
        <v>7891</v>
      </c>
      <c r="BK2078" s="2" t="s">
        <v>7891</v>
      </c>
      <c r="BL2078" s="2" t="s">
        <v>7891</v>
      </c>
      <c r="BM2078" s="2">
        <v>33069641</v>
      </c>
      <c r="BN2078" s="2" t="s">
        <v>7891</v>
      </c>
      <c r="BO2078" s="2" t="s">
        <v>7891</v>
      </c>
      <c r="BP2078" s="2" t="s">
        <v>7891</v>
      </c>
      <c r="BQ2078" s="2" t="s">
        <v>7891</v>
      </c>
      <c r="BR2078" s="2" t="s">
        <v>10279</v>
      </c>
    </row>
    <row r="2079" spans="1:70" s="2" customFormat="1" ht="13" x14ac:dyDescent="0.3">
      <c r="A2079" s="2" t="s">
        <v>6816</v>
      </c>
      <c r="B2079" s="2" t="s">
        <v>6646</v>
      </c>
      <c r="C2079" s="9">
        <v>2022</v>
      </c>
      <c r="D2079" s="2" t="s">
        <v>6645</v>
      </c>
      <c r="E2079" s="2" t="s">
        <v>6649</v>
      </c>
      <c r="G2079" s="2" t="s">
        <v>6647</v>
      </c>
      <c r="H2079" s="2" t="s">
        <v>6648</v>
      </c>
      <c r="K2079" s="11">
        <v>44209</v>
      </c>
      <c r="N2079" s="2" t="s">
        <v>1025</v>
      </c>
    </row>
    <row r="2080" spans="1:70" s="2" customFormat="1" ht="13" x14ac:dyDescent="0.3">
      <c r="A2080" s="2" t="s">
        <v>1827</v>
      </c>
      <c r="B2080" s="2" t="s">
        <v>1023</v>
      </c>
      <c r="C2080" s="10">
        <v>2022</v>
      </c>
      <c r="D2080" s="2" t="s">
        <v>1022</v>
      </c>
      <c r="E2080" s="2" t="s">
        <v>1024</v>
      </c>
      <c r="F2080" s="2" t="s">
        <v>1027</v>
      </c>
      <c r="G2080" s="2" t="str">
        <f>"08445621"</f>
        <v>08445621</v>
      </c>
      <c r="I2080" s="2" t="str">
        <f>"Mar2022"</f>
        <v>Mar2022</v>
      </c>
      <c r="J2080" s="2">
        <v>54</v>
      </c>
      <c r="K2080" s="2">
        <v>1</v>
      </c>
      <c r="L2080" s="2">
        <v>3</v>
      </c>
      <c r="M2080" s="2">
        <v>12</v>
      </c>
      <c r="N2080" s="2">
        <v>155621261</v>
      </c>
      <c r="O2080" s="2" t="s">
        <v>1025</v>
      </c>
      <c r="P2080" s="2" t="s">
        <v>481</v>
      </c>
      <c r="Q2080" s="2" t="s">
        <v>442</v>
      </c>
      <c r="R2080" s="2" t="s">
        <v>1026</v>
      </c>
      <c r="U2080" s="2" t="s">
        <v>1028</v>
      </c>
    </row>
    <row r="2081" spans="1:70" s="2" customFormat="1" ht="13" x14ac:dyDescent="0.3">
      <c r="A2081" s="2" t="s">
        <v>6816</v>
      </c>
      <c r="B2081" s="2" t="s">
        <v>4833</v>
      </c>
      <c r="C2081" s="9">
        <v>2021</v>
      </c>
      <c r="D2081" s="2" t="s">
        <v>4832</v>
      </c>
      <c r="E2081" s="2" t="s">
        <v>4836</v>
      </c>
      <c r="G2081" s="2" t="s">
        <v>4834</v>
      </c>
      <c r="H2081" s="2" t="s">
        <v>4835</v>
      </c>
      <c r="K2081" s="11">
        <v>44204</v>
      </c>
      <c r="L2081" s="2" t="s">
        <v>4837</v>
      </c>
      <c r="N2081" s="2" t="s">
        <v>4838</v>
      </c>
    </row>
    <row r="2082" spans="1:70" s="12" customFormat="1" ht="13" x14ac:dyDescent="0.3">
      <c r="A2082" s="12" t="s">
        <v>11404</v>
      </c>
      <c r="B2082" s="12" t="s">
        <v>10743</v>
      </c>
      <c r="C2082" s="14" t="s">
        <v>7891</v>
      </c>
      <c r="D2082" s="12" t="s">
        <v>4832</v>
      </c>
      <c r="E2082" s="12" t="s">
        <v>10744</v>
      </c>
      <c r="U2082" s="12" t="s">
        <v>7891</v>
      </c>
      <c r="V2082" s="12" t="s">
        <v>10745</v>
      </c>
      <c r="W2082" s="12" t="s">
        <v>7891</v>
      </c>
      <c r="X2082" s="12" t="s">
        <v>7891</v>
      </c>
      <c r="Y2082" s="12" t="s">
        <v>7891</v>
      </c>
      <c r="Z2082" s="12" t="s">
        <v>7891</v>
      </c>
      <c r="AA2082" s="12" t="s">
        <v>10746</v>
      </c>
      <c r="AB2082" s="12" t="s">
        <v>10747</v>
      </c>
      <c r="AC2082" s="12" t="s">
        <v>7891</v>
      </c>
      <c r="AD2082" s="12" t="s">
        <v>7891</v>
      </c>
      <c r="AE2082" s="12" t="s">
        <v>7891</v>
      </c>
      <c r="AF2082" s="12" t="s">
        <v>7891</v>
      </c>
      <c r="AG2082" s="12" t="s">
        <v>7891</v>
      </c>
      <c r="AH2082" s="12" t="s">
        <v>7891</v>
      </c>
      <c r="AI2082" s="12" t="s">
        <v>7891</v>
      </c>
      <c r="AJ2082" s="12" t="s">
        <v>7891</v>
      </c>
      <c r="AK2082" s="12" t="s">
        <v>7891</v>
      </c>
      <c r="AL2082" s="12" t="s">
        <v>7891</v>
      </c>
      <c r="AM2082" s="12" t="s">
        <v>7891</v>
      </c>
      <c r="AN2082" s="12" t="s">
        <v>7891</v>
      </c>
      <c r="AO2082" s="12" t="s">
        <v>10748</v>
      </c>
      <c r="AP2082" s="12" t="s">
        <v>7891</v>
      </c>
      <c r="AQ2082" s="12" t="s">
        <v>7891</v>
      </c>
      <c r="AR2082" s="12" t="s">
        <v>7891</v>
      </c>
      <c r="AS2082" s="12" t="s">
        <v>7891</v>
      </c>
      <c r="AT2082" s="12" t="s">
        <v>8621</v>
      </c>
      <c r="AU2082" s="12">
        <v>2021</v>
      </c>
      <c r="AV2082" s="12">
        <v>6</v>
      </c>
      <c r="AW2082" s="12">
        <v>1</v>
      </c>
      <c r="AX2082" s="12" t="s">
        <v>7891</v>
      </c>
      <c r="AY2082" s="12" t="s">
        <v>7891</v>
      </c>
      <c r="AZ2082" s="12" t="s">
        <v>7891</v>
      </c>
      <c r="BA2082" s="12" t="s">
        <v>7891</v>
      </c>
      <c r="BB2082" s="12" t="s">
        <v>10749</v>
      </c>
      <c r="BC2082" s="12" t="s">
        <v>10750</v>
      </c>
      <c r="BD2082" s="12" t="s">
        <v>7891</v>
      </c>
      <c r="BE2082" s="12" t="s">
        <v>7891</v>
      </c>
      <c r="BF2082" s="12" t="s">
        <v>7891</v>
      </c>
      <c r="BG2082" s="12" t="s">
        <v>7891</v>
      </c>
      <c r="BH2082" s="12" t="s">
        <v>7891</v>
      </c>
      <c r="BI2082" s="12" t="s">
        <v>7891</v>
      </c>
      <c r="BJ2082" s="12" t="s">
        <v>7891</v>
      </c>
      <c r="BK2082" s="12" t="s">
        <v>7891</v>
      </c>
      <c r="BL2082" s="12" t="s">
        <v>7891</v>
      </c>
      <c r="BM2082" s="12">
        <v>33417845</v>
      </c>
      <c r="BN2082" s="12" t="s">
        <v>7891</v>
      </c>
      <c r="BO2082" s="12" t="s">
        <v>7891</v>
      </c>
      <c r="BP2082" s="12" t="s">
        <v>7891</v>
      </c>
      <c r="BQ2082" s="12" t="s">
        <v>7891</v>
      </c>
      <c r="BR2082" s="12" t="s">
        <v>10751</v>
      </c>
    </row>
    <row r="2083" spans="1:70" s="2" customFormat="1" ht="13" x14ac:dyDescent="0.3">
      <c r="A2083" s="2" t="s">
        <v>3856</v>
      </c>
      <c r="B2083" s="2" t="s">
        <v>3385</v>
      </c>
      <c r="C2083" s="9">
        <v>2021</v>
      </c>
      <c r="D2083" s="2" t="s">
        <v>3384</v>
      </c>
      <c r="E2083" s="2" t="s">
        <v>2075</v>
      </c>
      <c r="F2083" s="2" t="s">
        <v>3389</v>
      </c>
      <c r="H2083" s="2" t="str">
        <f>"9780198834441"</f>
        <v>9780198834441</v>
      </c>
      <c r="I2083" s="2" t="str">
        <f>"20210101"</f>
        <v>20210101</v>
      </c>
      <c r="L2083" s="2">
        <v>3</v>
      </c>
      <c r="M2083" s="2">
        <v>5</v>
      </c>
      <c r="N2083" s="2" t="s">
        <v>3386</v>
      </c>
      <c r="O2083" s="2" t="s">
        <v>3387</v>
      </c>
      <c r="P2083" s="2" t="s">
        <v>2077</v>
      </c>
      <c r="Q2083" s="2" t="s">
        <v>2078</v>
      </c>
      <c r="R2083" s="2" t="s">
        <v>3388</v>
      </c>
      <c r="T2083" s="2" t="s">
        <v>3389</v>
      </c>
      <c r="U2083" s="2" t="s">
        <v>3390</v>
      </c>
    </row>
    <row r="2084" spans="1:70" s="2" customFormat="1" ht="13" x14ac:dyDescent="0.3">
      <c r="A2084" s="2" t="s">
        <v>3856</v>
      </c>
      <c r="B2084" s="2" t="s">
        <v>3696</v>
      </c>
      <c r="C2084" s="9">
        <v>2021</v>
      </c>
      <c r="D2084" s="2" t="s">
        <v>3695</v>
      </c>
      <c r="E2084" s="2" t="s">
        <v>2075</v>
      </c>
      <c r="F2084" s="2" t="s">
        <v>3699</v>
      </c>
      <c r="H2084" s="2" t="str">
        <f>"9780198834441"</f>
        <v>9780198834441</v>
      </c>
      <c r="I2084" s="2" t="str">
        <f>"20210101"</f>
        <v>20210101</v>
      </c>
      <c r="L2084" s="2">
        <v>757</v>
      </c>
      <c r="M2084" s="2">
        <v>3</v>
      </c>
      <c r="N2084" s="2" t="s">
        <v>3697</v>
      </c>
      <c r="P2084" s="2" t="s">
        <v>2077</v>
      </c>
      <c r="Q2084" s="2" t="s">
        <v>2078</v>
      </c>
      <c r="R2084" s="2" t="s">
        <v>3698</v>
      </c>
      <c r="T2084" s="2" t="s">
        <v>3699</v>
      </c>
      <c r="U2084" s="2" t="s">
        <v>3700</v>
      </c>
    </row>
    <row r="2085" spans="1:70" s="2" customFormat="1" ht="13" x14ac:dyDescent="0.3">
      <c r="A2085" s="2" t="s">
        <v>6816</v>
      </c>
      <c r="B2085" s="2" t="s">
        <v>4429</v>
      </c>
      <c r="C2085" s="9">
        <v>2021</v>
      </c>
      <c r="D2085" s="2" t="s">
        <v>4428</v>
      </c>
      <c r="E2085" s="2" t="s">
        <v>4432</v>
      </c>
      <c r="G2085" s="2" t="s">
        <v>4430</v>
      </c>
      <c r="H2085" s="2" t="s">
        <v>4431</v>
      </c>
      <c r="K2085" s="11">
        <v>44508</v>
      </c>
      <c r="N2085" s="2" t="s">
        <v>4433</v>
      </c>
    </row>
    <row r="2086" spans="1:70" s="2" customFormat="1" ht="13" x14ac:dyDescent="0.3">
      <c r="A2086" s="2" t="s">
        <v>1827</v>
      </c>
      <c r="B2086" s="2" t="s">
        <v>1435</v>
      </c>
      <c r="C2086" s="10" t="str">
        <f>"2021"</f>
        <v>2021</v>
      </c>
      <c r="D2086" s="2" t="s">
        <v>1434</v>
      </c>
      <c r="E2086" s="2" t="s">
        <v>1436</v>
      </c>
      <c r="G2086" s="2" t="str">
        <f>"01964895"</f>
        <v>01964895</v>
      </c>
      <c r="I2086" s="2" t="str">
        <f>"Apr2021"</f>
        <v>Apr2021</v>
      </c>
      <c r="J2086" s="2">
        <v>51</v>
      </c>
      <c r="K2086" s="2">
        <v>2</v>
      </c>
      <c r="L2086" s="2">
        <v>20</v>
      </c>
      <c r="M2086" s="2">
        <v>0</v>
      </c>
      <c r="N2086" s="2">
        <v>149270892</v>
      </c>
      <c r="P2086" s="2" t="s">
        <v>1437</v>
      </c>
      <c r="Q2086" s="2" t="s">
        <v>1104</v>
      </c>
      <c r="R2086" s="2" t="s">
        <v>1438</v>
      </c>
      <c r="U2086" s="2" t="s">
        <v>1439</v>
      </c>
    </row>
    <row r="2087" spans="1:70" s="12" customFormat="1" ht="13" x14ac:dyDescent="0.3">
      <c r="A2087" s="12" t="s">
        <v>6816</v>
      </c>
      <c r="B2087" s="12" t="s">
        <v>5535</v>
      </c>
      <c r="C2087" s="14">
        <v>2021</v>
      </c>
      <c r="D2087" s="12" t="s">
        <v>5534</v>
      </c>
      <c r="E2087" s="12" t="s">
        <v>4137</v>
      </c>
      <c r="G2087" s="12" t="s">
        <v>5536</v>
      </c>
      <c r="H2087" s="12" t="s">
        <v>5537</v>
      </c>
      <c r="K2087" s="13">
        <v>44435</v>
      </c>
      <c r="L2087" s="12" t="s">
        <v>5538</v>
      </c>
      <c r="N2087" s="12" t="s">
        <v>5539</v>
      </c>
    </row>
    <row r="2088" spans="1:70" s="12" customFormat="1" ht="13" x14ac:dyDescent="0.3">
      <c r="A2088" s="12" t="s">
        <v>7079</v>
      </c>
      <c r="B2088" s="12" t="s">
        <v>5535</v>
      </c>
      <c r="C2088" s="14">
        <v>2021</v>
      </c>
      <c r="D2088" s="12" t="s">
        <v>5534</v>
      </c>
      <c r="E2088" s="12" t="s">
        <v>4137</v>
      </c>
      <c r="G2088" s="12" t="s">
        <v>5536</v>
      </c>
      <c r="H2088" s="12" t="s">
        <v>5537</v>
      </c>
      <c r="K2088" s="13">
        <v>44435</v>
      </c>
      <c r="L2088" s="12" t="s">
        <v>5538</v>
      </c>
      <c r="N2088" s="12" t="s">
        <v>5539</v>
      </c>
    </row>
    <row r="2089" spans="1:70" s="2" customFormat="1" ht="13" x14ac:dyDescent="0.3">
      <c r="A2089" s="2" t="s">
        <v>7212</v>
      </c>
      <c r="B2089" s="2" t="s">
        <v>5535</v>
      </c>
      <c r="C2089" s="9">
        <v>2021</v>
      </c>
      <c r="D2089" s="2" t="s">
        <v>5534</v>
      </c>
      <c r="E2089" s="2" t="s">
        <v>4137</v>
      </c>
      <c r="G2089" s="2" t="s">
        <v>5536</v>
      </c>
      <c r="H2089" s="2" t="s">
        <v>5537</v>
      </c>
      <c r="K2089" s="11">
        <v>44435</v>
      </c>
      <c r="L2089" s="2" t="s">
        <v>5538</v>
      </c>
      <c r="N2089" s="2" t="s">
        <v>5539</v>
      </c>
    </row>
    <row r="2090" spans="1:70" s="2" customFormat="1" ht="13" x14ac:dyDescent="0.3">
      <c r="A2090" s="2" t="s">
        <v>7072</v>
      </c>
      <c r="B2090" s="2" t="s">
        <v>7014</v>
      </c>
      <c r="C2090" s="9">
        <v>2022</v>
      </c>
      <c r="D2090" s="2" t="s">
        <v>7013</v>
      </c>
      <c r="E2090" s="2" t="s">
        <v>5271</v>
      </c>
      <c r="G2090" s="2" t="s">
        <v>7015</v>
      </c>
      <c r="H2090" s="2" t="s">
        <v>7016</v>
      </c>
      <c r="K2090" s="11">
        <v>44651</v>
      </c>
      <c r="N2090" s="2" t="s">
        <v>7017</v>
      </c>
    </row>
    <row r="2091" spans="1:70" s="2" customFormat="1" ht="13" x14ac:dyDescent="0.3">
      <c r="A2091" s="2" t="s">
        <v>11404</v>
      </c>
      <c r="B2091" s="2" t="s">
        <v>9347</v>
      </c>
      <c r="C2091" s="9" t="s">
        <v>7891</v>
      </c>
      <c r="D2091" s="2" t="s">
        <v>9348</v>
      </c>
      <c r="E2091" s="2" t="s">
        <v>9349</v>
      </c>
      <c r="U2091" s="2" t="s">
        <v>7891</v>
      </c>
      <c r="V2091" s="2" t="s">
        <v>9350</v>
      </c>
      <c r="W2091" s="2" t="s">
        <v>7891</v>
      </c>
      <c r="X2091" s="2" t="s">
        <v>7891</v>
      </c>
      <c r="Y2091" s="2" t="s">
        <v>7891</v>
      </c>
      <c r="Z2091" s="2" t="s">
        <v>7891</v>
      </c>
      <c r="AA2091" s="2" t="s">
        <v>7891</v>
      </c>
      <c r="AB2091" s="2" t="s">
        <v>9351</v>
      </c>
      <c r="AC2091" s="2" t="s">
        <v>7891</v>
      </c>
      <c r="AD2091" s="2" t="s">
        <v>7891</v>
      </c>
      <c r="AE2091" s="2" t="s">
        <v>7891</v>
      </c>
      <c r="AF2091" s="2" t="s">
        <v>7891</v>
      </c>
      <c r="AG2091" s="2" t="s">
        <v>7891</v>
      </c>
      <c r="AH2091" s="2" t="s">
        <v>7891</v>
      </c>
      <c r="AI2091" s="2" t="s">
        <v>7891</v>
      </c>
      <c r="AJ2091" s="2" t="s">
        <v>7891</v>
      </c>
      <c r="AK2091" s="2" t="s">
        <v>7891</v>
      </c>
      <c r="AL2091" s="2" t="s">
        <v>7891</v>
      </c>
      <c r="AM2091" s="2" t="s">
        <v>7891</v>
      </c>
      <c r="AN2091" s="2" t="s">
        <v>7891</v>
      </c>
      <c r="AO2091" s="2" t="s">
        <v>9352</v>
      </c>
      <c r="AP2091" s="2" t="s">
        <v>9353</v>
      </c>
      <c r="AQ2091" s="2" t="s">
        <v>7891</v>
      </c>
      <c r="AR2091" s="2" t="s">
        <v>7891</v>
      </c>
      <c r="AS2091" s="2" t="s">
        <v>7891</v>
      </c>
      <c r="AT2091" s="2" t="s">
        <v>7891</v>
      </c>
      <c r="AU2091" s="2" t="s">
        <v>7891</v>
      </c>
      <c r="AV2091" s="2" t="s">
        <v>7891</v>
      </c>
      <c r="AW2091" s="2" t="s">
        <v>7891</v>
      </c>
      <c r="AX2091" s="2" t="s">
        <v>7891</v>
      </c>
      <c r="AY2091" s="2" t="s">
        <v>7891</v>
      </c>
      <c r="AZ2091" s="2" t="s">
        <v>7891</v>
      </c>
      <c r="BA2091" s="2" t="s">
        <v>7891</v>
      </c>
      <c r="BB2091" s="2" t="s">
        <v>7891</v>
      </c>
      <c r="BC2091" s="2" t="s">
        <v>7891</v>
      </c>
      <c r="BD2091" s="2">
        <v>7067437211037131</v>
      </c>
      <c r="BE2091" s="2" t="s">
        <v>9354</v>
      </c>
      <c r="BF2091" s="2" t="s">
        <v>7891</v>
      </c>
      <c r="BG2091" s="2" t="s">
        <v>9297</v>
      </c>
      <c r="BH2091" s="2" t="s">
        <v>7891</v>
      </c>
      <c r="BI2091" s="2" t="s">
        <v>7891</v>
      </c>
      <c r="BJ2091" s="2" t="s">
        <v>7891</v>
      </c>
      <c r="BK2091" s="2" t="s">
        <v>7891</v>
      </c>
      <c r="BL2091" s="2" t="s">
        <v>7891</v>
      </c>
      <c r="BM2091" s="2">
        <v>34379024</v>
      </c>
      <c r="BN2091" s="2" t="s">
        <v>7891</v>
      </c>
      <c r="BO2091" s="2" t="s">
        <v>7891</v>
      </c>
      <c r="BP2091" s="2" t="s">
        <v>7891</v>
      </c>
      <c r="BQ2091" s="2" t="s">
        <v>7891</v>
      </c>
      <c r="BR2091" s="2" t="s">
        <v>9355</v>
      </c>
    </row>
    <row r="2092" spans="1:70" s="2" customFormat="1" ht="13" x14ac:dyDescent="0.3">
      <c r="A2092" s="2" t="s">
        <v>3856</v>
      </c>
      <c r="B2092" s="2" t="s">
        <v>2575</v>
      </c>
      <c r="C2092" s="9">
        <v>2022</v>
      </c>
      <c r="D2092" s="2" t="s">
        <v>2574</v>
      </c>
      <c r="E2092" s="2" t="s">
        <v>2576</v>
      </c>
      <c r="F2092" s="2" t="s">
        <v>2580</v>
      </c>
      <c r="G2092" s="2" t="str">
        <f>"1935942X"</f>
        <v>1935942X</v>
      </c>
      <c r="I2092" s="2" t="str">
        <f>"20220324"</f>
        <v>20220324</v>
      </c>
      <c r="N2092" s="2" t="s">
        <v>2577</v>
      </c>
      <c r="O2092" s="2" t="s">
        <v>2578</v>
      </c>
      <c r="P2092" s="2" t="s">
        <v>2044</v>
      </c>
      <c r="Q2092" s="2" t="s">
        <v>1495</v>
      </c>
      <c r="R2092" s="2" t="s">
        <v>2579</v>
      </c>
      <c r="T2092" s="2" t="s">
        <v>2580</v>
      </c>
      <c r="U2092" s="2" t="s">
        <v>2581</v>
      </c>
    </row>
    <row r="2093" spans="1:70" s="2" customFormat="1" ht="13" x14ac:dyDescent="0.3">
      <c r="A2093" s="2" t="s">
        <v>11404</v>
      </c>
      <c r="B2093" s="2" t="s">
        <v>8199</v>
      </c>
      <c r="C2093" s="9" t="s">
        <v>7891</v>
      </c>
      <c r="D2093" s="2" t="s">
        <v>8200</v>
      </c>
      <c r="E2093" s="2" t="s">
        <v>8201</v>
      </c>
      <c r="U2093" s="2" t="s">
        <v>7891</v>
      </c>
      <c r="V2093" s="2" t="s">
        <v>8202</v>
      </c>
      <c r="W2093" s="2" t="s">
        <v>7891</v>
      </c>
      <c r="X2093" s="2" t="s">
        <v>7891</v>
      </c>
      <c r="Y2093" s="2" t="s">
        <v>7891</v>
      </c>
      <c r="Z2093" s="2" t="s">
        <v>7891</v>
      </c>
      <c r="AA2093" s="2" t="s">
        <v>7891</v>
      </c>
      <c r="AB2093" s="2" t="s">
        <v>7891</v>
      </c>
      <c r="AC2093" s="2" t="s">
        <v>7891</v>
      </c>
      <c r="AD2093" s="2" t="s">
        <v>7891</v>
      </c>
      <c r="AE2093" s="2" t="s">
        <v>7891</v>
      </c>
      <c r="AF2093" s="2" t="s">
        <v>7891</v>
      </c>
      <c r="AG2093" s="2" t="s">
        <v>7891</v>
      </c>
      <c r="AH2093" s="2" t="s">
        <v>7891</v>
      </c>
      <c r="AI2093" s="2" t="s">
        <v>7891</v>
      </c>
      <c r="AJ2093" s="2" t="s">
        <v>7891</v>
      </c>
      <c r="AK2093" s="2" t="s">
        <v>7891</v>
      </c>
      <c r="AL2093" s="2" t="s">
        <v>7891</v>
      </c>
      <c r="AM2093" s="2" t="s">
        <v>7891</v>
      </c>
      <c r="AN2093" s="2" t="s">
        <v>7891</v>
      </c>
      <c r="AO2093" s="2" t="s">
        <v>8203</v>
      </c>
      <c r="AP2093" s="2" t="s">
        <v>8204</v>
      </c>
      <c r="AQ2093" s="2" t="s">
        <v>7891</v>
      </c>
      <c r="AR2093" s="2" t="s">
        <v>7891</v>
      </c>
      <c r="AS2093" s="2" t="s">
        <v>7891</v>
      </c>
      <c r="AT2093" s="2" t="s">
        <v>7891</v>
      </c>
      <c r="AU2093" s="2" t="s">
        <v>7891</v>
      </c>
      <c r="AV2093" s="2" t="s">
        <v>7891</v>
      </c>
      <c r="AW2093" s="2" t="s">
        <v>7891</v>
      </c>
      <c r="AX2093" s="2" t="s">
        <v>7891</v>
      </c>
      <c r="AY2093" s="2" t="s">
        <v>7891</v>
      </c>
      <c r="AZ2093" s="2" t="s">
        <v>7891</v>
      </c>
      <c r="BA2093" s="2" t="s">
        <v>7891</v>
      </c>
      <c r="BB2093" s="2" t="s">
        <v>7891</v>
      </c>
      <c r="BC2093" s="2" t="s">
        <v>7891</v>
      </c>
      <c r="BD2093" s="2" t="s">
        <v>7891</v>
      </c>
      <c r="BE2093" s="2" t="s">
        <v>8205</v>
      </c>
      <c r="BF2093" s="2" t="s">
        <v>7891</v>
      </c>
      <c r="BG2093" s="2" t="s">
        <v>8197</v>
      </c>
      <c r="BH2093" s="2" t="s">
        <v>7891</v>
      </c>
      <c r="BI2093" s="2" t="s">
        <v>7891</v>
      </c>
      <c r="BJ2093" s="2" t="s">
        <v>7891</v>
      </c>
      <c r="BK2093" s="2" t="s">
        <v>7891</v>
      </c>
      <c r="BL2093" s="2" t="s">
        <v>7891</v>
      </c>
      <c r="BM2093" s="2">
        <v>35385374</v>
      </c>
      <c r="BN2093" s="2" t="s">
        <v>7891</v>
      </c>
      <c r="BO2093" s="2" t="s">
        <v>7891</v>
      </c>
      <c r="BP2093" s="2" t="s">
        <v>7891</v>
      </c>
      <c r="BQ2093" s="2" t="s">
        <v>7891</v>
      </c>
      <c r="BR2093" s="2" t="s">
        <v>8206</v>
      </c>
    </row>
    <row r="2094" spans="1:70" s="2" customFormat="1" ht="13" x14ac:dyDescent="0.3">
      <c r="A2094" s="2" t="s">
        <v>3856</v>
      </c>
      <c r="B2094" s="2" t="s">
        <v>3213</v>
      </c>
      <c r="C2094" s="9">
        <v>2020</v>
      </c>
      <c r="D2094" s="2" t="s">
        <v>3212</v>
      </c>
      <c r="E2094" s="2" t="s">
        <v>2034</v>
      </c>
      <c r="F2094" s="2" t="s">
        <v>3216</v>
      </c>
      <c r="G2094" s="2" t="str">
        <f>"04194217"</f>
        <v>04194217</v>
      </c>
      <c r="H2094" s="2" t="str">
        <f>"9798662490130"</f>
        <v>9798662490130</v>
      </c>
      <c r="I2094" s="2" t="str">
        <f>"20210101"</f>
        <v>20210101</v>
      </c>
      <c r="J2094" s="2">
        <v>82</v>
      </c>
      <c r="K2094" s="2" t="s">
        <v>2183</v>
      </c>
      <c r="N2094" s="2" t="s">
        <v>3214</v>
      </c>
      <c r="P2094" s="2" t="s">
        <v>2037</v>
      </c>
      <c r="Q2094" s="2" t="s">
        <v>2038</v>
      </c>
      <c r="R2094" s="2" t="s">
        <v>3215</v>
      </c>
      <c r="T2094" s="2" t="s">
        <v>3216</v>
      </c>
      <c r="U2094" s="2" t="s">
        <v>3217</v>
      </c>
    </row>
    <row r="2095" spans="1:70" s="12" customFormat="1" ht="13" x14ac:dyDescent="0.3">
      <c r="A2095" s="12" t="s">
        <v>7072</v>
      </c>
      <c r="B2095" s="12" t="s">
        <v>6983</v>
      </c>
      <c r="C2095" s="14">
        <v>2021</v>
      </c>
      <c r="D2095" s="12" t="s">
        <v>6982</v>
      </c>
      <c r="E2095" s="12" t="s">
        <v>6986</v>
      </c>
      <c r="G2095" s="12" t="s">
        <v>6984</v>
      </c>
      <c r="H2095" s="12" t="s">
        <v>6985</v>
      </c>
      <c r="K2095" s="13">
        <v>44252</v>
      </c>
      <c r="N2095" s="12" t="s">
        <v>1960</v>
      </c>
    </row>
    <row r="2096" spans="1:70" s="12" customFormat="1" ht="13" x14ac:dyDescent="0.3">
      <c r="A2096" s="12" t="s">
        <v>7738</v>
      </c>
      <c r="B2096" s="12" t="s">
        <v>7647</v>
      </c>
      <c r="C2096" s="14">
        <v>2021</v>
      </c>
      <c r="D2096" s="12" t="s">
        <v>6982</v>
      </c>
      <c r="E2096" s="12" t="s">
        <v>1959</v>
      </c>
      <c r="G2096" s="12">
        <v>112</v>
      </c>
      <c r="I2096" s="12">
        <v>103914</v>
      </c>
      <c r="M2096" s="12">
        <v>4</v>
      </c>
      <c r="N2096" s="12" t="s">
        <v>1960</v>
      </c>
      <c r="O2096" s="12" t="s">
        <v>7648</v>
      </c>
      <c r="P2096" s="12" t="s">
        <v>467</v>
      </c>
      <c r="Q2096" s="12" t="s">
        <v>7218</v>
      </c>
      <c r="S2096" s="12" t="s">
        <v>7219</v>
      </c>
      <c r="T2096" s="12" t="s">
        <v>7649</v>
      </c>
    </row>
    <row r="2097" spans="1:70" s="12" customFormat="1" ht="13" x14ac:dyDescent="0.3">
      <c r="A2097" s="12" t="s">
        <v>11408</v>
      </c>
      <c r="B2097" s="12" t="s">
        <v>11600</v>
      </c>
      <c r="C2097" s="14" t="s">
        <v>7891</v>
      </c>
      <c r="D2097" s="12" t="s">
        <v>6982</v>
      </c>
      <c r="E2097" s="12" t="s">
        <v>11601</v>
      </c>
      <c r="U2097" s="12" t="s">
        <v>7891</v>
      </c>
      <c r="V2097" s="12" t="s">
        <v>11602</v>
      </c>
      <c r="W2097" s="12" t="s">
        <v>7891</v>
      </c>
      <c r="X2097" s="12" t="s">
        <v>7891</v>
      </c>
      <c r="Y2097" s="12" t="s">
        <v>7891</v>
      </c>
      <c r="Z2097" s="12" t="s">
        <v>7891</v>
      </c>
      <c r="AA2097" s="12" t="s">
        <v>7891</v>
      </c>
      <c r="AB2097" s="12" t="s">
        <v>11603</v>
      </c>
      <c r="AC2097" s="12" t="s">
        <v>7891</v>
      </c>
      <c r="AD2097" s="12" t="s">
        <v>7891</v>
      </c>
      <c r="AE2097" s="12" t="s">
        <v>7891</v>
      </c>
      <c r="AF2097" s="12" t="s">
        <v>7891</v>
      </c>
      <c r="AG2097" s="12" t="s">
        <v>7891</v>
      </c>
      <c r="AH2097" s="12" t="s">
        <v>7891</v>
      </c>
      <c r="AI2097" s="12" t="s">
        <v>7891</v>
      </c>
      <c r="AJ2097" s="12" t="s">
        <v>7891</v>
      </c>
      <c r="AK2097" s="12" t="s">
        <v>7891</v>
      </c>
      <c r="AL2097" s="12" t="s">
        <v>7891</v>
      </c>
      <c r="AM2097" s="12" t="s">
        <v>7891</v>
      </c>
      <c r="AN2097" s="12" t="s">
        <v>7891</v>
      </c>
      <c r="AO2097" s="12" t="s">
        <v>11604</v>
      </c>
      <c r="AP2097" s="12" t="s">
        <v>11605</v>
      </c>
      <c r="AQ2097" s="12" t="s">
        <v>7891</v>
      </c>
      <c r="AR2097" s="12" t="s">
        <v>7891</v>
      </c>
      <c r="AS2097" s="12" t="s">
        <v>7891</v>
      </c>
      <c r="AT2097" s="12" t="s">
        <v>7967</v>
      </c>
      <c r="AU2097" s="12">
        <v>2021</v>
      </c>
      <c r="AV2097" s="12">
        <v>112</v>
      </c>
      <c r="AW2097" s="12" t="s">
        <v>7891</v>
      </c>
      <c r="AX2097" s="12" t="s">
        <v>7891</v>
      </c>
      <c r="AY2097" s="12" t="s">
        <v>7891</v>
      </c>
      <c r="AZ2097" s="12" t="s">
        <v>7891</v>
      </c>
      <c r="BA2097" s="12" t="s">
        <v>7891</v>
      </c>
      <c r="BB2097" s="12" t="s">
        <v>7891</v>
      </c>
      <c r="BC2097" s="12" t="s">
        <v>7891</v>
      </c>
      <c r="BD2097" s="12">
        <v>103914</v>
      </c>
      <c r="BE2097" s="12" t="s">
        <v>1960</v>
      </c>
      <c r="BF2097" s="12" t="s">
        <v>7891</v>
      </c>
      <c r="BG2097" s="12" t="s">
        <v>10231</v>
      </c>
      <c r="BH2097" s="12" t="s">
        <v>7891</v>
      </c>
      <c r="BI2097" s="12" t="s">
        <v>7891</v>
      </c>
      <c r="BJ2097" s="12" t="s">
        <v>7891</v>
      </c>
      <c r="BK2097" s="12" t="s">
        <v>7891</v>
      </c>
      <c r="BL2097" s="12" t="s">
        <v>7891</v>
      </c>
      <c r="BM2097" s="12">
        <v>33631599</v>
      </c>
      <c r="BN2097" s="12" t="s">
        <v>7891</v>
      </c>
      <c r="BO2097" s="12" t="s">
        <v>7891</v>
      </c>
      <c r="BP2097" s="12" t="s">
        <v>7891</v>
      </c>
      <c r="BQ2097" s="12" t="s">
        <v>7891</v>
      </c>
      <c r="BR2097" s="12" t="s">
        <v>11606</v>
      </c>
    </row>
    <row r="2098" spans="1:70" s="2" customFormat="1" ht="13" x14ac:dyDescent="0.3">
      <c r="A2098" s="2" t="s">
        <v>1970</v>
      </c>
      <c r="B2098" s="2" t="s">
        <v>1958</v>
      </c>
      <c r="C2098" s="10" t="str">
        <f>"2021"</f>
        <v>2021</v>
      </c>
      <c r="D2098" s="2" t="s">
        <v>1957</v>
      </c>
      <c r="E2098" s="2" t="s">
        <v>1959</v>
      </c>
      <c r="F2098" s="2" t="s">
        <v>1962</v>
      </c>
      <c r="G2098" s="2" t="str">
        <f>"08914222"</f>
        <v>08914222</v>
      </c>
      <c r="I2098" s="2" t="str">
        <f>"May2021"</f>
        <v>May2021</v>
      </c>
      <c r="J2098" s="2">
        <v>112</v>
      </c>
      <c r="M2098" s="2">
        <v>1</v>
      </c>
      <c r="N2098" s="2">
        <v>149549829</v>
      </c>
      <c r="O2098" s="2" t="s">
        <v>1960</v>
      </c>
      <c r="P2098" s="2" t="s">
        <v>489</v>
      </c>
      <c r="Q2098" s="2" t="s">
        <v>498</v>
      </c>
      <c r="R2098" s="2" t="s">
        <v>1961</v>
      </c>
      <c r="U2098" s="2" t="s">
        <v>1963</v>
      </c>
    </row>
    <row r="2099" spans="1:70" s="12" customFormat="1" ht="13" x14ac:dyDescent="0.3">
      <c r="A2099" s="12" t="s">
        <v>6816</v>
      </c>
      <c r="B2099" s="12" t="s">
        <v>6800</v>
      </c>
      <c r="C2099" s="14">
        <v>2022</v>
      </c>
      <c r="D2099" s="12" t="s">
        <v>67</v>
      </c>
      <c r="E2099" s="12" t="s">
        <v>4848</v>
      </c>
      <c r="G2099" s="12" t="s">
        <v>6801</v>
      </c>
      <c r="H2099" s="12" t="s">
        <v>6802</v>
      </c>
      <c r="K2099" s="13">
        <v>43980</v>
      </c>
      <c r="N2099" s="12" t="s">
        <v>71</v>
      </c>
    </row>
    <row r="2100" spans="1:70" s="12" customFormat="1" ht="13" x14ac:dyDescent="0.3">
      <c r="A2100" s="12" t="s">
        <v>323</v>
      </c>
      <c r="B2100" s="12" t="s">
        <v>69</v>
      </c>
      <c r="C2100" s="16">
        <v>2022</v>
      </c>
      <c r="D2100" s="12" t="s">
        <v>67</v>
      </c>
      <c r="E2100" s="12" t="s">
        <v>76</v>
      </c>
      <c r="F2100" s="12" t="s">
        <v>68</v>
      </c>
      <c r="G2100" s="12" t="s">
        <v>70</v>
      </c>
      <c r="H2100" s="12" t="s">
        <v>71</v>
      </c>
      <c r="I2100" s="12" t="s">
        <v>14</v>
      </c>
      <c r="L2100" s="12" t="s">
        <v>72</v>
      </c>
      <c r="M2100" s="12" t="s">
        <v>17</v>
      </c>
      <c r="N2100" s="12" t="s">
        <v>18</v>
      </c>
      <c r="O2100" s="12" t="s">
        <v>18</v>
      </c>
      <c r="P2100" s="12" t="s">
        <v>73</v>
      </c>
      <c r="Q2100" s="12" t="s">
        <v>74</v>
      </c>
      <c r="R2100" s="12" t="s">
        <v>75</v>
      </c>
      <c r="T2100" s="12" t="s">
        <v>59</v>
      </c>
      <c r="U2100" s="12" t="s">
        <v>77</v>
      </c>
      <c r="V2100" s="12" t="s">
        <v>78</v>
      </c>
      <c r="W2100" s="12" t="s">
        <v>79</v>
      </c>
      <c r="Y2100" s="12" t="s">
        <v>80</v>
      </c>
      <c r="Z2100" s="12" t="s">
        <v>81</v>
      </c>
      <c r="AA2100" s="12" t="s">
        <v>79</v>
      </c>
      <c r="AB2100" s="12" t="s">
        <v>82</v>
      </c>
      <c r="AC2100" s="12" t="s">
        <v>30</v>
      </c>
    </row>
    <row r="2101" spans="1:70" s="2" customFormat="1" ht="13" x14ac:dyDescent="0.3">
      <c r="A2101" s="2" t="s">
        <v>1827</v>
      </c>
      <c r="B2101" s="2" t="s">
        <v>1576</v>
      </c>
      <c r="C2101" s="10">
        <v>2022</v>
      </c>
      <c r="D2101" s="2" t="s">
        <v>1575</v>
      </c>
      <c r="E2101" s="2" t="s">
        <v>1554</v>
      </c>
      <c r="F2101" s="2" t="s">
        <v>1578</v>
      </c>
      <c r="G2101" s="2" t="str">
        <f>"00302228"</f>
        <v>00302228</v>
      </c>
      <c r="I2101" s="2" t="str">
        <f>"Mar2022"</f>
        <v>Mar2022</v>
      </c>
      <c r="J2101" s="2">
        <v>84</v>
      </c>
      <c r="K2101" s="2">
        <v>4</v>
      </c>
      <c r="L2101" s="2">
        <v>1081</v>
      </c>
      <c r="M2101" s="2">
        <v>19</v>
      </c>
      <c r="N2101" s="2">
        <v>155284241</v>
      </c>
      <c r="O2101" s="2" t="s">
        <v>71</v>
      </c>
      <c r="P2101" s="2" t="s">
        <v>481</v>
      </c>
      <c r="Q2101" s="2" t="s">
        <v>442</v>
      </c>
      <c r="R2101" s="2" t="s">
        <v>1577</v>
      </c>
      <c r="U2101" s="2" t="s">
        <v>1579</v>
      </c>
    </row>
    <row r="2102" spans="1:70" s="12" customFormat="1" ht="13" x14ac:dyDescent="0.3">
      <c r="A2102" s="12" t="s">
        <v>6954</v>
      </c>
      <c r="B2102" s="12" t="s">
        <v>6820</v>
      </c>
      <c r="C2102" s="14">
        <v>2021</v>
      </c>
      <c r="D2102" s="12" t="s">
        <v>6819</v>
      </c>
      <c r="E2102" s="12" t="s">
        <v>6823</v>
      </c>
      <c r="G2102" s="12" t="s">
        <v>6821</v>
      </c>
      <c r="H2102" s="12" t="s">
        <v>6822</v>
      </c>
      <c r="K2102" s="13">
        <v>44298</v>
      </c>
      <c r="L2102" s="12" t="s">
        <v>6824</v>
      </c>
      <c r="N2102" s="12" t="s">
        <v>6825</v>
      </c>
    </row>
    <row r="2103" spans="1:70" s="2" customFormat="1" ht="13" x14ac:dyDescent="0.3">
      <c r="A2103" s="2" t="s">
        <v>7505</v>
      </c>
      <c r="B2103" s="2" t="s">
        <v>7437</v>
      </c>
      <c r="C2103" s="9">
        <v>2021</v>
      </c>
      <c r="D2103" s="2" t="s">
        <v>6819</v>
      </c>
      <c r="E2103" s="2" t="s">
        <v>7438</v>
      </c>
      <c r="G2103" s="2">
        <v>49</v>
      </c>
      <c r="H2103" s="2">
        <v>2</v>
      </c>
      <c r="J2103" s="2">
        <v>1013</v>
      </c>
      <c r="K2103" s="2">
        <v>1026</v>
      </c>
      <c r="M2103" s="2">
        <v>3</v>
      </c>
      <c r="N2103" s="2" t="s">
        <v>6825</v>
      </c>
      <c r="O2103" s="2" t="s">
        <v>7439</v>
      </c>
      <c r="P2103" s="2" t="s">
        <v>7302</v>
      </c>
      <c r="Q2103" s="2" t="s">
        <v>7218</v>
      </c>
      <c r="R2103" s="2" t="s">
        <v>7303</v>
      </c>
      <c r="S2103" s="2" t="s">
        <v>7219</v>
      </c>
      <c r="T2103" s="2" t="s">
        <v>7440</v>
      </c>
    </row>
    <row r="2104" spans="1:70" s="2" customFormat="1" ht="13" x14ac:dyDescent="0.3">
      <c r="A2104" s="2" t="s">
        <v>3856</v>
      </c>
      <c r="B2104" s="2" t="s">
        <v>2957</v>
      </c>
      <c r="C2104" s="9">
        <v>2022</v>
      </c>
      <c r="D2104" s="2" t="s">
        <v>2956</v>
      </c>
      <c r="E2104" s="2" t="s">
        <v>2958</v>
      </c>
      <c r="F2104" s="2" t="s">
        <v>2961</v>
      </c>
      <c r="G2104" s="2" t="str">
        <f>"03600025"</f>
        <v>03600025</v>
      </c>
      <c r="I2104" s="2" t="str">
        <f>"20220121"</f>
        <v>20220121</v>
      </c>
      <c r="N2104" s="2" t="s">
        <v>2959</v>
      </c>
      <c r="O2104" s="2" t="s">
        <v>2960</v>
      </c>
      <c r="P2104" s="2" t="s">
        <v>2108</v>
      </c>
      <c r="Q2104" s="2" t="s">
        <v>2054</v>
      </c>
      <c r="R2104" s="2" t="s">
        <v>2055</v>
      </c>
      <c r="T2104" s="2" t="s">
        <v>2961</v>
      </c>
      <c r="U2104" s="2" t="s">
        <v>2962</v>
      </c>
    </row>
    <row r="2105" spans="1:70" s="12" customFormat="1" ht="13" x14ac:dyDescent="0.3">
      <c r="A2105" s="12" t="s">
        <v>11404</v>
      </c>
      <c r="B2105" s="12" t="s">
        <v>8521</v>
      </c>
      <c r="C2105" s="14" t="s">
        <v>7891</v>
      </c>
      <c r="D2105" s="12" t="s">
        <v>8522</v>
      </c>
      <c r="E2105" s="12" t="s">
        <v>8523</v>
      </c>
      <c r="U2105" s="12" t="s">
        <v>7891</v>
      </c>
      <c r="V2105" s="12" t="s">
        <v>8524</v>
      </c>
      <c r="W2105" s="12" t="s">
        <v>7891</v>
      </c>
      <c r="X2105" s="12" t="s">
        <v>7891</v>
      </c>
      <c r="Y2105" s="12" t="s">
        <v>7891</v>
      </c>
      <c r="Z2105" s="12" t="s">
        <v>7891</v>
      </c>
      <c r="AA2105" s="12" t="s">
        <v>7891</v>
      </c>
      <c r="AB2105" s="12" t="s">
        <v>8525</v>
      </c>
      <c r="AC2105" s="12" t="s">
        <v>7891</v>
      </c>
      <c r="AD2105" s="12" t="s">
        <v>7891</v>
      </c>
      <c r="AE2105" s="12" t="s">
        <v>7891</v>
      </c>
      <c r="AF2105" s="12" t="s">
        <v>7891</v>
      </c>
      <c r="AG2105" s="12" t="s">
        <v>7891</v>
      </c>
      <c r="AH2105" s="12" t="s">
        <v>7891</v>
      </c>
      <c r="AI2105" s="12" t="s">
        <v>7891</v>
      </c>
      <c r="AJ2105" s="12" t="s">
        <v>7891</v>
      </c>
      <c r="AK2105" s="12" t="s">
        <v>7891</v>
      </c>
      <c r="AL2105" s="12" t="s">
        <v>7891</v>
      </c>
      <c r="AM2105" s="12" t="s">
        <v>7891</v>
      </c>
      <c r="AN2105" s="12" t="s">
        <v>7891</v>
      </c>
      <c r="AO2105" s="12" t="s">
        <v>8526</v>
      </c>
      <c r="AP2105" s="12" t="s">
        <v>8527</v>
      </c>
      <c r="AQ2105" s="12" t="s">
        <v>7891</v>
      </c>
      <c r="AR2105" s="12" t="s">
        <v>7891</v>
      </c>
      <c r="AS2105" s="12" t="s">
        <v>7891</v>
      </c>
      <c r="AT2105" s="12" t="s">
        <v>7945</v>
      </c>
      <c r="AU2105" s="12">
        <v>2022</v>
      </c>
      <c r="AV2105" s="12">
        <v>86</v>
      </c>
      <c r="AW2105" s="12" t="s">
        <v>8528</v>
      </c>
      <c r="AX2105" s="12" t="s">
        <v>7891</v>
      </c>
      <c r="AY2105" s="12" t="s">
        <v>7891</v>
      </c>
      <c r="AZ2105" s="12" t="s">
        <v>7891</v>
      </c>
      <c r="BA2105" s="12" t="s">
        <v>7891</v>
      </c>
      <c r="BB2105" s="12">
        <v>208</v>
      </c>
      <c r="BC2105" s="12">
        <v>232</v>
      </c>
      <c r="BD2105" s="12" t="s">
        <v>7891</v>
      </c>
      <c r="BE2105" s="12" t="s">
        <v>2960</v>
      </c>
      <c r="BF2105" s="12" t="s">
        <v>7891</v>
      </c>
      <c r="BG2105" s="12" t="s">
        <v>8515</v>
      </c>
      <c r="BH2105" s="12" t="s">
        <v>7891</v>
      </c>
      <c r="BI2105" s="12" t="s">
        <v>7891</v>
      </c>
      <c r="BJ2105" s="12" t="s">
        <v>7891</v>
      </c>
      <c r="BK2105" s="12" t="s">
        <v>7891</v>
      </c>
      <c r="BL2105" s="12" t="s">
        <v>7891</v>
      </c>
      <c r="BM2105" s="12" t="s">
        <v>7891</v>
      </c>
      <c r="BN2105" s="12" t="s">
        <v>7891</v>
      </c>
      <c r="BO2105" s="12" t="s">
        <v>7891</v>
      </c>
      <c r="BP2105" s="12" t="s">
        <v>7891</v>
      </c>
      <c r="BQ2105" s="12" t="s">
        <v>7891</v>
      </c>
      <c r="BR2105" s="12" t="s">
        <v>8529</v>
      </c>
    </row>
    <row r="2106" spans="1:70" s="12" customFormat="1" ht="13" x14ac:dyDescent="0.3">
      <c r="A2106" s="12" t="s">
        <v>2112</v>
      </c>
      <c r="B2106" s="12" t="s">
        <v>2083</v>
      </c>
      <c r="C2106" s="14">
        <v>2021</v>
      </c>
      <c r="D2106" s="12" t="s">
        <v>2082</v>
      </c>
      <c r="E2106" s="12" t="s">
        <v>2034</v>
      </c>
      <c r="F2106" s="12" t="s">
        <v>2087</v>
      </c>
      <c r="G2106" s="12" t="str">
        <f>"04194217"</f>
        <v>04194217</v>
      </c>
      <c r="H2106" s="12" t="str">
        <f>"9798678153623"</f>
        <v>9798678153623</v>
      </c>
      <c r="I2106" s="12" t="str">
        <f>"20210101"</f>
        <v>20210101</v>
      </c>
      <c r="J2106" s="12">
        <v>82</v>
      </c>
      <c r="K2106" s="12" t="s">
        <v>2084</v>
      </c>
      <c r="N2106" s="12" t="s">
        <v>2085</v>
      </c>
      <c r="P2106" s="12" t="s">
        <v>2037</v>
      </c>
      <c r="Q2106" s="12" t="s">
        <v>2038</v>
      </c>
      <c r="R2106" s="12" t="s">
        <v>2086</v>
      </c>
      <c r="T2106" s="12" t="s">
        <v>2087</v>
      </c>
      <c r="U2106" s="12" t="s">
        <v>2088</v>
      </c>
    </row>
    <row r="2107" spans="1:70" s="2" customFormat="1" ht="13" x14ac:dyDescent="0.3">
      <c r="A2107" s="2" t="s">
        <v>3856</v>
      </c>
      <c r="B2107" s="2" t="s">
        <v>2083</v>
      </c>
      <c r="C2107" s="9">
        <v>2021</v>
      </c>
      <c r="D2107" s="2" t="s">
        <v>2082</v>
      </c>
      <c r="E2107" s="2" t="s">
        <v>2034</v>
      </c>
      <c r="F2107" s="2" t="s">
        <v>2087</v>
      </c>
      <c r="G2107" s="2" t="str">
        <f>"04194217"</f>
        <v>04194217</v>
      </c>
      <c r="H2107" s="2" t="str">
        <f>"9798678153623"</f>
        <v>9798678153623</v>
      </c>
      <c r="I2107" s="2" t="str">
        <f>"20210101"</f>
        <v>20210101</v>
      </c>
      <c r="J2107" s="2">
        <v>82</v>
      </c>
      <c r="K2107" s="2" t="s">
        <v>2084</v>
      </c>
      <c r="N2107" s="2" t="s">
        <v>2085</v>
      </c>
      <c r="P2107" s="2" t="s">
        <v>2037</v>
      </c>
      <c r="Q2107" s="2" t="s">
        <v>2038</v>
      </c>
      <c r="R2107" s="2" t="s">
        <v>2086</v>
      </c>
      <c r="T2107" s="2" t="s">
        <v>2087</v>
      </c>
      <c r="U2107" s="2" t="s">
        <v>2088</v>
      </c>
    </row>
    <row r="2108" spans="1:70" s="12" customFormat="1" ht="13" x14ac:dyDescent="0.3">
      <c r="A2108" s="12" t="s">
        <v>4146</v>
      </c>
      <c r="B2108" s="12" t="s">
        <v>4119</v>
      </c>
      <c r="C2108" s="14">
        <v>2021</v>
      </c>
      <c r="D2108" s="12" t="s">
        <v>4118</v>
      </c>
      <c r="E2108" s="12" t="s">
        <v>4122</v>
      </c>
      <c r="G2108" s="12" t="s">
        <v>4120</v>
      </c>
      <c r="H2108" s="12" t="s">
        <v>4121</v>
      </c>
      <c r="K2108" s="13">
        <v>44469</v>
      </c>
      <c r="N2108" s="12" t="s">
        <v>473</v>
      </c>
    </row>
    <row r="2109" spans="1:70" s="12" customFormat="1" ht="13" x14ac:dyDescent="0.3">
      <c r="A2109" s="12" t="s">
        <v>6816</v>
      </c>
      <c r="B2109" s="12" t="s">
        <v>4119</v>
      </c>
      <c r="C2109" s="14">
        <v>2021</v>
      </c>
      <c r="D2109" s="12" t="s">
        <v>4118</v>
      </c>
      <c r="E2109" s="12" t="s">
        <v>4122</v>
      </c>
      <c r="G2109" s="12" t="s">
        <v>4120</v>
      </c>
      <c r="H2109" s="12" t="s">
        <v>4121</v>
      </c>
      <c r="K2109" s="13">
        <v>44469</v>
      </c>
      <c r="N2109" s="12" t="s">
        <v>473</v>
      </c>
    </row>
    <row r="2110" spans="1:70" s="12" customFormat="1" ht="13" x14ac:dyDescent="0.3">
      <c r="A2110" s="12" t="s">
        <v>6816</v>
      </c>
      <c r="B2110" s="12" t="s">
        <v>4771</v>
      </c>
      <c r="C2110" s="14">
        <v>2021</v>
      </c>
      <c r="D2110" s="12" t="s">
        <v>4770</v>
      </c>
      <c r="E2110" s="12" t="s">
        <v>4773</v>
      </c>
      <c r="G2110" s="12" t="s">
        <v>4772</v>
      </c>
      <c r="H2110" s="12" t="s">
        <v>4121</v>
      </c>
      <c r="K2110" s="13">
        <v>44168</v>
      </c>
      <c r="N2110" s="12" t="s">
        <v>480</v>
      </c>
    </row>
    <row r="2111" spans="1:70" s="12" customFormat="1" ht="13" x14ac:dyDescent="0.3">
      <c r="A2111" s="12" t="s">
        <v>502</v>
      </c>
      <c r="B2111" s="12" t="s">
        <v>472</v>
      </c>
      <c r="C2111" s="15" t="str">
        <f>"2021"</f>
        <v>2021</v>
      </c>
      <c r="D2111" s="12" t="s">
        <v>471</v>
      </c>
      <c r="E2111" s="12" t="s">
        <v>242</v>
      </c>
      <c r="F2111" s="12" t="s">
        <v>475</v>
      </c>
      <c r="G2111" s="12" t="str">
        <f>"00207489"</f>
        <v>00207489</v>
      </c>
      <c r="I2111" s="12" t="str">
        <f>"Dec2021"</f>
        <v>Dec2021</v>
      </c>
      <c r="J2111" s="12">
        <v>124</v>
      </c>
      <c r="M2111" s="12">
        <v>1</v>
      </c>
      <c r="N2111" s="12">
        <v>153480663</v>
      </c>
      <c r="O2111" s="12" t="s">
        <v>473</v>
      </c>
      <c r="P2111" s="12" t="s">
        <v>449</v>
      </c>
      <c r="Q2111" s="12" t="s">
        <v>442</v>
      </c>
      <c r="R2111" s="12" t="s">
        <v>474</v>
      </c>
      <c r="U2111" s="12" t="s">
        <v>476</v>
      </c>
    </row>
    <row r="2112" spans="1:70" s="2" customFormat="1" ht="13" x14ac:dyDescent="0.3">
      <c r="A2112" s="2" t="s">
        <v>1827</v>
      </c>
      <c r="B2112" s="2" t="s">
        <v>472</v>
      </c>
      <c r="C2112" s="10" t="str">
        <f>"2021"</f>
        <v>2021</v>
      </c>
      <c r="D2112" s="2" t="s">
        <v>471</v>
      </c>
      <c r="E2112" s="2" t="s">
        <v>242</v>
      </c>
      <c r="F2112" s="2" t="s">
        <v>475</v>
      </c>
      <c r="G2112" s="2" t="str">
        <f>"00207489"</f>
        <v>00207489</v>
      </c>
      <c r="I2112" s="2" t="str">
        <f>"Dec2021"</f>
        <v>Dec2021</v>
      </c>
      <c r="J2112" s="2">
        <v>124</v>
      </c>
      <c r="M2112" s="2">
        <v>1</v>
      </c>
      <c r="N2112" s="2">
        <v>153480663</v>
      </c>
      <c r="O2112" s="2" t="s">
        <v>473</v>
      </c>
      <c r="P2112" s="2" t="s">
        <v>449</v>
      </c>
      <c r="Q2112" s="2" t="s">
        <v>442</v>
      </c>
      <c r="R2112" s="2" t="s">
        <v>474</v>
      </c>
      <c r="U2112" s="2" t="s">
        <v>476</v>
      </c>
    </row>
    <row r="2113" spans="1:70" s="2" customFormat="1" ht="13" x14ac:dyDescent="0.3">
      <c r="A2113" s="2" t="s">
        <v>502</v>
      </c>
      <c r="B2113" s="2" t="s">
        <v>478</v>
      </c>
      <c r="C2113" s="10" t="str">
        <f>"2021"</f>
        <v>2021</v>
      </c>
      <c r="D2113" s="2" t="s">
        <v>477</v>
      </c>
      <c r="E2113" s="2" t="s">
        <v>479</v>
      </c>
      <c r="F2113" s="2" t="s">
        <v>483</v>
      </c>
      <c r="G2113" s="2" t="str">
        <f>"09697330"</f>
        <v>09697330</v>
      </c>
      <c r="I2113" s="2" t="str">
        <f>"Aug2021"</f>
        <v>Aug2021</v>
      </c>
      <c r="J2113" s="2">
        <v>28</v>
      </c>
      <c r="K2113" s="2">
        <v>5</v>
      </c>
      <c r="L2113" s="2">
        <v>670</v>
      </c>
      <c r="M2113" s="2">
        <v>17</v>
      </c>
      <c r="N2113" s="2">
        <v>151896563</v>
      </c>
      <c r="O2113" s="2" t="s">
        <v>480</v>
      </c>
      <c r="P2113" s="2" t="s">
        <v>481</v>
      </c>
      <c r="Q2113" s="2" t="s">
        <v>442</v>
      </c>
      <c r="R2113" s="2" t="s">
        <v>482</v>
      </c>
      <c r="U2113" s="2" t="s">
        <v>484</v>
      </c>
    </row>
    <row r="2114" spans="1:70" s="12" customFormat="1" ht="13" x14ac:dyDescent="0.3">
      <c r="A2114" s="12" t="s">
        <v>1827</v>
      </c>
      <c r="B2114" s="12" t="s">
        <v>478</v>
      </c>
      <c r="C2114" s="15" t="str">
        <f>"2021"</f>
        <v>2021</v>
      </c>
      <c r="D2114" s="12" t="s">
        <v>477</v>
      </c>
      <c r="E2114" s="12" t="s">
        <v>479</v>
      </c>
      <c r="F2114" s="12" t="s">
        <v>483</v>
      </c>
      <c r="G2114" s="12" t="str">
        <f>"09697330"</f>
        <v>09697330</v>
      </c>
      <c r="I2114" s="12" t="str">
        <f>"Aug2021"</f>
        <v>Aug2021</v>
      </c>
      <c r="J2114" s="12">
        <v>28</v>
      </c>
      <c r="K2114" s="12">
        <v>5</v>
      </c>
      <c r="L2114" s="12">
        <v>670</v>
      </c>
      <c r="M2114" s="12">
        <v>17</v>
      </c>
      <c r="N2114" s="12">
        <v>151896563</v>
      </c>
      <c r="O2114" s="12" t="s">
        <v>480</v>
      </c>
      <c r="P2114" s="12" t="s">
        <v>481</v>
      </c>
      <c r="Q2114" s="12" t="s">
        <v>442</v>
      </c>
      <c r="R2114" s="12" t="s">
        <v>482</v>
      </c>
      <c r="U2114" s="12" t="s">
        <v>484</v>
      </c>
    </row>
    <row r="2115" spans="1:70" s="2" customFormat="1" ht="13" x14ac:dyDescent="0.3">
      <c r="A2115" s="2" t="s">
        <v>11404</v>
      </c>
      <c r="B2115" s="2" t="s">
        <v>9170</v>
      </c>
      <c r="C2115" s="9" t="s">
        <v>7891</v>
      </c>
      <c r="D2115" s="2" t="s">
        <v>9171</v>
      </c>
      <c r="E2115" s="2" t="s">
        <v>9172</v>
      </c>
      <c r="U2115" s="2" t="s">
        <v>7891</v>
      </c>
      <c r="V2115" s="2" t="s">
        <v>9173</v>
      </c>
      <c r="W2115" s="2" t="s">
        <v>7891</v>
      </c>
      <c r="X2115" s="2" t="s">
        <v>7891</v>
      </c>
      <c r="Y2115" s="2" t="s">
        <v>7891</v>
      </c>
      <c r="Z2115" s="2" t="s">
        <v>7891</v>
      </c>
      <c r="AA2115" s="2" t="s">
        <v>7891</v>
      </c>
      <c r="AB2115" s="2" t="s">
        <v>9174</v>
      </c>
      <c r="AC2115" s="2" t="s">
        <v>7891</v>
      </c>
      <c r="AD2115" s="2" t="s">
        <v>7891</v>
      </c>
      <c r="AE2115" s="2" t="s">
        <v>7891</v>
      </c>
      <c r="AF2115" s="2" t="s">
        <v>7891</v>
      </c>
      <c r="AG2115" s="2" t="s">
        <v>7891</v>
      </c>
      <c r="AH2115" s="2" t="s">
        <v>7891</v>
      </c>
      <c r="AI2115" s="2" t="s">
        <v>7891</v>
      </c>
      <c r="AJ2115" s="2" t="s">
        <v>7891</v>
      </c>
      <c r="AK2115" s="2" t="s">
        <v>7891</v>
      </c>
      <c r="AL2115" s="2" t="s">
        <v>7891</v>
      </c>
      <c r="AM2115" s="2" t="s">
        <v>7891</v>
      </c>
      <c r="AN2115" s="2" t="s">
        <v>7891</v>
      </c>
      <c r="AO2115" s="2" t="s">
        <v>9175</v>
      </c>
      <c r="AP2115" s="2" t="s">
        <v>9176</v>
      </c>
      <c r="AQ2115" s="2" t="s">
        <v>7891</v>
      </c>
      <c r="AR2115" s="2" t="s">
        <v>7891</v>
      </c>
      <c r="AS2115" s="2" t="s">
        <v>7891</v>
      </c>
      <c r="AT2115" s="2" t="s">
        <v>7891</v>
      </c>
      <c r="AU2115" s="2" t="s">
        <v>7891</v>
      </c>
      <c r="AV2115" s="2" t="s">
        <v>7891</v>
      </c>
      <c r="AW2115" s="2" t="s">
        <v>7891</v>
      </c>
      <c r="AX2115" s="2" t="s">
        <v>7891</v>
      </c>
      <c r="AY2115" s="2" t="s">
        <v>7891</v>
      </c>
      <c r="AZ2115" s="2" t="s">
        <v>7891</v>
      </c>
      <c r="BA2115" s="2" t="s">
        <v>7891</v>
      </c>
      <c r="BB2115" s="2" t="s">
        <v>7891</v>
      </c>
      <c r="BC2115" s="2" t="s">
        <v>7891</v>
      </c>
      <c r="BD2115" s="2" t="s">
        <v>7891</v>
      </c>
      <c r="BE2115" s="2" t="s">
        <v>9177</v>
      </c>
      <c r="BF2115" s="2" t="s">
        <v>7891</v>
      </c>
      <c r="BG2115" s="2" t="s">
        <v>9145</v>
      </c>
      <c r="BH2115" s="2" t="s">
        <v>7891</v>
      </c>
      <c r="BI2115" s="2" t="s">
        <v>7891</v>
      </c>
      <c r="BJ2115" s="2" t="s">
        <v>7891</v>
      </c>
      <c r="BK2115" s="2" t="s">
        <v>7891</v>
      </c>
      <c r="BL2115" s="2" t="s">
        <v>7891</v>
      </c>
      <c r="BM2115" s="2">
        <v>34559328</v>
      </c>
      <c r="BN2115" s="2" t="s">
        <v>7891</v>
      </c>
      <c r="BO2115" s="2" t="s">
        <v>7891</v>
      </c>
      <c r="BP2115" s="2" t="s">
        <v>7891</v>
      </c>
      <c r="BQ2115" s="2" t="s">
        <v>7891</v>
      </c>
      <c r="BR2115" s="2" t="s">
        <v>9178</v>
      </c>
    </row>
    <row r="2116" spans="1:70" s="2" customFormat="1" ht="13" x14ac:dyDescent="0.3">
      <c r="A2116" s="2" t="s">
        <v>6816</v>
      </c>
      <c r="B2116" s="2" t="s">
        <v>6757</v>
      </c>
      <c r="C2116" s="9">
        <v>2022</v>
      </c>
      <c r="D2116" s="2" t="s">
        <v>6756</v>
      </c>
      <c r="E2116" s="2" t="s">
        <v>6241</v>
      </c>
      <c r="G2116" s="2" t="s">
        <v>6758</v>
      </c>
      <c r="H2116" s="2" t="s">
        <v>6759</v>
      </c>
      <c r="K2116" s="11">
        <v>44572</v>
      </c>
      <c r="L2116" s="2" t="s">
        <v>6760</v>
      </c>
      <c r="N2116" s="2" t="s">
        <v>6761</v>
      </c>
    </row>
    <row r="2117" spans="1:70" s="12" customFormat="1" ht="13" x14ac:dyDescent="0.3">
      <c r="A2117" s="12" t="s">
        <v>11404</v>
      </c>
      <c r="B2117" s="12" t="s">
        <v>8688</v>
      </c>
      <c r="C2117" s="14" t="s">
        <v>7891</v>
      </c>
      <c r="D2117" s="12" t="s">
        <v>6756</v>
      </c>
      <c r="E2117" s="12" t="s">
        <v>8689</v>
      </c>
      <c r="U2117" s="12" t="s">
        <v>7891</v>
      </c>
      <c r="V2117" s="12" t="s">
        <v>8690</v>
      </c>
      <c r="W2117" s="12" t="s">
        <v>7891</v>
      </c>
      <c r="X2117" s="12" t="s">
        <v>7891</v>
      </c>
      <c r="Y2117" s="12" t="s">
        <v>7891</v>
      </c>
      <c r="Z2117" s="12" t="s">
        <v>7891</v>
      </c>
      <c r="AA2117" s="12" t="s">
        <v>7891</v>
      </c>
      <c r="AB2117" s="12" t="s">
        <v>8691</v>
      </c>
      <c r="AC2117" s="12" t="s">
        <v>7891</v>
      </c>
      <c r="AD2117" s="12" t="s">
        <v>7891</v>
      </c>
      <c r="AE2117" s="12" t="s">
        <v>7891</v>
      </c>
      <c r="AF2117" s="12" t="s">
        <v>7891</v>
      </c>
      <c r="AG2117" s="12" t="s">
        <v>7891</v>
      </c>
      <c r="AH2117" s="12" t="s">
        <v>7891</v>
      </c>
      <c r="AI2117" s="12" t="s">
        <v>7891</v>
      </c>
      <c r="AJ2117" s="12" t="s">
        <v>7891</v>
      </c>
      <c r="AK2117" s="12" t="s">
        <v>7891</v>
      </c>
      <c r="AL2117" s="12" t="s">
        <v>7891</v>
      </c>
      <c r="AM2117" s="12" t="s">
        <v>7891</v>
      </c>
      <c r="AN2117" s="12" t="s">
        <v>7891</v>
      </c>
      <c r="AO2117" s="12" t="s">
        <v>7891</v>
      </c>
      <c r="AP2117" s="12" t="s">
        <v>8692</v>
      </c>
      <c r="AQ2117" s="12" t="s">
        <v>7891</v>
      </c>
      <c r="AR2117" s="12" t="s">
        <v>7891</v>
      </c>
      <c r="AS2117" s="12" t="s">
        <v>7891</v>
      </c>
      <c r="AT2117" s="12" t="s">
        <v>8621</v>
      </c>
      <c r="AU2117" s="12">
        <v>2022</v>
      </c>
      <c r="AV2117" s="12">
        <v>23</v>
      </c>
      <c r="AW2117" s="12">
        <v>1</v>
      </c>
      <c r="AX2117" s="12" t="s">
        <v>7891</v>
      </c>
      <c r="AY2117" s="12" t="s">
        <v>7891</v>
      </c>
      <c r="AZ2117" s="12" t="s">
        <v>7891</v>
      </c>
      <c r="BA2117" s="12" t="s">
        <v>7891</v>
      </c>
      <c r="BB2117" s="12" t="s">
        <v>7891</v>
      </c>
      <c r="BC2117" s="12" t="s">
        <v>7891</v>
      </c>
      <c r="BD2117" s="12">
        <v>575</v>
      </c>
      <c r="BE2117" s="12" t="s">
        <v>6761</v>
      </c>
      <c r="BF2117" s="12" t="s">
        <v>7891</v>
      </c>
      <c r="BG2117" s="12" t="s">
        <v>7891</v>
      </c>
      <c r="BH2117" s="12" t="s">
        <v>7891</v>
      </c>
      <c r="BI2117" s="12" t="s">
        <v>7891</v>
      </c>
      <c r="BJ2117" s="12" t="s">
        <v>7891</v>
      </c>
      <c r="BK2117" s="12" t="s">
        <v>7891</v>
      </c>
      <c r="BL2117" s="12" t="s">
        <v>7891</v>
      </c>
      <c r="BM2117" s="12">
        <v>35008999</v>
      </c>
      <c r="BN2117" s="12" t="s">
        <v>7891</v>
      </c>
      <c r="BO2117" s="12" t="s">
        <v>7891</v>
      </c>
      <c r="BP2117" s="12" t="s">
        <v>7891</v>
      </c>
      <c r="BQ2117" s="12" t="s">
        <v>7891</v>
      </c>
      <c r="BR2117" s="12" t="s">
        <v>8693</v>
      </c>
    </row>
    <row r="2118" spans="1:70" s="2" customFormat="1" ht="13" x14ac:dyDescent="0.3">
      <c r="A2118" s="2" t="s">
        <v>6816</v>
      </c>
      <c r="B2118" s="2" t="s">
        <v>5335</v>
      </c>
      <c r="C2118" s="9">
        <v>2021</v>
      </c>
      <c r="D2118" s="2" t="s">
        <v>5334</v>
      </c>
      <c r="E2118" s="2" t="s">
        <v>5338</v>
      </c>
      <c r="G2118" s="2" t="s">
        <v>5336</v>
      </c>
      <c r="H2118" s="2" t="s">
        <v>5337</v>
      </c>
      <c r="K2118" s="11">
        <v>44490</v>
      </c>
      <c r="L2118" s="2" t="s">
        <v>5339</v>
      </c>
      <c r="N2118" s="2" t="s">
        <v>5340</v>
      </c>
    </row>
    <row r="2119" spans="1:70" s="12" customFormat="1" ht="13" x14ac:dyDescent="0.3">
      <c r="A2119" s="12" t="s">
        <v>11404</v>
      </c>
      <c r="B2119" s="12" t="s">
        <v>9132</v>
      </c>
      <c r="C2119" s="14" t="s">
        <v>7891</v>
      </c>
      <c r="D2119" s="12" t="s">
        <v>5334</v>
      </c>
      <c r="E2119" s="12" t="s">
        <v>9133</v>
      </c>
      <c r="U2119" s="12" t="s">
        <v>7891</v>
      </c>
      <c r="V2119" s="12" t="s">
        <v>9134</v>
      </c>
      <c r="W2119" s="12" t="s">
        <v>7891</v>
      </c>
      <c r="X2119" s="12" t="s">
        <v>7891</v>
      </c>
      <c r="Y2119" s="12" t="s">
        <v>7891</v>
      </c>
      <c r="Z2119" s="12" t="s">
        <v>7891</v>
      </c>
      <c r="AA2119" s="12" t="s">
        <v>7891</v>
      </c>
      <c r="AB2119" s="12" t="s">
        <v>9135</v>
      </c>
      <c r="AC2119" s="12" t="s">
        <v>7891</v>
      </c>
      <c r="AD2119" s="12" t="s">
        <v>7891</v>
      </c>
      <c r="AE2119" s="12" t="s">
        <v>7891</v>
      </c>
      <c r="AF2119" s="12" t="s">
        <v>7891</v>
      </c>
      <c r="AG2119" s="12" t="s">
        <v>7891</v>
      </c>
      <c r="AH2119" s="12" t="s">
        <v>7891</v>
      </c>
      <c r="AI2119" s="12" t="s">
        <v>7891</v>
      </c>
      <c r="AJ2119" s="12" t="s">
        <v>7891</v>
      </c>
      <c r="AK2119" s="12" t="s">
        <v>7891</v>
      </c>
      <c r="AL2119" s="12" t="s">
        <v>7891</v>
      </c>
      <c r="AM2119" s="12" t="s">
        <v>7891</v>
      </c>
      <c r="AN2119" s="12" t="s">
        <v>7891</v>
      </c>
      <c r="AO2119" s="12" t="s">
        <v>9136</v>
      </c>
      <c r="AP2119" s="12" t="s">
        <v>9137</v>
      </c>
      <c r="AQ2119" s="12" t="s">
        <v>7891</v>
      </c>
      <c r="AR2119" s="12" t="s">
        <v>7891</v>
      </c>
      <c r="AS2119" s="12" t="s">
        <v>7891</v>
      </c>
      <c r="AT2119" s="12" t="s">
        <v>9082</v>
      </c>
      <c r="AU2119" s="12">
        <v>2021</v>
      </c>
      <c r="AV2119" s="12">
        <v>32</v>
      </c>
      <c r="AW2119" s="12">
        <v>4</v>
      </c>
      <c r="AX2119" s="12" t="s">
        <v>7891</v>
      </c>
      <c r="AY2119" s="12" t="s">
        <v>7891</v>
      </c>
      <c r="AZ2119" s="12" t="s">
        <v>7891</v>
      </c>
      <c r="BA2119" s="12" t="s">
        <v>7891</v>
      </c>
      <c r="BB2119" s="12">
        <v>144</v>
      </c>
      <c r="BC2119" s="12">
        <v>153</v>
      </c>
      <c r="BD2119" s="12" t="s">
        <v>7891</v>
      </c>
      <c r="BE2119" s="12" t="s">
        <v>5340</v>
      </c>
      <c r="BF2119" s="12" t="s">
        <v>7891</v>
      </c>
      <c r="BG2119" s="12" t="s">
        <v>7891</v>
      </c>
      <c r="BH2119" s="12" t="s">
        <v>7891</v>
      </c>
      <c r="BI2119" s="12" t="s">
        <v>7891</v>
      </c>
      <c r="BJ2119" s="12" t="s">
        <v>7891</v>
      </c>
      <c r="BK2119" s="12" t="s">
        <v>7891</v>
      </c>
      <c r="BL2119" s="12" t="s">
        <v>7891</v>
      </c>
      <c r="BM2119" s="12">
        <v>34671187</v>
      </c>
      <c r="BN2119" s="12" t="s">
        <v>7891</v>
      </c>
      <c r="BO2119" s="12" t="s">
        <v>7891</v>
      </c>
      <c r="BP2119" s="12" t="s">
        <v>7891</v>
      </c>
      <c r="BQ2119" s="12" t="s">
        <v>7891</v>
      </c>
      <c r="BR2119" s="12" t="s">
        <v>9138</v>
      </c>
    </row>
    <row r="2120" spans="1:70" s="12" customFormat="1" ht="13" x14ac:dyDescent="0.3">
      <c r="A2120" s="12" t="s">
        <v>7977</v>
      </c>
      <c r="B2120" s="12" t="s">
        <v>7911</v>
      </c>
      <c r="C2120" s="14" t="s">
        <v>7891</v>
      </c>
      <c r="D2120" s="12" t="s">
        <v>7912</v>
      </c>
      <c r="E2120" s="12" t="s">
        <v>7913</v>
      </c>
      <c r="U2120" s="12" t="s">
        <v>7891</v>
      </c>
      <c r="V2120" s="12" t="s">
        <v>7891</v>
      </c>
      <c r="W2120" s="12" t="s">
        <v>7891</v>
      </c>
      <c r="X2120" s="12" t="s">
        <v>7891</v>
      </c>
      <c r="Y2120" s="12" t="s">
        <v>7891</v>
      </c>
      <c r="Z2120" s="12" t="s">
        <v>7891</v>
      </c>
      <c r="AA2120" s="12" t="s">
        <v>7891</v>
      </c>
      <c r="AB2120" s="12" t="s">
        <v>7914</v>
      </c>
      <c r="AC2120" s="12" t="s">
        <v>7891</v>
      </c>
      <c r="AD2120" s="12" t="s">
        <v>7891</v>
      </c>
      <c r="AE2120" s="12" t="s">
        <v>7891</v>
      </c>
      <c r="AF2120" s="12" t="s">
        <v>7891</v>
      </c>
      <c r="AG2120" s="12" t="s">
        <v>7891</v>
      </c>
      <c r="AH2120" s="12" t="s">
        <v>7891</v>
      </c>
      <c r="AI2120" s="12" t="s">
        <v>7891</v>
      </c>
      <c r="AJ2120" s="12" t="s">
        <v>7891</v>
      </c>
      <c r="AK2120" s="12" t="s">
        <v>7891</v>
      </c>
      <c r="AL2120" s="12" t="s">
        <v>7891</v>
      </c>
      <c r="AM2120" s="12" t="s">
        <v>7891</v>
      </c>
      <c r="AN2120" s="12" t="s">
        <v>7891</v>
      </c>
      <c r="AO2120" s="12" t="s">
        <v>182</v>
      </c>
      <c r="AP2120" s="12" t="s">
        <v>7915</v>
      </c>
      <c r="AQ2120" s="12" t="s">
        <v>7891</v>
      </c>
      <c r="AR2120" s="12" t="s">
        <v>7891</v>
      </c>
      <c r="AS2120" s="12" t="s">
        <v>7891</v>
      </c>
      <c r="AT2120" s="12" t="s">
        <v>7916</v>
      </c>
      <c r="AU2120" s="12">
        <v>2021</v>
      </c>
      <c r="AV2120" s="12">
        <v>22</v>
      </c>
      <c r="AW2120" s="12">
        <v>2</v>
      </c>
      <c r="AX2120" s="12" t="s">
        <v>7891</v>
      </c>
      <c r="AY2120" s="12" t="s">
        <v>7891</v>
      </c>
      <c r="AZ2120" s="12" t="s">
        <v>7891</v>
      </c>
      <c r="BA2120" s="12" t="s">
        <v>7891</v>
      </c>
      <c r="BB2120" s="12">
        <v>298</v>
      </c>
      <c r="BC2120" s="12">
        <v>305</v>
      </c>
      <c r="BD2120" s="12" t="s">
        <v>7891</v>
      </c>
      <c r="BE2120" s="12" t="s">
        <v>7917</v>
      </c>
      <c r="BF2120" s="12" t="s">
        <v>7891</v>
      </c>
      <c r="BG2120" s="12" t="s">
        <v>7891</v>
      </c>
      <c r="BH2120" s="12" t="s">
        <v>7891</v>
      </c>
      <c r="BI2120" s="12" t="s">
        <v>7891</v>
      </c>
      <c r="BJ2120" s="12" t="s">
        <v>7891</v>
      </c>
      <c r="BK2120" s="12" t="s">
        <v>7891</v>
      </c>
      <c r="BL2120" s="12" t="s">
        <v>7891</v>
      </c>
      <c r="BM2120" s="12" t="s">
        <v>7891</v>
      </c>
      <c r="BN2120" s="12" t="s">
        <v>7891</v>
      </c>
      <c r="BO2120" s="12" t="s">
        <v>7891</v>
      </c>
      <c r="BP2120" s="12" t="s">
        <v>7891</v>
      </c>
      <c r="BQ2120" s="12" t="s">
        <v>7891</v>
      </c>
      <c r="BR2120" s="12" t="s">
        <v>7918</v>
      </c>
    </row>
    <row r="2121" spans="1:70" s="2" customFormat="1" ht="13" x14ac:dyDescent="0.3">
      <c r="A2121" s="2" t="s">
        <v>11404</v>
      </c>
      <c r="B2121" s="2" t="s">
        <v>7911</v>
      </c>
      <c r="C2121" s="9" t="s">
        <v>7891</v>
      </c>
      <c r="D2121" s="2" t="s">
        <v>7912</v>
      </c>
      <c r="E2121" s="2" t="s">
        <v>7913</v>
      </c>
      <c r="U2121" s="2" t="s">
        <v>7891</v>
      </c>
      <c r="V2121" s="2" t="s">
        <v>10037</v>
      </c>
      <c r="W2121" s="2" t="s">
        <v>7891</v>
      </c>
      <c r="X2121" s="2" t="s">
        <v>7891</v>
      </c>
      <c r="Y2121" s="2" t="s">
        <v>7891</v>
      </c>
      <c r="Z2121" s="2" t="s">
        <v>7891</v>
      </c>
      <c r="AA2121" s="2" t="s">
        <v>7891</v>
      </c>
      <c r="AB2121" s="2" t="s">
        <v>7914</v>
      </c>
      <c r="AC2121" s="2" t="s">
        <v>7891</v>
      </c>
      <c r="AD2121" s="2" t="s">
        <v>7891</v>
      </c>
      <c r="AE2121" s="2" t="s">
        <v>7891</v>
      </c>
      <c r="AF2121" s="2" t="s">
        <v>7891</v>
      </c>
      <c r="AG2121" s="2" t="s">
        <v>7891</v>
      </c>
      <c r="AH2121" s="2" t="s">
        <v>7891</v>
      </c>
      <c r="AI2121" s="2" t="s">
        <v>7891</v>
      </c>
      <c r="AJ2121" s="2" t="s">
        <v>7891</v>
      </c>
      <c r="AK2121" s="2" t="s">
        <v>7891</v>
      </c>
      <c r="AL2121" s="2" t="s">
        <v>7891</v>
      </c>
      <c r="AM2121" s="2" t="s">
        <v>7891</v>
      </c>
      <c r="AN2121" s="2" t="s">
        <v>7891</v>
      </c>
      <c r="AO2121" s="2" t="s">
        <v>182</v>
      </c>
      <c r="AP2121" s="2" t="s">
        <v>7915</v>
      </c>
      <c r="AQ2121" s="2" t="s">
        <v>7891</v>
      </c>
      <c r="AR2121" s="2" t="s">
        <v>7891</v>
      </c>
      <c r="AS2121" s="2" t="s">
        <v>7891</v>
      </c>
      <c r="AT2121" s="2" t="s">
        <v>7916</v>
      </c>
      <c r="AU2121" s="2">
        <v>2021</v>
      </c>
      <c r="AV2121" s="2">
        <v>22</v>
      </c>
      <c r="AW2121" s="2">
        <v>2</v>
      </c>
      <c r="AX2121" s="2" t="s">
        <v>7891</v>
      </c>
      <c r="AY2121" s="2" t="s">
        <v>7891</v>
      </c>
      <c r="AZ2121" s="2" t="s">
        <v>7891</v>
      </c>
      <c r="BA2121" s="2" t="s">
        <v>7891</v>
      </c>
      <c r="BB2121" s="2">
        <v>298</v>
      </c>
      <c r="BC2121" s="2">
        <v>305</v>
      </c>
      <c r="BD2121" s="2" t="s">
        <v>7891</v>
      </c>
      <c r="BE2121" s="2" t="s">
        <v>7917</v>
      </c>
      <c r="BF2121" s="2" t="s">
        <v>7891</v>
      </c>
      <c r="BG2121" s="2" t="s">
        <v>7891</v>
      </c>
      <c r="BH2121" s="2" t="s">
        <v>7891</v>
      </c>
      <c r="BI2121" s="2" t="s">
        <v>7891</v>
      </c>
      <c r="BJ2121" s="2" t="s">
        <v>7891</v>
      </c>
      <c r="BK2121" s="2" t="s">
        <v>7891</v>
      </c>
      <c r="BL2121" s="2" t="s">
        <v>7891</v>
      </c>
      <c r="BM2121" s="2" t="s">
        <v>7891</v>
      </c>
      <c r="BN2121" s="2" t="s">
        <v>7891</v>
      </c>
      <c r="BO2121" s="2" t="s">
        <v>7891</v>
      </c>
      <c r="BP2121" s="2" t="s">
        <v>7891</v>
      </c>
      <c r="BQ2121" s="2" t="s">
        <v>7891</v>
      </c>
      <c r="BR2121" s="2" t="s">
        <v>7918</v>
      </c>
    </row>
    <row r="2122" spans="1:70" s="12" customFormat="1" ht="13" x14ac:dyDescent="0.3">
      <c r="A2122" s="12" t="s">
        <v>6816</v>
      </c>
      <c r="B2122" s="12" t="s">
        <v>5261</v>
      </c>
      <c r="C2122" s="14">
        <v>2021</v>
      </c>
      <c r="D2122" s="12" t="s">
        <v>218</v>
      </c>
      <c r="E2122" s="12" t="s">
        <v>5264</v>
      </c>
      <c r="G2122" s="12" t="s">
        <v>5262</v>
      </c>
      <c r="H2122" s="12" t="s">
        <v>5263</v>
      </c>
      <c r="K2122" s="13">
        <v>44176</v>
      </c>
      <c r="L2122" s="12" t="s">
        <v>5265</v>
      </c>
      <c r="M2122" s="12" t="s">
        <v>5266</v>
      </c>
      <c r="N2122" s="12" t="s">
        <v>222</v>
      </c>
    </row>
    <row r="2123" spans="1:70" s="12" customFormat="1" ht="13" x14ac:dyDescent="0.3">
      <c r="A2123" s="12" t="s">
        <v>11404</v>
      </c>
      <c r="B2123" s="12" t="s">
        <v>10816</v>
      </c>
      <c r="C2123" s="14" t="s">
        <v>7891</v>
      </c>
      <c r="D2123" s="12" t="s">
        <v>218</v>
      </c>
      <c r="E2123" s="12" t="s">
        <v>10817</v>
      </c>
      <c r="U2123" s="12" t="s">
        <v>7891</v>
      </c>
      <c r="V2123" s="12" t="s">
        <v>10818</v>
      </c>
      <c r="W2123" s="12" t="s">
        <v>7891</v>
      </c>
      <c r="X2123" s="12" t="s">
        <v>7891</v>
      </c>
      <c r="Y2123" s="12" t="s">
        <v>7891</v>
      </c>
      <c r="Z2123" s="12" t="s">
        <v>7891</v>
      </c>
      <c r="AA2123" s="12" t="s">
        <v>7891</v>
      </c>
      <c r="AB2123" s="12" t="s">
        <v>7891</v>
      </c>
      <c r="AC2123" s="12" t="s">
        <v>7891</v>
      </c>
      <c r="AD2123" s="12" t="s">
        <v>7891</v>
      </c>
      <c r="AE2123" s="12" t="s">
        <v>7891</v>
      </c>
      <c r="AF2123" s="12" t="s">
        <v>7891</v>
      </c>
      <c r="AG2123" s="12" t="s">
        <v>7891</v>
      </c>
      <c r="AH2123" s="12" t="s">
        <v>7891</v>
      </c>
      <c r="AI2123" s="12" t="s">
        <v>7891</v>
      </c>
      <c r="AJ2123" s="12" t="s">
        <v>7891</v>
      </c>
      <c r="AK2123" s="12" t="s">
        <v>7891</v>
      </c>
      <c r="AL2123" s="12" t="s">
        <v>7891</v>
      </c>
      <c r="AM2123" s="12" t="s">
        <v>7891</v>
      </c>
      <c r="AN2123" s="12" t="s">
        <v>7891</v>
      </c>
      <c r="AO2123" s="12" t="s">
        <v>224</v>
      </c>
      <c r="AP2123" s="12" t="s">
        <v>10819</v>
      </c>
      <c r="AQ2123" s="12" t="s">
        <v>7891</v>
      </c>
      <c r="AR2123" s="12" t="s">
        <v>7891</v>
      </c>
      <c r="AS2123" s="12" t="s">
        <v>7891</v>
      </c>
      <c r="AT2123" s="12" t="s">
        <v>7945</v>
      </c>
      <c r="AU2123" s="12">
        <v>2021</v>
      </c>
      <c r="AV2123" s="12">
        <v>44</v>
      </c>
      <c r="AW2123" s="12">
        <v>1</v>
      </c>
      <c r="AX2123" s="12" t="s">
        <v>7891</v>
      </c>
      <c r="AY2123" s="12" t="s">
        <v>7891</v>
      </c>
      <c r="AZ2123" s="12" t="s">
        <v>7891</v>
      </c>
      <c r="BA2123" s="12" t="s">
        <v>7891</v>
      </c>
      <c r="BB2123" s="12">
        <v>129</v>
      </c>
      <c r="BC2123" s="12">
        <v>137</v>
      </c>
      <c r="BD2123" s="12" t="s">
        <v>7891</v>
      </c>
      <c r="BE2123" s="12" t="s">
        <v>222</v>
      </c>
      <c r="BF2123" s="12" t="s">
        <v>7891</v>
      </c>
      <c r="BG2123" s="12" t="s">
        <v>10795</v>
      </c>
      <c r="BH2123" s="12" t="s">
        <v>7891</v>
      </c>
      <c r="BI2123" s="12" t="s">
        <v>7891</v>
      </c>
      <c r="BJ2123" s="12" t="s">
        <v>7891</v>
      </c>
      <c r="BK2123" s="12" t="s">
        <v>7891</v>
      </c>
      <c r="BL2123" s="12" t="s">
        <v>7891</v>
      </c>
      <c r="BM2123" s="12">
        <v>33305830</v>
      </c>
      <c r="BN2123" s="12" t="s">
        <v>7891</v>
      </c>
      <c r="BO2123" s="12" t="s">
        <v>7891</v>
      </c>
      <c r="BP2123" s="12" t="s">
        <v>7891</v>
      </c>
      <c r="BQ2123" s="12" t="s">
        <v>7891</v>
      </c>
      <c r="BR2123" s="12" t="s">
        <v>10820</v>
      </c>
    </row>
    <row r="2124" spans="1:70" s="12" customFormat="1" ht="13" x14ac:dyDescent="0.3">
      <c r="A2124" s="12" t="s">
        <v>1827</v>
      </c>
      <c r="B2124" s="12" t="s">
        <v>1712</v>
      </c>
      <c r="C2124" s="15">
        <v>2021</v>
      </c>
      <c r="D2124" s="12" t="s">
        <v>1711</v>
      </c>
      <c r="E2124" s="12" t="s">
        <v>227</v>
      </c>
      <c r="F2124" s="12" t="s">
        <v>1714</v>
      </c>
      <c r="G2124" s="12" t="str">
        <f>"01606891"</f>
        <v>01606891</v>
      </c>
      <c r="I2124" s="12" t="str">
        <f>"Feb2021"</f>
        <v>Feb2021</v>
      </c>
      <c r="J2124" s="12">
        <v>44</v>
      </c>
      <c r="K2124" s="12">
        <v>1</v>
      </c>
      <c r="L2124" s="12">
        <v>129</v>
      </c>
      <c r="M2124" s="12">
        <v>9</v>
      </c>
      <c r="N2124" s="12">
        <v>148362692</v>
      </c>
      <c r="O2124" s="12" t="s">
        <v>222</v>
      </c>
      <c r="P2124" s="12" t="s">
        <v>726</v>
      </c>
      <c r="Q2124" s="12" t="s">
        <v>442</v>
      </c>
      <c r="R2124" s="12" t="s">
        <v>1713</v>
      </c>
      <c r="U2124" s="12" t="s">
        <v>1715</v>
      </c>
    </row>
    <row r="2125" spans="1:70" s="12" customFormat="1" ht="13" x14ac:dyDescent="0.3">
      <c r="A2125" s="12" t="s">
        <v>3856</v>
      </c>
      <c r="B2125" s="12" t="s">
        <v>1712</v>
      </c>
      <c r="C2125" s="14">
        <v>2021</v>
      </c>
      <c r="D2125" s="12" t="s">
        <v>1711</v>
      </c>
      <c r="E2125" s="12" t="s">
        <v>227</v>
      </c>
      <c r="F2125" s="12" t="s">
        <v>3773</v>
      </c>
      <c r="G2125" s="12" t="str">
        <f>"01606891"</f>
        <v>01606891</v>
      </c>
      <c r="I2125" s="12" t="str">
        <f>"20210201"</f>
        <v>20210201</v>
      </c>
      <c r="J2125" s="12">
        <v>44</v>
      </c>
      <c r="K2125" s="12">
        <v>1</v>
      </c>
      <c r="L2125" s="12">
        <v>129</v>
      </c>
      <c r="M2125" s="12">
        <v>9</v>
      </c>
      <c r="N2125" s="12" t="s">
        <v>3771</v>
      </c>
      <c r="O2125" s="12" t="s">
        <v>222</v>
      </c>
      <c r="P2125" s="12" t="s">
        <v>2260</v>
      </c>
      <c r="Q2125" s="12" t="s">
        <v>1495</v>
      </c>
      <c r="R2125" s="12" t="s">
        <v>3772</v>
      </c>
      <c r="T2125" s="12" t="s">
        <v>3773</v>
      </c>
      <c r="U2125" s="12" t="s">
        <v>3774</v>
      </c>
    </row>
    <row r="2126" spans="1:70" s="2" customFormat="1" ht="13" x14ac:dyDescent="0.3">
      <c r="A2126" s="2" t="s">
        <v>323</v>
      </c>
      <c r="B2126" s="2" t="s">
        <v>220</v>
      </c>
      <c r="C2126" s="6">
        <v>2021</v>
      </c>
      <c r="D2126" s="2" t="s">
        <v>218</v>
      </c>
      <c r="E2126" s="2" t="s">
        <v>227</v>
      </c>
      <c r="F2126" s="2" t="s">
        <v>219</v>
      </c>
      <c r="G2126" s="2" t="s">
        <v>221</v>
      </c>
      <c r="H2126" s="2" t="s">
        <v>222</v>
      </c>
      <c r="I2126" s="2" t="s">
        <v>14</v>
      </c>
      <c r="J2126" s="2" t="s">
        <v>223</v>
      </c>
      <c r="L2126" s="2" t="s">
        <v>224</v>
      </c>
      <c r="M2126" s="2" t="s">
        <v>89</v>
      </c>
      <c r="N2126" s="2" t="s">
        <v>18</v>
      </c>
      <c r="O2126" s="2" t="s">
        <v>18</v>
      </c>
      <c r="P2126" s="2" t="s">
        <v>225</v>
      </c>
      <c r="Q2126" s="2" t="s">
        <v>20</v>
      </c>
      <c r="R2126" s="2" t="s">
        <v>226</v>
      </c>
      <c r="T2126" s="2" t="s">
        <v>23</v>
      </c>
      <c r="U2126" s="2" t="s">
        <v>212</v>
      </c>
      <c r="V2126" s="2" t="s">
        <v>228</v>
      </c>
      <c r="W2126" s="2" t="s">
        <v>229</v>
      </c>
      <c r="Y2126" s="2" t="s">
        <v>230</v>
      </c>
      <c r="Z2126" s="2" t="s">
        <v>231</v>
      </c>
      <c r="AA2126" s="2" t="s">
        <v>229</v>
      </c>
      <c r="AB2126" s="2" t="s">
        <v>232</v>
      </c>
      <c r="AC2126" s="2" t="s">
        <v>30</v>
      </c>
    </row>
    <row r="2127" spans="1:70" s="2" customFormat="1" ht="13" x14ac:dyDescent="0.3">
      <c r="A2127" s="2" t="s">
        <v>6816</v>
      </c>
      <c r="B2127" s="2" t="s">
        <v>5007</v>
      </c>
      <c r="C2127" s="9">
        <v>2021</v>
      </c>
      <c r="D2127" s="2" t="s">
        <v>5006</v>
      </c>
      <c r="E2127" s="2" t="s">
        <v>5010</v>
      </c>
      <c r="G2127" s="2" t="s">
        <v>5008</v>
      </c>
      <c r="H2127" s="2" t="s">
        <v>5009</v>
      </c>
      <c r="K2127" s="11">
        <v>44207</v>
      </c>
      <c r="N2127" s="2" t="s">
        <v>690</v>
      </c>
    </row>
    <row r="2128" spans="1:70" s="12" customFormat="1" ht="13" x14ac:dyDescent="0.3">
      <c r="A2128" s="12" t="s">
        <v>7079</v>
      </c>
      <c r="B2128" s="12" t="s">
        <v>5007</v>
      </c>
      <c r="C2128" s="14">
        <v>2021</v>
      </c>
      <c r="D2128" s="12" t="s">
        <v>5006</v>
      </c>
      <c r="E2128" s="12" t="s">
        <v>5010</v>
      </c>
      <c r="G2128" s="12" t="s">
        <v>5008</v>
      </c>
      <c r="H2128" s="12" t="s">
        <v>5009</v>
      </c>
      <c r="K2128" s="13">
        <v>44207</v>
      </c>
      <c r="N2128" s="12" t="s">
        <v>690</v>
      </c>
    </row>
    <row r="2129" spans="1:70" s="12" customFormat="1" ht="13" x14ac:dyDescent="0.3">
      <c r="A2129" s="12" t="s">
        <v>7212</v>
      </c>
      <c r="B2129" s="12" t="s">
        <v>5007</v>
      </c>
      <c r="C2129" s="14">
        <v>2021</v>
      </c>
      <c r="D2129" s="12" t="s">
        <v>5006</v>
      </c>
      <c r="E2129" s="12" t="s">
        <v>5010</v>
      </c>
      <c r="G2129" s="12" t="s">
        <v>5008</v>
      </c>
      <c r="H2129" s="12" t="s">
        <v>5009</v>
      </c>
      <c r="K2129" s="13">
        <v>44207</v>
      </c>
      <c r="N2129" s="12" t="s">
        <v>690</v>
      </c>
    </row>
    <row r="2130" spans="1:70" s="12" customFormat="1" ht="13" x14ac:dyDescent="0.3">
      <c r="A2130" s="12" t="s">
        <v>6816</v>
      </c>
      <c r="B2130" s="12" t="s">
        <v>4514</v>
      </c>
      <c r="C2130" s="14">
        <v>2021</v>
      </c>
      <c r="D2130" s="12" t="s">
        <v>4513</v>
      </c>
      <c r="E2130" s="12" t="s">
        <v>2135</v>
      </c>
      <c r="G2130" s="12" t="s">
        <v>4515</v>
      </c>
      <c r="H2130" s="12" t="s">
        <v>4516</v>
      </c>
      <c r="K2130" s="13">
        <v>44468</v>
      </c>
      <c r="L2130" s="12" t="s">
        <v>4517</v>
      </c>
      <c r="N2130" s="12" t="s">
        <v>2159</v>
      </c>
    </row>
    <row r="2131" spans="1:70" s="2" customFormat="1" ht="13" x14ac:dyDescent="0.3">
      <c r="A2131" s="2" t="s">
        <v>6816</v>
      </c>
      <c r="B2131" s="2" t="s">
        <v>4690</v>
      </c>
      <c r="C2131" s="9">
        <v>2021</v>
      </c>
      <c r="D2131" s="2" t="s">
        <v>4689</v>
      </c>
      <c r="E2131" s="2" t="s">
        <v>4693</v>
      </c>
      <c r="G2131" s="2" t="s">
        <v>4691</v>
      </c>
      <c r="H2131" s="2" t="s">
        <v>4692</v>
      </c>
      <c r="K2131" s="11">
        <v>44414</v>
      </c>
      <c r="N2131" s="2" t="s">
        <v>4694</v>
      </c>
    </row>
    <row r="2132" spans="1:70" s="2" customFormat="1" ht="13" x14ac:dyDescent="0.3">
      <c r="A2132" s="2" t="s">
        <v>6816</v>
      </c>
      <c r="B2132" s="2" t="s">
        <v>4501</v>
      </c>
      <c r="C2132" s="9">
        <v>2021</v>
      </c>
      <c r="D2132" s="2" t="s">
        <v>4500</v>
      </c>
      <c r="E2132" s="2" t="s">
        <v>4137</v>
      </c>
      <c r="G2132" s="2" t="s">
        <v>4502</v>
      </c>
      <c r="H2132" s="2" t="s">
        <v>4503</v>
      </c>
      <c r="K2132" s="11">
        <v>44289</v>
      </c>
      <c r="L2132" s="2" t="s">
        <v>4504</v>
      </c>
      <c r="N2132" s="2" t="s">
        <v>4505</v>
      </c>
    </row>
    <row r="2133" spans="1:70" s="12" customFormat="1" ht="13" x14ac:dyDescent="0.3">
      <c r="A2133" s="12" t="s">
        <v>1827</v>
      </c>
      <c r="B2133" s="12" t="s">
        <v>688</v>
      </c>
      <c r="C2133" s="15" t="str">
        <f>"2021"</f>
        <v>2021</v>
      </c>
      <c r="D2133" s="12" t="s">
        <v>687</v>
      </c>
      <c r="E2133" s="12" t="s">
        <v>689</v>
      </c>
      <c r="F2133" s="12" t="s">
        <v>693</v>
      </c>
      <c r="G2133" s="12" t="str">
        <f t="shared" ref="G2133:G2138" si="5">"00472891"</f>
        <v>00472891</v>
      </c>
      <c r="I2133" s="12" t="str">
        <f>"Apr2021"</f>
        <v>Apr2021</v>
      </c>
      <c r="J2133" s="12">
        <v>50</v>
      </c>
      <c r="K2133" s="12">
        <v>4</v>
      </c>
      <c r="L2133" s="12">
        <v>753</v>
      </c>
      <c r="M2133" s="12">
        <v>14</v>
      </c>
      <c r="N2133" s="12">
        <v>149373058</v>
      </c>
      <c r="O2133" s="12" t="s">
        <v>690</v>
      </c>
      <c r="P2133" s="12" t="s">
        <v>691</v>
      </c>
      <c r="Q2133" s="12" t="s">
        <v>442</v>
      </c>
      <c r="R2133" s="12" t="s">
        <v>692</v>
      </c>
      <c r="U2133" s="12" t="s">
        <v>694</v>
      </c>
    </row>
    <row r="2134" spans="1:70" s="12" customFormat="1" ht="13" x14ac:dyDescent="0.3">
      <c r="A2134" s="12" t="s">
        <v>2013</v>
      </c>
      <c r="B2134" s="12" t="s">
        <v>688</v>
      </c>
      <c r="C2134" s="15" t="str">
        <f>"2021"</f>
        <v>2021</v>
      </c>
      <c r="D2134" s="12" t="s">
        <v>687</v>
      </c>
      <c r="E2134" s="12" t="s">
        <v>689</v>
      </c>
      <c r="F2134" s="12" t="s">
        <v>693</v>
      </c>
      <c r="G2134" s="12" t="str">
        <f t="shared" si="5"/>
        <v>00472891</v>
      </c>
      <c r="I2134" s="12" t="str">
        <f>"Apr2021"</f>
        <v>Apr2021</v>
      </c>
      <c r="J2134" s="12">
        <v>50</v>
      </c>
      <c r="K2134" s="12">
        <v>4</v>
      </c>
      <c r="L2134" s="12">
        <v>753</v>
      </c>
      <c r="M2134" s="12">
        <v>14</v>
      </c>
      <c r="N2134" s="12">
        <v>149373058</v>
      </c>
      <c r="O2134" s="12" t="s">
        <v>690</v>
      </c>
      <c r="P2134" s="12" t="s">
        <v>691</v>
      </c>
      <c r="Q2134" s="12" t="s">
        <v>442</v>
      </c>
      <c r="R2134" s="12" t="s">
        <v>692</v>
      </c>
      <c r="U2134" s="12" t="s">
        <v>694</v>
      </c>
    </row>
    <row r="2135" spans="1:70" s="12" customFormat="1" ht="13" x14ac:dyDescent="0.3">
      <c r="A2135" s="12" t="s">
        <v>2016</v>
      </c>
      <c r="B2135" s="12" t="s">
        <v>688</v>
      </c>
      <c r="C2135" s="15" t="str">
        <f>"2021"</f>
        <v>2021</v>
      </c>
      <c r="D2135" s="12" t="s">
        <v>687</v>
      </c>
      <c r="E2135" s="12" t="s">
        <v>689</v>
      </c>
      <c r="F2135" s="12" t="s">
        <v>693</v>
      </c>
      <c r="G2135" s="12" t="str">
        <f t="shared" si="5"/>
        <v>00472891</v>
      </c>
      <c r="I2135" s="12" t="str">
        <f>"Apr2021"</f>
        <v>Apr2021</v>
      </c>
      <c r="J2135" s="12">
        <v>50</v>
      </c>
      <c r="K2135" s="12">
        <v>4</v>
      </c>
      <c r="L2135" s="12">
        <v>753</v>
      </c>
      <c r="M2135" s="12">
        <v>14</v>
      </c>
      <c r="N2135" s="12">
        <v>149373058</v>
      </c>
      <c r="O2135" s="12" t="s">
        <v>690</v>
      </c>
      <c r="P2135" s="12" t="s">
        <v>691</v>
      </c>
      <c r="Q2135" s="12" t="s">
        <v>442</v>
      </c>
      <c r="R2135" s="12" t="s">
        <v>692</v>
      </c>
      <c r="U2135" s="12" t="s">
        <v>694</v>
      </c>
    </row>
    <row r="2136" spans="1:70" s="12" customFormat="1" ht="13" x14ac:dyDescent="0.3">
      <c r="A2136" s="12" t="s">
        <v>3856</v>
      </c>
      <c r="B2136" s="12" t="s">
        <v>688</v>
      </c>
      <c r="C2136" s="14">
        <v>2021</v>
      </c>
      <c r="D2136" s="12" t="s">
        <v>2330</v>
      </c>
      <c r="E2136" s="12" t="s">
        <v>2331</v>
      </c>
      <c r="F2136" s="12" t="s">
        <v>2334</v>
      </c>
      <c r="G2136" s="12" t="str">
        <f t="shared" si="5"/>
        <v>00472891</v>
      </c>
      <c r="I2136" s="12" t="str">
        <f>"20210401"</f>
        <v>20210401</v>
      </c>
      <c r="J2136" s="12">
        <v>50</v>
      </c>
      <c r="K2136" s="12">
        <v>4</v>
      </c>
      <c r="L2136" s="12">
        <v>753</v>
      </c>
      <c r="M2136" s="12">
        <v>14</v>
      </c>
      <c r="N2136" s="12" t="s">
        <v>2332</v>
      </c>
      <c r="O2136" s="12" t="s">
        <v>690</v>
      </c>
      <c r="P2136" s="12" t="s">
        <v>2108</v>
      </c>
      <c r="Q2136" s="12" t="s">
        <v>1495</v>
      </c>
      <c r="R2136" s="12" t="s">
        <v>2333</v>
      </c>
      <c r="T2136" s="12" t="s">
        <v>2334</v>
      </c>
      <c r="U2136" s="12" t="s">
        <v>2335</v>
      </c>
    </row>
    <row r="2137" spans="1:70" s="12" customFormat="1" ht="13" x14ac:dyDescent="0.3">
      <c r="A2137" s="12" t="s">
        <v>4086</v>
      </c>
      <c r="B2137" s="12" t="s">
        <v>688</v>
      </c>
      <c r="C2137" s="14">
        <v>2021</v>
      </c>
      <c r="D2137" s="12" t="s">
        <v>2330</v>
      </c>
      <c r="E2137" s="12" t="s">
        <v>2331</v>
      </c>
      <c r="F2137" s="12" t="s">
        <v>2334</v>
      </c>
      <c r="G2137" s="12" t="str">
        <f t="shared" si="5"/>
        <v>00472891</v>
      </c>
      <c r="I2137" s="12" t="str">
        <f>"20210401"</f>
        <v>20210401</v>
      </c>
      <c r="J2137" s="12">
        <v>50</v>
      </c>
      <c r="K2137" s="12">
        <v>4</v>
      </c>
      <c r="L2137" s="12">
        <v>753</v>
      </c>
      <c r="M2137" s="12">
        <v>14</v>
      </c>
      <c r="N2137" s="12" t="s">
        <v>2332</v>
      </c>
      <c r="O2137" s="12" t="s">
        <v>690</v>
      </c>
      <c r="P2137" s="12" t="s">
        <v>2108</v>
      </c>
      <c r="Q2137" s="12" t="s">
        <v>1495</v>
      </c>
      <c r="R2137" s="12" t="s">
        <v>2333</v>
      </c>
      <c r="T2137" s="12" t="s">
        <v>2334</v>
      </c>
      <c r="U2137" s="12" t="s">
        <v>2335</v>
      </c>
    </row>
    <row r="2138" spans="1:70" s="2" customFormat="1" ht="13" x14ac:dyDescent="0.3">
      <c r="A2138" s="2" t="s">
        <v>4116</v>
      </c>
      <c r="B2138" s="2" t="s">
        <v>688</v>
      </c>
      <c r="C2138" s="9">
        <v>2021</v>
      </c>
      <c r="D2138" s="2" t="s">
        <v>2330</v>
      </c>
      <c r="E2138" s="2" t="s">
        <v>2331</v>
      </c>
      <c r="F2138" s="2" t="s">
        <v>2334</v>
      </c>
      <c r="G2138" s="2" t="str">
        <f t="shared" si="5"/>
        <v>00472891</v>
      </c>
      <c r="I2138" s="2" t="str">
        <f>"20210401"</f>
        <v>20210401</v>
      </c>
      <c r="J2138" s="2">
        <v>50</v>
      </c>
      <c r="K2138" s="2">
        <v>4</v>
      </c>
      <c r="L2138" s="2">
        <v>753</v>
      </c>
      <c r="M2138" s="2">
        <v>14</v>
      </c>
      <c r="N2138" s="2" t="s">
        <v>2332</v>
      </c>
      <c r="O2138" s="2" t="s">
        <v>690</v>
      </c>
      <c r="P2138" s="2" t="s">
        <v>2108</v>
      </c>
      <c r="Q2138" s="2" t="s">
        <v>1495</v>
      </c>
      <c r="R2138" s="2" t="s">
        <v>2333</v>
      </c>
      <c r="T2138" s="2" t="s">
        <v>2334</v>
      </c>
      <c r="U2138" s="2" t="s">
        <v>2335</v>
      </c>
    </row>
    <row r="2139" spans="1:70" s="2" customFormat="1" ht="13" x14ac:dyDescent="0.3">
      <c r="A2139" s="2" t="s">
        <v>3856</v>
      </c>
      <c r="B2139" s="2" t="s">
        <v>2157</v>
      </c>
      <c r="C2139" s="9">
        <v>2021</v>
      </c>
      <c r="D2139" s="2" t="s">
        <v>2156</v>
      </c>
      <c r="E2139" s="2" t="s">
        <v>2135</v>
      </c>
      <c r="F2139" s="2" t="s">
        <v>2161</v>
      </c>
      <c r="G2139" s="2" t="str">
        <f>"1471244X"</f>
        <v>1471244X</v>
      </c>
      <c r="I2139" s="2" t="str">
        <f>"20210928"</f>
        <v>20210928</v>
      </c>
      <c r="J2139" s="2">
        <v>21</v>
      </c>
      <c r="N2139" s="2" t="s">
        <v>2158</v>
      </c>
      <c r="O2139" s="2" t="s">
        <v>2159</v>
      </c>
      <c r="P2139" s="2" t="s">
        <v>2138</v>
      </c>
      <c r="Q2139" s="2" t="s">
        <v>1495</v>
      </c>
      <c r="R2139" s="2" t="s">
        <v>2160</v>
      </c>
      <c r="T2139" s="2" t="s">
        <v>2161</v>
      </c>
      <c r="U2139" s="2" t="s">
        <v>2162</v>
      </c>
    </row>
    <row r="2140" spans="1:70" s="2" customFormat="1" ht="13" x14ac:dyDescent="0.3">
      <c r="A2140" s="2" t="s">
        <v>11404</v>
      </c>
      <c r="B2140" s="2" t="s">
        <v>9213</v>
      </c>
      <c r="C2140" s="9" t="s">
        <v>7891</v>
      </c>
      <c r="D2140" s="2" t="s">
        <v>4689</v>
      </c>
      <c r="E2140" s="2" t="s">
        <v>9214</v>
      </c>
      <c r="U2140" s="2" t="s">
        <v>7891</v>
      </c>
      <c r="V2140" s="2" t="s">
        <v>9215</v>
      </c>
      <c r="W2140" s="2" t="s">
        <v>7891</v>
      </c>
      <c r="X2140" s="2" t="s">
        <v>7891</v>
      </c>
      <c r="Y2140" s="2" t="s">
        <v>7891</v>
      </c>
      <c r="Z2140" s="2" t="s">
        <v>7891</v>
      </c>
      <c r="AA2140" s="2" t="s">
        <v>7891</v>
      </c>
      <c r="AB2140" s="2" t="s">
        <v>7891</v>
      </c>
      <c r="AC2140" s="2" t="s">
        <v>7891</v>
      </c>
      <c r="AD2140" s="2" t="s">
        <v>7891</v>
      </c>
      <c r="AE2140" s="2" t="s">
        <v>7891</v>
      </c>
      <c r="AF2140" s="2" t="s">
        <v>7891</v>
      </c>
      <c r="AG2140" s="2" t="s">
        <v>7891</v>
      </c>
      <c r="AH2140" s="2" t="s">
        <v>7891</v>
      </c>
      <c r="AI2140" s="2" t="s">
        <v>7891</v>
      </c>
      <c r="AJ2140" s="2" t="s">
        <v>7891</v>
      </c>
      <c r="AK2140" s="2" t="s">
        <v>7891</v>
      </c>
      <c r="AL2140" s="2" t="s">
        <v>7891</v>
      </c>
      <c r="AM2140" s="2" t="s">
        <v>7891</v>
      </c>
      <c r="AN2140" s="2" t="s">
        <v>7891</v>
      </c>
      <c r="AO2140" s="2" t="s">
        <v>9216</v>
      </c>
      <c r="AP2140" s="2" t="s">
        <v>9217</v>
      </c>
      <c r="AQ2140" s="2" t="s">
        <v>7891</v>
      </c>
      <c r="AR2140" s="2" t="s">
        <v>7891</v>
      </c>
      <c r="AS2140" s="2" t="s">
        <v>7891</v>
      </c>
      <c r="AT2140" s="2" t="s">
        <v>9218</v>
      </c>
      <c r="AU2140" s="2">
        <v>2021</v>
      </c>
      <c r="AV2140" s="2">
        <v>473</v>
      </c>
      <c r="AW2140" s="2" t="s">
        <v>7891</v>
      </c>
      <c r="AX2140" s="2" t="s">
        <v>7891</v>
      </c>
      <c r="AY2140" s="2" t="s">
        <v>7891</v>
      </c>
      <c r="AZ2140" s="2" t="s">
        <v>7891</v>
      </c>
      <c r="BA2140" s="2" t="s">
        <v>7891</v>
      </c>
      <c r="BB2140" s="2">
        <v>102</v>
      </c>
      <c r="BC2140" s="2">
        <v>118</v>
      </c>
      <c r="BD2140" s="2" t="s">
        <v>7891</v>
      </c>
      <c r="BE2140" s="2" t="s">
        <v>4694</v>
      </c>
      <c r="BF2140" s="2" t="s">
        <v>7891</v>
      </c>
      <c r="BG2140" s="2" t="s">
        <v>9145</v>
      </c>
      <c r="BH2140" s="2" t="s">
        <v>7891</v>
      </c>
      <c r="BI2140" s="2" t="s">
        <v>7891</v>
      </c>
      <c r="BJ2140" s="2" t="s">
        <v>7891</v>
      </c>
      <c r="BK2140" s="2" t="s">
        <v>7891</v>
      </c>
      <c r="BL2140" s="2" t="s">
        <v>7891</v>
      </c>
      <c r="BM2140" s="2">
        <v>34358633</v>
      </c>
      <c r="BN2140" s="2" t="s">
        <v>7891</v>
      </c>
      <c r="BO2140" s="2" t="s">
        <v>7891</v>
      </c>
      <c r="BP2140" s="2" t="s">
        <v>7891</v>
      </c>
      <c r="BQ2140" s="2" t="s">
        <v>7891</v>
      </c>
      <c r="BR2140" s="2" t="s">
        <v>9219</v>
      </c>
    </row>
    <row r="2141" spans="1:70" s="2" customFormat="1" ht="13" x14ac:dyDescent="0.3">
      <c r="A2141" s="2" t="s">
        <v>6816</v>
      </c>
      <c r="B2141" s="2" t="s">
        <v>6409</v>
      </c>
      <c r="C2141" s="9">
        <v>2022</v>
      </c>
      <c r="D2141" s="2" t="s">
        <v>6408</v>
      </c>
      <c r="E2141" s="2" t="s">
        <v>4843</v>
      </c>
      <c r="G2141" s="2" t="s">
        <v>6410</v>
      </c>
      <c r="H2141" s="2" t="s">
        <v>6411</v>
      </c>
      <c r="K2141" s="11">
        <v>44600</v>
      </c>
      <c r="N2141" s="2" t="s">
        <v>1795</v>
      </c>
    </row>
    <row r="2142" spans="1:70" s="2" customFormat="1" ht="13" x14ac:dyDescent="0.3">
      <c r="A2142" s="2" t="s">
        <v>11404</v>
      </c>
      <c r="B2142" s="2" t="s">
        <v>11076</v>
      </c>
      <c r="C2142" s="9" t="s">
        <v>7891</v>
      </c>
      <c r="D2142" s="2" t="s">
        <v>11077</v>
      </c>
      <c r="E2142" s="2" t="s">
        <v>10337</v>
      </c>
      <c r="U2142" s="2" t="s">
        <v>7891</v>
      </c>
      <c r="V2142" s="2" t="s">
        <v>11078</v>
      </c>
      <c r="W2142" s="2" t="s">
        <v>7891</v>
      </c>
      <c r="X2142" s="2" t="s">
        <v>7891</v>
      </c>
      <c r="Y2142" s="2" t="s">
        <v>7891</v>
      </c>
      <c r="Z2142" s="2" t="s">
        <v>7891</v>
      </c>
      <c r="AA2142" s="2" t="s">
        <v>7891</v>
      </c>
      <c r="AB2142" s="2" t="s">
        <v>7891</v>
      </c>
      <c r="AC2142" s="2" t="s">
        <v>7891</v>
      </c>
      <c r="AD2142" s="2" t="s">
        <v>7891</v>
      </c>
      <c r="AE2142" s="2" t="s">
        <v>7891</v>
      </c>
      <c r="AF2142" s="2" t="s">
        <v>7891</v>
      </c>
      <c r="AG2142" s="2" t="s">
        <v>7891</v>
      </c>
      <c r="AH2142" s="2" t="s">
        <v>7891</v>
      </c>
      <c r="AI2142" s="2" t="s">
        <v>7891</v>
      </c>
      <c r="AJ2142" s="2" t="s">
        <v>7891</v>
      </c>
      <c r="AK2142" s="2" t="s">
        <v>7891</v>
      </c>
      <c r="AL2142" s="2" t="s">
        <v>7891</v>
      </c>
      <c r="AM2142" s="2" t="s">
        <v>7891</v>
      </c>
      <c r="AN2142" s="2" t="s">
        <v>7891</v>
      </c>
      <c r="AO2142" s="2" t="s">
        <v>10339</v>
      </c>
      <c r="AP2142" s="2" t="s">
        <v>7891</v>
      </c>
      <c r="AQ2142" s="2" t="s">
        <v>7891</v>
      </c>
      <c r="AR2142" s="2" t="s">
        <v>7891</v>
      </c>
      <c r="AS2142" s="2" t="s">
        <v>7891</v>
      </c>
      <c r="AT2142" s="2" t="s">
        <v>8998</v>
      </c>
      <c r="AU2142" s="2">
        <v>2020</v>
      </c>
      <c r="AV2142" s="2">
        <v>3</v>
      </c>
      <c r="AW2142" s="2">
        <v>10</v>
      </c>
      <c r="AX2142" s="2" t="s">
        <v>7891</v>
      </c>
      <c r="AY2142" s="2" t="s">
        <v>7891</v>
      </c>
      <c r="AZ2142" s="2" t="s">
        <v>7891</v>
      </c>
      <c r="BA2142" s="2" t="s">
        <v>7891</v>
      </c>
      <c r="BB2142" s="2" t="s">
        <v>7891</v>
      </c>
      <c r="BC2142" s="2" t="s">
        <v>7891</v>
      </c>
      <c r="BD2142" s="2" t="s">
        <v>11079</v>
      </c>
      <c r="BE2142" s="2" t="s">
        <v>11080</v>
      </c>
      <c r="BF2142" s="2" t="s">
        <v>7891</v>
      </c>
      <c r="BG2142" s="2" t="s">
        <v>7891</v>
      </c>
      <c r="BH2142" s="2" t="s">
        <v>7891</v>
      </c>
      <c r="BI2142" s="2" t="s">
        <v>7891</v>
      </c>
      <c r="BJ2142" s="2" t="s">
        <v>7891</v>
      </c>
      <c r="BK2142" s="2" t="s">
        <v>7891</v>
      </c>
      <c r="BL2142" s="2" t="s">
        <v>7891</v>
      </c>
      <c r="BM2142" s="2">
        <v>33084901</v>
      </c>
      <c r="BN2142" s="2" t="s">
        <v>7891</v>
      </c>
      <c r="BO2142" s="2" t="s">
        <v>7891</v>
      </c>
      <c r="BP2142" s="2" t="s">
        <v>7891</v>
      </c>
      <c r="BQ2142" s="2" t="s">
        <v>7891</v>
      </c>
      <c r="BR2142" s="2" t="s">
        <v>11081</v>
      </c>
    </row>
    <row r="2143" spans="1:70" s="2" customFormat="1" ht="13" x14ac:dyDescent="0.3">
      <c r="A2143" s="2" t="s">
        <v>1827</v>
      </c>
      <c r="B2143" s="2" t="s">
        <v>1794</v>
      </c>
      <c r="C2143" s="10">
        <v>2022</v>
      </c>
      <c r="D2143" s="2" t="s">
        <v>1793</v>
      </c>
      <c r="E2143" s="2" t="s">
        <v>487</v>
      </c>
      <c r="F2143" s="2" t="s">
        <v>1797</v>
      </c>
      <c r="G2143" s="2" t="str">
        <f>"02779536"</f>
        <v>02779536</v>
      </c>
      <c r="I2143" s="2" t="str">
        <f>"Mar2022"</f>
        <v>Mar2022</v>
      </c>
      <c r="J2143" s="2">
        <v>296</v>
      </c>
      <c r="M2143" s="2">
        <v>1</v>
      </c>
      <c r="N2143" s="2">
        <v>155377574</v>
      </c>
      <c r="O2143" s="2" t="s">
        <v>1795</v>
      </c>
      <c r="P2143" s="2" t="s">
        <v>489</v>
      </c>
      <c r="Q2143" s="2" t="s">
        <v>442</v>
      </c>
      <c r="R2143" s="2" t="s">
        <v>1796</v>
      </c>
      <c r="U2143" s="2" t="s">
        <v>1798</v>
      </c>
    </row>
    <row r="2144" spans="1:70" s="12" customFormat="1" ht="13" x14ac:dyDescent="0.3">
      <c r="A2144" s="12" t="s">
        <v>6816</v>
      </c>
      <c r="B2144" s="12" t="s">
        <v>6441</v>
      </c>
      <c r="C2144" s="14">
        <v>2022</v>
      </c>
      <c r="D2144" s="12" t="s">
        <v>6440</v>
      </c>
      <c r="E2144" s="12" t="s">
        <v>6444</v>
      </c>
      <c r="G2144" s="12" t="s">
        <v>6442</v>
      </c>
      <c r="H2144" s="12" t="s">
        <v>6443</v>
      </c>
      <c r="K2144" s="13">
        <v>44656</v>
      </c>
      <c r="L2144" s="12" t="s">
        <v>6445</v>
      </c>
      <c r="N2144" s="12" t="s">
        <v>6446</v>
      </c>
    </row>
    <row r="2145" spans="1:70" s="12" customFormat="1" ht="13" x14ac:dyDescent="0.3">
      <c r="A2145" s="12" t="s">
        <v>7079</v>
      </c>
      <c r="B2145" s="12" t="s">
        <v>6441</v>
      </c>
      <c r="C2145" s="14">
        <v>2022</v>
      </c>
      <c r="D2145" s="12" t="s">
        <v>6440</v>
      </c>
      <c r="E2145" s="12" t="s">
        <v>6444</v>
      </c>
      <c r="G2145" s="12" t="s">
        <v>6442</v>
      </c>
      <c r="H2145" s="12" t="s">
        <v>6443</v>
      </c>
      <c r="K2145" s="13">
        <v>44656</v>
      </c>
      <c r="L2145" s="12" t="s">
        <v>6445</v>
      </c>
      <c r="N2145" s="12" t="s">
        <v>6446</v>
      </c>
    </row>
    <row r="2146" spans="1:70" s="2" customFormat="1" ht="13" x14ac:dyDescent="0.3">
      <c r="A2146" s="2" t="s">
        <v>7212</v>
      </c>
      <c r="B2146" s="2" t="s">
        <v>6441</v>
      </c>
      <c r="C2146" s="9">
        <v>2022</v>
      </c>
      <c r="D2146" s="2" t="s">
        <v>6440</v>
      </c>
      <c r="E2146" s="2" t="s">
        <v>6444</v>
      </c>
      <c r="G2146" s="2" t="s">
        <v>6442</v>
      </c>
      <c r="H2146" s="2" t="s">
        <v>6443</v>
      </c>
      <c r="K2146" s="11">
        <v>44656</v>
      </c>
      <c r="L2146" s="2" t="s">
        <v>6445</v>
      </c>
      <c r="N2146" s="2" t="s">
        <v>6446</v>
      </c>
    </row>
    <row r="2147" spans="1:70" s="12" customFormat="1" ht="13" x14ac:dyDescent="0.3">
      <c r="A2147" s="12" t="s">
        <v>7072</v>
      </c>
      <c r="B2147" s="12" t="s">
        <v>6962</v>
      </c>
      <c r="C2147" s="14">
        <v>2022</v>
      </c>
      <c r="D2147" s="12" t="s">
        <v>6961</v>
      </c>
      <c r="E2147" s="12" t="s">
        <v>5010</v>
      </c>
      <c r="G2147" s="12" t="s">
        <v>6963</v>
      </c>
      <c r="H2147" s="12" t="s">
        <v>6964</v>
      </c>
      <c r="K2147" s="13">
        <v>44684</v>
      </c>
      <c r="N2147" s="12" t="s">
        <v>3987</v>
      </c>
    </row>
    <row r="2148" spans="1:70" s="2" customFormat="1" ht="13" x14ac:dyDescent="0.3">
      <c r="A2148" s="2" t="s">
        <v>4015</v>
      </c>
      <c r="B2148" s="2" t="s">
        <v>3985</v>
      </c>
      <c r="C2148" s="9">
        <v>2022</v>
      </c>
      <c r="D2148" s="2" t="s">
        <v>3984</v>
      </c>
      <c r="E2148" s="2" t="s">
        <v>2331</v>
      </c>
      <c r="F2148" s="2" t="s">
        <v>3988</v>
      </c>
      <c r="G2148" s="2" t="str">
        <f>"00472891"</f>
        <v>00472891</v>
      </c>
      <c r="I2148" s="2" t="str">
        <f>"20220503"</f>
        <v>20220503</v>
      </c>
      <c r="N2148" s="2" t="s">
        <v>3986</v>
      </c>
      <c r="O2148" s="2" t="s">
        <v>3987</v>
      </c>
      <c r="P2148" s="2" t="s">
        <v>2108</v>
      </c>
      <c r="Q2148" s="2" t="s">
        <v>2054</v>
      </c>
      <c r="R2148" s="2" t="s">
        <v>2055</v>
      </c>
      <c r="T2148" s="2" t="s">
        <v>3988</v>
      </c>
      <c r="U2148" s="2" t="s">
        <v>3989</v>
      </c>
    </row>
    <row r="2149" spans="1:70" s="2" customFormat="1" ht="13" x14ac:dyDescent="0.3">
      <c r="A2149" s="2" t="s">
        <v>6816</v>
      </c>
      <c r="B2149" s="2" t="s">
        <v>5903</v>
      </c>
      <c r="C2149" s="9">
        <v>2021</v>
      </c>
      <c r="D2149" s="2" t="s">
        <v>5902</v>
      </c>
      <c r="E2149" s="2" t="s">
        <v>5906</v>
      </c>
      <c r="G2149" s="2" t="s">
        <v>5904</v>
      </c>
      <c r="H2149" s="2" t="s">
        <v>5905</v>
      </c>
      <c r="K2149" s="11">
        <v>44321</v>
      </c>
      <c r="L2149" s="2" t="s">
        <v>5907</v>
      </c>
    </row>
    <row r="2150" spans="1:70" s="12" customFormat="1" ht="13" x14ac:dyDescent="0.3">
      <c r="A2150" s="12" t="s">
        <v>6816</v>
      </c>
      <c r="B2150" s="12" t="s">
        <v>6068</v>
      </c>
      <c r="C2150" s="14">
        <v>2020</v>
      </c>
      <c r="D2150" s="12" t="s">
        <v>6067</v>
      </c>
      <c r="E2150" s="12" t="s">
        <v>2135</v>
      </c>
      <c r="G2150" s="12" t="s">
        <v>6069</v>
      </c>
      <c r="H2150" s="12" t="s">
        <v>6070</v>
      </c>
      <c r="K2150" s="13">
        <v>44155</v>
      </c>
      <c r="L2150" s="12" t="s">
        <v>6071</v>
      </c>
      <c r="N2150" s="12" t="s">
        <v>2137</v>
      </c>
    </row>
    <row r="2151" spans="1:70" s="2" customFormat="1" ht="13" x14ac:dyDescent="0.3">
      <c r="A2151" s="2" t="s">
        <v>11404</v>
      </c>
      <c r="B2151" s="2" t="s">
        <v>10752</v>
      </c>
      <c r="C2151" s="9" t="s">
        <v>7891</v>
      </c>
      <c r="D2151" s="2" t="s">
        <v>5902</v>
      </c>
      <c r="E2151" s="2" t="s">
        <v>10753</v>
      </c>
      <c r="U2151" s="2" t="s">
        <v>7891</v>
      </c>
      <c r="V2151" s="2" t="s">
        <v>10754</v>
      </c>
      <c r="W2151" s="2" t="s">
        <v>7891</v>
      </c>
      <c r="X2151" s="2" t="s">
        <v>7891</v>
      </c>
      <c r="Y2151" s="2" t="s">
        <v>7891</v>
      </c>
      <c r="Z2151" s="2" t="s">
        <v>7891</v>
      </c>
      <c r="AA2151" s="2" t="s">
        <v>7891</v>
      </c>
      <c r="AB2151" s="2" t="s">
        <v>7891</v>
      </c>
      <c r="AC2151" s="2" t="s">
        <v>7891</v>
      </c>
      <c r="AD2151" s="2" t="s">
        <v>7891</v>
      </c>
      <c r="AE2151" s="2" t="s">
        <v>7891</v>
      </c>
      <c r="AF2151" s="2" t="s">
        <v>7891</v>
      </c>
      <c r="AG2151" s="2" t="s">
        <v>7891</v>
      </c>
      <c r="AH2151" s="2" t="s">
        <v>7891</v>
      </c>
      <c r="AI2151" s="2" t="s">
        <v>7891</v>
      </c>
      <c r="AJ2151" s="2" t="s">
        <v>7891</v>
      </c>
      <c r="AK2151" s="2" t="s">
        <v>7891</v>
      </c>
      <c r="AL2151" s="2" t="s">
        <v>7891</v>
      </c>
      <c r="AM2151" s="2" t="s">
        <v>7891</v>
      </c>
      <c r="AN2151" s="2" t="s">
        <v>7891</v>
      </c>
      <c r="AO2151" s="2" t="s">
        <v>10755</v>
      </c>
      <c r="AP2151" s="2" t="s">
        <v>7891</v>
      </c>
      <c r="AQ2151" s="2" t="s">
        <v>7891</v>
      </c>
      <c r="AR2151" s="2" t="s">
        <v>7891</v>
      </c>
      <c r="AS2151" s="2" t="s">
        <v>7891</v>
      </c>
      <c r="AT2151" s="2" t="s">
        <v>7891</v>
      </c>
      <c r="AU2151" s="2">
        <v>2021</v>
      </c>
      <c r="AV2151" s="2">
        <v>11</v>
      </c>
      <c r="AW2151" s="2">
        <v>4</v>
      </c>
      <c r="AX2151" s="2" t="s">
        <v>7891</v>
      </c>
      <c r="AY2151" s="2" t="s">
        <v>7891</v>
      </c>
      <c r="AZ2151" s="2" t="s">
        <v>7891</v>
      </c>
      <c r="BA2151" s="2" t="s">
        <v>7891</v>
      </c>
      <c r="BB2151" s="2">
        <v>1672</v>
      </c>
      <c r="BC2151" s="2" t="s">
        <v>10756</v>
      </c>
      <c r="BD2151" s="2" t="s">
        <v>7891</v>
      </c>
      <c r="BE2151" s="2" t="s">
        <v>7891</v>
      </c>
      <c r="BF2151" s="2" t="s">
        <v>7891</v>
      </c>
      <c r="BG2151" s="2" t="s">
        <v>7891</v>
      </c>
      <c r="BH2151" s="2" t="s">
        <v>7891</v>
      </c>
      <c r="BI2151" s="2" t="s">
        <v>7891</v>
      </c>
      <c r="BJ2151" s="2" t="s">
        <v>7891</v>
      </c>
      <c r="BK2151" s="2" t="s">
        <v>7891</v>
      </c>
      <c r="BL2151" s="2" t="s">
        <v>7891</v>
      </c>
      <c r="BM2151" s="2">
        <v>33948381</v>
      </c>
      <c r="BN2151" s="2" t="s">
        <v>7891</v>
      </c>
      <c r="BO2151" s="2" t="s">
        <v>7891</v>
      </c>
      <c r="BP2151" s="2" t="s">
        <v>7891</v>
      </c>
      <c r="BQ2151" s="2" t="s">
        <v>7891</v>
      </c>
      <c r="BR2151" s="2" t="s">
        <v>10757</v>
      </c>
    </row>
    <row r="2152" spans="1:70" s="2" customFormat="1" ht="13" x14ac:dyDescent="0.3">
      <c r="A2152" s="2" t="s">
        <v>3856</v>
      </c>
      <c r="B2152" s="2" t="s">
        <v>2134</v>
      </c>
      <c r="C2152" s="9">
        <v>2020</v>
      </c>
      <c r="D2152" s="2" t="s">
        <v>2133</v>
      </c>
      <c r="E2152" s="2" t="s">
        <v>2135</v>
      </c>
      <c r="F2152" s="2" t="s">
        <v>2140</v>
      </c>
      <c r="G2152" s="2" t="str">
        <f>"1471244X"</f>
        <v>1471244X</v>
      </c>
      <c r="I2152" s="2" t="str">
        <f>"20201119"</f>
        <v>20201119</v>
      </c>
      <c r="J2152" s="2">
        <v>20</v>
      </c>
      <c r="N2152" s="2" t="s">
        <v>2136</v>
      </c>
      <c r="O2152" s="2" t="s">
        <v>2137</v>
      </c>
      <c r="P2152" s="2" t="s">
        <v>2138</v>
      </c>
      <c r="Q2152" s="2" t="s">
        <v>1495</v>
      </c>
      <c r="R2152" s="2" t="s">
        <v>2139</v>
      </c>
      <c r="T2152" s="2" t="s">
        <v>2140</v>
      </c>
      <c r="U2152" s="2" t="s">
        <v>2141</v>
      </c>
    </row>
    <row r="2153" spans="1:70" s="2" customFormat="1" ht="13" x14ac:dyDescent="0.3">
      <c r="A2153" s="2" t="s">
        <v>3856</v>
      </c>
      <c r="B2153" s="2" t="s">
        <v>2421</v>
      </c>
      <c r="C2153" s="9">
        <v>2021</v>
      </c>
      <c r="D2153" s="2" t="s">
        <v>2420</v>
      </c>
      <c r="E2153" s="2" t="s">
        <v>2331</v>
      </c>
      <c r="F2153" s="2" t="s">
        <v>2425</v>
      </c>
      <c r="G2153" s="2" t="str">
        <f>"00472891"</f>
        <v>00472891</v>
      </c>
      <c r="I2153" s="2" t="str">
        <f>"20210601"</f>
        <v>20210601</v>
      </c>
      <c r="J2153" s="2">
        <v>50</v>
      </c>
      <c r="K2153" s="2">
        <v>6</v>
      </c>
      <c r="L2153" s="2">
        <v>1140</v>
      </c>
      <c r="M2153" s="2">
        <v>17</v>
      </c>
      <c r="N2153" s="2" t="s">
        <v>2422</v>
      </c>
      <c r="O2153" s="2" t="s">
        <v>2423</v>
      </c>
      <c r="P2153" s="2" t="s">
        <v>2108</v>
      </c>
      <c r="Q2153" s="2" t="s">
        <v>1495</v>
      </c>
      <c r="R2153" s="2" t="s">
        <v>2424</v>
      </c>
      <c r="T2153" s="2" t="s">
        <v>2425</v>
      </c>
      <c r="U2153" s="2" t="s">
        <v>2426</v>
      </c>
    </row>
    <row r="2154" spans="1:70" s="2" customFormat="1" ht="13" x14ac:dyDescent="0.3">
      <c r="A2154" s="2" t="s">
        <v>11404</v>
      </c>
      <c r="B2154" s="2" t="s">
        <v>11397</v>
      </c>
      <c r="C2154" s="9" t="s">
        <v>7891</v>
      </c>
      <c r="D2154" s="2" t="s">
        <v>11398</v>
      </c>
      <c r="E2154" s="2" t="s">
        <v>11399</v>
      </c>
      <c r="U2154" s="2" t="s">
        <v>7891</v>
      </c>
      <c r="V2154" s="2" t="s">
        <v>11400</v>
      </c>
      <c r="W2154" s="2" t="s">
        <v>7891</v>
      </c>
      <c r="X2154" s="2" t="s">
        <v>7891</v>
      </c>
      <c r="Y2154" s="2" t="s">
        <v>7891</v>
      </c>
      <c r="Z2154" s="2" t="s">
        <v>7891</v>
      </c>
      <c r="AA2154" s="2" t="s">
        <v>7891</v>
      </c>
      <c r="AB2154" s="2" t="s">
        <v>7891</v>
      </c>
      <c r="AC2154" s="2" t="s">
        <v>7891</v>
      </c>
      <c r="AD2154" s="2" t="s">
        <v>7891</v>
      </c>
      <c r="AE2154" s="2" t="s">
        <v>7891</v>
      </c>
      <c r="AF2154" s="2" t="s">
        <v>7891</v>
      </c>
      <c r="AG2154" s="2" t="s">
        <v>7891</v>
      </c>
      <c r="AH2154" s="2" t="s">
        <v>7891</v>
      </c>
      <c r="AI2154" s="2" t="s">
        <v>7891</v>
      </c>
      <c r="AJ2154" s="2" t="s">
        <v>7891</v>
      </c>
      <c r="AK2154" s="2" t="s">
        <v>7891</v>
      </c>
      <c r="AL2154" s="2" t="s">
        <v>7891</v>
      </c>
      <c r="AM2154" s="2" t="s">
        <v>7891</v>
      </c>
      <c r="AN2154" s="2" t="s">
        <v>7891</v>
      </c>
      <c r="AO2154" s="2" t="s">
        <v>10783</v>
      </c>
      <c r="AP2154" s="2" t="s">
        <v>10784</v>
      </c>
      <c r="AQ2154" s="2" t="s">
        <v>11401</v>
      </c>
      <c r="AR2154" s="2" t="s">
        <v>7891</v>
      </c>
      <c r="AS2154" s="2" t="s">
        <v>7891</v>
      </c>
      <c r="AT2154" s="2" t="s">
        <v>7891</v>
      </c>
      <c r="AU2154" s="2">
        <v>2020</v>
      </c>
      <c r="AV2154" s="2">
        <v>12447</v>
      </c>
      <c r="AW2154" s="2" t="s">
        <v>7891</v>
      </c>
      <c r="AX2154" s="2" t="s">
        <v>7891</v>
      </c>
      <c r="AY2154" s="2" t="s">
        <v>7891</v>
      </c>
      <c r="AZ2154" s="2" t="s">
        <v>7891</v>
      </c>
      <c r="BA2154" s="2" t="s">
        <v>7891</v>
      </c>
      <c r="BB2154" s="2">
        <v>595</v>
      </c>
      <c r="BC2154" s="2">
        <v>609</v>
      </c>
      <c r="BD2154" s="2" t="s">
        <v>7891</v>
      </c>
      <c r="BE2154" s="2" t="s">
        <v>11402</v>
      </c>
      <c r="BF2154" s="2" t="s">
        <v>7891</v>
      </c>
      <c r="BG2154" s="2" t="s">
        <v>7891</v>
      </c>
      <c r="BH2154" s="2" t="s">
        <v>7891</v>
      </c>
      <c r="BI2154" s="2" t="s">
        <v>7891</v>
      </c>
      <c r="BJ2154" s="2" t="s">
        <v>7891</v>
      </c>
      <c r="BK2154" s="2" t="s">
        <v>7891</v>
      </c>
      <c r="BL2154" s="2" t="s">
        <v>7891</v>
      </c>
      <c r="BM2154" s="2" t="s">
        <v>7891</v>
      </c>
      <c r="BN2154" s="2" t="s">
        <v>7891</v>
      </c>
      <c r="BO2154" s="2" t="s">
        <v>7891</v>
      </c>
      <c r="BP2154" s="2" t="s">
        <v>7891</v>
      </c>
      <c r="BQ2154" s="2" t="s">
        <v>7891</v>
      </c>
      <c r="BR2154" s="2" t="s">
        <v>11403</v>
      </c>
    </row>
    <row r="2155" spans="1:70" s="2" customFormat="1" ht="13" x14ac:dyDescent="0.3">
      <c r="A2155" s="2" t="s">
        <v>1827</v>
      </c>
      <c r="B2155" s="2" t="s">
        <v>1599</v>
      </c>
      <c r="C2155" s="10">
        <v>2021</v>
      </c>
      <c r="D2155" s="2" t="s">
        <v>1598</v>
      </c>
      <c r="E2155" s="2" t="s">
        <v>1600</v>
      </c>
      <c r="F2155" s="2" t="s">
        <v>1603</v>
      </c>
      <c r="G2155" s="2" t="str">
        <f>"00257974"</f>
        <v>00257974</v>
      </c>
      <c r="I2155" s="2" t="str">
        <f>"6/25/2021"</f>
        <v>6/25/2021</v>
      </c>
      <c r="J2155" s="2">
        <v>100</v>
      </c>
      <c r="K2155" s="2">
        <v>25</v>
      </c>
      <c r="L2155" s="2">
        <v>1</v>
      </c>
      <c r="M2155" s="2">
        <v>7</v>
      </c>
      <c r="N2155" s="2">
        <v>151672931</v>
      </c>
      <c r="O2155" s="2" t="s">
        <v>1601</v>
      </c>
      <c r="P2155" s="2" t="s">
        <v>767</v>
      </c>
      <c r="Q2155" s="2" t="s">
        <v>498</v>
      </c>
      <c r="R2155" s="2" t="s">
        <v>1602</v>
      </c>
      <c r="U2155" s="2" t="s">
        <v>1604</v>
      </c>
    </row>
    <row r="2156" spans="1:70" s="12" customFormat="1" ht="13" x14ac:dyDescent="0.3">
      <c r="A2156" s="12" t="s">
        <v>6816</v>
      </c>
      <c r="B2156" s="12" t="s">
        <v>4231</v>
      </c>
      <c r="C2156" s="14">
        <v>2021</v>
      </c>
      <c r="D2156" s="12" t="s">
        <v>4230</v>
      </c>
      <c r="E2156" s="12" t="s">
        <v>4234</v>
      </c>
      <c r="G2156" s="12" t="s">
        <v>4232</v>
      </c>
      <c r="H2156" s="12" t="s">
        <v>4233</v>
      </c>
      <c r="K2156" s="13">
        <v>44250</v>
      </c>
      <c r="N2156" s="12" t="s">
        <v>4235</v>
      </c>
    </row>
    <row r="2157" spans="1:70" s="2" customFormat="1" ht="13" x14ac:dyDescent="0.3">
      <c r="A2157" s="2" t="s">
        <v>11404</v>
      </c>
      <c r="B2157" s="2" t="s">
        <v>10758</v>
      </c>
      <c r="C2157" s="9" t="s">
        <v>7891</v>
      </c>
      <c r="D2157" s="2" t="s">
        <v>10759</v>
      </c>
      <c r="E2157" s="2" t="s">
        <v>10760</v>
      </c>
      <c r="U2157" s="2" t="s">
        <v>7891</v>
      </c>
      <c r="V2157" s="2" t="s">
        <v>10761</v>
      </c>
      <c r="W2157" s="2" t="s">
        <v>7891</v>
      </c>
      <c r="X2157" s="2" t="s">
        <v>7891</v>
      </c>
      <c r="Y2157" s="2" t="s">
        <v>7891</v>
      </c>
      <c r="Z2157" s="2" t="s">
        <v>7891</v>
      </c>
      <c r="AA2157" s="2" t="s">
        <v>7891</v>
      </c>
      <c r="AB2157" s="2" t="s">
        <v>7891</v>
      </c>
      <c r="AC2157" s="2" t="s">
        <v>7891</v>
      </c>
      <c r="AD2157" s="2" t="s">
        <v>7891</v>
      </c>
      <c r="AE2157" s="2" t="s">
        <v>7891</v>
      </c>
      <c r="AF2157" s="2" t="s">
        <v>7891</v>
      </c>
      <c r="AG2157" s="2" t="s">
        <v>7891</v>
      </c>
      <c r="AH2157" s="2" t="s">
        <v>7891</v>
      </c>
      <c r="AI2157" s="2" t="s">
        <v>7891</v>
      </c>
      <c r="AJ2157" s="2" t="s">
        <v>7891</v>
      </c>
      <c r="AK2157" s="2" t="s">
        <v>7891</v>
      </c>
      <c r="AL2157" s="2" t="s">
        <v>7891</v>
      </c>
      <c r="AM2157" s="2" t="s">
        <v>7891</v>
      </c>
      <c r="AN2157" s="2" t="s">
        <v>7891</v>
      </c>
      <c r="AO2157" s="2" t="s">
        <v>10762</v>
      </c>
      <c r="AP2157" s="2" t="s">
        <v>10763</v>
      </c>
      <c r="AQ2157" s="2" t="s">
        <v>7891</v>
      </c>
      <c r="AR2157" s="2" t="s">
        <v>7891</v>
      </c>
      <c r="AS2157" s="2" t="s">
        <v>7891</v>
      </c>
      <c r="AT2157" s="2" t="s">
        <v>7891</v>
      </c>
      <c r="AU2157" s="2">
        <v>2021</v>
      </c>
      <c r="AV2157" s="2">
        <v>122</v>
      </c>
      <c r="AW2157" s="2">
        <v>3</v>
      </c>
      <c r="AX2157" s="2" t="s">
        <v>7891</v>
      </c>
      <c r="AY2157" s="2" t="s">
        <v>7891</v>
      </c>
      <c r="AZ2157" s="2" t="s">
        <v>7891</v>
      </c>
      <c r="BA2157" s="2" t="s">
        <v>7891</v>
      </c>
      <c r="BB2157" s="2">
        <v>224</v>
      </c>
      <c r="BC2157" s="2">
        <v>229</v>
      </c>
      <c r="BD2157" s="2" t="s">
        <v>7891</v>
      </c>
      <c r="BE2157" s="2" t="s">
        <v>4235</v>
      </c>
      <c r="BF2157" s="2" t="s">
        <v>7891</v>
      </c>
      <c r="BG2157" s="2" t="s">
        <v>7891</v>
      </c>
      <c r="BH2157" s="2" t="s">
        <v>7891</v>
      </c>
      <c r="BI2157" s="2" t="s">
        <v>7891</v>
      </c>
      <c r="BJ2157" s="2" t="s">
        <v>7891</v>
      </c>
      <c r="BK2157" s="2" t="s">
        <v>7891</v>
      </c>
      <c r="BL2157" s="2" t="s">
        <v>7891</v>
      </c>
      <c r="BM2157" s="2">
        <v>33618533</v>
      </c>
      <c r="BN2157" s="2" t="s">
        <v>7891</v>
      </c>
      <c r="BO2157" s="2" t="s">
        <v>7891</v>
      </c>
      <c r="BP2157" s="2" t="s">
        <v>7891</v>
      </c>
      <c r="BQ2157" s="2" t="s">
        <v>7891</v>
      </c>
      <c r="BR2157" s="2" t="s">
        <v>10764</v>
      </c>
    </row>
    <row r="2158" spans="1:70" s="2" customFormat="1" ht="13" x14ac:dyDescent="0.3">
      <c r="A2158" s="2" t="s">
        <v>7079</v>
      </c>
      <c r="B2158" s="2" t="s">
        <v>7180</v>
      </c>
      <c r="C2158" s="9">
        <v>2022</v>
      </c>
      <c r="D2158" s="2" t="s">
        <v>7179</v>
      </c>
      <c r="E2158" s="2" t="s">
        <v>7183</v>
      </c>
      <c r="G2158" s="2" t="s">
        <v>7181</v>
      </c>
      <c r="H2158" s="2" t="s">
        <v>7182</v>
      </c>
      <c r="K2158" s="11">
        <v>44582</v>
      </c>
      <c r="N2158" s="2" t="s">
        <v>7184</v>
      </c>
    </row>
    <row r="2159" spans="1:70" s="12" customFormat="1" ht="13" x14ac:dyDescent="0.3">
      <c r="A2159" s="12" t="s">
        <v>6816</v>
      </c>
      <c r="B2159" s="12" t="s">
        <v>5660</v>
      </c>
      <c r="C2159" s="14">
        <v>2021</v>
      </c>
      <c r="D2159" s="12" t="s">
        <v>5659</v>
      </c>
      <c r="E2159" s="12" t="s">
        <v>5663</v>
      </c>
      <c r="G2159" s="12" t="s">
        <v>5661</v>
      </c>
      <c r="H2159" s="12" t="s">
        <v>5662</v>
      </c>
      <c r="K2159" s="13">
        <v>44145</v>
      </c>
      <c r="N2159" s="12" t="s">
        <v>5664</v>
      </c>
    </row>
    <row r="2160" spans="1:70" s="2" customFormat="1" ht="13" x14ac:dyDescent="0.3">
      <c r="A2160" s="2" t="s">
        <v>6816</v>
      </c>
      <c r="B2160" s="2" t="s">
        <v>6217</v>
      </c>
      <c r="C2160" s="9">
        <v>2022</v>
      </c>
      <c r="D2160" s="2" t="s">
        <v>6216</v>
      </c>
      <c r="E2160" s="2" t="s">
        <v>4626</v>
      </c>
      <c r="G2160" s="2" t="s">
        <v>6218</v>
      </c>
      <c r="H2160" s="2" t="s">
        <v>6219</v>
      </c>
      <c r="K2160" s="11">
        <v>44480</v>
      </c>
      <c r="N2160" s="2" t="s">
        <v>1228</v>
      </c>
    </row>
    <row r="2161" spans="1:70" s="2" customFormat="1" ht="13" x14ac:dyDescent="0.3">
      <c r="A2161" s="2" t="s">
        <v>6816</v>
      </c>
      <c r="B2161" s="2" t="s">
        <v>6510</v>
      </c>
      <c r="C2161" s="9">
        <v>2020</v>
      </c>
      <c r="D2161" s="2" t="s">
        <v>1781</v>
      </c>
      <c r="E2161" s="2" t="s">
        <v>6513</v>
      </c>
      <c r="G2161" s="2" t="s">
        <v>6511</v>
      </c>
      <c r="H2161" s="2" t="s">
        <v>6512</v>
      </c>
      <c r="K2161" s="11">
        <v>44095</v>
      </c>
      <c r="N2161" s="2" t="s">
        <v>1784</v>
      </c>
    </row>
    <row r="2162" spans="1:70" s="2" customFormat="1" ht="13" x14ac:dyDescent="0.3">
      <c r="A2162" s="2" t="s">
        <v>6816</v>
      </c>
      <c r="B2162" s="2" t="s">
        <v>5395</v>
      </c>
      <c r="C2162" s="9">
        <v>2021</v>
      </c>
      <c r="D2162" s="2" t="s">
        <v>5394</v>
      </c>
      <c r="E2162" s="2" t="s">
        <v>4443</v>
      </c>
      <c r="G2162" s="2" t="s">
        <v>5396</v>
      </c>
      <c r="H2162" s="2" t="s">
        <v>5397</v>
      </c>
      <c r="K2162" s="11">
        <v>44179</v>
      </c>
      <c r="N2162" s="2" t="s">
        <v>1209</v>
      </c>
    </row>
    <row r="2163" spans="1:70" s="2" customFormat="1" ht="13" x14ac:dyDescent="0.3">
      <c r="A2163" s="2" t="s">
        <v>11404</v>
      </c>
      <c r="B2163" s="2" t="s">
        <v>10765</v>
      </c>
      <c r="C2163" s="9" t="s">
        <v>7891</v>
      </c>
      <c r="D2163" s="2" t="s">
        <v>5659</v>
      </c>
      <c r="E2163" s="2" t="s">
        <v>10766</v>
      </c>
      <c r="U2163" s="2" t="s">
        <v>7891</v>
      </c>
      <c r="V2163" s="2" t="s">
        <v>10767</v>
      </c>
      <c r="W2163" s="2" t="s">
        <v>7891</v>
      </c>
      <c r="X2163" s="2" t="s">
        <v>7891</v>
      </c>
      <c r="Y2163" s="2" t="s">
        <v>7891</v>
      </c>
      <c r="Z2163" s="2" t="s">
        <v>7891</v>
      </c>
      <c r="AA2163" s="2" t="s">
        <v>7891</v>
      </c>
      <c r="AB2163" s="2" t="s">
        <v>7891</v>
      </c>
      <c r="AC2163" s="2" t="s">
        <v>7891</v>
      </c>
      <c r="AD2163" s="2" t="s">
        <v>7891</v>
      </c>
      <c r="AE2163" s="2" t="s">
        <v>7891</v>
      </c>
      <c r="AF2163" s="2" t="s">
        <v>7891</v>
      </c>
      <c r="AG2163" s="2" t="s">
        <v>7891</v>
      </c>
      <c r="AH2163" s="2" t="s">
        <v>7891</v>
      </c>
      <c r="AI2163" s="2" t="s">
        <v>7891</v>
      </c>
      <c r="AJ2163" s="2" t="s">
        <v>7891</v>
      </c>
      <c r="AK2163" s="2" t="s">
        <v>7891</v>
      </c>
      <c r="AL2163" s="2" t="s">
        <v>7891</v>
      </c>
      <c r="AM2163" s="2" t="s">
        <v>7891</v>
      </c>
      <c r="AN2163" s="2" t="s">
        <v>7891</v>
      </c>
      <c r="AO2163" s="2" t="s">
        <v>10768</v>
      </c>
      <c r="AP2163" s="2" t="s">
        <v>10769</v>
      </c>
      <c r="AQ2163" s="2" t="s">
        <v>7891</v>
      </c>
      <c r="AR2163" s="2" t="s">
        <v>7891</v>
      </c>
      <c r="AS2163" s="2" t="s">
        <v>7891</v>
      </c>
      <c r="AT2163" s="2" t="s">
        <v>8621</v>
      </c>
      <c r="AU2163" s="2">
        <v>2021</v>
      </c>
      <c r="AV2163" s="2">
        <v>82</v>
      </c>
      <c r="AW2163" s="2" t="s">
        <v>7891</v>
      </c>
      <c r="AX2163" s="2" t="s">
        <v>7891</v>
      </c>
      <c r="AY2163" s="2" t="s">
        <v>7891</v>
      </c>
      <c r="AZ2163" s="2" t="s">
        <v>7891</v>
      </c>
      <c r="BA2163" s="2" t="s">
        <v>7891</v>
      </c>
      <c r="BB2163" s="2">
        <v>26</v>
      </c>
      <c r="BC2163" s="2">
        <v>34</v>
      </c>
      <c r="BD2163" s="2" t="s">
        <v>7891</v>
      </c>
      <c r="BE2163" s="2" t="s">
        <v>5664</v>
      </c>
      <c r="BF2163" s="2" t="s">
        <v>7891</v>
      </c>
      <c r="BG2163" s="2" t="s">
        <v>7891</v>
      </c>
      <c r="BH2163" s="2" t="s">
        <v>7891</v>
      </c>
      <c r="BI2163" s="2" t="s">
        <v>7891</v>
      </c>
      <c r="BJ2163" s="2" t="s">
        <v>7891</v>
      </c>
      <c r="BK2163" s="2" t="s">
        <v>7891</v>
      </c>
      <c r="BL2163" s="2" t="s">
        <v>7891</v>
      </c>
      <c r="BM2163" s="2">
        <v>33171150</v>
      </c>
      <c r="BN2163" s="2" t="s">
        <v>7891</v>
      </c>
      <c r="BO2163" s="2" t="s">
        <v>7891</v>
      </c>
      <c r="BP2163" s="2" t="s">
        <v>7891</v>
      </c>
      <c r="BQ2163" s="2" t="s">
        <v>7891</v>
      </c>
      <c r="BR2163" s="2" t="s">
        <v>10770</v>
      </c>
    </row>
    <row r="2164" spans="1:70" s="2" customFormat="1" ht="13" x14ac:dyDescent="0.3">
      <c r="A2164" s="2" t="s">
        <v>1827</v>
      </c>
      <c r="B2164" s="2" t="s">
        <v>1227</v>
      </c>
      <c r="C2164" s="10" t="str">
        <f>"2022"</f>
        <v>2022</v>
      </c>
      <c r="D2164" s="2" t="s">
        <v>1226</v>
      </c>
      <c r="E2164" s="2" t="s">
        <v>592</v>
      </c>
      <c r="F2164" s="2" t="s">
        <v>1230</v>
      </c>
      <c r="G2164" s="2" t="str">
        <f>"01650327"</f>
        <v>01650327</v>
      </c>
      <c r="I2164" s="2" t="str">
        <f>"Jan2022"</f>
        <v>Jan2022</v>
      </c>
      <c r="J2164" s="2">
        <v>296</v>
      </c>
      <c r="L2164" s="2">
        <v>363</v>
      </c>
      <c r="M2164" s="2">
        <v>7</v>
      </c>
      <c r="N2164" s="2">
        <v>153477569</v>
      </c>
      <c r="O2164" s="2" t="s">
        <v>1228</v>
      </c>
      <c r="P2164" s="2" t="s">
        <v>449</v>
      </c>
      <c r="Q2164" s="2" t="s">
        <v>442</v>
      </c>
      <c r="R2164" s="2" t="s">
        <v>1229</v>
      </c>
      <c r="U2164" s="2" t="s">
        <v>1231</v>
      </c>
    </row>
    <row r="2165" spans="1:70" s="2" customFormat="1" ht="13" x14ac:dyDescent="0.3">
      <c r="A2165" s="2" t="s">
        <v>1827</v>
      </c>
      <c r="B2165" s="2" t="s">
        <v>1782</v>
      </c>
      <c r="C2165" s="10" t="str">
        <f>"2020"</f>
        <v>2020</v>
      </c>
      <c r="D2165" s="2" t="s">
        <v>1781</v>
      </c>
      <c r="E2165" s="2" t="s">
        <v>1783</v>
      </c>
      <c r="F2165" s="2" t="s">
        <v>1786</v>
      </c>
      <c r="G2165" s="2" t="str">
        <f>"21686106"</f>
        <v>21686106</v>
      </c>
      <c r="I2165" s="2" t="str">
        <f>"Dec2020"</f>
        <v>Dec2020</v>
      </c>
      <c r="J2165" s="2">
        <v>180</v>
      </c>
      <c r="K2165" s="2">
        <v>12</v>
      </c>
      <c r="L2165" s="2">
        <v>1682</v>
      </c>
      <c r="M2165" s="2">
        <v>3</v>
      </c>
      <c r="N2165" s="2">
        <v>147544189</v>
      </c>
      <c r="O2165" s="2" t="s">
        <v>1784</v>
      </c>
      <c r="P2165" s="2" t="s">
        <v>634</v>
      </c>
      <c r="Q2165" s="2" t="s">
        <v>507</v>
      </c>
      <c r="R2165" s="2" t="s">
        <v>1785</v>
      </c>
      <c r="U2165" s="2" t="s">
        <v>1787</v>
      </c>
    </row>
    <row r="2166" spans="1:70" s="2" customFormat="1" ht="13" x14ac:dyDescent="0.3">
      <c r="A2166" s="2" t="s">
        <v>1827</v>
      </c>
      <c r="B2166" s="2" t="s">
        <v>1207</v>
      </c>
      <c r="C2166" s="10">
        <v>2021</v>
      </c>
      <c r="D2166" s="2" t="s">
        <v>1206</v>
      </c>
      <c r="E2166" s="2" t="s">
        <v>1208</v>
      </c>
      <c r="F2166" s="2" t="s">
        <v>1211</v>
      </c>
      <c r="G2166" s="2" t="str">
        <f>"13548506"</f>
        <v>13548506</v>
      </c>
      <c r="I2166" s="2" t="str">
        <f>"Jul2021"</f>
        <v>Jul2021</v>
      </c>
      <c r="J2166" s="2">
        <v>26</v>
      </c>
      <c r="K2166" s="2">
        <v>6</v>
      </c>
      <c r="L2166" s="2">
        <v>692</v>
      </c>
      <c r="M2166" s="2">
        <v>9</v>
      </c>
      <c r="N2166" s="2">
        <v>151189689</v>
      </c>
      <c r="O2166" s="2" t="s">
        <v>1209</v>
      </c>
      <c r="P2166" s="2" t="s">
        <v>874</v>
      </c>
      <c r="Q2166" s="2" t="s">
        <v>442</v>
      </c>
      <c r="R2166" s="2" t="s">
        <v>1210</v>
      </c>
      <c r="U2166" s="2" t="s">
        <v>1212</v>
      </c>
    </row>
    <row r="2167" spans="1:70" s="2" customFormat="1" ht="13" x14ac:dyDescent="0.3">
      <c r="A2167" s="2" t="s">
        <v>11404</v>
      </c>
      <c r="B2167" s="2" t="s">
        <v>8548</v>
      </c>
      <c r="C2167" s="9" t="s">
        <v>7891</v>
      </c>
      <c r="D2167" s="2" t="s">
        <v>8549</v>
      </c>
      <c r="E2167" s="2" t="s">
        <v>8550</v>
      </c>
      <c r="U2167" s="2" t="s">
        <v>7891</v>
      </c>
      <c r="V2167" s="2" t="s">
        <v>8551</v>
      </c>
      <c r="W2167" s="2" t="s">
        <v>7891</v>
      </c>
      <c r="X2167" s="2" t="s">
        <v>7891</v>
      </c>
      <c r="Y2167" s="2" t="s">
        <v>7891</v>
      </c>
      <c r="Z2167" s="2" t="s">
        <v>7891</v>
      </c>
      <c r="AA2167" s="2" t="s">
        <v>7891</v>
      </c>
      <c r="AB2167" s="2" t="s">
        <v>8552</v>
      </c>
      <c r="AC2167" s="2" t="s">
        <v>7891</v>
      </c>
      <c r="AD2167" s="2" t="s">
        <v>7891</v>
      </c>
      <c r="AE2167" s="2" t="s">
        <v>7891</v>
      </c>
      <c r="AF2167" s="2" t="s">
        <v>7891</v>
      </c>
      <c r="AG2167" s="2" t="s">
        <v>7891</v>
      </c>
      <c r="AH2167" s="2" t="s">
        <v>7891</v>
      </c>
      <c r="AI2167" s="2" t="s">
        <v>7891</v>
      </c>
      <c r="AJ2167" s="2" t="s">
        <v>7891</v>
      </c>
      <c r="AK2167" s="2" t="s">
        <v>7891</v>
      </c>
      <c r="AL2167" s="2" t="s">
        <v>7891</v>
      </c>
      <c r="AM2167" s="2" t="s">
        <v>7891</v>
      </c>
      <c r="AN2167" s="2" t="s">
        <v>7891</v>
      </c>
      <c r="AO2167" s="2" t="s">
        <v>8553</v>
      </c>
      <c r="AP2167" s="2" t="s">
        <v>7891</v>
      </c>
      <c r="AQ2167" s="2" t="s">
        <v>7891</v>
      </c>
      <c r="AR2167" s="2" t="s">
        <v>7891</v>
      </c>
      <c r="AS2167" s="2" t="s">
        <v>7891</v>
      </c>
      <c r="AT2167" s="2" t="s">
        <v>8554</v>
      </c>
      <c r="AU2167" s="2">
        <v>2022</v>
      </c>
      <c r="AV2167" s="2">
        <v>12</v>
      </c>
      <c r="AW2167" s="2">
        <v>1</v>
      </c>
      <c r="AX2167" s="2" t="s">
        <v>7891</v>
      </c>
      <c r="AY2167" s="2" t="s">
        <v>7891</v>
      </c>
      <c r="AZ2167" s="2" t="s">
        <v>7891</v>
      </c>
      <c r="BA2167" s="2" t="s">
        <v>7891</v>
      </c>
      <c r="BB2167" s="2" t="s">
        <v>7891</v>
      </c>
      <c r="BC2167" s="2" t="s">
        <v>7891</v>
      </c>
      <c r="BD2167" s="2">
        <v>956</v>
      </c>
      <c r="BE2167" s="2" t="s">
        <v>8555</v>
      </c>
      <c r="BF2167" s="2" t="s">
        <v>7891</v>
      </c>
      <c r="BG2167" s="2" t="s">
        <v>7891</v>
      </c>
      <c r="BH2167" s="2" t="s">
        <v>7891</v>
      </c>
      <c r="BI2167" s="2" t="s">
        <v>7891</v>
      </c>
      <c r="BJ2167" s="2" t="s">
        <v>7891</v>
      </c>
      <c r="BK2167" s="2" t="s">
        <v>7891</v>
      </c>
      <c r="BL2167" s="2" t="s">
        <v>7891</v>
      </c>
      <c r="BM2167" s="2">
        <v>35046447</v>
      </c>
      <c r="BN2167" s="2" t="s">
        <v>7891</v>
      </c>
      <c r="BO2167" s="2" t="s">
        <v>7891</v>
      </c>
      <c r="BP2167" s="2" t="s">
        <v>7891</v>
      </c>
      <c r="BQ2167" s="2" t="s">
        <v>7891</v>
      </c>
      <c r="BR2167" s="2" t="s">
        <v>8556</v>
      </c>
    </row>
    <row r="2168" spans="1:70" s="12" customFormat="1" ht="13" x14ac:dyDescent="0.3">
      <c r="A2168" s="12" t="s">
        <v>6816</v>
      </c>
      <c r="B2168" s="12" t="s">
        <v>4244</v>
      </c>
      <c r="C2168" s="14">
        <v>2021</v>
      </c>
      <c r="D2168" s="12" t="s">
        <v>4243</v>
      </c>
      <c r="E2168" s="12" t="s">
        <v>4247</v>
      </c>
      <c r="G2168" s="12" t="s">
        <v>4245</v>
      </c>
      <c r="H2168" s="12" t="s">
        <v>4246</v>
      </c>
      <c r="K2168" s="13">
        <v>43924</v>
      </c>
      <c r="N2168" s="12" t="s">
        <v>2512</v>
      </c>
    </row>
    <row r="2169" spans="1:70" s="2" customFormat="1" ht="13" x14ac:dyDescent="0.3">
      <c r="A2169" s="2" t="s">
        <v>3856</v>
      </c>
      <c r="B2169" s="2" t="s">
        <v>2509</v>
      </c>
      <c r="C2169" s="9">
        <v>2020</v>
      </c>
      <c r="D2169" s="2" t="s">
        <v>2508</v>
      </c>
      <c r="E2169" s="2" t="s">
        <v>2510</v>
      </c>
      <c r="F2169" s="2" t="s">
        <v>2514</v>
      </c>
      <c r="G2169" s="2" t="str">
        <f>"02275910"</f>
        <v>02275910</v>
      </c>
      <c r="I2169" s="2" t="str">
        <f>"20210101"</f>
        <v>20210101</v>
      </c>
      <c r="J2169" s="2">
        <v>42</v>
      </c>
      <c r="K2169" s="2">
        <v>1</v>
      </c>
      <c r="L2169" s="2">
        <v>5</v>
      </c>
      <c r="M2169" s="2">
        <v>8</v>
      </c>
      <c r="N2169" s="2" t="s">
        <v>2511</v>
      </c>
      <c r="O2169" s="2" t="s">
        <v>2512</v>
      </c>
      <c r="P2169" s="2" t="s">
        <v>2303</v>
      </c>
      <c r="Q2169" s="2" t="s">
        <v>1495</v>
      </c>
      <c r="R2169" s="2" t="s">
        <v>2513</v>
      </c>
      <c r="T2169" s="2" t="s">
        <v>2514</v>
      </c>
      <c r="U2169" s="2" t="s">
        <v>2515</v>
      </c>
    </row>
    <row r="2170" spans="1:70" s="2" customFormat="1" ht="13" x14ac:dyDescent="0.3">
      <c r="A2170" s="2" t="s">
        <v>3856</v>
      </c>
      <c r="B2170" s="2" t="s">
        <v>2217</v>
      </c>
      <c r="C2170" s="9">
        <v>2021</v>
      </c>
      <c r="D2170" s="2" t="s">
        <v>2216</v>
      </c>
      <c r="E2170" s="2" t="s">
        <v>2034</v>
      </c>
      <c r="F2170" s="2" t="s">
        <v>2220</v>
      </c>
      <c r="G2170" s="2" t="str">
        <f>"04194217"</f>
        <v>04194217</v>
      </c>
      <c r="H2170" s="2" t="str">
        <f>"9798538110797"</f>
        <v>9798538110797</v>
      </c>
      <c r="I2170" s="2" t="str">
        <f>"20220101"</f>
        <v>20220101</v>
      </c>
      <c r="J2170" s="2">
        <v>83</v>
      </c>
      <c r="K2170" s="2" t="s">
        <v>2183</v>
      </c>
      <c r="N2170" s="2" t="s">
        <v>2218</v>
      </c>
      <c r="P2170" s="2" t="s">
        <v>2037</v>
      </c>
      <c r="Q2170" s="2" t="s">
        <v>2038</v>
      </c>
      <c r="R2170" s="2" t="s">
        <v>2219</v>
      </c>
      <c r="T2170" s="2" t="s">
        <v>2220</v>
      </c>
      <c r="U2170" s="2" t="s">
        <v>2221</v>
      </c>
    </row>
    <row r="2171" spans="1:70" s="12" customFormat="1" ht="13" x14ac:dyDescent="0.3">
      <c r="A2171" s="12" t="s">
        <v>7079</v>
      </c>
      <c r="B2171" s="12" t="s">
        <v>7108</v>
      </c>
      <c r="C2171" s="14">
        <v>2021</v>
      </c>
      <c r="D2171" s="12" t="s">
        <v>7107</v>
      </c>
      <c r="E2171" s="12" t="s">
        <v>4538</v>
      </c>
      <c r="G2171" s="12" t="s">
        <v>7109</v>
      </c>
      <c r="H2171" s="12" t="s">
        <v>7110</v>
      </c>
      <c r="K2171" s="13">
        <v>44249</v>
      </c>
      <c r="N2171" s="12" t="s">
        <v>4000</v>
      </c>
    </row>
    <row r="2172" spans="1:70" s="12" customFormat="1" ht="13" x14ac:dyDescent="0.3">
      <c r="A2172" s="12" t="s">
        <v>7212</v>
      </c>
      <c r="B2172" s="12" t="s">
        <v>7108</v>
      </c>
      <c r="C2172" s="14">
        <v>2021</v>
      </c>
      <c r="D2172" s="12" t="s">
        <v>7107</v>
      </c>
      <c r="E2172" s="12" t="s">
        <v>4538</v>
      </c>
      <c r="G2172" s="12" t="s">
        <v>7109</v>
      </c>
      <c r="H2172" s="12" t="s">
        <v>7110</v>
      </c>
      <c r="K2172" s="13">
        <v>44249</v>
      </c>
      <c r="N2172" s="12" t="s">
        <v>4000</v>
      </c>
    </row>
    <row r="2173" spans="1:70" s="12" customFormat="1" ht="13" x14ac:dyDescent="0.3">
      <c r="A2173" s="12" t="s">
        <v>4015</v>
      </c>
      <c r="B2173" s="12" t="s">
        <v>3998</v>
      </c>
      <c r="C2173" s="14">
        <v>2021</v>
      </c>
      <c r="D2173" s="12" t="s">
        <v>3997</v>
      </c>
      <c r="E2173" s="12" t="s">
        <v>2915</v>
      </c>
      <c r="F2173" s="12" t="s">
        <v>4002</v>
      </c>
      <c r="G2173" s="12" t="str">
        <f>"01452134"</f>
        <v>01452134</v>
      </c>
      <c r="I2173" s="12" t="str">
        <f>"20210501"</f>
        <v>20210501</v>
      </c>
      <c r="J2173" s="12">
        <v>115</v>
      </c>
      <c r="N2173" s="12" t="s">
        <v>3999</v>
      </c>
      <c r="O2173" s="12" t="s">
        <v>4000</v>
      </c>
      <c r="P2173" s="12" t="s">
        <v>2124</v>
      </c>
      <c r="Q2173" s="12" t="s">
        <v>1495</v>
      </c>
      <c r="R2173" s="12" t="s">
        <v>4001</v>
      </c>
      <c r="T2173" s="12" t="s">
        <v>4002</v>
      </c>
      <c r="U2173" s="12" t="s">
        <v>4003</v>
      </c>
    </row>
    <row r="2174" spans="1:70" s="12" customFormat="1" ht="13" x14ac:dyDescent="0.3">
      <c r="A2174" s="12" t="s">
        <v>4086</v>
      </c>
      <c r="B2174" s="12" t="s">
        <v>3998</v>
      </c>
      <c r="C2174" s="14">
        <v>2021</v>
      </c>
      <c r="D2174" s="12" t="s">
        <v>3997</v>
      </c>
      <c r="E2174" s="12" t="s">
        <v>2915</v>
      </c>
      <c r="F2174" s="12" t="s">
        <v>4002</v>
      </c>
      <c r="G2174" s="12" t="str">
        <f>"01452134"</f>
        <v>01452134</v>
      </c>
      <c r="I2174" s="12" t="str">
        <f>"20210501"</f>
        <v>20210501</v>
      </c>
      <c r="J2174" s="12">
        <v>115</v>
      </c>
      <c r="N2174" s="12" t="s">
        <v>3999</v>
      </c>
      <c r="O2174" s="12" t="s">
        <v>4000</v>
      </c>
      <c r="P2174" s="12" t="s">
        <v>2124</v>
      </c>
      <c r="Q2174" s="12" t="s">
        <v>1495</v>
      </c>
      <c r="R2174" s="12" t="s">
        <v>4001</v>
      </c>
      <c r="T2174" s="12" t="s">
        <v>4002</v>
      </c>
      <c r="U2174" s="12" t="s">
        <v>4003</v>
      </c>
    </row>
    <row r="2175" spans="1:70" s="2" customFormat="1" ht="13" x14ac:dyDescent="0.3">
      <c r="A2175" s="2" t="s">
        <v>4116</v>
      </c>
      <c r="B2175" s="2" t="s">
        <v>3998</v>
      </c>
      <c r="C2175" s="9">
        <v>2021</v>
      </c>
      <c r="D2175" s="2" t="s">
        <v>3997</v>
      </c>
      <c r="E2175" s="2" t="s">
        <v>2915</v>
      </c>
      <c r="F2175" s="2" t="s">
        <v>4002</v>
      </c>
      <c r="G2175" s="2" t="str">
        <f>"01452134"</f>
        <v>01452134</v>
      </c>
      <c r="I2175" s="2" t="str">
        <f>"20210501"</f>
        <v>20210501</v>
      </c>
      <c r="J2175" s="2">
        <v>115</v>
      </c>
      <c r="N2175" s="2" t="s">
        <v>3999</v>
      </c>
      <c r="O2175" s="2" t="s">
        <v>4000</v>
      </c>
      <c r="P2175" s="2" t="s">
        <v>2124</v>
      </c>
      <c r="Q2175" s="2" t="s">
        <v>1495</v>
      </c>
      <c r="R2175" s="2" t="s">
        <v>4001</v>
      </c>
      <c r="T2175" s="2" t="s">
        <v>4002</v>
      </c>
      <c r="U2175" s="2" t="s">
        <v>4003</v>
      </c>
    </row>
    <row r="2176" spans="1:70" s="12" customFormat="1" ht="13" x14ac:dyDescent="0.3">
      <c r="A2176" s="12" t="s">
        <v>6816</v>
      </c>
      <c r="B2176" s="12" t="s">
        <v>4948</v>
      </c>
      <c r="C2176" s="14">
        <v>2021</v>
      </c>
      <c r="D2176" s="12" t="s">
        <v>4947</v>
      </c>
      <c r="E2176" s="12" t="s">
        <v>4951</v>
      </c>
      <c r="G2176" s="12" t="s">
        <v>4949</v>
      </c>
      <c r="H2176" s="12" t="s">
        <v>4950</v>
      </c>
      <c r="K2176" s="13">
        <v>44356</v>
      </c>
      <c r="L2176" s="12" t="s">
        <v>4952</v>
      </c>
      <c r="N2176" s="12" t="s">
        <v>661</v>
      </c>
    </row>
    <row r="2177" spans="1:70" s="12" customFormat="1" ht="13" x14ac:dyDescent="0.3">
      <c r="A2177" s="12" t="s">
        <v>11404</v>
      </c>
      <c r="B2177" s="12" t="s">
        <v>9659</v>
      </c>
      <c r="C2177" s="14" t="s">
        <v>7891</v>
      </c>
      <c r="D2177" s="12" t="s">
        <v>4947</v>
      </c>
      <c r="E2177" s="12" t="s">
        <v>9660</v>
      </c>
      <c r="U2177" s="12" t="s">
        <v>7891</v>
      </c>
      <c r="V2177" s="12" t="s">
        <v>9661</v>
      </c>
      <c r="W2177" s="12" t="s">
        <v>7891</v>
      </c>
      <c r="X2177" s="12" t="s">
        <v>7891</v>
      </c>
      <c r="Y2177" s="12" t="s">
        <v>7891</v>
      </c>
      <c r="Z2177" s="12" t="s">
        <v>7891</v>
      </c>
      <c r="AA2177" s="12" t="s">
        <v>7891</v>
      </c>
      <c r="AB2177" s="12" t="s">
        <v>9662</v>
      </c>
      <c r="AC2177" s="12" t="s">
        <v>7891</v>
      </c>
      <c r="AD2177" s="12" t="s">
        <v>7891</v>
      </c>
      <c r="AE2177" s="12" t="s">
        <v>7891</v>
      </c>
      <c r="AF2177" s="12" t="s">
        <v>7891</v>
      </c>
      <c r="AG2177" s="12" t="s">
        <v>7891</v>
      </c>
      <c r="AH2177" s="12" t="s">
        <v>7891</v>
      </c>
      <c r="AI2177" s="12" t="s">
        <v>7891</v>
      </c>
      <c r="AJ2177" s="12" t="s">
        <v>7891</v>
      </c>
      <c r="AK2177" s="12" t="s">
        <v>7891</v>
      </c>
      <c r="AL2177" s="12" t="s">
        <v>7891</v>
      </c>
      <c r="AM2177" s="12" t="s">
        <v>7891</v>
      </c>
      <c r="AN2177" s="12" t="s">
        <v>7891</v>
      </c>
      <c r="AO2177" s="12" t="s">
        <v>9663</v>
      </c>
      <c r="AP2177" s="12" t="s">
        <v>9664</v>
      </c>
      <c r="AQ2177" s="12" t="s">
        <v>7891</v>
      </c>
      <c r="AR2177" s="12" t="s">
        <v>7891</v>
      </c>
      <c r="AS2177" s="12" t="s">
        <v>7891</v>
      </c>
      <c r="AT2177" s="12" t="s">
        <v>9665</v>
      </c>
      <c r="AU2177" s="12">
        <v>2021</v>
      </c>
      <c r="AV2177" s="12">
        <v>79</v>
      </c>
      <c r="AW2177" s="12">
        <v>1</v>
      </c>
      <c r="AX2177" s="12" t="s">
        <v>7891</v>
      </c>
      <c r="AY2177" s="12" t="s">
        <v>7891</v>
      </c>
      <c r="AZ2177" s="12" t="s">
        <v>7891</v>
      </c>
      <c r="BA2177" s="12" t="s">
        <v>7891</v>
      </c>
      <c r="BB2177" s="12" t="s">
        <v>7891</v>
      </c>
      <c r="BC2177" s="12" t="s">
        <v>7891</v>
      </c>
      <c r="BD2177" s="12">
        <v>96</v>
      </c>
      <c r="BE2177" s="12" t="s">
        <v>661</v>
      </c>
      <c r="BF2177" s="12" t="s">
        <v>7891</v>
      </c>
      <c r="BG2177" s="12" t="s">
        <v>7891</v>
      </c>
      <c r="BH2177" s="12" t="s">
        <v>7891</v>
      </c>
      <c r="BI2177" s="12" t="s">
        <v>7891</v>
      </c>
      <c r="BJ2177" s="12" t="s">
        <v>7891</v>
      </c>
      <c r="BK2177" s="12" t="s">
        <v>7891</v>
      </c>
      <c r="BL2177" s="12" t="s">
        <v>7891</v>
      </c>
      <c r="BM2177" s="12">
        <v>34103086</v>
      </c>
      <c r="BN2177" s="12" t="s">
        <v>7891</v>
      </c>
      <c r="BO2177" s="12" t="s">
        <v>7891</v>
      </c>
      <c r="BP2177" s="12" t="s">
        <v>7891</v>
      </c>
      <c r="BQ2177" s="12" t="s">
        <v>7891</v>
      </c>
      <c r="BR2177" s="12" t="s">
        <v>9666</v>
      </c>
    </row>
    <row r="2178" spans="1:70" s="2" customFormat="1" ht="13" x14ac:dyDescent="0.3">
      <c r="A2178" s="2" t="s">
        <v>1827</v>
      </c>
      <c r="B2178" s="2" t="s">
        <v>659</v>
      </c>
      <c r="C2178" s="10">
        <v>2021</v>
      </c>
      <c r="D2178" s="2" t="s">
        <v>658</v>
      </c>
      <c r="E2178" s="2" t="s">
        <v>660</v>
      </c>
      <c r="F2178" s="2" t="s">
        <v>662</v>
      </c>
      <c r="G2178" s="2" t="str">
        <f>"07787367"</f>
        <v>07787367</v>
      </c>
      <c r="I2178" s="2" t="str">
        <f>"6/8/2021"</f>
        <v>6/8/2021</v>
      </c>
      <c r="J2178" s="2">
        <v>79</v>
      </c>
      <c r="K2178" s="2">
        <v>1</v>
      </c>
      <c r="L2178" s="2">
        <v>1</v>
      </c>
      <c r="M2178" s="2">
        <v>7</v>
      </c>
      <c r="N2178" s="2">
        <v>150766716</v>
      </c>
      <c r="O2178" s="2" t="s">
        <v>661</v>
      </c>
      <c r="P2178" s="2" t="s">
        <v>557</v>
      </c>
      <c r="Q2178" s="2" t="s">
        <v>498</v>
      </c>
      <c r="U2178" s="2" t="s">
        <v>663</v>
      </c>
    </row>
    <row r="2179" spans="1:70" s="12" customFormat="1" ht="13" x14ac:dyDescent="0.3">
      <c r="A2179" s="12" t="s">
        <v>6816</v>
      </c>
      <c r="B2179" s="12" t="s">
        <v>6210</v>
      </c>
      <c r="C2179" s="14">
        <v>2022</v>
      </c>
      <c r="D2179" s="12" t="s">
        <v>6209</v>
      </c>
      <c r="E2179" s="12" t="s">
        <v>6213</v>
      </c>
      <c r="G2179" s="12" t="s">
        <v>6211</v>
      </c>
      <c r="H2179" s="12" t="s">
        <v>6212</v>
      </c>
      <c r="K2179" s="13">
        <v>44614</v>
      </c>
      <c r="L2179" s="12" t="s">
        <v>6214</v>
      </c>
      <c r="N2179" s="12" t="s">
        <v>6215</v>
      </c>
    </row>
    <row r="2180" spans="1:70" s="2" customFormat="1" ht="13" x14ac:dyDescent="0.3">
      <c r="A2180" s="2" t="s">
        <v>11404</v>
      </c>
      <c r="B2180" s="2" t="s">
        <v>8418</v>
      </c>
      <c r="C2180" s="9" t="s">
        <v>7891</v>
      </c>
      <c r="D2180" s="2" t="s">
        <v>6209</v>
      </c>
      <c r="E2180" s="2" t="s">
        <v>8419</v>
      </c>
      <c r="U2180" s="2" t="s">
        <v>7891</v>
      </c>
      <c r="V2180" s="2" t="s">
        <v>8420</v>
      </c>
      <c r="W2180" s="2" t="s">
        <v>7891</v>
      </c>
      <c r="X2180" s="2" t="s">
        <v>7891</v>
      </c>
      <c r="Y2180" s="2" t="s">
        <v>7891</v>
      </c>
      <c r="Z2180" s="2" t="s">
        <v>7891</v>
      </c>
      <c r="AA2180" s="2" t="s">
        <v>8421</v>
      </c>
      <c r="AB2180" s="2" t="s">
        <v>8422</v>
      </c>
      <c r="AC2180" s="2" t="s">
        <v>7891</v>
      </c>
      <c r="AD2180" s="2" t="s">
        <v>7891</v>
      </c>
      <c r="AE2180" s="2" t="s">
        <v>7891</v>
      </c>
      <c r="AF2180" s="2" t="s">
        <v>7891</v>
      </c>
      <c r="AG2180" s="2" t="s">
        <v>7891</v>
      </c>
      <c r="AH2180" s="2" t="s">
        <v>7891</v>
      </c>
      <c r="AI2180" s="2" t="s">
        <v>7891</v>
      </c>
      <c r="AJ2180" s="2" t="s">
        <v>7891</v>
      </c>
      <c r="AK2180" s="2" t="s">
        <v>7891</v>
      </c>
      <c r="AL2180" s="2" t="s">
        <v>7891</v>
      </c>
      <c r="AM2180" s="2" t="s">
        <v>7891</v>
      </c>
      <c r="AN2180" s="2" t="s">
        <v>7891</v>
      </c>
      <c r="AO2180" s="2" t="s">
        <v>8423</v>
      </c>
      <c r="AP2180" s="2" t="s">
        <v>7891</v>
      </c>
      <c r="AQ2180" s="2" t="s">
        <v>7891</v>
      </c>
      <c r="AR2180" s="2" t="s">
        <v>7891</v>
      </c>
      <c r="AS2180" s="2" t="s">
        <v>7891</v>
      </c>
      <c r="AT2180" s="2" t="s">
        <v>8424</v>
      </c>
      <c r="AU2180" s="2">
        <v>2022</v>
      </c>
      <c r="AV2180" s="2">
        <v>10</v>
      </c>
      <c r="AW2180" s="2" t="s">
        <v>7891</v>
      </c>
      <c r="AX2180" s="2" t="s">
        <v>7891</v>
      </c>
      <c r="AY2180" s="2" t="s">
        <v>7891</v>
      </c>
      <c r="AZ2180" s="2" t="s">
        <v>7891</v>
      </c>
      <c r="BA2180" s="2" t="s">
        <v>7891</v>
      </c>
      <c r="BB2180" s="2" t="s">
        <v>7891</v>
      </c>
      <c r="BC2180" s="2" t="s">
        <v>7891</v>
      </c>
      <c r="BD2180" s="2" t="s">
        <v>8425</v>
      </c>
      <c r="BE2180" s="2" t="s">
        <v>8426</v>
      </c>
      <c r="BF2180" s="2" t="s">
        <v>7891</v>
      </c>
      <c r="BG2180" s="2" t="s">
        <v>7891</v>
      </c>
      <c r="BH2180" s="2" t="s">
        <v>7891</v>
      </c>
      <c r="BI2180" s="2" t="s">
        <v>7891</v>
      </c>
      <c r="BJ2180" s="2" t="s">
        <v>7891</v>
      </c>
      <c r="BK2180" s="2" t="s">
        <v>7891</v>
      </c>
      <c r="BL2180" s="2" t="s">
        <v>7891</v>
      </c>
      <c r="BM2180" s="2">
        <v>35190788</v>
      </c>
      <c r="BN2180" s="2" t="s">
        <v>7891</v>
      </c>
      <c r="BO2180" s="2" t="s">
        <v>7891</v>
      </c>
      <c r="BP2180" s="2" t="s">
        <v>7891</v>
      </c>
      <c r="BQ2180" s="2" t="s">
        <v>7891</v>
      </c>
      <c r="BR2180" s="2" t="s">
        <v>8427</v>
      </c>
    </row>
    <row r="2181" spans="1:70" s="2" customFormat="1" ht="13" x14ac:dyDescent="0.3">
      <c r="A2181" s="2" t="s">
        <v>1922</v>
      </c>
      <c r="B2181" s="2" t="s">
        <v>1909</v>
      </c>
      <c r="C2181" s="10">
        <v>2020</v>
      </c>
      <c r="D2181" s="2" t="s">
        <v>1908</v>
      </c>
      <c r="E2181" s="2" t="s">
        <v>1910</v>
      </c>
      <c r="F2181" s="2" t="s">
        <v>1914</v>
      </c>
      <c r="G2181" s="2" t="str">
        <f>"12259594"</f>
        <v>12259594</v>
      </c>
      <c r="I2181" s="2" t="str">
        <f>"2020 Supplement"</f>
        <v>2020 Supplement</v>
      </c>
      <c r="J2181" s="2">
        <v>31</v>
      </c>
      <c r="L2181" s="2">
        <v>577</v>
      </c>
      <c r="M2181" s="2">
        <v>14</v>
      </c>
      <c r="N2181" s="2">
        <v>148771581</v>
      </c>
      <c r="O2181" s="2" t="s">
        <v>1911</v>
      </c>
      <c r="P2181" s="2" t="s">
        <v>1912</v>
      </c>
      <c r="Q2181" s="2" t="s">
        <v>740</v>
      </c>
      <c r="R2181" s="2" t="s">
        <v>1913</v>
      </c>
      <c r="U2181" s="2" t="s">
        <v>1915</v>
      </c>
    </row>
    <row r="2182" spans="1:70" s="12" customFormat="1" ht="13" x14ac:dyDescent="0.3">
      <c r="A2182" s="12" t="s">
        <v>6816</v>
      </c>
      <c r="B2182" s="12" t="s">
        <v>6098</v>
      </c>
      <c r="C2182" s="14">
        <v>2020</v>
      </c>
      <c r="D2182" s="12" t="s">
        <v>6097</v>
      </c>
      <c r="E2182" s="12" t="s">
        <v>4321</v>
      </c>
      <c r="G2182" s="12" t="s">
        <v>6099</v>
      </c>
      <c r="H2182" s="12" t="s">
        <v>6100</v>
      </c>
      <c r="K2182" s="13">
        <v>44165</v>
      </c>
      <c r="L2182" s="12" t="s">
        <v>6101</v>
      </c>
      <c r="N2182" s="12" t="s">
        <v>2542</v>
      </c>
    </row>
    <row r="2183" spans="1:70" s="12" customFormat="1" ht="13" x14ac:dyDescent="0.3">
      <c r="A2183" s="12" t="s">
        <v>7079</v>
      </c>
      <c r="B2183" s="12" t="s">
        <v>6098</v>
      </c>
      <c r="C2183" s="14">
        <v>2020</v>
      </c>
      <c r="D2183" s="12" t="s">
        <v>6097</v>
      </c>
      <c r="E2183" s="12" t="s">
        <v>4321</v>
      </c>
      <c r="G2183" s="12" t="s">
        <v>6099</v>
      </c>
      <c r="H2183" s="12" t="s">
        <v>6100</v>
      </c>
      <c r="K2183" s="13">
        <v>44165</v>
      </c>
      <c r="L2183" s="12" t="s">
        <v>6101</v>
      </c>
      <c r="N2183" s="12" t="s">
        <v>2542</v>
      </c>
    </row>
    <row r="2184" spans="1:70" s="12" customFormat="1" ht="13" x14ac:dyDescent="0.3">
      <c r="A2184" s="12" t="s">
        <v>7212</v>
      </c>
      <c r="B2184" s="12" t="s">
        <v>6098</v>
      </c>
      <c r="C2184" s="14">
        <v>2020</v>
      </c>
      <c r="D2184" s="12" t="s">
        <v>6097</v>
      </c>
      <c r="E2184" s="12" t="s">
        <v>4321</v>
      </c>
      <c r="G2184" s="12" t="s">
        <v>6099</v>
      </c>
      <c r="H2184" s="12" t="s">
        <v>6100</v>
      </c>
      <c r="K2184" s="13">
        <v>44165</v>
      </c>
      <c r="L2184" s="12" t="s">
        <v>6101</v>
      </c>
      <c r="N2184" s="12" t="s">
        <v>2542</v>
      </c>
    </row>
    <row r="2185" spans="1:70" s="2" customFormat="1" ht="13" x14ac:dyDescent="0.3">
      <c r="A2185" s="2" t="s">
        <v>6816</v>
      </c>
      <c r="B2185" s="2" t="s">
        <v>5165</v>
      </c>
      <c r="C2185" s="9">
        <v>2021</v>
      </c>
      <c r="D2185" s="2" t="s">
        <v>5164</v>
      </c>
      <c r="E2185" s="2" t="s">
        <v>5168</v>
      </c>
      <c r="G2185" s="2" t="s">
        <v>5166</v>
      </c>
      <c r="H2185" s="2" t="s">
        <v>5167</v>
      </c>
      <c r="K2185" s="11">
        <v>44497</v>
      </c>
      <c r="N2185" s="2" t="s">
        <v>5169</v>
      </c>
    </row>
    <row r="2186" spans="1:70" s="12" customFormat="1" ht="13" x14ac:dyDescent="0.3">
      <c r="A2186" s="12" t="s">
        <v>3856</v>
      </c>
      <c r="B2186" s="12" t="s">
        <v>2540</v>
      </c>
      <c r="C2186" s="14">
        <v>2020</v>
      </c>
      <c r="D2186" s="12" t="s">
        <v>2539</v>
      </c>
      <c r="E2186" s="12" t="s">
        <v>2066</v>
      </c>
      <c r="F2186" s="12" t="s">
        <v>2544</v>
      </c>
      <c r="G2186" s="12" t="str">
        <f>"16641078"</f>
        <v>16641078</v>
      </c>
      <c r="I2186" s="12" t="str">
        <f>"20201105"</f>
        <v>20201105</v>
      </c>
      <c r="J2186" s="12">
        <v>11</v>
      </c>
      <c r="N2186" s="12" t="s">
        <v>2541</v>
      </c>
      <c r="O2186" s="12" t="s">
        <v>2542</v>
      </c>
      <c r="P2186" s="12" t="s">
        <v>2069</v>
      </c>
      <c r="Q2186" s="12" t="s">
        <v>1495</v>
      </c>
      <c r="R2186" s="12" t="s">
        <v>2543</v>
      </c>
      <c r="T2186" s="12" t="s">
        <v>2544</v>
      </c>
      <c r="U2186" s="12" t="s">
        <v>2545</v>
      </c>
    </row>
    <row r="2187" spans="1:70" s="12" customFormat="1" ht="13" x14ac:dyDescent="0.3">
      <c r="A2187" s="12" t="s">
        <v>4086</v>
      </c>
      <c r="B2187" s="12" t="s">
        <v>2540</v>
      </c>
      <c r="C2187" s="14">
        <v>2020</v>
      </c>
      <c r="D2187" s="12" t="s">
        <v>2539</v>
      </c>
      <c r="E2187" s="12" t="s">
        <v>2066</v>
      </c>
      <c r="F2187" s="12" t="s">
        <v>2544</v>
      </c>
      <c r="G2187" s="12" t="str">
        <f>"16641078"</f>
        <v>16641078</v>
      </c>
      <c r="I2187" s="12" t="str">
        <f>"20201105"</f>
        <v>20201105</v>
      </c>
      <c r="J2187" s="12">
        <v>11</v>
      </c>
      <c r="N2187" s="12" t="s">
        <v>2541</v>
      </c>
      <c r="O2187" s="12" t="s">
        <v>2542</v>
      </c>
      <c r="P2187" s="12" t="s">
        <v>2069</v>
      </c>
      <c r="Q2187" s="12" t="s">
        <v>1495</v>
      </c>
      <c r="R2187" s="12" t="s">
        <v>2543</v>
      </c>
      <c r="T2187" s="12" t="s">
        <v>2544</v>
      </c>
      <c r="U2187" s="12" t="s">
        <v>2545</v>
      </c>
    </row>
    <row r="2188" spans="1:70" s="2" customFormat="1" ht="13" x14ac:dyDescent="0.3">
      <c r="A2188" s="2" t="s">
        <v>4116</v>
      </c>
      <c r="B2188" s="2" t="s">
        <v>2540</v>
      </c>
      <c r="C2188" s="9">
        <v>2020</v>
      </c>
      <c r="D2188" s="2" t="s">
        <v>2539</v>
      </c>
      <c r="E2188" s="2" t="s">
        <v>2066</v>
      </c>
      <c r="F2188" s="2" t="s">
        <v>2544</v>
      </c>
      <c r="G2188" s="2" t="str">
        <f>"16641078"</f>
        <v>16641078</v>
      </c>
      <c r="I2188" s="2" t="str">
        <f>"20201105"</f>
        <v>20201105</v>
      </c>
      <c r="J2188" s="2">
        <v>11</v>
      </c>
      <c r="N2188" s="2" t="s">
        <v>2541</v>
      </c>
      <c r="O2188" s="2" t="s">
        <v>2542</v>
      </c>
      <c r="P2188" s="2" t="s">
        <v>2069</v>
      </c>
      <c r="Q2188" s="2" t="s">
        <v>1495</v>
      </c>
      <c r="R2188" s="2" t="s">
        <v>2543</v>
      </c>
      <c r="T2188" s="2" t="s">
        <v>2544</v>
      </c>
      <c r="U2188" s="2" t="s">
        <v>2545</v>
      </c>
    </row>
    <row r="2189" spans="1:70" s="2" customFormat="1" ht="13" x14ac:dyDescent="0.3">
      <c r="A2189" s="2" t="s">
        <v>11404</v>
      </c>
      <c r="B2189" s="2" t="s">
        <v>9936</v>
      </c>
      <c r="C2189" s="9" t="s">
        <v>7891</v>
      </c>
      <c r="D2189" s="2" t="s">
        <v>9937</v>
      </c>
      <c r="E2189" s="2" t="s">
        <v>9938</v>
      </c>
      <c r="U2189" s="2" t="s">
        <v>7891</v>
      </c>
      <c r="V2189" s="2" t="s">
        <v>9939</v>
      </c>
      <c r="W2189" s="2" t="s">
        <v>7891</v>
      </c>
      <c r="X2189" s="2" t="s">
        <v>7891</v>
      </c>
      <c r="Y2189" s="2" t="s">
        <v>7891</v>
      </c>
      <c r="Z2189" s="2" t="s">
        <v>7891</v>
      </c>
      <c r="AA2189" s="2" t="s">
        <v>7891</v>
      </c>
      <c r="AB2189" s="2" t="s">
        <v>7891</v>
      </c>
      <c r="AC2189" s="2" t="s">
        <v>7891</v>
      </c>
      <c r="AD2189" s="2" t="s">
        <v>7891</v>
      </c>
      <c r="AE2189" s="2" t="s">
        <v>7891</v>
      </c>
      <c r="AF2189" s="2" t="s">
        <v>7891</v>
      </c>
      <c r="AG2189" s="2" t="s">
        <v>7891</v>
      </c>
      <c r="AH2189" s="2" t="s">
        <v>7891</v>
      </c>
      <c r="AI2189" s="2" t="s">
        <v>7891</v>
      </c>
      <c r="AJ2189" s="2" t="s">
        <v>7891</v>
      </c>
      <c r="AK2189" s="2" t="s">
        <v>7891</v>
      </c>
      <c r="AL2189" s="2" t="s">
        <v>7891</v>
      </c>
      <c r="AM2189" s="2" t="s">
        <v>7891</v>
      </c>
      <c r="AN2189" s="2" t="s">
        <v>7891</v>
      </c>
      <c r="AO2189" s="2" t="s">
        <v>9940</v>
      </c>
      <c r="AP2189" s="2" t="s">
        <v>9941</v>
      </c>
      <c r="AQ2189" s="2" t="s">
        <v>7891</v>
      </c>
      <c r="AR2189" s="2" t="s">
        <v>7891</v>
      </c>
      <c r="AS2189" s="2" t="s">
        <v>7891</v>
      </c>
      <c r="AT2189" s="2" t="s">
        <v>8125</v>
      </c>
      <c r="AU2189" s="2">
        <v>2021</v>
      </c>
      <c r="AV2189" s="2">
        <v>12</v>
      </c>
      <c r="AW2189" s="2">
        <v>2</v>
      </c>
      <c r="AX2189" s="2" t="s">
        <v>7891</v>
      </c>
      <c r="AY2189" s="2" t="s">
        <v>7891</v>
      </c>
      <c r="AZ2189" s="2" t="s">
        <v>8545</v>
      </c>
      <c r="BA2189" s="2" t="s">
        <v>7891</v>
      </c>
      <c r="BB2189" s="2">
        <v>186</v>
      </c>
      <c r="BC2189" s="2">
        <v>201</v>
      </c>
      <c r="BD2189" s="2" t="s">
        <v>7891</v>
      </c>
      <c r="BE2189" s="2" t="s">
        <v>9942</v>
      </c>
      <c r="BF2189" s="2" t="s">
        <v>7891</v>
      </c>
      <c r="BG2189" s="2" t="s">
        <v>7968</v>
      </c>
      <c r="BH2189" s="2" t="s">
        <v>7891</v>
      </c>
      <c r="BI2189" s="2" t="s">
        <v>7891</v>
      </c>
      <c r="BJ2189" s="2" t="s">
        <v>7891</v>
      </c>
      <c r="BK2189" s="2" t="s">
        <v>7891</v>
      </c>
      <c r="BL2189" s="2" t="s">
        <v>7891</v>
      </c>
      <c r="BM2189" s="2" t="s">
        <v>7891</v>
      </c>
      <c r="BN2189" s="2" t="s">
        <v>7891</v>
      </c>
      <c r="BO2189" s="2" t="s">
        <v>7891</v>
      </c>
      <c r="BP2189" s="2" t="s">
        <v>7891</v>
      </c>
      <c r="BQ2189" s="2" t="s">
        <v>7891</v>
      </c>
      <c r="BR2189" s="2" t="s">
        <v>9943</v>
      </c>
    </row>
    <row r="2190" spans="1:70" s="12" customFormat="1" ht="13" x14ac:dyDescent="0.3">
      <c r="A2190" s="12" t="s">
        <v>6816</v>
      </c>
      <c r="B2190" s="12" t="s">
        <v>6334</v>
      </c>
      <c r="C2190" s="14">
        <v>2020</v>
      </c>
      <c r="D2190" s="12" t="s">
        <v>6333</v>
      </c>
      <c r="E2190" s="12" t="s">
        <v>6337</v>
      </c>
      <c r="G2190" s="12" t="s">
        <v>6335</v>
      </c>
      <c r="H2190" s="12" t="s">
        <v>6336</v>
      </c>
      <c r="K2190" s="13">
        <v>44151</v>
      </c>
      <c r="N2190" s="12" t="s">
        <v>3060</v>
      </c>
    </row>
    <row r="2191" spans="1:70" s="12" customFormat="1" ht="13" x14ac:dyDescent="0.3">
      <c r="A2191" s="12" t="s">
        <v>6954</v>
      </c>
      <c r="B2191" s="12" t="s">
        <v>6334</v>
      </c>
      <c r="C2191" s="14">
        <v>2020</v>
      </c>
      <c r="D2191" s="12" t="s">
        <v>6333</v>
      </c>
      <c r="E2191" s="12" t="s">
        <v>6337</v>
      </c>
      <c r="G2191" s="12" t="s">
        <v>6335</v>
      </c>
      <c r="H2191" s="12" t="s">
        <v>6336</v>
      </c>
      <c r="K2191" s="13">
        <v>44151</v>
      </c>
      <c r="N2191" s="12" t="s">
        <v>3060</v>
      </c>
    </row>
    <row r="2192" spans="1:70" s="12" customFormat="1" ht="13" x14ac:dyDescent="0.3">
      <c r="A2192" s="12" t="s">
        <v>3856</v>
      </c>
      <c r="B2192" s="12" t="s">
        <v>3058</v>
      </c>
      <c r="C2192" s="14">
        <v>2020</v>
      </c>
      <c r="D2192" s="12" t="s">
        <v>3057</v>
      </c>
      <c r="E2192" s="12" t="s">
        <v>139</v>
      </c>
      <c r="F2192" s="12" t="s">
        <v>3061</v>
      </c>
      <c r="G2192" s="12" t="str">
        <f>"00332917"</f>
        <v>00332917</v>
      </c>
      <c r="I2192" s="12" t="str">
        <f>"20201116"</f>
        <v>20201116</v>
      </c>
      <c r="N2192" s="12" t="s">
        <v>3059</v>
      </c>
      <c r="O2192" s="12" t="s">
        <v>3060</v>
      </c>
      <c r="P2192" s="12" t="s">
        <v>466</v>
      </c>
      <c r="Q2192" s="12" t="s">
        <v>2054</v>
      </c>
      <c r="R2192" s="12" t="s">
        <v>2055</v>
      </c>
      <c r="T2192" s="12" t="s">
        <v>3061</v>
      </c>
      <c r="U2192" s="12" t="s">
        <v>3062</v>
      </c>
    </row>
    <row r="2193" spans="1:70" s="2" customFormat="1" ht="13" x14ac:dyDescent="0.3">
      <c r="A2193" s="2" t="s">
        <v>3936</v>
      </c>
      <c r="B2193" s="2" t="s">
        <v>3058</v>
      </c>
      <c r="C2193" s="9">
        <v>2020</v>
      </c>
      <c r="D2193" s="2" t="s">
        <v>3057</v>
      </c>
      <c r="E2193" s="2" t="s">
        <v>139</v>
      </c>
      <c r="F2193" s="2" t="s">
        <v>3061</v>
      </c>
      <c r="G2193" s="2" t="str">
        <f>"00332917"</f>
        <v>00332917</v>
      </c>
      <c r="I2193" s="2" t="str">
        <f>"20201116"</f>
        <v>20201116</v>
      </c>
      <c r="N2193" s="2" t="s">
        <v>3059</v>
      </c>
      <c r="O2193" s="2" t="s">
        <v>3060</v>
      </c>
      <c r="P2193" s="2" t="s">
        <v>466</v>
      </c>
      <c r="Q2193" s="2" t="s">
        <v>2054</v>
      </c>
      <c r="R2193" s="2" t="s">
        <v>2055</v>
      </c>
      <c r="T2193" s="2" t="s">
        <v>3061</v>
      </c>
      <c r="U2193" s="2" t="s">
        <v>3062</v>
      </c>
    </row>
    <row r="2194" spans="1:70" s="2" customFormat="1" ht="13" x14ac:dyDescent="0.3">
      <c r="A2194" s="2" t="s">
        <v>6816</v>
      </c>
      <c r="B2194" s="2" t="s">
        <v>5880</v>
      </c>
      <c r="C2194" s="9">
        <v>2022</v>
      </c>
      <c r="D2194" s="2" t="s">
        <v>5879</v>
      </c>
      <c r="E2194" s="2" t="s">
        <v>4848</v>
      </c>
      <c r="G2194" s="2" t="s">
        <v>5881</v>
      </c>
      <c r="H2194" s="2" t="s">
        <v>5882</v>
      </c>
      <c r="K2194" s="11">
        <v>44592</v>
      </c>
      <c r="N2194" s="2" t="s">
        <v>5883</v>
      </c>
    </row>
    <row r="2195" spans="1:70" s="2" customFormat="1" ht="13" x14ac:dyDescent="0.3">
      <c r="A2195" s="2" t="s">
        <v>6816</v>
      </c>
      <c r="B2195" s="2" t="s">
        <v>4452</v>
      </c>
      <c r="C2195" s="9">
        <v>2021</v>
      </c>
      <c r="D2195" s="2" t="s">
        <v>4451</v>
      </c>
      <c r="E2195" s="2" t="s">
        <v>4455</v>
      </c>
      <c r="G2195" s="2" t="s">
        <v>4453</v>
      </c>
      <c r="H2195" s="2" t="s">
        <v>4454</v>
      </c>
      <c r="K2195" s="11">
        <v>44277</v>
      </c>
      <c r="L2195" s="2" t="s">
        <v>4456</v>
      </c>
      <c r="N2195" s="2" t="s">
        <v>4457</v>
      </c>
    </row>
    <row r="2196" spans="1:70" s="12" customFormat="1" ht="13" x14ac:dyDescent="0.3">
      <c r="A2196" s="12" t="s">
        <v>7079</v>
      </c>
      <c r="B2196" s="12" t="s">
        <v>4452</v>
      </c>
      <c r="C2196" s="14">
        <v>2021</v>
      </c>
      <c r="D2196" s="12" t="s">
        <v>4451</v>
      </c>
      <c r="E2196" s="12" t="s">
        <v>4455</v>
      </c>
      <c r="G2196" s="12" t="s">
        <v>4453</v>
      </c>
      <c r="H2196" s="12" t="s">
        <v>4454</v>
      </c>
      <c r="K2196" s="13">
        <v>44277</v>
      </c>
      <c r="L2196" s="12" t="s">
        <v>4456</v>
      </c>
      <c r="N2196" s="12" t="s">
        <v>4457</v>
      </c>
    </row>
    <row r="2197" spans="1:70" s="2" customFormat="1" ht="13" x14ac:dyDescent="0.3">
      <c r="A2197" s="2" t="s">
        <v>6816</v>
      </c>
      <c r="B2197" s="2" t="s">
        <v>6167</v>
      </c>
      <c r="C2197" s="9">
        <v>2022</v>
      </c>
      <c r="D2197" s="2" t="s">
        <v>6166</v>
      </c>
      <c r="E2197" s="2" t="s">
        <v>4626</v>
      </c>
      <c r="G2197" s="2" t="s">
        <v>6168</v>
      </c>
      <c r="H2197" s="2" t="s">
        <v>6169</v>
      </c>
      <c r="K2197" s="11">
        <v>44514</v>
      </c>
      <c r="N2197" s="2" t="s">
        <v>653</v>
      </c>
    </row>
    <row r="2198" spans="1:70" s="2" customFormat="1" ht="13" x14ac:dyDescent="0.3">
      <c r="A2198" s="2" t="s">
        <v>6816</v>
      </c>
      <c r="B2198" s="2" t="s">
        <v>4826</v>
      </c>
      <c r="C2198" s="9">
        <v>2021</v>
      </c>
      <c r="D2198" s="2" t="s">
        <v>4825</v>
      </c>
      <c r="E2198" s="2" t="s">
        <v>4829</v>
      </c>
      <c r="G2198" s="2" t="s">
        <v>4827</v>
      </c>
      <c r="H2198" s="2" t="s">
        <v>4828</v>
      </c>
      <c r="K2198" s="11">
        <v>44379</v>
      </c>
      <c r="L2198" s="2" t="s">
        <v>4830</v>
      </c>
      <c r="N2198" s="2" t="s">
        <v>4831</v>
      </c>
    </row>
    <row r="2199" spans="1:70" s="2" customFormat="1" ht="13" x14ac:dyDescent="0.3">
      <c r="A2199" s="2" t="s">
        <v>6816</v>
      </c>
      <c r="B2199" s="2" t="s">
        <v>5071</v>
      </c>
      <c r="C2199" s="9">
        <v>2021</v>
      </c>
      <c r="D2199" s="2" t="s">
        <v>5070</v>
      </c>
      <c r="E2199" s="2" t="s">
        <v>2502</v>
      </c>
      <c r="G2199" s="2" t="s">
        <v>5072</v>
      </c>
      <c r="H2199" s="2" t="s">
        <v>5073</v>
      </c>
      <c r="K2199" s="11">
        <v>44458</v>
      </c>
      <c r="N2199" s="2" t="s">
        <v>3237</v>
      </c>
    </row>
    <row r="2200" spans="1:70" s="2" customFormat="1" ht="13" x14ac:dyDescent="0.3">
      <c r="A2200" s="2" t="s">
        <v>6816</v>
      </c>
      <c r="B2200" s="2" t="s">
        <v>6482</v>
      </c>
      <c r="C2200" s="9">
        <v>2022</v>
      </c>
      <c r="D2200" s="2" t="s">
        <v>6481</v>
      </c>
      <c r="E2200" s="2" t="s">
        <v>6484</v>
      </c>
      <c r="G2200" s="2" t="s">
        <v>6483</v>
      </c>
      <c r="H2200" s="2" t="s">
        <v>5073</v>
      </c>
      <c r="K2200" s="11">
        <v>44666</v>
      </c>
      <c r="L2200" s="2" t="s">
        <v>6485</v>
      </c>
      <c r="N2200" s="2" t="s">
        <v>6486</v>
      </c>
    </row>
    <row r="2201" spans="1:70" s="2" customFormat="1" ht="13" x14ac:dyDescent="0.3">
      <c r="A2201" s="2" t="s">
        <v>7078</v>
      </c>
      <c r="B2201" s="2" t="s">
        <v>7074</v>
      </c>
      <c r="C2201" s="9">
        <v>2021</v>
      </c>
      <c r="D2201" s="2" t="s">
        <v>7073</v>
      </c>
      <c r="E2201" s="2" t="s">
        <v>7076</v>
      </c>
      <c r="G2201" s="2" t="s">
        <v>7075</v>
      </c>
      <c r="H2201" s="2" t="s">
        <v>5900</v>
      </c>
      <c r="K2201" s="11">
        <v>44179</v>
      </c>
      <c r="N2201" s="2" t="s">
        <v>7077</v>
      </c>
    </row>
    <row r="2202" spans="1:70" s="2" customFormat="1" ht="13" x14ac:dyDescent="0.3">
      <c r="A2202" s="2" t="s">
        <v>6816</v>
      </c>
      <c r="B2202" s="2" t="s">
        <v>5898</v>
      </c>
      <c r="C2202" s="9">
        <v>2022</v>
      </c>
      <c r="D2202" s="2" t="s">
        <v>5897</v>
      </c>
      <c r="E2202" s="2" t="s">
        <v>4626</v>
      </c>
      <c r="G2202" s="2" t="s">
        <v>5899</v>
      </c>
      <c r="H2202" s="2" t="s">
        <v>5900</v>
      </c>
      <c r="K2202" s="11">
        <v>44601</v>
      </c>
      <c r="L2202" s="2" t="s">
        <v>5901</v>
      </c>
      <c r="N2202" s="2" t="s">
        <v>1677</v>
      </c>
    </row>
    <row r="2203" spans="1:70" s="12" customFormat="1" ht="13" x14ac:dyDescent="0.3">
      <c r="A2203" s="12" t="s">
        <v>7079</v>
      </c>
      <c r="B2203" s="12" t="s">
        <v>5898</v>
      </c>
      <c r="C2203" s="14">
        <v>2022</v>
      </c>
      <c r="D2203" s="12" t="s">
        <v>5897</v>
      </c>
      <c r="E2203" s="12" t="s">
        <v>4626</v>
      </c>
      <c r="G2203" s="12" t="s">
        <v>5899</v>
      </c>
      <c r="H2203" s="12" t="s">
        <v>5900</v>
      </c>
      <c r="K2203" s="13">
        <v>44601</v>
      </c>
      <c r="L2203" s="12" t="s">
        <v>5901</v>
      </c>
      <c r="N2203" s="12" t="s">
        <v>1677</v>
      </c>
    </row>
    <row r="2204" spans="1:70" s="2" customFormat="1" ht="13" x14ac:dyDescent="0.3">
      <c r="A2204" s="2" t="s">
        <v>6816</v>
      </c>
      <c r="B2204" s="2" t="s">
        <v>6198</v>
      </c>
      <c r="C2204" s="9">
        <v>2022</v>
      </c>
      <c r="D2204" s="2" t="s">
        <v>6197</v>
      </c>
      <c r="E2204" s="2" t="s">
        <v>4612</v>
      </c>
      <c r="G2204" s="2" t="s">
        <v>6199</v>
      </c>
      <c r="H2204" s="2" t="s">
        <v>6200</v>
      </c>
      <c r="K2204" s="11">
        <v>44692</v>
      </c>
      <c r="N2204" s="2" t="s">
        <v>6201</v>
      </c>
    </row>
    <row r="2205" spans="1:70" s="2" customFormat="1" ht="13" x14ac:dyDescent="0.3">
      <c r="A2205" s="2" t="s">
        <v>11404</v>
      </c>
      <c r="B2205" s="2" t="s">
        <v>8517</v>
      </c>
      <c r="C2205" s="9" t="s">
        <v>7891</v>
      </c>
      <c r="D2205" s="2" t="s">
        <v>5879</v>
      </c>
      <c r="E2205" s="2" t="s">
        <v>8099</v>
      </c>
      <c r="U2205" s="2" t="s">
        <v>7891</v>
      </c>
      <c r="V2205" s="2" t="s">
        <v>8518</v>
      </c>
      <c r="W2205" s="2" t="s">
        <v>7891</v>
      </c>
      <c r="X2205" s="2" t="s">
        <v>7891</v>
      </c>
      <c r="Y2205" s="2" t="s">
        <v>7891</v>
      </c>
      <c r="Z2205" s="2" t="s">
        <v>7891</v>
      </c>
      <c r="AA2205" s="2" t="s">
        <v>7891</v>
      </c>
      <c r="AB2205" s="2" t="s">
        <v>8519</v>
      </c>
      <c r="AC2205" s="2" t="s">
        <v>7891</v>
      </c>
      <c r="AD2205" s="2" t="s">
        <v>7891</v>
      </c>
      <c r="AE2205" s="2" t="s">
        <v>7891</v>
      </c>
      <c r="AF2205" s="2" t="s">
        <v>7891</v>
      </c>
      <c r="AG2205" s="2" t="s">
        <v>7891</v>
      </c>
      <c r="AH2205" s="2" t="s">
        <v>7891</v>
      </c>
      <c r="AI2205" s="2" t="s">
        <v>7891</v>
      </c>
      <c r="AJ2205" s="2" t="s">
        <v>7891</v>
      </c>
      <c r="AK2205" s="2" t="s">
        <v>7891</v>
      </c>
      <c r="AL2205" s="2" t="s">
        <v>7891</v>
      </c>
      <c r="AM2205" s="2" t="s">
        <v>7891</v>
      </c>
      <c r="AN2205" s="2" t="s">
        <v>7891</v>
      </c>
      <c r="AO2205" s="2" t="s">
        <v>72</v>
      </c>
      <c r="AP2205" s="2" t="s">
        <v>8101</v>
      </c>
      <c r="AQ2205" s="2" t="s">
        <v>7891</v>
      </c>
      <c r="AR2205" s="2" t="s">
        <v>7891</v>
      </c>
      <c r="AS2205" s="2" t="s">
        <v>7891</v>
      </c>
      <c r="AT2205" s="2" t="s">
        <v>7891</v>
      </c>
      <c r="AU2205" s="2" t="s">
        <v>7891</v>
      </c>
      <c r="AV2205" s="2" t="s">
        <v>7891</v>
      </c>
      <c r="AW2205" s="2" t="s">
        <v>7891</v>
      </c>
      <c r="AX2205" s="2" t="s">
        <v>7891</v>
      </c>
      <c r="AY2205" s="2" t="s">
        <v>7891</v>
      </c>
      <c r="AZ2205" s="2" t="s">
        <v>7891</v>
      </c>
      <c r="BA2205" s="2" t="s">
        <v>7891</v>
      </c>
      <c r="BB2205" s="2" t="s">
        <v>7891</v>
      </c>
      <c r="BC2205" s="2" t="s">
        <v>7891</v>
      </c>
      <c r="BD2205" s="2">
        <v>302228211072985</v>
      </c>
      <c r="BE2205" s="2" t="s">
        <v>5883</v>
      </c>
      <c r="BF2205" s="2" t="s">
        <v>7891</v>
      </c>
      <c r="BG2205" s="2" t="s">
        <v>8515</v>
      </c>
      <c r="BH2205" s="2" t="s">
        <v>7891</v>
      </c>
      <c r="BI2205" s="2" t="s">
        <v>7891</v>
      </c>
      <c r="BJ2205" s="2" t="s">
        <v>7891</v>
      </c>
      <c r="BK2205" s="2" t="s">
        <v>7891</v>
      </c>
      <c r="BL2205" s="2" t="s">
        <v>7891</v>
      </c>
      <c r="BM2205" s="2">
        <v>35098786</v>
      </c>
      <c r="BN2205" s="2" t="s">
        <v>7891</v>
      </c>
      <c r="BO2205" s="2" t="s">
        <v>7891</v>
      </c>
      <c r="BP2205" s="2" t="s">
        <v>7891</v>
      </c>
      <c r="BQ2205" s="2" t="s">
        <v>7891</v>
      </c>
      <c r="BR2205" s="2" t="s">
        <v>8520</v>
      </c>
    </row>
    <row r="2206" spans="1:70" s="2" customFormat="1" ht="13" x14ac:dyDescent="0.3">
      <c r="A2206" s="2" t="s">
        <v>11404</v>
      </c>
      <c r="B2206" s="2" t="s">
        <v>9926</v>
      </c>
      <c r="C2206" s="9" t="s">
        <v>7891</v>
      </c>
      <c r="D2206" s="2" t="s">
        <v>9927</v>
      </c>
      <c r="E2206" s="2" t="s">
        <v>9928</v>
      </c>
      <c r="U2206" s="2" t="s">
        <v>7891</v>
      </c>
      <c r="V2206" s="2" t="s">
        <v>9929</v>
      </c>
      <c r="W2206" s="2" t="s">
        <v>7891</v>
      </c>
      <c r="X2206" s="2" t="s">
        <v>7891</v>
      </c>
      <c r="Y2206" s="2" t="s">
        <v>7891</v>
      </c>
      <c r="Z2206" s="2" t="s">
        <v>7891</v>
      </c>
      <c r="AA2206" s="2" t="s">
        <v>7891</v>
      </c>
      <c r="AB2206" s="2" t="s">
        <v>9930</v>
      </c>
      <c r="AC2206" s="2" t="s">
        <v>7891</v>
      </c>
      <c r="AD2206" s="2" t="s">
        <v>7891</v>
      </c>
      <c r="AE2206" s="2" t="s">
        <v>7891</v>
      </c>
      <c r="AF2206" s="2" t="s">
        <v>7891</v>
      </c>
      <c r="AG2206" s="2" t="s">
        <v>7891</v>
      </c>
      <c r="AH2206" s="2" t="s">
        <v>7891</v>
      </c>
      <c r="AI2206" s="2" t="s">
        <v>7891</v>
      </c>
      <c r="AJ2206" s="2" t="s">
        <v>7891</v>
      </c>
      <c r="AK2206" s="2" t="s">
        <v>7891</v>
      </c>
      <c r="AL2206" s="2" t="s">
        <v>7891</v>
      </c>
      <c r="AM2206" s="2" t="s">
        <v>7891</v>
      </c>
      <c r="AN2206" s="2" t="s">
        <v>7891</v>
      </c>
      <c r="AO2206" s="2" t="s">
        <v>9931</v>
      </c>
      <c r="AP2206" s="2" t="s">
        <v>9932</v>
      </c>
      <c r="AQ2206" s="2" t="s">
        <v>7891</v>
      </c>
      <c r="AR2206" s="2" t="s">
        <v>7891</v>
      </c>
      <c r="AS2206" s="2" t="s">
        <v>7891</v>
      </c>
      <c r="AT2206" s="2" t="s">
        <v>9933</v>
      </c>
      <c r="AU2206" s="2">
        <v>2021</v>
      </c>
      <c r="AV2206" s="2">
        <v>509</v>
      </c>
      <c r="AW2206" s="2" t="s">
        <v>7891</v>
      </c>
      <c r="AX2206" s="2" t="s">
        <v>7891</v>
      </c>
      <c r="AY2206" s="2" t="s">
        <v>7891</v>
      </c>
      <c r="AZ2206" s="2" t="s">
        <v>7891</v>
      </c>
      <c r="BA2206" s="2" t="s">
        <v>7891</v>
      </c>
      <c r="BB2206" s="2">
        <v>26</v>
      </c>
      <c r="BC2206" s="2">
        <v>38</v>
      </c>
      <c r="BD2206" s="2" t="s">
        <v>7891</v>
      </c>
      <c r="BE2206" s="2" t="s">
        <v>9934</v>
      </c>
      <c r="BF2206" s="2" t="s">
        <v>7891</v>
      </c>
      <c r="BG2206" s="2" t="s">
        <v>7968</v>
      </c>
      <c r="BH2206" s="2" t="s">
        <v>7891</v>
      </c>
      <c r="BI2206" s="2" t="s">
        <v>7891</v>
      </c>
      <c r="BJ2206" s="2" t="s">
        <v>7891</v>
      </c>
      <c r="BK2206" s="2" t="s">
        <v>7891</v>
      </c>
      <c r="BL2206" s="2" t="s">
        <v>7891</v>
      </c>
      <c r="BM2206" s="2">
        <v>33819529</v>
      </c>
      <c r="BN2206" s="2" t="s">
        <v>7891</v>
      </c>
      <c r="BO2206" s="2" t="s">
        <v>7891</v>
      </c>
      <c r="BP2206" s="2" t="s">
        <v>7891</v>
      </c>
      <c r="BQ2206" s="2" t="s">
        <v>7891</v>
      </c>
      <c r="BR2206" s="2" t="s">
        <v>9935</v>
      </c>
    </row>
    <row r="2207" spans="1:70" s="2" customFormat="1" ht="13" x14ac:dyDescent="0.3">
      <c r="A2207" s="2" t="s">
        <v>1827</v>
      </c>
      <c r="B2207" s="2" t="s">
        <v>652</v>
      </c>
      <c r="C2207" s="10">
        <v>2022</v>
      </c>
      <c r="D2207" s="2" t="s">
        <v>651</v>
      </c>
      <c r="E2207" s="2" t="s">
        <v>592</v>
      </c>
      <c r="F2207" s="2" t="s">
        <v>656</v>
      </c>
      <c r="G2207" s="2" t="str">
        <f>"01650327"</f>
        <v>01650327</v>
      </c>
      <c r="I2207" s="2" t="str">
        <f>"Feb2022:Part A"</f>
        <v>Feb2022:Part A</v>
      </c>
      <c r="J2207" s="2">
        <v>298</v>
      </c>
      <c r="L2207" s="2">
        <v>357</v>
      </c>
      <c r="M2207" s="2">
        <v>7</v>
      </c>
      <c r="N2207" s="2">
        <v>153867191</v>
      </c>
      <c r="O2207" s="2" t="s">
        <v>653</v>
      </c>
      <c r="P2207" s="2" t="s">
        <v>449</v>
      </c>
      <c r="Q2207" s="2" t="s">
        <v>654</v>
      </c>
      <c r="R2207" s="2" t="s">
        <v>655</v>
      </c>
      <c r="U2207" s="2" t="s">
        <v>657</v>
      </c>
    </row>
    <row r="2208" spans="1:70" s="12" customFormat="1" ht="13" x14ac:dyDescent="0.3">
      <c r="A2208" s="12" t="s">
        <v>3856</v>
      </c>
      <c r="B2208" s="12" t="s">
        <v>652</v>
      </c>
      <c r="C2208" s="14">
        <v>2022</v>
      </c>
      <c r="D2208" s="12" t="s">
        <v>651</v>
      </c>
      <c r="E2208" s="12" t="s">
        <v>592</v>
      </c>
      <c r="F2208" s="12" t="s">
        <v>2311</v>
      </c>
      <c r="G2208" s="12" t="str">
        <f>"01650327"</f>
        <v>01650327</v>
      </c>
      <c r="I2208" s="12" t="str">
        <f>"20220201"</f>
        <v>20220201</v>
      </c>
      <c r="J2208" s="12">
        <v>298</v>
      </c>
      <c r="K2208" s="12" t="s">
        <v>2308</v>
      </c>
      <c r="L2208" s="12">
        <v>357</v>
      </c>
      <c r="M2208" s="12">
        <v>7</v>
      </c>
      <c r="N2208" s="12" t="s">
        <v>2309</v>
      </c>
      <c r="O2208" s="12" t="s">
        <v>653</v>
      </c>
      <c r="P2208" s="12" t="s">
        <v>2124</v>
      </c>
      <c r="Q2208" s="12" t="s">
        <v>1495</v>
      </c>
      <c r="R2208" s="12" t="s">
        <v>2310</v>
      </c>
      <c r="T2208" s="12" t="s">
        <v>2311</v>
      </c>
      <c r="U2208" s="12" t="s">
        <v>2312</v>
      </c>
    </row>
    <row r="2209" spans="1:70" s="12" customFormat="1" ht="13" x14ac:dyDescent="0.3">
      <c r="A2209" s="12" t="s">
        <v>11404</v>
      </c>
      <c r="B2209" s="12" t="s">
        <v>8859</v>
      </c>
      <c r="C2209" s="14" t="s">
        <v>7891</v>
      </c>
      <c r="D2209" s="12" t="s">
        <v>6166</v>
      </c>
      <c r="E2209" s="12" t="s">
        <v>8313</v>
      </c>
      <c r="U2209" s="12" t="s">
        <v>7891</v>
      </c>
      <c r="V2209" s="12" t="s">
        <v>8860</v>
      </c>
      <c r="W2209" s="12" t="s">
        <v>7891</v>
      </c>
      <c r="X2209" s="12" t="s">
        <v>7891</v>
      </c>
      <c r="Y2209" s="12" t="s">
        <v>7891</v>
      </c>
      <c r="Z2209" s="12" t="s">
        <v>7891</v>
      </c>
      <c r="AA2209" s="12" t="s">
        <v>7891</v>
      </c>
      <c r="AB2209" s="12" t="s">
        <v>7891</v>
      </c>
      <c r="AC2209" s="12" t="s">
        <v>7891</v>
      </c>
      <c r="AD2209" s="12" t="s">
        <v>7891</v>
      </c>
      <c r="AE2209" s="12" t="s">
        <v>7891</v>
      </c>
      <c r="AF2209" s="12" t="s">
        <v>7891</v>
      </c>
      <c r="AG2209" s="12" t="s">
        <v>7891</v>
      </c>
      <c r="AH2209" s="12" t="s">
        <v>7891</v>
      </c>
      <c r="AI2209" s="12" t="s">
        <v>7891</v>
      </c>
      <c r="AJ2209" s="12" t="s">
        <v>7891</v>
      </c>
      <c r="AK2209" s="12" t="s">
        <v>7891</v>
      </c>
      <c r="AL2209" s="12" t="s">
        <v>7891</v>
      </c>
      <c r="AM2209" s="12" t="s">
        <v>7891</v>
      </c>
      <c r="AN2209" s="12" t="s">
        <v>7891</v>
      </c>
      <c r="AO2209" s="12" t="s">
        <v>8315</v>
      </c>
      <c r="AP2209" s="12" t="s">
        <v>8316</v>
      </c>
      <c r="AQ2209" s="12" t="s">
        <v>7891</v>
      </c>
      <c r="AR2209" s="12" t="s">
        <v>7891</v>
      </c>
      <c r="AS2209" s="12" t="s">
        <v>7891</v>
      </c>
      <c r="AT2209" s="12" t="s">
        <v>8506</v>
      </c>
      <c r="AU2209" s="12">
        <v>2022</v>
      </c>
      <c r="AV2209" s="12">
        <v>298</v>
      </c>
      <c r="AW2209" s="12" t="s">
        <v>7891</v>
      </c>
      <c r="AX2209" s="12" t="s">
        <v>8861</v>
      </c>
      <c r="AY2209" s="12" t="s">
        <v>7891</v>
      </c>
      <c r="AZ2209" s="12" t="s">
        <v>7891</v>
      </c>
      <c r="BA2209" s="12" t="s">
        <v>7891</v>
      </c>
      <c r="BB2209" s="12">
        <v>357</v>
      </c>
      <c r="BC2209" s="12">
        <v>363</v>
      </c>
      <c r="BD2209" s="12" t="s">
        <v>7891</v>
      </c>
      <c r="BE2209" s="12" t="s">
        <v>653</v>
      </c>
      <c r="BF2209" s="12" t="s">
        <v>7891</v>
      </c>
      <c r="BG2209" s="12" t="s">
        <v>7925</v>
      </c>
      <c r="BH2209" s="12" t="s">
        <v>7891</v>
      </c>
      <c r="BI2209" s="12" t="s">
        <v>7891</v>
      </c>
      <c r="BJ2209" s="12" t="s">
        <v>7891</v>
      </c>
      <c r="BK2209" s="12" t="s">
        <v>7891</v>
      </c>
      <c r="BL2209" s="12" t="s">
        <v>7891</v>
      </c>
      <c r="BM2209" s="12">
        <v>34774645</v>
      </c>
      <c r="BN2209" s="12" t="s">
        <v>7891</v>
      </c>
      <c r="BO2209" s="12" t="s">
        <v>7891</v>
      </c>
      <c r="BP2209" s="12" t="s">
        <v>7891</v>
      </c>
      <c r="BQ2209" s="12" t="s">
        <v>7891</v>
      </c>
      <c r="BR2209" s="12" t="s">
        <v>8862</v>
      </c>
    </row>
    <row r="2210" spans="1:70" s="2" customFormat="1" ht="13" x14ac:dyDescent="0.3">
      <c r="A2210" s="2" t="s">
        <v>3856</v>
      </c>
      <c r="B2210" s="2" t="s">
        <v>3235</v>
      </c>
      <c r="C2210" s="9">
        <v>2021</v>
      </c>
      <c r="D2210" s="2" t="s">
        <v>3234</v>
      </c>
      <c r="E2210" s="2" t="s">
        <v>2502</v>
      </c>
      <c r="F2210" s="2" t="s">
        <v>3239</v>
      </c>
      <c r="G2210" s="2" t="str">
        <f>"03064530"</f>
        <v>03064530</v>
      </c>
      <c r="I2210" s="2" t="str">
        <f>"20211101"</f>
        <v>20211101</v>
      </c>
      <c r="J2210" s="2">
        <v>133</v>
      </c>
      <c r="N2210" s="2" t="s">
        <v>3236</v>
      </c>
      <c r="O2210" s="2" t="s">
        <v>3237</v>
      </c>
      <c r="P2210" s="2" t="s">
        <v>2124</v>
      </c>
      <c r="Q2210" s="2" t="s">
        <v>1495</v>
      </c>
      <c r="R2210" s="2" t="s">
        <v>3238</v>
      </c>
      <c r="T2210" s="2" t="s">
        <v>3239</v>
      </c>
      <c r="U2210" s="2" t="s">
        <v>3240</v>
      </c>
    </row>
    <row r="2211" spans="1:70" s="2" customFormat="1" ht="13" x14ac:dyDescent="0.3">
      <c r="A2211" s="2" t="s">
        <v>7744</v>
      </c>
      <c r="B2211" s="2" t="s">
        <v>7740</v>
      </c>
      <c r="C2211" s="9">
        <v>2021</v>
      </c>
      <c r="D2211" s="2" t="s">
        <v>7073</v>
      </c>
      <c r="E2211" s="2" t="s">
        <v>7741</v>
      </c>
      <c r="G2211" s="2">
        <v>60</v>
      </c>
      <c r="H2211" s="2">
        <v>12</v>
      </c>
      <c r="J2211" s="2">
        <v>6639</v>
      </c>
      <c r="K2211" s="2">
        <v>6645</v>
      </c>
      <c r="M2211" s="2">
        <v>5</v>
      </c>
      <c r="N2211" s="2" t="s">
        <v>7077</v>
      </c>
      <c r="O2211" s="2" t="s">
        <v>7742</v>
      </c>
      <c r="P2211" s="2" t="s">
        <v>467</v>
      </c>
      <c r="Q2211" s="2" t="s">
        <v>7218</v>
      </c>
      <c r="S2211" s="2" t="s">
        <v>7219</v>
      </c>
      <c r="T2211" s="2" t="s">
        <v>7743</v>
      </c>
    </row>
    <row r="2212" spans="1:70" s="12" customFormat="1" ht="13" x14ac:dyDescent="0.3">
      <c r="A2212" s="12" t="s">
        <v>1827</v>
      </c>
      <c r="B2212" s="12" t="s">
        <v>1676</v>
      </c>
      <c r="C2212" s="15" t="str">
        <f>"2022"</f>
        <v>2022</v>
      </c>
      <c r="D2212" s="12" t="s">
        <v>1675</v>
      </c>
      <c r="E2212" s="12" t="s">
        <v>592</v>
      </c>
      <c r="F2212" s="12" t="s">
        <v>1678</v>
      </c>
      <c r="G2212" s="12" t="str">
        <f>"01650327"</f>
        <v>01650327</v>
      </c>
      <c r="I2212" s="12" t="str">
        <f>"Apr2022"</f>
        <v>Apr2022</v>
      </c>
      <c r="J2212" s="12">
        <v>303</v>
      </c>
      <c r="L2212" s="12">
        <v>74</v>
      </c>
      <c r="M2212" s="12">
        <v>8</v>
      </c>
      <c r="N2212" s="12">
        <v>155628965</v>
      </c>
      <c r="O2212" s="12" t="s">
        <v>1677</v>
      </c>
      <c r="P2212" s="12" t="s">
        <v>449</v>
      </c>
      <c r="Q2212" s="12" t="s">
        <v>498</v>
      </c>
      <c r="U2212" s="12" t="s">
        <v>1679</v>
      </c>
    </row>
    <row r="2213" spans="1:70" s="12" customFormat="1" ht="13" x14ac:dyDescent="0.3">
      <c r="A2213" s="12" t="s">
        <v>2013</v>
      </c>
      <c r="B2213" s="12" t="s">
        <v>1676</v>
      </c>
      <c r="C2213" s="15" t="str">
        <f>"2022"</f>
        <v>2022</v>
      </c>
      <c r="D2213" s="12" t="s">
        <v>1675</v>
      </c>
      <c r="E2213" s="12" t="s">
        <v>592</v>
      </c>
      <c r="F2213" s="12" t="s">
        <v>1678</v>
      </c>
      <c r="G2213" s="12" t="str">
        <f>"01650327"</f>
        <v>01650327</v>
      </c>
      <c r="I2213" s="12" t="str">
        <f>"Apr2022"</f>
        <v>Apr2022</v>
      </c>
      <c r="J2213" s="12">
        <v>303</v>
      </c>
      <c r="L2213" s="12">
        <v>74</v>
      </c>
      <c r="M2213" s="12">
        <v>8</v>
      </c>
      <c r="N2213" s="12">
        <v>155628965</v>
      </c>
      <c r="O2213" s="12" t="s">
        <v>1677</v>
      </c>
      <c r="P2213" s="12" t="s">
        <v>449</v>
      </c>
      <c r="Q2213" s="12" t="s">
        <v>498</v>
      </c>
      <c r="U2213" s="12" t="s">
        <v>1679</v>
      </c>
    </row>
    <row r="2214" spans="1:70" s="12" customFormat="1" ht="13" x14ac:dyDescent="0.3">
      <c r="A2214" s="12" t="s">
        <v>3856</v>
      </c>
      <c r="B2214" s="12" t="s">
        <v>1676</v>
      </c>
      <c r="C2214" s="14">
        <v>2022</v>
      </c>
      <c r="D2214" s="12" t="s">
        <v>1675</v>
      </c>
      <c r="E2214" s="12" t="s">
        <v>592</v>
      </c>
      <c r="F2214" s="12" t="s">
        <v>3687</v>
      </c>
      <c r="G2214" s="12" t="str">
        <f>"01650327"</f>
        <v>01650327</v>
      </c>
      <c r="I2214" s="12" t="str">
        <f>"20220415"</f>
        <v>20220415</v>
      </c>
      <c r="J2214" s="12">
        <v>303</v>
      </c>
      <c r="L2214" s="12">
        <v>74</v>
      </c>
      <c r="M2214" s="12">
        <v>8</v>
      </c>
      <c r="N2214" s="12" t="s">
        <v>3685</v>
      </c>
      <c r="O2214" s="12" t="s">
        <v>1677</v>
      </c>
      <c r="P2214" s="12" t="s">
        <v>2124</v>
      </c>
      <c r="Q2214" s="12" t="s">
        <v>1495</v>
      </c>
      <c r="R2214" s="12" t="s">
        <v>3686</v>
      </c>
      <c r="T2214" s="12" t="s">
        <v>3687</v>
      </c>
      <c r="U2214" s="12" t="s">
        <v>3688</v>
      </c>
    </row>
    <row r="2215" spans="1:70" s="2" customFormat="1" ht="13" x14ac:dyDescent="0.3">
      <c r="A2215" s="2" t="s">
        <v>4086</v>
      </c>
      <c r="B2215" s="2" t="s">
        <v>1676</v>
      </c>
      <c r="C2215" s="9">
        <v>2022</v>
      </c>
      <c r="D2215" s="2" t="s">
        <v>1675</v>
      </c>
      <c r="E2215" s="2" t="s">
        <v>592</v>
      </c>
      <c r="F2215" s="2" t="s">
        <v>3687</v>
      </c>
      <c r="G2215" s="2" t="str">
        <f>"01650327"</f>
        <v>01650327</v>
      </c>
      <c r="I2215" s="2" t="str">
        <f>"20220415"</f>
        <v>20220415</v>
      </c>
      <c r="J2215" s="2">
        <v>303</v>
      </c>
      <c r="L2215" s="2">
        <v>74</v>
      </c>
      <c r="M2215" s="2">
        <v>8</v>
      </c>
      <c r="N2215" s="2" t="s">
        <v>3685</v>
      </c>
      <c r="O2215" s="2" t="s">
        <v>1677</v>
      </c>
      <c r="P2215" s="2" t="s">
        <v>2124</v>
      </c>
      <c r="Q2215" s="2" t="s">
        <v>1495</v>
      </c>
      <c r="R2215" s="2" t="s">
        <v>3686</v>
      </c>
      <c r="T2215" s="2" t="s">
        <v>3687</v>
      </c>
      <c r="U2215" s="2" t="s">
        <v>3688</v>
      </c>
    </row>
    <row r="2216" spans="1:70" s="2" customFormat="1" ht="13" x14ac:dyDescent="0.3">
      <c r="A2216" s="2" t="s">
        <v>11404</v>
      </c>
      <c r="B2216" s="2" t="s">
        <v>10771</v>
      </c>
      <c r="C2216" s="9" t="s">
        <v>7891</v>
      </c>
      <c r="D2216" s="2" t="s">
        <v>10772</v>
      </c>
      <c r="E2216" s="2" t="s">
        <v>10773</v>
      </c>
      <c r="U2216" s="2" t="s">
        <v>7891</v>
      </c>
      <c r="V2216" s="2" t="s">
        <v>10774</v>
      </c>
      <c r="W2216" s="2" t="s">
        <v>7891</v>
      </c>
      <c r="X2216" s="2" t="s">
        <v>7891</v>
      </c>
      <c r="Y2216" s="2" t="s">
        <v>7891</v>
      </c>
      <c r="Z2216" s="2" t="s">
        <v>7891</v>
      </c>
      <c r="AA2216" s="2" t="s">
        <v>7891</v>
      </c>
      <c r="AB2216" s="2" t="s">
        <v>7891</v>
      </c>
      <c r="AC2216" s="2" t="s">
        <v>7891</v>
      </c>
      <c r="AD2216" s="2" t="s">
        <v>7891</v>
      </c>
      <c r="AE2216" s="2" t="s">
        <v>7891</v>
      </c>
      <c r="AF2216" s="2" t="s">
        <v>7891</v>
      </c>
      <c r="AG2216" s="2" t="s">
        <v>7891</v>
      </c>
      <c r="AH2216" s="2" t="s">
        <v>7891</v>
      </c>
      <c r="AI2216" s="2" t="s">
        <v>7891</v>
      </c>
      <c r="AJ2216" s="2" t="s">
        <v>7891</v>
      </c>
      <c r="AK2216" s="2" t="s">
        <v>7891</v>
      </c>
      <c r="AL2216" s="2" t="s">
        <v>7891</v>
      </c>
      <c r="AM2216" s="2" t="s">
        <v>7891</v>
      </c>
      <c r="AN2216" s="2" t="s">
        <v>7891</v>
      </c>
      <c r="AO2216" s="2" t="s">
        <v>10775</v>
      </c>
      <c r="AP2216" s="2" t="s">
        <v>10776</v>
      </c>
      <c r="AQ2216" s="2" t="s">
        <v>7891</v>
      </c>
      <c r="AR2216" s="2" t="s">
        <v>7891</v>
      </c>
      <c r="AS2216" s="2" t="s">
        <v>7891</v>
      </c>
      <c r="AT2216" s="2" t="s">
        <v>7891</v>
      </c>
      <c r="AU2216" s="2">
        <v>2021</v>
      </c>
      <c r="AV2216" s="2">
        <v>67</v>
      </c>
      <c r="AW2216" s="2">
        <v>4</v>
      </c>
      <c r="AX2216" s="2" t="s">
        <v>7891</v>
      </c>
      <c r="AY2216" s="2" t="s">
        <v>7891</v>
      </c>
      <c r="AZ2216" s="2" t="s">
        <v>7891</v>
      </c>
      <c r="BA2216" s="2" t="s">
        <v>7891</v>
      </c>
      <c r="BB2216" s="2">
        <v>232</v>
      </c>
      <c r="BC2216" s="2">
        <v>238</v>
      </c>
      <c r="BD2216" s="2" t="s">
        <v>7891</v>
      </c>
      <c r="BE2216" s="2" t="s">
        <v>10777</v>
      </c>
      <c r="BF2216" s="2" t="s">
        <v>7891</v>
      </c>
      <c r="BG2216" s="2" t="s">
        <v>7891</v>
      </c>
      <c r="BH2216" s="2" t="s">
        <v>7891</v>
      </c>
      <c r="BI2216" s="2" t="s">
        <v>7891</v>
      </c>
      <c r="BJ2216" s="2" t="s">
        <v>7891</v>
      </c>
      <c r="BK2216" s="2" t="s">
        <v>7891</v>
      </c>
      <c r="BL2216" s="2" t="s">
        <v>7891</v>
      </c>
      <c r="BM2216" s="2" t="s">
        <v>7891</v>
      </c>
      <c r="BN2216" s="2" t="s">
        <v>7891</v>
      </c>
      <c r="BO2216" s="2" t="s">
        <v>7891</v>
      </c>
      <c r="BP2216" s="2" t="s">
        <v>7891</v>
      </c>
      <c r="BQ2216" s="2" t="s">
        <v>7891</v>
      </c>
      <c r="BR2216" s="2" t="s">
        <v>10778</v>
      </c>
    </row>
    <row r="2217" spans="1:70" s="2" customFormat="1" ht="13" x14ac:dyDescent="0.3">
      <c r="A2217" s="2" t="s">
        <v>6816</v>
      </c>
      <c r="B2217" s="2" t="s">
        <v>6315</v>
      </c>
      <c r="C2217" s="9">
        <v>2022</v>
      </c>
      <c r="D2217" s="2" t="s">
        <v>6314</v>
      </c>
      <c r="E2217" s="2" t="s">
        <v>4892</v>
      </c>
      <c r="G2217" s="2" t="s">
        <v>6316</v>
      </c>
      <c r="H2217" s="2" t="s">
        <v>6317</v>
      </c>
      <c r="K2217" s="11">
        <v>44666</v>
      </c>
      <c r="L2217" s="2" t="s">
        <v>6318</v>
      </c>
      <c r="N2217" s="2" t="s">
        <v>6319</v>
      </c>
    </row>
    <row r="2218" spans="1:70" s="12" customFormat="1" ht="13" x14ac:dyDescent="0.3">
      <c r="A2218" s="12" t="s">
        <v>7079</v>
      </c>
      <c r="B2218" s="12" t="s">
        <v>7168</v>
      </c>
      <c r="C2218" s="14">
        <v>2022</v>
      </c>
      <c r="D2218" s="12" t="s">
        <v>7167</v>
      </c>
      <c r="E2218" s="12" t="s">
        <v>4626</v>
      </c>
      <c r="G2218" s="12" t="s">
        <v>7169</v>
      </c>
      <c r="H2218" s="12" t="s">
        <v>7170</v>
      </c>
      <c r="K2218" s="13">
        <v>44540</v>
      </c>
      <c r="N2218" s="12" t="s">
        <v>1987</v>
      </c>
    </row>
    <row r="2219" spans="1:70" s="12" customFormat="1" ht="13" x14ac:dyDescent="0.3">
      <c r="A2219" s="12" t="s">
        <v>7212</v>
      </c>
      <c r="B2219" s="12" t="s">
        <v>7168</v>
      </c>
      <c r="C2219" s="14">
        <v>2022</v>
      </c>
      <c r="D2219" s="12" t="s">
        <v>7167</v>
      </c>
      <c r="E2219" s="12" t="s">
        <v>4626</v>
      </c>
      <c r="G2219" s="12" t="s">
        <v>7169</v>
      </c>
      <c r="H2219" s="12" t="s">
        <v>7170</v>
      </c>
      <c r="K2219" s="13">
        <v>44540</v>
      </c>
      <c r="N2219" s="12" t="s">
        <v>1987</v>
      </c>
    </row>
    <row r="2220" spans="1:70" s="2" customFormat="1" ht="13" x14ac:dyDescent="0.3">
      <c r="A2220" s="2" t="s">
        <v>6816</v>
      </c>
      <c r="B2220" s="2" t="s">
        <v>5485</v>
      </c>
      <c r="C2220" s="9">
        <v>2021</v>
      </c>
      <c r="D2220" s="2" t="s">
        <v>5484</v>
      </c>
      <c r="E2220" s="2" t="s">
        <v>4240</v>
      </c>
      <c r="G2220" s="2" t="s">
        <v>5486</v>
      </c>
      <c r="H2220" s="2" t="s">
        <v>5487</v>
      </c>
      <c r="K2220" s="11">
        <v>44487</v>
      </c>
      <c r="L2220" s="2" t="s">
        <v>5488</v>
      </c>
      <c r="N2220" s="2" t="s">
        <v>5489</v>
      </c>
    </row>
    <row r="2221" spans="1:70" s="2" customFormat="1" ht="13" x14ac:dyDescent="0.3">
      <c r="A2221" s="2" t="s">
        <v>6816</v>
      </c>
      <c r="B2221" s="2" t="s">
        <v>4954</v>
      </c>
      <c r="C2221" s="9">
        <v>2021</v>
      </c>
      <c r="D2221" s="2" t="s">
        <v>4953</v>
      </c>
      <c r="E2221" s="2" t="s">
        <v>4957</v>
      </c>
      <c r="G2221" s="2" t="s">
        <v>4955</v>
      </c>
      <c r="H2221" s="2" t="s">
        <v>4956</v>
      </c>
      <c r="K2221" s="11">
        <v>44202</v>
      </c>
      <c r="N2221" s="2" t="s">
        <v>4958</v>
      </c>
    </row>
    <row r="2222" spans="1:70" s="12" customFormat="1" ht="13" x14ac:dyDescent="0.3">
      <c r="A2222" s="12" t="s">
        <v>2013</v>
      </c>
      <c r="B2222" s="12" t="s">
        <v>1986</v>
      </c>
      <c r="C2222" s="15">
        <v>2022</v>
      </c>
      <c r="D2222" s="12" t="s">
        <v>1985</v>
      </c>
      <c r="E2222" s="12" t="s">
        <v>592</v>
      </c>
      <c r="G2222" s="12" t="str">
        <f t="shared" ref="G2222:G2227" si="6">"01650327"</f>
        <v>01650327</v>
      </c>
      <c r="I2222" s="12" t="str">
        <f>"Feb2022"</f>
        <v>Feb2022</v>
      </c>
      <c r="J2222" s="12">
        <v>299</v>
      </c>
      <c r="L2222" s="12">
        <v>256</v>
      </c>
      <c r="M2222" s="12">
        <v>8</v>
      </c>
      <c r="N2222" s="12">
        <v>154692058</v>
      </c>
      <c r="O2222" s="12" t="s">
        <v>1987</v>
      </c>
      <c r="P2222" s="12" t="s">
        <v>449</v>
      </c>
      <c r="Q2222" s="12" t="s">
        <v>467</v>
      </c>
      <c r="U2222" s="12" t="s">
        <v>1988</v>
      </c>
    </row>
    <row r="2223" spans="1:70" s="12" customFormat="1" ht="13" x14ac:dyDescent="0.3">
      <c r="A2223" s="12" t="s">
        <v>2013</v>
      </c>
      <c r="B2223" s="12" t="s">
        <v>1986</v>
      </c>
      <c r="C2223" s="15">
        <v>2022</v>
      </c>
      <c r="D2223" s="12" t="s">
        <v>1985</v>
      </c>
      <c r="E2223" s="12" t="s">
        <v>592</v>
      </c>
      <c r="F2223" s="12" t="s">
        <v>1990</v>
      </c>
      <c r="G2223" s="12" t="str">
        <f t="shared" si="6"/>
        <v>01650327</v>
      </c>
      <c r="I2223" s="12" t="str">
        <f>"Feb2022"</f>
        <v>Feb2022</v>
      </c>
      <c r="J2223" s="12">
        <v>299</v>
      </c>
      <c r="L2223" s="12">
        <v>256</v>
      </c>
      <c r="M2223" s="12">
        <v>8</v>
      </c>
      <c r="N2223" s="12">
        <v>154691932</v>
      </c>
      <c r="O2223" s="12" t="s">
        <v>1987</v>
      </c>
      <c r="P2223" s="12" t="s">
        <v>449</v>
      </c>
      <c r="Q2223" s="12" t="s">
        <v>442</v>
      </c>
      <c r="R2223" s="12" t="s">
        <v>1989</v>
      </c>
      <c r="U2223" s="12" t="s">
        <v>1991</v>
      </c>
    </row>
    <row r="2224" spans="1:70" s="12" customFormat="1" ht="13" x14ac:dyDescent="0.3">
      <c r="A2224" s="12" t="s">
        <v>2016</v>
      </c>
      <c r="B2224" s="12" t="s">
        <v>1986</v>
      </c>
      <c r="C2224" s="15">
        <v>2022</v>
      </c>
      <c r="D2224" s="12" t="s">
        <v>1985</v>
      </c>
      <c r="E2224" s="12" t="s">
        <v>592</v>
      </c>
      <c r="F2224" s="12" t="s">
        <v>1990</v>
      </c>
      <c r="G2224" s="12" t="str">
        <f t="shared" si="6"/>
        <v>01650327</v>
      </c>
      <c r="I2224" s="12" t="str">
        <f>"Feb2022"</f>
        <v>Feb2022</v>
      </c>
      <c r="J2224" s="12">
        <v>299</v>
      </c>
      <c r="L2224" s="12">
        <v>256</v>
      </c>
      <c r="M2224" s="12">
        <v>8</v>
      </c>
      <c r="N2224" s="12">
        <v>154691932</v>
      </c>
      <c r="O2224" s="12" t="s">
        <v>1987</v>
      </c>
      <c r="P2224" s="12" t="s">
        <v>449</v>
      </c>
      <c r="Q2224" s="12" t="s">
        <v>442</v>
      </c>
      <c r="R2224" s="12" t="s">
        <v>1989</v>
      </c>
      <c r="U2224" s="12" t="s">
        <v>1991</v>
      </c>
    </row>
    <row r="2225" spans="1:70" s="12" customFormat="1" ht="13" x14ac:dyDescent="0.3">
      <c r="A2225" s="12" t="s">
        <v>4015</v>
      </c>
      <c r="B2225" s="12" t="s">
        <v>1986</v>
      </c>
      <c r="C2225" s="14">
        <v>2022</v>
      </c>
      <c r="D2225" s="12" t="s">
        <v>1985</v>
      </c>
      <c r="E2225" s="12" t="s">
        <v>592</v>
      </c>
      <c r="F2225" s="12" t="s">
        <v>3947</v>
      </c>
      <c r="G2225" s="12" t="str">
        <f t="shared" si="6"/>
        <v>01650327</v>
      </c>
      <c r="I2225" s="12" t="str">
        <f>"20220215"</f>
        <v>20220215</v>
      </c>
      <c r="J2225" s="12">
        <v>299</v>
      </c>
      <c r="L2225" s="12">
        <v>256</v>
      </c>
      <c r="M2225" s="12">
        <v>8</v>
      </c>
      <c r="N2225" s="12" t="s">
        <v>3945</v>
      </c>
      <c r="O2225" s="12" t="s">
        <v>1987</v>
      </c>
      <c r="P2225" s="12" t="s">
        <v>2124</v>
      </c>
      <c r="Q2225" s="12" t="s">
        <v>1495</v>
      </c>
      <c r="R2225" s="12" t="s">
        <v>3946</v>
      </c>
      <c r="T2225" s="12" t="s">
        <v>3947</v>
      </c>
      <c r="U2225" s="12" t="s">
        <v>3948</v>
      </c>
    </row>
    <row r="2226" spans="1:70" s="12" customFormat="1" ht="13" x14ac:dyDescent="0.3">
      <c r="A2226" s="12" t="s">
        <v>4086</v>
      </c>
      <c r="B2226" s="12" t="s">
        <v>1986</v>
      </c>
      <c r="C2226" s="14">
        <v>2022</v>
      </c>
      <c r="D2226" s="12" t="s">
        <v>1985</v>
      </c>
      <c r="E2226" s="12" t="s">
        <v>592</v>
      </c>
      <c r="F2226" s="12" t="s">
        <v>3947</v>
      </c>
      <c r="G2226" s="12" t="str">
        <f t="shared" si="6"/>
        <v>01650327</v>
      </c>
      <c r="I2226" s="12" t="str">
        <f>"20220215"</f>
        <v>20220215</v>
      </c>
      <c r="J2226" s="12">
        <v>299</v>
      </c>
      <c r="L2226" s="12">
        <v>256</v>
      </c>
      <c r="M2226" s="12">
        <v>8</v>
      </c>
      <c r="N2226" s="12" t="s">
        <v>3945</v>
      </c>
      <c r="O2226" s="12" t="s">
        <v>1987</v>
      </c>
      <c r="P2226" s="12" t="s">
        <v>2124</v>
      </c>
      <c r="Q2226" s="12" t="s">
        <v>1495</v>
      </c>
      <c r="R2226" s="12" t="s">
        <v>3946</v>
      </c>
      <c r="T2226" s="12" t="s">
        <v>3947</v>
      </c>
      <c r="U2226" s="12" t="s">
        <v>3948</v>
      </c>
    </row>
    <row r="2227" spans="1:70" s="2" customFormat="1" ht="13" x14ac:dyDescent="0.3">
      <c r="A2227" s="2" t="s">
        <v>4116</v>
      </c>
      <c r="B2227" s="2" t="s">
        <v>1986</v>
      </c>
      <c r="C2227" s="9">
        <v>2022</v>
      </c>
      <c r="D2227" s="2" t="s">
        <v>1985</v>
      </c>
      <c r="E2227" s="2" t="s">
        <v>592</v>
      </c>
      <c r="F2227" s="2" t="s">
        <v>3947</v>
      </c>
      <c r="G2227" s="2" t="str">
        <f t="shared" si="6"/>
        <v>01650327</v>
      </c>
      <c r="I2227" s="2" t="str">
        <f>"20220215"</f>
        <v>20220215</v>
      </c>
      <c r="J2227" s="2">
        <v>299</v>
      </c>
      <c r="L2227" s="2">
        <v>256</v>
      </c>
      <c r="M2227" s="2">
        <v>8</v>
      </c>
      <c r="N2227" s="2" t="s">
        <v>3945</v>
      </c>
      <c r="O2227" s="2" t="s">
        <v>1987</v>
      </c>
      <c r="P2227" s="2" t="s">
        <v>2124</v>
      </c>
      <c r="Q2227" s="2" t="s">
        <v>1495</v>
      </c>
      <c r="R2227" s="2" t="s">
        <v>3946</v>
      </c>
      <c r="T2227" s="2" t="s">
        <v>3947</v>
      </c>
      <c r="U2227" s="2" t="s">
        <v>3948</v>
      </c>
    </row>
    <row r="2228" spans="1:70" s="2" customFormat="1" ht="13" x14ac:dyDescent="0.3">
      <c r="A2228" s="2" t="s">
        <v>11404</v>
      </c>
      <c r="B2228" s="2" t="s">
        <v>10425</v>
      </c>
      <c r="C2228" s="9" t="s">
        <v>7891</v>
      </c>
      <c r="D2228" s="2" t="s">
        <v>4953</v>
      </c>
      <c r="E2228" s="2" t="s">
        <v>10426</v>
      </c>
      <c r="U2228" s="2" t="s">
        <v>7891</v>
      </c>
      <c r="V2228" s="2" t="s">
        <v>10427</v>
      </c>
      <c r="W2228" s="2" t="s">
        <v>7891</v>
      </c>
      <c r="X2228" s="2" t="s">
        <v>7891</v>
      </c>
      <c r="Y2228" s="2" t="s">
        <v>7891</v>
      </c>
      <c r="Z2228" s="2" t="s">
        <v>7891</v>
      </c>
      <c r="AA2228" s="2" t="s">
        <v>7891</v>
      </c>
      <c r="AB2228" s="2" t="s">
        <v>10428</v>
      </c>
      <c r="AC2228" s="2" t="s">
        <v>7891</v>
      </c>
      <c r="AD2228" s="2" t="s">
        <v>7891</v>
      </c>
      <c r="AE2228" s="2" t="s">
        <v>7891</v>
      </c>
      <c r="AF2228" s="2" t="s">
        <v>7891</v>
      </c>
      <c r="AG2228" s="2" t="s">
        <v>7891</v>
      </c>
      <c r="AH2228" s="2" t="s">
        <v>7891</v>
      </c>
      <c r="AI2228" s="2" t="s">
        <v>7891</v>
      </c>
      <c r="AJ2228" s="2" t="s">
        <v>7891</v>
      </c>
      <c r="AK2228" s="2" t="s">
        <v>7891</v>
      </c>
      <c r="AL2228" s="2" t="s">
        <v>7891</v>
      </c>
      <c r="AM2228" s="2" t="s">
        <v>7891</v>
      </c>
      <c r="AN2228" s="2" t="s">
        <v>7891</v>
      </c>
      <c r="AO2228" s="2" t="s">
        <v>10429</v>
      </c>
      <c r="AP2228" s="2" t="s">
        <v>10430</v>
      </c>
      <c r="AQ2228" s="2" t="s">
        <v>7891</v>
      </c>
      <c r="AR2228" s="2" t="s">
        <v>7891</v>
      </c>
      <c r="AS2228" s="2" t="s">
        <v>7891</v>
      </c>
      <c r="AT2228" s="2" t="s">
        <v>7945</v>
      </c>
      <c r="AU2228" s="2">
        <v>2021</v>
      </c>
      <c r="AV2228" s="2">
        <v>48</v>
      </c>
      <c r="AW2228" s="2" t="s">
        <v>7891</v>
      </c>
      <c r="AX2228" s="2" t="s">
        <v>7891</v>
      </c>
      <c r="AY2228" s="2" t="s">
        <v>7891</v>
      </c>
      <c r="AZ2228" s="2" t="s">
        <v>7891</v>
      </c>
      <c r="BA2228" s="2" t="s">
        <v>7891</v>
      </c>
      <c r="BB2228" s="2" t="s">
        <v>7891</v>
      </c>
      <c r="BC2228" s="2" t="s">
        <v>7891</v>
      </c>
      <c r="BD2228" s="2">
        <v>102693</v>
      </c>
      <c r="BE2228" s="2" t="s">
        <v>4958</v>
      </c>
      <c r="BF2228" s="2" t="s">
        <v>7891</v>
      </c>
      <c r="BG2228" s="2" t="s">
        <v>10364</v>
      </c>
      <c r="BH2228" s="2" t="s">
        <v>7891</v>
      </c>
      <c r="BI2228" s="2" t="s">
        <v>7891</v>
      </c>
      <c r="BJ2228" s="2" t="s">
        <v>7891</v>
      </c>
      <c r="BK2228" s="2" t="s">
        <v>7891</v>
      </c>
      <c r="BL2228" s="2" t="s">
        <v>7891</v>
      </c>
      <c r="BM2228" s="2">
        <v>33406448</v>
      </c>
      <c r="BN2228" s="2" t="s">
        <v>7891</v>
      </c>
      <c r="BO2228" s="2" t="s">
        <v>7891</v>
      </c>
      <c r="BP2228" s="2" t="s">
        <v>7891</v>
      </c>
      <c r="BQ2228" s="2" t="s">
        <v>7891</v>
      </c>
      <c r="BR2228" s="2" t="s">
        <v>10431</v>
      </c>
    </row>
    <row r="2229" spans="1:70" s="12" customFormat="1" ht="13" x14ac:dyDescent="0.3">
      <c r="A2229" s="12" t="s">
        <v>6816</v>
      </c>
      <c r="B2229" s="12" t="s">
        <v>5127</v>
      </c>
      <c r="C2229" s="14">
        <v>2021</v>
      </c>
      <c r="D2229" s="12" t="s">
        <v>5126</v>
      </c>
      <c r="E2229" s="12" t="s">
        <v>4626</v>
      </c>
      <c r="G2229" s="12" t="s">
        <v>5128</v>
      </c>
      <c r="H2229" s="12" t="s">
        <v>5129</v>
      </c>
      <c r="K2229" s="13">
        <v>44256</v>
      </c>
      <c r="N2229" s="12" t="s">
        <v>593</v>
      </c>
    </row>
    <row r="2230" spans="1:70" s="12" customFormat="1" ht="13" x14ac:dyDescent="0.3">
      <c r="A2230" s="12" t="s">
        <v>7079</v>
      </c>
      <c r="B2230" s="12" t="s">
        <v>5127</v>
      </c>
      <c r="C2230" s="14">
        <v>2021</v>
      </c>
      <c r="D2230" s="12" t="s">
        <v>5126</v>
      </c>
      <c r="E2230" s="12" t="s">
        <v>4626</v>
      </c>
      <c r="G2230" s="12" t="s">
        <v>5128</v>
      </c>
      <c r="H2230" s="12" t="s">
        <v>5129</v>
      </c>
      <c r="K2230" s="13">
        <v>44256</v>
      </c>
      <c r="N2230" s="12" t="s">
        <v>593</v>
      </c>
    </row>
    <row r="2231" spans="1:70" s="12" customFormat="1" ht="13" x14ac:dyDescent="0.3">
      <c r="A2231" s="12" t="s">
        <v>7212</v>
      </c>
      <c r="B2231" s="12" t="s">
        <v>5127</v>
      </c>
      <c r="C2231" s="14">
        <v>2021</v>
      </c>
      <c r="D2231" s="12" t="s">
        <v>5126</v>
      </c>
      <c r="E2231" s="12" t="s">
        <v>4626</v>
      </c>
      <c r="G2231" s="12" t="s">
        <v>5128</v>
      </c>
      <c r="H2231" s="12" t="s">
        <v>5129</v>
      </c>
      <c r="K2231" s="13">
        <v>44256</v>
      </c>
      <c r="N2231" s="12" t="s">
        <v>593</v>
      </c>
    </row>
    <row r="2232" spans="1:70" s="2" customFormat="1" ht="13" x14ac:dyDescent="0.3">
      <c r="A2232" s="2" t="s">
        <v>6816</v>
      </c>
      <c r="B2232" s="2" t="s">
        <v>6596</v>
      </c>
      <c r="C2232" s="9">
        <v>2022</v>
      </c>
      <c r="D2232" s="2" t="s">
        <v>6595</v>
      </c>
      <c r="E2232" s="2" t="s">
        <v>5010</v>
      </c>
      <c r="G2232" s="2" t="s">
        <v>6597</v>
      </c>
      <c r="H2232" s="2" t="s">
        <v>6598</v>
      </c>
      <c r="K2232" s="11">
        <v>44695</v>
      </c>
      <c r="N2232" s="2" t="s">
        <v>2592</v>
      </c>
    </row>
    <row r="2233" spans="1:70" s="12" customFormat="1" ht="13" x14ac:dyDescent="0.3">
      <c r="A2233" s="12" t="s">
        <v>1827</v>
      </c>
      <c r="B2233" s="12" t="s">
        <v>591</v>
      </c>
      <c r="C2233" s="15" t="str">
        <f>"2021"</f>
        <v>2021</v>
      </c>
      <c r="D2233" s="12" t="s">
        <v>590</v>
      </c>
      <c r="E2233" s="12" t="s">
        <v>592</v>
      </c>
      <c r="F2233" s="12" t="s">
        <v>595</v>
      </c>
      <c r="G2233" s="12" t="str">
        <f t="shared" ref="G2233:G2238" si="7">"01650327"</f>
        <v>01650327</v>
      </c>
      <c r="I2233" s="12" t="str">
        <f>"Apr2021"</f>
        <v>Apr2021</v>
      </c>
      <c r="J2233" s="12">
        <v>285</v>
      </c>
      <c r="L2233" s="12">
        <v>144</v>
      </c>
      <c r="M2233" s="12">
        <v>8</v>
      </c>
      <c r="N2233" s="12">
        <v>149264104</v>
      </c>
      <c r="O2233" s="12" t="s">
        <v>593</v>
      </c>
      <c r="P2233" s="12" t="s">
        <v>449</v>
      </c>
      <c r="Q2233" s="12" t="s">
        <v>442</v>
      </c>
      <c r="R2233" s="12" t="s">
        <v>594</v>
      </c>
      <c r="U2233" s="12" t="s">
        <v>596</v>
      </c>
    </row>
    <row r="2234" spans="1:70" s="12" customFormat="1" ht="13" x14ac:dyDescent="0.3">
      <c r="A2234" s="12" t="s">
        <v>2013</v>
      </c>
      <c r="B2234" s="12" t="s">
        <v>591</v>
      </c>
      <c r="C2234" s="15" t="str">
        <f>"2021"</f>
        <v>2021</v>
      </c>
      <c r="D2234" s="12" t="s">
        <v>590</v>
      </c>
      <c r="E2234" s="12" t="s">
        <v>592</v>
      </c>
      <c r="F2234" s="12" t="s">
        <v>595</v>
      </c>
      <c r="G2234" s="12" t="str">
        <f t="shared" si="7"/>
        <v>01650327</v>
      </c>
      <c r="I2234" s="12" t="str">
        <f>"Apr2021"</f>
        <v>Apr2021</v>
      </c>
      <c r="J2234" s="12">
        <v>285</v>
      </c>
      <c r="L2234" s="12">
        <v>144</v>
      </c>
      <c r="M2234" s="12">
        <v>8</v>
      </c>
      <c r="N2234" s="12">
        <v>149264104</v>
      </c>
      <c r="O2234" s="12" t="s">
        <v>593</v>
      </c>
      <c r="P2234" s="12" t="s">
        <v>449</v>
      </c>
      <c r="Q2234" s="12" t="s">
        <v>442</v>
      </c>
      <c r="R2234" s="12" t="s">
        <v>594</v>
      </c>
      <c r="U2234" s="12" t="s">
        <v>596</v>
      </c>
    </row>
    <row r="2235" spans="1:70" s="12" customFormat="1" ht="13" x14ac:dyDescent="0.3">
      <c r="A2235" s="12" t="s">
        <v>2016</v>
      </c>
      <c r="B2235" s="12" t="s">
        <v>591</v>
      </c>
      <c r="C2235" s="15" t="str">
        <f>"2021"</f>
        <v>2021</v>
      </c>
      <c r="D2235" s="12" t="s">
        <v>590</v>
      </c>
      <c r="E2235" s="12" t="s">
        <v>592</v>
      </c>
      <c r="F2235" s="12" t="s">
        <v>595</v>
      </c>
      <c r="G2235" s="12" t="str">
        <f t="shared" si="7"/>
        <v>01650327</v>
      </c>
      <c r="I2235" s="12" t="str">
        <f>"Apr2021"</f>
        <v>Apr2021</v>
      </c>
      <c r="J2235" s="12">
        <v>285</v>
      </c>
      <c r="L2235" s="12">
        <v>144</v>
      </c>
      <c r="M2235" s="12">
        <v>8</v>
      </c>
      <c r="N2235" s="12">
        <v>149264104</v>
      </c>
      <c r="O2235" s="12" t="s">
        <v>593</v>
      </c>
      <c r="P2235" s="12" t="s">
        <v>449</v>
      </c>
      <c r="Q2235" s="12" t="s">
        <v>442</v>
      </c>
      <c r="R2235" s="12" t="s">
        <v>594</v>
      </c>
      <c r="U2235" s="12" t="s">
        <v>596</v>
      </c>
    </row>
    <row r="2236" spans="1:70" s="12" customFormat="1" ht="13" x14ac:dyDescent="0.3">
      <c r="A2236" s="12" t="s">
        <v>3856</v>
      </c>
      <c r="B2236" s="12" t="s">
        <v>591</v>
      </c>
      <c r="C2236" s="14">
        <v>2021</v>
      </c>
      <c r="D2236" s="12" t="s">
        <v>590</v>
      </c>
      <c r="E2236" s="12" t="s">
        <v>592</v>
      </c>
      <c r="F2236" s="12" t="s">
        <v>2253</v>
      </c>
      <c r="G2236" s="12" t="str">
        <f t="shared" si="7"/>
        <v>01650327</v>
      </c>
      <c r="I2236" s="12" t="str">
        <f>"20210415"</f>
        <v>20210415</v>
      </c>
      <c r="J2236" s="12">
        <v>285</v>
      </c>
      <c r="L2236" s="12">
        <v>144</v>
      </c>
      <c r="M2236" s="12">
        <v>8</v>
      </c>
      <c r="N2236" s="12" t="s">
        <v>2251</v>
      </c>
      <c r="O2236" s="12" t="s">
        <v>593</v>
      </c>
      <c r="P2236" s="12" t="s">
        <v>2124</v>
      </c>
      <c r="Q2236" s="12" t="s">
        <v>1495</v>
      </c>
      <c r="R2236" s="12" t="s">
        <v>2252</v>
      </c>
      <c r="T2236" s="12" t="s">
        <v>2253</v>
      </c>
      <c r="U2236" s="12" t="s">
        <v>2254</v>
      </c>
    </row>
    <row r="2237" spans="1:70" s="12" customFormat="1" ht="13" x14ac:dyDescent="0.3">
      <c r="A2237" s="12" t="s">
        <v>4086</v>
      </c>
      <c r="B2237" s="12" t="s">
        <v>591</v>
      </c>
      <c r="C2237" s="14">
        <v>2021</v>
      </c>
      <c r="D2237" s="12" t="s">
        <v>590</v>
      </c>
      <c r="E2237" s="12" t="s">
        <v>592</v>
      </c>
      <c r="F2237" s="12" t="s">
        <v>2253</v>
      </c>
      <c r="G2237" s="12" t="str">
        <f t="shared" si="7"/>
        <v>01650327</v>
      </c>
      <c r="I2237" s="12" t="str">
        <f>"20210415"</f>
        <v>20210415</v>
      </c>
      <c r="J2237" s="12">
        <v>285</v>
      </c>
      <c r="L2237" s="12">
        <v>144</v>
      </c>
      <c r="M2237" s="12">
        <v>8</v>
      </c>
      <c r="N2237" s="12" t="s">
        <v>2251</v>
      </c>
      <c r="O2237" s="12" t="s">
        <v>593</v>
      </c>
      <c r="P2237" s="12" t="s">
        <v>2124</v>
      </c>
      <c r="Q2237" s="12" t="s">
        <v>1495</v>
      </c>
      <c r="R2237" s="12" t="s">
        <v>2252</v>
      </c>
      <c r="T2237" s="12" t="s">
        <v>2253</v>
      </c>
      <c r="U2237" s="12" t="s">
        <v>2254</v>
      </c>
    </row>
    <row r="2238" spans="1:70" s="2" customFormat="1" ht="13" x14ac:dyDescent="0.3">
      <c r="A2238" s="2" t="s">
        <v>4116</v>
      </c>
      <c r="B2238" s="2" t="s">
        <v>591</v>
      </c>
      <c r="C2238" s="9">
        <v>2021</v>
      </c>
      <c r="D2238" s="2" t="s">
        <v>590</v>
      </c>
      <c r="E2238" s="2" t="s">
        <v>592</v>
      </c>
      <c r="F2238" s="2" t="s">
        <v>2253</v>
      </c>
      <c r="G2238" s="2" t="str">
        <f t="shared" si="7"/>
        <v>01650327</v>
      </c>
      <c r="I2238" s="2" t="str">
        <f>"20210415"</f>
        <v>20210415</v>
      </c>
      <c r="J2238" s="2">
        <v>285</v>
      </c>
      <c r="L2238" s="2">
        <v>144</v>
      </c>
      <c r="M2238" s="2">
        <v>8</v>
      </c>
      <c r="N2238" s="2" t="s">
        <v>2251</v>
      </c>
      <c r="O2238" s="2" t="s">
        <v>593</v>
      </c>
      <c r="P2238" s="2" t="s">
        <v>2124</v>
      </c>
      <c r="Q2238" s="2" t="s">
        <v>1495</v>
      </c>
      <c r="R2238" s="2" t="s">
        <v>2252</v>
      </c>
      <c r="T2238" s="2" t="s">
        <v>2253</v>
      </c>
      <c r="U2238" s="2" t="s">
        <v>2254</v>
      </c>
    </row>
    <row r="2239" spans="1:70" s="2" customFormat="1" ht="13" x14ac:dyDescent="0.3">
      <c r="A2239" s="2" t="s">
        <v>11404</v>
      </c>
      <c r="B2239" s="2" t="s">
        <v>10779</v>
      </c>
      <c r="C2239" s="9" t="s">
        <v>7891</v>
      </c>
      <c r="D2239" s="2" t="s">
        <v>10780</v>
      </c>
      <c r="E2239" s="2" t="s">
        <v>10781</v>
      </c>
      <c r="U2239" s="2" t="s">
        <v>7891</v>
      </c>
      <c r="V2239" s="2" t="s">
        <v>10782</v>
      </c>
      <c r="W2239" s="2" t="s">
        <v>7891</v>
      </c>
      <c r="X2239" s="2" t="s">
        <v>7891</v>
      </c>
      <c r="Y2239" s="2" t="s">
        <v>7891</v>
      </c>
      <c r="Z2239" s="2" t="s">
        <v>7891</v>
      </c>
      <c r="AA2239" s="2" t="s">
        <v>7891</v>
      </c>
      <c r="AB2239" s="2" t="s">
        <v>7891</v>
      </c>
      <c r="AC2239" s="2" t="s">
        <v>7891</v>
      </c>
      <c r="AD2239" s="2" t="s">
        <v>7891</v>
      </c>
      <c r="AE2239" s="2" t="s">
        <v>7891</v>
      </c>
      <c r="AF2239" s="2" t="s">
        <v>7891</v>
      </c>
      <c r="AG2239" s="2" t="s">
        <v>7891</v>
      </c>
      <c r="AH2239" s="2" t="s">
        <v>7891</v>
      </c>
      <c r="AI2239" s="2" t="s">
        <v>7891</v>
      </c>
      <c r="AJ2239" s="2" t="s">
        <v>7891</v>
      </c>
      <c r="AK2239" s="2" t="s">
        <v>7891</v>
      </c>
      <c r="AL2239" s="2" t="s">
        <v>7891</v>
      </c>
      <c r="AM2239" s="2" t="s">
        <v>7891</v>
      </c>
      <c r="AN2239" s="2" t="s">
        <v>7891</v>
      </c>
      <c r="AO2239" s="2" t="s">
        <v>10783</v>
      </c>
      <c r="AP2239" s="2" t="s">
        <v>10784</v>
      </c>
      <c r="AQ2239" s="2" t="s">
        <v>10785</v>
      </c>
      <c r="AR2239" s="2" t="s">
        <v>7891</v>
      </c>
      <c r="AS2239" s="2" t="s">
        <v>7891</v>
      </c>
      <c r="AT2239" s="2" t="s">
        <v>7891</v>
      </c>
      <c r="AU2239" s="2">
        <v>2021</v>
      </c>
      <c r="AV2239" s="2">
        <v>12278</v>
      </c>
      <c r="AW2239" s="2" t="s">
        <v>7891</v>
      </c>
      <c r="AX2239" s="2" t="s">
        <v>7891</v>
      </c>
      <c r="AY2239" s="2" t="s">
        <v>7891</v>
      </c>
      <c r="AZ2239" s="2" t="s">
        <v>7891</v>
      </c>
      <c r="BA2239" s="2" t="s">
        <v>7891</v>
      </c>
      <c r="BB2239" s="2">
        <v>408</v>
      </c>
      <c r="BC2239" s="2">
        <v>420</v>
      </c>
      <c r="BD2239" s="2" t="s">
        <v>7891</v>
      </c>
      <c r="BE2239" s="2" t="s">
        <v>10786</v>
      </c>
      <c r="BF2239" s="2" t="s">
        <v>7891</v>
      </c>
      <c r="BG2239" s="2" t="s">
        <v>7891</v>
      </c>
      <c r="BH2239" s="2" t="s">
        <v>7891</v>
      </c>
      <c r="BI2239" s="2" t="s">
        <v>7891</v>
      </c>
      <c r="BJ2239" s="2" t="s">
        <v>7891</v>
      </c>
      <c r="BK2239" s="2" t="s">
        <v>7891</v>
      </c>
      <c r="BL2239" s="2" t="s">
        <v>7891</v>
      </c>
      <c r="BM2239" s="2" t="s">
        <v>7891</v>
      </c>
      <c r="BN2239" s="2" t="s">
        <v>7891</v>
      </c>
      <c r="BO2239" s="2" t="s">
        <v>7891</v>
      </c>
      <c r="BP2239" s="2" t="s">
        <v>7891</v>
      </c>
      <c r="BQ2239" s="2" t="s">
        <v>7891</v>
      </c>
      <c r="BR2239" s="2" t="s">
        <v>10787</v>
      </c>
    </row>
    <row r="2240" spans="1:70" s="2" customFormat="1" ht="13" x14ac:dyDescent="0.3">
      <c r="A2240" s="2" t="s">
        <v>11404</v>
      </c>
      <c r="B2240" s="2" t="s">
        <v>8039</v>
      </c>
      <c r="C2240" s="9" t="s">
        <v>7891</v>
      </c>
      <c r="D2240" s="2" t="s">
        <v>8040</v>
      </c>
      <c r="E2240" s="2" t="s">
        <v>8041</v>
      </c>
      <c r="U2240" s="2" t="s">
        <v>7891</v>
      </c>
      <c r="V2240" s="2" t="s">
        <v>8042</v>
      </c>
      <c r="W2240" s="2" t="s">
        <v>7891</v>
      </c>
      <c r="X2240" s="2" t="s">
        <v>7891</v>
      </c>
      <c r="Y2240" s="2" t="s">
        <v>7891</v>
      </c>
      <c r="Z2240" s="2" t="s">
        <v>7891</v>
      </c>
      <c r="AA2240" s="2" t="s">
        <v>7891</v>
      </c>
      <c r="AB2240" s="2" t="s">
        <v>7891</v>
      </c>
      <c r="AC2240" s="2" t="s">
        <v>7891</v>
      </c>
      <c r="AD2240" s="2" t="s">
        <v>7891</v>
      </c>
      <c r="AE2240" s="2" t="s">
        <v>7891</v>
      </c>
      <c r="AF2240" s="2" t="s">
        <v>7891</v>
      </c>
      <c r="AG2240" s="2" t="s">
        <v>7891</v>
      </c>
      <c r="AH2240" s="2" t="s">
        <v>7891</v>
      </c>
      <c r="AI2240" s="2" t="s">
        <v>7891</v>
      </c>
      <c r="AJ2240" s="2" t="s">
        <v>7891</v>
      </c>
      <c r="AK2240" s="2" t="s">
        <v>7891</v>
      </c>
      <c r="AL2240" s="2" t="s">
        <v>7891</v>
      </c>
      <c r="AM2240" s="2" t="s">
        <v>7891</v>
      </c>
      <c r="AN2240" s="2" t="s">
        <v>7891</v>
      </c>
      <c r="AO2240" s="2" t="s">
        <v>8043</v>
      </c>
      <c r="AP2240" s="2" t="s">
        <v>8044</v>
      </c>
      <c r="AQ2240" s="2" t="s">
        <v>7891</v>
      </c>
      <c r="AR2240" s="2" t="s">
        <v>7891</v>
      </c>
      <c r="AS2240" s="2" t="s">
        <v>7891</v>
      </c>
      <c r="AT2240" s="2" t="s">
        <v>7891</v>
      </c>
      <c r="AU2240" s="2" t="s">
        <v>7891</v>
      </c>
      <c r="AV2240" s="2" t="s">
        <v>7891</v>
      </c>
      <c r="AW2240" s="2" t="s">
        <v>7891</v>
      </c>
      <c r="AX2240" s="2" t="s">
        <v>7891</v>
      </c>
      <c r="AY2240" s="2" t="s">
        <v>7891</v>
      </c>
      <c r="AZ2240" s="2" t="s">
        <v>7891</v>
      </c>
      <c r="BA2240" s="2" t="s">
        <v>7891</v>
      </c>
      <c r="BB2240" s="2" t="s">
        <v>7891</v>
      </c>
      <c r="BC2240" s="2" t="s">
        <v>7891</v>
      </c>
      <c r="BD2240" s="2" t="s">
        <v>7891</v>
      </c>
      <c r="BE2240" s="2" t="s">
        <v>8045</v>
      </c>
      <c r="BF2240" s="2" t="s">
        <v>7891</v>
      </c>
      <c r="BG2240" s="2" t="s">
        <v>7901</v>
      </c>
      <c r="BH2240" s="2" t="s">
        <v>7891</v>
      </c>
      <c r="BI2240" s="2" t="s">
        <v>7891</v>
      </c>
      <c r="BJ2240" s="2" t="s">
        <v>7891</v>
      </c>
      <c r="BK2240" s="2" t="s">
        <v>7891</v>
      </c>
      <c r="BL2240" s="2" t="s">
        <v>7891</v>
      </c>
      <c r="BM2240" s="2">
        <v>35538212</v>
      </c>
      <c r="BN2240" s="2" t="s">
        <v>7891</v>
      </c>
      <c r="BO2240" s="2" t="s">
        <v>7891</v>
      </c>
      <c r="BP2240" s="2" t="s">
        <v>7891</v>
      </c>
      <c r="BQ2240" s="2" t="s">
        <v>7891</v>
      </c>
      <c r="BR2240" s="2" t="s">
        <v>8046</v>
      </c>
    </row>
    <row r="2241" spans="1:70" s="2" customFormat="1" ht="13" x14ac:dyDescent="0.3">
      <c r="A2241" s="2" t="s">
        <v>3856</v>
      </c>
      <c r="B2241" s="2" t="s">
        <v>2590</v>
      </c>
      <c r="C2241" s="9">
        <v>2022</v>
      </c>
      <c r="D2241" s="2" t="s">
        <v>2589</v>
      </c>
      <c r="E2241" s="2" t="s">
        <v>2331</v>
      </c>
      <c r="F2241" s="2" t="s">
        <v>2593</v>
      </c>
      <c r="G2241" s="2" t="str">
        <f>"00472891"</f>
        <v>00472891</v>
      </c>
      <c r="I2241" s="2" t="str">
        <f>"20220514"</f>
        <v>20220514</v>
      </c>
      <c r="N2241" s="2" t="s">
        <v>2591</v>
      </c>
      <c r="O2241" s="2" t="s">
        <v>2592</v>
      </c>
      <c r="P2241" s="2" t="s">
        <v>2108</v>
      </c>
      <c r="Q2241" s="2" t="s">
        <v>2054</v>
      </c>
      <c r="R2241" s="2" t="s">
        <v>2055</v>
      </c>
      <c r="T2241" s="2" t="s">
        <v>2593</v>
      </c>
      <c r="U2241" s="2" t="s">
        <v>2594</v>
      </c>
    </row>
    <row r="2242" spans="1:70" s="12" customFormat="1" ht="13" x14ac:dyDescent="0.3">
      <c r="A2242" s="12" t="s">
        <v>11404</v>
      </c>
      <c r="B2242" s="12" t="s">
        <v>8023</v>
      </c>
      <c r="C2242" s="14" t="s">
        <v>7891</v>
      </c>
      <c r="D2242" s="12" t="s">
        <v>6595</v>
      </c>
      <c r="E2242" s="12" t="s">
        <v>8024</v>
      </c>
      <c r="U2242" s="12" t="s">
        <v>7891</v>
      </c>
      <c r="V2242" s="12" t="s">
        <v>8025</v>
      </c>
      <c r="W2242" s="12" t="s">
        <v>7891</v>
      </c>
      <c r="X2242" s="12" t="s">
        <v>7891</v>
      </c>
      <c r="Y2242" s="12" t="s">
        <v>7891</v>
      </c>
      <c r="Z2242" s="12" t="s">
        <v>7891</v>
      </c>
      <c r="AA2242" s="12" t="s">
        <v>7891</v>
      </c>
      <c r="AB2242" s="12" t="s">
        <v>8026</v>
      </c>
      <c r="AC2242" s="12" t="s">
        <v>7891</v>
      </c>
      <c r="AD2242" s="12" t="s">
        <v>7891</v>
      </c>
      <c r="AE2242" s="12" t="s">
        <v>7891</v>
      </c>
      <c r="AF2242" s="12" t="s">
        <v>7891</v>
      </c>
      <c r="AG2242" s="12" t="s">
        <v>7891</v>
      </c>
      <c r="AH2242" s="12" t="s">
        <v>7891</v>
      </c>
      <c r="AI2242" s="12" t="s">
        <v>7891</v>
      </c>
      <c r="AJ2242" s="12" t="s">
        <v>7891</v>
      </c>
      <c r="AK2242" s="12" t="s">
        <v>7891</v>
      </c>
      <c r="AL2242" s="12" t="s">
        <v>7891</v>
      </c>
      <c r="AM2242" s="12" t="s">
        <v>7891</v>
      </c>
      <c r="AN2242" s="12" t="s">
        <v>7891</v>
      </c>
      <c r="AO2242" s="12" t="s">
        <v>8027</v>
      </c>
      <c r="AP2242" s="12" t="s">
        <v>8028</v>
      </c>
      <c r="AQ2242" s="12" t="s">
        <v>7891</v>
      </c>
      <c r="AR2242" s="12" t="s">
        <v>7891</v>
      </c>
      <c r="AS2242" s="12" t="s">
        <v>7891</v>
      </c>
      <c r="AT2242" s="12" t="s">
        <v>7891</v>
      </c>
      <c r="AU2242" s="12" t="s">
        <v>7891</v>
      </c>
      <c r="AV2242" s="12" t="s">
        <v>7891</v>
      </c>
      <c r="AW2242" s="12" t="s">
        <v>7891</v>
      </c>
      <c r="AX2242" s="12" t="s">
        <v>7891</v>
      </c>
      <c r="AY2242" s="12" t="s">
        <v>7891</v>
      </c>
      <c r="AZ2242" s="12" t="s">
        <v>7891</v>
      </c>
      <c r="BA2242" s="12" t="s">
        <v>7891</v>
      </c>
      <c r="BB2242" s="12" t="s">
        <v>7891</v>
      </c>
      <c r="BC2242" s="12" t="s">
        <v>7891</v>
      </c>
      <c r="BD2242" s="12" t="s">
        <v>7891</v>
      </c>
      <c r="BE2242" s="12" t="s">
        <v>2592</v>
      </c>
      <c r="BF2242" s="12" t="s">
        <v>7891</v>
      </c>
      <c r="BG2242" s="12" t="s">
        <v>7901</v>
      </c>
      <c r="BH2242" s="12" t="s">
        <v>7891</v>
      </c>
      <c r="BI2242" s="12" t="s">
        <v>7891</v>
      </c>
      <c r="BJ2242" s="12" t="s">
        <v>7891</v>
      </c>
      <c r="BK2242" s="12" t="s">
        <v>7891</v>
      </c>
      <c r="BL2242" s="12" t="s">
        <v>7891</v>
      </c>
      <c r="BM2242" s="12">
        <v>35568749</v>
      </c>
      <c r="BN2242" s="12" t="s">
        <v>7891</v>
      </c>
      <c r="BO2242" s="12" t="s">
        <v>7891</v>
      </c>
      <c r="BP2242" s="12" t="s">
        <v>7891</v>
      </c>
      <c r="BQ2242" s="12" t="s">
        <v>7891</v>
      </c>
      <c r="BR2242" s="12" t="s">
        <v>8029</v>
      </c>
    </row>
    <row r="2243" spans="1:70" s="2" customFormat="1" ht="13" x14ac:dyDescent="0.3">
      <c r="A2243" s="2" t="s">
        <v>6816</v>
      </c>
      <c r="B2243" s="2" t="s">
        <v>5411</v>
      </c>
      <c r="C2243" s="9">
        <v>2021</v>
      </c>
      <c r="D2243" s="2" t="s">
        <v>5410</v>
      </c>
      <c r="E2243" s="2" t="s">
        <v>4137</v>
      </c>
      <c r="G2243" s="2" t="s">
        <v>5412</v>
      </c>
      <c r="H2243" s="2" t="s">
        <v>5413</v>
      </c>
      <c r="K2243" s="11">
        <v>44239</v>
      </c>
      <c r="L2243" s="2" t="s">
        <v>5414</v>
      </c>
      <c r="N2243" s="2" t="s">
        <v>5415</v>
      </c>
    </row>
    <row r="2244" spans="1:70" s="2" customFormat="1" ht="13" x14ac:dyDescent="0.3">
      <c r="A2244" s="2" t="s">
        <v>6816</v>
      </c>
      <c r="B2244" s="2" t="s">
        <v>4663</v>
      </c>
      <c r="C2244" s="9">
        <v>2021</v>
      </c>
      <c r="D2244" s="2" t="s">
        <v>4662</v>
      </c>
      <c r="E2244" s="2" t="s">
        <v>4666</v>
      </c>
      <c r="G2244" s="2" t="s">
        <v>4664</v>
      </c>
      <c r="H2244" s="2" t="s">
        <v>4665</v>
      </c>
      <c r="K2244" s="11">
        <v>44135</v>
      </c>
      <c r="N2244" s="2" t="s">
        <v>4667</v>
      </c>
    </row>
    <row r="2245" spans="1:70" s="12" customFormat="1" ht="13" x14ac:dyDescent="0.3">
      <c r="A2245" s="12" t="s">
        <v>11404</v>
      </c>
      <c r="B2245" s="12" t="s">
        <v>10965</v>
      </c>
      <c r="C2245" s="14" t="s">
        <v>7891</v>
      </c>
      <c r="D2245" s="12" t="s">
        <v>4662</v>
      </c>
      <c r="E2245" s="12" t="s">
        <v>10966</v>
      </c>
      <c r="U2245" s="12" t="s">
        <v>7891</v>
      </c>
      <c r="V2245" s="12" t="s">
        <v>10967</v>
      </c>
      <c r="W2245" s="12" t="s">
        <v>7891</v>
      </c>
      <c r="X2245" s="12" t="s">
        <v>7891</v>
      </c>
      <c r="Y2245" s="12" t="s">
        <v>7891</v>
      </c>
      <c r="Z2245" s="12" t="s">
        <v>7891</v>
      </c>
      <c r="AA2245" s="12" t="s">
        <v>7891</v>
      </c>
      <c r="AB2245" s="12" t="s">
        <v>10968</v>
      </c>
      <c r="AC2245" s="12" t="s">
        <v>7891</v>
      </c>
      <c r="AD2245" s="12" t="s">
        <v>7891</v>
      </c>
      <c r="AE2245" s="12" t="s">
        <v>7891</v>
      </c>
      <c r="AF2245" s="12" t="s">
        <v>7891</v>
      </c>
      <c r="AG2245" s="12" t="s">
        <v>7891</v>
      </c>
      <c r="AH2245" s="12" t="s">
        <v>7891</v>
      </c>
      <c r="AI2245" s="12" t="s">
        <v>7891</v>
      </c>
      <c r="AJ2245" s="12" t="s">
        <v>7891</v>
      </c>
      <c r="AK2245" s="12" t="s">
        <v>7891</v>
      </c>
      <c r="AL2245" s="12" t="s">
        <v>7891</v>
      </c>
      <c r="AM2245" s="12" t="s">
        <v>7891</v>
      </c>
      <c r="AN2245" s="12" t="s">
        <v>7891</v>
      </c>
      <c r="AO2245" s="12" t="s">
        <v>10969</v>
      </c>
      <c r="AP2245" s="12" t="s">
        <v>10970</v>
      </c>
      <c r="AQ2245" s="12" t="s">
        <v>7891</v>
      </c>
      <c r="AR2245" s="12" t="s">
        <v>7891</v>
      </c>
      <c r="AS2245" s="12" t="s">
        <v>7891</v>
      </c>
      <c r="AT2245" s="12" t="s">
        <v>7916</v>
      </c>
      <c r="AU2245" s="12">
        <v>2021</v>
      </c>
      <c r="AV2245" s="12">
        <v>128</v>
      </c>
      <c r="AW2245" s="12">
        <v>4</v>
      </c>
      <c r="AX2245" s="12" t="s">
        <v>7891</v>
      </c>
      <c r="AY2245" s="12" t="s">
        <v>7891</v>
      </c>
      <c r="AZ2245" s="12" t="s">
        <v>7891</v>
      </c>
      <c r="BA2245" s="12" t="s">
        <v>7891</v>
      </c>
      <c r="BB2245" s="12">
        <v>628</v>
      </c>
      <c r="BC2245" s="12">
        <v>631</v>
      </c>
      <c r="BD2245" s="12" t="s">
        <v>7891</v>
      </c>
      <c r="BE2245" s="12" t="s">
        <v>4667</v>
      </c>
      <c r="BF2245" s="12" t="s">
        <v>7891</v>
      </c>
      <c r="BG2245" s="12" t="s">
        <v>10949</v>
      </c>
      <c r="BH2245" s="12" t="s">
        <v>7891</v>
      </c>
      <c r="BI2245" s="12" t="s">
        <v>7891</v>
      </c>
      <c r="BJ2245" s="12" t="s">
        <v>7891</v>
      </c>
      <c r="BK2245" s="12" t="s">
        <v>7891</v>
      </c>
      <c r="BL2245" s="12" t="s">
        <v>7891</v>
      </c>
      <c r="BM2245" s="12">
        <v>33128344</v>
      </c>
      <c r="BN2245" s="12" t="s">
        <v>7891</v>
      </c>
      <c r="BO2245" s="12" t="s">
        <v>7891</v>
      </c>
      <c r="BP2245" s="12" t="s">
        <v>7891</v>
      </c>
      <c r="BQ2245" s="12" t="s">
        <v>7891</v>
      </c>
      <c r="BR2245" s="12" t="s">
        <v>10971</v>
      </c>
    </row>
    <row r="2246" spans="1:70" s="2" customFormat="1" ht="13" x14ac:dyDescent="0.3">
      <c r="A2246" s="2" t="s">
        <v>6816</v>
      </c>
      <c r="B2246" s="2" t="s">
        <v>6618</v>
      </c>
      <c r="C2246" s="9">
        <v>2022</v>
      </c>
      <c r="D2246" s="2" t="s">
        <v>6617</v>
      </c>
      <c r="E2246" s="2" t="s">
        <v>4903</v>
      </c>
      <c r="G2246" s="2" t="s">
        <v>6619</v>
      </c>
      <c r="H2246" s="2" t="s">
        <v>6620</v>
      </c>
      <c r="K2246" s="11">
        <v>44620</v>
      </c>
      <c r="N2246" s="2" t="s">
        <v>6621</v>
      </c>
    </row>
    <row r="2247" spans="1:70" s="2" customFormat="1" ht="13" x14ac:dyDescent="0.3">
      <c r="A2247" s="2" t="s">
        <v>11404</v>
      </c>
      <c r="B2247" s="2" t="s">
        <v>8397</v>
      </c>
      <c r="C2247" s="9" t="s">
        <v>7891</v>
      </c>
      <c r="D2247" s="2" t="s">
        <v>6617</v>
      </c>
      <c r="E2247" s="2" t="s">
        <v>8398</v>
      </c>
      <c r="U2247" s="2" t="s">
        <v>7891</v>
      </c>
      <c r="V2247" s="2" t="s">
        <v>8399</v>
      </c>
      <c r="W2247" s="2" t="s">
        <v>7891</v>
      </c>
      <c r="X2247" s="2" t="s">
        <v>7891</v>
      </c>
      <c r="Y2247" s="2" t="s">
        <v>7891</v>
      </c>
      <c r="Z2247" s="2" t="s">
        <v>7891</v>
      </c>
      <c r="AA2247" s="2" t="s">
        <v>7891</v>
      </c>
      <c r="AB2247" s="2" t="s">
        <v>7891</v>
      </c>
      <c r="AC2247" s="2" t="s">
        <v>7891</v>
      </c>
      <c r="AD2247" s="2" t="s">
        <v>7891</v>
      </c>
      <c r="AE2247" s="2" t="s">
        <v>7891</v>
      </c>
      <c r="AF2247" s="2" t="s">
        <v>7891</v>
      </c>
      <c r="AG2247" s="2" t="s">
        <v>7891</v>
      </c>
      <c r="AH2247" s="2" t="s">
        <v>7891</v>
      </c>
      <c r="AI2247" s="2" t="s">
        <v>7891</v>
      </c>
      <c r="AJ2247" s="2" t="s">
        <v>7891</v>
      </c>
      <c r="AK2247" s="2" t="s">
        <v>7891</v>
      </c>
      <c r="AL2247" s="2" t="s">
        <v>7891</v>
      </c>
      <c r="AM2247" s="2" t="s">
        <v>7891</v>
      </c>
      <c r="AN2247" s="2" t="s">
        <v>7891</v>
      </c>
      <c r="AO2247" s="2" t="s">
        <v>8400</v>
      </c>
      <c r="AP2247" s="2" t="s">
        <v>8401</v>
      </c>
      <c r="AQ2247" s="2" t="s">
        <v>7891</v>
      </c>
      <c r="AR2247" s="2" t="s">
        <v>7891</v>
      </c>
      <c r="AS2247" s="2" t="s">
        <v>7891</v>
      </c>
      <c r="AT2247" s="2" t="s">
        <v>7891</v>
      </c>
      <c r="AU2247" s="2" t="s">
        <v>7891</v>
      </c>
      <c r="AV2247" s="2" t="s">
        <v>7891</v>
      </c>
      <c r="AW2247" s="2" t="s">
        <v>7891</v>
      </c>
      <c r="AX2247" s="2" t="s">
        <v>7891</v>
      </c>
      <c r="AY2247" s="2" t="s">
        <v>7891</v>
      </c>
      <c r="AZ2247" s="2" t="s">
        <v>7891</v>
      </c>
      <c r="BA2247" s="2" t="s">
        <v>7891</v>
      </c>
      <c r="BB2247" s="2" t="s">
        <v>7891</v>
      </c>
      <c r="BC2247" s="2" t="s">
        <v>7891</v>
      </c>
      <c r="BD2247" s="2" t="s">
        <v>7891</v>
      </c>
      <c r="BE2247" s="2" t="s">
        <v>6621</v>
      </c>
      <c r="BF2247" s="2" t="s">
        <v>7891</v>
      </c>
      <c r="BG2247" s="2" t="s">
        <v>8402</v>
      </c>
      <c r="BH2247" s="2" t="s">
        <v>7891</v>
      </c>
      <c r="BI2247" s="2" t="s">
        <v>7891</v>
      </c>
      <c r="BJ2247" s="2" t="s">
        <v>7891</v>
      </c>
      <c r="BK2247" s="2" t="s">
        <v>7891</v>
      </c>
      <c r="BL2247" s="2" t="s">
        <v>7891</v>
      </c>
      <c r="BM2247" s="2">
        <v>35226755</v>
      </c>
      <c r="BN2247" s="2" t="s">
        <v>7891</v>
      </c>
      <c r="BO2247" s="2" t="s">
        <v>7891</v>
      </c>
      <c r="BP2247" s="2" t="s">
        <v>7891</v>
      </c>
      <c r="BQ2247" s="2" t="s">
        <v>7891</v>
      </c>
      <c r="BR2247" s="2" t="s">
        <v>8403</v>
      </c>
    </row>
    <row r="2248" spans="1:70" s="12" customFormat="1" ht="13" x14ac:dyDescent="0.3">
      <c r="A2248" s="12" t="s">
        <v>6816</v>
      </c>
      <c r="B2248" s="12" t="s">
        <v>4480</v>
      </c>
      <c r="C2248" s="14">
        <v>2021</v>
      </c>
      <c r="D2248" s="12" t="s">
        <v>4479</v>
      </c>
      <c r="E2248" s="12" t="s">
        <v>4240</v>
      </c>
      <c r="G2248" s="12" t="s">
        <v>4481</v>
      </c>
      <c r="H2248" s="12" t="s">
        <v>4482</v>
      </c>
      <c r="K2248" s="13">
        <v>44361</v>
      </c>
      <c r="L2248" s="12" t="s">
        <v>4483</v>
      </c>
      <c r="N2248" s="12" t="s">
        <v>4484</v>
      </c>
    </row>
    <row r="2249" spans="1:70" s="12" customFormat="1" ht="13" x14ac:dyDescent="0.3">
      <c r="A2249" s="12" t="s">
        <v>7079</v>
      </c>
      <c r="B2249" s="12" t="s">
        <v>4480</v>
      </c>
      <c r="C2249" s="14">
        <v>2021</v>
      </c>
      <c r="D2249" s="12" t="s">
        <v>4479</v>
      </c>
      <c r="E2249" s="12" t="s">
        <v>4240</v>
      </c>
      <c r="G2249" s="12" t="s">
        <v>4481</v>
      </c>
      <c r="H2249" s="12" t="s">
        <v>4482</v>
      </c>
      <c r="K2249" s="13">
        <v>44361</v>
      </c>
      <c r="L2249" s="12" t="s">
        <v>4483</v>
      </c>
      <c r="N2249" s="12" t="s">
        <v>4484</v>
      </c>
    </row>
    <row r="2250" spans="1:70" s="12" customFormat="1" ht="13" x14ac:dyDescent="0.3">
      <c r="A2250" s="12" t="s">
        <v>7858</v>
      </c>
      <c r="B2250" s="12" t="s">
        <v>7794</v>
      </c>
      <c r="C2250" s="14">
        <v>2021</v>
      </c>
      <c r="D2250" s="12" t="s">
        <v>4479</v>
      </c>
      <c r="E2250" s="12" t="s">
        <v>2459</v>
      </c>
      <c r="G2250" s="12">
        <v>12</v>
      </c>
      <c r="I2250" s="12">
        <v>671448</v>
      </c>
      <c r="N2250" s="12" t="s">
        <v>4484</v>
      </c>
      <c r="O2250" s="12" t="s">
        <v>7795</v>
      </c>
      <c r="P2250" s="12" t="s">
        <v>467</v>
      </c>
      <c r="Q2250" s="12" t="s">
        <v>7218</v>
      </c>
      <c r="R2250" s="12" t="s">
        <v>7266</v>
      </c>
      <c r="S2250" s="12" t="s">
        <v>7219</v>
      </c>
      <c r="T2250" s="12" t="s">
        <v>7796</v>
      </c>
    </row>
    <row r="2251" spans="1:70" s="12" customFormat="1" ht="13" x14ac:dyDescent="0.3">
      <c r="A2251" s="12" t="s">
        <v>11404</v>
      </c>
      <c r="B2251" s="12" t="s">
        <v>9775</v>
      </c>
      <c r="C2251" s="14" t="s">
        <v>7891</v>
      </c>
      <c r="D2251" s="12" t="s">
        <v>4479</v>
      </c>
      <c r="E2251" s="12" t="s">
        <v>8255</v>
      </c>
      <c r="U2251" s="12" t="s">
        <v>7891</v>
      </c>
      <c r="V2251" s="12" t="s">
        <v>9776</v>
      </c>
      <c r="W2251" s="12" t="s">
        <v>7891</v>
      </c>
      <c r="X2251" s="12" t="s">
        <v>7891</v>
      </c>
      <c r="Y2251" s="12" t="s">
        <v>7891</v>
      </c>
      <c r="Z2251" s="12" t="s">
        <v>7891</v>
      </c>
      <c r="AA2251" s="12" t="s">
        <v>7891</v>
      </c>
      <c r="AB2251" s="12" t="s">
        <v>7891</v>
      </c>
      <c r="AC2251" s="12" t="s">
        <v>7891</v>
      </c>
      <c r="AD2251" s="12" t="s">
        <v>7891</v>
      </c>
      <c r="AE2251" s="12" t="s">
        <v>7891</v>
      </c>
      <c r="AF2251" s="12" t="s">
        <v>7891</v>
      </c>
      <c r="AG2251" s="12" t="s">
        <v>7891</v>
      </c>
      <c r="AH2251" s="12" t="s">
        <v>7891</v>
      </c>
      <c r="AI2251" s="12" t="s">
        <v>7891</v>
      </c>
      <c r="AJ2251" s="12" t="s">
        <v>7891</v>
      </c>
      <c r="AK2251" s="12" t="s">
        <v>7891</v>
      </c>
      <c r="AL2251" s="12" t="s">
        <v>7891</v>
      </c>
      <c r="AM2251" s="12" t="s">
        <v>7891</v>
      </c>
      <c r="AN2251" s="12" t="s">
        <v>7891</v>
      </c>
      <c r="AO2251" s="12" t="s">
        <v>8259</v>
      </c>
      <c r="AP2251" s="12" t="s">
        <v>7891</v>
      </c>
      <c r="AQ2251" s="12" t="s">
        <v>7891</v>
      </c>
      <c r="AR2251" s="12" t="s">
        <v>7891</v>
      </c>
      <c r="AS2251" s="12" t="s">
        <v>7891</v>
      </c>
      <c r="AT2251" s="12" t="s">
        <v>9777</v>
      </c>
      <c r="AU2251" s="12">
        <v>2021</v>
      </c>
      <c r="AV2251" s="12">
        <v>12</v>
      </c>
      <c r="AW2251" s="12" t="s">
        <v>7891</v>
      </c>
      <c r="AX2251" s="12" t="s">
        <v>7891</v>
      </c>
      <c r="AY2251" s="12" t="s">
        <v>7891</v>
      </c>
      <c r="AZ2251" s="12" t="s">
        <v>7891</v>
      </c>
      <c r="BA2251" s="12" t="s">
        <v>7891</v>
      </c>
      <c r="BB2251" s="12" t="s">
        <v>7891</v>
      </c>
      <c r="BC2251" s="12" t="s">
        <v>7891</v>
      </c>
      <c r="BD2251" s="12">
        <v>671448</v>
      </c>
      <c r="BE2251" s="12" t="s">
        <v>4484</v>
      </c>
      <c r="BF2251" s="12" t="s">
        <v>7891</v>
      </c>
      <c r="BG2251" s="12" t="s">
        <v>7891</v>
      </c>
      <c r="BH2251" s="12" t="s">
        <v>7891</v>
      </c>
      <c r="BI2251" s="12" t="s">
        <v>7891</v>
      </c>
      <c r="BJ2251" s="12" t="s">
        <v>7891</v>
      </c>
      <c r="BK2251" s="12" t="s">
        <v>7891</v>
      </c>
      <c r="BL2251" s="12" t="s">
        <v>7891</v>
      </c>
      <c r="BM2251" s="12">
        <v>34122187</v>
      </c>
      <c r="BN2251" s="12" t="s">
        <v>7891</v>
      </c>
      <c r="BO2251" s="12" t="s">
        <v>7891</v>
      </c>
      <c r="BP2251" s="12" t="s">
        <v>7891</v>
      </c>
      <c r="BQ2251" s="12" t="s">
        <v>7891</v>
      </c>
      <c r="BR2251" s="12" t="s">
        <v>9778</v>
      </c>
    </row>
    <row r="2252" spans="1:70" s="2" customFormat="1" ht="13" x14ac:dyDescent="0.3">
      <c r="A2252" s="2" t="s">
        <v>11410</v>
      </c>
      <c r="B2252" s="2" t="s">
        <v>9775</v>
      </c>
      <c r="C2252" s="9" t="s">
        <v>7891</v>
      </c>
      <c r="D2252" s="2" t="s">
        <v>4479</v>
      </c>
      <c r="E2252" s="2" t="s">
        <v>8255</v>
      </c>
      <c r="U2252" s="2" t="s">
        <v>7891</v>
      </c>
      <c r="V2252" s="2" t="s">
        <v>9776</v>
      </c>
      <c r="W2252" s="2" t="s">
        <v>7891</v>
      </c>
      <c r="X2252" s="2" t="s">
        <v>7891</v>
      </c>
      <c r="Y2252" s="2" t="s">
        <v>7891</v>
      </c>
      <c r="Z2252" s="2" t="s">
        <v>7891</v>
      </c>
      <c r="AA2252" s="2" t="s">
        <v>7891</v>
      </c>
      <c r="AB2252" s="2" t="s">
        <v>7891</v>
      </c>
      <c r="AC2252" s="2" t="s">
        <v>7891</v>
      </c>
      <c r="AD2252" s="2" t="s">
        <v>7891</v>
      </c>
      <c r="AE2252" s="2" t="s">
        <v>7891</v>
      </c>
      <c r="AF2252" s="2" t="s">
        <v>7891</v>
      </c>
      <c r="AG2252" s="2" t="s">
        <v>7891</v>
      </c>
      <c r="AH2252" s="2" t="s">
        <v>7891</v>
      </c>
      <c r="AI2252" s="2" t="s">
        <v>7891</v>
      </c>
      <c r="AJ2252" s="2" t="s">
        <v>7891</v>
      </c>
      <c r="AK2252" s="2" t="s">
        <v>7891</v>
      </c>
      <c r="AL2252" s="2" t="s">
        <v>7891</v>
      </c>
      <c r="AM2252" s="2" t="s">
        <v>7891</v>
      </c>
      <c r="AN2252" s="2" t="s">
        <v>7891</v>
      </c>
      <c r="AO2252" s="2" t="s">
        <v>8259</v>
      </c>
      <c r="AP2252" s="2" t="s">
        <v>7891</v>
      </c>
      <c r="AQ2252" s="2" t="s">
        <v>7891</v>
      </c>
      <c r="AR2252" s="2" t="s">
        <v>7891</v>
      </c>
      <c r="AS2252" s="2" t="s">
        <v>7891</v>
      </c>
      <c r="AT2252" s="2" t="s">
        <v>9777</v>
      </c>
      <c r="AU2252" s="2">
        <v>2021</v>
      </c>
      <c r="AV2252" s="2">
        <v>12</v>
      </c>
      <c r="AW2252" s="2" t="s">
        <v>7891</v>
      </c>
      <c r="AX2252" s="2" t="s">
        <v>7891</v>
      </c>
      <c r="AY2252" s="2" t="s">
        <v>7891</v>
      </c>
      <c r="AZ2252" s="2" t="s">
        <v>7891</v>
      </c>
      <c r="BA2252" s="2" t="s">
        <v>7891</v>
      </c>
      <c r="BB2252" s="2" t="s">
        <v>7891</v>
      </c>
      <c r="BC2252" s="2" t="s">
        <v>7891</v>
      </c>
      <c r="BD2252" s="2">
        <v>671448</v>
      </c>
      <c r="BE2252" s="2" t="s">
        <v>4484</v>
      </c>
      <c r="BF2252" s="2" t="s">
        <v>7891</v>
      </c>
      <c r="BG2252" s="2" t="s">
        <v>7891</v>
      </c>
      <c r="BH2252" s="2" t="s">
        <v>7891</v>
      </c>
      <c r="BI2252" s="2" t="s">
        <v>7891</v>
      </c>
      <c r="BJ2252" s="2" t="s">
        <v>7891</v>
      </c>
      <c r="BK2252" s="2" t="s">
        <v>7891</v>
      </c>
      <c r="BL2252" s="2" t="s">
        <v>7891</v>
      </c>
      <c r="BM2252" s="2">
        <v>34122187</v>
      </c>
      <c r="BN2252" s="2" t="s">
        <v>7891</v>
      </c>
      <c r="BO2252" s="2" t="s">
        <v>7891</v>
      </c>
      <c r="BP2252" s="2" t="s">
        <v>7891</v>
      </c>
      <c r="BQ2252" s="2" t="s">
        <v>7891</v>
      </c>
      <c r="BR2252" s="2" t="s">
        <v>9778</v>
      </c>
    </row>
    <row r="2253" spans="1:70" s="2" customFormat="1" ht="13" x14ac:dyDescent="0.3">
      <c r="A2253" s="2" t="s">
        <v>1827</v>
      </c>
      <c r="B2253" s="2" t="s">
        <v>1813</v>
      </c>
      <c r="C2253" s="10" t="str">
        <f>"2021"</f>
        <v>2021</v>
      </c>
      <c r="D2253" s="2" t="s">
        <v>1812</v>
      </c>
      <c r="E2253" s="2" t="s">
        <v>1814</v>
      </c>
      <c r="F2253" s="2" t="s">
        <v>1817</v>
      </c>
      <c r="G2253" s="2" t="str">
        <f>"25419420"</f>
        <v>25419420</v>
      </c>
      <c r="I2253" s="2" t="str">
        <f>"2021"</f>
        <v>2021</v>
      </c>
      <c r="J2253" s="2">
        <v>6</v>
      </c>
      <c r="K2253" s="2">
        <v>1</v>
      </c>
      <c r="L2253" s="2">
        <v>101</v>
      </c>
      <c r="M2253" s="2">
        <v>8</v>
      </c>
      <c r="N2253" s="2">
        <v>149657008</v>
      </c>
      <c r="O2253" s="2" t="s">
        <v>1815</v>
      </c>
      <c r="P2253" s="2" t="s">
        <v>1816</v>
      </c>
      <c r="Q2253" s="2" t="s">
        <v>467</v>
      </c>
      <c r="U2253" s="2" t="s">
        <v>1818</v>
      </c>
    </row>
    <row r="2254" spans="1:70" s="2" customFormat="1" ht="13" x14ac:dyDescent="0.3">
      <c r="A2254" s="2" t="s">
        <v>1827</v>
      </c>
      <c r="B2254" s="2" t="s">
        <v>1806</v>
      </c>
      <c r="C2254" s="10" t="str">
        <f>"2021"</f>
        <v>2021</v>
      </c>
      <c r="D2254" s="2" t="s">
        <v>1805</v>
      </c>
      <c r="E2254" s="2" t="s">
        <v>1807</v>
      </c>
      <c r="F2254" s="2" t="s">
        <v>1810</v>
      </c>
      <c r="G2254" s="2" t="str">
        <f>"23081155"</f>
        <v>23081155</v>
      </c>
      <c r="I2254" s="2" t="str">
        <f>"2021"</f>
        <v>2021</v>
      </c>
      <c r="K2254" s="2">
        <v>2</v>
      </c>
      <c r="L2254" s="2">
        <v>132</v>
      </c>
      <c r="M2254" s="2">
        <v>13</v>
      </c>
      <c r="N2254" s="2">
        <v>151748213</v>
      </c>
      <c r="O2254" s="2" t="s">
        <v>1808</v>
      </c>
      <c r="P2254" s="2" t="s">
        <v>1809</v>
      </c>
      <c r="Q2254" s="2" t="s">
        <v>467</v>
      </c>
      <c r="U2254" s="2" t="s">
        <v>1811</v>
      </c>
    </row>
    <row r="2255" spans="1:70" s="2" customFormat="1" ht="13" x14ac:dyDescent="0.3">
      <c r="A2255" s="2" t="s">
        <v>1827</v>
      </c>
      <c r="B2255" s="2" t="s">
        <v>1820</v>
      </c>
      <c r="C2255" s="10" t="str">
        <f>"2021"</f>
        <v>2021</v>
      </c>
      <c r="D2255" s="2" t="s">
        <v>1819</v>
      </c>
      <c r="E2255" s="2" t="s">
        <v>1821</v>
      </c>
      <c r="F2255" s="2" t="s">
        <v>1825</v>
      </c>
      <c r="G2255" s="2" t="str">
        <f>"12258482"</f>
        <v>12258482</v>
      </c>
      <c r="I2255" s="2" t="str">
        <f>"Sep2021"</f>
        <v>Sep2021</v>
      </c>
      <c r="J2255" s="2">
        <v>30</v>
      </c>
      <c r="K2255" s="2">
        <v>3</v>
      </c>
      <c r="L2255" s="2">
        <v>257</v>
      </c>
      <c r="M2255" s="2">
        <v>12</v>
      </c>
      <c r="N2255" s="2">
        <v>152810252</v>
      </c>
      <c r="O2255" s="2" t="s">
        <v>1822</v>
      </c>
      <c r="P2255" s="2" t="s">
        <v>1823</v>
      </c>
      <c r="Q2255" s="2" t="s">
        <v>442</v>
      </c>
      <c r="R2255" s="2" t="s">
        <v>1824</v>
      </c>
      <c r="U2255" s="2" t="s">
        <v>1826</v>
      </c>
    </row>
    <row r="2256" spans="1:70" s="2" customFormat="1" ht="13" x14ac:dyDescent="0.3">
      <c r="A2256" s="2" t="s">
        <v>1827</v>
      </c>
      <c r="B2256" s="2" t="s">
        <v>815</v>
      </c>
      <c r="C2256" s="10">
        <v>2021</v>
      </c>
      <c r="D2256" s="2" t="s">
        <v>814</v>
      </c>
      <c r="E2256" s="2" t="s">
        <v>816</v>
      </c>
      <c r="F2256" s="2" t="s">
        <v>820</v>
      </c>
      <c r="G2256" s="2" t="str">
        <f>"19758456"</f>
        <v>19758456</v>
      </c>
      <c r="I2256" s="2" t="str">
        <f>"Jun2021"</f>
        <v>Jun2021</v>
      </c>
      <c r="J2256" s="2">
        <v>64</v>
      </c>
      <c r="K2256" s="2">
        <v>6</v>
      </c>
      <c r="L2256" s="2">
        <v>394</v>
      </c>
      <c r="M2256" s="2">
        <v>6</v>
      </c>
      <c r="N2256" s="2">
        <v>150942402</v>
      </c>
      <c r="O2256" s="2" t="s">
        <v>817</v>
      </c>
      <c r="P2256" s="2" t="s">
        <v>818</v>
      </c>
      <c r="Q2256" s="2" t="s">
        <v>467</v>
      </c>
      <c r="R2256" s="2" t="s">
        <v>819</v>
      </c>
      <c r="U2256" s="2" t="s">
        <v>821</v>
      </c>
    </row>
    <row r="2257" spans="1:30" s="2" customFormat="1" ht="13" x14ac:dyDescent="0.3">
      <c r="A2257" s="2" t="s">
        <v>1827</v>
      </c>
      <c r="C2257" s="10" t="str">
        <f>"2021"</f>
        <v>2021</v>
      </c>
      <c r="D2257" s="2" t="s">
        <v>1799</v>
      </c>
      <c r="E2257" s="2" t="s">
        <v>1436</v>
      </c>
      <c r="G2257" s="2" t="str">
        <f>"01964895"</f>
        <v>01964895</v>
      </c>
      <c r="I2257" s="2" t="str">
        <f>"Oct2021"</f>
        <v>Oct2021</v>
      </c>
      <c r="J2257" s="2">
        <v>51</v>
      </c>
      <c r="K2257" s="2">
        <v>4</v>
      </c>
      <c r="L2257" s="2">
        <v>20</v>
      </c>
      <c r="M2257" s="2">
        <v>0</v>
      </c>
      <c r="N2257" s="2">
        <v>152407297</v>
      </c>
      <c r="P2257" s="2" t="s">
        <v>1437</v>
      </c>
      <c r="Q2257" s="2" t="s">
        <v>1104</v>
      </c>
      <c r="R2257" s="2" t="s">
        <v>1800</v>
      </c>
      <c r="U2257" s="2" t="s">
        <v>1801</v>
      </c>
    </row>
    <row r="2258" spans="1:30" s="2" customFormat="1" ht="13" x14ac:dyDescent="0.3">
      <c r="A2258" s="2" t="s">
        <v>323</v>
      </c>
      <c r="C2258" s="6">
        <v>2021</v>
      </c>
      <c r="D2258" s="2" t="s">
        <v>114</v>
      </c>
      <c r="E2258" s="2" t="s">
        <v>123</v>
      </c>
      <c r="F2258" s="2" t="s">
        <v>115</v>
      </c>
      <c r="G2258" s="2" t="s">
        <v>116</v>
      </c>
      <c r="H2258" s="2" t="s">
        <v>117</v>
      </c>
      <c r="I2258" s="2" t="s">
        <v>14</v>
      </c>
      <c r="L2258" s="2" t="s">
        <v>118</v>
      </c>
      <c r="M2258" s="2" t="s">
        <v>119</v>
      </c>
      <c r="N2258" s="2" t="s">
        <v>18</v>
      </c>
      <c r="O2258" s="2" t="s">
        <v>18</v>
      </c>
      <c r="P2258" s="2" t="s">
        <v>120</v>
      </c>
      <c r="Q2258" s="2" t="s">
        <v>121</v>
      </c>
      <c r="R2258" s="2" t="s">
        <v>122</v>
      </c>
      <c r="T2258" s="2" t="s">
        <v>23</v>
      </c>
      <c r="U2258" s="2" t="s">
        <v>124</v>
      </c>
      <c r="V2258" s="2" t="s">
        <v>125</v>
      </c>
      <c r="Y2258" s="2" t="s">
        <v>126</v>
      </c>
      <c r="Z2258" s="2" t="s">
        <v>127</v>
      </c>
      <c r="AB2258" s="2" t="s">
        <v>128</v>
      </c>
      <c r="AC2258" s="2" t="s">
        <v>30</v>
      </c>
    </row>
    <row r="2259" spans="1:30" s="12" customFormat="1" ht="13" x14ac:dyDescent="0.3">
      <c r="A2259" s="12" t="s">
        <v>421</v>
      </c>
      <c r="C2259" s="16" t="s">
        <v>23</v>
      </c>
      <c r="D2259" s="12" t="s">
        <v>114</v>
      </c>
      <c r="E2259" s="12" t="s">
        <v>123</v>
      </c>
      <c r="F2259" s="12" t="s">
        <v>115</v>
      </c>
      <c r="H2259" s="12" t="s">
        <v>116</v>
      </c>
      <c r="I2259" s="12" t="s">
        <v>117</v>
      </c>
      <c r="J2259" s="12" t="s">
        <v>14</v>
      </c>
      <c r="M2259" s="12" t="s">
        <v>118</v>
      </c>
      <c r="N2259" s="12" t="s">
        <v>119</v>
      </c>
      <c r="O2259" s="12" t="s">
        <v>18</v>
      </c>
      <c r="P2259" s="12" t="s">
        <v>18</v>
      </c>
      <c r="Q2259" s="12" t="s">
        <v>120</v>
      </c>
      <c r="R2259" s="12" t="s">
        <v>121</v>
      </c>
      <c r="S2259" s="12" t="s">
        <v>122</v>
      </c>
      <c r="U2259" s="12" t="s">
        <v>23</v>
      </c>
      <c r="V2259" s="12" t="s">
        <v>124</v>
      </c>
      <c r="W2259" s="12" t="s">
        <v>125</v>
      </c>
      <c r="Z2259" s="12" t="s">
        <v>126</v>
      </c>
      <c r="AA2259" s="12" t="s">
        <v>127</v>
      </c>
      <c r="AC2259" s="12" t="s">
        <v>128</v>
      </c>
      <c r="AD2259" s="12" t="s">
        <v>30</v>
      </c>
    </row>
    <row r="2260" spans="1:30" s="12" customFormat="1" ht="13" x14ac:dyDescent="0.3">
      <c r="A2260" s="12" t="s">
        <v>1827</v>
      </c>
      <c r="C2260" s="15">
        <v>2021</v>
      </c>
      <c r="D2260" s="12" t="s">
        <v>791</v>
      </c>
      <c r="E2260" s="12" t="s">
        <v>792</v>
      </c>
      <c r="G2260" s="12" t="str">
        <f>"26323524"</f>
        <v>26323524</v>
      </c>
      <c r="I2260" s="12" t="str">
        <f>"1/1/2021"</f>
        <v>1/1/2021</v>
      </c>
      <c r="L2260" s="12">
        <v>1</v>
      </c>
      <c r="M2260" s="12">
        <v>1</v>
      </c>
      <c r="N2260" s="12">
        <v>154321749</v>
      </c>
      <c r="O2260" s="12" t="s">
        <v>793</v>
      </c>
      <c r="P2260" s="12" t="s">
        <v>481</v>
      </c>
      <c r="Q2260" s="12" t="s">
        <v>787</v>
      </c>
      <c r="R2260" s="12" t="s">
        <v>794</v>
      </c>
      <c r="U2260" s="12" t="s">
        <v>795</v>
      </c>
    </row>
    <row r="2261" spans="1:30" s="2" customFormat="1" ht="13" x14ac:dyDescent="0.3">
      <c r="A2261" s="2" t="s">
        <v>1827</v>
      </c>
      <c r="C2261" s="10">
        <v>2021</v>
      </c>
      <c r="D2261" s="2" t="s">
        <v>791</v>
      </c>
      <c r="E2261" s="2" t="s">
        <v>792</v>
      </c>
      <c r="G2261" s="2" t="str">
        <f>"26323524"</f>
        <v>26323524</v>
      </c>
      <c r="I2261" s="2" t="str">
        <f>"11/7/2021"</f>
        <v>11/7/2021</v>
      </c>
      <c r="L2261" s="2">
        <v>1</v>
      </c>
      <c r="M2261" s="2">
        <v>1</v>
      </c>
      <c r="N2261" s="2">
        <v>153456276</v>
      </c>
      <c r="O2261" s="2" t="s">
        <v>793</v>
      </c>
      <c r="P2261" s="2" t="s">
        <v>481</v>
      </c>
      <c r="Q2261" s="2" t="s">
        <v>787</v>
      </c>
      <c r="R2261" s="2" t="s">
        <v>794</v>
      </c>
      <c r="U2261" s="2" t="s">
        <v>796</v>
      </c>
    </row>
    <row r="2262" spans="1:30" s="2" customFormat="1" ht="13" x14ac:dyDescent="0.3">
      <c r="A2262" s="2" t="s">
        <v>1827</v>
      </c>
      <c r="C2262" s="10">
        <v>2021</v>
      </c>
      <c r="D2262" s="2" t="s">
        <v>885</v>
      </c>
      <c r="E2262" s="2" t="s">
        <v>773</v>
      </c>
      <c r="G2262" s="2" t="str">
        <f>"10553134"</f>
        <v>10553134</v>
      </c>
      <c r="I2262" s="2" t="str">
        <f>"Spring2021"</f>
        <v>Spring2021</v>
      </c>
      <c r="J2262" s="2">
        <v>84</v>
      </c>
      <c r="K2262" s="2">
        <v>1</v>
      </c>
      <c r="L2262" s="2">
        <v>16</v>
      </c>
      <c r="M2262" s="2">
        <v>2</v>
      </c>
      <c r="N2262" s="2">
        <v>149059534</v>
      </c>
      <c r="P2262" s="2" t="s">
        <v>774</v>
      </c>
      <c r="Q2262" s="2" t="s">
        <v>677</v>
      </c>
      <c r="R2262" s="2" t="s">
        <v>886</v>
      </c>
      <c r="U2262" s="2" t="s">
        <v>887</v>
      </c>
    </row>
    <row r="2263" spans="1:30" s="2" customFormat="1" ht="13" x14ac:dyDescent="0.3">
      <c r="A2263" s="2" t="s">
        <v>7072</v>
      </c>
      <c r="C2263" s="9">
        <v>2022</v>
      </c>
      <c r="D2263" s="2" t="s">
        <v>7063</v>
      </c>
      <c r="E2263" s="2" t="s">
        <v>7065</v>
      </c>
      <c r="G2263" s="2" t="s">
        <v>7064</v>
      </c>
      <c r="K2263" s="11">
        <v>44707</v>
      </c>
      <c r="N2263" s="2" t="s">
        <v>7066</v>
      </c>
    </row>
    <row r="2264" spans="1:30" s="2" customFormat="1" ht="13" x14ac:dyDescent="0.3">
      <c r="A2264" s="2" t="s">
        <v>1827</v>
      </c>
      <c r="C2264" s="10">
        <v>2021</v>
      </c>
      <c r="D2264" s="2" t="s">
        <v>950</v>
      </c>
      <c r="E2264" s="2" t="s">
        <v>951</v>
      </c>
      <c r="I2264" s="2" t="str">
        <f>"Fall2021"</f>
        <v>Fall2021</v>
      </c>
      <c r="J2264" s="2">
        <v>40</v>
      </c>
      <c r="K2264" s="2">
        <v>4</v>
      </c>
      <c r="L2264" s="2">
        <v>12</v>
      </c>
      <c r="M2264" s="2">
        <v>2</v>
      </c>
      <c r="N2264" s="2">
        <v>154112894</v>
      </c>
      <c r="P2264" s="2" t="s">
        <v>952</v>
      </c>
      <c r="Q2264" s="2" t="s">
        <v>677</v>
      </c>
      <c r="R2264" s="2" t="s">
        <v>953</v>
      </c>
      <c r="U2264" s="2" t="s">
        <v>954</v>
      </c>
    </row>
    <row r="2265" spans="1:30" s="2" customFormat="1" ht="13" x14ac:dyDescent="0.3">
      <c r="A2265" s="2" t="s">
        <v>1827</v>
      </c>
      <c r="C2265" s="10">
        <v>2021</v>
      </c>
      <c r="D2265" s="2" t="s">
        <v>1050</v>
      </c>
      <c r="E2265" s="2" t="s">
        <v>1051</v>
      </c>
      <c r="F2265" s="2" t="s">
        <v>1054</v>
      </c>
      <c r="G2265" s="2" t="str">
        <f>"01607480"</f>
        <v>01607480</v>
      </c>
      <c r="I2265" s="2" t="str">
        <f>"7/5/2021"</f>
        <v>7/5/2021</v>
      </c>
      <c r="J2265" s="2">
        <v>51</v>
      </c>
      <c r="K2265" s="2">
        <v>20</v>
      </c>
      <c r="L2265" s="2">
        <v>14</v>
      </c>
      <c r="M2265" s="2">
        <v>1</v>
      </c>
      <c r="N2265" s="2">
        <v>151303176</v>
      </c>
      <c r="P2265" s="2" t="s">
        <v>1052</v>
      </c>
      <c r="Q2265" s="2" t="s">
        <v>467</v>
      </c>
      <c r="R2265" s="2" t="s">
        <v>1053</v>
      </c>
      <c r="U2265" s="2" t="s">
        <v>1055</v>
      </c>
    </row>
    <row r="2266" spans="1:30" s="2" customFormat="1" ht="13" x14ac:dyDescent="0.3">
      <c r="A2266" s="2" t="s">
        <v>1827</v>
      </c>
      <c r="C2266" s="10">
        <v>2021</v>
      </c>
      <c r="D2266" s="2" t="s">
        <v>1103</v>
      </c>
      <c r="E2266" s="2" t="s">
        <v>975</v>
      </c>
      <c r="I2266" s="2" t="str">
        <f>"Summer2021"</f>
        <v>Summer2021</v>
      </c>
      <c r="J2266" s="2">
        <v>19</v>
      </c>
      <c r="K2266" s="2">
        <v>3</v>
      </c>
      <c r="L2266" s="2">
        <v>4</v>
      </c>
      <c r="M2266" s="2">
        <v>0</v>
      </c>
      <c r="N2266" s="2">
        <v>151839322</v>
      </c>
      <c r="P2266" s="2" t="s">
        <v>976</v>
      </c>
      <c r="Q2266" s="2" t="s">
        <v>1104</v>
      </c>
      <c r="R2266" s="2" t="s">
        <v>1105</v>
      </c>
      <c r="U2266" s="2" t="s">
        <v>1106</v>
      </c>
    </row>
    <row r="2267" spans="1:30" s="2" customFormat="1" ht="13" x14ac:dyDescent="0.3">
      <c r="A2267" s="2" t="s">
        <v>1922</v>
      </c>
      <c r="C2267" s="10" t="str">
        <f>"2021"</f>
        <v>2021</v>
      </c>
      <c r="D2267" s="2" t="s">
        <v>1869</v>
      </c>
      <c r="E2267" s="2" t="s">
        <v>1870</v>
      </c>
      <c r="I2267" s="2" t="str">
        <f>"Oct2021"</f>
        <v>Oct2021</v>
      </c>
      <c r="J2267" s="2">
        <v>52</v>
      </c>
      <c r="K2267" s="2">
        <v>4</v>
      </c>
      <c r="L2267" s="2">
        <v>4</v>
      </c>
      <c r="M2267" s="2">
        <v>2</v>
      </c>
      <c r="N2267" s="2">
        <v>152781545</v>
      </c>
      <c r="P2267" s="2" t="s">
        <v>1871</v>
      </c>
      <c r="Q2267" s="2" t="s">
        <v>677</v>
      </c>
      <c r="R2267" s="2" t="s">
        <v>1872</v>
      </c>
      <c r="U2267" s="2" t="s">
        <v>1873</v>
      </c>
    </row>
    <row r="2268" spans="1:30" s="2" customFormat="1" ht="13" x14ac:dyDescent="0.3">
      <c r="A2268" s="2" t="s">
        <v>1827</v>
      </c>
      <c r="C2268" s="10" t="str">
        <f>"2021"</f>
        <v>2021</v>
      </c>
      <c r="D2268" s="2" t="s">
        <v>1161</v>
      </c>
      <c r="E2268" s="2" t="s">
        <v>1162</v>
      </c>
      <c r="F2268" s="2" t="s">
        <v>1165</v>
      </c>
      <c r="G2268" s="2" t="str">
        <f>"1941367X"</f>
        <v>1941367X</v>
      </c>
      <c r="I2268" s="2" t="str">
        <f>"Dec2021"</f>
        <v>Dec2021</v>
      </c>
      <c r="J2268" s="2">
        <v>91</v>
      </c>
      <c r="K2268" s="2">
        <v>2</v>
      </c>
      <c r="L2268" s="2">
        <v>14</v>
      </c>
      <c r="M2268" s="2">
        <v>4</v>
      </c>
      <c r="N2268" s="2">
        <v>154974965</v>
      </c>
      <c r="P2268" s="2" t="s">
        <v>1163</v>
      </c>
      <c r="Q2268" s="2" t="s">
        <v>677</v>
      </c>
      <c r="R2268" s="2" t="s">
        <v>1164</v>
      </c>
      <c r="U2268" s="2" t="s">
        <v>1166</v>
      </c>
    </row>
    <row r="2269" spans="1:30" s="2" customFormat="1" ht="13" x14ac:dyDescent="0.3">
      <c r="A2269" s="2" t="s">
        <v>1827</v>
      </c>
      <c r="C2269" s="10" t="str">
        <f>"2020"</f>
        <v>2020</v>
      </c>
      <c r="D2269" s="2" t="s">
        <v>1220</v>
      </c>
      <c r="E2269" s="2" t="s">
        <v>1221</v>
      </c>
      <c r="G2269" s="2" t="str">
        <f>"00296538"</f>
        <v>00296538</v>
      </c>
      <c r="I2269" s="2" t="str">
        <f>"Dec2020"</f>
        <v>Dec2020</v>
      </c>
      <c r="J2269" s="2">
        <v>45</v>
      </c>
      <c r="K2269" s="2">
        <v>1</v>
      </c>
      <c r="L2269" s="2">
        <v>16</v>
      </c>
      <c r="M2269" s="2">
        <v>3</v>
      </c>
      <c r="N2269" s="2">
        <v>147546441</v>
      </c>
      <c r="P2269" s="2" t="s">
        <v>1222</v>
      </c>
      <c r="Q2269" s="2" t="s">
        <v>1223</v>
      </c>
      <c r="R2269" s="2" t="s">
        <v>1224</v>
      </c>
      <c r="U2269" s="2" t="s">
        <v>1225</v>
      </c>
    </row>
    <row r="2270" spans="1:30" s="2" customFormat="1" ht="13" x14ac:dyDescent="0.3">
      <c r="A2270" s="2" t="s">
        <v>1827</v>
      </c>
      <c r="C2270" s="10" t="str">
        <f>"2022"</f>
        <v>2022</v>
      </c>
      <c r="D2270" s="2" t="s">
        <v>1367</v>
      </c>
      <c r="E2270" s="2" t="s">
        <v>1134</v>
      </c>
      <c r="G2270" s="2" t="str">
        <f>"00286273"</f>
        <v>00286273</v>
      </c>
      <c r="I2270" s="2" t="str">
        <f>"Apr2022"</f>
        <v>Apr2022</v>
      </c>
      <c r="J2270" s="2">
        <v>67</v>
      </c>
      <c r="K2270" s="2">
        <v>2</v>
      </c>
      <c r="L2270" s="2">
        <v>10</v>
      </c>
      <c r="M2270" s="2">
        <v>3</v>
      </c>
      <c r="N2270" s="2">
        <v>155925588</v>
      </c>
      <c r="P2270" s="2" t="s">
        <v>1135</v>
      </c>
      <c r="Q2270" s="2" t="s">
        <v>677</v>
      </c>
      <c r="R2270" s="2" t="s">
        <v>1368</v>
      </c>
      <c r="U2270" s="2" t="s">
        <v>1369</v>
      </c>
    </row>
    <row r="2271" spans="1:30" s="12" customFormat="1" ht="13" x14ac:dyDescent="0.3">
      <c r="A2271" s="12" t="s">
        <v>1827</v>
      </c>
      <c r="C2271" s="15">
        <v>2022</v>
      </c>
      <c r="D2271" s="12" t="s">
        <v>1367</v>
      </c>
      <c r="E2271" s="12" t="s">
        <v>1370</v>
      </c>
      <c r="G2271" s="12" t="str">
        <f>"25752146"</f>
        <v>25752146</v>
      </c>
      <c r="I2271" s="12" t="str">
        <f>"Feb-Apr2022"</f>
        <v>Feb-Apr2022</v>
      </c>
      <c r="J2271" s="12">
        <v>48</v>
      </c>
      <c r="K2271" s="12">
        <v>2</v>
      </c>
      <c r="L2271" s="12">
        <v>14</v>
      </c>
      <c r="M2271" s="12">
        <v>4</v>
      </c>
      <c r="N2271" s="12">
        <v>154848382</v>
      </c>
      <c r="P2271" s="12" t="s">
        <v>1371</v>
      </c>
      <c r="Q2271" s="12" t="s">
        <v>677</v>
      </c>
      <c r="R2271" s="12" t="s">
        <v>1372</v>
      </c>
      <c r="U2271" s="12" t="s">
        <v>1373</v>
      </c>
    </row>
    <row r="2272" spans="1:30" s="2" customFormat="1" ht="13" x14ac:dyDescent="0.3">
      <c r="A2272" s="2" t="s">
        <v>1827</v>
      </c>
      <c r="C2272" s="10">
        <v>2021</v>
      </c>
      <c r="D2272" s="2" t="s">
        <v>1380</v>
      </c>
      <c r="E2272" s="2" t="s">
        <v>1381</v>
      </c>
      <c r="G2272" s="2" t="str">
        <f>"0095036X"</f>
        <v>0095036X</v>
      </c>
      <c r="I2272" s="2" t="str">
        <f>"Spring2021"</f>
        <v>Spring2021</v>
      </c>
      <c r="J2272" s="2">
        <v>95</v>
      </c>
      <c r="K2272" s="2">
        <v>2</v>
      </c>
      <c r="L2272" s="2">
        <v>22</v>
      </c>
      <c r="M2272" s="2">
        <v>2</v>
      </c>
      <c r="N2272" s="2">
        <v>151031853</v>
      </c>
      <c r="P2272" s="2" t="s">
        <v>1382</v>
      </c>
      <c r="Q2272" s="2" t="s">
        <v>677</v>
      </c>
      <c r="R2272" s="2" t="s">
        <v>1383</v>
      </c>
      <c r="U2272" s="2" t="s">
        <v>1384</v>
      </c>
    </row>
    <row r="2273" spans="1:21" s="2" customFormat="1" ht="13" x14ac:dyDescent="0.3">
      <c r="A2273" s="2" t="s">
        <v>1827</v>
      </c>
      <c r="C2273" s="10">
        <v>2021</v>
      </c>
      <c r="D2273" s="2" t="s">
        <v>1716</v>
      </c>
      <c r="E2273" s="2" t="s">
        <v>1717</v>
      </c>
      <c r="F2273" s="2" t="s">
        <v>1720</v>
      </c>
      <c r="G2273" s="2" t="str">
        <f>"10581103"</f>
        <v>10581103</v>
      </c>
      <c r="I2273" s="2" t="str">
        <f>"2/8/2021"</f>
        <v>2/8/2021</v>
      </c>
      <c r="J2273" s="2">
        <v>31</v>
      </c>
      <c r="K2273" s="2">
        <v>6</v>
      </c>
      <c r="L2273" s="2">
        <v>8</v>
      </c>
      <c r="M2273" s="2">
        <v>1</v>
      </c>
      <c r="N2273" s="2">
        <v>148518091</v>
      </c>
      <c r="O2273" s="2" t="s">
        <v>1718</v>
      </c>
      <c r="P2273" s="2" t="s">
        <v>726</v>
      </c>
      <c r="Q2273" s="2" t="s">
        <v>1104</v>
      </c>
      <c r="R2273" s="2" t="s">
        <v>1719</v>
      </c>
      <c r="U2273" s="2" t="s">
        <v>1721</v>
      </c>
    </row>
    <row r="2274" spans="1:21" s="2" customFormat="1" ht="13" x14ac:dyDescent="0.3">
      <c r="A2274" s="2" t="s">
        <v>1827</v>
      </c>
      <c r="C2274" s="10">
        <v>2021</v>
      </c>
      <c r="D2274" s="2" t="s">
        <v>1751</v>
      </c>
      <c r="E2274" s="2" t="s">
        <v>824</v>
      </c>
      <c r="G2274" s="2" t="str">
        <f>"00024317"</f>
        <v>00024317</v>
      </c>
      <c r="I2274" s="2" t="str">
        <f>"Aug-Oct2021"</f>
        <v>Aug-Oct2021</v>
      </c>
      <c r="J2274" s="2">
        <v>48</v>
      </c>
      <c r="K2274" s="2">
        <v>3</v>
      </c>
      <c r="L2274" s="2">
        <v>17</v>
      </c>
      <c r="M2274" s="2">
        <v>0</v>
      </c>
      <c r="N2274" s="2">
        <v>152172105</v>
      </c>
      <c r="P2274" s="2" t="s">
        <v>825</v>
      </c>
      <c r="Q2274" s="2" t="s">
        <v>1104</v>
      </c>
      <c r="R2274" s="2" t="s">
        <v>1752</v>
      </c>
      <c r="U2274" s="2" t="s">
        <v>1753</v>
      </c>
    </row>
    <row r="2275" spans="1:21" s="2" customFormat="1" ht="13" x14ac:dyDescent="0.3">
      <c r="A2275" s="2" t="s">
        <v>1827</v>
      </c>
      <c r="C2275" s="10">
        <v>2021</v>
      </c>
      <c r="D2275" s="2" t="s">
        <v>1802</v>
      </c>
      <c r="E2275" s="2" t="s">
        <v>773</v>
      </c>
      <c r="G2275" s="2" t="str">
        <f>"10553134"</f>
        <v>10553134</v>
      </c>
      <c r="I2275" s="2" t="str">
        <f>"Fall2021"</f>
        <v>Fall2021</v>
      </c>
      <c r="J2275" s="2">
        <v>84</v>
      </c>
      <c r="K2275" s="2">
        <v>3</v>
      </c>
      <c r="L2275" s="2">
        <v>4</v>
      </c>
      <c r="M2275" s="2">
        <v>6</v>
      </c>
      <c r="N2275" s="2">
        <v>152252968</v>
      </c>
      <c r="P2275" s="2" t="s">
        <v>774</v>
      </c>
      <c r="Q2275" s="2" t="s">
        <v>677</v>
      </c>
      <c r="R2275" s="2" t="s">
        <v>1803</v>
      </c>
      <c r="U2275" s="2" t="s">
        <v>1804</v>
      </c>
    </row>
  </sheetData>
  <sortState xmlns:xlrd2="http://schemas.microsoft.com/office/spreadsheetml/2017/richdata2" ref="A4:BR2275">
    <sortCondition ref="B4:B2275"/>
    <sortCondition ref="D4:D2275"/>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06E06-F5F5-4FBC-A184-10B135B98110}">
  <dimension ref="A1:BR1076"/>
  <sheetViews>
    <sheetView zoomScale="90" zoomScaleNormal="90" workbookViewId="0">
      <pane ySplit="3" topLeftCell="A1054" activePane="bottomLeft" state="frozen"/>
      <selection pane="bottomLeft" activeCell="A2" sqref="A2"/>
    </sheetView>
  </sheetViews>
  <sheetFormatPr defaultRowHeight="14.5" x14ac:dyDescent="0.35"/>
  <cols>
    <col min="1" max="1" width="11.453125" customWidth="1"/>
    <col min="2" max="2" width="18.1796875" customWidth="1"/>
    <col min="3" max="3" width="8.81640625" style="7" bestFit="1" customWidth="1"/>
    <col min="4" max="4" width="40.7265625" customWidth="1"/>
    <col min="5" max="5" width="16.54296875" customWidth="1"/>
    <col min="6" max="6" width="57.1796875" customWidth="1"/>
    <col min="7" max="7" width="23.81640625" customWidth="1"/>
    <col min="8" max="10" width="8.81640625" bestFit="1" customWidth="1"/>
    <col min="11" max="11" width="9.54296875" bestFit="1" customWidth="1"/>
    <col min="12" max="12" width="9.1796875" bestFit="1" customWidth="1"/>
    <col min="13" max="13" width="8.81640625" bestFit="1" customWidth="1"/>
    <col min="14" max="14" width="9.1796875" bestFit="1" customWidth="1"/>
    <col min="47" max="49" width="8.81640625" bestFit="1" customWidth="1"/>
    <col min="51" max="51" width="8.81640625" bestFit="1" customWidth="1"/>
    <col min="54" max="55" width="8.81640625" bestFit="1" customWidth="1"/>
    <col min="56" max="56" width="10.81640625" bestFit="1" customWidth="1"/>
    <col min="65" max="65" width="8.81640625" bestFit="1" customWidth="1"/>
  </cols>
  <sheetData>
    <row r="1" spans="1:70" x14ac:dyDescent="0.35">
      <c r="A1" s="1" t="s">
        <v>11796</v>
      </c>
    </row>
    <row r="2" spans="1:70" ht="8.15" customHeight="1" x14ac:dyDescent="0.35"/>
    <row r="3" spans="1:70" s="4" customFormat="1" x14ac:dyDescent="0.35">
      <c r="A3" s="3" t="s">
        <v>0</v>
      </c>
      <c r="B3" s="3" t="s">
        <v>1</v>
      </c>
      <c r="C3" s="5" t="s">
        <v>2</v>
      </c>
      <c r="D3" s="3" t="s">
        <v>3</v>
      </c>
      <c r="E3" s="3" t="s">
        <v>4</v>
      </c>
      <c r="F3" s="3" t="s">
        <v>5</v>
      </c>
      <c r="G3" s="3" t="s">
        <v>6</v>
      </c>
    </row>
    <row r="4" spans="1:70" s="2" customFormat="1" ht="13" x14ac:dyDescent="0.3">
      <c r="A4" s="2" t="s">
        <v>1827</v>
      </c>
      <c r="B4" s="2" t="s">
        <v>1743</v>
      </c>
      <c r="C4" s="10">
        <v>2021</v>
      </c>
      <c r="D4" s="2" t="s">
        <v>1742</v>
      </c>
      <c r="E4" s="2" t="s">
        <v>272</v>
      </c>
      <c r="F4" s="2" t="s">
        <v>1746</v>
      </c>
      <c r="G4" s="2" t="str">
        <f>"02699702"</f>
        <v>02699702</v>
      </c>
      <c r="I4" s="2" t="str">
        <f>"Feb2021"</f>
        <v>Feb2021</v>
      </c>
      <c r="J4" s="2">
        <v>35</v>
      </c>
      <c r="K4" s="2">
        <v>2</v>
      </c>
      <c r="L4" s="2">
        <v>214</v>
      </c>
      <c r="M4" s="2">
        <v>7</v>
      </c>
      <c r="N4" s="2">
        <v>148363077</v>
      </c>
      <c r="O4" s="2" t="s">
        <v>1744</v>
      </c>
      <c r="P4" s="2" t="s">
        <v>731</v>
      </c>
      <c r="Q4" s="2" t="s">
        <v>467</v>
      </c>
      <c r="R4" s="2" t="s">
        <v>1745</v>
      </c>
      <c r="U4" s="2" t="s">
        <v>1747</v>
      </c>
    </row>
    <row r="5" spans="1:70" s="2" customFormat="1" ht="13" x14ac:dyDescent="0.3">
      <c r="A5" s="2" t="s">
        <v>6816</v>
      </c>
      <c r="B5" s="2" t="s">
        <v>6022</v>
      </c>
      <c r="C5" s="9">
        <v>2021</v>
      </c>
      <c r="D5" s="2" t="s">
        <v>6021</v>
      </c>
      <c r="E5" s="2" t="s">
        <v>5598</v>
      </c>
      <c r="G5" s="2" t="s">
        <v>6023</v>
      </c>
      <c r="H5" s="2" t="s">
        <v>6024</v>
      </c>
      <c r="K5" s="11">
        <v>44557</v>
      </c>
      <c r="N5" s="2" t="s">
        <v>6025</v>
      </c>
    </row>
    <row r="6" spans="1:70" s="2" customFormat="1" ht="13" x14ac:dyDescent="0.3">
      <c r="A6" s="2" t="s">
        <v>11404</v>
      </c>
      <c r="B6" s="2" t="s">
        <v>8557</v>
      </c>
      <c r="C6" s="9" t="s">
        <v>7891</v>
      </c>
      <c r="D6" s="2" t="s">
        <v>8558</v>
      </c>
      <c r="E6" s="2" t="s">
        <v>8559</v>
      </c>
      <c r="U6" s="2" t="s">
        <v>7891</v>
      </c>
      <c r="V6" s="2" t="s">
        <v>8560</v>
      </c>
      <c r="W6" s="2" t="s">
        <v>7891</v>
      </c>
      <c r="X6" s="2" t="s">
        <v>7891</v>
      </c>
      <c r="Y6" s="2" t="s">
        <v>7891</v>
      </c>
      <c r="Z6" s="2" t="s">
        <v>7891</v>
      </c>
      <c r="AA6" s="2" t="s">
        <v>7891</v>
      </c>
      <c r="AB6" s="2" t="s">
        <v>7891</v>
      </c>
      <c r="AC6" s="2" t="s">
        <v>7891</v>
      </c>
      <c r="AD6" s="2" t="s">
        <v>7891</v>
      </c>
      <c r="AE6" s="2" t="s">
        <v>7891</v>
      </c>
      <c r="AF6" s="2" t="s">
        <v>7891</v>
      </c>
      <c r="AG6" s="2" t="s">
        <v>7891</v>
      </c>
      <c r="AH6" s="2" t="s">
        <v>7891</v>
      </c>
      <c r="AI6" s="2" t="s">
        <v>7891</v>
      </c>
      <c r="AJ6" s="2" t="s">
        <v>7891</v>
      </c>
      <c r="AK6" s="2" t="s">
        <v>7891</v>
      </c>
      <c r="AL6" s="2" t="s">
        <v>7891</v>
      </c>
      <c r="AM6" s="2" t="s">
        <v>7891</v>
      </c>
      <c r="AN6" s="2" t="s">
        <v>7891</v>
      </c>
      <c r="AO6" s="2" t="s">
        <v>8561</v>
      </c>
      <c r="AP6" s="2" t="s">
        <v>8562</v>
      </c>
      <c r="AQ6" s="2" t="s">
        <v>7891</v>
      </c>
      <c r="AR6" s="2" t="s">
        <v>7891</v>
      </c>
      <c r="AS6" s="2" t="s">
        <v>7891</v>
      </c>
      <c r="AT6" s="2" t="s">
        <v>7891</v>
      </c>
      <c r="AU6" s="2" t="s">
        <v>7891</v>
      </c>
      <c r="AV6" s="2" t="s">
        <v>7891</v>
      </c>
      <c r="AW6" s="2" t="s">
        <v>7891</v>
      </c>
      <c r="AX6" s="2" t="s">
        <v>7891</v>
      </c>
      <c r="AY6" s="2" t="s">
        <v>7891</v>
      </c>
      <c r="AZ6" s="2" t="s">
        <v>7891</v>
      </c>
      <c r="BA6" s="2" t="s">
        <v>7891</v>
      </c>
      <c r="BB6" s="2" t="s">
        <v>7891</v>
      </c>
      <c r="BC6" s="2" t="s">
        <v>7891</v>
      </c>
      <c r="BD6" s="2">
        <v>111287211072442</v>
      </c>
      <c r="BE6" s="2" t="s">
        <v>8563</v>
      </c>
      <c r="BF6" s="2" t="s">
        <v>7891</v>
      </c>
      <c r="BG6" s="2" t="s">
        <v>8515</v>
      </c>
      <c r="BH6" s="2" t="s">
        <v>7891</v>
      </c>
      <c r="BI6" s="2" t="s">
        <v>7891</v>
      </c>
      <c r="BJ6" s="2" t="s">
        <v>7891</v>
      </c>
      <c r="BK6" s="2" t="s">
        <v>7891</v>
      </c>
      <c r="BL6" s="2" t="s">
        <v>7891</v>
      </c>
      <c r="BM6" s="2" t="s">
        <v>7891</v>
      </c>
      <c r="BN6" s="2" t="s">
        <v>7891</v>
      </c>
      <c r="BO6" s="2" t="s">
        <v>7891</v>
      </c>
      <c r="BP6" s="2" t="s">
        <v>7891</v>
      </c>
      <c r="BQ6" s="2" t="s">
        <v>7891</v>
      </c>
      <c r="BR6" s="2" t="s">
        <v>8564</v>
      </c>
    </row>
    <row r="7" spans="1:70" s="2" customFormat="1" ht="13" x14ac:dyDescent="0.3">
      <c r="A7" s="2" t="s">
        <v>6816</v>
      </c>
      <c r="B7" s="2" t="s">
        <v>6192</v>
      </c>
      <c r="C7" s="9">
        <v>2022</v>
      </c>
      <c r="D7" s="2" t="s">
        <v>6191</v>
      </c>
      <c r="E7" s="2" t="s">
        <v>6195</v>
      </c>
      <c r="G7" s="2" t="s">
        <v>6193</v>
      </c>
      <c r="H7" s="2" t="s">
        <v>6194</v>
      </c>
      <c r="K7" s="11">
        <v>44228</v>
      </c>
      <c r="L7" s="2" t="s">
        <v>6196</v>
      </c>
      <c r="N7" s="2" t="s">
        <v>2982</v>
      </c>
    </row>
    <row r="8" spans="1:70" s="2" customFormat="1" ht="13" x14ac:dyDescent="0.3">
      <c r="A8" s="2" t="s">
        <v>6816</v>
      </c>
      <c r="B8" s="2" t="s">
        <v>4325</v>
      </c>
      <c r="C8" s="9">
        <v>2021</v>
      </c>
      <c r="D8" s="2" t="s">
        <v>4324</v>
      </c>
      <c r="E8" s="2" t="s">
        <v>4328</v>
      </c>
      <c r="G8" s="2" t="s">
        <v>4326</v>
      </c>
      <c r="H8" s="2" t="s">
        <v>4327</v>
      </c>
      <c r="K8" s="11">
        <v>44536</v>
      </c>
      <c r="L8" s="2" t="s">
        <v>4329</v>
      </c>
      <c r="N8" s="2" t="s">
        <v>4330</v>
      </c>
    </row>
    <row r="9" spans="1:70" s="2" customFormat="1" ht="13" x14ac:dyDescent="0.3">
      <c r="A9" s="2" t="s">
        <v>11404</v>
      </c>
      <c r="B9" s="2" t="s">
        <v>8892</v>
      </c>
      <c r="C9" s="9" t="s">
        <v>7891</v>
      </c>
      <c r="D9" s="2" t="s">
        <v>8893</v>
      </c>
      <c r="E9" s="2" t="s">
        <v>8894</v>
      </c>
      <c r="U9" s="2" t="s">
        <v>7891</v>
      </c>
      <c r="V9" s="2" t="s">
        <v>8895</v>
      </c>
      <c r="W9" s="2" t="s">
        <v>7891</v>
      </c>
      <c r="X9" s="2" t="s">
        <v>7891</v>
      </c>
      <c r="Y9" s="2" t="s">
        <v>7891</v>
      </c>
      <c r="Z9" s="2" t="s">
        <v>7891</v>
      </c>
      <c r="AA9" s="2" t="s">
        <v>7891</v>
      </c>
      <c r="AB9" s="2" t="s">
        <v>7891</v>
      </c>
      <c r="AC9" s="2" t="s">
        <v>7891</v>
      </c>
      <c r="AD9" s="2" t="s">
        <v>7891</v>
      </c>
      <c r="AE9" s="2" t="s">
        <v>7891</v>
      </c>
      <c r="AF9" s="2" t="s">
        <v>7891</v>
      </c>
      <c r="AG9" s="2" t="s">
        <v>7891</v>
      </c>
      <c r="AH9" s="2" t="s">
        <v>7891</v>
      </c>
      <c r="AI9" s="2" t="s">
        <v>7891</v>
      </c>
      <c r="AJ9" s="2" t="s">
        <v>7891</v>
      </c>
      <c r="AK9" s="2" t="s">
        <v>7891</v>
      </c>
      <c r="AL9" s="2" t="s">
        <v>7891</v>
      </c>
      <c r="AM9" s="2" t="s">
        <v>7891</v>
      </c>
      <c r="AN9" s="2" t="s">
        <v>7891</v>
      </c>
      <c r="AO9" s="2" t="s">
        <v>8896</v>
      </c>
      <c r="AP9" s="2" t="s">
        <v>8897</v>
      </c>
      <c r="AQ9" s="2" t="s">
        <v>7891</v>
      </c>
      <c r="AR9" s="2" t="s">
        <v>7891</v>
      </c>
      <c r="AS9" s="2" t="s">
        <v>7891</v>
      </c>
      <c r="AT9" s="2" t="s">
        <v>7998</v>
      </c>
      <c r="AU9" s="2">
        <v>2022</v>
      </c>
      <c r="AV9" s="2">
        <v>84</v>
      </c>
      <c r="AW9" s="2">
        <v>3</v>
      </c>
      <c r="AX9" s="2" t="s">
        <v>7891</v>
      </c>
      <c r="AY9" s="2" t="s">
        <v>7891</v>
      </c>
      <c r="AZ9" s="2" t="s">
        <v>7891</v>
      </c>
      <c r="BA9" s="2" t="s">
        <v>7891</v>
      </c>
      <c r="BB9" s="2">
        <v>879</v>
      </c>
      <c r="BC9" s="2">
        <v>899</v>
      </c>
      <c r="BD9" s="2" t="s">
        <v>7891</v>
      </c>
      <c r="BE9" s="2" t="s">
        <v>8898</v>
      </c>
      <c r="BF9" s="2" t="s">
        <v>7891</v>
      </c>
      <c r="BG9" s="2" t="s">
        <v>7925</v>
      </c>
      <c r="BH9" s="2" t="s">
        <v>7891</v>
      </c>
      <c r="BI9" s="2" t="s">
        <v>7891</v>
      </c>
      <c r="BJ9" s="2" t="s">
        <v>7891</v>
      </c>
      <c r="BK9" s="2" t="s">
        <v>7891</v>
      </c>
      <c r="BL9" s="2" t="s">
        <v>7891</v>
      </c>
      <c r="BM9" s="2" t="s">
        <v>7891</v>
      </c>
      <c r="BN9" s="2" t="s">
        <v>7891</v>
      </c>
      <c r="BO9" s="2" t="s">
        <v>7891</v>
      </c>
      <c r="BP9" s="2" t="s">
        <v>7891</v>
      </c>
      <c r="BQ9" s="2" t="s">
        <v>7891</v>
      </c>
      <c r="BR9" s="2" t="s">
        <v>8899</v>
      </c>
    </row>
    <row r="10" spans="1:70" s="2" customFormat="1" ht="13" x14ac:dyDescent="0.3">
      <c r="A10" s="2" t="s">
        <v>6816</v>
      </c>
      <c r="B10" s="2" t="s">
        <v>4685</v>
      </c>
      <c r="C10" s="9">
        <v>2021</v>
      </c>
      <c r="D10" s="2" t="s">
        <v>4684</v>
      </c>
      <c r="E10" s="2" t="s">
        <v>4653</v>
      </c>
      <c r="G10" s="2" t="s">
        <v>4686</v>
      </c>
      <c r="H10" s="2" t="s">
        <v>4652</v>
      </c>
      <c r="K10" s="11">
        <v>44473</v>
      </c>
      <c r="L10" s="2" t="s">
        <v>4687</v>
      </c>
      <c r="N10" s="2" t="s">
        <v>4688</v>
      </c>
    </row>
    <row r="11" spans="1:70" s="2" customFormat="1" ht="13" x14ac:dyDescent="0.3">
      <c r="A11" s="2" t="s">
        <v>11404</v>
      </c>
      <c r="B11" s="2" t="s">
        <v>8750</v>
      </c>
      <c r="C11" s="9" t="s">
        <v>7891</v>
      </c>
      <c r="D11" s="2" t="s">
        <v>8751</v>
      </c>
      <c r="E11" s="2" t="s">
        <v>8752</v>
      </c>
      <c r="U11" s="2" t="s">
        <v>7891</v>
      </c>
      <c r="V11" s="2" t="s">
        <v>8753</v>
      </c>
      <c r="W11" s="2" t="s">
        <v>7891</v>
      </c>
      <c r="X11" s="2" t="s">
        <v>7891</v>
      </c>
      <c r="Y11" s="2" t="s">
        <v>7891</v>
      </c>
      <c r="Z11" s="2" t="s">
        <v>7891</v>
      </c>
      <c r="AA11" s="2" t="s">
        <v>7891</v>
      </c>
      <c r="AB11" s="2" t="s">
        <v>8754</v>
      </c>
      <c r="AC11" s="2" t="s">
        <v>7891</v>
      </c>
      <c r="AD11" s="2" t="s">
        <v>7891</v>
      </c>
      <c r="AE11" s="2" t="s">
        <v>7891</v>
      </c>
      <c r="AF11" s="2" t="s">
        <v>7891</v>
      </c>
      <c r="AG11" s="2" t="s">
        <v>7891</v>
      </c>
      <c r="AH11" s="2" t="s">
        <v>7891</v>
      </c>
      <c r="AI11" s="2" t="s">
        <v>7891</v>
      </c>
      <c r="AJ11" s="2" t="s">
        <v>7891</v>
      </c>
      <c r="AK11" s="2" t="s">
        <v>7891</v>
      </c>
      <c r="AL11" s="2" t="s">
        <v>7891</v>
      </c>
      <c r="AM11" s="2" t="s">
        <v>7891</v>
      </c>
      <c r="AN11" s="2" t="s">
        <v>7891</v>
      </c>
      <c r="AO11" s="2" t="s">
        <v>8755</v>
      </c>
      <c r="AP11" s="2" t="s">
        <v>8756</v>
      </c>
      <c r="AQ11" s="2" t="s">
        <v>7891</v>
      </c>
      <c r="AR11" s="2" t="s">
        <v>7891</v>
      </c>
      <c r="AS11" s="2" t="s">
        <v>7891</v>
      </c>
      <c r="AT11" s="2" t="s">
        <v>7891</v>
      </c>
      <c r="AU11" s="2" t="s">
        <v>7891</v>
      </c>
      <c r="AV11" s="2" t="s">
        <v>7891</v>
      </c>
      <c r="AW11" s="2" t="s">
        <v>7891</v>
      </c>
      <c r="AX11" s="2" t="s">
        <v>7891</v>
      </c>
      <c r="AY11" s="2" t="s">
        <v>7891</v>
      </c>
      <c r="AZ11" s="2" t="s">
        <v>7891</v>
      </c>
      <c r="BA11" s="2" t="s">
        <v>7891</v>
      </c>
      <c r="BB11" s="2" t="s">
        <v>7891</v>
      </c>
      <c r="BC11" s="2" t="s">
        <v>7891</v>
      </c>
      <c r="BD11" s="2" t="s">
        <v>7891</v>
      </c>
      <c r="BE11" s="2" t="s">
        <v>8757</v>
      </c>
      <c r="BF11" s="2" t="s">
        <v>7891</v>
      </c>
      <c r="BG11" s="2" t="s">
        <v>8701</v>
      </c>
      <c r="BH11" s="2" t="s">
        <v>7891</v>
      </c>
      <c r="BI11" s="2" t="s">
        <v>7891</v>
      </c>
      <c r="BJ11" s="2" t="s">
        <v>7891</v>
      </c>
      <c r="BK11" s="2" t="s">
        <v>7891</v>
      </c>
      <c r="BL11" s="2" t="s">
        <v>7891</v>
      </c>
      <c r="BM11" s="2" t="s">
        <v>7891</v>
      </c>
      <c r="BN11" s="2" t="s">
        <v>7891</v>
      </c>
      <c r="BO11" s="2" t="s">
        <v>7891</v>
      </c>
      <c r="BP11" s="2" t="s">
        <v>7891</v>
      </c>
      <c r="BQ11" s="2" t="s">
        <v>7891</v>
      </c>
      <c r="BR11" s="2" t="s">
        <v>8758</v>
      </c>
    </row>
    <row r="12" spans="1:70" s="2" customFormat="1" ht="13" x14ac:dyDescent="0.3">
      <c r="A12" s="2" t="s">
        <v>6816</v>
      </c>
      <c r="B12" s="2" t="s">
        <v>4889</v>
      </c>
      <c r="C12" s="9">
        <v>2021</v>
      </c>
      <c r="D12" s="2" t="s">
        <v>4888</v>
      </c>
      <c r="E12" s="2" t="s">
        <v>4892</v>
      </c>
      <c r="G12" s="2" t="s">
        <v>4890</v>
      </c>
      <c r="H12" s="2" t="s">
        <v>4891</v>
      </c>
      <c r="K12" s="11">
        <v>44403</v>
      </c>
      <c r="L12" s="2" t="s">
        <v>4893</v>
      </c>
      <c r="N12" s="2" t="s">
        <v>4894</v>
      </c>
    </row>
    <row r="13" spans="1:70" s="2" customFormat="1" ht="13" x14ac:dyDescent="0.3">
      <c r="A13" s="2" t="s">
        <v>1827</v>
      </c>
      <c r="B13" s="2" t="s">
        <v>1002</v>
      </c>
      <c r="C13" s="10">
        <v>2021</v>
      </c>
      <c r="D13" s="2" t="s">
        <v>1001</v>
      </c>
      <c r="E13" s="2" t="s">
        <v>1003</v>
      </c>
      <c r="F13" s="2" t="s">
        <v>1006</v>
      </c>
      <c r="G13" s="2" t="str">
        <f>"08908567"</f>
        <v>08908567</v>
      </c>
      <c r="I13" s="2" t="str">
        <f>"Jul2021"</f>
        <v>Jul2021</v>
      </c>
      <c r="J13" s="2">
        <v>60</v>
      </c>
      <c r="K13" s="2">
        <v>7</v>
      </c>
      <c r="L13" s="2">
        <v>804</v>
      </c>
      <c r="M13" s="2">
        <v>4</v>
      </c>
      <c r="N13" s="2">
        <v>150987988</v>
      </c>
      <c r="O13" s="2" t="s">
        <v>1004</v>
      </c>
      <c r="P13" s="2" t="s">
        <v>449</v>
      </c>
      <c r="Q13" s="2" t="s">
        <v>571</v>
      </c>
      <c r="R13" s="2" t="s">
        <v>1005</v>
      </c>
      <c r="U13" s="2" t="s">
        <v>1007</v>
      </c>
    </row>
    <row r="14" spans="1:70" s="2" customFormat="1" ht="13" x14ac:dyDescent="0.3">
      <c r="A14" s="2" t="s">
        <v>323</v>
      </c>
      <c r="B14" s="2" t="s">
        <v>85</v>
      </c>
      <c r="C14" s="6">
        <v>2021</v>
      </c>
      <c r="D14" s="2" t="s">
        <v>83</v>
      </c>
      <c r="E14" s="2" t="s">
        <v>92</v>
      </c>
      <c r="F14" s="2" t="s">
        <v>84</v>
      </c>
      <c r="G14" s="2" t="s">
        <v>86</v>
      </c>
      <c r="H14" s="2" t="s">
        <v>87</v>
      </c>
      <c r="I14" s="2" t="s">
        <v>14</v>
      </c>
      <c r="L14" s="2" t="s">
        <v>88</v>
      </c>
      <c r="M14" s="2" t="s">
        <v>89</v>
      </c>
      <c r="N14" s="2" t="s">
        <v>18</v>
      </c>
      <c r="O14" s="2" t="s">
        <v>18</v>
      </c>
      <c r="P14" s="2" t="s">
        <v>90</v>
      </c>
      <c r="Q14" s="2" t="s">
        <v>91</v>
      </c>
      <c r="R14" s="2" t="s">
        <v>21</v>
      </c>
      <c r="T14" s="2" t="s">
        <v>23</v>
      </c>
      <c r="U14" s="2" t="s">
        <v>61</v>
      </c>
      <c r="V14" s="2" t="s">
        <v>93</v>
      </c>
      <c r="W14" s="2" t="s">
        <v>94</v>
      </c>
      <c r="X14" s="2" t="s">
        <v>95</v>
      </c>
      <c r="Y14" s="2" t="s">
        <v>96</v>
      </c>
      <c r="Z14" s="2" t="s">
        <v>97</v>
      </c>
      <c r="AA14" s="2" t="s">
        <v>94</v>
      </c>
      <c r="AB14" s="2" t="s">
        <v>98</v>
      </c>
      <c r="AC14" s="2" t="s">
        <v>30</v>
      </c>
    </row>
    <row r="15" spans="1:70" s="2" customFormat="1" ht="13" x14ac:dyDescent="0.3">
      <c r="A15" s="2" t="s">
        <v>6816</v>
      </c>
      <c r="B15" s="2" t="s">
        <v>6630</v>
      </c>
      <c r="C15" s="9">
        <v>2022</v>
      </c>
      <c r="D15" s="2" t="s">
        <v>6629</v>
      </c>
      <c r="E15" s="2" t="s">
        <v>4848</v>
      </c>
      <c r="G15" s="2" t="s">
        <v>6631</v>
      </c>
      <c r="H15" s="2" t="s">
        <v>6632</v>
      </c>
      <c r="K15" s="11">
        <v>44592</v>
      </c>
      <c r="N15" s="2" t="s">
        <v>6633</v>
      </c>
    </row>
    <row r="16" spans="1:70" s="2" customFormat="1" ht="13" x14ac:dyDescent="0.3">
      <c r="A16" s="2" t="s">
        <v>11404</v>
      </c>
      <c r="B16" s="2" t="s">
        <v>9186</v>
      </c>
      <c r="C16" s="9" t="s">
        <v>7891</v>
      </c>
      <c r="D16" s="2" t="s">
        <v>9187</v>
      </c>
      <c r="E16" s="2" t="s">
        <v>9188</v>
      </c>
      <c r="U16" s="2" t="s">
        <v>7891</v>
      </c>
      <c r="V16" s="2" t="s">
        <v>9189</v>
      </c>
      <c r="W16" s="2" t="s">
        <v>7891</v>
      </c>
      <c r="X16" s="2" t="s">
        <v>7891</v>
      </c>
      <c r="Y16" s="2" t="s">
        <v>7891</v>
      </c>
      <c r="Z16" s="2" t="s">
        <v>7891</v>
      </c>
      <c r="AA16" s="2" t="s">
        <v>7891</v>
      </c>
      <c r="AB16" s="2" t="s">
        <v>7891</v>
      </c>
      <c r="AC16" s="2" t="s">
        <v>7891</v>
      </c>
      <c r="AD16" s="2" t="s">
        <v>7891</v>
      </c>
      <c r="AE16" s="2" t="s">
        <v>7891</v>
      </c>
      <c r="AF16" s="2" t="s">
        <v>7891</v>
      </c>
      <c r="AG16" s="2" t="s">
        <v>7891</v>
      </c>
      <c r="AH16" s="2" t="s">
        <v>7891</v>
      </c>
      <c r="AI16" s="2" t="s">
        <v>7891</v>
      </c>
      <c r="AJ16" s="2" t="s">
        <v>7891</v>
      </c>
      <c r="AK16" s="2" t="s">
        <v>7891</v>
      </c>
      <c r="AL16" s="2" t="s">
        <v>7891</v>
      </c>
      <c r="AM16" s="2" t="s">
        <v>7891</v>
      </c>
      <c r="AN16" s="2" t="s">
        <v>7891</v>
      </c>
      <c r="AO16" s="2" t="s">
        <v>9190</v>
      </c>
      <c r="AP16" s="2" t="s">
        <v>9191</v>
      </c>
      <c r="AQ16" s="2" t="s">
        <v>7891</v>
      </c>
      <c r="AR16" s="2" t="s">
        <v>7891</v>
      </c>
      <c r="AS16" s="2" t="s">
        <v>7891</v>
      </c>
      <c r="AT16" s="2" t="s">
        <v>7891</v>
      </c>
      <c r="AU16" s="2" t="s">
        <v>7891</v>
      </c>
      <c r="AV16" s="2" t="s">
        <v>7891</v>
      </c>
      <c r="AW16" s="2" t="s">
        <v>7891</v>
      </c>
      <c r="AX16" s="2" t="s">
        <v>7891</v>
      </c>
      <c r="AY16" s="2" t="s">
        <v>7891</v>
      </c>
      <c r="AZ16" s="2" t="s">
        <v>7891</v>
      </c>
      <c r="BA16" s="2" t="s">
        <v>7891</v>
      </c>
      <c r="BB16" s="2" t="s">
        <v>7891</v>
      </c>
      <c r="BC16" s="2" t="s">
        <v>7891</v>
      </c>
      <c r="BD16" s="2" t="s">
        <v>9192</v>
      </c>
      <c r="BE16" s="2" t="s">
        <v>9193</v>
      </c>
      <c r="BF16" s="2" t="s">
        <v>7891</v>
      </c>
      <c r="BG16" s="2" t="s">
        <v>9145</v>
      </c>
      <c r="BH16" s="2" t="s">
        <v>7891</v>
      </c>
      <c r="BI16" s="2" t="s">
        <v>7891</v>
      </c>
      <c r="BJ16" s="2" t="s">
        <v>7891</v>
      </c>
      <c r="BK16" s="2" t="s">
        <v>7891</v>
      </c>
      <c r="BL16" s="2" t="s">
        <v>7891</v>
      </c>
      <c r="BM16" s="2" t="s">
        <v>7891</v>
      </c>
      <c r="BN16" s="2" t="s">
        <v>7891</v>
      </c>
      <c r="BO16" s="2" t="s">
        <v>7891</v>
      </c>
      <c r="BP16" s="2" t="s">
        <v>7891</v>
      </c>
      <c r="BQ16" s="2" t="s">
        <v>7891</v>
      </c>
      <c r="BR16" s="2" t="s">
        <v>9194</v>
      </c>
    </row>
    <row r="17" spans="1:70" s="2" customFormat="1" ht="13" x14ac:dyDescent="0.3">
      <c r="A17" s="2" t="s">
        <v>2013</v>
      </c>
      <c r="B17" s="2" t="s">
        <v>2007</v>
      </c>
      <c r="C17" s="10" t="str">
        <f>"2021"</f>
        <v>2021</v>
      </c>
      <c r="D17" s="2" t="s">
        <v>2006</v>
      </c>
      <c r="E17" s="2" t="s">
        <v>2008</v>
      </c>
      <c r="F17" s="2" t="s">
        <v>2011</v>
      </c>
      <c r="G17" s="2" t="str">
        <f>"09722068"</f>
        <v>09722068</v>
      </c>
      <c r="I17" s="2" t="str">
        <f>"Dec2021"</f>
        <v>Dec2021</v>
      </c>
      <c r="J17" s="2">
        <v>83</v>
      </c>
      <c r="K17" s="2">
        <v>6</v>
      </c>
      <c r="L17" s="2">
        <v>1574</v>
      </c>
      <c r="M17" s="2">
        <v>4</v>
      </c>
      <c r="N17" s="2">
        <v>154087778</v>
      </c>
      <c r="O17" s="2" t="s">
        <v>2009</v>
      </c>
      <c r="P17" s="2" t="s">
        <v>691</v>
      </c>
      <c r="Q17" s="2" t="s">
        <v>507</v>
      </c>
      <c r="R17" s="2" t="s">
        <v>2010</v>
      </c>
      <c r="U17" s="2" t="s">
        <v>2012</v>
      </c>
    </row>
    <row r="18" spans="1:70" s="2" customFormat="1" ht="13" x14ac:dyDescent="0.3">
      <c r="A18" s="2" t="s">
        <v>1827</v>
      </c>
      <c r="B18" s="2" t="s">
        <v>1114</v>
      </c>
      <c r="C18" s="10">
        <v>2021</v>
      </c>
      <c r="D18" s="2" t="s">
        <v>1113</v>
      </c>
      <c r="E18" s="2" t="s">
        <v>1115</v>
      </c>
      <c r="F18" s="2" t="s">
        <v>1118</v>
      </c>
      <c r="G18" s="2" t="str">
        <f>"14726874"</f>
        <v>14726874</v>
      </c>
      <c r="I18" s="2" t="str">
        <f>"2/19/2021"</f>
        <v>2/19/2021</v>
      </c>
      <c r="J18" s="2">
        <v>21</v>
      </c>
      <c r="K18" s="2">
        <v>1</v>
      </c>
      <c r="L18" s="2">
        <v>1</v>
      </c>
      <c r="M18" s="2">
        <v>7</v>
      </c>
      <c r="N18" s="2">
        <v>148887191</v>
      </c>
      <c r="O18" s="2" t="s">
        <v>1116</v>
      </c>
      <c r="P18" s="2" t="s">
        <v>557</v>
      </c>
      <c r="Q18" s="2" t="s">
        <v>498</v>
      </c>
      <c r="R18" s="2" t="s">
        <v>1117</v>
      </c>
      <c r="U18" s="2" t="s">
        <v>1119</v>
      </c>
    </row>
    <row r="19" spans="1:70" s="2" customFormat="1" ht="13" x14ac:dyDescent="0.3">
      <c r="A19" s="2" t="s">
        <v>1827</v>
      </c>
      <c r="B19" s="2" t="s">
        <v>1424</v>
      </c>
      <c r="C19" s="10">
        <v>2021</v>
      </c>
      <c r="D19" s="2" t="s">
        <v>1423</v>
      </c>
      <c r="E19" s="2" t="s">
        <v>1425</v>
      </c>
      <c r="F19" s="2" t="s">
        <v>1428</v>
      </c>
      <c r="G19" s="2" t="str">
        <f>"10429670"</f>
        <v>10429670</v>
      </c>
      <c r="I19" s="2" t="str">
        <f>"Jun2021"</f>
        <v>Jun2021</v>
      </c>
      <c r="J19" s="2">
        <v>45</v>
      </c>
      <c r="K19" s="2">
        <v>3</v>
      </c>
      <c r="L19" s="2">
        <v>262</v>
      </c>
      <c r="M19" s="2">
        <v>10</v>
      </c>
      <c r="N19" s="2">
        <v>150306256</v>
      </c>
      <c r="O19" s="2" t="s">
        <v>1426</v>
      </c>
      <c r="P19" s="2" t="s">
        <v>691</v>
      </c>
      <c r="Q19" s="2" t="s">
        <v>442</v>
      </c>
      <c r="R19" s="2" t="s">
        <v>1427</v>
      </c>
      <c r="U19" s="2" t="s">
        <v>1429</v>
      </c>
    </row>
    <row r="20" spans="1:70" s="2" customFormat="1" ht="13" x14ac:dyDescent="0.3">
      <c r="A20" s="2" t="s">
        <v>11404</v>
      </c>
      <c r="B20" s="2" t="s">
        <v>9075</v>
      </c>
      <c r="C20" s="9" t="s">
        <v>7891</v>
      </c>
      <c r="D20" s="2" t="s">
        <v>9076</v>
      </c>
      <c r="E20" s="2" t="s">
        <v>9077</v>
      </c>
      <c r="U20" s="2" t="s">
        <v>7891</v>
      </c>
      <c r="V20" s="2" t="s">
        <v>9078</v>
      </c>
      <c r="W20" s="2" t="s">
        <v>7891</v>
      </c>
      <c r="X20" s="2" t="s">
        <v>7891</v>
      </c>
      <c r="Y20" s="2" t="s">
        <v>7891</v>
      </c>
      <c r="Z20" s="2" t="s">
        <v>7891</v>
      </c>
      <c r="AA20" s="2" t="s">
        <v>7891</v>
      </c>
      <c r="AB20" s="2" t="s">
        <v>9079</v>
      </c>
      <c r="AC20" s="2" t="s">
        <v>7891</v>
      </c>
      <c r="AD20" s="2" t="s">
        <v>7891</v>
      </c>
      <c r="AE20" s="2" t="s">
        <v>7891</v>
      </c>
      <c r="AF20" s="2" t="s">
        <v>7891</v>
      </c>
      <c r="AG20" s="2" t="s">
        <v>7891</v>
      </c>
      <c r="AH20" s="2" t="s">
        <v>7891</v>
      </c>
      <c r="AI20" s="2" t="s">
        <v>7891</v>
      </c>
      <c r="AJ20" s="2" t="s">
        <v>7891</v>
      </c>
      <c r="AK20" s="2" t="s">
        <v>7891</v>
      </c>
      <c r="AL20" s="2" t="s">
        <v>7891</v>
      </c>
      <c r="AM20" s="2" t="s">
        <v>7891</v>
      </c>
      <c r="AN20" s="2" t="s">
        <v>7891</v>
      </c>
      <c r="AO20" s="2" t="s">
        <v>9080</v>
      </c>
      <c r="AP20" s="2" t="s">
        <v>9081</v>
      </c>
      <c r="AQ20" s="2" t="s">
        <v>7891</v>
      </c>
      <c r="AR20" s="2" t="s">
        <v>7891</v>
      </c>
      <c r="AS20" s="2" t="s">
        <v>7891</v>
      </c>
      <c r="AT20" s="2" t="s">
        <v>9082</v>
      </c>
      <c r="AU20" s="2">
        <v>2021</v>
      </c>
      <c r="AV20" s="2">
        <v>11</v>
      </c>
      <c r="AW20" s="2">
        <v>2</v>
      </c>
      <c r="AX20" s="2" t="s">
        <v>7891</v>
      </c>
      <c r="AY20" s="2" t="s">
        <v>7891</v>
      </c>
      <c r="AZ20" s="2" t="s">
        <v>7891</v>
      </c>
      <c r="BA20" s="2" t="s">
        <v>7891</v>
      </c>
      <c r="BB20" s="2">
        <v>91</v>
      </c>
      <c r="BC20" s="2">
        <v>107</v>
      </c>
      <c r="BD20" s="2" t="s">
        <v>7891</v>
      </c>
      <c r="BE20" s="2" t="s">
        <v>9083</v>
      </c>
      <c r="BF20" s="2" t="s">
        <v>7891</v>
      </c>
      <c r="BG20" s="2" t="s">
        <v>7891</v>
      </c>
      <c r="BH20" s="2" t="s">
        <v>7891</v>
      </c>
      <c r="BI20" s="2" t="s">
        <v>7891</v>
      </c>
      <c r="BJ20" s="2" t="s">
        <v>7891</v>
      </c>
      <c r="BK20" s="2" t="s">
        <v>7891</v>
      </c>
      <c r="BL20" s="2" t="s">
        <v>7891</v>
      </c>
      <c r="BM20" s="2" t="s">
        <v>7891</v>
      </c>
      <c r="BN20" s="2" t="s">
        <v>7891</v>
      </c>
      <c r="BO20" s="2" t="s">
        <v>7891</v>
      </c>
      <c r="BP20" s="2" t="s">
        <v>7891</v>
      </c>
      <c r="BQ20" s="2" t="s">
        <v>7891</v>
      </c>
      <c r="BR20" s="2" t="s">
        <v>9084</v>
      </c>
    </row>
    <row r="21" spans="1:70" s="2" customFormat="1" ht="13" x14ac:dyDescent="0.3">
      <c r="A21" s="2" t="s">
        <v>6816</v>
      </c>
      <c r="B21" s="2" t="s">
        <v>4529</v>
      </c>
      <c r="C21" s="9">
        <v>2021</v>
      </c>
      <c r="D21" s="2" t="s">
        <v>4528</v>
      </c>
      <c r="E21" s="2" t="s">
        <v>4532</v>
      </c>
      <c r="G21" s="2" t="s">
        <v>4530</v>
      </c>
      <c r="H21" s="2" t="s">
        <v>4531</v>
      </c>
      <c r="K21" s="11">
        <v>44287</v>
      </c>
      <c r="N21" s="2" t="s">
        <v>4533</v>
      </c>
    </row>
    <row r="22" spans="1:70" s="2" customFormat="1" ht="13" x14ac:dyDescent="0.3">
      <c r="A22" s="2" t="s">
        <v>7738</v>
      </c>
      <c r="B22" s="2" t="s">
        <v>7556</v>
      </c>
      <c r="C22" s="9">
        <v>2021</v>
      </c>
      <c r="D22" s="2" t="s">
        <v>5225</v>
      </c>
      <c r="E22" s="2" t="s">
        <v>7557</v>
      </c>
      <c r="G22" s="2">
        <v>9</v>
      </c>
      <c r="H22" s="2">
        <v>1</v>
      </c>
      <c r="I22" s="2">
        <v>9</v>
      </c>
      <c r="M22" s="2">
        <v>23</v>
      </c>
      <c r="N22" s="2" t="s">
        <v>5231</v>
      </c>
      <c r="O22" s="2" t="s">
        <v>7558</v>
      </c>
      <c r="P22" s="2" t="s">
        <v>467</v>
      </c>
      <c r="Q22" s="2" t="s">
        <v>7218</v>
      </c>
      <c r="S22" s="2" t="s">
        <v>7219</v>
      </c>
      <c r="T22" s="2" t="s">
        <v>7559</v>
      </c>
    </row>
    <row r="23" spans="1:70" s="2" customFormat="1" ht="13" x14ac:dyDescent="0.3">
      <c r="A23" s="2" t="s">
        <v>7738</v>
      </c>
      <c r="B23" s="2" t="s">
        <v>7612</v>
      </c>
      <c r="C23" s="9">
        <v>2021</v>
      </c>
      <c r="D23" s="2" t="s">
        <v>7613</v>
      </c>
      <c r="E23" s="2" t="s">
        <v>7614</v>
      </c>
      <c r="G23" s="2">
        <v>179</v>
      </c>
      <c r="I23" s="2">
        <v>108078</v>
      </c>
      <c r="M23" s="2">
        <v>17</v>
      </c>
      <c r="N23" s="2" t="s">
        <v>7615</v>
      </c>
      <c r="O23" s="2" t="s">
        <v>7616</v>
      </c>
      <c r="P23" s="2" t="s">
        <v>467</v>
      </c>
      <c r="Q23" s="2" t="s">
        <v>7218</v>
      </c>
      <c r="S23" s="2" t="s">
        <v>7219</v>
      </c>
      <c r="T23" s="2" t="s">
        <v>7617</v>
      </c>
    </row>
    <row r="24" spans="1:70" s="2" customFormat="1" ht="13" x14ac:dyDescent="0.3">
      <c r="A24" s="2" t="s">
        <v>11404</v>
      </c>
      <c r="B24" s="2" t="s">
        <v>9496</v>
      </c>
      <c r="C24" s="9" t="s">
        <v>7891</v>
      </c>
      <c r="D24" s="2" t="s">
        <v>9497</v>
      </c>
      <c r="E24" s="2" t="s">
        <v>9498</v>
      </c>
      <c r="U24" s="2" t="s">
        <v>7891</v>
      </c>
      <c r="V24" s="2" t="s">
        <v>9499</v>
      </c>
      <c r="W24" s="2" t="s">
        <v>7891</v>
      </c>
      <c r="X24" s="2" t="s">
        <v>7891</v>
      </c>
      <c r="Y24" s="2" t="s">
        <v>7891</v>
      </c>
      <c r="Z24" s="2" t="s">
        <v>7891</v>
      </c>
      <c r="AA24" s="2" t="s">
        <v>7891</v>
      </c>
      <c r="AB24" s="2" t="s">
        <v>9500</v>
      </c>
      <c r="AC24" s="2" t="s">
        <v>7891</v>
      </c>
      <c r="AD24" s="2" t="s">
        <v>7891</v>
      </c>
      <c r="AE24" s="2" t="s">
        <v>7891</v>
      </c>
      <c r="AF24" s="2" t="s">
        <v>7891</v>
      </c>
      <c r="AG24" s="2" t="s">
        <v>7891</v>
      </c>
      <c r="AH24" s="2" t="s">
        <v>7891</v>
      </c>
      <c r="AI24" s="2" t="s">
        <v>7891</v>
      </c>
      <c r="AJ24" s="2" t="s">
        <v>7891</v>
      </c>
      <c r="AK24" s="2" t="s">
        <v>7891</v>
      </c>
      <c r="AL24" s="2" t="s">
        <v>7891</v>
      </c>
      <c r="AM24" s="2" t="s">
        <v>7891</v>
      </c>
      <c r="AN24" s="2" t="s">
        <v>7891</v>
      </c>
      <c r="AO24" s="2" t="s">
        <v>7891</v>
      </c>
      <c r="AP24" s="2" t="s">
        <v>8438</v>
      </c>
      <c r="AQ24" s="2" t="s">
        <v>7891</v>
      </c>
      <c r="AR24" s="2" t="s">
        <v>7891</v>
      </c>
      <c r="AS24" s="2" t="s">
        <v>7891</v>
      </c>
      <c r="AT24" s="2" t="s">
        <v>9501</v>
      </c>
      <c r="AU24" s="2">
        <v>2021</v>
      </c>
      <c r="AV24" s="2">
        <v>13</v>
      </c>
      <c r="AW24" s="2">
        <v>7</v>
      </c>
      <c r="AX24" s="2" t="s">
        <v>7891</v>
      </c>
      <c r="AY24" s="2" t="s">
        <v>7891</v>
      </c>
      <c r="AZ24" s="2" t="s">
        <v>7891</v>
      </c>
      <c r="BA24" s="2" t="s">
        <v>7891</v>
      </c>
      <c r="BB24" s="2" t="s">
        <v>7891</v>
      </c>
      <c r="BC24" s="2" t="s">
        <v>7891</v>
      </c>
      <c r="BD24" s="2" t="s">
        <v>9502</v>
      </c>
      <c r="BE24" s="2" t="s">
        <v>6008</v>
      </c>
      <c r="BF24" s="2" t="s">
        <v>7891</v>
      </c>
      <c r="BG24" s="2" t="s">
        <v>7891</v>
      </c>
      <c r="BH24" s="2" t="s">
        <v>7891</v>
      </c>
      <c r="BI24" s="2" t="s">
        <v>7891</v>
      </c>
      <c r="BJ24" s="2" t="s">
        <v>7891</v>
      </c>
      <c r="BK24" s="2" t="s">
        <v>7891</v>
      </c>
      <c r="BL24" s="2" t="s">
        <v>7891</v>
      </c>
      <c r="BM24" s="2">
        <v>34350076</v>
      </c>
      <c r="BN24" s="2" t="s">
        <v>7891</v>
      </c>
      <c r="BO24" s="2" t="s">
        <v>7891</v>
      </c>
      <c r="BP24" s="2" t="s">
        <v>7891</v>
      </c>
      <c r="BQ24" s="2" t="s">
        <v>7891</v>
      </c>
      <c r="BR24" s="2" t="s">
        <v>9503</v>
      </c>
    </row>
    <row r="25" spans="1:70" s="2" customFormat="1" ht="13" x14ac:dyDescent="0.3">
      <c r="A25" s="2" t="s">
        <v>3856</v>
      </c>
      <c r="B25" s="2" t="s">
        <v>1689</v>
      </c>
      <c r="C25" s="9">
        <v>2021</v>
      </c>
      <c r="D25" s="2" t="s">
        <v>1688</v>
      </c>
      <c r="E25" s="2" t="s">
        <v>2151</v>
      </c>
      <c r="F25" s="2" t="s">
        <v>3702</v>
      </c>
      <c r="G25" s="2" t="str">
        <f>"03630234"</f>
        <v>03630234</v>
      </c>
      <c r="I25" s="2" t="str">
        <f>"20210603"</f>
        <v>20210603</v>
      </c>
      <c r="N25" s="2" t="s">
        <v>3701</v>
      </c>
      <c r="O25" s="2" t="s">
        <v>1690</v>
      </c>
      <c r="P25" s="2" t="s">
        <v>2053</v>
      </c>
      <c r="Q25" s="2" t="s">
        <v>2054</v>
      </c>
      <c r="R25" s="2" t="s">
        <v>2055</v>
      </c>
      <c r="T25" s="2" t="s">
        <v>3702</v>
      </c>
      <c r="U25" s="2" t="s">
        <v>3703</v>
      </c>
    </row>
    <row r="26" spans="1:70" s="2" customFormat="1" ht="13" x14ac:dyDescent="0.3">
      <c r="A26" s="2" t="s">
        <v>3856</v>
      </c>
      <c r="B26" s="2" t="s">
        <v>2613</v>
      </c>
      <c r="C26" s="9">
        <v>2021</v>
      </c>
      <c r="D26" s="2" t="s">
        <v>2612</v>
      </c>
      <c r="E26" s="2" t="s">
        <v>2614</v>
      </c>
      <c r="F26" s="2" t="s">
        <v>2618</v>
      </c>
      <c r="G26" s="2" t="str">
        <f>"19429681"</f>
        <v>19429681</v>
      </c>
      <c r="I26" s="2" t="str">
        <f>"20211001"</f>
        <v>20211001</v>
      </c>
      <c r="J26" s="2">
        <v>13</v>
      </c>
      <c r="K26" s="2">
        <v>7</v>
      </c>
      <c r="L26" s="2">
        <v>783</v>
      </c>
      <c r="M26" s="2">
        <v>10</v>
      </c>
      <c r="N26" s="2" t="s">
        <v>2615</v>
      </c>
      <c r="O26" s="2" t="s">
        <v>2616</v>
      </c>
      <c r="P26" s="2" t="s">
        <v>2044</v>
      </c>
      <c r="Q26" s="2" t="s">
        <v>1495</v>
      </c>
      <c r="R26" s="2" t="s">
        <v>2617</v>
      </c>
      <c r="T26" s="2" t="s">
        <v>2618</v>
      </c>
      <c r="U26" s="2" t="s">
        <v>2619</v>
      </c>
    </row>
    <row r="27" spans="1:70" s="2" customFormat="1" ht="13" x14ac:dyDescent="0.3">
      <c r="A27" s="2" t="s">
        <v>11404</v>
      </c>
      <c r="B27" s="2" t="s">
        <v>11256</v>
      </c>
      <c r="C27" s="9" t="s">
        <v>7891</v>
      </c>
      <c r="D27" s="2" t="s">
        <v>11257</v>
      </c>
      <c r="E27" s="2" t="s">
        <v>10308</v>
      </c>
      <c r="U27" s="2" t="s">
        <v>7891</v>
      </c>
      <c r="V27" s="2" t="s">
        <v>11258</v>
      </c>
      <c r="W27" s="2" t="s">
        <v>7891</v>
      </c>
      <c r="X27" s="2" t="s">
        <v>7891</v>
      </c>
      <c r="Y27" s="2" t="s">
        <v>7891</v>
      </c>
      <c r="Z27" s="2" t="s">
        <v>7891</v>
      </c>
      <c r="AA27" s="2" t="s">
        <v>11259</v>
      </c>
      <c r="AB27" s="2" t="s">
        <v>11260</v>
      </c>
      <c r="AC27" s="2" t="s">
        <v>7891</v>
      </c>
      <c r="AD27" s="2" t="s">
        <v>7891</v>
      </c>
      <c r="AE27" s="2" t="s">
        <v>7891</v>
      </c>
      <c r="AF27" s="2" t="s">
        <v>7891</v>
      </c>
      <c r="AG27" s="2" t="s">
        <v>7891</v>
      </c>
      <c r="AH27" s="2" t="s">
        <v>7891</v>
      </c>
      <c r="AI27" s="2" t="s">
        <v>7891</v>
      </c>
      <c r="AJ27" s="2" t="s">
        <v>7891</v>
      </c>
      <c r="AK27" s="2" t="s">
        <v>7891</v>
      </c>
      <c r="AL27" s="2" t="s">
        <v>7891</v>
      </c>
      <c r="AM27" s="2" t="s">
        <v>7891</v>
      </c>
      <c r="AN27" s="2" t="s">
        <v>7891</v>
      </c>
      <c r="AO27" s="2" t="s">
        <v>7891</v>
      </c>
      <c r="AP27" s="2" t="s">
        <v>10310</v>
      </c>
      <c r="AQ27" s="2" t="s">
        <v>7891</v>
      </c>
      <c r="AR27" s="2" t="s">
        <v>7891</v>
      </c>
      <c r="AS27" s="2" t="s">
        <v>7891</v>
      </c>
      <c r="AT27" s="2" t="s">
        <v>7998</v>
      </c>
      <c r="AU27" s="2">
        <v>2020</v>
      </c>
      <c r="AV27" s="2">
        <v>4</v>
      </c>
      <c r="AW27" s="2">
        <v>2</v>
      </c>
      <c r="AX27" s="2" t="s">
        <v>7891</v>
      </c>
      <c r="AY27" s="2" t="s">
        <v>7891</v>
      </c>
      <c r="AZ27" s="2" t="s">
        <v>7891</v>
      </c>
      <c r="BA27" s="2" t="s">
        <v>7891</v>
      </c>
      <c r="BB27" s="2" t="s">
        <v>7891</v>
      </c>
      <c r="BC27" s="2" t="s">
        <v>7891</v>
      </c>
      <c r="BD27" s="2" t="s">
        <v>7891</v>
      </c>
      <c r="BE27" s="2" t="s">
        <v>11261</v>
      </c>
      <c r="BF27" s="2" t="s">
        <v>7891</v>
      </c>
      <c r="BG27" s="2" t="s">
        <v>7891</v>
      </c>
      <c r="BH27" s="2" t="s">
        <v>7891</v>
      </c>
      <c r="BI27" s="2" t="s">
        <v>7891</v>
      </c>
      <c r="BJ27" s="2" t="s">
        <v>7891</v>
      </c>
      <c r="BK27" s="2" t="s">
        <v>7891</v>
      </c>
      <c r="BL27" s="2" t="s">
        <v>7891</v>
      </c>
      <c r="BM27" s="2">
        <v>32864562</v>
      </c>
      <c r="BN27" s="2" t="s">
        <v>7891</v>
      </c>
      <c r="BO27" s="2" t="s">
        <v>7891</v>
      </c>
      <c r="BP27" s="2" t="s">
        <v>7891</v>
      </c>
      <c r="BQ27" s="2" t="s">
        <v>7891</v>
      </c>
      <c r="BR27" s="2" t="s">
        <v>11262</v>
      </c>
    </row>
    <row r="28" spans="1:70" s="2" customFormat="1" ht="13" x14ac:dyDescent="0.3">
      <c r="A28" s="2" t="s">
        <v>1827</v>
      </c>
      <c r="B28" s="2" t="s">
        <v>1441</v>
      </c>
      <c r="C28" s="10" t="str">
        <f>"2022"</f>
        <v>2022</v>
      </c>
      <c r="D28" s="2" t="s">
        <v>1440</v>
      </c>
      <c r="E28" s="2" t="s">
        <v>1442</v>
      </c>
      <c r="F28" s="2" t="s">
        <v>1445</v>
      </c>
      <c r="G28" s="2" t="str">
        <f>"08919887"</f>
        <v>08919887</v>
      </c>
      <c r="I28" s="2" t="str">
        <f>"May2022"</f>
        <v>May2022</v>
      </c>
      <c r="J28" s="2">
        <v>35</v>
      </c>
      <c r="K28" s="2">
        <v>3</v>
      </c>
      <c r="L28" s="2">
        <v>293</v>
      </c>
      <c r="M28" s="2">
        <v>9</v>
      </c>
      <c r="N28" s="2">
        <v>156216854</v>
      </c>
      <c r="O28" s="2" t="s">
        <v>1443</v>
      </c>
      <c r="P28" s="2" t="s">
        <v>481</v>
      </c>
      <c r="Q28" s="2" t="s">
        <v>498</v>
      </c>
      <c r="R28" s="2" t="s">
        <v>1444</v>
      </c>
      <c r="U28" s="2" t="s">
        <v>1446</v>
      </c>
    </row>
    <row r="29" spans="1:70" s="2" customFormat="1" ht="13" x14ac:dyDescent="0.3">
      <c r="A29" s="2" t="s">
        <v>3856</v>
      </c>
      <c r="B29" s="2" t="s">
        <v>3532</v>
      </c>
      <c r="C29" s="9">
        <v>2021</v>
      </c>
      <c r="D29" s="2" t="s">
        <v>3531</v>
      </c>
      <c r="E29" s="2" t="s">
        <v>3533</v>
      </c>
      <c r="F29" s="2" t="s">
        <v>3536</v>
      </c>
      <c r="G29" s="2" t="str">
        <f>"07448481"</f>
        <v>07448481</v>
      </c>
      <c r="I29" s="2" t="str">
        <f>"20210204"</f>
        <v>20210204</v>
      </c>
      <c r="N29" s="2" t="s">
        <v>3534</v>
      </c>
      <c r="O29" s="2" t="s">
        <v>3535</v>
      </c>
      <c r="P29" s="2" t="s">
        <v>2118</v>
      </c>
      <c r="Q29" s="2" t="s">
        <v>2054</v>
      </c>
      <c r="R29" s="2" t="s">
        <v>2055</v>
      </c>
      <c r="T29" s="2" t="s">
        <v>3536</v>
      </c>
      <c r="U29" s="2" t="s">
        <v>3537</v>
      </c>
    </row>
    <row r="30" spans="1:70" s="2" customFormat="1" ht="13" x14ac:dyDescent="0.3">
      <c r="A30" s="2" t="s">
        <v>1827</v>
      </c>
      <c r="B30" s="2" t="s">
        <v>504</v>
      </c>
      <c r="C30" s="10">
        <v>2021</v>
      </c>
      <c r="D30" s="2" t="s">
        <v>503</v>
      </c>
      <c r="E30" s="2" t="s">
        <v>505</v>
      </c>
      <c r="F30" s="2" t="s">
        <v>509</v>
      </c>
      <c r="G30" s="2" t="str">
        <f>"11795476"</f>
        <v>11795476</v>
      </c>
      <c r="I30" s="2" t="str">
        <f>"9/29/2021"</f>
        <v>9/29/2021</v>
      </c>
      <c r="L30" s="2">
        <v>1</v>
      </c>
      <c r="M30" s="2">
        <v>3</v>
      </c>
      <c r="N30" s="2">
        <v>152714537</v>
      </c>
      <c r="O30" s="2" t="s">
        <v>506</v>
      </c>
      <c r="P30" s="2" t="s">
        <v>481</v>
      </c>
      <c r="Q30" s="2" t="s">
        <v>507</v>
      </c>
      <c r="R30" s="2" t="s">
        <v>511</v>
      </c>
      <c r="U30" s="2" t="s">
        <v>512</v>
      </c>
    </row>
    <row r="31" spans="1:70" s="2" customFormat="1" ht="13" x14ac:dyDescent="0.3">
      <c r="A31" s="2" t="s">
        <v>6816</v>
      </c>
      <c r="B31" s="2" t="s">
        <v>6685</v>
      </c>
      <c r="C31" s="9">
        <v>2022</v>
      </c>
      <c r="D31" s="2" t="s">
        <v>6684</v>
      </c>
      <c r="E31" s="2" t="s">
        <v>5318</v>
      </c>
      <c r="G31" s="2" t="s">
        <v>6686</v>
      </c>
      <c r="H31" s="2" t="s">
        <v>6687</v>
      </c>
      <c r="K31" s="11">
        <v>44617</v>
      </c>
      <c r="L31" s="2" t="s">
        <v>6688</v>
      </c>
      <c r="N31" s="2" t="s">
        <v>6689</v>
      </c>
    </row>
    <row r="32" spans="1:70" s="2" customFormat="1" ht="13" x14ac:dyDescent="0.3">
      <c r="A32" s="2" t="s">
        <v>11404</v>
      </c>
      <c r="B32" s="2" t="s">
        <v>8481</v>
      </c>
      <c r="C32" s="9" t="s">
        <v>7891</v>
      </c>
      <c r="D32" s="2" t="s">
        <v>8482</v>
      </c>
      <c r="E32" s="2" t="s">
        <v>8483</v>
      </c>
      <c r="U32" s="2" t="s">
        <v>7891</v>
      </c>
      <c r="V32" s="2" t="s">
        <v>8484</v>
      </c>
      <c r="W32" s="2" t="s">
        <v>7891</v>
      </c>
      <c r="X32" s="2" t="s">
        <v>7891</v>
      </c>
      <c r="Y32" s="2" t="s">
        <v>7891</v>
      </c>
      <c r="Z32" s="2" t="s">
        <v>7891</v>
      </c>
      <c r="AA32" s="2" t="s">
        <v>7891</v>
      </c>
      <c r="AB32" s="2" t="s">
        <v>8485</v>
      </c>
      <c r="AC32" s="2" t="s">
        <v>7891</v>
      </c>
      <c r="AD32" s="2" t="s">
        <v>7891</v>
      </c>
      <c r="AE32" s="2" t="s">
        <v>7891</v>
      </c>
      <c r="AF32" s="2" t="s">
        <v>7891</v>
      </c>
      <c r="AG32" s="2" t="s">
        <v>7891</v>
      </c>
      <c r="AH32" s="2" t="s">
        <v>7891</v>
      </c>
      <c r="AI32" s="2" t="s">
        <v>7891</v>
      </c>
      <c r="AJ32" s="2" t="s">
        <v>7891</v>
      </c>
      <c r="AK32" s="2" t="s">
        <v>7891</v>
      </c>
      <c r="AL32" s="2" t="s">
        <v>7891</v>
      </c>
      <c r="AM32" s="2" t="s">
        <v>7891</v>
      </c>
      <c r="AN32" s="2" t="s">
        <v>7891</v>
      </c>
      <c r="AO32" s="2" t="s">
        <v>8486</v>
      </c>
      <c r="AP32" s="2" t="s">
        <v>8487</v>
      </c>
      <c r="AQ32" s="2" t="s">
        <v>7891</v>
      </c>
      <c r="AR32" s="2" t="s">
        <v>7891</v>
      </c>
      <c r="AS32" s="2" t="s">
        <v>7891</v>
      </c>
      <c r="AT32" s="2" t="s">
        <v>7945</v>
      </c>
      <c r="AU32" s="2">
        <v>2022</v>
      </c>
      <c r="AV32" s="2">
        <v>68</v>
      </c>
      <c r="AW32" s="2" t="s">
        <v>7891</v>
      </c>
      <c r="AX32" s="2" t="s">
        <v>7891</v>
      </c>
      <c r="AY32" s="2" t="s">
        <v>7891</v>
      </c>
      <c r="AZ32" s="2" t="s">
        <v>7891</v>
      </c>
      <c r="BA32" s="2" t="s">
        <v>7891</v>
      </c>
      <c r="BB32" s="2" t="s">
        <v>7891</v>
      </c>
      <c r="BC32" s="2" t="s">
        <v>7891</v>
      </c>
      <c r="BD32" s="2">
        <v>101863</v>
      </c>
      <c r="BE32" s="2" t="s">
        <v>8488</v>
      </c>
      <c r="BF32" s="2" t="s">
        <v>7891</v>
      </c>
      <c r="BG32" s="2" t="s">
        <v>7891</v>
      </c>
      <c r="BH32" s="2" t="s">
        <v>7891</v>
      </c>
      <c r="BI32" s="2" t="s">
        <v>7891</v>
      </c>
      <c r="BJ32" s="2" t="s">
        <v>7891</v>
      </c>
      <c r="BK32" s="2" t="s">
        <v>7891</v>
      </c>
      <c r="BL32" s="2" t="s">
        <v>7891</v>
      </c>
      <c r="BM32" s="2" t="s">
        <v>7891</v>
      </c>
      <c r="BN32" s="2" t="s">
        <v>7891</v>
      </c>
      <c r="BO32" s="2" t="s">
        <v>7891</v>
      </c>
      <c r="BP32" s="2" t="s">
        <v>7891</v>
      </c>
      <c r="BQ32" s="2" t="s">
        <v>7891</v>
      </c>
      <c r="BR32" s="2" t="s">
        <v>8489</v>
      </c>
    </row>
    <row r="33" spans="1:70" s="2" customFormat="1" ht="13" x14ac:dyDescent="0.3">
      <c r="A33" s="2" t="s">
        <v>6816</v>
      </c>
      <c r="B33" s="2" t="s">
        <v>4377</v>
      </c>
      <c r="C33" s="9">
        <v>2022</v>
      </c>
      <c r="D33" s="2" t="s">
        <v>4376</v>
      </c>
      <c r="E33" s="2" t="s">
        <v>4157</v>
      </c>
      <c r="G33" s="2" t="s">
        <v>4378</v>
      </c>
      <c r="H33" s="2" t="s">
        <v>4379</v>
      </c>
      <c r="K33" s="11">
        <v>44682</v>
      </c>
    </row>
    <row r="34" spans="1:70" s="2" customFormat="1" ht="13" x14ac:dyDescent="0.3">
      <c r="A34" s="2" t="s">
        <v>6816</v>
      </c>
      <c r="B34" s="2" t="s">
        <v>6112</v>
      </c>
      <c r="C34" s="9">
        <v>2021</v>
      </c>
      <c r="D34" s="2" t="s">
        <v>6111</v>
      </c>
      <c r="E34" s="2" t="s">
        <v>6115</v>
      </c>
      <c r="G34" s="2" t="s">
        <v>6113</v>
      </c>
      <c r="H34" s="2" t="s">
        <v>6114</v>
      </c>
      <c r="K34" s="11">
        <v>44136</v>
      </c>
      <c r="L34" s="2" t="s">
        <v>6116</v>
      </c>
      <c r="N34" s="2" t="s">
        <v>6117</v>
      </c>
    </row>
    <row r="35" spans="1:70" s="2" customFormat="1" ht="13" x14ac:dyDescent="0.3">
      <c r="A35" s="2" t="s">
        <v>3856</v>
      </c>
      <c r="B35" s="2" t="s">
        <v>3782</v>
      </c>
      <c r="C35" s="9">
        <v>2021</v>
      </c>
      <c r="D35" s="2" t="s">
        <v>3781</v>
      </c>
      <c r="E35" s="2" t="s">
        <v>3783</v>
      </c>
      <c r="F35" s="2" t="s">
        <v>3788</v>
      </c>
      <c r="G35" s="2" t="str">
        <f>"18762018"</f>
        <v>18762018</v>
      </c>
      <c r="I35" s="2" t="str">
        <f>"20210101"</f>
        <v>20210101</v>
      </c>
      <c r="J35" s="2">
        <v>55</v>
      </c>
      <c r="N35" s="2" t="s">
        <v>3784</v>
      </c>
      <c r="O35" s="2" t="s">
        <v>3785</v>
      </c>
      <c r="P35" s="2" t="s">
        <v>2124</v>
      </c>
      <c r="Q35" s="2" t="s">
        <v>3786</v>
      </c>
      <c r="R35" s="2" t="s">
        <v>3787</v>
      </c>
      <c r="T35" s="2" t="s">
        <v>3788</v>
      </c>
      <c r="U35" s="2" t="s">
        <v>3789</v>
      </c>
    </row>
    <row r="36" spans="1:70" s="2" customFormat="1" ht="13" x14ac:dyDescent="0.3">
      <c r="A36" s="2" t="s">
        <v>3936</v>
      </c>
      <c r="B36" s="2" t="s">
        <v>3915</v>
      </c>
      <c r="C36" s="9">
        <v>2022</v>
      </c>
      <c r="D36" s="2" t="s">
        <v>3914</v>
      </c>
      <c r="E36" s="2" t="s">
        <v>2772</v>
      </c>
      <c r="F36" s="2" t="s">
        <v>3918</v>
      </c>
      <c r="G36" s="2" t="str">
        <f>"07481187"</f>
        <v>07481187</v>
      </c>
      <c r="I36" s="2" t="str">
        <f>"20220323"</f>
        <v>20220323</v>
      </c>
      <c r="N36" s="2" t="s">
        <v>3916</v>
      </c>
      <c r="O36" s="2" t="s">
        <v>3917</v>
      </c>
      <c r="P36" s="2" t="s">
        <v>2118</v>
      </c>
      <c r="Q36" s="2" t="s">
        <v>2054</v>
      </c>
      <c r="R36" s="2" t="s">
        <v>2055</v>
      </c>
      <c r="T36" s="2" t="s">
        <v>3918</v>
      </c>
      <c r="U36" s="2" t="s">
        <v>3919</v>
      </c>
    </row>
    <row r="37" spans="1:70" s="2" customFormat="1" ht="13" x14ac:dyDescent="0.3">
      <c r="A37" s="2" t="s">
        <v>11404</v>
      </c>
      <c r="B37" s="2" t="s">
        <v>10414</v>
      </c>
      <c r="C37" s="9" t="s">
        <v>7891</v>
      </c>
      <c r="D37" s="2" t="s">
        <v>4778</v>
      </c>
      <c r="E37" s="2" t="s">
        <v>10415</v>
      </c>
      <c r="U37" s="2" t="s">
        <v>7891</v>
      </c>
      <c r="V37" s="2" t="s">
        <v>10416</v>
      </c>
      <c r="W37" s="2" t="s">
        <v>7891</v>
      </c>
      <c r="X37" s="2" t="s">
        <v>7891</v>
      </c>
      <c r="Y37" s="2" t="s">
        <v>7891</v>
      </c>
      <c r="Z37" s="2" t="s">
        <v>7891</v>
      </c>
      <c r="AA37" s="2" t="s">
        <v>7891</v>
      </c>
      <c r="AB37" s="2" t="s">
        <v>10417</v>
      </c>
      <c r="AC37" s="2" t="s">
        <v>7891</v>
      </c>
      <c r="AD37" s="2" t="s">
        <v>7891</v>
      </c>
      <c r="AE37" s="2" t="s">
        <v>7891</v>
      </c>
      <c r="AF37" s="2" t="s">
        <v>7891</v>
      </c>
      <c r="AG37" s="2" t="s">
        <v>7891</v>
      </c>
      <c r="AH37" s="2" t="s">
        <v>7891</v>
      </c>
      <c r="AI37" s="2" t="s">
        <v>7891</v>
      </c>
      <c r="AJ37" s="2" t="s">
        <v>7891</v>
      </c>
      <c r="AK37" s="2" t="s">
        <v>7891</v>
      </c>
      <c r="AL37" s="2" t="s">
        <v>7891</v>
      </c>
      <c r="AM37" s="2" t="s">
        <v>7891</v>
      </c>
      <c r="AN37" s="2" t="s">
        <v>7891</v>
      </c>
      <c r="AO37" s="2" t="s">
        <v>10418</v>
      </c>
      <c r="AP37" s="2" t="s">
        <v>7891</v>
      </c>
      <c r="AQ37" s="2" t="s">
        <v>7891</v>
      </c>
      <c r="AR37" s="2" t="s">
        <v>7891</v>
      </c>
      <c r="AS37" s="2" t="s">
        <v>7891</v>
      </c>
      <c r="AT37" s="2" t="s">
        <v>7945</v>
      </c>
      <c r="AU37" s="2">
        <v>2021</v>
      </c>
      <c r="AV37" s="2">
        <v>5</v>
      </c>
      <c r="AW37" s="2">
        <v>2</v>
      </c>
      <c r="AX37" s="2" t="s">
        <v>7891</v>
      </c>
      <c r="AY37" s="2" t="s">
        <v>7891</v>
      </c>
      <c r="AZ37" s="2" t="s">
        <v>7891</v>
      </c>
      <c r="BA37" s="2" t="s">
        <v>7891</v>
      </c>
      <c r="BB37" s="2">
        <v>301</v>
      </c>
      <c r="BC37" s="2">
        <v>306</v>
      </c>
      <c r="BD37" s="2" t="s">
        <v>7891</v>
      </c>
      <c r="BE37" s="2" t="s">
        <v>4784</v>
      </c>
      <c r="BF37" s="2" t="s">
        <v>7891</v>
      </c>
      <c r="BG37" s="2" t="s">
        <v>10364</v>
      </c>
      <c r="BH37" s="2" t="s">
        <v>7891</v>
      </c>
      <c r="BI37" s="2" t="s">
        <v>7891</v>
      </c>
      <c r="BJ37" s="2" t="s">
        <v>7891</v>
      </c>
      <c r="BK37" s="2" t="s">
        <v>7891</v>
      </c>
      <c r="BL37" s="2" t="s">
        <v>7891</v>
      </c>
      <c r="BM37" s="2">
        <v>33553671</v>
      </c>
      <c r="BN37" s="2" t="s">
        <v>7891</v>
      </c>
      <c r="BO37" s="2" t="s">
        <v>7891</v>
      </c>
      <c r="BP37" s="2" t="s">
        <v>7891</v>
      </c>
      <c r="BQ37" s="2" t="s">
        <v>7891</v>
      </c>
      <c r="BR37" s="2" t="s">
        <v>10419</v>
      </c>
    </row>
    <row r="38" spans="1:70" s="2" customFormat="1" ht="13" x14ac:dyDescent="0.3">
      <c r="A38" s="2" t="s">
        <v>11404</v>
      </c>
      <c r="B38" s="2" t="s">
        <v>9950</v>
      </c>
      <c r="C38" s="9" t="s">
        <v>7891</v>
      </c>
      <c r="D38" s="2" t="s">
        <v>9951</v>
      </c>
      <c r="E38" s="2" t="s">
        <v>9952</v>
      </c>
      <c r="U38" s="2" t="s">
        <v>7891</v>
      </c>
      <c r="V38" s="2" t="s">
        <v>9953</v>
      </c>
      <c r="W38" s="2" t="s">
        <v>7891</v>
      </c>
      <c r="X38" s="2" t="s">
        <v>7891</v>
      </c>
      <c r="Y38" s="2" t="s">
        <v>7891</v>
      </c>
      <c r="Z38" s="2" t="s">
        <v>7891</v>
      </c>
      <c r="AA38" s="2" t="s">
        <v>9954</v>
      </c>
      <c r="AB38" s="2" t="s">
        <v>7891</v>
      </c>
      <c r="AC38" s="2" t="s">
        <v>7891</v>
      </c>
      <c r="AD38" s="2" t="s">
        <v>7891</v>
      </c>
      <c r="AE38" s="2" t="s">
        <v>7891</v>
      </c>
      <c r="AF38" s="2" t="s">
        <v>7891</v>
      </c>
      <c r="AG38" s="2" t="s">
        <v>7891</v>
      </c>
      <c r="AH38" s="2" t="s">
        <v>7891</v>
      </c>
      <c r="AI38" s="2" t="s">
        <v>7891</v>
      </c>
      <c r="AJ38" s="2" t="s">
        <v>7891</v>
      </c>
      <c r="AK38" s="2" t="s">
        <v>7891</v>
      </c>
      <c r="AL38" s="2" t="s">
        <v>7891</v>
      </c>
      <c r="AM38" s="2" t="s">
        <v>7891</v>
      </c>
      <c r="AN38" s="2" t="s">
        <v>7891</v>
      </c>
      <c r="AO38" s="2" t="s">
        <v>9955</v>
      </c>
      <c r="AP38" s="2" t="s">
        <v>7891</v>
      </c>
      <c r="AQ38" s="2" t="s">
        <v>7891</v>
      </c>
      <c r="AR38" s="2" t="s">
        <v>7891</v>
      </c>
      <c r="AS38" s="2" t="s">
        <v>7891</v>
      </c>
      <c r="AT38" s="2" t="s">
        <v>7916</v>
      </c>
      <c r="AU38" s="2">
        <v>2021</v>
      </c>
      <c r="AV38" s="2">
        <v>15</v>
      </c>
      <c r="AW38" s="2">
        <v>4</v>
      </c>
      <c r="AX38" s="2" t="s">
        <v>7891</v>
      </c>
      <c r="AY38" s="2" t="s">
        <v>7891</v>
      </c>
      <c r="AZ38" s="2" t="s">
        <v>7891</v>
      </c>
      <c r="BA38" s="2" t="s">
        <v>7891</v>
      </c>
      <c r="BB38" s="2">
        <v>790</v>
      </c>
      <c r="BC38" s="2">
        <v>792</v>
      </c>
      <c r="BD38" s="2" t="s">
        <v>7891</v>
      </c>
      <c r="BE38" s="2" t="s">
        <v>7891</v>
      </c>
      <c r="BF38" s="2" t="s">
        <v>7891</v>
      </c>
      <c r="BG38" s="2" t="s">
        <v>7891</v>
      </c>
      <c r="BH38" s="2" t="s">
        <v>7891</v>
      </c>
      <c r="BI38" s="2" t="s">
        <v>7891</v>
      </c>
      <c r="BJ38" s="2" t="s">
        <v>7891</v>
      </c>
      <c r="BK38" s="2" t="s">
        <v>7891</v>
      </c>
      <c r="BL38" s="2" t="s">
        <v>7891</v>
      </c>
      <c r="BM38" s="2" t="s">
        <v>7891</v>
      </c>
      <c r="BN38" s="2" t="s">
        <v>7891</v>
      </c>
      <c r="BO38" s="2" t="s">
        <v>7891</v>
      </c>
      <c r="BP38" s="2" t="s">
        <v>7891</v>
      </c>
      <c r="BQ38" s="2" t="s">
        <v>7891</v>
      </c>
      <c r="BR38" s="2" t="s">
        <v>9956</v>
      </c>
    </row>
    <row r="39" spans="1:70" s="2" customFormat="1" ht="13" x14ac:dyDescent="0.3">
      <c r="A39" s="2" t="s">
        <v>11404</v>
      </c>
      <c r="B39" s="2" t="s">
        <v>8060</v>
      </c>
      <c r="C39" s="9" t="s">
        <v>7891</v>
      </c>
      <c r="D39" s="2" t="s">
        <v>8061</v>
      </c>
      <c r="E39" s="2" t="s">
        <v>8062</v>
      </c>
      <c r="U39" s="2" t="s">
        <v>7891</v>
      </c>
      <c r="V39" s="2" t="s">
        <v>8063</v>
      </c>
      <c r="W39" s="2" t="s">
        <v>7891</v>
      </c>
      <c r="X39" s="2" t="s">
        <v>7891</v>
      </c>
      <c r="Y39" s="2" t="s">
        <v>7891</v>
      </c>
      <c r="Z39" s="2" t="s">
        <v>7891</v>
      </c>
      <c r="AA39" s="2" t="s">
        <v>7891</v>
      </c>
      <c r="AB39" s="2" t="s">
        <v>7891</v>
      </c>
      <c r="AC39" s="2" t="s">
        <v>7891</v>
      </c>
      <c r="AD39" s="2" t="s">
        <v>7891</v>
      </c>
      <c r="AE39" s="2" t="s">
        <v>7891</v>
      </c>
      <c r="AF39" s="2" t="s">
        <v>7891</v>
      </c>
      <c r="AG39" s="2" t="s">
        <v>7891</v>
      </c>
      <c r="AH39" s="2" t="s">
        <v>7891</v>
      </c>
      <c r="AI39" s="2" t="s">
        <v>7891</v>
      </c>
      <c r="AJ39" s="2" t="s">
        <v>7891</v>
      </c>
      <c r="AK39" s="2" t="s">
        <v>7891</v>
      </c>
      <c r="AL39" s="2" t="s">
        <v>7891</v>
      </c>
      <c r="AM39" s="2" t="s">
        <v>7891</v>
      </c>
      <c r="AN39" s="2" t="s">
        <v>7891</v>
      </c>
      <c r="AO39" s="2" t="s">
        <v>8064</v>
      </c>
      <c r="AP39" s="2" t="s">
        <v>8065</v>
      </c>
      <c r="AQ39" s="2" t="s">
        <v>7891</v>
      </c>
      <c r="AR39" s="2" t="s">
        <v>7891</v>
      </c>
      <c r="AS39" s="2" t="s">
        <v>7891</v>
      </c>
      <c r="AT39" s="2" t="s">
        <v>8066</v>
      </c>
      <c r="AU39" s="2">
        <v>2022</v>
      </c>
      <c r="AV39" s="2">
        <v>38</v>
      </c>
      <c r="AW39" s="2">
        <v>5</v>
      </c>
      <c r="AX39" s="2" t="s">
        <v>7891</v>
      </c>
      <c r="AY39" s="2" t="s">
        <v>7891</v>
      </c>
      <c r="AZ39" s="2" t="s">
        <v>7891</v>
      </c>
      <c r="BA39" s="2" t="s">
        <v>7891</v>
      </c>
      <c r="BB39" s="2" t="s">
        <v>7891</v>
      </c>
      <c r="BC39" s="2" t="s">
        <v>7891</v>
      </c>
      <c r="BD39" s="2" t="s">
        <v>7891</v>
      </c>
      <c r="BE39" s="2" t="s">
        <v>8067</v>
      </c>
      <c r="BF39" s="2" t="s">
        <v>7891</v>
      </c>
      <c r="BG39" s="2" t="s">
        <v>7891</v>
      </c>
      <c r="BH39" s="2" t="s">
        <v>7891</v>
      </c>
      <c r="BI39" s="2" t="s">
        <v>7891</v>
      </c>
      <c r="BJ39" s="2" t="s">
        <v>7891</v>
      </c>
      <c r="BK39" s="2" t="s">
        <v>7891</v>
      </c>
      <c r="BL39" s="2" t="s">
        <v>7891</v>
      </c>
      <c r="BM39" s="2" t="s">
        <v>7891</v>
      </c>
      <c r="BN39" s="2" t="s">
        <v>7891</v>
      </c>
      <c r="BO39" s="2" t="s">
        <v>7891</v>
      </c>
      <c r="BP39" s="2" t="s">
        <v>7891</v>
      </c>
      <c r="BQ39" s="2" t="s">
        <v>7891</v>
      </c>
      <c r="BR39" s="2" t="s">
        <v>8068</v>
      </c>
    </row>
    <row r="40" spans="1:70" s="2" customFormat="1" ht="13" x14ac:dyDescent="0.3">
      <c r="A40" s="2" t="s">
        <v>11404</v>
      </c>
      <c r="B40" s="2" t="s">
        <v>8009</v>
      </c>
      <c r="C40" s="9" t="s">
        <v>7891</v>
      </c>
      <c r="D40" s="2" t="s">
        <v>8010</v>
      </c>
      <c r="E40" s="2" t="s">
        <v>8011</v>
      </c>
      <c r="U40" s="2" t="s">
        <v>7891</v>
      </c>
      <c r="V40" s="2" t="s">
        <v>8012</v>
      </c>
      <c r="W40" s="2" t="s">
        <v>7891</v>
      </c>
      <c r="X40" s="2" t="s">
        <v>7891</v>
      </c>
      <c r="Y40" s="2" t="s">
        <v>7891</v>
      </c>
      <c r="Z40" s="2" t="s">
        <v>7891</v>
      </c>
      <c r="AA40" s="2" t="s">
        <v>7891</v>
      </c>
      <c r="AB40" s="2" t="s">
        <v>7891</v>
      </c>
      <c r="AC40" s="2" t="s">
        <v>7891</v>
      </c>
      <c r="AD40" s="2" t="s">
        <v>7891</v>
      </c>
      <c r="AE40" s="2" t="s">
        <v>7891</v>
      </c>
      <c r="AF40" s="2" t="s">
        <v>7891</v>
      </c>
      <c r="AG40" s="2" t="s">
        <v>7891</v>
      </c>
      <c r="AH40" s="2" t="s">
        <v>7891</v>
      </c>
      <c r="AI40" s="2" t="s">
        <v>7891</v>
      </c>
      <c r="AJ40" s="2" t="s">
        <v>7891</v>
      </c>
      <c r="AK40" s="2" t="s">
        <v>7891</v>
      </c>
      <c r="AL40" s="2" t="s">
        <v>7891</v>
      </c>
      <c r="AM40" s="2" t="s">
        <v>7891</v>
      </c>
      <c r="AN40" s="2" t="s">
        <v>7891</v>
      </c>
      <c r="AO40" s="2" t="s">
        <v>8013</v>
      </c>
      <c r="AP40" s="2" t="s">
        <v>8014</v>
      </c>
      <c r="AQ40" s="2" t="s">
        <v>7891</v>
      </c>
      <c r="AR40" s="2" t="s">
        <v>7891</v>
      </c>
      <c r="AS40" s="2" t="s">
        <v>7891</v>
      </c>
      <c r="AT40" s="2" t="s">
        <v>7891</v>
      </c>
      <c r="AU40" s="2" t="s">
        <v>7891</v>
      </c>
      <c r="AV40" s="2" t="s">
        <v>7891</v>
      </c>
      <c r="AW40" s="2" t="s">
        <v>7891</v>
      </c>
      <c r="AX40" s="2" t="s">
        <v>7891</v>
      </c>
      <c r="AY40" s="2" t="s">
        <v>7891</v>
      </c>
      <c r="AZ40" s="2" t="s">
        <v>7891</v>
      </c>
      <c r="BA40" s="2" t="s">
        <v>7891</v>
      </c>
      <c r="BB40" s="2" t="s">
        <v>7891</v>
      </c>
      <c r="BC40" s="2" t="s">
        <v>7891</v>
      </c>
      <c r="BD40" s="2" t="s">
        <v>7891</v>
      </c>
      <c r="BE40" s="2" t="s">
        <v>8015</v>
      </c>
      <c r="BF40" s="2" t="s">
        <v>7891</v>
      </c>
      <c r="BG40" s="2" t="s">
        <v>7901</v>
      </c>
      <c r="BH40" s="2" t="s">
        <v>7891</v>
      </c>
      <c r="BI40" s="2" t="s">
        <v>7891</v>
      </c>
      <c r="BJ40" s="2" t="s">
        <v>7891</v>
      </c>
      <c r="BK40" s="2" t="s">
        <v>7891</v>
      </c>
      <c r="BL40" s="2" t="s">
        <v>7891</v>
      </c>
      <c r="BM40" s="2">
        <v>35600259</v>
      </c>
      <c r="BN40" s="2" t="s">
        <v>7891</v>
      </c>
      <c r="BO40" s="2" t="s">
        <v>7891</v>
      </c>
      <c r="BP40" s="2" t="s">
        <v>7891</v>
      </c>
      <c r="BQ40" s="2" t="s">
        <v>7891</v>
      </c>
      <c r="BR40" s="2" t="s">
        <v>8016</v>
      </c>
    </row>
    <row r="41" spans="1:70" s="2" customFormat="1" ht="13" x14ac:dyDescent="0.3">
      <c r="A41" s="2" t="s">
        <v>6816</v>
      </c>
      <c r="B41" s="2" t="s">
        <v>4412</v>
      </c>
      <c r="C41" s="9">
        <v>2021</v>
      </c>
      <c r="D41" s="2" t="s">
        <v>4411</v>
      </c>
      <c r="E41" s="2" t="s">
        <v>4240</v>
      </c>
      <c r="G41" s="2" t="s">
        <v>4413</v>
      </c>
      <c r="H41" s="2" t="s">
        <v>4414</v>
      </c>
      <c r="K41" s="11">
        <v>44295</v>
      </c>
      <c r="L41" s="2" t="s">
        <v>4415</v>
      </c>
      <c r="N41" s="2" t="s">
        <v>4416</v>
      </c>
    </row>
    <row r="42" spans="1:70" s="2" customFormat="1" ht="13" x14ac:dyDescent="0.3">
      <c r="A42" s="2" t="s">
        <v>4086</v>
      </c>
      <c r="B42" s="2" t="s">
        <v>2320</v>
      </c>
      <c r="C42" s="9">
        <v>2022</v>
      </c>
      <c r="D42" s="2" t="s">
        <v>2319</v>
      </c>
      <c r="E42" s="2" t="s">
        <v>2034</v>
      </c>
      <c r="F42" s="2" t="s">
        <v>2323</v>
      </c>
      <c r="G42" s="2" t="str">
        <f>"04194217"</f>
        <v>04194217</v>
      </c>
      <c r="H42" s="2" t="str">
        <f>"9798492784591"</f>
        <v>9798492784591</v>
      </c>
      <c r="I42" s="2" t="str">
        <f>"20220101"</f>
        <v>20220101</v>
      </c>
      <c r="J42" s="2">
        <v>83</v>
      </c>
      <c r="K42" s="2" t="s">
        <v>2035</v>
      </c>
      <c r="N42" s="2" t="s">
        <v>2321</v>
      </c>
      <c r="P42" s="2" t="s">
        <v>2037</v>
      </c>
      <c r="Q42" s="2" t="s">
        <v>2038</v>
      </c>
      <c r="R42" s="2" t="s">
        <v>2322</v>
      </c>
      <c r="T42" s="2" t="s">
        <v>2323</v>
      </c>
      <c r="U42" s="2" t="s">
        <v>2324</v>
      </c>
    </row>
    <row r="43" spans="1:70" s="2" customFormat="1" ht="13" x14ac:dyDescent="0.3">
      <c r="A43" s="2" t="s">
        <v>6816</v>
      </c>
      <c r="B43" s="2" t="s">
        <v>4850</v>
      </c>
      <c r="C43" s="9">
        <v>2021</v>
      </c>
      <c r="D43" s="2" t="s">
        <v>4849</v>
      </c>
      <c r="E43" s="2" t="s">
        <v>4462</v>
      </c>
      <c r="G43" s="2" t="s">
        <v>4851</v>
      </c>
      <c r="H43" s="2" t="s">
        <v>4852</v>
      </c>
      <c r="K43" s="11">
        <v>44467</v>
      </c>
      <c r="N43" s="2" t="s">
        <v>4853</v>
      </c>
    </row>
    <row r="44" spans="1:70" s="2" customFormat="1" ht="13" x14ac:dyDescent="0.3">
      <c r="A44" s="2" t="s">
        <v>1827</v>
      </c>
      <c r="B44" s="2" t="s">
        <v>584</v>
      </c>
      <c r="C44" s="10">
        <v>2021</v>
      </c>
      <c r="D44" s="2" t="s">
        <v>583</v>
      </c>
      <c r="E44" s="2" t="s">
        <v>585</v>
      </c>
      <c r="F44" s="2" t="s">
        <v>588</v>
      </c>
      <c r="G44" s="2" t="str">
        <f>"17456215"</f>
        <v>17456215</v>
      </c>
      <c r="I44" s="2" t="str">
        <f>"9/3/2021"</f>
        <v>9/3/2021</v>
      </c>
      <c r="J44" s="2">
        <v>22</v>
      </c>
      <c r="K44" s="2">
        <v>1</v>
      </c>
      <c r="L44" s="2">
        <v>1</v>
      </c>
      <c r="M44" s="2">
        <v>4</v>
      </c>
      <c r="N44" s="2">
        <v>152248630</v>
      </c>
      <c r="O44" s="2" t="s">
        <v>586</v>
      </c>
      <c r="P44" s="2" t="s">
        <v>557</v>
      </c>
      <c r="Q44" s="2" t="s">
        <v>587</v>
      </c>
      <c r="U44" s="2" t="s">
        <v>589</v>
      </c>
    </row>
    <row r="45" spans="1:70" s="2" customFormat="1" ht="13" x14ac:dyDescent="0.3">
      <c r="A45" s="2" t="s">
        <v>11404</v>
      </c>
      <c r="B45" s="2" t="s">
        <v>9692</v>
      </c>
      <c r="C45" s="9" t="s">
        <v>7891</v>
      </c>
      <c r="D45" s="2" t="s">
        <v>9693</v>
      </c>
      <c r="E45" s="2" t="s">
        <v>9694</v>
      </c>
      <c r="U45" s="2" t="s">
        <v>7891</v>
      </c>
      <c r="V45" s="2" t="s">
        <v>9695</v>
      </c>
      <c r="W45" s="2" t="s">
        <v>7891</v>
      </c>
      <c r="X45" s="2" t="s">
        <v>7891</v>
      </c>
      <c r="Y45" s="2" t="s">
        <v>7891</v>
      </c>
      <c r="Z45" s="2" t="s">
        <v>7891</v>
      </c>
      <c r="AA45" s="2" t="s">
        <v>7891</v>
      </c>
      <c r="AB45" s="2" t="s">
        <v>7891</v>
      </c>
      <c r="AC45" s="2" t="s">
        <v>7891</v>
      </c>
      <c r="AD45" s="2" t="s">
        <v>7891</v>
      </c>
      <c r="AE45" s="2" t="s">
        <v>7891</v>
      </c>
      <c r="AF45" s="2" t="s">
        <v>7891</v>
      </c>
      <c r="AG45" s="2" t="s">
        <v>7891</v>
      </c>
      <c r="AH45" s="2" t="s">
        <v>7891</v>
      </c>
      <c r="AI45" s="2" t="s">
        <v>7891</v>
      </c>
      <c r="AJ45" s="2" t="s">
        <v>7891</v>
      </c>
      <c r="AK45" s="2" t="s">
        <v>7891</v>
      </c>
      <c r="AL45" s="2" t="s">
        <v>7891</v>
      </c>
      <c r="AM45" s="2" t="s">
        <v>7891</v>
      </c>
      <c r="AN45" s="2" t="s">
        <v>7891</v>
      </c>
      <c r="AO45" s="2" t="s">
        <v>9696</v>
      </c>
      <c r="AP45" s="2" t="s">
        <v>9697</v>
      </c>
      <c r="AQ45" s="2" t="s">
        <v>7891</v>
      </c>
      <c r="AR45" s="2" t="s">
        <v>7891</v>
      </c>
      <c r="AS45" s="2" t="s">
        <v>7891</v>
      </c>
      <c r="AT45" s="2" t="s">
        <v>7998</v>
      </c>
      <c r="AU45" s="2">
        <v>2021</v>
      </c>
      <c r="AV45" s="2">
        <v>15</v>
      </c>
      <c r="AW45" s="2">
        <v>2</v>
      </c>
      <c r="AX45" s="2" t="s">
        <v>7891</v>
      </c>
      <c r="AY45" s="2" t="s">
        <v>7891</v>
      </c>
      <c r="AZ45" s="2" t="s">
        <v>7891</v>
      </c>
      <c r="BA45" s="2" t="s">
        <v>7891</v>
      </c>
      <c r="BB45" s="2" t="s">
        <v>7891</v>
      </c>
      <c r="BC45" s="2" t="s">
        <v>7891</v>
      </c>
      <c r="BD45" s="2" t="s">
        <v>9698</v>
      </c>
      <c r="BE45" s="2" t="s">
        <v>9699</v>
      </c>
      <c r="BF45" s="2" t="s">
        <v>7891</v>
      </c>
      <c r="BG45" s="2" t="s">
        <v>7891</v>
      </c>
      <c r="BH45" s="2" t="s">
        <v>7891</v>
      </c>
      <c r="BI45" s="2" t="s">
        <v>7891</v>
      </c>
      <c r="BJ45" s="2" t="s">
        <v>7891</v>
      </c>
      <c r="BK45" s="2" t="s">
        <v>7891</v>
      </c>
      <c r="BL45" s="2" t="s">
        <v>7891</v>
      </c>
      <c r="BM45" s="2" t="s">
        <v>7891</v>
      </c>
      <c r="BN45" s="2" t="s">
        <v>7891</v>
      </c>
      <c r="BO45" s="2" t="s">
        <v>7891</v>
      </c>
      <c r="BP45" s="2" t="s">
        <v>7891</v>
      </c>
      <c r="BQ45" s="2" t="s">
        <v>7891</v>
      </c>
      <c r="BR45" s="2" t="s">
        <v>9700</v>
      </c>
    </row>
    <row r="46" spans="1:70" s="2" customFormat="1" ht="13" x14ac:dyDescent="0.3">
      <c r="A46" s="2" t="s">
        <v>1827</v>
      </c>
      <c r="B46" s="2" t="s">
        <v>1121</v>
      </c>
      <c r="C46" s="10">
        <v>2022</v>
      </c>
      <c r="D46" s="2" t="s">
        <v>1120</v>
      </c>
      <c r="E46" s="2" t="s">
        <v>1122</v>
      </c>
      <c r="G46" s="2" t="str">
        <f>"11767529"</f>
        <v>11767529</v>
      </c>
      <c r="I46" s="2" t="str">
        <f>"Mar2022"</f>
        <v>Mar2022</v>
      </c>
      <c r="J46" s="2">
        <v>19</v>
      </c>
      <c r="K46" s="2">
        <v>1</v>
      </c>
      <c r="L46" s="2">
        <v>1</v>
      </c>
      <c r="M46" s="2">
        <v>5</v>
      </c>
      <c r="N46" s="2">
        <v>156747590</v>
      </c>
      <c r="O46" s="2" t="s">
        <v>1123</v>
      </c>
      <c r="P46" s="2" t="s">
        <v>691</v>
      </c>
      <c r="Q46" s="2" t="s">
        <v>537</v>
      </c>
      <c r="R46" s="2" t="s">
        <v>1124</v>
      </c>
      <c r="U46" s="2" t="s">
        <v>1125</v>
      </c>
    </row>
    <row r="47" spans="1:70" s="2" customFormat="1" ht="13" x14ac:dyDescent="0.3">
      <c r="A47" s="2" t="s">
        <v>11404</v>
      </c>
      <c r="B47" s="2" t="s">
        <v>8490</v>
      </c>
      <c r="C47" s="9" t="s">
        <v>7891</v>
      </c>
      <c r="D47" s="2" t="s">
        <v>8491</v>
      </c>
      <c r="E47" s="2" t="s">
        <v>8492</v>
      </c>
      <c r="U47" s="2" t="s">
        <v>7891</v>
      </c>
      <c r="V47" s="2" t="s">
        <v>8493</v>
      </c>
      <c r="W47" s="2" t="s">
        <v>7891</v>
      </c>
      <c r="X47" s="2" t="s">
        <v>7891</v>
      </c>
      <c r="Y47" s="2" t="s">
        <v>7891</v>
      </c>
      <c r="Z47" s="2" t="s">
        <v>7891</v>
      </c>
      <c r="AA47" s="2" t="s">
        <v>8494</v>
      </c>
      <c r="AB47" s="2" t="s">
        <v>8495</v>
      </c>
      <c r="AC47" s="2" t="s">
        <v>7891</v>
      </c>
      <c r="AD47" s="2" t="s">
        <v>7891</v>
      </c>
      <c r="AE47" s="2" t="s">
        <v>7891</v>
      </c>
      <c r="AF47" s="2" t="s">
        <v>7891</v>
      </c>
      <c r="AG47" s="2" t="s">
        <v>7891</v>
      </c>
      <c r="AH47" s="2" t="s">
        <v>7891</v>
      </c>
      <c r="AI47" s="2" t="s">
        <v>7891</v>
      </c>
      <c r="AJ47" s="2" t="s">
        <v>7891</v>
      </c>
      <c r="AK47" s="2" t="s">
        <v>7891</v>
      </c>
      <c r="AL47" s="2" t="s">
        <v>7891</v>
      </c>
      <c r="AM47" s="2" t="s">
        <v>7891</v>
      </c>
      <c r="AN47" s="2" t="s">
        <v>7891</v>
      </c>
      <c r="AO47" s="2" t="s">
        <v>7891</v>
      </c>
      <c r="AP47" s="2" t="s">
        <v>8496</v>
      </c>
      <c r="AQ47" s="2" t="s">
        <v>7891</v>
      </c>
      <c r="AR47" s="2" t="s">
        <v>7891</v>
      </c>
      <c r="AS47" s="2" t="s">
        <v>7891</v>
      </c>
      <c r="AT47" s="2" t="s">
        <v>7945</v>
      </c>
      <c r="AU47" s="2">
        <v>2022</v>
      </c>
      <c r="AV47" s="2">
        <v>11</v>
      </c>
      <c r="AW47" s="2">
        <v>50</v>
      </c>
      <c r="AX47" s="2" t="s">
        <v>7891</v>
      </c>
      <c r="AY47" s="2" t="s">
        <v>7891</v>
      </c>
      <c r="AZ47" s="2" t="s">
        <v>7891</v>
      </c>
      <c r="BA47" s="2" t="s">
        <v>7891</v>
      </c>
      <c r="BB47" s="2">
        <v>9</v>
      </c>
      <c r="BC47" s="2">
        <v>15</v>
      </c>
      <c r="BD47" s="2" t="s">
        <v>7891</v>
      </c>
      <c r="BE47" s="2" t="s">
        <v>8497</v>
      </c>
      <c r="BF47" s="2" t="s">
        <v>7891</v>
      </c>
      <c r="BG47" s="2" t="s">
        <v>7891</v>
      </c>
      <c r="BH47" s="2" t="s">
        <v>7891</v>
      </c>
      <c r="BI47" s="2" t="s">
        <v>7891</v>
      </c>
      <c r="BJ47" s="2" t="s">
        <v>7891</v>
      </c>
      <c r="BK47" s="2" t="s">
        <v>7891</v>
      </c>
      <c r="BL47" s="2" t="s">
        <v>7891</v>
      </c>
      <c r="BM47" s="2" t="s">
        <v>7891</v>
      </c>
      <c r="BN47" s="2" t="s">
        <v>7891</v>
      </c>
      <c r="BO47" s="2" t="s">
        <v>7891</v>
      </c>
      <c r="BP47" s="2" t="s">
        <v>7891</v>
      </c>
      <c r="BQ47" s="2" t="s">
        <v>7891</v>
      </c>
      <c r="BR47" s="2" t="s">
        <v>8498</v>
      </c>
    </row>
    <row r="48" spans="1:70" s="2" customFormat="1" ht="13" x14ac:dyDescent="0.3">
      <c r="A48" s="2" t="s">
        <v>6816</v>
      </c>
      <c r="B48" s="2" t="s">
        <v>6403</v>
      </c>
      <c r="C48" s="9">
        <v>2022</v>
      </c>
      <c r="D48" s="2" t="s">
        <v>6402</v>
      </c>
      <c r="E48" s="2" t="s">
        <v>6406</v>
      </c>
      <c r="G48" s="2" t="s">
        <v>6404</v>
      </c>
      <c r="H48" s="2" t="s">
        <v>6405</v>
      </c>
      <c r="K48" s="11">
        <v>44670</v>
      </c>
      <c r="N48" s="2" t="s">
        <v>6407</v>
      </c>
    </row>
    <row r="49" spans="1:70" s="2" customFormat="1" ht="13" x14ac:dyDescent="0.3">
      <c r="A49" s="2" t="s">
        <v>11404</v>
      </c>
      <c r="B49" s="2" t="s">
        <v>10446</v>
      </c>
      <c r="C49" s="9" t="s">
        <v>7891</v>
      </c>
      <c r="D49" s="2" t="s">
        <v>10447</v>
      </c>
      <c r="E49" s="2" t="s">
        <v>10448</v>
      </c>
      <c r="U49" s="2" t="s">
        <v>7891</v>
      </c>
      <c r="V49" s="2" t="s">
        <v>10449</v>
      </c>
      <c r="W49" s="2" t="s">
        <v>7891</v>
      </c>
      <c r="X49" s="2" t="s">
        <v>7891</v>
      </c>
      <c r="Y49" s="2" t="s">
        <v>7891</v>
      </c>
      <c r="Z49" s="2" t="s">
        <v>7891</v>
      </c>
      <c r="AA49" s="2" t="s">
        <v>7891</v>
      </c>
      <c r="AB49" s="2" t="s">
        <v>7891</v>
      </c>
      <c r="AC49" s="2" t="s">
        <v>7891</v>
      </c>
      <c r="AD49" s="2" t="s">
        <v>7891</v>
      </c>
      <c r="AE49" s="2" t="s">
        <v>7891</v>
      </c>
      <c r="AF49" s="2" t="s">
        <v>7891</v>
      </c>
      <c r="AG49" s="2" t="s">
        <v>7891</v>
      </c>
      <c r="AH49" s="2" t="s">
        <v>7891</v>
      </c>
      <c r="AI49" s="2" t="s">
        <v>7891</v>
      </c>
      <c r="AJ49" s="2" t="s">
        <v>7891</v>
      </c>
      <c r="AK49" s="2" t="s">
        <v>7891</v>
      </c>
      <c r="AL49" s="2" t="s">
        <v>7891</v>
      </c>
      <c r="AM49" s="2" t="s">
        <v>7891</v>
      </c>
      <c r="AN49" s="2" t="s">
        <v>7891</v>
      </c>
      <c r="AO49" s="2" t="s">
        <v>10450</v>
      </c>
      <c r="AP49" s="2" t="s">
        <v>10451</v>
      </c>
      <c r="AQ49" s="2" t="s">
        <v>7891</v>
      </c>
      <c r="AR49" s="2" t="s">
        <v>7891</v>
      </c>
      <c r="AS49" s="2" t="s">
        <v>7891</v>
      </c>
      <c r="AT49" s="2" t="s">
        <v>7891</v>
      </c>
      <c r="AU49" s="2">
        <v>2021</v>
      </c>
      <c r="AV49" s="2">
        <v>9</v>
      </c>
      <c r="AW49" s="2">
        <v>4</v>
      </c>
      <c r="AX49" s="2" t="s">
        <v>7891</v>
      </c>
      <c r="AY49" s="2" t="s">
        <v>7891</v>
      </c>
      <c r="AZ49" s="2" t="s">
        <v>7891</v>
      </c>
      <c r="BA49" s="2" t="s">
        <v>7891</v>
      </c>
      <c r="BB49" s="2">
        <v>308</v>
      </c>
      <c r="BC49" s="2">
        <v>337</v>
      </c>
      <c r="BD49" s="2" t="s">
        <v>7891</v>
      </c>
      <c r="BE49" s="2" t="s">
        <v>10452</v>
      </c>
      <c r="BF49" s="2" t="s">
        <v>7891</v>
      </c>
      <c r="BG49" s="2" t="s">
        <v>7891</v>
      </c>
      <c r="BH49" s="2" t="s">
        <v>7891</v>
      </c>
      <c r="BI49" s="2" t="s">
        <v>7891</v>
      </c>
      <c r="BJ49" s="2" t="s">
        <v>7891</v>
      </c>
      <c r="BK49" s="2" t="s">
        <v>7891</v>
      </c>
      <c r="BL49" s="2" t="s">
        <v>7891</v>
      </c>
      <c r="BM49" s="2" t="s">
        <v>7891</v>
      </c>
      <c r="BN49" s="2" t="s">
        <v>7891</v>
      </c>
      <c r="BO49" s="2" t="s">
        <v>7891</v>
      </c>
      <c r="BP49" s="2" t="s">
        <v>7891</v>
      </c>
      <c r="BQ49" s="2" t="s">
        <v>7891</v>
      </c>
      <c r="BR49" s="2" t="s">
        <v>10453</v>
      </c>
    </row>
    <row r="50" spans="1:70" s="2" customFormat="1" ht="13" x14ac:dyDescent="0.3">
      <c r="A50" s="2" t="s">
        <v>1970</v>
      </c>
      <c r="B50" s="2" t="s">
        <v>1127</v>
      </c>
      <c r="C50" s="10">
        <v>2021</v>
      </c>
      <c r="D50" s="2" t="s">
        <v>1126</v>
      </c>
      <c r="E50" s="2" t="s">
        <v>1128</v>
      </c>
      <c r="F50" s="2" t="s">
        <v>1130</v>
      </c>
      <c r="G50" s="2" t="str">
        <f>"14712393"</f>
        <v>14712393</v>
      </c>
      <c r="I50" s="2" t="str">
        <f>"12/13/2021"</f>
        <v>12/13/2021</v>
      </c>
      <c r="J50" s="2">
        <v>21</v>
      </c>
      <c r="K50" s="2">
        <v>1</v>
      </c>
      <c r="L50" s="2">
        <v>1</v>
      </c>
      <c r="M50" s="2">
        <v>16</v>
      </c>
      <c r="N50" s="2">
        <v>154096480</v>
      </c>
      <c r="O50" s="2" t="s">
        <v>1129</v>
      </c>
      <c r="P50" s="2" t="s">
        <v>557</v>
      </c>
      <c r="Q50" s="2" t="s">
        <v>467</v>
      </c>
      <c r="U50" s="2" t="s">
        <v>1131</v>
      </c>
    </row>
    <row r="51" spans="1:70" s="2" customFormat="1" ht="13" x14ac:dyDescent="0.3">
      <c r="A51" s="2" t="s">
        <v>6816</v>
      </c>
      <c r="B51" s="2" t="s">
        <v>6339</v>
      </c>
      <c r="C51" s="9">
        <v>2022</v>
      </c>
      <c r="D51" s="2" t="s">
        <v>6338</v>
      </c>
      <c r="E51" s="2" t="s">
        <v>6342</v>
      </c>
      <c r="G51" s="2" t="s">
        <v>6340</v>
      </c>
      <c r="H51" s="2" t="s">
        <v>6341</v>
      </c>
      <c r="K51" s="11">
        <v>44639</v>
      </c>
      <c r="N51" s="2" t="s">
        <v>6343</v>
      </c>
    </row>
    <row r="52" spans="1:70" s="2" customFormat="1" ht="13" x14ac:dyDescent="0.3">
      <c r="A52" s="2" t="s">
        <v>3856</v>
      </c>
      <c r="B52" s="2" t="s">
        <v>2678</v>
      </c>
      <c r="C52" s="9">
        <v>2021</v>
      </c>
      <c r="D52" s="2" t="s">
        <v>2677</v>
      </c>
      <c r="E52" s="2" t="s">
        <v>2679</v>
      </c>
      <c r="F52" s="2" t="s">
        <v>2683</v>
      </c>
      <c r="G52" s="2" t="str">
        <f>"09652140"</f>
        <v>09652140</v>
      </c>
      <c r="I52" s="2" t="str">
        <f>"20220101"</f>
        <v>20220101</v>
      </c>
      <c r="J52" s="2">
        <v>117</v>
      </c>
      <c r="K52" s="2">
        <v>1</v>
      </c>
      <c r="L52" s="2">
        <v>108</v>
      </c>
      <c r="M52" s="2">
        <v>10</v>
      </c>
      <c r="N52" s="2" t="s">
        <v>2680</v>
      </c>
      <c r="O52" s="2" t="s">
        <v>2681</v>
      </c>
      <c r="P52" s="2" t="s">
        <v>2053</v>
      </c>
      <c r="Q52" s="2" t="s">
        <v>1495</v>
      </c>
      <c r="R52" s="2" t="s">
        <v>2682</v>
      </c>
      <c r="T52" s="2" t="s">
        <v>2683</v>
      </c>
      <c r="U52" s="2" t="s">
        <v>2684</v>
      </c>
    </row>
    <row r="53" spans="1:70" s="2" customFormat="1" ht="13" x14ac:dyDescent="0.3">
      <c r="A53" s="2" t="s">
        <v>11408</v>
      </c>
      <c r="B53" s="2" t="s">
        <v>11612</v>
      </c>
      <c r="C53" s="9" t="s">
        <v>7891</v>
      </c>
      <c r="D53" s="2" t="s">
        <v>6965</v>
      </c>
      <c r="E53" s="2" t="s">
        <v>11613</v>
      </c>
      <c r="U53" s="2" t="s">
        <v>7891</v>
      </c>
      <c r="V53" s="2" t="s">
        <v>11614</v>
      </c>
      <c r="W53" s="2" t="s">
        <v>7891</v>
      </c>
      <c r="X53" s="2" t="s">
        <v>7891</v>
      </c>
      <c r="Y53" s="2" t="s">
        <v>7891</v>
      </c>
      <c r="Z53" s="2" t="s">
        <v>7891</v>
      </c>
      <c r="AA53" s="2" t="s">
        <v>11615</v>
      </c>
      <c r="AB53" s="2" t="s">
        <v>11616</v>
      </c>
      <c r="AC53" s="2" t="s">
        <v>7891</v>
      </c>
      <c r="AD53" s="2" t="s">
        <v>7891</v>
      </c>
      <c r="AE53" s="2" t="s">
        <v>7891</v>
      </c>
      <c r="AF53" s="2" t="s">
        <v>7891</v>
      </c>
      <c r="AG53" s="2" t="s">
        <v>7891</v>
      </c>
      <c r="AH53" s="2" t="s">
        <v>7891</v>
      </c>
      <c r="AI53" s="2" t="s">
        <v>7891</v>
      </c>
      <c r="AJ53" s="2" t="s">
        <v>7891</v>
      </c>
      <c r="AK53" s="2" t="s">
        <v>7891</v>
      </c>
      <c r="AL53" s="2" t="s">
        <v>7891</v>
      </c>
      <c r="AM53" s="2" t="s">
        <v>7891</v>
      </c>
      <c r="AN53" s="2" t="s">
        <v>7891</v>
      </c>
      <c r="AO53" s="2" t="s">
        <v>7891</v>
      </c>
      <c r="AP53" s="2" t="s">
        <v>11617</v>
      </c>
      <c r="AQ53" s="2" t="s">
        <v>7891</v>
      </c>
      <c r="AR53" s="2" t="s">
        <v>7891</v>
      </c>
      <c r="AS53" s="2" t="s">
        <v>7891</v>
      </c>
      <c r="AT53" s="2" t="s">
        <v>11618</v>
      </c>
      <c r="AU53" s="2">
        <v>2021</v>
      </c>
      <c r="AV53" s="2">
        <v>9</v>
      </c>
      <c r="AW53" s="2">
        <v>1</v>
      </c>
      <c r="AX53" s="2" t="s">
        <v>7891</v>
      </c>
      <c r="AY53" s="2" t="s">
        <v>7891</v>
      </c>
      <c r="AZ53" s="2" t="s">
        <v>7891</v>
      </c>
      <c r="BA53" s="2" t="s">
        <v>7891</v>
      </c>
      <c r="BB53" s="2" t="s">
        <v>7891</v>
      </c>
      <c r="BC53" s="2" t="s">
        <v>7891</v>
      </c>
      <c r="BD53" s="2">
        <v>21</v>
      </c>
      <c r="BE53" s="2" t="s">
        <v>6971</v>
      </c>
      <c r="BF53" s="2" t="s">
        <v>7891</v>
      </c>
      <c r="BG53" s="2" t="s">
        <v>7891</v>
      </c>
      <c r="BH53" s="2" t="s">
        <v>7891</v>
      </c>
      <c r="BI53" s="2" t="s">
        <v>7891</v>
      </c>
      <c r="BJ53" s="2" t="s">
        <v>7891</v>
      </c>
      <c r="BK53" s="2" t="s">
        <v>7891</v>
      </c>
      <c r="BL53" s="2" t="s">
        <v>7891</v>
      </c>
      <c r="BM53" s="2">
        <v>34333731</v>
      </c>
      <c r="BN53" s="2" t="s">
        <v>7891</v>
      </c>
      <c r="BO53" s="2" t="s">
        <v>7891</v>
      </c>
      <c r="BP53" s="2" t="s">
        <v>7891</v>
      </c>
      <c r="BQ53" s="2" t="s">
        <v>7891</v>
      </c>
      <c r="BR53" s="2" t="s">
        <v>11619</v>
      </c>
    </row>
    <row r="54" spans="1:70" s="2" customFormat="1" ht="13" x14ac:dyDescent="0.3">
      <c r="A54" s="2" t="s">
        <v>11404</v>
      </c>
      <c r="B54" s="2" t="s">
        <v>10454</v>
      </c>
      <c r="C54" s="9" t="s">
        <v>7891</v>
      </c>
      <c r="D54" s="2" t="s">
        <v>10455</v>
      </c>
      <c r="E54" s="2" t="s">
        <v>10456</v>
      </c>
      <c r="U54" s="2" t="s">
        <v>7891</v>
      </c>
      <c r="V54" s="2" t="s">
        <v>10457</v>
      </c>
      <c r="W54" s="2" t="s">
        <v>7891</v>
      </c>
      <c r="X54" s="2" t="s">
        <v>7891</v>
      </c>
      <c r="Y54" s="2" t="s">
        <v>7891</v>
      </c>
      <c r="Z54" s="2" t="s">
        <v>7891</v>
      </c>
      <c r="AA54" s="2" t="s">
        <v>7891</v>
      </c>
      <c r="AB54" s="2" t="s">
        <v>7891</v>
      </c>
      <c r="AC54" s="2" t="s">
        <v>7891</v>
      </c>
      <c r="AD54" s="2" t="s">
        <v>7891</v>
      </c>
      <c r="AE54" s="2" t="s">
        <v>7891</v>
      </c>
      <c r="AF54" s="2" t="s">
        <v>7891</v>
      </c>
      <c r="AG54" s="2" t="s">
        <v>7891</v>
      </c>
      <c r="AH54" s="2" t="s">
        <v>7891</v>
      </c>
      <c r="AI54" s="2" t="s">
        <v>7891</v>
      </c>
      <c r="AJ54" s="2" t="s">
        <v>7891</v>
      </c>
      <c r="AK54" s="2" t="s">
        <v>7891</v>
      </c>
      <c r="AL54" s="2" t="s">
        <v>7891</v>
      </c>
      <c r="AM54" s="2" t="s">
        <v>7891</v>
      </c>
      <c r="AN54" s="2" t="s">
        <v>7891</v>
      </c>
      <c r="AO54" s="2" t="s">
        <v>10458</v>
      </c>
      <c r="AP54" s="2" t="s">
        <v>7891</v>
      </c>
      <c r="AQ54" s="2" t="s">
        <v>7891</v>
      </c>
      <c r="AR54" s="2" t="s">
        <v>7891</v>
      </c>
      <c r="AS54" s="2" t="s">
        <v>7891</v>
      </c>
      <c r="AT54" s="2" t="s">
        <v>7891</v>
      </c>
      <c r="AU54" s="2">
        <v>2021</v>
      </c>
      <c r="AV54" s="2">
        <v>14</v>
      </c>
      <c r="AW54" s="2" t="s">
        <v>7891</v>
      </c>
      <c r="AX54" s="2" t="s">
        <v>7891</v>
      </c>
      <c r="AY54" s="2" t="s">
        <v>7891</v>
      </c>
      <c r="AZ54" s="2" t="s">
        <v>7891</v>
      </c>
      <c r="BA54" s="2" t="s">
        <v>7891</v>
      </c>
      <c r="BB54" s="2">
        <v>1213</v>
      </c>
      <c r="BC54" s="2">
        <v>1221</v>
      </c>
      <c r="BD54" s="2" t="s">
        <v>7891</v>
      </c>
      <c r="BE54" s="2" t="s">
        <v>10459</v>
      </c>
      <c r="BF54" s="2" t="s">
        <v>7891</v>
      </c>
      <c r="BG54" s="2" t="s">
        <v>7891</v>
      </c>
      <c r="BH54" s="2" t="s">
        <v>7891</v>
      </c>
      <c r="BI54" s="2" t="s">
        <v>7891</v>
      </c>
      <c r="BJ54" s="2" t="s">
        <v>7891</v>
      </c>
      <c r="BK54" s="2" t="s">
        <v>7891</v>
      </c>
      <c r="BL54" s="2" t="s">
        <v>7891</v>
      </c>
      <c r="BM54" s="2">
        <v>34079280</v>
      </c>
      <c r="BN54" s="2" t="s">
        <v>7891</v>
      </c>
      <c r="BO54" s="2" t="s">
        <v>7891</v>
      </c>
      <c r="BP54" s="2" t="s">
        <v>7891</v>
      </c>
      <c r="BQ54" s="2" t="s">
        <v>7891</v>
      </c>
      <c r="BR54" s="2" t="s">
        <v>10460</v>
      </c>
    </row>
    <row r="55" spans="1:70" s="2" customFormat="1" ht="13" x14ac:dyDescent="0.3">
      <c r="A55" s="2" t="s">
        <v>6816</v>
      </c>
      <c r="B55" s="2" t="s">
        <v>5998</v>
      </c>
      <c r="C55" s="9">
        <v>2022</v>
      </c>
      <c r="D55" s="2" t="s">
        <v>5997</v>
      </c>
      <c r="E55" s="2" t="s">
        <v>6001</v>
      </c>
      <c r="G55" s="2" t="s">
        <v>5999</v>
      </c>
      <c r="H55" s="2" t="s">
        <v>6000</v>
      </c>
      <c r="K55" s="11">
        <v>44601</v>
      </c>
      <c r="N55" s="2" t="s">
        <v>6002</v>
      </c>
    </row>
    <row r="56" spans="1:70" s="2" customFormat="1" ht="13" x14ac:dyDescent="0.3">
      <c r="A56" s="2" t="s">
        <v>3856</v>
      </c>
      <c r="B56" s="2" t="s">
        <v>3096</v>
      </c>
      <c r="C56" s="9">
        <v>2019</v>
      </c>
      <c r="D56" s="2" t="s">
        <v>3095</v>
      </c>
      <c r="E56" s="2" t="s">
        <v>2338</v>
      </c>
      <c r="F56" s="2" t="s">
        <v>3100</v>
      </c>
      <c r="G56" s="2" t="str">
        <f>"10461310"</f>
        <v>10461310</v>
      </c>
      <c r="I56" s="2" t="str">
        <f>"20210201"</f>
        <v>20210201</v>
      </c>
      <c r="J56" s="2">
        <v>40</v>
      </c>
      <c r="K56" s="2">
        <v>2</v>
      </c>
      <c r="L56" s="2">
        <v>465</v>
      </c>
      <c r="M56" s="2">
        <v>10</v>
      </c>
      <c r="N56" s="2" t="s">
        <v>3097</v>
      </c>
      <c r="O56" s="2" t="s">
        <v>3098</v>
      </c>
      <c r="P56" s="2" t="s">
        <v>2108</v>
      </c>
      <c r="Q56" s="2" t="s">
        <v>1495</v>
      </c>
      <c r="R56" s="2" t="s">
        <v>3099</v>
      </c>
      <c r="T56" s="2" t="s">
        <v>3100</v>
      </c>
      <c r="U56" s="2" t="s">
        <v>3101</v>
      </c>
    </row>
    <row r="57" spans="1:70" s="2" customFormat="1" ht="13" x14ac:dyDescent="0.3">
      <c r="A57" s="2" t="s">
        <v>11404</v>
      </c>
      <c r="B57" s="2" t="s">
        <v>10461</v>
      </c>
      <c r="C57" s="9" t="s">
        <v>7891</v>
      </c>
      <c r="D57" s="2" t="s">
        <v>10462</v>
      </c>
      <c r="E57" s="2" t="s">
        <v>9264</v>
      </c>
      <c r="U57" s="2" t="s">
        <v>7891</v>
      </c>
      <c r="V57" s="2" t="s">
        <v>10463</v>
      </c>
      <c r="W57" s="2" t="s">
        <v>7891</v>
      </c>
      <c r="X57" s="2" t="s">
        <v>7891</v>
      </c>
      <c r="Y57" s="2" t="s">
        <v>7891</v>
      </c>
      <c r="Z57" s="2" t="s">
        <v>7891</v>
      </c>
      <c r="AA57" s="2" t="s">
        <v>10464</v>
      </c>
      <c r="AB57" s="2" t="s">
        <v>10465</v>
      </c>
      <c r="AC57" s="2" t="s">
        <v>7891</v>
      </c>
      <c r="AD57" s="2" t="s">
        <v>7891</v>
      </c>
      <c r="AE57" s="2" t="s">
        <v>7891</v>
      </c>
      <c r="AF57" s="2" t="s">
        <v>7891</v>
      </c>
      <c r="AG57" s="2" t="s">
        <v>7891</v>
      </c>
      <c r="AH57" s="2" t="s">
        <v>7891</v>
      </c>
      <c r="AI57" s="2" t="s">
        <v>7891</v>
      </c>
      <c r="AJ57" s="2" t="s">
        <v>7891</v>
      </c>
      <c r="AK57" s="2" t="s">
        <v>7891</v>
      </c>
      <c r="AL57" s="2" t="s">
        <v>7891</v>
      </c>
      <c r="AM57" s="2" t="s">
        <v>7891</v>
      </c>
      <c r="AN57" s="2" t="s">
        <v>7891</v>
      </c>
      <c r="AO57" s="2" t="s">
        <v>135</v>
      </c>
      <c r="AP57" s="2" t="s">
        <v>9268</v>
      </c>
      <c r="AQ57" s="2" t="s">
        <v>7891</v>
      </c>
      <c r="AR57" s="2" t="s">
        <v>7891</v>
      </c>
      <c r="AS57" s="2" t="s">
        <v>7891</v>
      </c>
      <c r="AT57" s="2" t="s">
        <v>8621</v>
      </c>
      <c r="AU57" s="2">
        <v>2021</v>
      </c>
      <c r="AV57" s="2">
        <v>51</v>
      </c>
      <c r="AW57" s="2">
        <v>2</v>
      </c>
      <c r="AX57" s="2" t="s">
        <v>7891</v>
      </c>
      <c r="AY57" s="2" t="s">
        <v>7891</v>
      </c>
      <c r="AZ57" s="2" t="s">
        <v>7891</v>
      </c>
      <c r="BA57" s="2" t="s">
        <v>7891</v>
      </c>
      <c r="BB57" s="2">
        <v>264</v>
      </c>
      <c r="BC57" s="2">
        <v>277</v>
      </c>
      <c r="BD57" s="2" t="s">
        <v>10466</v>
      </c>
      <c r="BE57" s="2" t="s">
        <v>10467</v>
      </c>
      <c r="BF57" s="2" t="s">
        <v>7891</v>
      </c>
      <c r="BG57" s="2" t="s">
        <v>7891</v>
      </c>
      <c r="BH57" s="2" t="s">
        <v>7891</v>
      </c>
      <c r="BI57" s="2" t="s">
        <v>7891</v>
      </c>
      <c r="BJ57" s="2" t="s">
        <v>7891</v>
      </c>
      <c r="BK57" s="2" t="s">
        <v>7891</v>
      </c>
      <c r="BL57" s="2" t="s">
        <v>7891</v>
      </c>
      <c r="BM57" s="2">
        <v>31736458</v>
      </c>
      <c r="BN57" s="2" t="s">
        <v>7891</v>
      </c>
      <c r="BO57" s="2" t="s">
        <v>7891</v>
      </c>
      <c r="BP57" s="2" t="s">
        <v>7891</v>
      </c>
      <c r="BQ57" s="2" t="s">
        <v>7891</v>
      </c>
      <c r="BR57" s="2" t="s">
        <v>10468</v>
      </c>
    </row>
    <row r="58" spans="1:70" s="2" customFormat="1" ht="13" x14ac:dyDescent="0.3">
      <c r="A58" s="2" t="s">
        <v>3936</v>
      </c>
      <c r="B58" s="2" t="s">
        <v>3860</v>
      </c>
      <c r="C58" s="9">
        <v>2021</v>
      </c>
      <c r="D58" s="2" t="s">
        <v>3859</v>
      </c>
      <c r="E58" s="2" t="s">
        <v>2034</v>
      </c>
      <c r="F58" s="2" t="s">
        <v>3863</v>
      </c>
      <c r="G58" s="2" t="str">
        <f>"04194217"</f>
        <v>04194217</v>
      </c>
      <c r="H58" s="2" t="str">
        <f>"9798597087696"</f>
        <v>9798597087696</v>
      </c>
      <c r="I58" s="2" t="str">
        <f>"20210101"</f>
        <v>20210101</v>
      </c>
      <c r="J58" s="2">
        <v>82</v>
      </c>
      <c r="K58" s="2" t="s">
        <v>2725</v>
      </c>
      <c r="N58" s="2" t="s">
        <v>3861</v>
      </c>
      <c r="P58" s="2" t="s">
        <v>2037</v>
      </c>
      <c r="Q58" s="2" t="s">
        <v>2038</v>
      </c>
      <c r="R58" s="2" t="s">
        <v>3862</v>
      </c>
      <c r="T58" s="2" t="s">
        <v>3863</v>
      </c>
      <c r="U58" s="2" t="s">
        <v>3864</v>
      </c>
    </row>
    <row r="59" spans="1:70" s="2" customFormat="1" ht="13" x14ac:dyDescent="0.3">
      <c r="A59" s="2" t="s">
        <v>11404</v>
      </c>
      <c r="B59" s="2" t="s">
        <v>8144</v>
      </c>
      <c r="C59" s="9" t="s">
        <v>7891</v>
      </c>
      <c r="D59" s="2" t="s">
        <v>8145</v>
      </c>
      <c r="E59" s="2" t="s">
        <v>8146</v>
      </c>
      <c r="U59" s="2" t="s">
        <v>7891</v>
      </c>
      <c r="V59" s="2" t="s">
        <v>8147</v>
      </c>
      <c r="W59" s="2" t="s">
        <v>7891</v>
      </c>
      <c r="X59" s="2" t="s">
        <v>7891</v>
      </c>
      <c r="Y59" s="2" t="s">
        <v>7891</v>
      </c>
      <c r="Z59" s="2" t="s">
        <v>7891</v>
      </c>
      <c r="AA59" s="2" t="s">
        <v>7891</v>
      </c>
      <c r="AB59" s="2" t="s">
        <v>8148</v>
      </c>
      <c r="AC59" s="2" t="s">
        <v>7891</v>
      </c>
      <c r="AD59" s="2" t="s">
        <v>7891</v>
      </c>
      <c r="AE59" s="2" t="s">
        <v>7891</v>
      </c>
      <c r="AF59" s="2" t="s">
        <v>7891</v>
      </c>
      <c r="AG59" s="2" t="s">
        <v>7891</v>
      </c>
      <c r="AH59" s="2" t="s">
        <v>7891</v>
      </c>
      <c r="AI59" s="2" t="s">
        <v>7891</v>
      </c>
      <c r="AJ59" s="2" t="s">
        <v>7891</v>
      </c>
      <c r="AK59" s="2" t="s">
        <v>7891</v>
      </c>
      <c r="AL59" s="2" t="s">
        <v>7891</v>
      </c>
      <c r="AM59" s="2" t="s">
        <v>7891</v>
      </c>
      <c r="AN59" s="2" t="s">
        <v>7891</v>
      </c>
      <c r="AO59" s="2" t="s">
        <v>8149</v>
      </c>
      <c r="AP59" s="2" t="s">
        <v>8150</v>
      </c>
      <c r="AQ59" s="2" t="s">
        <v>7891</v>
      </c>
      <c r="AR59" s="2" t="s">
        <v>7891</v>
      </c>
      <c r="AS59" s="2" t="s">
        <v>7891</v>
      </c>
      <c r="AT59" s="2" t="s">
        <v>7916</v>
      </c>
      <c r="AU59" s="2">
        <v>2022</v>
      </c>
      <c r="AV59" s="2">
        <v>101</v>
      </c>
      <c r="AW59" s="2">
        <v>4</v>
      </c>
      <c r="AX59" s="2" t="s">
        <v>7891</v>
      </c>
      <c r="AY59" s="2" t="s">
        <v>7891</v>
      </c>
      <c r="AZ59" s="2" t="s">
        <v>7891</v>
      </c>
      <c r="BA59" s="2" t="s">
        <v>7891</v>
      </c>
      <c r="BB59" s="2">
        <v>400</v>
      </c>
      <c r="BC59" s="2">
        <v>404</v>
      </c>
      <c r="BD59" s="2" t="s">
        <v>7891</v>
      </c>
      <c r="BE59" s="2" t="s">
        <v>8151</v>
      </c>
      <c r="BF59" s="2" t="s">
        <v>7891</v>
      </c>
      <c r="BG59" s="2" t="s">
        <v>7891</v>
      </c>
      <c r="BH59" s="2" t="s">
        <v>7891</v>
      </c>
      <c r="BI59" s="2" t="s">
        <v>7891</v>
      </c>
      <c r="BJ59" s="2" t="s">
        <v>7891</v>
      </c>
      <c r="BK59" s="2" t="s">
        <v>7891</v>
      </c>
      <c r="BL59" s="2" t="s">
        <v>7891</v>
      </c>
      <c r="BM59" s="2">
        <v>34657086</v>
      </c>
      <c r="BN59" s="2" t="s">
        <v>7891</v>
      </c>
      <c r="BO59" s="2" t="s">
        <v>7891</v>
      </c>
      <c r="BP59" s="2" t="s">
        <v>7891</v>
      </c>
      <c r="BQ59" s="2" t="s">
        <v>7891</v>
      </c>
      <c r="BR59" s="2" t="s">
        <v>8152</v>
      </c>
    </row>
    <row r="60" spans="1:70" s="2" customFormat="1" ht="13" x14ac:dyDescent="0.3">
      <c r="A60" s="2" t="s">
        <v>3856</v>
      </c>
      <c r="B60" s="2" t="s">
        <v>3083</v>
      </c>
      <c r="C60" s="9">
        <v>2020</v>
      </c>
      <c r="D60" s="2" t="s">
        <v>3082</v>
      </c>
      <c r="E60" s="2" t="s">
        <v>2387</v>
      </c>
      <c r="F60" s="2" t="s">
        <v>3087</v>
      </c>
      <c r="G60" s="2" t="str">
        <f>"08891591"</f>
        <v>08891591</v>
      </c>
      <c r="I60" s="2" t="str">
        <f>"20210101"</f>
        <v>20210101</v>
      </c>
      <c r="J60" s="2">
        <v>91</v>
      </c>
      <c r="L60" s="2">
        <v>788</v>
      </c>
      <c r="M60" s="2">
        <v>2</v>
      </c>
      <c r="N60" s="2" t="s">
        <v>3084</v>
      </c>
      <c r="O60" s="2" t="s">
        <v>3085</v>
      </c>
      <c r="P60" s="2" t="s">
        <v>2124</v>
      </c>
      <c r="Q60" s="2" t="s">
        <v>2358</v>
      </c>
      <c r="R60" s="2" t="s">
        <v>3086</v>
      </c>
      <c r="T60" s="2" t="s">
        <v>3087</v>
      </c>
      <c r="U60" s="2" t="s">
        <v>3088</v>
      </c>
    </row>
    <row r="61" spans="1:70" s="2" customFormat="1" ht="13" x14ac:dyDescent="0.3">
      <c r="A61" s="2" t="s">
        <v>1827</v>
      </c>
      <c r="B61" s="2" t="s">
        <v>879</v>
      </c>
      <c r="C61" s="10" t="str">
        <f>"2022"</f>
        <v>2022</v>
      </c>
      <c r="D61" s="2" t="s">
        <v>878</v>
      </c>
      <c r="E61" s="2" t="s">
        <v>880</v>
      </c>
      <c r="F61" s="2" t="s">
        <v>883</v>
      </c>
      <c r="G61" s="2" t="str">
        <f>"01612840"</f>
        <v>01612840</v>
      </c>
      <c r="I61" s="2" t="str">
        <f>"May2022"</f>
        <v>May2022</v>
      </c>
      <c r="J61" s="2">
        <v>43</v>
      </c>
      <c r="K61" s="2">
        <v>5</v>
      </c>
      <c r="L61" s="2">
        <v>482</v>
      </c>
      <c r="M61" s="2">
        <v>3</v>
      </c>
      <c r="N61" s="2">
        <v>156730049</v>
      </c>
      <c r="O61" s="2" t="s">
        <v>881</v>
      </c>
      <c r="P61" s="2" t="s">
        <v>457</v>
      </c>
      <c r="Q61" s="2" t="s">
        <v>442</v>
      </c>
      <c r="R61" s="2" t="s">
        <v>882</v>
      </c>
      <c r="U61" s="2" t="s">
        <v>884</v>
      </c>
    </row>
    <row r="62" spans="1:70" s="2" customFormat="1" ht="13" x14ac:dyDescent="0.3">
      <c r="A62" s="2" t="s">
        <v>3856</v>
      </c>
      <c r="B62" s="2" t="s">
        <v>2806</v>
      </c>
      <c r="C62" s="9">
        <v>2021</v>
      </c>
      <c r="D62" s="2" t="s">
        <v>2805</v>
      </c>
      <c r="E62" s="2" t="s">
        <v>2576</v>
      </c>
      <c r="F62" s="2" t="s">
        <v>2810</v>
      </c>
      <c r="G62" s="2" t="str">
        <f>"1935942X"</f>
        <v>1935942X</v>
      </c>
      <c r="I62" s="2" t="str">
        <f>"20220401"</f>
        <v>20220401</v>
      </c>
      <c r="J62" s="2">
        <v>46</v>
      </c>
      <c r="K62" s="2">
        <v>2</v>
      </c>
      <c r="L62" s="2">
        <v>88</v>
      </c>
      <c r="M62" s="2">
        <v>12</v>
      </c>
      <c r="N62" s="2" t="s">
        <v>2807</v>
      </c>
      <c r="O62" s="2" t="s">
        <v>2808</v>
      </c>
      <c r="P62" s="2" t="s">
        <v>2044</v>
      </c>
      <c r="Q62" s="2" t="s">
        <v>1495</v>
      </c>
      <c r="R62" s="2" t="s">
        <v>2809</v>
      </c>
      <c r="T62" s="2" t="s">
        <v>2810</v>
      </c>
      <c r="U62" s="2" t="s">
        <v>2811</v>
      </c>
    </row>
    <row r="63" spans="1:70" s="2" customFormat="1" ht="13" x14ac:dyDescent="0.3">
      <c r="A63" s="2" t="s">
        <v>3856</v>
      </c>
      <c r="B63" s="2" t="s">
        <v>2621</v>
      </c>
      <c r="C63" s="9">
        <v>2021</v>
      </c>
      <c r="D63" s="2" t="s">
        <v>2620</v>
      </c>
      <c r="E63" s="2" t="s">
        <v>2622</v>
      </c>
      <c r="F63" s="2" t="s">
        <v>2626</v>
      </c>
      <c r="G63" s="2" t="str">
        <f>"04194209"</f>
        <v>04194209</v>
      </c>
      <c r="H63" s="2" t="str">
        <f>"9798516988790"</f>
        <v>9798516988790</v>
      </c>
      <c r="I63" s="2" t="str">
        <f>"20220101"</f>
        <v>20220101</v>
      </c>
      <c r="J63" s="2">
        <v>83</v>
      </c>
      <c r="K63" s="2" t="s">
        <v>2623</v>
      </c>
      <c r="N63" s="2" t="s">
        <v>2624</v>
      </c>
      <c r="P63" s="2" t="s">
        <v>2037</v>
      </c>
      <c r="Q63" s="2" t="s">
        <v>2038</v>
      </c>
      <c r="R63" s="2" t="s">
        <v>2625</v>
      </c>
      <c r="T63" s="2" t="s">
        <v>2626</v>
      </c>
      <c r="U63" s="2" t="s">
        <v>2627</v>
      </c>
    </row>
    <row r="64" spans="1:70" s="2" customFormat="1" ht="13" x14ac:dyDescent="0.3">
      <c r="A64" s="2" t="s">
        <v>6816</v>
      </c>
      <c r="B64" s="2" t="s">
        <v>4311</v>
      </c>
      <c r="C64" s="9">
        <v>2021</v>
      </c>
      <c r="D64" s="2" t="s">
        <v>4310</v>
      </c>
      <c r="E64" s="2" t="s">
        <v>4314</v>
      </c>
      <c r="G64" s="2" t="s">
        <v>4312</v>
      </c>
      <c r="H64" s="2" t="s">
        <v>4313</v>
      </c>
      <c r="K64" s="11">
        <v>44287</v>
      </c>
      <c r="L64" s="2" t="s">
        <v>4315</v>
      </c>
      <c r="N64" s="2" t="s">
        <v>4316</v>
      </c>
    </row>
    <row r="65" spans="1:70" s="2" customFormat="1" ht="13" x14ac:dyDescent="0.3">
      <c r="A65" s="2" t="s">
        <v>4146</v>
      </c>
      <c r="B65" s="2" t="s">
        <v>4134</v>
      </c>
      <c r="C65" s="9">
        <v>2021</v>
      </c>
      <c r="D65" s="2" t="s">
        <v>4133</v>
      </c>
      <c r="E65" s="2" t="s">
        <v>4137</v>
      </c>
      <c r="G65" s="2" t="s">
        <v>4135</v>
      </c>
      <c r="H65" s="2" t="s">
        <v>4136</v>
      </c>
      <c r="K65" s="11">
        <v>44435</v>
      </c>
      <c r="L65" s="2" t="s">
        <v>4138</v>
      </c>
      <c r="N65" s="2" t="s">
        <v>4139</v>
      </c>
    </row>
    <row r="66" spans="1:70" s="2" customFormat="1" ht="13" x14ac:dyDescent="0.3">
      <c r="A66" s="2" t="s">
        <v>7072</v>
      </c>
      <c r="B66" s="2" t="s">
        <v>6956</v>
      </c>
      <c r="C66" s="9">
        <v>2021</v>
      </c>
      <c r="D66" s="2" t="s">
        <v>6955</v>
      </c>
      <c r="E66" s="2" t="s">
        <v>6959</v>
      </c>
      <c r="G66" s="2" t="s">
        <v>6957</v>
      </c>
      <c r="H66" s="2" t="s">
        <v>6958</v>
      </c>
      <c r="K66" s="11">
        <v>44559</v>
      </c>
      <c r="N66" s="2" t="s">
        <v>6960</v>
      </c>
    </row>
    <row r="67" spans="1:70" s="2" customFormat="1" ht="13" x14ac:dyDescent="0.3">
      <c r="A67" s="2" t="s">
        <v>3856</v>
      </c>
      <c r="B67" s="2" t="s">
        <v>2428</v>
      </c>
      <c r="C67" s="9">
        <v>2022</v>
      </c>
      <c r="D67" s="2" t="s">
        <v>2427</v>
      </c>
      <c r="E67" s="2" t="s">
        <v>2429</v>
      </c>
      <c r="F67" s="2" t="s">
        <v>2433</v>
      </c>
      <c r="G67" s="2" t="str">
        <f>"15411559"</f>
        <v>15411559</v>
      </c>
      <c r="I67" s="2" t="str">
        <f>"20220224"</f>
        <v>20220224</v>
      </c>
      <c r="N67" s="2" t="s">
        <v>2430</v>
      </c>
      <c r="O67" s="2" t="s">
        <v>2431</v>
      </c>
      <c r="P67" s="2" t="s">
        <v>2044</v>
      </c>
      <c r="Q67" s="2" t="s">
        <v>1495</v>
      </c>
      <c r="R67" s="2" t="s">
        <v>2432</v>
      </c>
      <c r="T67" s="2" t="s">
        <v>2433</v>
      </c>
      <c r="U67" s="2" t="s">
        <v>2434</v>
      </c>
    </row>
    <row r="68" spans="1:70" s="2" customFormat="1" ht="13" x14ac:dyDescent="0.3">
      <c r="A68" s="2" t="s">
        <v>4015</v>
      </c>
      <c r="B68" s="2" t="s">
        <v>3938</v>
      </c>
      <c r="C68" s="9">
        <v>2020</v>
      </c>
      <c r="D68" s="2" t="s">
        <v>3937</v>
      </c>
      <c r="E68" s="2" t="s">
        <v>3939</v>
      </c>
      <c r="F68" s="2" t="s">
        <v>3943</v>
      </c>
      <c r="H68" s="2" t="str">
        <f>"9781498563055; 9781498563062"</f>
        <v>9781498563055; 9781498563062</v>
      </c>
      <c r="I68" s="2" t="str">
        <f>"20210101"</f>
        <v>20210101</v>
      </c>
      <c r="L68" s="2">
        <v>135</v>
      </c>
      <c r="M68" s="2">
        <v>26</v>
      </c>
      <c r="N68" s="2" t="s">
        <v>3940</v>
      </c>
      <c r="P68" s="2" t="s">
        <v>3941</v>
      </c>
      <c r="Q68" s="2" t="s">
        <v>2078</v>
      </c>
      <c r="R68" s="2" t="s">
        <v>3942</v>
      </c>
      <c r="T68" s="2" t="s">
        <v>3943</v>
      </c>
      <c r="U68" s="2" t="s">
        <v>3944</v>
      </c>
    </row>
    <row r="69" spans="1:70" s="2" customFormat="1" ht="13" x14ac:dyDescent="0.3">
      <c r="A69" s="2" t="s">
        <v>4015</v>
      </c>
      <c r="B69" s="2" t="s">
        <v>1659</v>
      </c>
      <c r="C69" s="9">
        <v>2020</v>
      </c>
      <c r="D69" s="2" t="s">
        <v>3649</v>
      </c>
      <c r="E69" s="2" t="s">
        <v>169</v>
      </c>
      <c r="F69" s="2" t="s">
        <v>3652</v>
      </c>
      <c r="G69" s="2" t="str">
        <f>"10531890"</f>
        <v>10531890</v>
      </c>
      <c r="I69" s="2" t="str">
        <f>"20210601"</f>
        <v>20210601</v>
      </c>
      <c r="J69" s="2">
        <v>50</v>
      </c>
      <c r="K69" s="2">
        <v>3</v>
      </c>
      <c r="L69" s="2">
        <v>437</v>
      </c>
      <c r="M69" s="2">
        <v>16</v>
      </c>
      <c r="N69" s="2" t="s">
        <v>3650</v>
      </c>
      <c r="O69" s="2" t="s">
        <v>164</v>
      </c>
      <c r="P69" s="2" t="s">
        <v>2108</v>
      </c>
      <c r="Q69" s="2" t="s">
        <v>1495</v>
      </c>
      <c r="R69" s="2" t="s">
        <v>3651</v>
      </c>
      <c r="T69" s="2" t="s">
        <v>3652</v>
      </c>
      <c r="U69" s="2" t="s">
        <v>3653</v>
      </c>
    </row>
    <row r="70" spans="1:70" s="2" customFormat="1" ht="13" x14ac:dyDescent="0.3">
      <c r="A70" s="2" t="s">
        <v>1827</v>
      </c>
      <c r="B70" s="2" t="s">
        <v>772</v>
      </c>
      <c r="C70" s="10">
        <v>2021</v>
      </c>
      <c r="D70" s="2" t="s">
        <v>771</v>
      </c>
      <c r="E70" s="2" t="s">
        <v>773</v>
      </c>
      <c r="G70" s="2" t="str">
        <f>"10553134"</f>
        <v>10553134</v>
      </c>
      <c r="I70" s="2" t="str">
        <f>"Fall2021"</f>
        <v>Fall2021</v>
      </c>
      <c r="J70" s="2">
        <v>84</v>
      </c>
      <c r="K70" s="2">
        <v>3</v>
      </c>
      <c r="L70" s="2">
        <v>24</v>
      </c>
      <c r="M70" s="2">
        <v>2</v>
      </c>
      <c r="N70" s="2">
        <v>152252983</v>
      </c>
      <c r="P70" s="2" t="s">
        <v>774</v>
      </c>
      <c r="Q70" s="2" t="s">
        <v>467</v>
      </c>
      <c r="R70" s="2" t="s">
        <v>775</v>
      </c>
      <c r="U70" s="2" t="s">
        <v>776</v>
      </c>
    </row>
    <row r="71" spans="1:70" s="2" customFormat="1" ht="13" x14ac:dyDescent="0.3">
      <c r="A71" s="2" t="s">
        <v>6816</v>
      </c>
      <c r="B71" s="2" t="s">
        <v>6345</v>
      </c>
      <c r="C71" s="9">
        <v>2022</v>
      </c>
      <c r="D71" s="2" t="s">
        <v>6344</v>
      </c>
      <c r="E71" s="2" t="s">
        <v>6348</v>
      </c>
      <c r="G71" s="2" t="s">
        <v>6346</v>
      </c>
      <c r="H71" s="2" t="s">
        <v>6347</v>
      </c>
      <c r="K71" s="11">
        <v>44657</v>
      </c>
      <c r="L71" s="2" t="s">
        <v>6349</v>
      </c>
      <c r="N71" s="2" t="s">
        <v>6350</v>
      </c>
    </row>
    <row r="72" spans="1:70" s="2" customFormat="1" ht="13" x14ac:dyDescent="0.3">
      <c r="A72" s="2" t="s">
        <v>1827</v>
      </c>
      <c r="B72" s="2" t="s">
        <v>619</v>
      </c>
      <c r="C72" s="10">
        <v>2021</v>
      </c>
      <c r="D72" s="2" t="s">
        <v>627</v>
      </c>
      <c r="E72" s="2" t="s">
        <v>620</v>
      </c>
      <c r="F72" s="2" t="s">
        <v>623</v>
      </c>
      <c r="G72" s="2" t="str">
        <f>"23171154"</f>
        <v>23171154</v>
      </c>
      <c r="I72" s="2" t="str">
        <f>"aug-dec2021"</f>
        <v>aug-dec2021</v>
      </c>
      <c r="J72" s="2">
        <v>10</v>
      </c>
      <c r="K72" s="2">
        <v>2</v>
      </c>
      <c r="L72" s="2">
        <v>1</v>
      </c>
      <c r="M72" s="2">
        <v>13</v>
      </c>
      <c r="N72" s="2">
        <v>153522058</v>
      </c>
      <c r="O72" s="2" t="s">
        <v>621</v>
      </c>
      <c r="P72" s="2" t="s">
        <v>622</v>
      </c>
      <c r="Q72" s="2" t="s">
        <v>467</v>
      </c>
      <c r="U72" s="2" t="s">
        <v>628</v>
      </c>
    </row>
    <row r="73" spans="1:70" s="2" customFormat="1" ht="13" x14ac:dyDescent="0.3">
      <c r="A73" s="2" t="s">
        <v>1827</v>
      </c>
      <c r="B73" s="2" t="s">
        <v>1323</v>
      </c>
      <c r="C73" s="10" t="str">
        <f>"2021"</f>
        <v>2021</v>
      </c>
      <c r="D73" s="2" t="s">
        <v>1322</v>
      </c>
      <c r="E73" s="2" t="s">
        <v>1324</v>
      </c>
      <c r="F73" s="2" t="s">
        <v>1327</v>
      </c>
      <c r="G73" s="2" t="str">
        <f>"00207411"</f>
        <v>00207411</v>
      </c>
      <c r="I73" s="2" t="str">
        <f>"2021"</f>
        <v>2021</v>
      </c>
      <c r="J73" s="2">
        <v>50</v>
      </c>
      <c r="K73" s="2">
        <v>4</v>
      </c>
      <c r="L73" s="2">
        <v>290</v>
      </c>
      <c r="M73" s="2">
        <v>3</v>
      </c>
      <c r="N73" s="2">
        <v>153950934</v>
      </c>
      <c r="O73" s="2" t="s">
        <v>1325</v>
      </c>
      <c r="P73" s="2" t="s">
        <v>457</v>
      </c>
      <c r="Q73" s="2" t="s">
        <v>537</v>
      </c>
      <c r="R73" s="2" t="s">
        <v>1326</v>
      </c>
      <c r="U73" s="2" t="s">
        <v>1328</v>
      </c>
    </row>
    <row r="74" spans="1:70" s="2" customFormat="1" ht="13" x14ac:dyDescent="0.3">
      <c r="A74" s="2" t="s">
        <v>6816</v>
      </c>
      <c r="B74" s="2" t="s">
        <v>5885</v>
      </c>
      <c r="C74" s="9">
        <v>2022</v>
      </c>
      <c r="D74" s="2" t="s">
        <v>5884</v>
      </c>
      <c r="E74" s="2" t="s">
        <v>5888</v>
      </c>
      <c r="G74" s="2" t="s">
        <v>5886</v>
      </c>
      <c r="H74" s="2" t="s">
        <v>5887</v>
      </c>
      <c r="K74" s="11">
        <v>44672</v>
      </c>
      <c r="L74" s="2" t="s">
        <v>5889</v>
      </c>
      <c r="N74" s="2" t="s">
        <v>5890</v>
      </c>
    </row>
    <row r="75" spans="1:70" s="2" customFormat="1" ht="13" x14ac:dyDescent="0.3">
      <c r="A75" s="2" t="s">
        <v>3856</v>
      </c>
      <c r="B75" s="2" t="s">
        <v>3182</v>
      </c>
      <c r="C75" s="9">
        <v>2021</v>
      </c>
      <c r="D75" s="2" t="s">
        <v>3181</v>
      </c>
      <c r="E75" s="2" t="s">
        <v>3183</v>
      </c>
      <c r="F75" s="2" t="s">
        <v>3187</v>
      </c>
      <c r="G75" s="2" t="str">
        <f>"00030651"</f>
        <v>00030651</v>
      </c>
      <c r="I75" s="2" t="str">
        <f>"20210401"</f>
        <v>20210401</v>
      </c>
      <c r="J75" s="2">
        <v>69</v>
      </c>
      <c r="K75" s="2">
        <v>2</v>
      </c>
      <c r="L75" s="2">
        <v>291</v>
      </c>
      <c r="M75" s="2">
        <v>23</v>
      </c>
      <c r="N75" s="2" t="s">
        <v>3184</v>
      </c>
      <c r="O75" s="2" t="s">
        <v>3185</v>
      </c>
      <c r="P75" s="2" t="s">
        <v>2129</v>
      </c>
      <c r="Q75" s="2" t="s">
        <v>1495</v>
      </c>
      <c r="R75" s="2" t="s">
        <v>3186</v>
      </c>
      <c r="T75" s="2" t="s">
        <v>3187</v>
      </c>
      <c r="U75" s="2" t="s">
        <v>3188</v>
      </c>
    </row>
    <row r="76" spans="1:70" s="2" customFormat="1" ht="13" x14ac:dyDescent="0.3">
      <c r="A76" s="2" t="s">
        <v>47</v>
      </c>
      <c r="B76" s="2" t="s">
        <v>35</v>
      </c>
      <c r="C76" s="6" t="s">
        <v>23</v>
      </c>
      <c r="D76" s="2" t="s">
        <v>31</v>
      </c>
      <c r="E76" s="2" t="s">
        <v>41</v>
      </c>
      <c r="F76" s="2" t="s">
        <v>32</v>
      </c>
      <c r="G76" s="2" t="s">
        <v>33</v>
      </c>
      <c r="H76" s="2" t="s">
        <v>10</v>
      </c>
      <c r="I76" s="2" t="s">
        <v>34</v>
      </c>
      <c r="K76" s="2" t="s">
        <v>36</v>
      </c>
      <c r="L76" s="2" t="s">
        <v>37</v>
      </c>
      <c r="M76" s="2" t="s">
        <v>14</v>
      </c>
      <c r="P76" s="2" t="s">
        <v>38</v>
      </c>
      <c r="R76" s="2" t="s">
        <v>18</v>
      </c>
      <c r="S76" s="2" t="s">
        <v>18</v>
      </c>
      <c r="U76" s="2" t="s">
        <v>39</v>
      </c>
      <c r="V76" s="2" t="s">
        <v>40</v>
      </c>
      <c r="Y76" s="2" t="s">
        <v>42</v>
      </c>
      <c r="Z76" s="2" t="s">
        <v>43</v>
      </c>
      <c r="AB76" s="2" t="s">
        <v>44</v>
      </c>
      <c r="AC76" s="2" t="s">
        <v>45</v>
      </c>
      <c r="AE76" s="2" t="s">
        <v>46</v>
      </c>
    </row>
    <row r="77" spans="1:70" s="2" customFormat="1" ht="13" x14ac:dyDescent="0.3">
      <c r="A77" s="2" t="s">
        <v>3856</v>
      </c>
      <c r="B77" s="2" t="s">
        <v>3800</v>
      </c>
      <c r="C77" s="9">
        <v>2021</v>
      </c>
      <c r="D77" s="2" t="s">
        <v>3799</v>
      </c>
      <c r="E77" s="2" t="s">
        <v>3801</v>
      </c>
      <c r="F77" s="2" t="s">
        <v>3805</v>
      </c>
      <c r="G77" s="2" t="str">
        <f>"21947511"</f>
        <v>21947511</v>
      </c>
      <c r="I77" s="2" t="str">
        <f>"20210901"</f>
        <v>20210901</v>
      </c>
      <c r="J77" s="2">
        <v>9</v>
      </c>
      <c r="N77" s="2" t="s">
        <v>3802</v>
      </c>
      <c r="O77" s="2" t="s">
        <v>3803</v>
      </c>
      <c r="P77" s="2" t="s">
        <v>2108</v>
      </c>
      <c r="Q77" s="2" t="s">
        <v>1495</v>
      </c>
      <c r="R77" s="2" t="s">
        <v>3804</v>
      </c>
      <c r="T77" s="2" t="s">
        <v>3805</v>
      </c>
      <c r="U77" s="2" t="s">
        <v>3806</v>
      </c>
    </row>
    <row r="78" spans="1:70" s="2" customFormat="1" ht="13" x14ac:dyDescent="0.3">
      <c r="A78" s="2" t="s">
        <v>11404</v>
      </c>
      <c r="B78" s="2" t="s">
        <v>11167</v>
      </c>
      <c r="C78" s="9" t="s">
        <v>7891</v>
      </c>
      <c r="D78" s="2" t="s">
        <v>11168</v>
      </c>
      <c r="E78" s="2" t="s">
        <v>11169</v>
      </c>
      <c r="U78" s="2" t="s">
        <v>7891</v>
      </c>
      <c r="V78" s="2" t="s">
        <v>11170</v>
      </c>
      <c r="W78" s="2" t="s">
        <v>7891</v>
      </c>
      <c r="X78" s="2" t="s">
        <v>7891</v>
      </c>
      <c r="Y78" s="2" t="s">
        <v>7891</v>
      </c>
      <c r="Z78" s="2" t="s">
        <v>7891</v>
      </c>
      <c r="AA78" s="2" t="s">
        <v>11171</v>
      </c>
      <c r="AB78" s="2" t="s">
        <v>11172</v>
      </c>
      <c r="AC78" s="2" t="s">
        <v>7891</v>
      </c>
      <c r="AD78" s="2" t="s">
        <v>7891</v>
      </c>
      <c r="AE78" s="2" t="s">
        <v>7891</v>
      </c>
      <c r="AF78" s="2" t="s">
        <v>7891</v>
      </c>
      <c r="AG78" s="2" t="s">
        <v>7891</v>
      </c>
      <c r="AH78" s="2" t="s">
        <v>7891</v>
      </c>
      <c r="AI78" s="2" t="s">
        <v>7891</v>
      </c>
      <c r="AJ78" s="2" t="s">
        <v>7891</v>
      </c>
      <c r="AK78" s="2" t="s">
        <v>7891</v>
      </c>
      <c r="AL78" s="2" t="s">
        <v>7891</v>
      </c>
      <c r="AM78" s="2" t="s">
        <v>7891</v>
      </c>
      <c r="AN78" s="2" t="s">
        <v>7891</v>
      </c>
      <c r="AO78" s="2" t="s">
        <v>11173</v>
      </c>
      <c r="AP78" s="2" t="s">
        <v>7891</v>
      </c>
      <c r="AQ78" s="2" t="s">
        <v>7891</v>
      </c>
      <c r="AR78" s="2" t="s">
        <v>7891</v>
      </c>
      <c r="AS78" s="2" t="s">
        <v>7891</v>
      </c>
      <c r="AT78" s="2" t="s">
        <v>9244</v>
      </c>
      <c r="AU78" s="2">
        <v>2020</v>
      </c>
      <c r="AV78" s="2">
        <v>6</v>
      </c>
      <c r="AW78" s="2">
        <v>40</v>
      </c>
      <c r="AX78" s="2" t="s">
        <v>7891</v>
      </c>
      <c r="AY78" s="2" t="s">
        <v>7891</v>
      </c>
      <c r="AZ78" s="2" t="s">
        <v>7891</v>
      </c>
      <c r="BA78" s="2" t="s">
        <v>7891</v>
      </c>
      <c r="BB78" s="2" t="s">
        <v>7891</v>
      </c>
      <c r="BC78" s="2" t="s">
        <v>7891</v>
      </c>
      <c r="BD78" s="2" t="s">
        <v>11174</v>
      </c>
      <c r="BE78" s="2" t="s">
        <v>11175</v>
      </c>
      <c r="BF78" s="2" t="s">
        <v>7891</v>
      </c>
      <c r="BG78" s="2" t="s">
        <v>7891</v>
      </c>
      <c r="BH78" s="2" t="s">
        <v>7891</v>
      </c>
      <c r="BI78" s="2" t="s">
        <v>7891</v>
      </c>
      <c r="BJ78" s="2" t="s">
        <v>7891</v>
      </c>
      <c r="BK78" s="2" t="s">
        <v>7891</v>
      </c>
      <c r="BL78" s="2" t="s">
        <v>7891</v>
      </c>
      <c r="BM78" s="2">
        <v>32998893</v>
      </c>
      <c r="BN78" s="2" t="s">
        <v>7891</v>
      </c>
      <c r="BO78" s="2" t="s">
        <v>7891</v>
      </c>
      <c r="BP78" s="2" t="s">
        <v>7891</v>
      </c>
      <c r="BQ78" s="2" t="s">
        <v>7891</v>
      </c>
      <c r="BR78" s="2" t="s">
        <v>11176</v>
      </c>
    </row>
    <row r="79" spans="1:70" s="2" customFormat="1" ht="13" x14ac:dyDescent="0.3">
      <c r="A79" s="2" t="s">
        <v>7079</v>
      </c>
      <c r="B79" s="2" t="s">
        <v>7155</v>
      </c>
      <c r="C79" s="9">
        <v>2021</v>
      </c>
      <c r="D79" s="2" t="s">
        <v>7154</v>
      </c>
      <c r="E79" s="2" t="s">
        <v>7158</v>
      </c>
      <c r="G79" s="2" t="s">
        <v>7156</v>
      </c>
      <c r="H79" s="2" t="s">
        <v>7157</v>
      </c>
      <c r="K79" s="11">
        <v>44309</v>
      </c>
      <c r="N79" s="2" t="s">
        <v>7159</v>
      </c>
    </row>
    <row r="80" spans="1:70" s="2" customFormat="1" ht="13" x14ac:dyDescent="0.3">
      <c r="A80" s="2" t="s">
        <v>6816</v>
      </c>
      <c r="B80" s="2" t="s">
        <v>6448</v>
      </c>
      <c r="C80" s="9">
        <v>2022</v>
      </c>
      <c r="D80" s="2" t="s">
        <v>6447</v>
      </c>
      <c r="E80" s="2" t="s">
        <v>6451</v>
      </c>
      <c r="G80" s="2" t="s">
        <v>6449</v>
      </c>
      <c r="H80" s="2" t="s">
        <v>6450</v>
      </c>
      <c r="K80" s="11">
        <v>44698</v>
      </c>
      <c r="N80" s="2" t="s">
        <v>6452</v>
      </c>
    </row>
    <row r="81" spans="1:70" s="2" customFormat="1" ht="13" x14ac:dyDescent="0.3">
      <c r="A81" s="2" t="s">
        <v>6816</v>
      </c>
      <c r="B81" s="2" t="s">
        <v>6466</v>
      </c>
      <c r="C81" s="9">
        <v>2022</v>
      </c>
      <c r="D81" s="2" t="s">
        <v>6465</v>
      </c>
      <c r="E81" s="2" t="s">
        <v>6135</v>
      </c>
      <c r="G81" s="2" t="s">
        <v>6467</v>
      </c>
      <c r="H81" s="2" t="s">
        <v>6468</v>
      </c>
      <c r="K81" s="11">
        <v>44558</v>
      </c>
      <c r="N81" s="2" t="s">
        <v>6469</v>
      </c>
    </row>
    <row r="82" spans="1:70" s="2" customFormat="1" ht="13" x14ac:dyDescent="0.3">
      <c r="A82" s="2" t="s">
        <v>6816</v>
      </c>
      <c r="B82" s="2" t="s">
        <v>4563</v>
      </c>
      <c r="C82" s="9">
        <v>2021</v>
      </c>
      <c r="D82" s="2" t="s">
        <v>4562</v>
      </c>
      <c r="E82" s="2" t="s">
        <v>4566</v>
      </c>
      <c r="G82" s="2" t="s">
        <v>4564</v>
      </c>
      <c r="H82" s="2" t="s">
        <v>4565</v>
      </c>
      <c r="K82" s="11">
        <v>44546</v>
      </c>
      <c r="L82" s="2" t="s">
        <v>4567</v>
      </c>
      <c r="N82" s="2" t="s">
        <v>4568</v>
      </c>
    </row>
    <row r="83" spans="1:70" s="2" customFormat="1" ht="13" x14ac:dyDescent="0.3">
      <c r="A83" s="2" t="s">
        <v>6816</v>
      </c>
      <c r="B83" s="2" t="s">
        <v>4343</v>
      </c>
      <c r="C83" s="9">
        <v>2021</v>
      </c>
      <c r="D83" s="2" t="s">
        <v>4342</v>
      </c>
      <c r="E83" s="2" t="s">
        <v>4346</v>
      </c>
      <c r="G83" s="2" t="s">
        <v>4344</v>
      </c>
      <c r="H83" s="2" t="s">
        <v>4345</v>
      </c>
      <c r="K83" s="11">
        <v>44289</v>
      </c>
      <c r="L83" s="2" t="s">
        <v>4347</v>
      </c>
      <c r="N83" s="2" t="s">
        <v>4348</v>
      </c>
    </row>
    <row r="84" spans="1:70" s="2" customFormat="1" ht="13" x14ac:dyDescent="0.3">
      <c r="A84" s="2" t="s">
        <v>3856</v>
      </c>
      <c r="B84" s="2" t="s">
        <v>2210</v>
      </c>
      <c r="C84" s="9">
        <v>2021</v>
      </c>
      <c r="D84" s="2" t="s">
        <v>2209</v>
      </c>
      <c r="E84" s="2" t="s">
        <v>2211</v>
      </c>
      <c r="F84" s="2" t="s">
        <v>2214</v>
      </c>
      <c r="G84" s="2" t="str">
        <f>"09545794"</f>
        <v>09545794</v>
      </c>
      <c r="I84" s="2" t="str">
        <f>"20210325"</f>
        <v>20210325</v>
      </c>
      <c r="N84" s="2" t="s">
        <v>2212</v>
      </c>
      <c r="O84" s="2" t="s">
        <v>2213</v>
      </c>
      <c r="P84" s="2" t="s">
        <v>466</v>
      </c>
      <c r="Q84" s="2" t="s">
        <v>2054</v>
      </c>
      <c r="R84" s="2" t="s">
        <v>2055</v>
      </c>
      <c r="T84" s="2" t="s">
        <v>2214</v>
      </c>
      <c r="U84" s="2" t="s">
        <v>2215</v>
      </c>
    </row>
    <row r="85" spans="1:70" s="2" customFormat="1" ht="13" x14ac:dyDescent="0.3">
      <c r="A85" s="2" t="s">
        <v>1827</v>
      </c>
      <c r="B85" s="2" t="s">
        <v>1566</v>
      </c>
      <c r="C85" s="10">
        <v>2022</v>
      </c>
      <c r="D85" s="2" t="s">
        <v>1565</v>
      </c>
      <c r="E85" s="2" t="s">
        <v>535</v>
      </c>
      <c r="G85" s="2" t="str">
        <f>"00266388"</f>
        <v>00266388</v>
      </c>
      <c r="I85" s="2" t="str">
        <f>"Spring2022"</f>
        <v>Spring2022</v>
      </c>
      <c r="J85" s="2">
        <v>84</v>
      </c>
      <c r="K85" s="2">
        <v>1</v>
      </c>
      <c r="L85" s="2">
        <v>14</v>
      </c>
      <c r="M85" s="2">
        <v>0</v>
      </c>
      <c r="N85" s="2">
        <v>155736011</v>
      </c>
      <c r="P85" s="2" t="s">
        <v>536</v>
      </c>
      <c r="Q85" s="2" t="s">
        <v>467</v>
      </c>
      <c r="R85" s="2" t="s">
        <v>1567</v>
      </c>
      <c r="U85" s="2" t="s">
        <v>1568</v>
      </c>
    </row>
    <row r="86" spans="1:70" s="2" customFormat="1" ht="13" x14ac:dyDescent="0.3">
      <c r="A86" s="2" t="s">
        <v>1827</v>
      </c>
      <c r="B86" s="2" t="s">
        <v>1566</v>
      </c>
      <c r="C86" s="10">
        <v>2022</v>
      </c>
      <c r="D86" s="2" t="s">
        <v>1761</v>
      </c>
      <c r="E86" s="2" t="s">
        <v>1762</v>
      </c>
      <c r="G86" s="2" t="str">
        <f>"00168335"</f>
        <v>00168335</v>
      </c>
      <c r="I86" s="2" t="str">
        <f>"Apr-Jun2022"</f>
        <v>Apr-Jun2022</v>
      </c>
      <c r="J86" s="2">
        <v>82</v>
      </c>
      <c r="K86" s="2">
        <v>2</v>
      </c>
      <c r="L86" s="2">
        <v>20</v>
      </c>
      <c r="M86" s="2">
        <v>0</v>
      </c>
      <c r="N86" s="2">
        <v>156120752</v>
      </c>
      <c r="P86" s="2" t="s">
        <v>1763</v>
      </c>
      <c r="Q86" s="2" t="s">
        <v>1104</v>
      </c>
      <c r="R86" s="2" t="s">
        <v>1764</v>
      </c>
      <c r="U86" s="2" t="s">
        <v>1765</v>
      </c>
    </row>
    <row r="87" spans="1:70" s="2" customFormat="1" ht="13" x14ac:dyDescent="0.3">
      <c r="A87" s="2" t="s">
        <v>1827</v>
      </c>
      <c r="B87" s="2" t="s">
        <v>1566</v>
      </c>
      <c r="C87" s="10" t="str">
        <f>"2021"</f>
        <v>2021</v>
      </c>
      <c r="D87" s="2" t="s">
        <v>1771</v>
      </c>
      <c r="E87" s="2" t="s">
        <v>1134</v>
      </c>
      <c r="G87" s="2" t="str">
        <f>"00286273"</f>
        <v>00286273</v>
      </c>
      <c r="I87" s="2" t="str">
        <f>"Oct2021"</f>
        <v>Oct2021</v>
      </c>
      <c r="J87" s="2">
        <v>66</v>
      </c>
      <c r="K87" s="2">
        <v>4</v>
      </c>
      <c r="L87" s="2">
        <v>10</v>
      </c>
      <c r="M87" s="2">
        <v>0</v>
      </c>
      <c r="N87" s="2">
        <v>152480568</v>
      </c>
      <c r="P87" s="2" t="s">
        <v>1135</v>
      </c>
      <c r="Q87" s="2" t="s">
        <v>1104</v>
      </c>
      <c r="R87" s="2" t="s">
        <v>1766</v>
      </c>
      <c r="U87" s="2" t="s">
        <v>1772</v>
      </c>
    </row>
    <row r="88" spans="1:70" s="2" customFormat="1" ht="13" x14ac:dyDescent="0.3">
      <c r="A88" s="2" t="s">
        <v>3856</v>
      </c>
      <c r="B88" s="2" t="s">
        <v>2143</v>
      </c>
      <c r="C88" s="9">
        <v>2022</v>
      </c>
      <c r="D88" s="2" t="s">
        <v>2142</v>
      </c>
      <c r="E88" s="2" t="s">
        <v>2135</v>
      </c>
      <c r="F88" s="2" t="s">
        <v>2147</v>
      </c>
      <c r="G88" s="2" t="str">
        <f>"1471244X"</f>
        <v>1471244X</v>
      </c>
      <c r="I88" s="2" t="str">
        <f>"20211123"</f>
        <v>20211123</v>
      </c>
      <c r="J88" s="2">
        <v>21</v>
      </c>
      <c r="N88" s="2" t="s">
        <v>2144</v>
      </c>
      <c r="O88" s="2" t="s">
        <v>2145</v>
      </c>
      <c r="P88" s="2" t="s">
        <v>2138</v>
      </c>
      <c r="Q88" s="2" t="s">
        <v>1495</v>
      </c>
      <c r="R88" s="2" t="s">
        <v>2146</v>
      </c>
      <c r="T88" s="2" t="s">
        <v>2147</v>
      </c>
      <c r="U88" s="2" t="s">
        <v>2148</v>
      </c>
    </row>
    <row r="89" spans="1:70" s="2" customFormat="1" ht="13" x14ac:dyDescent="0.3">
      <c r="A89" s="2" t="s">
        <v>6816</v>
      </c>
      <c r="B89" s="2" t="s">
        <v>6804</v>
      </c>
      <c r="C89" s="9">
        <v>2021</v>
      </c>
      <c r="D89" s="2" t="s">
        <v>6803</v>
      </c>
      <c r="E89" s="2" t="s">
        <v>6337</v>
      </c>
      <c r="G89" s="2" t="s">
        <v>6805</v>
      </c>
      <c r="H89" s="2" t="s">
        <v>6806</v>
      </c>
      <c r="K89" s="11">
        <v>43943</v>
      </c>
      <c r="N89" s="2" t="s">
        <v>6807</v>
      </c>
    </row>
    <row r="90" spans="1:70" s="2" customFormat="1" ht="13" x14ac:dyDescent="0.3">
      <c r="A90" s="2" t="s">
        <v>11404</v>
      </c>
      <c r="B90" s="2" t="s">
        <v>10477</v>
      </c>
      <c r="C90" s="9" t="s">
        <v>7891</v>
      </c>
      <c r="D90" s="2" t="s">
        <v>10478</v>
      </c>
      <c r="E90" s="2" t="s">
        <v>10479</v>
      </c>
      <c r="U90" s="2" t="s">
        <v>7891</v>
      </c>
      <c r="V90" s="2" t="s">
        <v>10480</v>
      </c>
      <c r="W90" s="2" t="s">
        <v>7891</v>
      </c>
      <c r="X90" s="2" t="s">
        <v>7891</v>
      </c>
      <c r="Y90" s="2" t="s">
        <v>7891</v>
      </c>
      <c r="Z90" s="2" t="s">
        <v>7891</v>
      </c>
      <c r="AA90" s="2" t="s">
        <v>10481</v>
      </c>
      <c r="AB90" s="2" t="s">
        <v>10482</v>
      </c>
      <c r="AC90" s="2" t="s">
        <v>7891</v>
      </c>
      <c r="AD90" s="2" t="s">
        <v>7891</v>
      </c>
      <c r="AE90" s="2" t="s">
        <v>7891</v>
      </c>
      <c r="AF90" s="2" t="s">
        <v>7891</v>
      </c>
      <c r="AG90" s="2" t="s">
        <v>7891</v>
      </c>
      <c r="AH90" s="2" t="s">
        <v>7891</v>
      </c>
      <c r="AI90" s="2" t="s">
        <v>7891</v>
      </c>
      <c r="AJ90" s="2" t="s">
        <v>7891</v>
      </c>
      <c r="AK90" s="2" t="s">
        <v>7891</v>
      </c>
      <c r="AL90" s="2" t="s">
        <v>7891</v>
      </c>
      <c r="AM90" s="2" t="s">
        <v>7891</v>
      </c>
      <c r="AN90" s="2" t="s">
        <v>7891</v>
      </c>
      <c r="AO90" s="2" t="s">
        <v>10483</v>
      </c>
      <c r="AP90" s="2" t="s">
        <v>7891</v>
      </c>
      <c r="AQ90" s="2" t="s">
        <v>7891</v>
      </c>
      <c r="AR90" s="2" t="s">
        <v>7891</v>
      </c>
      <c r="AS90" s="2" t="s">
        <v>7891</v>
      </c>
      <c r="AT90" s="2" t="s">
        <v>8621</v>
      </c>
      <c r="AU90" s="2">
        <v>2021</v>
      </c>
      <c r="AV90" s="2">
        <v>25</v>
      </c>
      <c r="AW90" s="2" t="s">
        <v>7891</v>
      </c>
      <c r="AX90" s="2" t="s">
        <v>7891</v>
      </c>
      <c r="AY90" s="2" t="s">
        <v>7891</v>
      </c>
      <c r="AZ90" s="2" t="s">
        <v>7891</v>
      </c>
      <c r="BA90" s="2" t="s">
        <v>7891</v>
      </c>
      <c r="BB90" s="2">
        <v>471</v>
      </c>
      <c r="BC90" s="2">
        <v>483</v>
      </c>
      <c r="BD90" s="2" t="s">
        <v>7891</v>
      </c>
      <c r="BE90" s="2" t="s">
        <v>10484</v>
      </c>
      <c r="BF90" s="2" t="s">
        <v>7891</v>
      </c>
      <c r="BG90" s="2" t="s">
        <v>7891</v>
      </c>
      <c r="BH90" s="2" t="s">
        <v>7891</v>
      </c>
      <c r="BI90" s="2" t="s">
        <v>7891</v>
      </c>
      <c r="BJ90" s="2" t="s">
        <v>7891</v>
      </c>
      <c r="BK90" s="2" t="s">
        <v>7891</v>
      </c>
      <c r="BL90" s="2" t="s">
        <v>7891</v>
      </c>
      <c r="BM90" s="2" t="s">
        <v>7891</v>
      </c>
      <c r="BN90" s="2" t="s">
        <v>7891</v>
      </c>
      <c r="BO90" s="2" t="s">
        <v>7891</v>
      </c>
      <c r="BP90" s="2" t="s">
        <v>7891</v>
      </c>
      <c r="BQ90" s="2" t="s">
        <v>7891</v>
      </c>
      <c r="BR90" s="2" t="s">
        <v>10485</v>
      </c>
    </row>
    <row r="91" spans="1:70" s="2" customFormat="1" ht="13" x14ac:dyDescent="0.3">
      <c r="A91" s="2" t="s">
        <v>11410</v>
      </c>
      <c r="B91" s="2" t="s">
        <v>11760</v>
      </c>
      <c r="C91" s="9" t="s">
        <v>7891</v>
      </c>
      <c r="D91" s="2" t="s">
        <v>11761</v>
      </c>
      <c r="E91" s="2" t="s">
        <v>11762</v>
      </c>
      <c r="U91" s="2" t="s">
        <v>7891</v>
      </c>
      <c r="V91" s="2" t="s">
        <v>11763</v>
      </c>
      <c r="W91" s="2" t="s">
        <v>7891</v>
      </c>
      <c r="X91" s="2" t="s">
        <v>7891</v>
      </c>
      <c r="Y91" s="2" t="s">
        <v>7891</v>
      </c>
      <c r="Z91" s="2" t="s">
        <v>7891</v>
      </c>
      <c r="AA91" s="2" t="s">
        <v>7891</v>
      </c>
      <c r="AB91" s="2" t="s">
        <v>11764</v>
      </c>
      <c r="AC91" s="2" t="s">
        <v>7891</v>
      </c>
      <c r="AD91" s="2" t="s">
        <v>7891</v>
      </c>
      <c r="AE91" s="2" t="s">
        <v>7891</v>
      </c>
      <c r="AF91" s="2" t="s">
        <v>7891</v>
      </c>
      <c r="AG91" s="2" t="s">
        <v>7891</v>
      </c>
      <c r="AH91" s="2" t="s">
        <v>7891</v>
      </c>
      <c r="AI91" s="2" t="s">
        <v>7891</v>
      </c>
      <c r="AJ91" s="2" t="s">
        <v>7891</v>
      </c>
      <c r="AK91" s="2" t="s">
        <v>7891</v>
      </c>
      <c r="AL91" s="2" t="s">
        <v>7891</v>
      </c>
      <c r="AM91" s="2" t="s">
        <v>7891</v>
      </c>
      <c r="AN91" s="2" t="s">
        <v>7891</v>
      </c>
      <c r="AO91" s="2" t="s">
        <v>7891</v>
      </c>
      <c r="AP91" s="2" t="s">
        <v>11765</v>
      </c>
      <c r="AQ91" s="2" t="s">
        <v>7891</v>
      </c>
      <c r="AR91" s="2" t="s">
        <v>7891</v>
      </c>
      <c r="AS91" s="2" t="s">
        <v>7891</v>
      </c>
      <c r="AT91" s="2" t="s">
        <v>7916</v>
      </c>
      <c r="AU91" s="2">
        <v>2022</v>
      </c>
      <c r="AV91" s="2">
        <v>11</v>
      </c>
      <c r="AW91" s="2">
        <v>8</v>
      </c>
      <c r="AX91" s="2" t="s">
        <v>7891</v>
      </c>
      <c r="AY91" s="2" t="s">
        <v>7891</v>
      </c>
      <c r="AZ91" s="2" t="s">
        <v>7891</v>
      </c>
      <c r="BA91" s="2" t="s">
        <v>7891</v>
      </c>
      <c r="BB91" s="2" t="s">
        <v>7891</v>
      </c>
      <c r="BC91" s="2" t="s">
        <v>7891</v>
      </c>
      <c r="BD91" s="2">
        <v>1260</v>
      </c>
      <c r="BE91" s="2" t="s">
        <v>11766</v>
      </c>
      <c r="BF91" s="2" t="s">
        <v>7891</v>
      </c>
      <c r="BG91" s="2" t="s">
        <v>7891</v>
      </c>
      <c r="BH91" s="2" t="s">
        <v>7891</v>
      </c>
      <c r="BI91" s="2" t="s">
        <v>7891</v>
      </c>
      <c r="BJ91" s="2" t="s">
        <v>7891</v>
      </c>
      <c r="BK91" s="2" t="s">
        <v>7891</v>
      </c>
      <c r="BL91" s="2" t="s">
        <v>7891</v>
      </c>
      <c r="BM91" s="2">
        <v>35455940</v>
      </c>
      <c r="BN91" s="2" t="s">
        <v>7891</v>
      </c>
      <c r="BO91" s="2" t="s">
        <v>7891</v>
      </c>
      <c r="BP91" s="2" t="s">
        <v>7891</v>
      </c>
      <c r="BQ91" s="2" t="s">
        <v>7891</v>
      </c>
      <c r="BR91" s="2" t="s">
        <v>11767</v>
      </c>
    </row>
    <row r="92" spans="1:70" s="2" customFormat="1" ht="13" x14ac:dyDescent="0.3">
      <c r="A92" s="2" t="s">
        <v>6816</v>
      </c>
      <c r="B92" s="2" t="s">
        <v>5797</v>
      </c>
      <c r="C92" s="9">
        <v>2022</v>
      </c>
      <c r="D92" s="2" t="s">
        <v>5796</v>
      </c>
      <c r="E92" s="2" t="s">
        <v>4240</v>
      </c>
      <c r="G92" s="2" t="s">
        <v>5798</v>
      </c>
      <c r="H92" s="2" t="s">
        <v>5799</v>
      </c>
      <c r="K92" s="11">
        <v>44669</v>
      </c>
      <c r="L92" s="2" t="s">
        <v>5800</v>
      </c>
      <c r="N92" s="2" t="s">
        <v>5801</v>
      </c>
    </row>
    <row r="93" spans="1:70" s="2" customFormat="1" ht="13" x14ac:dyDescent="0.3">
      <c r="A93" s="2" t="s">
        <v>11404</v>
      </c>
      <c r="B93" s="2" t="s">
        <v>8742</v>
      </c>
      <c r="C93" s="9" t="s">
        <v>7891</v>
      </c>
      <c r="D93" s="2" t="s">
        <v>8743</v>
      </c>
      <c r="E93" s="2" t="s">
        <v>8744</v>
      </c>
      <c r="U93" s="2" t="s">
        <v>7891</v>
      </c>
      <c r="V93" s="2" t="s">
        <v>8745</v>
      </c>
      <c r="W93" s="2" t="s">
        <v>7891</v>
      </c>
      <c r="X93" s="2" t="s">
        <v>7891</v>
      </c>
      <c r="Y93" s="2" t="s">
        <v>7891</v>
      </c>
      <c r="Z93" s="2" t="s">
        <v>7891</v>
      </c>
      <c r="AA93" s="2" t="s">
        <v>7891</v>
      </c>
      <c r="AB93" s="2" t="s">
        <v>7891</v>
      </c>
      <c r="AC93" s="2" t="s">
        <v>7891</v>
      </c>
      <c r="AD93" s="2" t="s">
        <v>7891</v>
      </c>
      <c r="AE93" s="2" t="s">
        <v>7891</v>
      </c>
      <c r="AF93" s="2" t="s">
        <v>7891</v>
      </c>
      <c r="AG93" s="2" t="s">
        <v>7891</v>
      </c>
      <c r="AH93" s="2" t="s">
        <v>7891</v>
      </c>
      <c r="AI93" s="2" t="s">
        <v>7891</v>
      </c>
      <c r="AJ93" s="2" t="s">
        <v>7891</v>
      </c>
      <c r="AK93" s="2" t="s">
        <v>7891</v>
      </c>
      <c r="AL93" s="2" t="s">
        <v>7891</v>
      </c>
      <c r="AM93" s="2" t="s">
        <v>7891</v>
      </c>
      <c r="AN93" s="2" t="s">
        <v>7891</v>
      </c>
      <c r="AO93" s="2" t="s">
        <v>8746</v>
      </c>
      <c r="AP93" s="2" t="s">
        <v>8747</v>
      </c>
      <c r="AQ93" s="2" t="s">
        <v>7891</v>
      </c>
      <c r="AR93" s="2" t="s">
        <v>7891</v>
      </c>
      <c r="AS93" s="2" t="s">
        <v>7891</v>
      </c>
      <c r="AT93" s="2" t="s">
        <v>7891</v>
      </c>
      <c r="AU93" s="2" t="s">
        <v>7891</v>
      </c>
      <c r="AV93" s="2" t="s">
        <v>7891</v>
      </c>
      <c r="AW93" s="2" t="s">
        <v>7891</v>
      </c>
      <c r="AX93" s="2" t="s">
        <v>7891</v>
      </c>
      <c r="AY93" s="2" t="s">
        <v>7891</v>
      </c>
      <c r="AZ93" s="2" t="s">
        <v>7891</v>
      </c>
      <c r="BA93" s="2" t="s">
        <v>7891</v>
      </c>
      <c r="BB93" s="2" t="s">
        <v>7891</v>
      </c>
      <c r="BC93" s="2" t="s">
        <v>7891</v>
      </c>
      <c r="BD93" s="2">
        <v>1.0538259211049536E+16</v>
      </c>
      <c r="BE93" s="2" t="s">
        <v>8748</v>
      </c>
      <c r="BF93" s="2" t="s">
        <v>7891</v>
      </c>
      <c r="BG93" s="2" t="s">
        <v>8701</v>
      </c>
      <c r="BH93" s="2" t="s">
        <v>7891</v>
      </c>
      <c r="BI93" s="2" t="s">
        <v>7891</v>
      </c>
      <c r="BJ93" s="2" t="s">
        <v>7891</v>
      </c>
      <c r="BK93" s="2" t="s">
        <v>7891</v>
      </c>
      <c r="BL93" s="2" t="s">
        <v>7891</v>
      </c>
      <c r="BM93" s="2" t="s">
        <v>7891</v>
      </c>
      <c r="BN93" s="2" t="s">
        <v>7891</v>
      </c>
      <c r="BO93" s="2" t="s">
        <v>7891</v>
      </c>
      <c r="BP93" s="2" t="s">
        <v>7891</v>
      </c>
      <c r="BQ93" s="2" t="s">
        <v>7891</v>
      </c>
      <c r="BR93" s="2" t="s">
        <v>8749</v>
      </c>
    </row>
    <row r="94" spans="1:70" s="2" customFormat="1" ht="13" x14ac:dyDescent="0.3">
      <c r="A94" s="2" t="s">
        <v>3856</v>
      </c>
      <c r="B94" s="2" t="s">
        <v>2888</v>
      </c>
      <c r="C94" s="9">
        <v>2021</v>
      </c>
      <c r="D94" s="2" t="s">
        <v>2887</v>
      </c>
      <c r="E94" s="2" t="s">
        <v>2889</v>
      </c>
      <c r="F94" s="2" t="s">
        <v>2893</v>
      </c>
      <c r="G94" s="2" t="str">
        <f>"15622975"</f>
        <v>15622975</v>
      </c>
      <c r="I94" s="2" t="str">
        <f>"20210401"</f>
        <v>20210401</v>
      </c>
      <c r="J94" s="2">
        <v>22</v>
      </c>
      <c r="K94" s="2">
        <v>4</v>
      </c>
      <c r="L94" s="2">
        <v>322</v>
      </c>
      <c r="M94" s="2">
        <v>2</v>
      </c>
      <c r="N94" s="2" t="s">
        <v>2890</v>
      </c>
      <c r="O94" s="2" t="s">
        <v>2891</v>
      </c>
      <c r="P94" s="2" t="s">
        <v>2118</v>
      </c>
      <c r="Q94" s="2" t="s">
        <v>2358</v>
      </c>
      <c r="R94" s="2" t="s">
        <v>2892</v>
      </c>
      <c r="T94" s="2" t="s">
        <v>2893</v>
      </c>
      <c r="U94" s="2" t="s">
        <v>2894</v>
      </c>
    </row>
    <row r="95" spans="1:70" s="2" customFormat="1" ht="13" x14ac:dyDescent="0.3">
      <c r="A95" s="2" t="s">
        <v>6816</v>
      </c>
      <c r="B95" s="2" t="s">
        <v>5095</v>
      </c>
      <c r="C95" s="9">
        <v>2021</v>
      </c>
      <c r="D95" s="2" t="s">
        <v>5094</v>
      </c>
      <c r="E95" s="2" t="s">
        <v>5098</v>
      </c>
      <c r="G95" s="2" t="s">
        <v>5096</v>
      </c>
      <c r="H95" s="2" t="s">
        <v>5097</v>
      </c>
      <c r="K95" s="11">
        <v>43991</v>
      </c>
      <c r="L95" s="2" t="s">
        <v>5099</v>
      </c>
      <c r="M95" s="2" t="s">
        <v>5100</v>
      </c>
      <c r="N95" s="2" t="s">
        <v>5101</v>
      </c>
    </row>
    <row r="96" spans="1:70" s="2" customFormat="1" ht="13" x14ac:dyDescent="0.3">
      <c r="A96" s="2" t="s">
        <v>6816</v>
      </c>
      <c r="B96" s="2" t="s">
        <v>6591</v>
      </c>
      <c r="C96" s="9">
        <v>2022</v>
      </c>
      <c r="D96" s="2" t="s">
        <v>6590</v>
      </c>
      <c r="E96" s="2" t="s">
        <v>6228</v>
      </c>
      <c r="G96" s="2" t="s">
        <v>6592</v>
      </c>
      <c r="H96" s="2" t="s">
        <v>6593</v>
      </c>
      <c r="K96" s="11">
        <v>44700</v>
      </c>
      <c r="N96" s="2" t="s">
        <v>6594</v>
      </c>
    </row>
    <row r="97" spans="1:70" s="2" customFormat="1" ht="13" x14ac:dyDescent="0.3">
      <c r="A97" s="2" t="s">
        <v>6816</v>
      </c>
      <c r="B97" s="2" t="s">
        <v>4459</v>
      </c>
      <c r="C97" s="9">
        <v>2021</v>
      </c>
      <c r="D97" s="2" t="s">
        <v>4458</v>
      </c>
      <c r="E97" s="2" t="s">
        <v>4462</v>
      </c>
      <c r="G97" s="2" t="s">
        <v>4460</v>
      </c>
      <c r="H97" s="2" t="s">
        <v>4461</v>
      </c>
      <c r="K97" s="11">
        <v>44320</v>
      </c>
      <c r="N97" s="2" t="s">
        <v>4463</v>
      </c>
    </row>
    <row r="98" spans="1:70" s="2" customFormat="1" ht="13" x14ac:dyDescent="0.3">
      <c r="A98" s="2" t="s">
        <v>11408</v>
      </c>
      <c r="B98" s="2" t="s">
        <v>11607</v>
      </c>
      <c r="C98" s="9" t="s">
        <v>7891</v>
      </c>
      <c r="D98" s="2" t="s">
        <v>7730</v>
      </c>
      <c r="E98" s="2" t="s">
        <v>11608</v>
      </c>
      <c r="U98" s="2" t="s">
        <v>7891</v>
      </c>
      <c r="V98" s="2" t="s">
        <v>11609</v>
      </c>
      <c r="W98" s="2" t="s">
        <v>7891</v>
      </c>
      <c r="X98" s="2" t="s">
        <v>7891</v>
      </c>
      <c r="Y98" s="2" t="s">
        <v>7891</v>
      </c>
      <c r="Z98" s="2" t="s">
        <v>7891</v>
      </c>
      <c r="AA98" s="2" t="s">
        <v>7891</v>
      </c>
      <c r="AB98" s="2" t="s">
        <v>7891</v>
      </c>
      <c r="AC98" s="2" t="s">
        <v>7891</v>
      </c>
      <c r="AD98" s="2" t="s">
        <v>7891</v>
      </c>
      <c r="AE98" s="2" t="s">
        <v>7891</v>
      </c>
      <c r="AF98" s="2" t="s">
        <v>7891</v>
      </c>
      <c r="AG98" s="2" t="s">
        <v>7891</v>
      </c>
      <c r="AH98" s="2" t="s">
        <v>7891</v>
      </c>
      <c r="AI98" s="2" t="s">
        <v>7891</v>
      </c>
      <c r="AJ98" s="2" t="s">
        <v>7891</v>
      </c>
      <c r="AK98" s="2" t="s">
        <v>7891</v>
      </c>
      <c r="AL98" s="2" t="s">
        <v>7891</v>
      </c>
      <c r="AM98" s="2" t="s">
        <v>7891</v>
      </c>
      <c r="AN98" s="2" t="s">
        <v>7891</v>
      </c>
      <c r="AO98" s="2" t="s">
        <v>11610</v>
      </c>
      <c r="AP98" s="2" t="s">
        <v>7891</v>
      </c>
      <c r="AQ98" s="2" t="s">
        <v>7891</v>
      </c>
      <c r="AR98" s="2" t="s">
        <v>7891</v>
      </c>
      <c r="AS98" s="2" t="s">
        <v>7891</v>
      </c>
      <c r="AT98" s="2" t="s">
        <v>8621</v>
      </c>
      <c r="AU98" s="2">
        <v>2021</v>
      </c>
      <c r="AV98" s="2">
        <v>11</v>
      </c>
      <c r="AW98" s="2">
        <v>1</v>
      </c>
      <c r="AX98" s="2" t="s">
        <v>7891</v>
      </c>
      <c r="AY98" s="2" t="s">
        <v>7891</v>
      </c>
      <c r="AZ98" s="2" t="s">
        <v>7891</v>
      </c>
      <c r="BA98" s="2" t="s">
        <v>7891</v>
      </c>
      <c r="BB98" s="2" t="s">
        <v>7891</v>
      </c>
      <c r="BC98" s="2" t="s">
        <v>7891</v>
      </c>
      <c r="BD98" s="2">
        <v>2158244020986157</v>
      </c>
      <c r="BE98" s="2" t="s">
        <v>7732</v>
      </c>
      <c r="BF98" s="2" t="s">
        <v>7891</v>
      </c>
      <c r="BG98" s="2" t="s">
        <v>7891</v>
      </c>
      <c r="BH98" s="2" t="s">
        <v>7891</v>
      </c>
      <c r="BI98" s="2" t="s">
        <v>7891</v>
      </c>
      <c r="BJ98" s="2" t="s">
        <v>7891</v>
      </c>
      <c r="BK98" s="2" t="s">
        <v>7891</v>
      </c>
      <c r="BL98" s="2" t="s">
        <v>7891</v>
      </c>
      <c r="BM98" s="2" t="s">
        <v>7891</v>
      </c>
      <c r="BN98" s="2" t="s">
        <v>7891</v>
      </c>
      <c r="BO98" s="2" t="s">
        <v>7891</v>
      </c>
      <c r="BP98" s="2" t="s">
        <v>7891</v>
      </c>
      <c r="BQ98" s="2" t="s">
        <v>7891</v>
      </c>
      <c r="BR98" s="2" t="s">
        <v>11611</v>
      </c>
    </row>
    <row r="99" spans="1:70" s="2" customFormat="1" ht="13" x14ac:dyDescent="0.3">
      <c r="A99" s="2" t="s">
        <v>11404</v>
      </c>
      <c r="B99" s="2" t="s">
        <v>10405</v>
      </c>
      <c r="C99" s="9" t="s">
        <v>7891</v>
      </c>
      <c r="D99" s="2" t="s">
        <v>5058</v>
      </c>
      <c r="E99" s="2" t="s">
        <v>8704</v>
      </c>
      <c r="U99" s="2" t="s">
        <v>7891</v>
      </c>
      <c r="V99" s="2" t="s">
        <v>10406</v>
      </c>
      <c r="W99" s="2" t="s">
        <v>7891</v>
      </c>
      <c r="X99" s="2" t="s">
        <v>7891</v>
      </c>
      <c r="Y99" s="2" t="s">
        <v>7891</v>
      </c>
      <c r="Z99" s="2" t="s">
        <v>7891</v>
      </c>
      <c r="AA99" s="2" t="s">
        <v>7891</v>
      </c>
      <c r="AB99" s="2" t="s">
        <v>10407</v>
      </c>
      <c r="AC99" s="2" t="s">
        <v>7891</v>
      </c>
      <c r="AD99" s="2" t="s">
        <v>7891</v>
      </c>
      <c r="AE99" s="2" t="s">
        <v>7891</v>
      </c>
      <c r="AF99" s="2" t="s">
        <v>7891</v>
      </c>
      <c r="AG99" s="2" t="s">
        <v>7891</v>
      </c>
      <c r="AH99" s="2" t="s">
        <v>7891</v>
      </c>
      <c r="AI99" s="2" t="s">
        <v>7891</v>
      </c>
      <c r="AJ99" s="2" t="s">
        <v>7891</v>
      </c>
      <c r="AK99" s="2" t="s">
        <v>7891</v>
      </c>
      <c r="AL99" s="2" t="s">
        <v>7891</v>
      </c>
      <c r="AM99" s="2" t="s">
        <v>7891</v>
      </c>
      <c r="AN99" s="2" t="s">
        <v>7891</v>
      </c>
      <c r="AO99" s="2" t="s">
        <v>8708</v>
      </c>
      <c r="AP99" s="2" t="s">
        <v>8709</v>
      </c>
      <c r="AQ99" s="2" t="s">
        <v>7891</v>
      </c>
      <c r="AR99" s="2" t="s">
        <v>7891</v>
      </c>
      <c r="AS99" s="2" t="s">
        <v>7891</v>
      </c>
      <c r="AT99" s="2" t="s">
        <v>7891</v>
      </c>
      <c r="AU99" s="2" t="s">
        <v>7891</v>
      </c>
      <c r="AV99" s="2" t="s">
        <v>7891</v>
      </c>
      <c r="AW99" s="2" t="s">
        <v>7891</v>
      </c>
      <c r="AX99" s="2" t="s">
        <v>7891</v>
      </c>
      <c r="AY99" s="2" t="s">
        <v>7891</v>
      </c>
      <c r="AZ99" s="2" t="s">
        <v>7891</v>
      </c>
      <c r="BA99" s="2" t="s">
        <v>7891</v>
      </c>
      <c r="BB99" s="2" t="s">
        <v>7891</v>
      </c>
      <c r="BC99" s="2" t="s">
        <v>7891</v>
      </c>
      <c r="BD99" s="2" t="s">
        <v>7891</v>
      </c>
      <c r="BE99" s="2" t="s">
        <v>5063</v>
      </c>
      <c r="BF99" s="2" t="s">
        <v>7891</v>
      </c>
      <c r="BG99" s="2" t="s">
        <v>10364</v>
      </c>
      <c r="BH99" s="2" t="s">
        <v>7891</v>
      </c>
      <c r="BI99" s="2" t="s">
        <v>7891</v>
      </c>
      <c r="BJ99" s="2" t="s">
        <v>7891</v>
      </c>
      <c r="BK99" s="2" t="s">
        <v>7891</v>
      </c>
      <c r="BL99" s="2" t="s">
        <v>7891</v>
      </c>
      <c r="BM99" s="2">
        <v>33432860</v>
      </c>
      <c r="BN99" s="2" t="s">
        <v>7891</v>
      </c>
      <c r="BO99" s="2" t="s">
        <v>7891</v>
      </c>
      <c r="BP99" s="2" t="s">
        <v>7891</v>
      </c>
      <c r="BQ99" s="2" t="s">
        <v>7891</v>
      </c>
      <c r="BR99" s="2" t="s">
        <v>10408</v>
      </c>
    </row>
    <row r="100" spans="1:70" s="2" customFormat="1" ht="13" x14ac:dyDescent="0.3">
      <c r="A100" s="2" t="s">
        <v>11404</v>
      </c>
      <c r="B100" s="2" t="s">
        <v>8069</v>
      </c>
      <c r="C100" s="9" t="s">
        <v>7891</v>
      </c>
      <c r="D100" s="2" t="s">
        <v>8070</v>
      </c>
      <c r="E100" s="2" t="s">
        <v>8071</v>
      </c>
      <c r="U100" s="2" t="s">
        <v>7891</v>
      </c>
      <c r="V100" s="2" t="s">
        <v>8072</v>
      </c>
      <c r="W100" s="2" t="s">
        <v>7891</v>
      </c>
      <c r="X100" s="2" t="s">
        <v>7891</v>
      </c>
      <c r="Y100" s="2" t="s">
        <v>7891</v>
      </c>
      <c r="Z100" s="2" t="s">
        <v>7891</v>
      </c>
      <c r="AA100" s="2" t="s">
        <v>7891</v>
      </c>
      <c r="AB100" s="2" t="s">
        <v>7891</v>
      </c>
      <c r="AC100" s="2" t="s">
        <v>7891</v>
      </c>
      <c r="AD100" s="2" t="s">
        <v>7891</v>
      </c>
      <c r="AE100" s="2" t="s">
        <v>7891</v>
      </c>
      <c r="AF100" s="2" t="s">
        <v>7891</v>
      </c>
      <c r="AG100" s="2" t="s">
        <v>7891</v>
      </c>
      <c r="AH100" s="2" t="s">
        <v>7891</v>
      </c>
      <c r="AI100" s="2" t="s">
        <v>7891</v>
      </c>
      <c r="AJ100" s="2" t="s">
        <v>7891</v>
      </c>
      <c r="AK100" s="2" t="s">
        <v>7891</v>
      </c>
      <c r="AL100" s="2" t="s">
        <v>7891</v>
      </c>
      <c r="AM100" s="2" t="s">
        <v>7891</v>
      </c>
      <c r="AN100" s="2" t="s">
        <v>7891</v>
      </c>
      <c r="AO100" s="2" t="s">
        <v>8073</v>
      </c>
      <c r="AP100" s="2" t="s">
        <v>8074</v>
      </c>
      <c r="AQ100" s="2" t="s">
        <v>7891</v>
      </c>
      <c r="AR100" s="2" t="s">
        <v>7891</v>
      </c>
      <c r="AS100" s="2" t="s">
        <v>7891</v>
      </c>
      <c r="AT100" s="2" t="s">
        <v>7967</v>
      </c>
      <c r="AU100" s="2">
        <v>2022</v>
      </c>
      <c r="AV100" s="2">
        <v>23</v>
      </c>
      <c r="AW100" s="2">
        <v>3</v>
      </c>
      <c r="AX100" s="2" t="s">
        <v>7891</v>
      </c>
      <c r="AY100" s="2" t="s">
        <v>7891</v>
      </c>
      <c r="AZ100" s="2" t="s">
        <v>7891</v>
      </c>
      <c r="BA100" s="2" t="s">
        <v>7891</v>
      </c>
      <c r="BB100" s="2">
        <v>123</v>
      </c>
      <c r="BC100" s="2">
        <v>125</v>
      </c>
      <c r="BD100" s="2" t="s">
        <v>7891</v>
      </c>
      <c r="BE100" s="2" t="s">
        <v>8075</v>
      </c>
      <c r="BF100" s="2" t="s">
        <v>7891</v>
      </c>
      <c r="BG100" s="2" t="s">
        <v>7891</v>
      </c>
      <c r="BH100" s="2" t="s">
        <v>7891</v>
      </c>
      <c r="BI100" s="2" t="s">
        <v>7891</v>
      </c>
      <c r="BJ100" s="2" t="s">
        <v>7891</v>
      </c>
      <c r="BK100" s="2" t="s">
        <v>7891</v>
      </c>
      <c r="BL100" s="2" t="s">
        <v>7891</v>
      </c>
      <c r="BM100" s="2" t="s">
        <v>7891</v>
      </c>
      <c r="BN100" s="2" t="s">
        <v>7891</v>
      </c>
      <c r="BO100" s="2" t="s">
        <v>7891</v>
      </c>
      <c r="BP100" s="2" t="s">
        <v>7891</v>
      </c>
      <c r="BQ100" s="2" t="s">
        <v>7891</v>
      </c>
      <c r="BR100" s="2" t="s">
        <v>8076</v>
      </c>
    </row>
    <row r="101" spans="1:70" s="2" customFormat="1" ht="13" x14ac:dyDescent="0.3">
      <c r="A101" s="2" t="s">
        <v>2014</v>
      </c>
      <c r="B101" s="2" t="s">
        <v>2019</v>
      </c>
      <c r="C101" s="10" t="str">
        <f>"2021"</f>
        <v>2021</v>
      </c>
      <c r="D101" s="2" t="s">
        <v>2018</v>
      </c>
      <c r="E101" s="2" t="s">
        <v>2020</v>
      </c>
      <c r="F101" s="2" t="s">
        <v>2024</v>
      </c>
      <c r="G101" s="2" t="str">
        <f>"20848021"</f>
        <v>20848021</v>
      </c>
      <c r="I101" s="2" t="str">
        <f>"2021"</f>
        <v>2021</v>
      </c>
      <c r="J101" s="2">
        <v>10</v>
      </c>
      <c r="K101" s="2">
        <v>2</v>
      </c>
      <c r="L101" s="2">
        <v>51</v>
      </c>
      <c r="M101" s="2">
        <v>7</v>
      </c>
      <c r="N101" s="2">
        <v>154092532</v>
      </c>
      <c r="O101" s="2" t="s">
        <v>2021</v>
      </c>
      <c r="P101" s="2" t="s">
        <v>2022</v>
      </c>
      <c r="Q101" s="2" t="s">
        <v>442</v>
      </c>
      <c r="R101" s="2" t="s">
        <v>2023</v>
      </c>
      <c r="U101" s="2" t="s">
        <v>2025</v>
      </c>
    </row>
    <row r="102" spans="1:70" s="2" customFormat="1" ht="13" x14ac:dyDescent="0.3">
      <c r="A102" s="2" t="s">
        <v>1827</v>
      </c>
      <c r="B102" s="2" t="s">
        <v>1570</v>
      </c>
      <c r="C102" s="10" t="str">
        <f>"2021"</f>
        <v>2021</v>
      </c>
      <c r="D102" s="2" t="s">
        <v>1569</v>
      </c>
      <c r="E102" s="2" t="s">
        <v>592</v>
      </c>
      <c r="F102" s="2" t="s">
        <v>1573</v>
      </c>
      <c r="G102" s="2" t="str">
        <f>"01650327"</f>
        <v>01650327</v>
      </c>
      <c r="I102" s="2" t="str">
        <f>"Dec2021"</f>
        <v>Dec2021</v>
      </c>
      <c r="J102" s="2">
        <v>295</v>
      </c>
      <c r="L102" s="2">
        <v>1032</v>
      </c>
      <c r="M102" s="2">
        <v>8</v>
      </c>
      <c r="N102" s="2">
        <v>153096388</v>
      </c>
      <c r="O102" s="2" t="s">
        <v>1571</v>
      </c>
      <c r="P102" s="2" t="s">
        <v>449</v>
      </c>
      <c r="Q102" s="2" t="s">
        <v>442</v>
      </c>
      <c r="R102" s="2" t="s">
        <v>1572</v>
      </c>
      <c r="U102" s="2" t="s">
        <v>1574</v>
      </c>
    </row>
    <row r="103" spans="1:70" s="2" customFormat="1" ht="13" x14ac:dyDescent="0.3">
      <c r="A103" s="2" t="s">
        <v>7858</v>
      </c>
      <c r="B103" s="2" t="s">
        <v>7776</v>
      </c>
      <c r="C103" s="9">
        <v>2021</v>
      </c>
      <c r="D103" s="2" t="s">
        <v>7777</v>
      </c>
      <c r="E103" s="2" t="s">
        <v>7778</v>
      </c>
      <c r="G103" s="2">
        <v>17</v>
      </c>
      <c r="H103" s="2">
        <v>10</v>
      </c>
      <c r="J103" s="2">
        <v>2137</v>
      </c>
      <c r="K103" s="2">
        <v>2139</v>
      </c>
      <c r="N103" s="2" t="s">
        <v>7127</v>
      </c>
      <c r="O103" s="2" t="s">
        <v>7779</v>
      </c>
      <c r="P103" s="2" t="s">
        <v>467</v>
      </c>
      <c r="Q103" s="2" t="s">
        <v>7218</v>
      </c>
      <c r="R103" s="2" t="s">
        <v>7226</v>
      </c>
      <c r="S103" s="2" t="s">
        <v>7219</v>
      </c>
      <c r="T103" s="2" t="s">
        <v>7780</v>
      </c>
    </row>
    <row r="104" spans="1:70" s="2" customFormat="1" ht="13" x14ac:dyDescent="0.3">
      <c r="A104" s="2" t="s">
        <v>6816</v>
      </c>
      <c r="B104" s="2" t="s">
        <v>6225</v>
      </c>
      <c r="C104" s="9">
        <v>2022</v>
      </c>
      <c r="D104" s="2" t="s">
        <v>6224</v>
      </c>
      <c r="E104" s="2" t="s">
        <v>6228</v>
      </c>
      <c r="G104" s="2" t="s">
        <v>6226</v>
      </c>
      <c r="H104" s="2" t="s">
        <v>6227</v>
      </c>
      <c r="K104" s="11">
        <v>44629</v>
      </c>
      <c r="N104" s="2" t="s">
        <v>6229</v>
      </c>
    </row>
    <row r="105" spans="1:70" s="2" customFormat="1" ht="13" x14ac:dyDescent="0.3">
      <c r="A105" s="2" t="s">
        <v>11404</v>
      </c>
      <c r="B105" s="2" t="s">
        <v>10931</v>
      </c>
      <c r="C105" s="9" t="s">
        <v>7891</v>
      </c>
      <c r="D105" s="2" t="s">
        <v>5689</v>
      </c>
      <c r="E105" s="2" t="s">
        <v>9498</v>
      </c>
      <c r="U105" s="2" t="s">
        <v>7891</v>
      </c>
      <c r="V105" s="2" t="s">
        <v>10932</v>
      </c>
      <c r="W105" s="2" t="s">
        <v>7891</v>
      </c>
      <c r="X105" s="2" t="s">
        <v>7891</v>
      </c>
      <c r="Y105" s="2" t="s">
        <v>7891</v>
      </c>
      <c r="Z105" s="2" t="s">
        <v>7891</v>
      </c>
      <c r="AA105" s="2" t="s">
        <v>7891</v>
      </c>
      <c r="AB105" s="2" t="s">
        <v>7891</v>
      </c>
      <c r="AC105" s="2" t="s">
        <v>7891</v>
      </c>
      <c r="AD105" s="2" t="s">
        <v>7891</v>
      </c>
      <c r="AE105" s="2" t="s">
        <v>7891</v>
      </c>
      <c r="AF105" s="2" t="s">
        <v>7891</v>
      </c>
      <c r="AG105" s="2" t="s">
        <v>7891</v>
      </c>
      <c r="AH105" s="2" t="s">
        <v>7891</v>
      </c>
      <c r="AI105" s="2" t="s">
        <v>7891</v>
      </c>
      <c r="AJ105" s="2" t="s">
        <v>7891</v>
      </c>
      <c r="AK105" s="2" t="s">
        <v>7891</v>
      </c>
      <c r="AL105" s="2" t="s">
        <v>7891</v>
      </c>
      <c r="AM105" s="2" t="s">
        <v>7891</v>
      </c>
      <c r="AN105" s="2" t="s">
        <v>7891</v>
      </c>
      <c r="AO105" s="2" t="s">
        <v>7891</v>
      </c>
      <c r="AP105" s="2" t="s">
        <v>8438</v>
      </c>
      <c r="AQ105" s="2" t="s">
        <v>7891</v>
      </c>
      <c r="AR105" s="2" t="s">
        <v>7891</v>
      </c>
      <c r="AS105" s="2" t="s">
        <v>7891</v>
      </c>
      <c r="AT105" s="2" t="s">
        <v>10933</v>
      </c>
      <c r="AU105" s="2">
        <v>2020</v>
      </c>
      <c r="AV105" s="2">
        <v>12</v>
      </c>
      <c r="AW105" s="2">
        <v>11</v>
      </c>
      <c r="AX105" s="2" t="s">
        <v>7891</v>
      </c>
      <c r="AY105" s="2" t="s">
        <v>7891</v>
      </c>
      <c r="AZ105" s="2" t="s">
        <v>7891</v>
      </c>
      <c r="BA105" s="2" t="s">
        <v>7891</v>
      </c>
      <c r="BB105" s="2" t="s">
        <v>7891</v>
      </c>
      <c r="BC105" s="2" t="s">
        <v>7891</v>
      </c>
      <c r="BD105" s="2" t="s">
        <v>10934</v>
      </c>
      <c r="BE105" s="2" t="s">
        <v>5694</v>
      </c>
      <c r="BF105" s="2" t="s">
        <v>7891</v>
      </c>
      <c r="BG105" s="2" t="s">
        <v>7891</v>
      </c>
      <c r="BH105" s="2" t="s">
        <v>7891</v>
      </c>
      <c r="BI105" s="2" t="s">
        <v>7891</v>
      </c>
      <c r="BJ105" s="2" t="s">
        <v>7891</v>
      </c>
      <c r="BK105" s="2" t="s">
        <v>7891</v>
      </c>
      <c r="BL105" s="2" t="s">
        <v>7891</v>
      </c>
      <c r="BM105" s="2">
        <v>33403170</v>
      </c>
      <c r="BN105" s="2" t="s">
        <v>7891</v>
      </c>
      <c r="BO105" s="2" t="s">
        <v>7891</v>
      </c>
      <c r="BP105" s="2" t="s">
        <v>7891</v>
      </c>
      <c r="BQ105" s="2" t="s">
        <v>7891</v>
      </c>
      <c r="BR105" s="2" t="s">
        <v>10935</v>
      </c>
    </row>
    <row r="106" spans="1:70" s="2" customFormat="1" ht="13" x14ac:dyDescent="0.3">
      <c r="A106" s="2" t="s">
        <v>3856</v>
      </c>
      <c r="B106" s="2" t="s">
        <v>2800</v>
      </c>
      <c r="C106" s="9">
        <v>2021</v>
      </c>
      <c r="D106" s="2" t="s">
        <v>2799</v>
      </c>
      <c r="E106" s="2" t="s">
        <v>2151</v>
      </c>
      <c r="F106" s="2" t="s">
        <v>2803</v>
      </c>
      <c r="G106" s="2" t="str">
        <f>"03630234"</f>
        <v>03630234</v>
      </c>
      <c r="I106" s="2" t="str">
        <f>"20211005"</f>
        <v>20211005</v>
      </c>
      <c r="N106" s="2" t="s">
        <v>2801</v>
      </c>
      <c r="O106" s="2" t="s">
        <v>2802</v>
      </c>
      <c r="P106" s="2" t="s">
        <v>2053</v>
      </c>
      <c r="Q106" s="2" t="s">
        <v>2054</v>
      </c>
      <c r="R106" s="2" t="s">
        <v>2055</v>
      </c>
      <c r="T106" s="2" t="s">
        <v>2803</v>
      </c>
      <c r="U106" s="2" t="s">
        <v>2804</v>
      </c>
    </row>
    <row r="107" spans="1:70" s="2" customFormat="1" ht="13" x14ac:dyDescent="0.3">
      <c r="A107" s="2" t="s">
        <v>3856</v>
      </c>
      <c r="B107" s="2" t="s">
        <v>3545</v>
      </c>
      <c r="C107" s="9">
        <v>2022</v>
      </c>
      <c r="D107" s="2" t="s">
        <v>3544</v>
      </c>
      <c r="E107" s="2" t="s">
        <v>2171</v>
      </c>
      <c r="F107" s="2" t="s">
        <v>3548</v>
      </c>
      <c r="G107" s="2" t="str">
        <f>"09602011"</f>
        <v>09602011</v>
      </c>
      <c r="I107" s="2" t="str">
        <f>"20211224"</f>
        <v>20211224</v>
      </c>
      <c r="N107" s="2" t="s">
        <v>3546</v>
      </c>
      <c r="O107" s="2" t="s">
        <v>3547</v>
      </c>
      <c r="P107" s="2" t="s">
        <v>2118</v>
      </c>
      <c r="Q107" s="2" t="s">
        <v>2054</v>
      </c>
      <c r="R107" s="2" t="s">
        <v>2055</v>
      </c>
      <c r="T107" s="2" t="s">
        <v>3548</v>
      </c>
      <c r="U107" s="2" t="s">
        <v>3549</v>
      </c>
    </row>
    <row r="108" spans="1:70" s="2" customFormat="1" ht="13" x14ac:dyDescent="0.3">
      <c r="A108" s="2" t="s">
        <v>3856</v>
      </c>
      <c r="B108" s="2" t="s">
        <v>2583</v>
      </c>
      <c r="C108" s="9">
        <v>2020</v>
      </c>
      <c r="D108" s="2" t="s">
        <v>2582</v>
      </c>
      <c r="E108" s="2" t="s">
        <v>2034</v>
      </c>
      <c r="F108" s="2" t="s">
        <v>2587</v>
      </c>
      <c r="G108" s="2" t="str">
        <f>"04194217"</f>
        <v>04194217</v>
      </c>
      <c r="H108" s="2" t="str">
        <f>"9798678119742"</f>
        <v>9798678119742</v>
      </c>
      <c r="I108" s="2" t="str">
        <f>"20210101"</f>
        <v>20210101</v>
      </c>
      <c r="J108" s="2">
        <v>82</v>
      </c>
      <c r="K108" s="2" t="s">
        <v>2584</v>
      </c>
      <c r="N108" s="2" t="s">
        <v>2585</v>
      </c>
      <c r="P108" s="2" t="s">
        <v>2037</v>
      </c>
      <c r="Q108" s="2" t="s">
        <v>2038</v>
      </c>
      <c r="R108" s="2" t="s">
        <v>2586</v>
      </c>
      <c r="T108" s="2" t="s">
        <v>2587</v>
      </c>
      <c r="U108" s="2" t="s">
        <v>2588</v>
      </c>
    </row>
    <row r="109" spans="1:70" s="2" customFormat="1" ht="13" x14ac:dyDescent="0.3">
      <c r="A109" s="2" t="s">
        <v>3856</v>
      </c>
      <c r="B109" s="2" t="s">
        <v>3134</v>
      </c>
      <c r="C109" s="9">
        <v>2022</v>
      </c>
      <c r="D109" s="2" t="s">
        <v>3133</v>
      </c>
      <c r="E109" s="2" t="s">
        <v>3135</v>
      </c>
      <c r="F109" s="2" t="s">
        <v>3138</v>
      </c>
      <c r="G109" s="2" t="str">
        <f>"01475916"</f>
        <v>01475916</v>
      </c>
      <c r="I109" s="2" t="str">
        <f>"20220523"</f>
        <v>20220523</v>
      </c>
      <c r="N109" s="2" t="s">
        <v>3136</v>
      </c>
      <c r="O109" s="2" t="s">
        <v>3137</v>
      </c>
      <c r="P109" s="2" t="s">
        <v>2108</v>
      </c>
      <c r="Q109" s="2" t="s">
        <v>2054</v>
      </c>
      <c r="R109" s="2" t="s">
        <v>2055</v>
      </c>
      <c r="T109" s="2" t="s">
        <v>3138</v>
      </c>
      <c r="U109" s="2" t="s">
        <v>3139</v>
      </c>
    </row>
    <row r="110" spans="1:70" s="2" customFormat="1" ht="13" x14ac:dyDescent="0.3">
      <c r="A110" s="2" t="s">
        <v>11404</v>
      </c>
      <c r="B110" s="2" t="s">
        <v>11092</v>
      </c>
      <c r="C110" s="9" t="s">
        <v>7891</v>
      </c>
      <c r="D110" s="2" t="s">
        <v>11093</v>
      </c>
      <c r="E110" s="2" t="s">
        <v>10152</v>
      </c>
      <c r="U110" s="2" t="s">
        <v>7891</v>
      </c>
      <c r="V110" s="2" t="s">
        <v>11094</v>
      </c>
      <c r="W110" s="2" t="s">
        <v>7891</v>
      </c>
      <c r="X110" s="2" t="s">
        <v>7891</v>
      </c>
      <c r="Y110" s="2" t="s">
        <v>7891</v>
      </c>
      <c r="Z110" s="2" t="s">
        <v>7891</v>
      </c>
      <c r="AA110" s="2" t="s">
        <v>11095</v>
      </c>
      <c r="AB110" s="2" t="s">
        <v>11096</v>
      </c>
      <c r="AC110" s="2" t="s">
        <v>7891</v>
      </c>
      <c r="AD110" s="2" t="s">
        <v>7891</v>
      </c>
      <c r="AE110" s="2" t="s">
        <v>7891</v>
      </c>
      <c r="AF110" s="2" t="s">
        <v>7891</v>
      </c>
      <c r="AG110" s="2" t="s">
        <v>7891</v>
      </c>
      <c r="AH110" s="2" t="s">
        <v>7891</v>
      </c>
      <c r="AI110" s="2" t="s">
        <v>7891</v>
      </c>
      <c r="AJ110" s="2" t="s">
        <v>7891</v>
      </c>
      <c r="AK110" s="2" t="s">
        <v>7891</v>
      </c>
      <c r="AL110" s="2" t="s">
        <v>7891</v>
      </c>
      <c r="AM110" s="2" t="s">
        <v>7891</v>
      </c>
      <c r="AN110" s="2" t="s">
        <v>7891</v>
      </c>
      <c r="AO110" s="2" t="s">
        <v>10155</v>
      </c>
      <c r="AP110" s="2" t="s">
        <v>10156</v>
      </c>
      <c r="AQ110" s="2" t="s">
        <v>7891</v>
      </c>
      <c r="AR110" s="2" t="s">
        <v>7891</v>
      </c>
      <c r="AS110" s="2" t="s">
        <v>7891</v>
      </c>
      <c r="AT110" s="2" t="s">
        <v>9082</v>
      </c>
      <c r="AU110" s="2">
        <v>2020</v>
      </c>
      <c r="AV110" s="2">
        <v>56</v>
      </c>
      <c r="AW110" s="2">
        <v>10</v>
      </c>
      <c r="AX110" s="2" t="s">
        <v>7891</v>
      </c>
      <c r="AY110" s="2" t="s">
        <v>7891</v>
      </c>
      <c r="AZ110" s="2" t="s">
        <v>7891</v>
      </c>
      <c r="BA110" s="2" t="s">
        <v>7891</v>
      </c>
      <c r="BB110" s="2" t="s">
        <v>7891</v>
      </c>
      <c r="BC110" s="2" t="s">
        <v>7891</v>
      </c>
      <c r="BD110" s="2">
        <v>511</v>
      </c>
      <c r="BE110" s="2" t="s">
        <v>11097</v>
      </c>
      <c r="BF110" s="2" t="s">
        <v>7891</v>
      </c>
      <c r="BG110" s="2" t="s">
        <v>7891</v>
      </c>
      <c r="BH110" s="2" t="s">
        <v>7891</v>
      </c>
      <c r="BI110" s="2" t="s">
        <v>7891</v>
      </c>
      <c r="BJ110" s="2" t="s">
        <v>7891</v>
      </c>
      <c r="BK110" s="2" t="s">
        <v>7891</v>
      </c>
      <c r="BL110" s="2" t="s">
        <v>7891</v>
      </c>
      <c r="BM110" s="2">
        <v>33008063</v>
      </c>
      <c r="BN110" s="2" t="s">
        <v>7891</v>
      </c>
      <c r="BO110" s="2" t="s">
        <v>7891</v>
      </c>
      <c r="BP110" s="2" t="s">
        <v>7891</v>
      </c>
      <c r="BQ110" s="2" t="s">
        <v>7891</v>
      </c>
      <c r="BR110" s="2" t="s">
        <v>11098</v>
      </c>
    </row>
    <row r="111" spans="1:70" s="2" customFormat="1" ht="13" x14ac:dyDescent="0.3">
      <c r="A111" s="2" t="s">
        <v>7323</v>
      </c>
      <c r="B111" s="2" t="s">
        <v>7277</v>
      </c>
      <c r="C111" s="9">
        <v>2021</v>
      </c>
      <c r="D111" s="2" t="s">
        <v>7278</v>
      </c>
      <c r="E111" s="2" t="s">
        <v>7279</v>
      </c>
      <c r="G111" s="2">
        <v>24</v>
      </c>
      <c r="H111" s="2">
        <v>5</v>
      </c>
      <c r="J111" s="2">
        <v>659</v>
      </c>
      <c r="K111" s="2">
        <v>660</v>
      </c>
      <c r="N111" s="2" t="s">
        <v>7280</v>
      </c>
      <c r="O111" s="2" t="s">
        <v>7281</v>
      </c>
      <c r="P111" s="2" t="s">
        <v>7225</v>
      </c>
      <c r="Q111" s="2" t="s">
        <v>7218</v>
      </c>
      <c r="S111" s="2" t="s">
        <v>7219</v>
      </c>
      <c r="T111" s="2" t="s">
        <v>7282</v>
      </c>
    </row>
    <row r="112" spans="1:70" s="2" customFormat="1" ht="13" x14ac:dyDescent="0.3">
      <c r="A112" s="2" t="s">
        <v>3856</v>
      </c>
      <c r="B112" s="2" t="s">
        <v>3467</v>
      </c>
      <c r="C112" s="9">
        <v>2022</v>
      </c>
      <c r="D112" s="2" t="s">
        <v>3466</v>
      </c>
      <c r="E112" s="2" t="s">
        <v>2034</v>
      </c>
      <c r="F112" s="2" t="s">
        <v>3470</v>
      </c>
      <c r="G112" s="2" t="str">
        <f>"04194217"</f>
        <v>04194217</v>
      </c>
      <c r="H112" s="2" t="str">
        <f>"9798744472184"</f>
        <v>9798744472184</v>
      </c>
      <c r="I112" s="2" t="str">
        <f>"20220101"</f>
        <v>20220101</v>
      </c>
      <c r="J112" s="2">
        <v>83</v>
      </c>
      <c r="K112" s="2" t="s">
        <v>2035</v>
      </c>
      <c r="N112" s="2" t="s">
        <v>3468</v>
      </c>
      <c r="P112" s="2" t="s">
        <v>2037</v>
      </c>
      <c r="Q112" s="2" t="s">
        <v>2038</v>
      </c>
      <c r="R112" s="2" t="s">
        <v>3469</v>
      </c>
      <c r="T112" s="2" t="s">
        <v>3470</v>
      </c>
      <c r="U112" s="2" t="s">
        <v>3471</v>
      </c>
    </row>
    <row r="113" spans="1:70" s="2" customFormat="1" ht="13" x14ac:dyDescent="0.3">
      <c r="A113" s="2" t="s">
        <v>6816</v>
      </c>
      <c r="B113" s="2" t="s">
        <v>6515</v>
      </c>
      <c r="C113" s="9">
        <v>2020</v>
      </c>
      <c r="D113" s="2" t="s">
        <v>6514</v>
      </c>
      <c r="E113" s="2" t="s">
        <v>6518</v>
      </c>
      <c r="G113" s="2" t="s">
        <v>6516</v>
      </c>
      <c r="H113" s="2" t="s">
        <v>6517</v>
      </c>
      <c r="K113" s="11">
        <v>44141</v>
      </c>
    </row>
    <row r="114" spans="1:70" s="2" customFormat="1" ht="13" x14ac:dyDescent="0.3">
      <c r="A114" s="2" t="s">
        <v>1827</v>
      </c>
      <c r="B114" s="2" t="s">
        <v>702</v>
      </c>
      <c r="C114" s="10" t="str">
        <f>"2020"</f>
        <v>2020</v>
      </c>
      <c r="D114" s="2" t="s">
        <v>701</v>
      </c>
      <c r="E114" s="2" t="s">
        <v>703</v>
      </c>
      <c r="F114" s="2" t="s">
        <v>706</v>
      </c>
      <c r="G114" s="2" t="str">
        <f>"03069877"</f>
        <v>03069877</v>
      </c>
      <c r="I114" s="2" t="str">
        <f>"Nov2020"</f>
        <v>Nov2020</v>
      </c>
      <c r="J114" s="2">
        <v>144</v>
      </c>
      <c r="M114" s="2">
        <v>1</v>
      </c>
      <c r="N114" s="2">
        <v>147116055</v>
      </c>
      <c r="O114" s="2" t="s">
        <v>704</v>
      </c>
      <c r="P114" s="2" t="s">
        <v>449</v>
      </c>
      <c r="Q114" s="2" t="s">
        <v>498</v>
      </c>
      <c r="R114" s="2" t="s">
        <v>705</v>
      </c>
      <c r="U114" s="2" t="s">
        <v>707</v>
      </c>
    </row>
    <row r="115" spans="1:70" s="2" customFormat="1" ht="13" x14ac:dyDescent="0.3">
      <c r="A115" s="2" t="s">
        <v>3856</v>
      </c>
      <c r="B115" s="2" t="s">
        <v>2164</v>
      </c>
      <c r="C115" s="9">
        <v>2022</v>
      </c>
      <c r="D115" s="2" t="s">
        <v>2163</v>
      </c>
      <c r="E115" s="2" t="s">
        <v>383</v>
      </c>
      <c r="F115" s="2" t="s">
        <v>2167</v>
      </c>
      <c r="G115" s="2" t="str">
        <f>"10188827"</f>
        <v>10188827</v>
      </c>
      <c r="I115" s="2" t="str">
        <f>"20220217"</f>
        <v>20220217</v>
      </c>
      <c r="N115" s="2" t="s">
        <v>2165</v>
      </c>
      <c r="O115" s="2" t="s">
        <v>2166</v>
      </c>
      <c r="P115" s="2" t="s">
        <v>2108</v>
      </c>
      <c r="Q115" s="2" t="s">
        <v>2054</v>
      </c>
      <c r="R115" s="2" t="s">
        <v>2055</v>
      </c>
      <c r="T115" s="2" t="s">
        <v>2167</v>
      </c>
      <c r="U115" s="2" t="s">
        <v>2168</v>
      </c>
    </row>
    <row r="116" spans="1:70" s="2" customFormat="1" ht="13" x14ac:dyDescent="0.3">
      <c r="A116" s="2" t="s">
        <v>1827</v>
      </c>
      <c r="B116" s="2" t="s">
        <v>454</v>
      </c>
      <c r="C116" s="10">
        <v>2021</v>
      </c>
      <c r="D116" s="2" t="s">
        <v>453</v>
      </c>
      <c r="E116" s="2" t="s">
        <v>455</v>
      </c>
      <c r="F116" s="2" t="s">
        <v>460</v>
      </c>
      <c r="G116" s="2" t="str">
        <f>"19361653"</f>
        <v>19361653</v>
      </c>
      <c r="I116" s="2" t="str">
        <f>"Oct-Dec2021"</f>
        <v>Oct-Dec2021</v>
      </c>
      <c r="J116" s="2">
        <v>18</v>
      </c>
      <c r="K116" s="2">
        <v>4</v>
      </c>
      <c r="L116" s="2">
        <v>421</v>
      </c>
      <c r="M116" s="2">
        <v>17</v>
      </c>
      <c r="N116" s="2">
        <v>152079227</v>
      </c>
      <c r="O116" s="2" t="s">
        <v>456</v>
      </c>
      <c r="P116" s="2" t="s">
        <v>457</v>
      </c>
      <c r="Q116" s="2" t="s">
        <v>458</v>
      </c>
      <c r="R116" s="2" t="s">
        <v>459</v>
      </c>
      <c r="U116" s="2" t="s">
        <v>461</v>
      </c>
    </row>
    <row r="117" spans="1:70" s="2" customFormat="1" ht="13" x14ac:dyDescent="0.3">
      <c r="A117" s="2" t="s">
        <v>1827</v>
      </c>
      <c r="B117" s="2" t="s">
        <v>752</v>
      </c>
      <c r="C117" s="10">
        <v>2021</v>
      </c>
      <c r="D117" s="2" t="s">
        <v>751</v>
      </c>
      <c r="E117" s="2" t="s">
        <v>753</v>
      </c>
      <c r="F117" s="2" t="s">
        <v>756</v>
      </c>
      <c r="G117" s="2" t="str">
        <f>"07383991"</f>
        <v>07383991</v>
      </c>
      <c r="I117" s="2" t="str">
        <f>"Mar2021"</f>
        <v>Mar2021</v>
      </c>
      <c r="J117" s="2">
        <v>104</v>
      </c>
      <c r="K117" s="2">
        <v>3</v>
      </c>
      <c r="L117" s="2">
        <v>671</v>
      </c>
      <c r="M117" s="2">
        <v>4</v>
      </c>
      <c r="N117" s="2">
        <v>149176244</v>
      </c>
      <c r="O117" s="2" t="s">
        <v>754</v>
      </c>
      <c r="P117" s="2" t="s">
        <v>449</v>
      </c>
      <c r="Q117" s="2" t="s">
        <v>442</v>
      </c>
      <c r="R117" s="2" t="s">
        <v>755</v>
      </c>
      <c r="U117" s="2" t="s">
        <v>757</v>
      </c>
    </row>
    <row r="118" spans="1:70" s="2" customFormat="1" ht="13" x14ac:dyDescent="0.3">
      <c r="A118" s="2" t="s">
        <v>7858</v>
      </c>
      <c r="B118" s="2" t="s">
        <v>7807</v>
      </c>
      <c r="C118" s="9">
        <v>2021</v>
      </c>
      <c r="D118" s="2" t="s">
        <v>7808</v>
      </c>
      <c r="E118" s="2" t="s">
        <v>829</v>
      </c>
      <c r="G118" s="2">
        <v>320</v>
      </c>
      <c r="I118" s="2">
        <v>110708</v>
      </c>
      <c r="N118" s="2" t="s">
        <v>7809</v>
      </c>
      <c r="O118" s="2" t="s">
        <v>7810</v>
      </c>
      <c r="P118" s="2" t="s">
        <v>467</v>
      </c>
      <c r="Q118" s="2" t="s">
        <v>7218</v>
      </c>
      <c r="S118" s="2" t="s">
        <v>7219</v>
      </c>
      <c r="T118" s="2" t="s">
        <v>7811</v>
      </c>
    </row>
    <row r="119" spans="1:70" s="2" customFormat="1" ht="13" x14ac:dyDescent="0.3">
      <c r="A119" s="2" t="s">
        <v>1970</v>
      </c>
      <c r="B119" s="2" t="s">
        <v>612</v>
      </c>
      <c r="C119" s="10" t="str">
        <f>"2021"</f>
        <v>2021</v>
      </c>
      <c r="D119" s="2" t="s">
        <v>611</v>
      </c>
      <c r="E119" s="2" t="s">
        <v>613</v>
      </c>
      <c r="F119" s="2" t="s">
        <v>616</v>
      </c>
      <c r="G119" s="2" t="str">
        <f>"22279067"</f>
        <v>22279067</v>
      </c>
      <c r="I119" s="2" t="str">
        <f>"Oct2021"</f>
        <v>Oct2021</v>
      </c>
      <c r="J119" s="2">
        <v>8</v>
      </c>
      <c r="K119" s="2">
        <v>10</v>
      </c>
      <c r="L119" s="2">
        <v>1</v>
      </c>
      <c r="M119" s="2">
        <v>17</v>
      </c>
      <c r="N119" s="2">
        <v>153254851</v>
      </c>
      <c r="O119" s="2" t="s">
        <v>614</v>
      </c>
      <c r="P119" s="2" t="s">
        <v>615</v>
      </c>
      <c r="Q119" s="2" t="s">
        <v>467</v>
      </c>
      <c r="U119" s="2" t="s">
        <v>617</v>
      </c>
    </row>
    <row r="120" spans="1:70" s="2" customFormat="1" ht="13" x14ac:dyDescent="0.3">
      <c r="A120" s="2" t="s">
        <v>11404</v>
      </c>
      <c r="B120" s="2" t="s">
        <v>8940</v>
      </c>
      <c r="C120" s="9" t="s">
        <v>7891</v>
      </c>
      <c r="D120" s="2" t="s">
        <v>8941</v>
      </c>
      <c r="E120" s="2" t="s">
        <v>8942</v>
      </c>
      <c r="U120" s="2" t="s">
        <v>7891</v>
      </c>
      <c r="V120" s="2" t="s">
        <v>8943</v>
      </c>
      <c r="W120" s="2" t="s">
        <v>7891</v>
      </c>
      <c r="X120" s="2" t="s">
        <v>7891</v>
      </c>
      <c r="Y120" s="2" t="s">
        <v>7891</v>
      </c>
      <c r="Z120" s="2" t="s">
        <v>7891</v>
      </c>
      <c r="AA120" s="2" t="s">
        <v>7891</v>
      </c>
      <c r="AB120" s="2" t="s">
        <v>7891</v>
      </c>
      <c r="AC120" s="2" t="s">
        <v>7891</v>
      </c>
      <c r="AD120" s="2" t="s">
        <v>7891</v>
      </c>
      <c r="AE120" s="2" t="s">
        <v>7891</v>
      </c>
      <c r="AF120" s="2" t="s">
        <v>7891</v>
      </c>
      <c r="AG120" s="2" t="s">
        <v>7891</v>
      </c>
      <c r="AH120" s="2" t="s">
        <v>7891</v>
      </c>
      <c r="AI120" s="2" t="s">
        <v>7891</v>
      </c>
      <c r="AJ120" s="2" t="s">
        <v>7891</v>
      </c>
      <c r="AK120" s="2" t="s">
        <v>7891</v>
      </c>
      <c r="AL120" s="2" t="s">
        <v>7891</v>
      </c>
      <c r="AM120" s="2" t="s">
        <v>7891</v>
      </c>
      <c r="AN120" s="2" t="s">
        <v>7891</v>
      </c>
      <c r="AO120" s="2" t="s">
        <v>8944</v>
      </c>
      <c r="AP120" s="2" t="s">
        <v>8945</v>
      </c>
      <c r="AQ120" s="2" t="s">
        <v>7891</v>
      </c>
      <c r="AR120" s="2" t="s">
        <v>7891</v>
      </c>
      <c r="AS120" s="2" t="s">
        <v>7891</v>
      </c>
      <c r="AT120" s="2" t="s">
        <v>8946</v>
      </c>
      <c r="AU120" s="2">
        <v>2021</v>
      </c>
      <c r="AV120" s="2">
        <v>75</v>
      </c>
      <c r="AW120" s="2" t="s">
        <v>7891</v>
      </c>
      <c r="AX120" s="2" t="s">
        <v>7891</v>
      </c>
      <c r="AY120" s="2">
        <v>3</v>
      </c>
      <c r="AZ120" s="2" t="s">
        <v>7891</v>
      </c>
      <c r="BA120" s="2" t="s">
        <v>7891</v>
      </c>
      <c r="BB120" s="2" t="s">
        <v>7891</v>
      </c>
      <c r="BC120" s="2" t="s">
        <v>7891</v>
      </c>
      <c r="BD120" s="2">
        <v>7513410010</v>
      </c>
      <c r="BE120" s="2" t="s">
        <v>8947</v>
      </c>
      <c r="BF120" s="2" t="s">
        <v>7891</v>
      </c>
      <c r="BG120" s="2" t="s">
        <v>7891</v>
      </c>
      <c r="BH120" s="2" t="s">
        <v>7891</v>
      </c>
      <c r="BI120" s="2" t="s">
        <v>7891</v>
      </c>
      <c r="BJ120" s="2" t="s">
        <v>7891</v>
      </c>
      <c r="BK120" s="2" t="s">
        <v>7891</v>
      </c>
      <c r="BL120" s="2" t="s">
        <v>7891</v>
      </c>
      <c r="BM120" s="2">
        <v>34985509</v>
      </c>
      <c r="BN120" s="2" t="s">
        <v>7891</v>
      </c>
      <c r="BO120" s="2" t="s">
        <v>7891</v>
      </c>
      <c r="BP120" s="2" t="s">
        <v>7891</v>
      </c>
      <c r="BQ120" s="2" t="s">
        <v>7891</v>
      </c>
      <c r="BR120" s="2" t="s">
        <v>8948</v>
      </c>
    </row>
    <row r="121" spans="1:70" s="2" customFormat="1" ht="13" x14ac:dyDescent="0.3">
      <c r="A121" s="2" t="s">
        <v>11404</v>
      </c>
      <c r="B121" s="2" t="s">
        <v>9233</v>
      </c>
      <c r="C121" s="9" t="s">
        <v>7891</v>
      </c>
      <c r="D121" s="2" t="s">
        <v>5404</v>
      </c>
      <c r="E121" s="2" t="s">
        <v>9234</v>
      </c>
      <c r="U121" s="2" t="s">
        <v>7891</v>
      </c>
      <c r="V121" s="2" t="s">
        <v>9235</v>
      </c>
      <c r="W121" s="2" t="s">
        <v>7891</v>
      </c>
      <c r="X121" s="2" t="s">
        <v>7891</v>
      </c>
      <c r="Y121" s="2" t="s">
        <v>7891</v>
      </c>
      <c r="Z121" s="2" t="s">
        <v>7891</v>
      </c>
      <c r="AA121" s="2" t="s">
        <v>9236</v>
      </c>
      <c r="AB121" s="2" t="s">
        <v>9237</v>
      </c>
      <c r="AC121" s="2" t="s">
        <v>7891</v>
      </c>
      <c r="AD121" s="2" t="s">
        <v>7891</v>
      </c>
      <c r="AE121" s="2" t="s">
        <v>7891</v>
      </c>
      <c r="AF121" s="2" t="s">
        <v>7891</v>
      </c>
      <c r="AG121" s="2" t="s">
        <v>7891</v>
      </c>
      <c r="AH121" s="2" t="s">
        <v>7891</v>
      </c>
      <c r="AI121" s="2" t="s">
        <v>7891</v>
      </c>
      <c r="AJ121" s="2" t="s">
        <v>7891</v>
      </c>
      <c r="AK121" s="2" t="s">
        <v>7891</v>
      </c>
      <c r="AL121" s="2" t="s">
        <v>7891</v>
      </c>
      <c r="AM121" s="2" t="s">
        <v>7891</v>
      </c>
      <c r="AN121" s="2" t="s">
        <v>7891</v>
      </c>
      <c r="AO121" s="2" t="s">
        <v>9238</v>
      </c>
      <c r="AP121" s="2" t="s">
        <v>7891</v>
      </c>
      <c r="AQ121" s="2" t="s">
        <v>7891</v>
      </c>
      <c r="AR121" s="2" t="s">
        <v>7891</v>
      </c>
      <c r="AS121" s="2" t="s">
        <v>7891</v>
      </c>
      <c r="AT121" s="2" t="s">
        <v>9239</v>
      </c>
      <c r="AU121" s="2">
        <v>2021</v>
      </c>
      <c r="AV121" s="2">
        <v>9</v>
      </c>
      <c r="AW121" s="2">
        <v>1</v>
      </c>
      <c r="AX121" s="2" t="s">
        <v>7891</v>
      </c>
      <c r="AY121" s="2" t="s">
        <v>7891</v>
      </c>
      <c r="AZ121" s="2" t="s">
        <v>7891</v>
      </c>
      <c r="BA121" s="2" t="s">
        <v>7891</v>
      </c>
      <c r="BB121" s="2" t="s">
        <v>7891</v>
      </c>
      <c r="BC121" s="2" t="s">
        <v>7891</v>
      </c>
      <c r="BD121" s="2">
        <v>108</v>
      </c>
      <c r="BE121" s="2" t="s">
        <v>5409</v>
      </c>
      <c r="BF121" s="2" t="s">
        <v>7891</v>
      </c>
      <c r="BG121" s="2" t="s">
        <v>7891</v>
      </c>
      <c r="BH121" s="2" t="s">
        <v>7891</v>
      </c>
      <c r="BI121" s="2" t="s">
        <v>7891</v>
      </c>
      <c r="BJ121" s="2" t="s">
        <v>7891</v>
      </c>
      <c r="BK121" s="2" t="s">
        <v>7891</v>
      </c>
      <c r="BL121" s="2" t="s">
        <v>7891</v>
      </c>
      <c r="BM121" s="2">
        <v>34479625</v>
      </c>
      <c r="BN121" s="2" t="s">
        <v>7891</v>
      </c>
      <c r="BO121" s="2" t="s">
        <v>7891</v>
      </c>
      <c r="BP121" s="2" t="s">
        <v>7891</v>
      </c>
      <c r="BQ121" s="2" t="s">
        <v>7891</v>
      </c>
      <c r="BR121" s="2" t="s">
        <v>9240</v>
      </c>
    </row>
    <row r="122" spans="1:70" s="2" customFormat="1" ht="13" x14ac:dyDescent="0.3">
      <c r="A122" s="2" t="s">
        <v>11404</v>
      </c>
      <c r="B122" s="2" t="s">
        <v>9832</v>
      </c>
      <c r="C122" s="9" t="s">
        <v>7891</v>
      </c>
      <c r="D122" s="2" t="s">
        <v>4978</v>
      </c>
      <c r="E122" s="2" t="s">
        <v>9833</v>
      </c>
      <c r="U122" s="2" t="s">
        <v>7891</v>
      </c>
      <c r="V122" s="2" t="s">
        <v>9834</v>
      </c>
      <c r="W122" s="2" t="s">
        <v>7891</v>
      </c>
      <c r="X122" s="2" t="s">
        <v>7891</v>
      </c>
      <c r="Y122" s="2" t="s">
        <v>7891</v>
      </c>
      <c r="Z122" s="2" t="s">
        <v>7891</v>
      </c>
      <c r="AA122" s="2" t="s">
        <v>9835</v>
      </c>
      <c r="AB122" s="2" t="s">
        <v>7891</v>
      </c>
      <c r="AC122" s="2" t="s">
        <v>7891</v>
      </c>
      <c r="AD122" s="2" t="s">
        <v>7891</v>
      </c>
      <c r="AE122" s="2" t="s">
        <v>7891</v>
      </c>
      <c r="AF122" s="2" t="s">
        <v>7891</v>
      </c>
      <c r="AG122" s="2" t="s">
        <v>7891</v>
      </c>
      <c r="AH122" s="2" t="s">
        <v>7891</v>
      </c>
      <c r="AI122" s="2" t="s">
        <v>7891</v>
      </c>
      <c r="AJ122" s="2" t="s">
        <v>7891</v>
      </c>
      <c r="AK122" s="2" t="s">
        <v>7891</v>
      </c>
      <c r="AL122" s="2" t="s">
        <v>7891</v>
      </c>
      <c r="AM122" s="2" t="s">
        <v>7891</v>
      </c>
      <c r="AN122" s="2" t="s">
        <v>7891</v>
      </c>
      <c r="AO122" s="2" t="s">
        <v>9836</v>
      </c>
      <c r="AP122" s="2" t="s">
        <v>9837</v>
      </c>
      <c r="AQ122" s="2" t="s">
        <v>7891</v>
      </c>
      <c r="AR122" s="2" t="s">
        <v>7891</v>
      </c>
      <c r="AS122" s="2" t="s">
        <v>7891</v>
      </c>
      <c r="AT122" s="2" t="s">
        <v>7967</v>
      </c>
      <c r="AU122" s="2">
        <v>2021</v>
      </c>
      <c r="AV122" s="2">
        <v>96</v>
      </c>
      <c r="AW122" s="2">
        <v>5</v>
      </c>
      <c r="AX122" s="2" t="s">
        <v>7891</v>
      </c>
      <c r="AY122" s="2" t="s">
        <v>7891</v>
      </c>
      <c r="AZ122" s="2" t="s">
        <v>7891</v>
      </c>
      <c r="BA122" s="2" t="s">
        <v>7891</v>
      </c>
      <c r="BB122" s="2">
        <v>635</v>
      </c>
      <c r="BC122" s="2">
        <v>640</v>
      </c>
      <c r="BD122" s="2" t="s">
        <v>7891</v>
      </c>
      <c r="BE122" s="2" t="s">
        <v>4984</v>
      </c>
      <c r="BF122" s="2" t="s">
        <v>7891</v>
      </c>
      <c r="BG122" s="2" t="s">
        <v>7891</v>
      </c>
      <c r="BH122" s="2" t="s">
        <v>7891</v>
      </c>
      <c r="BI122" s="2" t="s">
        <v>7891</v>
      </c>
      <c r="BJ122" s="2" t="s">
        <v>7891</v>
      </c>
      <c r="BK122" s="2" t="s">
        <v>7891</v>
      </c>
      <c r="BL122" s="2" t="s">
        <v>7891</v>
      </c>
      <c r="BM122" s="2">
        <v>33885412</v>
      </c>
      <c r="BN122" s="2" t="s">
        <v>7891</v>
      </c>
      <c r="BO122" s="2" t="s">
        <v>7891</v>
      </c>
      <c r="BP122" s="2" t="s">
        <v>7891</v>
      </c>
      <c r="BQ122" s="2" t="s">
        <v>7891</v>
      </c>
      <c r="BR122" s="2" t="s">
        <v>9838</v>
      </c>
    </row>
    <row r="123" spans="1:70" s="2" customFormat="1" ht="13" x14ac:dyDescent="0.3">
      <c r="A123" s="2" t="s">
        <v>11404</v>
      </c>
      <c r="B123" s="2" t="s">
        <v>9315</v>
      </c>
      <c r="C123" s="9" t="s">
        <v>7891</v>
      </c>
      <c r="D123" s="2" t="s">
        <v>9316</v>
      </c>
      <c r="E123" s="2" t="s">
        <v>9317</v>
      </c>
      <c r="U123" s="2" t="s">
        <v>7891</v>
      </c>
      <c r="V123" s="2" t="s">
        <v>9318</v>
      </c>
      <c r="W123" s="2" t="s">
        <v>7891</v>
      </c>
      <c r="X123" s="2" t="s">
        <v>7891</v>
      </c>
      <c r="Y123" s="2" t="s">
        <v>7891</v>
      </c>
      <c r="Z123" s="2" t="s">
        <v>7891</v>
      </c>
      <c r="AA123" s="2" t="s">
        <v>7891</v>
      </c>
      <c r="AB123" s="2" t="s">
        <v>7891</v>
      </c>
      <c r="AC123" s="2" t="s">
        <v>7891</v>
      </c>
      <c r="AD123" s="2" t="s">
        <v>7891</v>
      </c>
      <c r="AE123" s="2" t="s">
        <v>7891</v>
      </c>
      <c r="AF123" s="2" t="s">
        <v>7891</v>
      </c>
      <c r="AG123" s="2" t="s">
        <v>7891</v>
      </c>
      <c r="AH123" s="2" t="s">
        <v>7891</v>
      </c>
      <c r="AI123" s="2" t="s">
        <v>7891</v>
      </c>
      <c r="AJ123" s="2" t="s">
        <v>7891</v>
      </c>
      <c r="AK123" s="2" t="s">
        <v>7891</v>
      </c>
      <c r="AL123" s="2" t="s">
        <v>7891</v>
      </c>
      <c r="AM123" s="2" t="s">
        <v>7891</v>
      </c>
      <c r="AN123" s="2" t="s">
        <v>7891</v>
      </c>
      <c r="AO123" s="2" t="s">
        <v>9319</v>
      </c>
      <c r="AP123" s="2" t="s">
        <v>9320</v>
      </c>
      <c r="AQ123" s="2" t="s">
        <v>7891</v>
      </c>
      <c r="AR123" s="2" t="s">
        <v>7891</v>
      </c>
      <c r="AS123" s="2" t="s">
        <v>7891</v>
      </c>
      <c r="AT123" s="2" t="s">
        <v>7891</v>
      </c>
      <c r="AU123" s="2" t="s">
        <v>7891</v>
      </c>
      <c r="AV123" s="2" t="s">
        <v>7891</v>
      </c>
      <c r="AW123" s="2" t="s">
        <v>7891</v>
      </c>
      <c r="AX123" s="2" t="s">
        <v>7891</v>
      </c>
      <c r="AY123" s="2" t="s">
        <v>7891</v>
      </c>
      <c r="AZ123" s="2" t="s">
        <v>7891</v>
      </c>
      <c r="BA123" s="2" t="s">
        <v>7891</v>
      </c>
      <c r="BB123" s="2" t="s">
        <v>7891</v>
      </c>
      <c r="BC123" s="2" t="s">
        <v>7891</v>
      </c>
      <c r="BD123" s="2" t="s">
        <v>7891</v>
      </c>
      <c r="BE123" s="2" t="s">
        <v>9321</v>
      </c>
      <c r="BF123" s="2" t="s">
        <v>7891</v>
      </c>
      <c r="BG123" s="2" t="s">
        <v>9297</v>
      </c>
      <c r="BH123" s="2" t="s">
        <v>7891</v>
      </c>
      <c r="BI123" s="2" t="s">
        <v>7891</v>
      </c>
      <c r="BJ123" s="2" t="s">
        <v>7891</v>
      </c>
      <c r="BK123" s="2" t="s">
        <v>7891</v>
      </c>
      <c r="BL123" s="2" t="s">
        <v>7891</v>
      </c>
      <c r="BM123" s="2" t="s">
        <v>7891</v>
      </c>
      <c r="BN123" s="2" t="s">
        <v>7891</v>
      </c>
      <c r="BO123" s="2" t="s">
        <v>7891</v>
      </c>
      <c r="BP123" s="2" t="s">
        <v>7891</v>
      </c>
      <c r="BQ123" s="2" t="s">
        <v>7891</v>
      </c>
      <c r="BR123" s="2" t="s">
        <v>9322</v>
      </c>
    </row>
    <row r="124" spans="1:70" s="2" customFormat="1" ht="13" x14ac:dyDescent="0.3">
      <c r="A124" s="2" t="s">
        <v>3856</v>
      </c>
      <c r="B124" s="2" t="s">
        <v>2150</v>
      </c>
      <c r="C124" s="9">
        <v>2021</v>
      </c>
      <c r="D124" s="2" t="s">
        <v>2149</v>
      </c>
      <c r="E124" s="2" t="s">
        <v>2151</v>
      </c>
      <c r="F124" s="2" t="s">
        <v>2154</v>
      </c>
      <c r="G124" s="2" t="str">
        <f>"03630234"</f>
        <v>03630234</v>
      </c>
      <c r="I124" s="2" t="str">
        <f>"20210701"</f>
        <v>20210701</v>
      </c>
      <c r="N124" s="2" t="s">
        <v>2152</v>
      </c>
      <c r="O124" s="2" t="s">
        <v>2153</v>
      </c>
      <c r="P124" s="2" t="s">
        <v>2053</v>
      </c>
      <c r="Q124" s="2" t="s">
        <v>2054</v>
      </c>
      <c r="R124" s="2" t="s">
        <v>2055</v>
      </c>
      <c r="T124" s="2" t="s">
        <v>2154</v>
      </c>
      <c r="U124" s="2" t="s">
        <v>2155</v>
      </c>
    </row>
    <row r="125" spans="1:70" s="2" customFormat="1" ht="13" x14ac:dyDescent="0.3">
      <c r="A125" s="2" t="s">
        <v>3856</v>
      </c>
      <c r="B125" s="2" t="s">
        <v>2569</v>
      </c>
      <c r="C125" s="9">
        <v>2022</v>
      </c>
      <c r="D125" s="2" t="s">
        <v>2568</v>
      </c>
      <c r="E125" s="2" t="s">
        <v>1208</v>
      </c>
      <c r="F125" s="2" t="s">
        <v>2572</v>
      </c>
      <c r="G125" s="2" t="str">
        <f>"13548506"</f>
        <v>13548506</v>
      </c>
      <c r="I125" s="2" t="str">
        <f>"20211119"</f>
        <v>20211119</v>
      </c>
      <c r="N125" s="2" t="s">
        <v>2570</v>
      </c>
      <c r="O125" s="2" t="s">
        <v>2571</v>
      </c>
      <c r="P125" s="2" t="s">
        <v>2118</v>
      </c>
      <c r="Q125" s="2" t="s">
        <v>2054</v>
      </c>
      <c r="R125" s="2" t="s">
        <v>2055</v>
      </c>
      <c r="T125" s="2" t="s">
        <v>2572</v>
      </c>
      <c r="U125" s="2" t="s">
        <v>2573</v>
      </c>
    </row>
    <row r="126" spans="1:70" s="2" customFormat="1" ht="13" x14ac:dyDescent="0.3">
      <c r="A126" s="2" t="s">
        <v>7886</v>
      </c>
      <c r="B126" s="2" t="s">
        <v>7767</v>
      </c>
      <c r="C126" s="9">
        <v>2022</v>
      </c>
      <c r="D126" s="2" t="s">
        <v>7768</v>
      </c>
      <c r="E126" s="2" t="s">
        <v>592</v>
      </c>
      <c r="G126" s="2">
        <v>296</v>
      </c>
      <c r="J126" s="2">
        <v>244</v>
      </c>
      <c r="K126" s="2">
        <v>249</v>
      </c>
      <c r="N126" s="2" t="s">
        <v>7769</v>
      </c>
      <c r="O126" s="2" t="s">
        <v>7770</v>
      </c>
      <c r="P126" s="2" t="s">
        <v>467</v>
      </c>
      <c r="Q126" s="2" t="s">
        <v>7218</v>
      </c>
      <c r="S126" s="2" t="s">
        <v>7219</v>
      </c>
      <c r="T126" s="2" t="s">
        <v>7771</v>
      </c>
    </row>
    <row r="127" spans="1:70" s="2" customFormat="1" ht="13" x14ac:dyDescent="0.3">
      <c r="A127" s="2" t="s">
        <v>1827</v>
      </c>
      <c r="B127" s="2" t="s">
        <v>709</v>
      </c>
      <c r="C127" s="10">
        <v>2021</v>
      </c>
      <c r="D127" s="2" t="s">
        <v>708</v>
      </c>
      <c r="E127" s="2" t="s">
        <v>710</v>
      </c>
      <c r="F127" s="2" t="s">
        <v>713</v>
      </c>
      <c r="G127" s="2" t="str">
        <f>"09742069"</f>
        <v>09742069</v>
      </c>
      <c r="I127" s="2" t="str">
        <f>"Oct-Dec2021"</f>
        <v>Oct-Dec2021</v>
      </c>
      <c r="J127" s="2">
        <v>14</v>
      </c>
      <c r="K127" s="2">
        <v>4</v>
      </c>
      <c r="L127" s="2">
        <v>501</v>
      </c>
      <c r="M127" s="2">
        <v>6</v>
      </c>
      <c r="N127" s="2">
        <v>155985814</v>
      </c>
      <c r="O127" s="2" t="s">
        <v>711</v>
      </c>
      <c r="P127" s="2" t="s">
        <v>579</v>
      </c>
      <c r="Q127" s="2" t="s">
        <v>442</v>
      </c>
      <c r="R127" s="2" t="s">
        <v>712</v>
      </c>
      <c r="U127" s="2" t="s">
        <v>714</v>
      </c>
    </row>
    <row r="128" spans="1:70" s="2" customFormat="1" ht="13" x14ac:dyDescent="0.3">
      <c r="A128" s="2" t="s">
        <v>11404</v>
      </c>
      <c r="B128" s="2" t="s">
        <v>10260</v>
      </c>
      <c r="C128" s="9" t="s">
        <v>7891</v>
      </c>
      <c r="D128" s="2" t="s">
        <v>10261</v>
      </c>
      <c r="E128" s="2" t="s">
        <v>8664</v>
      </c>
      <c r="U128" s="2" t="s">
        <v>7891</v>
      </c>
      <c r="V128" s="2" t="s">
        <v>10262</v>
      </c>
      <c r="W128" s="2" t="s">
        <v>7891</v>
      </c>
      <c r="X128" s="2" t="s">
        <v>7891</v>
      </c>
      <c r="Y128" s="2" t="s">
        <v>7891</v>
      </c>
      <c r="Z128" s="2" t="s">
        <v>7891</v>
      </c>
      <c r="AA128" s="2" t="s">
        <v>7891</v>
      </c>
      <c r="AB128" s="2" t="s">
        <v>7891</v>
      </c>
      <c r="AC128" s="2" t="s">
        <v>7891</v>
      </c>
      <c r="AD128" s="2" t="s">
        <v>7891</v>
      </c>
      <c r="AE128" s="2" t="s">
        <v>7891</v>
      </c>
      <c r="AF128" s="2" t="s">
        <v>7891</v>
      </c>
      <c r="AG128" s="2" t="s">
        <v>7891</v>
      </c>
      <c r="AH128" s="2" t="s">
        <v>7891</v>
      </c>
      <c r="AI128" s="2" t="s">
        <v>7891</v>
      </c>
      <c r="AJ128" s="2" t="s">
        <v>7891</v>
      </c>
      <c r="AK128" s="2" t="s">
        <v>7891</v>
      </c>
      <c r="AL128" s="2" t="s">
        <v>7891</v>
      </c>
      <c r="AM128" s="2" t="s">
        <v>7891</v>
      </c>
      <c r="AN128" s="2" t="s">
        <v>7891</v>
      </c>
      <c r="AO128" s="2" t="s">
        <v>8667</v>
      </c>
      <c r="AP128" s="2" t="s">
        <v>8668</v>
      </c>
      <c r="AQ128" s="2" t="s">
        <v>7891</v>
      </c>
      <c r="AR128" s="2" t="s">
        <v>7891</v>
      </c>
      <c r="AS128" s="2" t="s">
        <v>7891</v>
      </c>
      <c r="AT128" s="2" t="s">
        <v>8331</v>
      </c>
      <c r="AU128" s="2">
        <v>2021</v>
      </c>
      <c r="AV128" s="2">
        <v>272</v>
      </c>
      <c r="AW128" s="2" t="s">
        <v>7891</v>
      </c>
      <c r="AX128" s="2" t="s">
        <v>7891</v>
      </c>
      <c r="AY128" s="2" t="s">
        <v>7891</v>
      </c>
      <c r="AZ128" s="2" t="s">
        <v>7891</v>
      </c>
      <c r="BA128" s="2" t="s">
        <v>7891</v>
      </c>
      <c r="BB128" s="2" t="s">
        <v>7891</v>
      </c>
      <c r="BC128" s="2" t="s">
        <v>7891</v>
      </c>
      <c r="BD128" s="2">
        <v>113469</v>
      </c>
      <c r="BE128" s="2" t="s">
        <v>10263</v>
      </c>
      <c r="BF128" s="2" t="s">
        <v>7891</v>
      </c>
      <c r="BG128" s="2" t="s">
        <v>10231</v>
      </c>
      <c r="BH128" s="2" t="s">
        <v>7891</v>
      </c>
      <c r="BI128" s="2" t="s">
        <v>7891</v>
      </c>
      <c r="BJ128" s="2" t="s">
        <v>7891</v>
      </c>
      <c r="BK128" s="2" t="s">
        <v>7891</v>
      </c>
      <c r="BL128" s="2" t="s">
        <v>7891</v>
      </c>
      <c r="BM128" s="2">
        <v>33601249</v>
      </c>
      <c r="BN128" s="2" t="s">
        <v>7891</v>
      </c>
      <c r="BO128" s="2" t="s">
        <v>7891</v>
      </c>
      <c r="BP128" s="2" t="s">
        <v>7891</v>
      </c>
      <c r="BQ128" s="2" t="s">
        <v>7891</v>
      </c>
      <c r="BR128" s="2" t="s">
        <v>10264</v>
      </c>
    </row>
    <row r="129" spans="1:70" s="2" customFormat="1" ht="13" x14ac:dyDescent="0.3">
      <c r="A129" s="2" t="s">
        <v>4086</v>
      </c>
      <c r="B129" s="2" t="s">
        <v>4062</v>
      </c>
      <c r="C129" s="9">
        <v>2021</v>
      </c>
      <c r="D129" s="2" t="s">
        <v>4061</v>
      </c>
      <c r="E129" s="2" t="s">
        <v>2034</v>
      </c>
      <c r="F129" s="2" t="s">
        <v>4066</v>
      </c>
      <c r="G129" s="2" t="str">
        <f>"04194217"</f>
        <v>04194217</v>
      </c>
      <c r="H129" s="2" t="str">
        <f>"9798678172082"</f>
        <v>9798678172082</v>
      </c>
      <c r="I129" s="2" t="str">
        <f>"20210101"</f>
        <v>20210101</v>
      </c>
      <c r="J129" s="2">
        <v>82</v>
      </c>
      <c r="K129" s="2" t="s">
        <v>4063</v>
      </c>
      <c r="N129" s="2" t="s">
        <v>4064</v>
      </c>
      <c r="P129" s="2" t="s">
        <v>2037</v>
      </c>
      <c r="Q129" s="2" t="s">
        <v>2038</v>
      </c>
      <c r="R129" s="2" t="s">
        <v>4065</v>
      </c>
      <c r="T129" s="2" t="s">
        <v>4066</v>
      </c>
      <c r="U129" s="2" t="s">
        <v>4067</v>
      </c>
    </row>
    <row r="130" spans="1:70" s="2" customFormat="1" ht="13" x14ac:dyDescent="0.3">
      <c r="A130" s="2" t="s">
        <v>6816</v>
      </c>
      <c r="B130" s="2" t="s">
        <v>4182</v>
      </c>
      <c r="C130" s="9">
        <v>2021</v>
      </c>
      <c r="D130" s="2" t="s">
        <v>4181</v>
      </c>
      <c r="E130" s="2" t="s">
        <v>4185</v>
      </c>
      <c r="G130" s="2" t="s">
        <v>4183</v>
      </c>
      <c r="H130" s="2" t="s">
        <v>4184</v>
      </c>
      <c r="K130" s="11">
        <v>44406</v>
      </c>
      <c r="N130" s="2" t="s">
        <v>4186</v>
      </c>
    </row>
    <row r="131" spans="1:70" s="2" customFormat="1" ht="13" x14ac:dyDescent="0.3">
      <c r="A131" s="2" t="s">
        <v>6816</v>
      </c>
      <c r="B131" s="2" t="s">
        <v>6278</v>
      </c>
      <c r="C131" s="9">
        <v>2022</v>
      </c>
      <c r="D131" s="2" t="s">
        <v>6277</v>
      </c>
      <c r="E131" s="2" t="s">
        <v>6281</v>
      </c>
      <c r="G131" s="2" t="s">
        <v>6279</v>
      </c>
      <c r="H131" s="2" t="s">
        <v>6280</v>
      </c>
      <c r="K131" s="11">
        <v>44696</v>
      </c>
      <c r="N131" s="2" t="s">
        <v>6282</v>
      </c>
    </row>
    <row r="132" spans="1:70" s="2" customFormat="1" ht="13" x14ac:dyDescent="0.3">
      <c r="A132" s="2" t="s">
        <v>11404</v>
      </c>
      <c r="B132" s="2" t="s">
        <v>10300</v>
      </c>
      <c r="C132" s="9" t="s">
        <v>7891</v>
      </c>
      <c r="D132" s="2" t="s">
        <v>10301</v>
      </c>
      <c r="E132" s="2" t="s">
        <v>8885</v>
      </c>
      <c r="U132" s="2" t="s">
        <v>7891</v>
      </c>
      <c r="V132" s="2" t="s">
        <v>10302</v>
      </c>
      <c r="W132" s="2" t="s">
        <v>7891</v>
      </c>
      <c r="X132" s="2" t="s">
        <v>7891</v>
      </c>
      <c r="Y132" s="2" t="s">
        <v>7891</v>
      </c>
      <c r="Z132" s="2" t="s">
        <v>7891</v>
      </c>
      <c r="AA132" s="2" t="s">
        <v>10303</v>
      </c>
      <c r="AB132" s="2" t="s">
        <v>10304</v>
      </c>
      <c r="AC132" s="2" t="s">
        <v>7891</v>
      </c>
      <c r="AD132" s="2" t="s">
        <v>7891</v>
      </c>
      <c r="AE132" s="2" t="s">
        <v>7891</v>
      </c>
      <c r="AF132" s="2" t="s">
        <v>7891</v>
      </c>
      <c r="AG132" s="2" t="s">
        <v>7891</v>
      </c>
      <c r="AH132" s="2" t="s">
        <v>7891</v>
      </c>
      <c r="AI132" s="2" t="s">
        <v>7891</v>
      </c>
      <c r="AJ132" s="2" t="s">
        <v>7891</v>
      </c>
      <c r="AK132" s="2" t="s">
        <v>7891</v>
      </c>
      <c r="AL132" s="2" t="s">
        <v>7891</v>
      </c>
      <c r="AM132" s="2" t="s">
        <v>7891</v>
      </c>
      <c r="AN132" s="2" t="s">
        <v>7891</v>
      </c>
      <c r="AO132" s="2" t="s">
        <v>8888</v>
      </c>
      <c r="AP132" s="2" t="s">
        <v>8889</v>
      </c>
      <c r="AQ132" s="2" t="s">
        <v>7891</v>
      </c>
      <c r="AR132" s="2" t="s">
        <v>7891</v>
      </c>
      <c r="AS132" s="2" t="s">
        <v>7891</v>
      </c>
      <c r="AT132" s="2" t="s">
        <v>7916</v>
      </c>
      <c r="AU132" s="2">
        <v>2021</v>
      </c>
      <c r="AV132" s="2">
        <v>136</v>
      </c>
      <c r="AW132" s="2" t="s">
        <v>7891</v>
      </c>
      <c r="AX132" s="2" t="s">
        <v>7891</v>
      </c>
      <c r="AY132" s="2" t="s">
        <v>7891</v>
      </c>
      <c r="AZ132" s="2" t="s">
        <v>7891</v>
      </c>
      <c r="BA132" s="2" t="s">
        <v>7891</v>
      </c>
      <c r="BB132" s="2">
        <v>23</v>
      </c>
      <c r="BC132" s="2">
        <v>31</v>
      </c>
      <c r="BD132" s="2" t="s">
        <v>7891</v>
      </c>
      <c r="BE132" s="2" t="s">
        <v>10305</v>
      </c>
      <c r="BF132" s="2" t="s">
        <v>7891</v>
      </c>
      <c r="BG132" s="2" t="s">
        <v>10231</v>
      </c>
      <c r="BH132" s="2" t="s">
        <v>7891</v>
      </c>
      <c r="BI132" s="2" t="s">
        <v>7891</v>
      </c>
      <c r="BJ132" s="2" t="s">
        <v>7891</v>
      </c>
      <c r="BK132" s="2" t="s">
        <v>7891</v>
      </c>
      <c r="BL132" s="2" t="s">
        <v>7891</v>
      </c>
      <c r="BM132" s="2">
        <v>33548827</v>
      </c>
      <c r="BN132" s="2" t="s">
        <v>7891</v>
      </c>
      <c r="BO132" s="2" t="s">
        <v>7891</v>
      </c>
      <c r="BP132" s="2" t="s">
        <v>7891</v>
      </c>
      <c r="BQ132" s="2" t="s">
        <v>7891</v>
      </c>
      <c r="BR132" s="2" t="s">
        <v>10306</v>
      </c>
    </row>
    <row r="133" spans="1:70" s="2" customFormat="1" ht="13" x14ac:dyDescent="0.3">
      <c r="A133" s="2" t="s">
        <v>3856</v>
      </c>
      <c r="B133" s="2" t="s">
        <v>1310</v>
      </c>
      <c r="C133" s="9">
        <v>2021</v>
      </c>
      <c r="D133" s="2" t="s">
        <v>1309</v>
      </c>
      <c r="E133" s="2" t="s">
        <v>592</v>
      </c>
      <c r="F133" s="2" t="s">
        <v>3295</v>
      </c>
      <c r="G133" s="2" t="str">
        <f>"01650327"</f>
        <v>01650327</v>
      </c>
      <c r="I133" s="2" t="str">
        <f>"20211001"</f>
        <v>20211001</v>
      </c>
      <c r="J133" s="2">
        <v>293</v>
      </c>
      <c r="L133" s="2">
        <v>148</v>
      </c>
      <c r="M133" s="2">
        <v>11</v>
      </c>
      <c r="N133" s="2" t="s">
        <v>3293</v>
      </c>
      <c r="O133" s="2" t="s">
        <v>1311</v>
      </c>
      <c r="P133" s="2" t="s">
        <v>2124</v>
      </c>
      <c r="Q133" s="2" t="s">
        <v>1495</v>
      </c>
      <c r="R133" s="2" t="s">
        <v>3294</v>
      </c>
      <c r="T133" s="2" t="s">
        <v>3295</v>
      </c>
      <c r="U133" s="2" t="s">
        <v>3296</v>
      </c>
    </row>
    <row r="134" spans="1:70" s="2" customFormat="1" ht="13" x14ac:dyDescent="0.3">
      <c r="A134" s="2" t="s">
        <v>3856</v>
      </c>
      <c r="B134" s="2" t="s">
        <v>1478</v>
      </c>
      <c r="C134" s="9">
        <v>2021</v>
      </c>
      <c r="D134" s="2" t="s">
        <v>3472</v>
      </c>
      <c r="E134" s="2" t="s">
        <v>2151</v>
      </c>
      <c r="F134" s="2" t="s">
        <v>3475</v>
      </c>
      <c r="G134" s="2" t="str">
        <f>"03630234"</f>
        <v>03630234</v>
      </c>
      <c r="I134" s="2" t="str">
        <f>"20210401"</f>
        <v>20210401</v>
      </c>
      <c r="J134" s="2">
        <v>51</v>
      </c>
      <c r="K134" s="2">
        <v>2</v>
      </c>
      <c r="L134" s="2">
        <v>274</v>
      </c>
      <c r="M134" s="2">
        <v>15</v>
      </c>
      <c r="N134" s="2" t="s">
        <v>3473</v>
      </c>
      <c r="O134" s="2" t="s">
        <v>1479</v>
      </c>
      <c r="P134" s="2" t="s">
        <v>2053</v>
      </c>
      <c r="Q134" s="2" t="s">
        <v>1495</v>
      </c>
      <c r="R134" s="2" t="s">
        <v>3474</v>
      </c>
      <c r="T134" s="2" t="s">
        <v>3475</v>
      </c>
      <c r="U134" s="2" t="s">
        <v>3476</v>
      </c>
    </row>
    <row r="135" spans="1:70" s="2" customFormat="1" ht="13" x14ac:dyDescent="0.3">
      <c r="A135" s="2" t="s">
        <v>11404</v>
      </c>
      <c r="B135" s="2" t="s">
        <v>8949</v>
      </c>
      <c r="C135" s="9" t="s">
        <v>7891</v>
      </c>
      <c r="D135" s="2" t="s">
        <v>8950</v>
      </c>
      <c r="E135" s="2" t="s">
        <v>8951</v>
      </c>
      <c r="U135" s="2" t="s">
        <v>7891</v>
      </c>
      <c r="V135" s="2" t="s">
        <v>8952</v>
      </c>
      <c r="W135" s="2" t="s">
        <v>7891</v>
      </c>
      <c r="X135" s="2" t="s">
        <v>7891</v>
      </c>
      <c r="Y135" s="2" t="s">
        <v>7891</v>
      </c>
      <c r="Z135" s="2" t="s">
        <v>7891</v>
      </c>
      <c r="AA135" s="2" t="s">
        <v>7891</v>
      </c>
      <c r="AB135" s="2" t="s">
        <v>7891</v>
      </c>
      <c r="AC135" s="2" t="s">
        <v>7891</v>
      </c>
      <c r="AD135" s="2" t="s">
        <v>7891</v>
      </c>
      <c r="AE135" s="2" t="s">
        <v>7891</v>
      </c>
      <c r="AF135" s="2" t="s">
        <v>7891</v>
      </c>
      <c r="AG135" s="2" t="s">
        <v>7891</v>
      </c>
      <c r="AH135" s="2" t="s">
        <v>7891</v>
      </c>
      <c r="AI135" s="2" t="s">
        <v>7891</v>
      </c>
      <c r="AJ135" s="2" t="s">
        <v>7891</v>
      </c>
      <c r="AK135" s="2" t="s">
        <v>7891</v>
      </c>
      <c r="AL135" s="2" t="s">
        <v>7891</v>
      </c>
      <c r="AM135" s="2" t="s">
        <v>7891</v>
      </c>
      <c r="AN135" s="2" t="s">
        <v>7891</v>
      </c>
      <c r="AO135" s="2" t="s">
        <v>8953</v>
      </c>
      <c r="AP135" s="2" t="s">
        <v>8954</v>
      </c>
      <c r="AQ135" s="2" t="s">
        <v>7891</v>
      </c>
      <c r="AR135" s="2" t="s">
        <v>7891</v>
      </c>
      <c r="AS135" s="2" t="s">
        <v>7891</v>
      </c>
      <c r="AT135" s="2" t="s">
        <v>8946</v>
      </c>
      <c r="AU135" s="2">
        <v>2021</v>
      </c>
      <c r="AV135" s="2">
        <v>81</v>
      </c>
      <c r="AW135" s="2">
        <v>6</v>
      </c>
      <c r="AX135" s="2" t="s">
        <v>7891</v>
      </c>
      <c r="AY135" s="2" t="s">
        <v>7891</v>
      </c>
      <c r="AZ135" s="2" t="s">
        <v>7891</v>
      </c>
      <c r="BA135" s="2" t="s">
        <v>7891</v>
      </c>
      <c r="BB135" s="2">
        <v>965</v>
      </c>
      <c r="BC135" s="2">
        <v>971</v>
      </c>
      <c r="BD135" s="2" t="s">
        <v>7891</v>
      </c>
      <c r="BE135" s="2" t="s">
        <v>7891</v>
      </c>
      <c r="BF135" s="2" t="s">
        <v>7891</v>
      </c>
      <c r="BG135" s="2" t="s">
        <v>7891</v>
      </c>
      <c r="BH135" s="2" t="s">
        <v>7891</v>
      </c>
      <c r="BI135" s="2" t="s">
        <v>7891</v>
      </c>
      <c r="BJ135" s="2" t="s">
        <v>7891</v>
      </c>
      <c r="BK135" s="2" t="s">
        <v>7891</v>
      </c>
      <c r="BL135" s="2" t="s">
        <v>7891</v>
      </c>
      <c r="BM135" s="2">
        <v>34875595</v>
      </c>
      <c r="BN135" s="2" t="s">
        <v>7891</v>
      </c>
      <c r="BO135" s="2" t="s">
        <v>7891</v>
      </c>
      <c r="BP135" s="2" t="s">
        <v>7891</v>
      </c>
      <c r="BQ135" s="2" t="s">
        <v>7891</v>
      </c>
      <c r="BR135" s="2" t="s">
        <v>8955</v>
      </c>
    </row>
    <row r="136" spans="1:70" s="2" customFormat="1" ht="13" x14ac:dyDescent="0.3">
      <c r="A136" s="2" t="s">
        <v>3856</v>
      </c>
      <c r="B136" s="2" t="s">
        <v>3504</v>
      </c>
      <c r="C136" s="9">
        <v>2020</v>
      </c>
      <c r="D136" s="2" t="s">
        <v>3503</v>
      </c>
      <c r="E136" s="2" t="s">
        <v>2510</v>
      </c>
      <c r="F136" s="2" t="s">
        <v>3507</v>
      </c>
      <c r="G136" s="2" t="str">
        <f>"02275910"</f>
        <v>02275910</v>
      </c>
      <c r="I136" s="2" t="str">
        <f>"20210101"</f>
        <v>20210101</v>
      </c>
      <c r="J136" s="2">
        <v>42</v>
      </c>
      <c r="K136" s="2">
        <v>4</v>
      </c>
      <c r="L136" s="2">
        <v>292</v>
      </c>
      <c r="M136" s="2">
        <v>9</v>
      </c>
      <c r="N136" s="2" t="s">
        <v>3505</v>
      </c>
      <c r="O136" s="2" t="s">
        <v>1532</v>
      </c>
      <c r="P136" s="2" t="s">
        <v>2303</v>
      </c>
      <c r="Q136" s="2" t="s">
        <v>1495</v>
      </c>
      <c r="R136" s="2" t="s">
        <v>3506</v>
      </c>
      <c r="T136" s="2" t="s">
        <v>3507</v>
      </c>
      <c r="U136" s="2" t="s">
        <v>3508</v>
      </c>
    </row>
    <row r="137" spans="1:70" s="2" customFormat="1" ht="13" x14ac:dyDescent="0.3">
      <c r="A137" s="2" t="s">
        <v>11410</v>
      </c>
      <c r="B137" s="2" t="s">
        <v>11739</v>
      </c>
      <c r="C137" s="9" t="s">
        <v>7891</v>
      </c>
      <c r="D137" s="2" t="s">
        <v>11740</v>
      </c>
      <c r="E137" s="2" t="s">
        <v>11741</v>
      </c>
      <c r="U137" s="2" t="s">
        <v>7891</v>
      </c>
      <c r="V137" s="2" t="s">
        <v>11742</v>
      </c>
      <c r="W137" s="2" t="s">
        <v>7891</v>
      </c>
      <c r="X137" s="2" t="s">
        <v>7891</v>
      </c>
      <c r="Y137" s="2" t="s">
        <v>7891</v>
      </c>
      <c r="Z137" s="2" t="s">
        <v>7891</v>
      </c>
      <c r="AA137" s="2" t="s">
        <v>7891</v>
      </c>
      <c r="AB137" s="2" t="s">
        <v>11743</v>
      </c>
      <c r="AC137" s="2" t="s">
        <v>7891</v>
      </c>
      <c r="AD137" s="2" t="s">
        <v>7891</v>
      </c>
      <c r="AE137" s="2" t="s">
        <v>7891</v>
      </c>
      <c r="AF137" s="2" t="s">
        <v>7891</v>
      </c>
      <c r="AG137" s="2" t="s">
        <v>7891</v>
      </c>
      <c r="AH137" s="2" t="s">
        <v>7891</v>
      </c>
      <c r="AI137" s="2" t="s">
        <v>7891</v>
      </c>
      <c r="AJ137" s="2" t="s">
        <v>7891</v>
      </c>
      <c r="AK137" s="2" t="s">
        <v>7891</v>
      </c>
      <c r="AL137" s="2" t="s">
        <v>7891</v>
      </c>
      <c r="AM137" s="2" t="s">
        <v>7891</v>
      </c>
      <c r="AN137" s="2" t="s">
        <v>7891</v>
      </c>
      <c r="AO137" s="2" t="s">
        <v>11744</v>
      </c>
      <c r="AP137" s="2" t="s">
        <v>11745</v>
      </c>
      <c r="AQ137" s="2" t="s">
        <v>7891</v>
      </c>
      <c r="AR137" s="2" t="s">
        <v>7891</v>
      </c>
      <c r="AS137" s="2" t="s">
        <v>7891</v>
      </c>
      <c r="AT137" s="2" t="s">
        <v>7891</v>
      </c>
      <c r="AU137" s="2" t="s">
        <v>7891</v>
      </c>
      <c r="AV137" s="2" t="s">
        <v>7891</v>
      </c>
      <c r="AW137" s="2" t="s">
        <v>7891</v>
      </c>
      <c r="AX137" s="2" t="s">
        <v>7891</v>
      </c>
      <c r="AY137" s="2" t="s">
        <v>7891</v>
      </c>
      <c r="AZ137" s="2" t="s">
        <v>7891</v>
      </c>
      <c r="BA137" s="2" t="s">
        <v>7891</v>
      </c>
      <c r="BB137" s="2" t="s">
        <v>7891</v>
      </c>
      <c r="BC137" s="2" t="s">
        <v>7891</v>
      </c>
      <c r="BD137" s="2" t="s">
        <v>7891</v>
      </c>
      <c r="BE137" s="2" t="s">
        <v>11746</v>
      </c>
      <c r="BF137" s="2" t="s">
        <v>7891</v>
      </c>
      <c r="BG137" s="2" t="s">
        <v>8701</v>
      </c>
      <c r="BH137" s="2" t="s">
        <v>7891</v>
      </c>
      <c r="BI137" s="2" t="s">
        <v>7891</v>
      </c>
      <c r="BJ137" s="2" t="s">
        <v>7891</v>
      </c>
      <c r="BK137" s="2" t="s">
        <v>7891</v>
      </c>
      <c r="BL137" s="2" t="s">
        <v>7891</v>
      </c>
      <c r="BM137" s="2">
        <v>34910370</v>
      </c>
      <c r="BN137" s="2" t="s">
        <v>7891</v>
      </c>
      <c r="BO137" s="2" t="s">
        <v>7891</v>
      </c>
      <c r="BP137" s="2" t="s">
        <v>7891</v>
      </c>
      <c r="BQ137" s="2" t="s">
        <v>7891</v>
      </c>
      <c r="BR137" s="2" t="s">
        <v>11747</v>
      </c>
    </row>
    <row r="138" spans="1:70" s="2" customFormat="1" ht="13" x14ac:dyDescent="0.3">
      <c r="A138" s="2" t="s">
        <v>1827</v>
      </c>
      <c r="B138" s="2" t="s">
        <v>871</v>
      </c>
      <c r="C138" s="10">
        <v>2021</v>
      </c>
      <c r="D138" s="2" t="s">
        <v>870</v>
      </c>
      <c r="E138" s="2" t="s">
        <v>872</v>
      </c>
      <c r="F138" s="2" t="s">
        <v>876</v>
      </c>
      <c r="G138" s="2" t="str">
        <f>"01947648"</f>
        <v>01947648</v>
      </c>
      <c r="I138" s="2" t="str">
        <f>"Jan-Jun2021"</f>
        <v>Jan-Jun2021</v>
      </c>
      <c r="J138" s="2">
        <v>41</v>
      </c>
      <c r="K138" s="8">
        <v>44593</v>
      </c>
      <c r="L138" s="2">
        <v>29</v>
      </c>
      <c r="M138" s="2">
        <v>18</v>
      </c>
      <c r="N138" s="2">
        <v>151552535</v>
      </c>
      <c r="O138" s="2" t="s">
        <v>873</v>
      </c>
      <c r="P138" s="2" t="s">
        <v>874</v>
      </c>
      <c r="Q138" s="2" t="s">
        <v>467</v>
      </c>
      <c r="R138" s="2" t="s">
        <v>875</v>
      </c>
      <c r="U138" s="2" t="s">
        <v>877</v>
      </c>
    </row>
    <row r="139" spans="1:70" s="2" customFormat="1" ht="13" x14ac:dyDescent="0.3">
      <c r="A139" s="2" t="s">
        <v>3856</v>
      </c>
      <c r="B139" s="2" t="s">
        <v>2337</v>
      </c>
      <c r="C139" s="9">
        <v>2022</v>
      </c>
      <c r="D139" s="2" t="s">
        <v>2336</v>
      </c>
      <c r="E139" s="2" t="s">
        <v>2338</v>
      </c>
      <c r="F139" s="2" t="s">
        <v>2341</v>
      </c>
      <c r="G139" s="2" t="str">
        <f>"10461310"</f>
        <v>10461310</v>
      </c>
      <c r="I139" s="2" t="str">
        <f>"20220107"</f>
        <v>20220107</v>
      </c>
      <c r="N139" s="2" t="s">
        <v>2339</v>
      </c>
      <c r="O139" s="2" t="s">
        <v>2340</v>
      </c>
      <c r="P139" s="2" t="s">
        <v>2108</v>
      </c>
      <c r="Q139" s="2" t="s">
        <v>2054</v>
      </c>
      <c r="R139" s="2" t="s">
        <v>2055</v>
      </c>
      <c r="T139" s="2" t="s">
        <v>2341</v>
      </c>
      <c r="U139" s="2" t="s">
        <v>2342</v>
      </c>
    </row>
    <row r="140" spans="1:70" s="2" customFormat="1" ht="13" x14ac:dyDescent="0.3">
      <c r="A140" s="2" t="s">
        <v>11404</v>
      </c>
      <c r="B140" s="2" t="s">
        <v>8586</v>
      </c>
      <c r="C140" s="9" t="s">
        <v>7891</v>
      </c>
      <c r="D140" s="2" t="s">
        <v>8587</v>
      </c>
      <c r="E140" s="2" t="s">
        <v>8588</v>
      </c>
      <c r="U140" s="2" t="s">
        <v>7891</v>
      </c>
      <c r="V140" s="2" t="s">
        <v>8589</v>
      </c>
      <c r="W140" s="2" t="s">
        <v>7891</v>
      </c>
      <c r="X140" s="2" t="s">
        <v>7891</v>
      </c>
      <c r="Y140" s="2" t="s">
        <v>7891</v>
      </c>
      <c r="Z140" s="2" t="s">
        <v>7891</v>
      </c>
      <c r="AA140" s="2" t="s">
        <v>7891</v>
      </c>
      <c r="AB140" s="2" t="s">
        <v>7891</v>
      </c>
      <c r="AC140" s="2" t="s">
        <v>7891</v>
      </c>
      <c r="AD140" s="2" t="s">
        <v>7891</v>
      </c>
      <c r="AE140" s="2" t="s">
        <v>7891</v>
      </c>
      <c r="AF140" s="2" t="s">
        <v>7891</v>
      </c>
      <c r="AG140" s="2" t="s">
        <v>7891</v>
      </c>
      <c r="AH140" s="2" t="s">
        <v>7891</v>
      </c>
      <c r="AI140" s="2" t="s">
        <v>7891</v>
      </c>
      <c r="AJ140" s="2" t="s">
        <v>7891</v>
      </c>
      <c r="AK140" s="2" t="s">
        <v>7891</v>
      </c>
      <c r="AL140" s="2" t="s">
        <v>7891</v>
      </c>
      <c r="AM140" s="2" t="s">
        <v>7891</v>
      </c>
      <c r="AN140" s="2" t="s">
        <v>7891</v>
      </c>
      <c r="AO140" s="2" t="s">
        <v>8590</v>
      </c>
      <c r="AP140" s="2" t="s">
        <v>8591</v>
      </c>
      <c r="AQ140" s="2" t="s">
        <v>7891</v>
      </c>
      <c r="AR140" s="2" t="s">
        <v>7891</v>
      </c>
      <c r="AS140" s="2" t="s">
        <v>7891</v>
      </c>
      <c r="AT140" s="2" t="s">
        <v>7891</v>
      </c>
      <c r="AU140" s="2">
        <v>2022</v>
      </c>
      <c r="AV140" s="2">
        <v>24</v>
      </c>
      <c r="AW140" s="2" t="s">
        <v>7891</v>
      </c>
      <c r="AX140" s="2" t="s">
        <v>7891</v>
      </c>
      <c r="AY140" s="2" t="s">
        <v>7891</v>
      </c>
      <c r="AZ140" s="2" t="s">
        <v>7891</v>
      </c>
      <c r="BA140" s="2" t="s">
        <v>7891</v>
      </c>
      <c r="BB140" s="2">
        <v>87</v>
      </c>
      <c r="BC140" s="2">
        <v>102</v>
      </c>
      <c r="BD140" s="2" t="s">
        <v>7891</v>
      </c>
      <c r="BE140" s="2" t="s">
        <v>8592</v>
      </c>
      <c r="BF140" s="2" t="s">
        <v>7891</v>
      </c>
      <c r="BG140" s="2" t="s">
        <v>7891</v>
      </c>
      <c r="BH140" s="2" t="s">
        <v>7891</v>
      </c>
      <c r="BI140" s="2" t="s">
        <v>7891</v>
      </c>
      <c r="BJ140" s="2" t="s">
        <v>7891</v>
      </c>
      <c r="BK140" s="2" t="s">
        <v>7891</v>
      </c>
      <c r="BL140" s="2" t="s">
        <v>7891</v>
      </c>
      <c r="BM140" s="2" t="s">
        <v>7891</v>
      </c>
      <c r="BN140" s="2" t="s">
        <v>7891</v>
      </c>
      <c r="BO140" s="2" t="s">
        <v>7891</v>
      </c>
      <c r="BP140" s="2" t="s">
        <v>7891</v>
      </c>
      <c r="BQ140" s="2" t="s">
        <v>7891</v>
      </c>
      <c r="BR140" s="2" t="s">
        <v>8593</v>
      </c>
    </row>
    <row r="141" spans="1:70" s="2" customFormat="1" ht="13" x14ac:dyDescent="0.3">
      <c r="A141" s="2" t="s">
        <v>6816</v>
      </c>
      <c r="B141" s="2" t="s">
        <v>5803</v>
      </c>
      <c r="C141" s="9">
        <v>2021</v>
      </c>
      <c r="D141" s="2" t="s">
        <v>5802</v>
      </c>
      <c r="E141" s="2" t="s">
        <v>5276</v>
      </c>
      <c r="G141" s="2" t="s">
        <v>5804</v>
      </c>
      <c r="H141" s="2" t="s">
        <v>5805</v>
      </c>
      <c r="K141" s="11">
        <v>44181</v>
      </c>
      <c r="N141" s="2" t="s">
        <v>5806</v>
      </c>
    </row>
    <row r="142" spans="1:70" s="2" customFormat="1" ht="13" x14ac:dyDescent="0.3">
      <c r="A142" s="2" t="s">
        <v>3856</v>
      </c>
      <c r="B142" s="2" t="s">
        <v>1606</v>
      </c>
      <c r="C142" s="9">
        <v>2021</v>
      </c>
      <c r="D142" s="2" t="s">
        <v>3597</v>
      </c>
      <c r="E142" s="2" t="s">
        <v>592</v>
      </c>
      <c r="F142" s="2" t="s">
        <v>3600</v>
      </c>
      <c r="G142" s="2" t="str">
        <f>"01650327"</f>
        <v>01650327</v>
      </c>
      <c r="I142" s="2" t="str">
        <f>"20210515"</f>
        <v>20210515</v>
      </c>
      <c r="J142" s="2">
        <v>287</v>
      </c>
      <c r="L142" s="2">
        <v>417</v>
      </c>
      <c r="M142" s="2">
        <v>10</v>
      </c>
      <c r="N142" s="2" t="s">
        <v>3598</v>
      </c>
      <c r="O142" s="2" t="s">
        <v>1607</v>
      </c>
      <c r="P142" s="2" t="s">
        <v>2124</v>
      </c>
      <c r="Q142" s="2" t="s">
        <v>1495</v>
      </c>
      <c r="R142" s="2" t="s">
        <v>3599</v>
      </c>
      <c r="T142" s="2" t="s">
        <v>3600</v>
      </c>
      <c r="U142" s="2" t="s">
        <v>3601</v>
      </c>
    </row>
    <row r="143" spans="1:70" s="2" customFormat="1" ht="13" x14ac:dyDescent="0.3">
      <c r="A143" s="2" t="s">
        <v>4086</v>
      </c>
      <c r="B143" s="2" t="s">
        <v>3991</v>
      </c>
      <c r="C143" s="9">
        <v>2021</v>
      </c>
      <c r="D143" s="2" t="s">
        <v>3990</v>
      </c>
      <c r="E143" s="2" t="s">
        <v>2642</v>
      </c>
      <c r="F143" s="2" t="s">
        <v>3995</v>
      </c>
      <c r="G143" s="2" t="str">
        <f>"19326203"</f>
        <v>19326203</v>
      </c>
      <c r="I143" s="2" t="str">
        <f>"20210202"</f>
        <v>20210202</v>
      </c>
      <c r="J143" s="2">
        <v>16</v>
      </c>
      <c r="K143" s="2">
        <v>2</v>
      </c>
      <c r="N143" s="2" t="s">
        <v>3992</v>
      </c>
      <c r="O143" s="2" t="s">
        <v>3993</v>
      </c>
      <c r="P143" s="2" t="s">
        <v>2645</v>
      </c>
      <c r="Q143" s="2" t="s">
        <v>1495</v>
      </c>
      <c r="R143" s="2" t="s">
        <v>3994</v>
      </c>
      <c r="T143" s="2" t="s">
        <v>3995</v>
      </c>
      <c r="U143" s="2" t="s">
        <v>3996</v>
      </c>
    </row>
    <row r="144" spans="1:70" s="2" customFormat="1" ht="13" x14ac:dyDescent="0.3">
      <c r="A144" s="2" t="s">
        <v>7336</v>
      </c>
      <c r="B144" s="2" t="s">
        <v>7327</v>
      </c>
      <c r="C144" s="9">
        <v>2021</v>
      </c>
      <c r="D144" s="2" t="s">
        <v>7328</v>
      </c>
      <c r="E144" s="2" t="s">
        <v>7329</v>
      </c>
      <c r="G144" s="2">
        <v>48</v>
      </c>
      <c r="H144" s="2">
        <v>8</v>
      </c>
      <c r="J144" s="2">
        <v>1110</v>
      </c>
      <c r="K144" s="2">
        <v>1132</v>
      </c>
      <c r="M144" s="2">
        <v>5</v>
      </c>
      <c r="N144" s="2" t="s">
        <v>7330</v>
      </c>
      <c r="O144" s="2" t="s">
        <v>7331</v>
      </c>
      <c r="P144" s="2" t="s">
        <v>467</v>
      </c>
      <c r="Q144" s="2" t="s">
        <v>7218</v>
      </c>
      <c r="S144" s="2" t="s">
        <v>7219</v>
      </c>
      <c r="T144" s="2" t="s">
        <v>7332</v>
      </c>
    </row>
    <row r="145" spans="1:70" s="2" customFormat="1" ht="13" x14ac:dyDescent="0.3">
      <c r="A145" s="2" t="s">
        <v>6816</v>
      </c>
      <c r="B145" s="2" t="s">
        <v>6238</v>
      </c>
      <c r="C145" s="9">
        <v>2022</v>
      </c>
      <c r="D145" s="2" t="s">
        <v>6237</v>
      </c>
      <c r="E145" s="2" t="s">
        <v>6241</v>
      </c>
      <c r="G145" s="2" t="s">
        <v>6239</v>
      </c>
      <c r="H145" s="2" t="s">
        <v>6240</v>
      </c>
      <c r="K145" s="11">
        <v>44645</v>
      </c>
      <c r="L145" s="2" t="s">
        <v>6242</v>
      </c>
      <c r="N145" s="2" t="s">
        <v>6243</v>
      </c>
    </row>
    <row r="146" spans="1:70" s="2" customFormat="1" ht="13" x14ac:dyDescent="0.3">
      <c r="A146" s="2" t="s">
        <v>11404</v>
      </c>
      <c r="B146" s="2" t="s">
        <v>10103</v>
      </c>
      <c r="C146" s="9" t="s">
        <v>7891</v>
      </c>
      <c r="D146" s="2" t="s">
        <v>10104</v>
      </c>
      <c r="E146" s="2" t="s">
        <v>10105</v>
      </c>
      <c r="U146" s="2" t="s">
        <v>7891</v>
      </c>
      <c r="V146" s="2" t="s">
        <v>10106</v>
      </c>
      <c r="W146" s="2" t="s">
        <v>7891</v>
      </c>
      <c r="X146" s="2" t="s">
        <v>7891</v>
      </c>
      <c r="Y146" s="2" t="s">
        <v>7891</v>
      </c>
      <c r="Z146" s="2" t="s">
        <v>7891</v>
      </c>
      <c r="AA146" s="2" t="s">
        <v>10107</v>
      </c>
      <c r="AB146" s="2" t="s">
        <v>10108</v>
      </c>
      <c r="AC146" s="2" t="s">
        <v>7891</v>
      </c>
      <c r="AD146" s="2" t="s">
        <v>7891</v>
      </c>
      <c r="AE146" s="2" t="s">
        <v>7891</v>
      </c>
      <c r="AF146" s="2" t="s">
        <v>7891</v>
      </c>
      <c r="AG146" s="2" t="s">
        <v>7891</v>
      </c>
      <c r="AH146" s="2" t="s">
        <v>7891</v>
      </c>
      <c r="AI146" s="2" t="s">
        <v>7891</v>
      </c>
      <c r="AJ146" s="2" t="s">
        <v>7891</v>
      </c>
      <c r="AK146" s="2" t="s">
        <v>7891</v>
      </c>
      <c r="AL146" s="2" t="s">
        <v>7891</v>
      </c>
      <c r="AM146" s="2" t="s">
        <v>7891</v>
      </c>
      <c r="AN146" s="2" t="s">
        <v>7891</v>
      </c>
      <c r="AO146" s="2" t="s">
        <v>10109</v>
      </c>
      <c r="AP146" s="2" t="s">
        <v>7891</v>
      </c>
      <c r="AQ146" s="2" t="s">
        <v>7891</v>
      </c>
      <c r="AR146" s="2" t="s">
        <v>7891</v>
      </c>
      <c r="AS146" s="2" t="s">
        <v>7891</v>
      </c>
      <c r="AT146" s="2" t="s">
        <v>8331</v>
      </c>
      <c r="AU146" s="2">
        <v>2021</v>
      </c>
      <c r="AV146" s="2">
        <v>10</v>
      </c>
      <c r="AW146" s="2">
        <v>1</v>
      </c>
      <c r="AX146" s="2" t="s">
        <v>7891</v>
      </c>
      <c r="AY146" s="2" t="s">
        <v>7891</v>
      </c>
      <c r="AZ146" s="2" t="s">
        <v>7891</v>
      </c>
      <c r="BA146" s="2" t="s">
        <v>7891</v>
      </c>
      <c r="BB146" s="2">
        <v>143</v>
      </c>
      <c r="BC146" s="2">
        <v>150</v>
      </c>
      <c r="BD146" s="2" t="s">
        <v>7891</v>
      </c>
      <c r="BE146" s="2" t="s">
        <v>10110</v>
      </c>
      <c r="BF146" s="2" t="s">
        <v>7891</v>
      </c>
      <c r="BG146" s="2" t="s">
        <v>10046</v>
      </c>
      <c r="BH146" s="2" t="s">
        <v>7891</v>
      </c>
      <c r="BI146" s="2" t="s">
        <v>7891</v>
      </c>
      <c r="BJ146" s="2" t="s">
        <v>7891</v>
      </c>
      <c r="BK146" s="2" t="s">
        <v>7891</v>
      </c>
      <c r="BL146" s="2" t="s">
        <v>7891</v>
      </c>
      <c r="BM146" s="2">
        <v>33520636</v>
      </c>
      <c r="BN146" s="2" t="s">
        <v>7891</v>
      </c>
      <c r="BO146" s="2" t="s">
        <v>7891</v>
      </c>
      <c r="BP146" s="2" t="s">
        <v>7891</v>
      </c>
      <c r="BQ146" s="2" t="s">
        <v>7891</v>
      </c>
      <c r="BR146" s="2" t="s">
        <v>10111</v>
      </c>
    </row>
    <row r="147" spans="1:70" s="2" customFormat="1" ht="13" x14ac:dyDescent="0.3">
      <c r="A147" s="2" t="s">
        <v>6816</v>
      </c>
      <c r="B147" s="2" t="s">
        <v>5103</v>
      </c>
      <c r="C147" s="9">
        <v>2021</v>
      </c>
      <c r="D147" s="2" t="s">
        <v>5102</v>
      </c>
      <c r="E147" s="2" t="s">
        <v>5106</v>
      </c>
      <c r="G147" s="2" t="s">
        <v>5104</v>
      </c>
      <c r="H147" s="2" t="s">
        <v>5105</v>
      </c>
      <c r="K147" s="11">
        <v>44559</v>
      </c>
      <c r="N147" s="2" t="s">
        <v>5107</v>
      </c>
    </row>
    <row r="148" spans="1:70" s="2" customFormat="1" ht="13" x14ac:dyDescent="0.3">
      <c r="A148" s="2" t="s">
        <v>11404</v>
      </c>
      <c r="B148" s="2" t="s">
        <v>9521</v>
      </c>
      <c r="C148" s="9" t="s">
        <v>7891</v>
      </c>
      <c r="D148" s="2" t="s">
        <v>9522</v>
      </c>
      <c r="E148" s="2" t="s">
        <v>9523</v>
      </c>
      <c r="U148" s="2" t="s">
        <v>7891</v>
      </c>
      <c r="V148" s="2" t="s">
        <v>9524</v>
      </c>
      <c r="W148" s="2" t="s">
        <v>7891</v>
      </c>
      <c r="X148" s="2" t="s">
        <v>7891</v>
      </c>
      <c r="Y148" s="2" t="s">
        <v>7891</v>
      </c>
      <c r="Z148" s="2" t="s">
        <v>7891</v>
      </c>
      <c r="AA148" s="2" t="s">
        <v>7891</v>
      </c>
      <c r="AB148" s="2" t="s">
        <v>9525</v>
      </c>
      <c r="AC148" s="2" t="s">
        <v>7891</v>
      </c>
      <c r="AD148" s="2" t="s">
        <v>7891</v>
      </c>
      <c r="AE148" s="2" t="s">
        <v>7891</v>
      </c>
      <c r="AF148" s="2" t="s">
        <v>7891</v>
      </c>
      <c r="AG148" s="2" t="s">
        <v>7891</v>
      </c>
      <c r="AH148" s="2" t="s">
        <v>7891</v>
      </c>
      <c r="AI148" s="2" t="s">
        <v>7891</v>
      </c>
      <c r="AJ148" s="2" t="s">
        <v>7891</v>
      </c>
      <c r="AK148" s="2" t="s">
        <v>7891</v>
      </c>
      <c r="AL148" s="2" t="s">
        <v>7891</v>
      </c>
      <c r="AM148" s="2" t="s">
        <v>7891</v>
      </c>
      <c r="AN148" s="2" t="s">
        <v>7891</v>
      </c>
      <c r="AO148" s="2" t="s">
        <v>7891</v>
      </c>
      <c r="AP148" s="2" t="s">
        <v>9526</v>
      </c>
      <c r="AQ148" s="2" t="s">
        <v>7891</v>
      </c>
      <c r="AR148" s="2" t="s">
        <v>7891</v>
      </c>
      <c r="AS148" s="2" t="s">
        <v>7891</v>
      </c>
      <c r="AT148" s="2" t="s">
        <v>8870</v>
      </c>
      <c r="AU148" s="2">
        <v>2021</v>
      </c>
      <c r="AV148" s="2">
        <v>11</v>
      </c>
      <c r="AW148" s="2">
        <v>7</v>
      </c>
      <c r="AX148" s="2" t="s">
        <v>7891</v>
      </c>
      <c r="AY148" s="2" t="s">
        <v>7891</v>
      </c>
      <c r="AZ148" s="2" t="s">
        <v>7891</v>
      </c>
      <c r="BA148" s="2" t="s">
        <v>7891</v>
      </c>
      <c r="BB148" s="2" t="s">
        <v>7891</v>
      </c>
      <c r="BC148" s="2" t="s">
        <v>7891</v>
      </c>
      <c r="BD148" s="2">
        <v>963</v>
      </c>
      <c r="BE148" s="2" t="s">
        <v>9527</v>
      </c>
      <c r="BF148" s="2" t="s">
        <v>7891</v>
      </c>
      <c r="BG148" s="2" t="s">
        <v>7891</v>
      </c>
      <c r="BH148" s="2" t="s">
        <v>7891</v>
      </c>
      <c r="BI148" s="2" t="s">
        <v>7891</v>
      </c>
      <c r="BJ148" s="2" t="s">
        <v>7891</v>
      </c>
      <c r="BK148" s="2" t="s">
        <v>7891</v>
      </c>
      <c r="BL148" s="2" t="s">
        <v>7891</v>
      </c>
      <c r="BM148" s="2">
        <v>34208829</v>
      </c>
      <c r="BN148" s="2" t="s">
        <v>7891</v>
      </c>
      <c r="BO148" s="2" t="s">
        <v>7891</v>
      </c>
      <c r="BP148" s="2" t="s">
        <v>7891</v>
      </c>
      <c r="BQ148" s="2" t="s">
        <v>7891</v>
      </c>
      <c r="BR148" s="2" t="s">
        <v>9528</v>
      </c>
    </row>
    <row r="149" spans="1:70" s="2" customFormat="1" ht="13" x14ac:dyDescent="0.3">
      <c r="A149" s="2" t="s">
        <v>6816</v>
      </c>
      <c r="B149" s="2" t="s">
        <v>4584</v>
      </c>
      <c r="C149" s="9">
        <v>2021</v>
      </c>
      <c r="D149" s="2" t="s">
        <v>4583</v>
      </c>
      <c r="E149" s="2" t="s">
        <v>4587</v>
      </c>
      <c r="G149" s="2" t="s">
        <v>4585</v>
      </c>
      <c r="H149" s="2" t="s">
        <v>4586</v>
      </c>
      <c r="K149" s="11">
        <v>44452</v>
      </c>
      <c r="L149" s="2" t="s">
        <v>4588</v>
      </c>
      <c r="N149" s="2" t="s">
        <v>4589</v>
      </c>
    </row>
    <row r="150" spans="1:70" s="2" customFormat="1" ht="13" x14ac:dyDescent="0.3">
      <c r="A150" s="2" t="s">
        <v>6816</v>
      </c>
      <c r="B150" s="2" t="s">
        <v>6635</v>
      </c>
      <c r="C150" s="9">
        <v>2022</v>
      </c>
      <c r="D150" s="2" t="s">
        <v>6634</v>
      </c>
      <c r="E150" s="2" t="s">
        <v>4618</v>
      </c>
      <c r="G150" s="2" t="s">
        <v>6636</v>
      </c>
      <c r="H150" s="2" t="s">
        <v>6637</v>
      </c>
      <c r="K150" s="11">
        <v>44673</v>
      </c>
      <c r="N150" s="2" t="s">
        <v>6638</v>
      </c>
    </row>
    <row r="151" spans="1:70" s="2" customFormat="1" ht="13" x14ac:dyDescent="0.3">
      <c r="A151" s="2" t="s">
        <v>11410</v>
      </c>
      <c r="B151" s="2" t="s">
        <v>10265</v>
      </c>
      <c r="C151" s="9" t="s">
        <v>7891</v>
      </c>
      <c r="D151" s="2" t="s">
        <v>10266</v>
      </c>
      <c r="E151" s="2" t="s">
        <v>9349</v>
      </c>
      <c r="U151" s="2" t="s">
        <v>7891</v>
      </c>
      <c r="V151" s="2" t="s">
        <v>10267</v>
      </c>
      <c r="W151" s="2" t="s">
        <v>7891</v>
      </c>
      <c r="X151" s="2" t="s">
        <v>7891</v>
      </c>
      <c r="Y151" s="2" t="s">
        <v>7891</v>
      </c>
      <c r="Z151" s="2" t="s">
        <v>7891</v>
      </c>
      <c r="AA151" s="2" t="s">
        <v>10268</v>
      </c>
      <c r="AB151" s="2" t="s">
        <v>10269</v>
      </c>
      <c r="AC151" s="2" t="s">
        <v>7891</v>
      </c>
      <c r="AD151" s="2" t="s">
        <v>7891</v>
      </c>
      <c r="AE151" s="2" t="s">
        <v>7891</v>
      </c>
      <c r="AF151" s="2" t="s">
        <v>7891</v>
      </c>
      <c r="AG151" s="2" t="s">
        <v>7891</v>
      </c>
      <c r="AH151" s="2" t="s">
        <v>7891</v>
      </c>
      <c r="AI151" s="2" t="s">
        <v>7891</v>
      </c>
      <c r="AJ151" s="2" t="s">
        <v>7891</v>
      </c>
      <c r="AK151" s="2" t="s">
        <v>7891</v>
      </c>
      <c r="AL151" s="2" t="s">
        <v>7891</v>
      </c>
      <c r="AM151" s="2" t="s">
        <v>7891</v>
      </c>
      <c r="AN151" s="2" t="s">
        <v>7891</v>
      </c>
      <c r="AO151" s="2" t="s">
        <v>9352</v>
      </c>
      <c r="AP151" s="2" t="s">
        <v>9353</v>
      </c>
      <c r="AQ151" s="2" t="s">
        <v>7891</v>
      </c>
      <c r="AR151" s="2" t="s">
        <v>7891</v>
      </c>
      <c r="AS151" s="2" t="s">
        <v>7891</v>
      </c>
      <c r="AT151" s="2" t="s">
        <v>8621</v>
      </c>
      <c r="AU151" s="2">
        <v>2022</v>
      </c>
      <c r="AV151" s="2">
        <v>67</v>
      </c>
      <c r="AW151" s="2">
        <v>1</v>
      </c>
      <c r="AX151" s="2" t="s">
        <v>7891</v>
      </c>
      <c r="AY151" s="2" t="s">
        <v>7891</v>
      </c>
      <c r="AZ151" s="2" t="s">
        <v>7891</v>
      </c>
      <c r="BA151" s="2" t="s">
        <v>7891</v>
      </c>
      <c r="BB151" s="2">
        <v>26</v>
      </c>
      <c r="BC151" s="2">
        <v>38</v>
      </c>
      <c r="BD151" s="2">
        <v>706743721992677</v>
      </c>
      <c r="BE151" s="2" t="s">
        <v>10270</v>
      </c>
      <c r="BF151" s="2" t="s">
        <v>7891</v>
      </c>
      <c r="BG151" s="2" t="s">
        <v>10231</v>
      </c>
      <c r="BH151" s="2" t="s">
        <v>7891</v>
      </c>
      <c r="BI151" s="2" t="s">
        <v>7891</v>
      </c>
      <c r="BJ151" s="2" t="s">
        <v>7891</v>
      </c>
      <c r="BK151" s="2" t="s">
        <v>7891</v>
      </c>
      <c r="BL151" s="2" t="s">
        <v>7891</v>
      </c>
      <c r="BM151" s="2">
        <v>33576244</v>
      </c>
      <c r="BN151" s="2" t="s">
        <v>7891</v>
      </c>
      <c r="BO151" s="2" t="s">
        <v>7891</v>
      </c>
      <c r="BP151" s="2" t="s">
        <v>7891</v>
      </c>
      <c r="BQ151" s="2" t="s">
        <v>7891</v>
      </c>
      <c r="BR151" s="2" t="s">
        <v>10271</v>
      </c>
    </row>
    <row r="152" spans="1:70" s="2" customFormat="1" ht="13" x14ac:dyDescent="0.3">
      <c r="A152" s="2" t="s">
        <v>1827</v>
      </c>
      <c r="B152" s="2" t="s">
        <v>1015</v>
      </c>
      <c r="C152" s="10" t="str">
        <f>"2022"</f>
        <v>2022</v>
      </c>
      <c r="D152" s="2" t="s">
        <v>1014</v>
      </c>
      <c r="E152" s="2" t="s">
        <v>1016</v>
      </c>
      <c r="F152" s="2" t="s">
        <v>1020</v>
      </c>
      <c r="G152" s="2" t="str">
        <f>"02275910"</f>
        <v>02275910</v>
      </c>
      <c r="I152" s="2" t="str">
        <f>"2022"</f>
        <v>2022</v>
      </c>
      <c r="J152" s="2">
        <v>43</v>
      </c>
      <c r="K152" s="2">
        <v>2</v>
      </c>
      <c r="L152" s="2">
        <v>90</v>
      </c>
      <c r="M152" s="2">
        <v>8</v>
      </c>
      <c r="N152" s="2">
        <v>155539010</v>
      </c>
      <c r="O152" s="2" t="s">
        <v>1017</v>
      </c>
      <c r="P152" s="2" t="s">
        <v>1018</v>
      </c>
      <c r="Q152" s="2" t="s">
        <v>498</v>
      </c>
      <c r="R152" s="2" t="s">
        <v>1019</v>
      </c>
      <c r="U152" s="2" t="s">
        <v>1021</v>
      </c>
    </row>
    <row r="153" spans="1:70" s="2" customFormat="1" ht="13" x14ac:dyDescent="0.3">
      <c r="A153" s="2" t="s">
        <v>437</v>
      </c>
      <c r="B153" s="2" t="s">
        <v>425</v>
      </c>
      <c r="C153" s="6" t="s">
        <v>23</v>
      </c>
      <c r="D153" s="2" t="s">
        <v>423</v>
      </c>
      <c r="E153" s="2" t="s">
        <v>430</v>
      </c>
      <c r="F153" s="2" t="s">
        <v>424</v>
      </c>
      <c r="H153" s="2" t="s">
        <v>426</v>
      </c>
      <c r="I153" s="2" t="s">
        <v>427</v>
      </c>
      <c r="J153" s="2" t="s">
        <v>14</v>
      </c>
      <c r="M153" s="2" t="s">
        <v>428</v>
      </c>
      <c r="N153" s="2" t="s">
        <v>89</v>
      </c>
      <c r="O153" s="2" t="s">
        <v>18</v>
      </c>
      <c r="P153" s="2" t="s">
        <v>18</v>
      </c>
      <c r="Q153" s="2" t="s">
        <v>429</v>
      </c>
      <c r="R153" s="2" t="s">
        <v>121</v>
      </c>
      <c r="S153" s="2" t="s">
        <v>241</v>
      </c>
      <c r="U153" s="2" t="s">
        <v>23</v>
      </c>
      <c r="V153" s="2" t="s">
        <v>431</v>
      </c>
      <c r="W153" s="2" t="s">
        <v>432</v>
      </c>
      <c r="Y153" s="2" t="s">
        <v>433</v>
      </c>
      <c r="Z153" s="2" t="s">
        <v>434</v>
      </c>
      <c r="AA153" s="2" t="s">
        <v>435</v>
      </c>
      <c r="AC153" s="2" t="s">
        <v>436</v>
      </c>
      <c r="AD153" s="2" t="s">
        <v>30</v>
      </c>
    </row>
    <row r="154" spans="1:70" s="2" customFormat="1" ht="13" x14ac:dyDescent="0.3">
      <c r="A154" s="2" t="s">
        <v>11404</v>
      </c>
      <c r="B154" s="2" t="s">
        <v>11281</v>
      </c>
      <c r="C154" s="9" t="s">
        <v>7891</v>
      </c>
      <c r="D154" s="2" t="s">
        <v>11282</v>
      </c>
      <c r="E154" s="2" t="s">
        <v>11283</v>
      </c>
      <c r="U154" s="2" t="s">
        <v>7891</v>
      </c>
      <c r="V154" s="2" t="s">
        <v>11284</v>
      </c>
      <c r="W154" s="2" t="s">
        <v>7891</v>
      </c>
      <c r="X154" s="2" t="s">
        <v>7891</v>
      </c>
      <c r="Y154" s="2" t="s">
        <v>7891</v>
      </c>
      <c r="Z154" s="2" t="s">
        <v>7891</v>
      </c>
      <c r="AA154" s="2" t="s">
        <v>7891</v>
      </c>
      <c r="AB154" s="2" t="s">
        <v>7891</v>
      </c>
      <c r="AC154" s="2" t="s">
        <v>7891</v>
      </c>
      <c r="AD154" s="2" t="s">
        <v>7891</v>
      </c>
      <c r="AE154" s="2" t="s">
        <v>7891</v>
      </c>
      <c r="AF154" s="2" t="s">
        <v>7891</v>
      </c>
      <c r="AG154" s="2" t="s">
        <v>7891</v>
      </c>
      <c r="AH154" s="2" t="s">
        <v>7891</v>
      </c>
      <c r="AI154" s="2" t="s">
        <v>7891</v>
      </c>
      <c r="AJ154" s="2" t="s">
        <v>7891</v>
      </c>
      <c r="AK154" s="2" t="s">
        <v>7891</v>
      </c>
      <c r="AL154" s="2" t="s">
        <v>7891</v>
      </c>
      <c r="AM154" s="2" t="s">
        <v>7891</v>
      </c>
      <c r="AN154" s="2" t="s">
        <v>7891</v>
      </c>
      <c r="AO154" s="2" t="s">
        <v>11285</v>
      </c>
      <c r="AP154" s="2" t="s">
        <v>7891</v>
      </c>
      <c r="AQ154" s="2" t="s">
        <v>7891</v>
      </c>
      <c r="AR154" s="2" t="s">
        <v>7891</v>
      </c>
      <c r="AS154" s="2" t="s">
        <v>7891</v>
      </c>
      <c r="AT154" s="2" t="s">
        <v>7891</v>
      </c>
      <c r="AU154" s="2">
        <v>2020</v>
      </c>
      <c r="AV154" s="2" t="s">
        <v>7891</v>
      </c>
      <c r="AW154" s="2">
        <v>37</v>
      </c>
      <c r="AX154" s="2" t="s">
        <v>7891</v>
      </c>
      <c r="AY154" s="2" t="s">
        <v>7891</v>
      </c>
      <c r="AZ154" s="2" t="s">
        <v>7891</v>
      </c>
      <c r="BA154" s="2" t="s">
        <v>7891</v>
      </c>
      <c r="BB154" s="2" t="s">
        <v>7891</v>
      </c>
      <c r="BC154" s="2" t="s">
        <v>7891</v>
      </c>
      <c r="BD154" s="2">
        <v>6936</v>
      </c>
      <c r="BE154" s="2" t="s">
        <v>11286</v>
      </c>
      <c r="BF154" s="2" t="s">
        <v>7891</v>
      </c>
      <c r="BG154" s="2" t="s">
        <v>7891</v>
      </c>
      <c r="BH154" s="2" t="s">
        <v>7891</v>
      </c>
      <c r="BI154" s="2" t="s">
        <v>7891</v>
      </c>
      <c r="BJ154" s="2" t="s">
        <v>7891</v>
      </c>
      <c r="BK154" s="2" t="s">
        <v>7891</v>
      </c>
      <c r="BL154" s="2" t="s">
        <v>7891</v>
      </c>
      <c r="BM154" s="2" t="s">
        <v>7891</v>
      </c>
      <c r="BN154" s="2" t="s">
        <v>7891</v>
      </c>
      <c r="BO154" s="2" t="s">
        <v>7891</v>
      </c>
      <c r="BP154" s="2" t="s">
        <v>7891</v>
      </c>
      <c r="BQ154" s="2" t="s">
        <v>7891</v>
      </c>
      <c r="BR154" s="2" t="s">
        <v>11287</v>
      </c>
    </row>
    <row r="155" spans="1:70" s="2" customFormat="1" ht="13" x14ac:dyDescent="0.3">
      <c r="A155" s="2" t="s">
        <v>7072</v>
      </c>
      <c r="B155" s="2" t="s">
        <v>6988</v>
      </c>
      <c r="C155" s="9">
        <v>2021</v>
      </c>
      <c r="D155" s="2" t="s">
        <v>6987</v>
      </c>
      <c r="E155" s="2" t="s">
        <v>5356</v>
      </c>
      <c r="G155" s="2" t="s">
        <v>6989</v>
      </c>
      <c r="H155" s="2" t="s">
        <v>6990</v>
      </c>
      <c r="K155" s="11">
        <v>44454</v>
      </c>
      <c r="L155" s="2" t="s">
        <v>6991</v>
      </c>
      <c r="N155" s="2" t="s">
        <v>6992</v>
      </c>
    </row>
    <row r="156" spans="1:70" s="2" customFormat="1" ht="13" x14ac:dyDescent="0.3">
      <c r="A156" s="2" t="s">
        <v>6816</v>
      </c>
      <c r="B156" s="2" t="s">
        <v>4724</v>
      </c>
      <c r="C156" s="9">
        <v>2021</v>
      </c>
      <c r="D156" s="2" t="s">
        <v>4723</v>
      </c>
      <c r="E156" s="2" t="s">
        <v>4727</v>
      </c>
      <c r="G156" s="2" t="s">
        <v>4725</v>
      </c>
      <c r="H156" s="2" t="s">
        <v>4726</v>
      </c>
      <c r="K156" s="11">
        <v>44366</v>
      </c>
      <c r="N156" s="2" t="s">
        <v>4728</v>
      </c>
    </row>
    <row r="157" spans="1:70" s="2" customFormat="1" ht="13" x14ac:dyDescent="0.3">
      <c r="A157" s="2" t="s">
        <v>7212</v>
      </c>
      <c r="B157" s="2" t="s">
        <v>6567</v>
      </c>
      <c r="C157" s="9">
        <v>2022</v>
      </c>
      <c r="D157" s="2" t="s">
        <v>6566</v>
      </c>
      <c r="E157" s="2" t="s">
        <v>6348</v>
      </c>
      <c r="G157" s="2" t="s">
        <v>6568</v>
      </c>
      <c r="H157" s="2" t="s">
        <v>6569</v>
      </c>
      <c r="K157" s="11">
        <v>44700</v>
      </c>
      <c r="N157" s="2" t="s">
        <v>6570</v>
      </c>
    </row>
    <row r="158" spans="1:70" s="2" customFormat="1" ht="13" x14ac:dyDescent="0.3">
      <c r="A158" s="2" t="s">
        <v>7072</v>
      </c>
      <c r="B158" s="2" t="s">
        <v>7034</v>
      </c>
      <c r="C158" s="9">
        <v>2020</v>
      </c>
      <c r="D158" s="2" t="s">
        <v>7033</v>
      </c>
      <c r="E158" s="2" t="s">
        <v>4240</v>
      </c>
      <c r="G158" s="2" t="s">
        <v>7035</v>
      </c>
      <c r="H158" s="2" t="s">
        <v>4659</v>
      </c>
      <c r="K158" s="11">
        <v>44181</v>
      </c>
      <c r="L158" s="2" t="s">
        <v>7036</v>
      </c>
      <c r="N158" s="2" t="s">
        <v>7037</v>
      </c>
    </row>
    <row r="159" spans="1:70" s="2" customFormat="1" ht="13" x14ac:dyDescent="0.3">
      <c r="A159" s="2" t="s">
        <v>6816</v>
      </c>
      <c r="B159" s="2" t="s">
        <v>4896</v>
      </c>
      <c r="C159" s="9">
        <v>2021</v>
      </c>
      <c r="D159" s="2" t="s">
        <v>4895</v>
      </c>
      <c r="E159" s="2" t="s">
        <v>4756</v>
      </c>
      <c r="G159" s="2" t="s">
        <v>4897</v>
      </c>
      <c r="H159" s="2" t="s">
        <v>4703</v>
      </c>
      <c r="K159" s="11">
        <v>44330</v>
      </c>
      <c r="N159" s="2" t="s">
        <v>4898</v>
      </c>
    </row>
    <row r="160" spans="1:70" s="2" customFormat="1" ht="13" x14ac:dyDescent="0.3">
      <c r="A160" s="2" t="s">
        <v>7212</v>
      </c>
      <c r="B160" s="2" t="s">
        <v>7207</v>
      </c>
      <c r="C160" s="9">
        <v>2021</v>
      </c>
      <c r="D160" s="2" t="s">
        <v>7206</v>
      </c>
      <c r="E160" s="2" t="s">
        <v>7210</v>
      </c>
      <c r="G160" s="2" t="s">
        <v>7208</v>
      </c>
      <c r="H160" s="2" t="s">
        <v>7209</v>
      </c>
      <c r="K160" s="11">
        <v>44323</v>
      </c>
      <c r="N160" s="2" t="s">
        <v>7211</v>
      </c>
    </row>
    <row r="161" spans="1:70" s="2" customFormat="1" ht="13" x14ac:dyDescent="0.3">
      <c r="A161" s="2" t="s">
        <v>6816</v>
      </c>
      <c r="B161" s="2" t="s">
        <v>4730</v>
      </c>
      <c r="C161" s="9">
        <v>2021</v>
      </c>
      <c r="D161" s="2" t="s">
        <v>4729</v>
      </c>
      <c r="E161" s="2" t="s">
        <v>4409</v>
      </c>
      <c r="G161" s="2" t="s">
        <v>4731</v>
      </c>
      <c r="H161" s="2" t="s">
        <v>4732</v>
      </c>
      <c r="K161" s="11">
        <v>44364</v>
      </c>
      <c r="N161" s="2" t="s">
        <v>725</v>
      </c>
    </row>
    <row r="162" spans="1:70" s="2" customFormat="1" ht="13" x14ac:dyDescent="0.3">
      <c r="A162" s="2" t="s">
        <v>1827</v>
      </c>
      <c r="B162" s="2" t="s">
        <v>1348</v>
      </c>
      <c r="C162" s="10">
        <v>2021</v>
      </c>
      <c r="D162" s="2" t="s">
        <v>1347</v>
      </c>
      <c r="E162" s="2" t="s">
        <v>154</v>
      </c>
      <c r="F162" s="2" t="s">
        <v>1350</v>
      </c>
      <c r="G162" s="2" t="str">
        <f>"1054139X"</f>
        <v>1054139X</v>
      </c>
      <c r="I162" s="2" t="str">
        <f>"Jun2021"</f>
        <v>Jun2021</v>
      </c>
      <c r="J162" s="2">
        <v>68</v>
      </c>
      <c r="K162" s="2">
        <v>6</v>
      </c>
      <c r="L162" s="2">
        <v>1104</v>
      </c>
      <c r="M162" s="2">
        <v>8</v>
      </c>
      <c r="N162" s="2">
        <v>150229201</v>
      </c>
      <c r="O162" s="2" t="s">
        <v>151</v>
      </c>
      <c r="P162" s="2" t="s">
        <v>449</v>
      </c>
      <c r="Q162" s="2" t="s">
        <v>442</v>
      </c>
      <c r="R162" s="2" t="s">
        <v>1349</v>
      </c>
      <c r="U162" s="2" t="s">
        <v>1351</v>
      </c>
    </row>
    <row r="163" spans="1:70" s="2" customFormat="1" ht="13" x14ac:dyDescent="0.3">
      <c r="A163" s="2" t="s">
        <v>3856</v>
      </c>
      <c r="B163" s="2" t="s">
        <v>944</v>
      </c>
      <c r="C163" s="9">
        <v>2021</v>
      </c>
      <c r="D163" s="2" t="s">
        <v>2812</v>
      </c>
      <c r="E163" s="2" t="s">
        <v>2813</v>
      </c>
      <c r="F163" s="2" t="s">
        <v>2815</v>
      </c>
      <c r="G163" s="2" t="str">
        <f>"09621067"</f>
        <v>09621067</v>
      </c>
      <c r="I163" s="2" t="str">
        <f>"20210713"</f>
        <v>20210713</v>
      </c>
      <c r="N163" s="2" t="s">
        <v>2814</v>
      </c>
      <c r="O163" s="2" t="s">
        <v>946</v>
      </c>
      <c r="P163" s="2" t="s">
        <v>2053</v>
      </c>
      <c r="Q163" s="2" t="s">
        <v>2054</v>
      </c>
      <c r="R163" s="2" t="s">
        <v>2055</v>
      </c>
      <c r="T163" s="2" t="s">
        <v>2815</v>
      </c>
      <c r="U163" s="2" t="s">
        <v>2816</v>
      </c>
    </row>
    <row r="164" spans="1:70" s="2" customFormat="1" ht="13" x14ac:dyDescent="0.3">
      <c r="A164" s="2" t="s">
        <v>3856</v>
      </c>
      <c r="B164" s="2" t="s">
        <v>3103</v>
      </c>
      <c r="C164" s="9">
        <v>2021</v>
      </c>
      <c r="D164" s="2" t="s">
        <v>3102</v>
      </c>
      <c r="E164" s="2" t="s">
        <v>383</v>
      </c>
      <c r="F164" s="2" t="s">
        <v>3106</v>
      </c>
      <c r="G164" s="2" t="str">
        <f>"10188827"</f>
        <v>10188827</v>
      </c>
      <c r="I164" s="2" t="str">
        <f>"20210422"</f>
        <v>20210422</v>
      </c>
      <c r="N164" s="2" t="s">
        <v>3104</v>
      </c>
      <c r="O164" s="2" t="s">
        <v>3105</v>
      </c>
      <c r="P164" s="2" t="s">
        <v>2108</v>
      </c>
      <c r="Q164" s="2" t="s">
        <v>2054</v>
      </c>
      <c r="R164" s="2" t="s">
        <v>2055</v>
      </c>
      <c r="T164" s="2" t="s">
        <v>3106</v>
      </c>
      <c r="U164" s="2" t="s">
        <v>3107</v>
      </c>
    </row>
    <row r="165" spans="1:70" s="2" customFormat="1" ht="13" x14ac:dyDescent="0.3">
      <c r="A165" s="2" t="s">
        <v>3856</v>
      </c>
      <c r="B165" s="2" t="s">
        <v>1581</v>
      </c>
      <c r="C165" s="9">
        <v>2020</v>
      </c>
      <c r="D165" s="2" t="s">
        <v>1580</v>
      </c>
      <c r="E165" s="2" t="s">
        <v>3492</v>
      </c>
      <c r="F165" s="2" t="s">
        <v>3571</v>
      </c>
      <c r="G165" s="2" t="str">
        <f>"01907409"</f>
        <v>01907409</v>
      </c>
      <c r="I165" s="2" t="str">
        <f>"20201101"</f>
        <v>20201101</v>
      </c>
      <c r="J165" s="2">
        <v>118</v>
      </c>
      <c r="N165" s="2" t="s">
        <v>3569</v>
      </c>
      <c r="O165" s="2" t="s">
        <v>1582</v>
      </c>
      <c r="P165" s="2" t="s">
        <v>2124</v>
      </c>
      <c r="Q165" s="2" t="s">
        <v>1495</v>
      </c>
      <c r="R165" s="2" t="s">
        <v>3570</v>
      </c>
      <c r="T165" s="2" t="s">
        <v>3571</v>
      </c>
      <c r="U165" s="2" t="s">
        <v>3572</v>
      </c>
    </row>
    <row r="166" spans="1:70" s="2" customFormat="1" ht="13" x14ac:dyDescent="0.3">
      <c r="A166" s="2" t="s">
        <v>11404</v>
      </c>
      <c r="B166" s="2" t="s">
        <v>8883</v>
      </c>
      <c r="C166" s="9" t="s">
        <v>7891</v>
      </c>
      <c r="D166" s="2" t="s">
        <v>8884</v>
      </c>
      <c r="E166" s="2" t="s">
        <v>8885</v>
      </c>
      <c r="U166" s="2" t="s">
        <v>7891</v>
      </c>
      <c r="V166" s="2" t="s">
        <v>8886</v>
      </c>
      <c r="W166" s="2" t="s">
        <v>7891</v>
      </c>
      <c r="X166" s="2" t="s">
        <v>7891</v>
      </c>
      <c r="Y166" s="2" t="s">
        <v>7891</v>
      </c>
      <c r="Z166" s="2" t="s">
        <v>7891</v>
      </c>
      <c r="AA166" s="2" t="s">
        <v>7891</v>
      </c>
      <c r="AB166" s="2" t="s">
        <v>8887</v>
      </c>
      <c r="AC166" s="2" t="s">
        <v>7891</v>
      </c>
      <c r="AD166" s="2" t="s">
        <v>7891</v>
      </c>
      <c r="AE166" s="2" t="s">
        <v>7891</v>
      </c>
      <c r="AF166" s="2" t="s">
        <v>7891</v>
      </c>
      <c r="AG166" s="2" t="s">
        <v>7891</v>
      </c>
      <c r="AH166" s="2" t="s">
        <v>7891</v>
      </c>
      <c r="AI166" s="2" t="s">
        <v>7891</v>
      </c>
      <c r="AJ166" s="2" t="s">
        <v>7891</v>
      </c>
      <c r="AK166" s="2" t="s">
        <v>7891</v>
      </c>
      <c r="AL166" s="2" t="s">
        <v>7891</v>
      </c>
      <c r="AM166" s="2" t="s">
        <v>7891</v>
      </c>
      <c r="AN166" s="2" t="s">
        <v>7891</v>
      </c>
      <c r="AO166" s="2" t="s">
        <v>8888</v>
      </c>
      <c r="AP166" s="2" t="s">
        <v>8889</v>
      </c>
      <c r="AQ166" s="2" t="s">
        <v>7891</v>
      </c>
      <c r="AR166" s="2" t="s">
        <v>7891</v>
      </c>
      <c r="AS166" s="2" t="s">
        <v>7891</v>
      </c>
      <c r="AT166" s="2" t="s">
        <v>7924</v>
      </c>
      <c r="AU166" s="2">
        <v>2021</v>
      </c>
      <c r="AV166" s="2">
        <v>144</v>
      </c>
      <c r="AW166" s="2" t="s">
        <v>7891</v>
      </c>
      <c r="AX166" s="2" t="s">
        <v>7891</v>
      </c>
      <c r="AY166" s="2" t="s">
        <v>7891</v>
      </c>
      <c r="AZ166" s="2" t="s">
        <v>7891</v>
      </c>
      <c r="BA166" s="2" t="s">
        <v>7891</v>
      </c>
      <c r="BB166" s="2">
        <v>448</v>
      </c>
      <c r="BC166" s="2">
        <v>454</v>
      </c>
      <c r="BD166" s="2" t="s">
        <v>7891</v>
      </c>
      <c r="BE166" s="2" t="s">
        <v>8890</v>
      </c>
      <c r="BF166" s="2" t="s">
        <v>7891</v>
      </c>
      <c r="BG166" s="2" t="s">
        <v>7925</v>
      </c>
      <c r="BH166" s="2" t="s">
        <v>7891</v>
      </c>
      <c r="BI166" s="2" t="s">
        <v>7891</v>
      </c>
      <c r="BJ166" s="2" t="s">
        <v>7891</v>
      </c>
      <c r="BK166" s="2" t="s">
        <v>7891</v>
      </c>
      <c r="BL166" s="2" t="s">
        <v>7891</v>
      </c>
      <c r="BM166" s="2">
        <v>34752941</v>
      </c>
      <c r="BN166" s="2" t="s">
        <v>7891</v>
      </c>
      <c r="BO166" s="2" t="s">
        <v>7891</v>
      </c>
      <c r="BP166" s="2" t="s">
        <v>7891</v>
      </c>
      <c r="BQ166" s="2" t="s">
        <v>7891</v>
      </c>
      <c r="BR166" s="2" t="s">
        <v>8891</v>
      </c>
    </row>
    <row r="167" spans="1:70" s="2" customFormat="1" ht="13" x14ac:dyDescent="0.3">
      <c r="A167" s="2" t="s">
        <v>11404</v>
      </c>
      <c r="B167" s="2" t="s">
        <v>8883</v>
      </c>
      <c r="C167" s="9" t="s">
        <v>7891</v>
      </c>
      <c r="D167" s="2" t="s">
        <v>9096</v>
      </c>
      <c r="E167" s="2" t="s">
        <v>9097</v>
      </c>
      <c r="U167" s="2" t="s">
        <v>7891</v>
      </c>
      <c r="V167" s="2" t="s">
        <v>9098</v>
      </c>
      <c r="W167" s="2" t="s">
        <v>7891</v>
      </c>
      <c r="X167" s="2" t="s">
        <v>7891</v>
      </c>
      <c r="Y167" s="2" t="s">
        <v>7891</v>
      </c>
      <c r="Z167" s="2" t="s">
        <v>7891</v>
      </c>
      <c r="AA167" s="2" t="s">
        <v>7891</v>
      </c>
      <c r="AB167" s="2" t="s">
        <v>9099</v>
      </c>
      <c r="AC167" s="2" t="s">
        <v>7891</v>
      </c>
      <c r="AD167" s="2" t="s">
        <v>7891</v>
      </c>
      <c r="AE167" s="2" t="s">
        <v>7891</v>
      </c>
      <c r="AF167" s="2" t="s">
        <v>7891</v>
      </c>
      <c r="AG167" s="2" t="s">
        <v>7891</v>
      </c>
      <c r="AH167" s="2" t="s">
        <v>7891</v>
      </c>
      <c r="AI167" s="2" t="s">
        <v>7891</v>
      </c>
      <c r="AJ167" s="2" t="s">
        <v>7891</v>
      </c>
      <c r="AK167" s="2" t="s">
        <v>7891</v>
      </c>
      <c r="AL167" s="2" t="s">
        <v>7891</v>
      </c>
      <c r="AM167" s="2" t="s">
        <v>7891</v>
      </c>
      <c r="AN167" s="2" t="s">
        <v>7891</v>
      </c>
      <c r="AO167" s="2" t="s">
        <v>9100</v>
      </c>
      <c r="AP167" s="2" t="s">
        <v>9101</v>
      </c>
      <c r="AQ167" s="2" t="s">
        <v>7891</v>
      </c>
      <c r="AR167" s="2" t="s">
        <v>7891</v>
      </c>
      <c r="AS167" s="2" t="s">
        <v>7891</v>
      </c>
      <c r="AT167" s="2" t="s">
        <v>8331</v>
      </c>
      <c r="AU167" s="2">
        <v>2022</v>
      </c>
      <c r="AV167" s="2">
        <v>37</v>
      </c>
      <c r="AW167" s="2">
        <v>2</v>
      </c>
      <c r="AX167" s="2" t="s">
        <v>7891</v>
      </c>
      <c r="AY167" s="2" t="s">
        <v>7891</v>
      </c>
      <c r="AZ167" s="2" t="s">
        <v>7891</v>
      </c>
      <c r="BA167" s="2" t="s">
        <v>7891</v>
      </c>
      <c r="BB167" s="2" t="s">
        <v>7891</v>
      </c>
      <c r="BC167" s="2" t="s">
        <v>7891</v>
      </c>
      <c r="BD167" s="2" t="s">
        <v>9102</v>
      </c>
      <c r="BE167" s="2" t="s">
        <v>9103</v>
      </c>
      <c r="BF167" s="2" t="s">
        <v>7891</v>
      </c>
      <c r="BG167" s="2" t="s">
        <v>9007</v>
      </c>
      <c r="BH167" s="2" t="s">
        <v>7891</v>
      </c>
      <c r="BI167" s="2" t="s">
        <v>7891</v>
      </c>
      <c r="BJ167" s="2" t="s">
        <v>7891</v>
      </c>
      <c r="BK167" s="2" t="s">
        <v>7891</v>
      </c>
      <c r="BL167" s="2" t="s">
        <v>7891</v>
      </c>
      <c r="BM167" s="2">
        <v>34597436</v>
      </c>
      <c r="BN167" s="2" t="s">
        <v>7891</v>
      </c>
      <c r="BO167" s="2" t="s">
        <v>7891</v>
      </c>
      <c r="BP167" s="2" t="s">
        <v>7891</v>
      </c>
      <c r="BQ167" s="2" t="s">
        <v>7891</v>
      </c>
      <c r="BR167" s="2" t="s">
        <v>9104</v>
      </c>
    </row>
    <row r="168" spans="1:70" s="2" customFormat="1" ht="13" x14ac:dyDescent="0.3">
      <c r="A168" s="2" t="s">
        <v>11404</v>
      </c>
      <c r="B168" s="2" t="s">
        <v>10486</v>
      </c>
      <c r="C168" s="9" t="s">
        <v>7891</v>
      </c>
      <c r="D168" s="2" t="s">
        <v>10487</v>
      </c>
      <c r="E168" s="2" t="s">
        <v>10488</v>
      </c>
      <c r="U168" s="2" t="s">
        <v>7891</v>
      </c>
      <c r="V168" s="2" t="s">
        <v>10489</v>
      </c>
      <c r="W168" s="2" t="s">
        <v>7891</v>
      </c>
      <c r="X168" s="2" t="s">
        <v>7891</v>
      </c>
      <c r="Y168" s="2" t="s">
        <v>7891</v>
      </c>
      <c r="Z168" s="2" t="s">
        <v>7891</v>
      </c>
      <c r="AA168" s="2" t="s">
        <v>7891</v>
      </c>
      <c r="AB168" s="2" t="s">
        <v>7891</v>
      </c>
      <c r="AC168" s="2" t="s">
        <v>7891</v>
      </c>
      <c r="AD168" s="2" t="s">
        <v>7891</v>
      </c>
      <c r="AE168" s="2" t="s">
        <v>7891</v>
      </c>
      <c r="AF168" s="2" t="s">
        <v>7891</v>
      </c>
      <c r="AG168" s="2" t="s">
        <v>7891</v>
      </c>
      <c r="AH168" s="2" t="s">
        <v>7891</v>
      </c>
      <c r="AI168" s="2" t="s">
        <v>7891</v>
      </c>
      <c r="AJ168" s="2" t="s">
        <v>7891</v>
      </c>
      <c r="AK168" s="2" t="s">
        <v>7891</v>
      </c>
      <c r="AL168" s="2" t="s">
        <v>7891</v>
      </c>
      <c r="AM168" s="2" t="s">
        <v>7891</v>
      </c>
      <c r="AN168" s="2" t="s">
        <v>7891</v>
      </c>
      <c r="AO168" s="2" t="s">
        <v>10490</v>
      </c>
      <c r="AP168" s="2" t="s">
        <v>10491</v>
      </c>
      <c r="AQ168" s="2" t="s">
        <v>7891</v>
      </c>
      <c r="AR168" s="2" t="s">
        <v>7891</v>
      </c>
      <c r="AS168" s="2" t="s">
        <v>7891</v>
      </c>
      <c r="AT168" s="2" t="s">
        <v>8621</v>
      </c>
      <c r="AU168" s="2">
        <v>2021</v>
      </c>
      <c r="AV168" s="2">
        <v>10</v>
      </c>
      <c r="AW168" s="2">
        <v>1</v>
      </c>
      <c r="AX168" s="2" t="s">
        <v>7891</v>
      </c>
      <c r="AY168" s="2" t="s">
        <v>7891</v>
      </c>
      <c r="AZ168" s="2" t="s">
        <v>7891</v>
      </c>
      <c r="BA168" s="2" t="s">
        <v>7891</v>
      </c>
      <c r="BB168" s="2">
        <v>350</v>
      </c>
      <c r="BC168" s="2">
        <v>361</v>
      </c>
      <c r="BD168" s="2" t="s">
        <v>7891</v>
      </c>
      <c r="BE168" s="2" t="s">
        <v>10492</v>
      </c>
      <c r="BF168" s="2" t="s">
        <v>7891</v>
      </c>
      <c r="BG168" s="2" t="s">
        <v>7891</v>
      </c>
      <c r="BH168" s="2" t="s">
        <v>7891</v>
      </c>
      <c r="BI168" s="2" t="s">
        <v>7891</v>
      </c>
      <c r="BJ168" s="2" t="s">
        <v>7891</v>
      </c>
      <c r="BK168" s="2" t="s">
        <v>7891</v>
      </c>
      <c r="BL168" s="2" t="s">
        <v>7891</v>
      </c>
      <c r="BM168" s="2">
        <v>33440965</v>
      </c>
      <c r="BN168" s="2" t="s">
        <v>7891</v>
      </c>
      <c r="BO168" s="2" t="s">
        <v>7891</v>
      </c>
      <c r="BP168" s="2" t="s">
        <v>7891</v>
      </c>
      <c r="BQ168" s="2" t="s">
        <v>7891</v>
      </c>
      <c r="BR168" s="2" t="s">
        <v>10493</v>
      </c>
    </row>
    <row r="169" spans="1:70" s="2" customFormat="1" ht="13" x14ac:dyDescent="0.3">
      <c r="A169" s="2" t="s">
        <v>4015</v>
      </c>
      <c r="B169" s="2" t="s">
        <v>2840</v>
      </c>
      <c r="C169" s="9">
        <v>2021</v>
      </c>
      <c r="D169" s="2" t="s">
        <v>2839</v>
      </c>
      <c r="E169" s="2" t="s">
        <v>2841</v>
      </c>
      <c r="F169" s="2" t="s">
        <v>2845</v>
      </c>
      <c r="G169" s="2" t="str">
        <f>"20905904"</f>
        <v>20905904</v>
      </c>
      <c r="I169" s="2" t="str">
        <f>"20210105"</f>
        <v>20210105</v>
      </c>
      <c r="J169" s="2">
        <v>2021</v>
      </c>
      <c r="N169" s="2" t="s">
        <v>2842</v>
      </c>
      <c r="O169" s="2" t="s">
        <v>2843</v>
      </c>
      <c r="P169" s="2" t="s">
        <v>739</v>
      </c>
      <c r="Q169" s="2" t="s">
        <v>1495</v>
      </c>
      <c r="R169" s="2" t="s">
        <v>2844</v>
      </c>
      <c r="T169" s="2" t="s">
        <v>2845</v>
      </c>
      <c r="U169" s="2" t="s">
        <v>2846</v>
      </c>
    </row>
    <row r="170" spans="1:70" s="2" customFormat="1" ht="13" x14ac:dyDescent="0.3">
      <c r="A170" s="2" t="s">
        <v>11404</v>
      </c>
      <c r="B170" s="2" t="s">
        <v>9299</v>
      </c>
      <c r="C170" s="9" t="s">
        <v>7891</v>
      </c>
      <c r="D170" s="2" t="s">
        <v>4700</v>
      </c>
      <c r="E170" s="2" t="s">
        <v>9300</v>
      </c>
      <c r="U170" s="2" t="s">
        <v>7891</v>
      </c>
      <c r="V170" s="2" t="s">
        <v>9301</v>
      </c>
      <c r="W170" s="2" t="s">
        <v>7891</v>
      </c>
      <c r="X170" s="2" t="s">
        <v>7891</v>
      </c>
      <c r="Y170" s="2" t="s">
        <v>7891</v>
      </c>
      <c r="Z170" s="2" t="s">
        <v>7891</v>
      </c>
      <c r="AA170" s="2" t="s">
        <v>7891</v>
      </c>
      <c r="AB170" s="2" t="s">
        <v>7891</v>
      </c>
      <c r="AC170" s="2" t="s">
        <v>7891</v>
      </c>
      <c r="AD170" s="2" t="s">
        <v>7891</v>
      </c>
      <c r="AE170" s="2" t="s">
        <v>7891</v>
      </c>
      <c r="AF170" s="2" t="s">
        <v>7891</v>
      </c>
      <c r="AG170" s="2" t="s">
        <v>7891</v>
      </c>
      <c r="AH170" s="2" t="s">
        <v>7891</v>
      </c>
      <c r="AI170" s="2" t="s">
        <v>7891</v>
      </c>
      <c r="AJ170" s="2" t="s">
        <v>7891</v>
      </c>
      <c r="AK170" s="2" t="s">
        <v>7891</v>
      </c>
      <c r="AL170" s="2" t="s">
        <v>7891</v>
      </c>
      <c r="AM170" s="2" t="s">
        <v>7891</v>
      </c>
      <c r="AN170" s="2" t="s">
        <v>7891</v>
      </c>
      <c r="AO170" s="2" t="s">
        <v>9302</v>
      </c>
      <c r="AP170" s="2" t="s">
        <v>7891</v>
      </c>
      <c r="AQ170" s="2" t="s">
        <v>7891</v>
      </c>
      <c r="AR170" s="2" t="s">
        <v>7891</v>
      </c>
      <c r="AS170" s="2" t="s">
        <v>7891</v>
      </c>
      <c r="AT170" s="2" t="s">
        <v>9303</v>
      </c>
      <c r="AU170" s="2">
        <v>2021</v>
      </c>
      <c r="AV170" s="2">
        <v>15</v>
      </c>
      <c r="AW170" s="2" t="s">
        <v>7891</v>
      </c>
      <c r="AX170" s="2" t="s">
        <v>7891</v>
      </c>
      <c r="AY170" s="2" t="s">
        <v>7891</v>
      </c>
      <c r="AZ170" s="2" t="s">
        <v>7891</v>
      </c>
      <c r="BA170" s="2" t="s">
        <v>7891</v>
      </c>
      <c r="BB170" s="2" t="s">
        <v>7891</v>
      </c>
      <c r="BC170" s="2" t="s">
        <v>7891</v>
      </c>
      <c r="BD170" s="2">
        <v>711731</v>
      </c>
      <c r="BE170" s="2" t="s">
        <v>2277</v>
      </c>
      <c r="BF170" s="2" t="s">
        <v>7891</v>
      </c>
      <c r="BG170" s="2" t="s">
        <v>7891</v>
      </c>
      <c r="BH170" s="2" t="s">
        <v>7891</v>
      </c>
      <c r="BI170" s="2" t="s">
        <v>7891</v>
      </c>
      <c r="BJ170" s="2" t="s">
        <v>7891</v>
      </c>
      <c r="BK170" s="2" t="s">
        <v>7891</v>
      </c>
      <c r="BL170" s="2" t="s">
        <v>7891</v>
      </c>
      <c r="BM170" s="2">
        <v>34512298</v>
      </c>
      <c r="BN170" s="2" t="s">
        <v>7891</v>
      </c>
      <c r="BO170" s="2" t="s">
        <v>7891</v>
      </c>
      <c r="BP170" s="2" t="s">
        <v>7891</v>
      </c>
      <c r="BQ170" s="2" t="s">
        <v>7891</v>
      </c>
      <c r="BR170" s="2" t="s">
        <v>9304</v>
      </c>
    </row>
    <row r="171" spans="1:70" s="2" customFormat="1" ht="13" x14ac:dyDescent="0.3">
      <c r="A171" s="2" t="s">
        <v>11404</v>
      </c>
      <c r="B171" s="2" t="s">
        <v>10165</v>
      </c>
      <c r="C171" s="9" t="s">
        <v>7891</v>
      </c>
      <c r="D171" s="2" t="s">
        <v>4985</v>
      </c>
      <c r="E171" s="2" t="s">
        <v>8365</v>
      </c>
      <c r="U171" s="2" t="s">
        <v>7891</v>
      </c>
      <c r="V171" s="2" t="s">
        <v>10166</v>
      </c>
      <c r="W171" s="2" t="s">
        <v>7891</v>
      </c>
      <c r="X171" s="2" t="s">
        <v>7891</v>
      </c>
      <c r="Y171" s="2" t="s">
        <v>7891</v>
      </c>
      <c r="Z171" s="2" t="s">
        <v>7891</v>
      </c>
      <c r="AA171" s="2" t="s">
        <v>7891</v>
      </c>
      <c r="AB171" s="2" t="s">
        <v>7891</v>
      </c>
      <c r="AC171" s="2" t="s">
        <v>7891</v>
      </c>
      <c r="AD171" s="2" t="s">
        <v>7891</v>
      </c>
      <c r="AE171" s="2" t="s">
        <v>7891</v>
      </c>
      <c r="AF171" s="2" t="s">
        <v>7891</v>
      </c>
      <c r="AG171" s="2" t="s">
        <v>7891</v>
      </c>
      <c r="AH171" s="2" t="s">
        <v>7891</v>
      </c>
      <c r="AI171" s="2" t="s">
        <v>7891</v>
      </c>
      <c r="AJ171" s="2" t="s">
        <v>7891</v>
      </c>
      <c r="AK171" s="2" t="s">
        <v>7891</v>
      </c>
      <c r="AL171" s="2" t="s">
        <v>7891</v>
      </c>
      <c r="AM171" s="2" t="s">
        <v>7891</v>
      </c>
      <c r="AN171" s="2" t="s">
        <v>7891</v>
      </c>
      <c r="AO171" s="2" t="s">
        <v>7891</v>
      </c>
      <c r="AP171" s="2" t="s">
        <v>8369</v>
      </c>
      <c r="AQ171" s="2" t="s">
        <v>7891</v>
      </c>
      <c r="AR171" s="2" t="s">
        <v>7891</v>
      </c>
      <c r="AS171" s="2" t="s">
        <v>7891</v>
      </c>
      <c r="AT171" s="2" t="s">
        <v>8331</v>
      </c>
      <c r="AU171" s="2">
        <v>2021</v>
      </c>
      <c r="AV171" s="2">
        <v>11</v>
      </c>
      <c r="AW171" s="2">
        <v>3</v>
      </c>
      <c r="AX171" s="2" t="s">
        <v>7891</v>
      </c>
      <c r="AY171" s="2" t="s">
        <v>7891</v>
      </c>
      <c r="AZ171" s="2" t="s">
        <v>7891</v>
      </c>
      <c r="BA171" s="2" t="s">
        <v>7891</v>
      </c>
      <c r="BB171" s="2" t="s">
        <v>7891</v>
      </c>
      <c r="BC171" s="2" t="s">
        <v>7891</v>
      </c>
      <c r="BD171" s="2">
        <v>174</v>
      </c>
      <c r="BE171" s="2" t="s">
        <v>4990</v>
      </c>
      <c r="BF171" s="2" t="s">
        <v>7891</v>
      </c>
      <c r="BG171" s="2" t="s">
        <v>7891</v>
      </c>
      <c r="BH171" s="2" t="s">
        <v>7891</v>
      </c>
      <c r="BI171" s="2" t="s">
        <v>7891</v>
      </c>
      <c r="BJ171" s="2" t="s">
        <v>7891</v>
      </c>
      <c r="BK171" s="2" t="s">
        <v>7891</v>
      </c>
      <c r="BL171" s="2" t="s">
        <v>7891</v>
      </c>
      <c r="BM171" s="2">
        <v>33802354</v>
      </c>
      <c r="BN171" s="2" t="s">
        <v>7891</v>
      </c>
      <c r="BO171" s="2" t="s">
        <v>7891</v>
      </c>
      <c r="BP171" s="2" t="s">
        <v>7891</v>
      </c>
      <c r="BQ171" s="2" t="s">
        <v>7891</v>
      </c>
      <c r="BR171" s="2" t="s">
        <v>10167</v>
      </c>
    </row>
    <row r="172" spans="1:70" s="2" customFormat="1" ht="13" x14ac:dyDescent="0.3">
      <c r="A172" s="2" t="s">
        <v>3856</v>
      </c>
      <c r="B172" s="2" t="s">
        <v>3153</v>
      </c>
      <c r="C172" s="9">
        <v>2020</v>
      </c>
      <c r="D172" s="2" t="s">
        <v>3152</v>
      </c>
      <c r="E172" s="2" t="s">
        <v>2379</v>
      </c>
      <c r="F172" s="2" t="s">
        <v>3157</v>
      </c>
      <c r="G172" s="2" t="str">
        <f>"00071250"</f>
        <v>00071250</v>
      </c>
      <c r="I172" s="2" t="str">
        <f>"20220201"</f>
        <v>20220201</v>
      </c>
      <c r="J172" s="2">
        <v>220</v>
      </c>
      <c r="K172" s="2">
        <v>2</v>
      </c>
      <c r="L172" s="2">
        <v>64</v>
      </c>
      <c r="M172" s="2">
        <v>9</v>
      </c>
      <c r="N172" s="2" t="s">
        <v>3154</v>
      </c>
      <c r="O172" s="2" t="s">
        <v>3155</v>
      </c>
      <c r="P172" s="2" t="s">
        <v>466</v>
      </c>
      <c r="Q172" s="2" t="s">
        <v>1495</v>
      </c>
      <c r="R172" s="2" t="s">
        <v>3156</v>
      </c>
      <c r="T172" s="2" t="s">
        <v>3157</v>
      </c>
      <c r="U172" s="2" t="s">
        <v>3158</v>
      </c>
    </row>
    <row r="173" spans="1:70" s="2" customFormat="1" ht="13" x14ac:dyDescent="0.3">
      <c r="A173" s="2" t="s">
        <v>3856</v>
      </c>
      <c r="B173" s="2" t="s">
        <v>2274</v>
      </c>
      <c r="C173" s="9">
        <v>2021</v>
      </c>
      <c r="D173" s="2" t="s">
        <v>2273</v>
      </c>
      <c r="E173" s="2" t="s">
        <v>2275</v>
      </c>
      <c r="F173" s="2" t="s">
        <v>2279</v>
      </c>
      <c r="G173" s="2" t="str">
        <f>"16625161"</f>
        <v>16625161</v>
      </c>
      <c r="I173" s="2" t="str">
        <f>"20210827"</f>
        <v>20210827</v>
      </c>
      <c r="J173" s="2">
        <v>15</v>
      </c>
      <c r="N173" s="2" t="s">
        <v>2276</v>
      </c>
      <c r="O173" s="2" t="s">
        <v>2277</v>
      </c>
      <c r="P173" s="2" t="s">
        <v>2069</v>
      </c>
      <c r="Q173" s="2" t="s">
        <v>1495</v>
      </c>
      <c r="R173" s="2" t="s">
        <v>2278</v>
      </c>
      <c r="T173" s="2" t="s">
        <v>2279</v>
      </c>
      <c r="U173" s="2" t="s">
        <v>2280</v>
      </c>
    </row>
    <row r="174" spans="1:70" s="2" customFormat="1" ht="13" x14ac:dyDescent="0.3">
      <c r="A174" s="2" t="s">
        <v>1827</v>
      </c>
      <c r="B174" s="2" t="s">
        <v>1625</v>
      </c>
      <c r="C174" s="10">
        <v>2021</v>
      </c>
      <c r="D174" s="2" t="s">
        <v>1624</v>
      </c>
      <c r="E174" s="2" t="s">
        <v>1626</v>
      </c>
      <c r="F174" s="2" t="s">
        <v>1629</v>
      </c>
      <c r="G174" s="2" t="str">
        <f>"1744859X"</f>
        <v>1744859X</v>
      </c>
      <c r="I174" s="2" t="str">
        <f>"9/28/2021"</f>
        <v>9/28/2021</v>
      </c>
      <c r="J174" s="2">
        <v>20</v>
      </c>
      <c r="K174" s="2">
        <v>1</v>
      </c>
      <c r="L174" s="2">
        <v>1</v>
      </c>
      <c r="M174" s="2">
        <v>9</v>
      </c>
      <c r="N174" s="2">
        <v>152676859</v>
      </c>
      <c r="O174" s="2" t="s">
        <v>1627</v>
      </c>
      <c r="P174" s="2" t="s">
        <v>557</v>
      </c>
      <c r="Q174" s="2" t="s">
        <v>442</v>
      </c>
      <c r="R174" s="2" t="s">
        <v>1628</v>
      </c>
      <c r="U174" s="2" t="s">
        <v>1630</v>
      </c>
    </row>
    <row r="175" spans="1:70" s="2" customFormat="1" ht="13" x14ac:dyDescent="0.3">
      <c r="A175" s="2" t="s">
        <v>11404</v>
      </c>
      <c r="B175" s="2" t="s">
        <v>9153</v>
      </c>
      <c r="C175" s="9" t="s">
        <v>7891</v>
      </c>
      <c r="D175" s="2" t="s">
        <v>9154</v>
      </c>
      <c r="E175" s="2" t="s">
        <v>9155</v>
      </c>
      <c r="U175" s="2" t="s">
        <v>7891</v>
      </c>
      <c r="V175" s="2" t="s">
        <v>9156</v>
      </c>
      <c r="W175" s="2" t="s">
        <v>7891</v>
      </c>
      <c r="X175" s="2" t="s">
        <v>7891</v>
      </c>
      <c r="Y175" s="2" t="s">
        <v>7891</v>
      </c>
      <c r="Z175" s="2" t="s">
        <v>7891</v>
      </c>
      <c r="AA175" s="2" t="s">
        <v>7891</v>
      </c>
      <c r="AB175" s="2" t="s">
        <v>9157</v>
      </c>
      <c r="AC175" s="2" t="s">
        <v>7891</v>
      </c>
      <c r="AD175" s="2" t="s">
        <v>7891</v>
      </c>
      <c r="AE175" s="2" t="s">
        <v>7891</v>
      </c>
      <c r="AF175" s="2" t="s">
        <v>7891</v>
      </c>
      <c r="AG175" s="2" t="s">
        <v>7891</v>
      </c>
      <c r="AH175" s="2" t="s">
        <v>7891</v>
      </c>
      <c r="AI175" s="2" t="s">
        <v>7891</v>
      </c>
      <c r="AJ175" s="2" t="s">
        <v>7891</v>
      </c>
      <c r="AK175" s="2" t="s">
        <v>7891</v>
      </c>
      <c r="AL175" s="2" t="s">
        <v>7891</v>
      </c>
      <c r="AM175" s="2" t="s">
        <v>7891</v>
      </c>
      <c r="AN175" s="2" t="s">
        <v>7891</v>
      </c>
      <c r="AO175" s="2" t="s">
        <v>9158</v>
      </c>
      <c r="AP175" s="2" t="s">
        <v>9159</v>
      </c>
      <c r="AQ175" s="2" t="s">
        <v>7891</v>
      </c>
      <c r="AR175" s="2" t="s">
        <v>7891</v>
      </c>
      <c r="AS175" s="2" t="s">
        <v>7891</v>
      </c>
      <c r="AT175" s="2" t="s">
        <v>7924</v>
      </c>
      <c r="AU175" s="2">
        <v>2021</v>
      </c>
      <c r="AV175" s="2">
        <v>10</v>
      </c>
      <c r="AW175" s="2">
        <v>2</v>
      </c>
      <c r="AX175" s="2" t="s">
        <v>7891</v>
      </c>
      <c r="AY175" s="2" t="s">
        <v>7891</v>
      </c>
      <c r="AZ175" s="2" t="s">
        <v>7891</v>
      </c>
      <c r="BA175" s="2" t="s">
        <v>7891</v>
      </c>
      <c r="BB175" s="2">
        <v>1619</v>
      </c>
      <c r="BC175" s="2">
        <v>1633</v>
      </c>
      <c r="BD175" s="2" t="s">
        <v>7891</v>
      </c>
      <c r="BE175" s="2" t="s">
        <v>9160</v>
      </c>
      <c r="BF175" s="2" t="s">
        <v>7891</v>
      </c>
      <c r="BG175" s="2" t="s">
        <v>9145</v>
      </c>
      <c r="BH175" s="2" t="s">
        <v>7891</v>
      </c>
      <c r="BI175" s="2" t="s">
        <v>7891</v>
      </c>
      <c r="BJ175" s="2" t="s">
        <v>7891</v>
      </c>
      <c r="BK175" s="2" t="s">
        <v>7891</v>
      </c>
      <c r="BL175" s="2" t="s">
        <v>7891</v>
      </c>
      <c r="BM175" s="2">
        <v>34580805</v>
      </c>
      <c r="BN175" s="2" t="s">
        <v>7891</v>
      </c>
      <c r="BO175" s="2" t="s">
        <v>7891</v>
      </c>
      <c r="BP175" s="2" t="s">
        <v>7891</v>
      </c>
      <c r="BQ175" s="2" t="s">
        <v>7891</v>
      </c>
      <c r="BR175" s="2" t="s">
        <v>9161</v>
      </c>
    </row>
    <row r="176" spans="1:70" s="2" customFormat="1" ht="13" x14ac:dyDescent="0.3">
      <c r="A176" s="2" t="s">
        <v>6816</v>
      </c>
      <c r="B176" s="2" t="s">
        <v>5450</v>
      </c>
      <c r="C176" s="9">
        <v>2021</v>
      </c>
      <c r="D176" s="2" t="s">
        <v>5449</v>
      </c>
      <c r="E176" s="2" t="s">
        <v>5112</v>
      </c>
      <c r="G176" s="2" t="s">
        <v>5451</v>
      </c>
      <c r="H176" s="2" t="s">
        <v>5452</v>
      </c>
      <c r="K176" s="11">
        <v>44101</v>
      </c>
      <c r="N176" s="2" t="s">
        <v>5453</v>
      </c>
    </row>
    <row r="177" spans="1:70" s="2" customFormat="1" ht="13" x14ac:dyDescent="0.3">
      <c r="A177" s="2" t="s">
        <v>3856</v>
      </c>
      <c r="B177" s="2" t="s">
        <v>1500</v>
      </c>
      <c r="C177" s="9">
        <v>2021</v>
      </c>
      <c r="D177" s="2" t="s">
        <v>3491</v>
      </c>
      <c r="E177" s="2" t="s">
        <v>3492</v>
      </c>
      <c r="F177" s="2" t="s">
        <v>3495</v>
      </c>
      <c r="G177" s="2" t="str">
        <f>"01907409"</f>
        <v>01907409</v>
      </c>
      <c r="I177" s="2" t="str">
        <f>"20210801"</f>
        <v>20210801</v>
      </c>
      <c r="J177" s="2">
        <v>127</v>
      </c>
      <c r="N177" s="2" t="s">
        <v>3493</v>
      </c>
      <c r="O177" s="2" t="s">
        <v>1501</v>
      </c>
      <c r="P177" s="2" t="s">
        <v>2124</v>
      </c>
      <c r="Q177" s="2" t="s">
        <v>1495</v>
      </c>
      <c r="R177" s="2" t="s">
        <v>3494</v>
      </c>
      <c r="T177" s="2" t="s">
        <v>3495</v>
      </c>
      <c r="U177" s="2" t="s">
        <v>3496</v>
      </c>
    </row>
    <row r="178" spans="1:70" s="2" customFormat="1" ht="13" x14ac:dyDescent="0.3">
      <c r="A178" s="2" t="s">
        <v>11404</v>
      </c>
      <c r="B178" s="2" t="s">
        <v>9382</v>
      </c>
      <c r="C178" s="9" t="s">
        <v>7891</v>
      </c>
      <c r="D178" s="2" t="s">
        <v>9383</v>
      </c>
      <c r="E178" s="2" t="s">
        <v>8761</v>
      </c>
      <c r="U178" s="2" t="s">
        <v>7891</v>
      </c>
      <c r="V178" s="2" t="s">
        <v>9384</v>
      </c>
      <c r="W178" s="2" t="s">
        <v>7891</v>
      </c>
      <c r="X178" s="2" t="s">
        <v>7891</v>
      </c>
      <c r="Y178" s="2" t="s">
        <v>7891</v>
      </c>
      <c r="Z178" s="2" t="s">
        <v>7891</v>
      </c>
      <c r="AA178" s="2" t="s">
        <v>7891</v>
      </c>
      <c r="AB178" s="2" t="s">
        <v>7891</v>
      </c>
      <c r="AC178" s="2" t="s">
        <v>7891</v>
      </c>
      <c r="AD178" s="2" t="s">
        <v>7891</v>
      </c>
      <c r="AE178" s="2" t="s">
        <v>7891</v>
      </c>
      <c r="AF178" s="2" t="s">
        <v>7891</v>
      </c>
      <c r="AG178" s="2" t="s">
        <v>7891</v>
      </c>
      <c r="AH178" s="2" t="s">
        <v>7891</v>
      </c>
      <c r="AI178" s="2" t="s">
        <v>7891</v>
      </c>
      <c r="AJ178" s="2" t="s">
        <v>7891</v>
      </c>
      <c r="AK178" s="2" t="s">
        <v>7891</v>
      </c>
      <c r="AL178" s="2" t="s">
        <v>7891</v>
      </c>
      <c r="AM178" s="2" t="s">
        <v>7891</v>
      </c>
      <c r="AN178" s="2" t="s">
        <v>7891</v>
      </c>
      <c r="AO178" s="2" t="s">
        <v>8763</v>
      </c>
      <c r="AP178" s="2" t="s">
        <v>8764</v>
      </c>
      <c r="AQ178" s="2" t="s">
        <v>7891</v>
      </c>
      <c r="AR178" s="2" t="s">
        <v>7891</v>
      </c>
      <c r="AS178" s="2" t="s">
        <v>7891</v>
      </c>
      <c r="AT178" s="2" t="s">
        <v>7895</v>
      </c>
      <c r="AU178" s="2">
        <v>2021</v>
      </c>
      <c r="AV178" s="2">
        <v>27</v>
      </c>
      <c r="AW178" s="2">
        <v>2</v>
      </c>
      <c r="AX178" s="2" t="s">
        <v>7891</v>
      </c>
      <c r="AY178" s="2" t="s">
        <v>7891</v>
      </c>
      <c r="AZ178" s="2" t="s">
        <v>7891</v>
      </c>
      <c r="BA178" s="2" t="s">
        <v>7891</v>
      </c>
      <c r="BB178" s="2">
        <v>123</v>
      </c>
      <c r="BC178" s="2">
        <v>139</v>
      </c>
      <c r="BD178" s="2" t="s">
        <v>7891</v>
      </c>
      <c r="BE178" s="2" t="s">
        <v>9385</v>
      </c>
      <c r="BF178" s="2" t="s">
        <v>7891</v>
      </c>
      <c r="BG178" s="2" t="s">
        <v>7891</v>
      </c>
      <c r="BH178" s="2" t="s">
        <v>7891</v>
      </c>
      <c r="BI178" s="2" t="s">
        <v>7891</v>
      </c>
      <c r="BJ178" s="2" t="s">
        <v>7891</v>
      </c>
      <c r="BK178" s="2" t="s">
        <v>7891</v>
      </c>
      <c r="BL178" s="2" t="s">
        <v>7891</v>
      </c>
      <c r="BM178" s="2" t="s">
        <v>7891</v>
      </c>
      <c r="BN178" s="2" t="s">
        <v>7891</v>
      </c>
      <c r="BO178" s="2" t="s">
        <v>7891</v>
      </c>
      <c r="BP178" s="2" t="s">
        <v>7891</v>
      </c>
      <c r="BQ178" s="2" t="s">
        <v>7891</v>
      </c>
      <c r="BR178" s="2" t="s">
        <v>9386</v>
      </c>
    </row>
    <row r="179" spans="1:70" s="2" customFormat="1" ht="13" x14ac:dyDescent="0.3">
      <c r="A179" s="2" t="s">
        <v>6816</v>
      </c>
      <c r="B179" s="2" t="s">
        <v>6763</v>
      </c>
      <c r="C179" s="9">
        <v>2022</v>
      </c>
      <c r="D179" s="2" t="s">
        <v>6762</v>
      </c>
      <c r="E179" s="2" t="s">
        <v>4858</v>
      </c>
      <c r="G179" s="2" t="s">
        <v>6764</v>
      </c>
      <c r="H179" s="2" t="s">
        <v>6765</v>
      </c>
      <c r="K179" s="11">
        <v>44463</v>
      </c>
      <c r="N179" s="2" t="s">
        <v>6766</v>
      </c>
    </row>
    <row r="180" spans="1:70" s="2" customFormat="1" ht="13" x14ac:dyDescent="0.3">
      <c r="A180" s="2" t="s">
        <v>11404</v>
      </c>
      <c r="B180" s="2" t="s">
        <v>10494</v>
      </c>
      <c r="C180" s="9" t="s">
        <v>7891</v>
      </c>
      <c r="D180" s="2" t="s">
        <v>10495</v>
      </c>
      <c r="E180" s="2" t="s">
        <v>10496</v>
      </c>
      <c r="U180" s="2" t="s">
        <v>7891</v>
      </c>
      <c r="V180" s="2" t="s">
        <v>10497</v>
      </c>
      <c r="W180" s="2" t="s">
        <v>7891</v>
      </c>
      <c r="X180" s="2" t="s">
        <v>7891</v>
      </c>
      <c r="Y180" s="2" t="s">
        <v>7891</v>
      </c>
      <c r="Z180" s="2" t="s">
        <v>7891</v>
      </c>
      <c r="AA180" s="2" t="s">
        <v>10498</v>
      </c>
      <c r="AB180" s="2" t="s">
        <v>10499</v>
      </c>
      <c r="AC180" s="2" t="s">
        <v>7891</v>
      </c>
      <c r="AD180" s="2" t="s">
        <v>7891</v>
      </c>
      <c r="AE180" s="2" t="s">
        <v>7891</v>
      </c>
      <c r="AF180" s="2" t="s">
        <v>7891</v>
      </c>
      <c r="AG180" s="2" t="s">
        <v>7891</v>
      </c>
      <c r="AH180" s="2" t="s">
        <v>7891</v>
      </c>
      <c r="AI180" s="2" t="s">
        <v>7891</v>
      </c>
      <c r="AJ180" s="2" t="s">
        <v>7891</v>
      </c>
      <c r="AK180" s="2" t="s">
        <v>7891</v>
      </c>
      <c r="AL180" s="2" t="s">
        <v>7891</v>
      </c>
      <c r="AM180" s="2" t="s">
        <v>7891</v>
      </c>
      <c r="AN180" s="2" t="s">
        <v>7891</v>
      </c>
      <c r="AO180" s="2" t="s">
        <v>10500</v>
      </c>
      <c r="AP180" s="2" t="s">
        <v>7891</v>
      </c>
      <c r="AQ180" s="2" t="s">
        <v>7891</v>
      </c>
      <c r="AR180" s="2" t="s">
        <v>7891</v>
      </c>
      <c r="AS180" s="2" t="s">
        <v>7891</v>
      </c>
      <c r="AT180" s="2" t="s">
        <v>7891</v>
      </c>
      <c r="AU180" s="2">
        <v>2021</v>
      </c>
      <c r="AV180" s="2">
        <v>12</v>
      </c>
      <c r="AW180" s="2">
        <v>1</v>
      </c>
      <c r="AX180" s="2" t="s">
        <v>7891</v>
      </c>
      <c r="AY180" s="2" t="s">
        <v>7891</v>
      </c>
      <c r="AZ180" s="2" t="s">
        <v>7891</v>
      </c>
      <c r="BA180" s="2" t="s">
        <v>7891</v>
      </c>
      <c r="BB180" s="2">
        <v>109</v>
      </c>
      <c r="BC180" s="2">
        <v>125</v>
      </c>
      <c r="BD180" s="2" t="s">
        <v>7891</v>
      </c>
      <c r="BE180" s="2" t="s">
        <v>10501</v>
      </c>
      <c r="BF180" s="2" t="s">
        <v>7891</v>
      </c>
      <c r="BG180" s="2" t="s">
        <v>7891</v>
      </c>
      <c r="BH180" s="2" t="s">
        <v>7891</v>
      </c>
      <c r="BI180" s="2" t="s">
        <v>7891</v>
      </c>
      <c r="BJ180" s="2" t="s">
        <v>7891</v>
      </c>
      <c r="BK180" s="2" t="s">
        <v>7891</v>
      </c>
      <c r="BL180" s="2" t="s">
        <v>7891</v>
      </c>
      <c r="BM180" s="2" t="s">
        <v>7891</v>
      </c>
      <c r="BN180" s="2" t="s">
        <v>7891</v>
      </c>
      <c r="BO180" s="2" t="s">
        <v>7891</v>
      </c>
      <c r="BP180" s="2" t="s">
        <v>7891</v>
      </c>
      <c r="BQ180" s="2" t="s">
        <v>7891</v>
      </c>
      <c r="BR180" s="2" t="s">
        <v>10502</v>
      </c>
    </row>
    <row r="181" spans="1:70" s="2" customFormat="1" ht="13" x14ac:dyDescent="0.3">
      <c r="A181" s="2" t="s">
        <v>6816</v>
      </c>
      <c r="B181" s="2" t="s">
        <v>5909</v>
      </c>
      <c r="C181" s="9">
        <v>2020</v>
      </c>
      <c r="D181" s="2" t="s">
        <v>5908</v>
      </c>
      <c r="E181" s="2" t="s">
        <v>4756</v>
      </c>
      <c r="G181" s="2" t="s">
        <v>5910</v>
      </c>
      <c r="H181" s="2" t="s">
        <v>5911</v>
      </c>
      <c r="K181" s="11">
        <v>44195</v>
      </c>
      <c r="N181" s="2" t="s">
        <v>5912</v>
      </c>
    </row>
    <row r="182" spans="1:70" s="2" customFormat="1" ht="13" x14ac:dyDescent="0.3">
      <c r="A182" s="2" t="s">
        <v>11404</v>
      </c>
      <c r="B182" s="2" t="s">
        <v>7941</v>
      </c>
      <c r="C182" s="9" t="s">
        <v>7891</v>
      </c>
      <c r="D182" s="2" t="s">
        <v>7942</v>
      </c>
      <c r="E182" s="2" t="s">
        <v>7943</v>
      </c>
      <c r="U182" s="2" t="s">
        <v>7891</v>
      </c>
      <c r="V182" s="2" t="s">
        <v>8499</v>
      </c>
      <c r="W182" s="2" t="s">
        <v>7891</v>
      </c>
      <c r="X182" s="2" t="s">
        <v>7891</v>
      </c>
      <c r="Y182" s="2" t="s">
        <v>7891</v>
      </c>
      <c r="Z182" s="2" t="s">
        <v>7891</v>
      </c>
      <c r="AA182" s="2" t="s">
        <v>7891</v>
      </c>
      <c r="AB182" s="2" t="s">
        <v>7891</v>
      </c>
      <c r="AC182" s="2" t="s">
        <v>7891</v>
      </c>
      <c r="AD182" s="2" t="s">
        <v>7891</v>
      </c>
      <c r="AE182" s="2" t="s">
        <v>7891</v>
      </c>
      <c r="AF182" s="2" t="s">
        <v>7891</v>
      </c>
      <c r="AG182" s="2" t="s">
        <v>7891</v>
      </c>
      <c r="AH182" s="2" t="s">
        <v>7891</v>
      </c>
      <c r="AI182" s="2" t="s">
        <v>7891</v>
      </c>
      <c r="AJ182" s="2" t="s">
        <v>7891</v>
      </c>
      <c r="AK182" s="2" t="s">
        <v>7891</v>
      </c>
      <c r="AL182" s="2" t="s">
        <v>7891</v>
      </c>
      <c r="AM182" s="2" t="s">
        <v>7891</v>
      </c>
      <c r="AN182" s="2" t="s">
        <v>7891</v>
      </c>
      <c r="AO182" s="2" t="s">
        <v>7891</v>
      </c>
      <c r="AP182" s="2" t="s">
        <v>7944</v>
      </c>
      <c r="AQ182" s="2" t="s">
        <v>7891</v>
      </c>
      <c r="AR182" s="2" t="s">
        <v>7891</v>
      </c>
      <c r="AS182" s="2" t="s">
        <v>7891</v>
      </c>
      <c r="AT182" s="2" t="s">
        <v>7945</v>
      </c>
      <c r="AU182" s="2">
        <v>2022</v>
      </c>
      <c r="AV182" s="2">
        <v>12</v>
      </c>
      <c r="AW182" s="2">
        <v>2</v>
      </c>
      <c r="AX182" s="2" t="s">
        <v>7891</v>
      </c>
      <c r="AY182" s="2" t="s">
        <v>7891</v>
      </c>
      <c r="AZ182" s="2" t="s">
        <v>7891</v>
      </c>
      <c r="BA182" s="2" t="s">
        <v>7891</v>
      </c>
      <c r="BB182" s="2" t="s">
        <v>7891</v>
      </c>
      <c r="BC182" s="2" t="s">
        <v>7891</v>
      </c>
      <c r="BD182" s="2">
        <v>167</v>
      </c>
      <c r="BE182" s="2" t="s">
        <v>7946</v>
      </c>
      <c r="BF182" s="2" t="s">
        <v>7891</v>
      </c>
      <c r="BG182" s="2" t="s">
        <v>7891</v>
      </c>
      <c r="BH182" s="2" t="s">
        <v>7891</v>
      </c>
      <c r="BI182" s="2" t="s">
        <v>7891</v>
      </c>
      <c r="BJ182" s="2" t="s">
        <v>7891</v>
      </c>
      <c r="BK182" s="2" t="s">
        <v>7891</v>
      </c>
      <c r="BL182" s="2" t="s">
        <v>7891</v>
      </c>
      <c r="BM182" s="2">
        <v>35207455</v>
      </c>
      <c r="BN182" s="2" t="s">
        <v>7891</v>
      </c>
      <c r="BO182" s="2" t="s">
        <v>7891</v>
      </c>
      <c r="BP182" s="2" t="s">
        <v>7891</v>
      </c>
      <c r="BQ182" s="2" t="s">
        <v>7891</v>
      </c>
      <c r="BR182" s="2" t="s">
        <v>7947</v>
      </c>
    </row>
    <row r="183" spans="1:70" s="2" customFormat="1" ht="13" x14ac:dyDescent="0.3">
      <c r="A183" s="2" t="s">
        <v>3856</v>
      </c>
      <c r="B183" s="2" t="s">
        <v>2223</v>
      </c>
      <c r="C183" s="9">
        <v>2022</v>
      </c>
      <c r="D183" s="2" t="s">
        <v>2222</v>
      </c>
      <c r="E183" s="2" t="s">
        <v>2224</v>
      </c>
      <c r="F183" s="2" t="s">
        <v>2227</v>
      </c>
      <c r="G183" s="2" t="str">
        <f>"0961205X"</f>
        <v>0961205X</v>
      </c>
      <c r="I183" s="2" t="str">
        <f>"20220308"</f>
        <v>20220308</v>
      </c>
      <c r="N183" s="2" t="s">
        <v>2225</v>
      </c>
      <c r="O183" s="2" t="s">
        <v>2226</v>
      </c>
      <c r="P183" s="2" t="s">
        <v>2053</v>
      </c>
      <c r="Q183" s="2" t="s">
        <v>2054</v>
      </c>
      <c r="R183" s="2" t="s">
        <v>2055</v>
      </c>
      <c r="T183" s="2" t="s">
        <v>2227</v>
      </c>
      <c r="U183" s="2" t="s">
        <v>2228</v>
      </c>
    </row>
    <row r="184" spans="1:70" s="2" customFormat="1" ht="13" x14ac:dyDescent="0.3">
      <c r="A184" s="2" t="s">
        <v>11404</v>
      </c>
      <c r="B184" s="2" t="s">
        <v>11099</v>
      </c>
      <c r="C184" s="9" t="s">
        <v>7891</v>
      </c>
      <c r="D184" s="2" t="s">
        <v>11100</v>
      </c>
      <c r="E184" s="2" t="s">
        <v>9133</v>
      </c>
      <c r="U184" s="2" t="s">
        <v>7891</v>
      </c>
      <c r="V184" s="2" t="s">
        <v>11101</v>
      </c>
      <c r="W184" s="2" t="s">
        <v>7891</v>
      </c>
      <c r="X184" s="2" t="s">
        <v>7891</v>
      </c>
      <c r="Y184" s="2" t="s">
        <v>7891</v>
      </c>
      <c r="Z184" s="2" t="s">
        <v>7891</v>
      </c>
      <c r="AA184" s="2" t="s">
        <v>7891</v>
      </c>
      <c r="AB184" s="2" t="s">
        <v>11102</v>
      </c>
      <c r="AC184" s="2" t="s">
        <v>7891</v>
      </c>
      <c r="AD184" s="2" t="s">
        <v>7891</v>
      </c>
      <c r="AE184" s="2" t="s">
        <v>7891</v>
      </c>
      <c r="AF184" s="2" t="s">
        <v>7891</v>
      </c>
      <c r="AG184" s="2" t="s">
        <v>7891</v>
      </c>
      <c r="AH184" s="2" t="s">
        <v>7891</v>
      </c>
      <c r="AI184" s="2" t="s">
        <v>7891</v>
      </c>
      <c r="AJ184" s="2" t="s">
        <v>7891</v>
      </c>
      <c r="AK184" s="2" t="s">
        <v>7891</v>
      </c>
      <c r="AL184" s="2" t="s">
        <v>7891</v>
      </c>
      <c r="AM184" s="2" t="s">
        <v>7891</v>
      </c>
      <c r="AN184" s="2" t="s">
        <v>7891</v>
      </c>
      <c r="AO184" s="2" t="s">
        <v>9136</v>
      </c>
      <c r="AP184" s="2" t="s">
        <v>9137</v>
      </c>
      <c r="AQ184" s="2" t="s">
        <v>7891</v>
      </c>
      <c r="AR184" s="2" t="s">
        <v>7891</v>
      </c>
      <c r="AS184" s="2" t="s">
        <v>7891</v>
      </c>
      <c r="AT184" s="2" t="s">
        <v>9082</v>
      </c>
      <c r="AU184" s="2">
        <v>2020</v>
      </c>
      <c r="AV184" s="2">
        <v>31</v>
      </c>
      <c r="AW184" s="2">
        <v>4</v>
      </c>
      <c r="AX184" s="2" t="s">
        <v>7891</v>
      </c>
      <c r="AY184" s="2" t="s">
        <v>7891</v>
      </c>
      <c r="AZ184" s="2" t="s">
        <v>7891</v>
      </c>
      <c r="BA184" s="2" t="s">
        <v>7891</v>
      </c>
      <c r="BB184" s="2">
        <v>193</v>
      </c>
      <c r="BC184" s="2" t="s">
        <v>10756</v>
      </c>
      <c r="BD184" s="2" t="s">
        <v>7891</v>
      </c>
      <c r="BE184" s="2" t="s">
        <v>11103</v>
      </c>
      <c r="BF184" s="2" t="s">
        <v>7891</v>
      </c>
      <c r="BG184" s="2" t="s">
        <v>7891</v>
      </c>
      <c r="BH184" s="2" t="s">
        <v>7891</v>
      </c>
      <c r="BI184" s="2" t="s">
        <v>7891</v>
      </c>
      <c r="BJ184" s="2" t="s">
        <v>7891</v>
      </c>
      <c r="BK184" s="2" t="s">
        <v>7891</v>
      </c>
      <c r="BL184" s="2" t="s">
        <v>7891</v>
      </c>
      <c r="BM184" s="2">
        <v>33110356</v>
      </c>
      <c r="BN184" s="2" t="s">
        <v>7891</v>
      </c>
      <c r="BO184" s="2" t="s">
        <v>7891</v>
      </c>
      <c r="BP184" s="2" t="s">
        <v>7891</v>
      </c>
      <c r="BQ184" s="2" t="s">
        <v>7891</v>
      </c>
      <c r="BR184" s="2" t="s">
        <v>11104</v>
      </c>
    </row>
    <row r="185" spans="1:70" s="2" customFormat="1" ht="13" x14ac:dyDescent="0.3">
      <c r="A185" s="2" t="s">
        <v>4086</v>
      </c>
      <c r="B185" s="2" t="s">
        <v>982</v>
      </c>
      <c r="C185" s="9">
        <v>2022</v>
      </c>
      <c r="D185" s="2" t="s">
        <v>2834</v>
      </c>
      <c r="E185" s="2" t="s">
        <v>983</v>
      </c>
      <c r="F185" s="2" t="s">
        <v>2837</v>
      </c>
      <c r="G185" s="2" t="str">
        <f>"2168622X"</f>
        <v>2168622X</v>
      </c>
      <c r="I185" s="2" t="str">
        <f>"20210901"</f>
        <v>20210901</v>
      </c>
      <c r="J185" s="2">
        <v>78</v>
      </c>
      <c r="K185" s="2">
        <v>9</v>
      </c>
      <c r="L185" s="2">
        <v>994</v>
      </c>
      <c r="M185" s="2">
        <v>11</v>
      </c>
      <c r="N185" s="2" t="s">
        <v>2835</v>
      </c>
      <c r="O185" s="2" t="s">
        <v>984</v>
      </c>
      <c r="P185" s="2" t="s">
        <v>634</v>
      </c>
      <c r="Q185" s="2" t="s">
        <v>1495</v>
      </c>
      <c r="R185" s="2" t="s">
        <v>2836</v>
      </c>
      <c r="T185" s="2" t="s">
        <v>2837</v>
      </c>
      <c r="U185" s="2" t="s">
        <v>2838</v>
      </c>
    </row>
    <row r="186" spans="1:70" s="2" customFormat="1" ht="13" x14ac:dyDescent="0.3">
      <c r="A186" s="2" t="s">
        <v>11404</v>
      </c>
      <c r="B186" s="2" t="s">
        <v>10508</v>
      </c>
      <c r="C186" s="9" t="s">
        <v>7891</v>
      </c>
      <c r="D186" s="2" t="s">
        <v>10509</v>
      </c>
      <c r="E186" s="2" t="s">
        <v>10510</v>
      </c>
      <c r="U186" s="2" t="s">
        <v>7891</v>
      </c>
      <c r="V186" s="2" t="s">
        <v>10511</v>
      </c>
      <c r="W186" s="2" t="s">
        <v>7891</v>
      </c>
      <c r="X186" s="2" t="s">
        <v>7891</v>
      </c>
      <c r="Y186" s="2" t="s">
        <v>7891</v>
      </c>
      <c r="Z186" s="2" t="s">
        <v>7891</v>
      </c>
      <c r="AA186" s="2" t="s">
        <v>10512</v>
      </c>
      <c r="AB186" s="2" t="s">
        <v>10513</v>
      </c>
      <c r="AC186" s="2" t="s">
        <v>7891</v>
      </c>
      <c r="AD186" s="2" t="s">
        <v>7891</v>
      </c>
      <c r="AE186" s="2" t="s">
        <v>7891</v>
      </c>
      <c r="AF186" s="2" t="s">
        <v>7891</v>
      </c>
      <c r="AG186" s="2" t="s">
        <v>7891</v>
      </c>
      <c r="AH186" s="2" t="s">
        <v>7891</v>
      </c>
      <c r="AI186" s="2" t="s">
        <v>7891</v>
      </c>
      <c r="AJ186" s="2" t="s">
        <v>7891</v>
      </c>
      <c r="AK186" s="2" t="s">
        <v>7891</v>
      </c>
      <c r="AL186" s="2" t="s">
        <v>7891</v>
      </c>
      <c r="AM186" s="2" t="s">
        <v>7891</v>
      </c>
      <c r="AN186" s="2" t="s">
        <v>7891</v>
      </c>
      <c r="AO186" s="2" t="s">
        <v>10514</v>
      </c>
      <c r="AP186" s="2" t="s">
        <v>7891</v>
      </c>
      <c r="AQ186" s="2" t="s">
        <v>7891</v>
      </c>
      <c r="AR186" s="2" t="s">
        <v>7891</v>
      </c>
      <c r="AS186" s="2" t="s">
        <v>7891</v>
      </c>
      <c r="AT186" s="2" t="s">
        <v>7891</v>
      </c>
      <c r="AU186" s="2">
        <v>2021</v>
      </c>
      <c r="AV186" s="2">
        <v>33</v>
      </c>
      <c r="AW186" s="2" t="s">
        <v>10515</v>
      </c>
      <c r="AX186" s="2" t="s">
        <v>7891</v>
      </c>
      <c r="AY186" s="2" t="s">
        <v>7891</v>
      </c>
      <c r="AZ186" s="2" t="s">
        <v>7891</v>
      </c>
      <c r="BA186" s="2" t="s">
        <v>7891</v>
      </c>
      <c r="BB186" s="2">
        <v>58</v>
      </c>
      <c r="BC186" s="2">
        <v>66</v>
      </c>
      <c r="BD186" s="2" t="s">
        <v>10516</v>
      </c>
      <c r="BE186" s="2" t="s">
        <v>10517</v>
      </c>
      <c r="BF186" s="2" t="s">
        <v>7891</v>
      </c>
      <c r="BG186" s="2" t="s">
        <v>7891</v>
      </c>
      <c r="BH186" s="2" t="s">
        <v>7891</v>
      </c>
      <c r="BI186" s="2" t="s">
        <v>7891</v>
      </c>
      <c r="BJ186" s="2" t="s">
        <v>7891</v>
      </c>
      <c r="BK186" s="2" t="s">
        <v>7891</v>
      </c>
      <c r="BL186" s="2" t="s">
        <v>7891</v>
      </c>
      <c r="BM186" s="2" t="s">
        <v>7891</v>
      </c>
      <c r="BN186" s="2" t="s">
        <v>7891</v>
      </c>
      <c r="BO186" s="2" t="s">
        <v>7891</v>
      </c>
      <c r="BP186" s="2" t="s">
        <v>7891</v>
      </c>
      <c r="BQ186" s="2" t="s">
        <v>7891</v>
      </c>
      <c r="BR186" s="2" t="s">
        <v>10518</v>
      </c>
    </row>
    <row r="187" spans="1:70" s="2" customFormat="1" ht="13" x14ac:dyDescent="0.3">
      <c r="A187" s="2" t="s">
        <v>11413</v>
      </c>
      <c r="B187" s="2" t="s">
        <v>8900</v>
      </c>
      <c r="C187" s="9" t="s">
        <v>7891</v>
      </c>
      <c r="D187" s="2" t="s">
        <v>8901</v>
      </c>
      <c r="E187" s="2" t="s">
        <v>8902</v>
      </c>
      <c r="U187" s="2" t="s">
        <v>7891</v>
      </c>
      <c r="V187" s="2" t="s">
        <v>8903</v>
      </c>
      <c r="W187" s="2" t="s">
        <v>7891</v>
      </c>
      <c r="X187" s="2" t="s">
        <v>7891</v>
      </c>
      <c r="Y187" s="2" t="s">
        <v>7891</v>
      </c>
      <c r="Z187" s="2" t="s">
        <v>7891</v>
      </c>
      <c r="AA187" s="2" t="s">
        <v>7891</v>
      </c>
      <c r="AB187" s="2" t="s">
        <v>8904</v>
      </c>
      <c r="AC187" s="2" t="s">
        <v>7891</v>
      </c>
      <c r="AD187" s="2" t="s">
        <v>7891</v>
      </c>
      <c r="AE187" s="2" t="s">
        <v>7891</v>
      </c>
      <c r="AF187" s="2" t="s">
        <v>7891</v>
      </c>
      <c r="AG187" s="2" t="s">
        <v>7891</v>
      </c>
      <c r="AH187" s="2" t="s">
        <v>7891</v>
      </c>
      <c r="AI187" s="2" t="s">
        <v>7891</v>
      </c>
      <c r="AJ187" s="2" t="s">
        <v>7891</v>
      </c>
      <c r="AK187" s="2" t="s">
        <v>7891</v>
      </c>
      <c r="AL187" s="2" t="s">
        <v>7891</v>
      </c>
      <c r="AM187" s="2" t="s">
        <v>7891</v>
      </c>
      <c r="AN187" s="2" t="s">
        <v>7891</v>
      </c>
      <c r="AO187" s="2" t="s">
        <v>8905</v>
      </c>
      <c r="AP187" s="2" t="s">
        <v>8906</v>
      </c>
      <c r="AQ187" s="2" t="s">
        <v>7891</v>
      </c>
      <c r="AR187" s="2" t="s">
        <v>7891</v>
      </c>
      <c r="AS187" s="2" t="s">
        <v>7891</v>
      </c>
      <c r="AT187" s="2" t="s">
        <v>8907</v>
      </c>
      <c r="AU187" s="2">
        <v>2021</v>
      </c>
      <c r="AV187" s="2">
        <v>305</v>
      </c>
      <c r="AW187" s="2" t="s">
        <v>7891</v>
      </c>
      <c r="AX187" s="2" t="s">
        <v>7891</v>
      </c>
      <c r="AY187" s="2" t="s">
        <v>7891</v>
      </c>
      <c r="AZ187" s="2" t="s">
        <v>7891</v>
      </c>
      <c r="BA187" s="2" t="s">
        <v>7891</v>
      </c>
      <c r="BB187" s="2" t="s">
        <v>7891</v>
      </c>
      <c r="BC187" s="2" t="s">
        <v>7891</v>
      </c>
      <c r="BD187" s="2">
        <v>114253</v>
      </c>
      <c r="BE187" s="2" t="s">
        <v>8908</v>
      </c>
      <c r="BF187" s="2" t="s">
        <v>7891</v>
      </c>
      <c r="BG187" s="2" t="s">
        <v>7925</v>
      </c>
      <c r="BH187" s="2" t="s">
        <v>7891</v>
      </c>
      <c r="BI187" s="2" t="s">
        <v>7891</v>
      </c>
      <c r="BJ187" s="2" t="s">
        <v>7891</v>
      </c>
      <c r="BK187" s="2" t="s">
        <v>7891</v>
      </c>
      <c r="BL187" s="2" t="s">
        <v>7891</v>
      </c>
      <c r="BM187" s="2">
        <v>34743063</v>
      </c>
      <c r="BN187" s="2" t="s">
        <v>7891</v>
      </c>
      <c r="BO187" s="2" t="s">
        <v>7891</v>
      </c>
      <c r="BP187" s="2" t="s">
        <v>7891</v>
      </c>
      <c r="BQ187" s="2" t="s">
        <v>7891</v>
      </c>
      <c r="BR187" s="2" t="s">
        <v>8909</v>
      </c>
    </row>
    <row r="188" spans="1:70" s="2" customFormat="1" ht="13" x14ac:dyDescent="0.3">
      <c r="A188" s="2" t="s">
        <v>11404</v>
      </c>
      <c r="B188" s="2" t="s">
        <v>9839</v>
      </c>
      <c r="C188" s="9" t="s">
        <v>7891</v>
      </c>
      <c r="D188" s="2" t="s">
        <v>9840</v>
      </c>
      <c r="E188" s="2" t="s">
        <v>9841</v>
      </c>
      <c r="U188" s="2" t="s">
        <v>7891</v>
      </c>
      <c r="V188" s="2" t="s">
        <v>9842</v>
      </c>
      <c r="W188" s="2" t="s">
        <v>7891</v>
      </c>
      <c r="X188" s="2" t="s">
        <v>7891</v>
      </c>
      <c r="Y188" s="2" t="s">
        <v>7891</v>
      </c>
      <c r="Z188" s="2" t="s">
        <v>7891</v>
      </c>
      <c r="AA188" s="2" t="s">
        <v>7891</v>
      </c>
      <c r="AB188" s="2" t="s">
        <v>7891</v>
      </c>
      <c r="AC188" s="2" t="s">
        <v>7891</v>
      </c>
      <c r="AD188" s="2" t="s">
        <v>7891</v>
      </c>
      <c r="AE188" s="2" t="s">
        <v>7891</v>
      </c>
      <c r="AF188" s="2" t="s">
        <v>7891</v>
      </c>
      <c r="AG188" s="2" t="s">
        <v>7891</v>
      </c>
      <c r="AH188" s="2" t="s">
        <v>7891</v>
      </c>
      <c r="AI188" s="2" t="s">
        <v>7891</v>
      </c>
      <c r="AJ188" s="2" t="s">
        <v>7891</v>
      </c>
      <c r="AK188" s="2" t="s">
        <v>7891</v>
      </c>
      <c r="AL188" s="2" t="s">
        <v>7891</v>
      </c>
      <c r="AM188" s="2" t="s">
        <v>7891</v>
      </c>
      <c r="AN188" s="2" t="s">
        <v>7891</v>
      </c>
      <c r="AO188" s="2" t="s">
        <v>9843</v>
      </c>
      <c r="AP188" s="2" t="s">
        <v>9844</v>
      </c>
      <c r="AQ188" s="2" t="s">
        <v>7891</v>
      </c>
      <c r="AR188" s="2" t="s">
        <v>7891</v>
      </c>
      <c r="AS188" s="2" t="s">
        <v>7891</v>
      </c>
      <c r="AT188" s="2" t="s">
        <v>7967</v>
      </c>
      <c r="AU188" s="2">
        <v>2021</v>
      </c>
      <c r="AV188" s="2" t="s">
        <v>7891</v>
      </c>
      <c r="AW188" s="2">
        <v>173</v>
      </c>
      <c r="AX188" s="2" t="s">
        <v>7891</v>
      </c>
      <c r="AY188" s="2" t="s">
        <v>7891</v>
      </c>
      <c r="AZ188" s="2" t="s">
        <v>7891</v>
      </c>
      <c r="BA188" s="2" t="s">
        <v>7891</v>
      </c>
      <c r="BB188" s="2">
        <v>196</v>
      </c>
      <c r="BC188" s="2">
        <v>202</v>
      </c>
      <c r="BD188" s="2" t="s">
        <v>7891</v>
      </c>
      <c r="BE188" s="2" t="s">
        <v>7891</v>
      </c>
      <c r="BF188" s="2" t="s">
        <v>7891</v>
      </c>
      <c r="BG188" s="2" t="s">
        <v>7891</v>
      </c>
      <c r="BH188" s="2" t="s">
        <v>7891</v>
      </c>
      <c r="BI188" s="2" t="s">
        <v>7891</v>
      </c>
      <c r="BJ188" s="2" t="s">
        <v>7891</v>
      </c>
      <c r="BK188" s="2" t="s">
        <v>7891</v>
      </c>
      <c r="BL188" s="2" t="s">
        <v>7891</v>
      </c>
      <c r="BM188" s="2" t="s">
        <v>7891</v>
      </c>
      <c r="BN188" s="2" t="s">
        <v>7891</v>
      </c>
      <c r="BO188" s="2" t="s">
        <v>7891</v>
      </c>
      <c r="BP188" s="2" t="s">
        <v>7891</v>
      </c>
      <c r="BQ188" s="2" t="s">
        <v>7891</v>
      </c>
      <c r="BR188" s="2" t="s">
        <v>9845</v>
      </c>
    </row>
    <row r="189" spans="1:70" s="2" customFormat="1" ht="13" x14ac:dyDescent="0.3">
      <c r="A189" s="2" t="s">
        <v>3856</v>
      </c>
      <c r="B189" s="2" t="s">
        <v>541</v>
      </c>
      <c r="C189" s="9">
        <v>2020</v>
      </c>
      <c r="D189" s="2" t="s">
        <v>540</v>
      </c>
      <c r="E189" s="2" t="s">
        <v>542</v>
      </c>
      <c r="F189" s="2" t="s">
        <v>2179</v>
      </c>
      <c r="G189" s="2" t="str">
        <f>"08839417"</f>
        <v>08839417</v>
      </c>
      <c r="I189" s="2" t="str">
        <f>"20201201"</f>
        <v>20201201</v>
      </c>
      <c r="J189" s="2">
        <v>34</v>
      </c>
      <c r="K189" s="2">
        <v>6</v>
      </c>
      <c r="L189" s="2">
        <v>545</v>
      </c>
      <c r="M189" s="2">
        <v>12</v>
      </c>
      <c r="N189" s="2" t="s">
        <v>2177</v>
      </c>
      <c r="O189" s="2" t="s">
        <v>543</v>
      </c>
      <c r="P189" s="2" t="s">
        <v>2124</v>
      </c>
      <c r="Q189" s="2" t="s">
        <v>1495</v>
      </c>
      <c r="R189" s="2" t="s">
        <v>2178</v>
      </c>
      <c r="T189" s="2" t="s">
        <v>2179</v>
      </c>
      <c r="U189" s="2" t="s">
        <v>2180</v>
      </c>
    </row>
    <row r="190" spans="1:70" s="2" customFormat="1" ht="13" x14ac:dyDescent="0.3">
      <c r="A190" s="2" t="s">
        <v>3856</v>
      </c>
      <c r="B190" s="2" t="s">
        <v>956</v>
      </c>
      <c r="C190" s="9">
        <v>2021</v>
      </c>
      <c r="D190" s="2" t="s">
        <v>955</v>
      </c>
      <c r="E190" s="2" t="s">
        <v>515</v>
      </c>
      <c r="F190" s="2" t="s">
        <v>2819</v>
      </c>
      <c r="G190" s="2" t="str">
        <f>"01638343"</f>
        <v>01638343</v>
      </c>
      <c r="I190" s="2" t="str">
        <f>"20210901"</f>
        <v>20210901</v>
      </c>
      <c r="J190" s="2">
        <v>72</v>
      </c>
      <c r="L190" s="2">
        <v>96</v>
      </c>
      <c r="M190" s="2">
        <v>6</v>
      </c>
      <c r="N190" s="2" t="s">
        <v>2817</v>
      </c>
      <c r="O190" s="2" t="s">
        <v>957</v>
      </c>
      <c r="P190" s="2" t="s">
        <v>2124</v>
      </c>
      <c r="Q190" s="2" t="s">
        <v>1495</v>
      </c>
      <c r="R190" s="2" t="s">
        <v>2818</v>
      </c>
      <c r="T190" s="2" t="s">
        <v>2819</v>
      </c>
      <c r="U190" s="2" t="s">
        <v>2820</v>
      </c>
    </row>
    <row r="191" spans="1:70" s="2" customFormat="1" ht="13" x14ac:dyDescent="0.3">
      <c r="A191" s="2" t="s">
        <v>6816</v>
      </c>
      <c r="B191" s="2" t="s">
        <v>6413</v>
      </c>
      <c r="C191" s="9">
        <v>2022</v>
      </c>
      <c r="D191" s="2" t="s">
        <v>6412</v>
      </c>
      <c r="E191" s="2" t="s">
        <v>4756</v>
      </c>
      <c r="G191" s="2" t="s">
        <v>6414</v>
      </c>
      <c r="H191" s="2" t="s">
        <v>6415</v>
      </c>
      <c r="K191" s="11">
        <v>44665</v>
      </c>
      <c r="N191" s="2" t="s">
        <v>6416</v>
      </c>
    </row>
    <row r="192" spans="1:70" s="2" customFormat="1" ht="13" x14ac:dyDescent="0.3">
      <c r="A192" s="2" t="s">
        <v>3856</v>
      </c>
      <c r="B192" s="2" t="s">
        <v>3422</v>
      </c>
      <c r="C192" s="9">
        <v>2021</v>
      </c>
      <c r="D192" s="2" t="s">
        <v>3421</v>
      </c>
      <c r="E192" s="2" t="s">
        <v>3423</v>
      </c>
      <c r="F192" s="2" t="s">
        <v>3427</v>
      </c>
      <c r="G192" s="2" t="str">
        <f>"17423341"</f>
        <v>17423341</v>
      </c>
      <c r="I192" s="2" t="str">
        <f>"20210901"</f>
        <v>20210901</v>
      </c>
      <c r="J192" s="2">
        <v>18</v>
      </c>
      <c r="K192" s="2">
        <v>3</v>
      </c>
      <c r="L192" s="2">
        <v>252</v>
      </c>
      <c r="M192" s="2">
        <v>12</v>
      </c>
      <c r="N192" s="2" t="s">
        <v>3424</v>
      </c>
      <c r="O192" s="2" t="s">
        <v>3425</v>
      </c>
      <c r="P192" s="2" t="s">
        <v>2260</v>
      </c>
      <c r="Q192" s="2" t="s">
        <v>1495</v>
      </c>
      <c r="R192" s="2" t="s">
        <v>3426</v>
      </c>
      <c r="T192" s="2" t="s">
        <v>3427</v>
      </c>
      <c r="U192" s="2" t="s">
        <v>3428</v>
      </c>
    </row>
    <row r="193" spans="1:70" s="2" customFormat="1" ht="13" x14ac:dyDescent="0.3">
      <c r="A193" s="2" t="s">
        <v>7858</v>
      </c>
      <c r="B193" s="2" t="s">
        <v>7772</v>
      </c>
      <c r="C193" s="9">
        <v>2021</v>
      </c>
      <c r="D193" s="2" t="s">
        <v>7144</v>
      </c>
      <c r="E193" s="2" t="s">
        <v>7773</v>
      </c>
      <c r="G193" s="2">
        <v>71</v>
      </c>
      <c r="H193" s="2">
        <v>6</v>
      </c>
      <c r="J193" s="2">
        <v>466</v>
      </c>
      <c r="K193" s="2">
        <v>473</v>
      </c>
      <c r="N193" s="2" t="s">
        <v>7150</v>
      </c>
      <c r="O193" s="2" t="s">
        <v>7774</v>
      </c>
      <c r="P193" s="2" t="s">
        <v>467</v>
      </c>
      <c r="Q193" s="2" t="s">
        <v>7218</v>
      </c>
      <c r="S193" s="2" t="s">
        <v>7219</v>
      </c>
      <c r="T193" s="2" t="s">
        <v>7775</v>
      </c>
    </row>
    <row r="194" spans="1:70" s="2" customFormat="1" ht="13" x14ac:dyDescent="0.3">
      <c r="A194" s="2" t="s">
        <v>3856</v>
      </c>
      <c r="B194" s="2" t="s">
        <v>527</v>
      </c>
      <c r="C194" s="9">
        <v>2020</v>
      </c>
      <c r="D194" s="2" t="s">
        <v>526</v>
      </c>
      <c r="E194" s="2" t="s">
        <v>528</v>
      </c>
      <c r="F194" s="2" t="s">
        <v>2131</v>
      </c>
      <c r="G194" s="2" t="str">
        <f>"00207640"</f>
        <v>00207640</v>
      </c>
      <c r="I194" s="2" t="str">
        <f>"20201101"</f>
        <v>20201101</v>
      </c>
      <c r="J194" s="2">
        <v>66</v>
      </c>
      <c r="K194" s="2">
        <v>7</v>
      </c>
      <c r="L194" s="2">
        <v>700</v>
      </c>
      <c r="M194" s="2">
        <v>7</v>
      </c>
      <c r="N194" s="2" t="s">
        <v>2128</v>
      </c>
      <c r="O194" s="2" t="s">
        <v>311</v>
      </c>
      <c r="P194" s="2" t="s">
        <v>2129</v>
      </c>
      <c r="Q194" s="2" t="s">
        <v>1495</v>
      </c>
      <c r="R194" s="2" t="s">
        <v>2130</v>
      </c>
      <c r="T194" s="2" t="s">
        <v>2131</v>
      </c>
      <c r="U194" s="2" t="s">
        <v>2132</v>
      </c>
    </row>
    <row r="195" spans="1:70" s="2" customFormat="1" ht="13" x14ac:dyDescent="0.3">
      <c r="A195" s="2" t="s">
        <v>4117</v>
      </c>
      <c r="B195" s="2" t="s">
        <v>3874</v>
      </c>
      <c r="C195" s="9">
        <v>2021</v>
      </c>
      <c r="D195" s="2" t="s">
        <v>3873</v>
      </c>
      <c r="E195" s="2" t="s">
        <v>3533</v>
      </c>
      <c r="F195" s="2" t="s">
        <v>3877</v>
      </c>
      <c r="G195" s="2" t="str">
        <f>"07448481"</f>
        <v>07448481</v>
      </c>
      <c r="I195" s="2" t="str">
        <f>"20210510"</f>
        <v>20210510</v>
      </c>
      <c r="N195" s="2" t="s">
        <v>3875</v>
      </c>
      <c r="O195" s="2" t="s">
        <v>3876</v>
      </c>
      <c r="P195" s="2" t="s">
        <v>2118</v>
      </c>
      <c r="Q195" s="2" t="s">
        <v>2054</v>
      </c>
      <c r="R195" s="2" t="s">
        <v>2055</v>
      </c>
      <c r="T195" s="2" t="s">
        <v>3877</v>
      </c>
      <c r="U195" s="2" t="s">
        <v>3878</v>
      </c>
    </row>
    <row r="196" spans="1:70" s="2" customFormat="1" ht="13" x14ac:dyDescent="0.3">
      <c r="A196" s="2" t="s">
        <v>11404</v>
      </c>
      <c r="B196" s="2" t="s">
        <v>7970</v>
      </c>
      <c r="C196" s="9" t="s">
        <v>7891</v>
      </c>
      <c r="D196" s="2" t="s">
        <v>4140</v>
      </c>
      <c r="E196" s="2" t="s">
        <v>7971</v>
      </c>
      <c r="U196" s="2" t="s">
        <v>7891</v>
      </c>
      <c r="V196" s="2" t="s">
        <v>8159</v>
      </c>
      <c r="W196" s="2" t="s">
        <v>7891</v>
      </c>
      <c r="X196" s="2" t="s">
        <v>7891</v>
      </c>
      <c r="Y196" s="2" t="s">
        <v>7891</v>
      </c>
      <c r="Z196" s="2" t="s">
        <v>7891</v>
      </c>
      <c r="AA196" s="2" t="s">
        <v>7891</v>
      </c>
      <c r="AB196" s="2" t="s">
        <v>7972</v>
      </c>
      <c r="AC196" s="2" t="s">
        <v>7891</v>
      </c>
      <c r="AD196" s="2" t="s">
        <v>7891</v>
      </c>
      <c r="AE196" s="2" t="s">
        <v>7891</v>
      </c>
      <c r="AF196" s="2" t="s">
        <v>7891</v>
      </c>
      <c r="AG196" s="2" t="s">
        <v>7891</v>
      </c>
      <c r="AH196" s="2" t="s">
        <v>7891</v>
      </c>
      <c r="AI196" s="2" t="s">
        <v>7891</v>
      </c>
      <c r="AJ196" s="2" t="s">
        <v>7891</v>
      </c>
      <c r="AK196" s="2" t="s">
        <v>7891</v>
      </c>
      <c r="AL196" s="2" t="s">
        <v>7891</v>
      </c>
      <c r="AM196" s="2" t="s">
        <v>7891</v>
      </c>
      <c r="AN196" s="2" t="s">
        <v>7891</v>
      </c>
      <c r="AO196" s="2" t="s">
        <v>7973</v>
      </c>
      <c r="AP196" s="2" t="s">
        <v>7974</v>
      </c>
      <c r="AQ196" s="2" t="s">
        <v>7891</v>
      </c>
      <c r="AR196" s="2" t="s">
        <v>7891</v>
      </c>
      <c r="AS196" s="2" t="s">
        <v>7891</v>
      </c>
      <c r="AT196" s="2" t="s">
        <v>7891</v>
      </c>
      <c r="AU196" s="2" t="s">
        <v>7891</v>
      </c>
      <c r="AV196" s="2" t="s">
        <v>7891</v>
      </c>
      <c r="AW196" s="2" t="s">
        <v>7891</v>
      </c>
      <c r="AX196" s="2" t="s">
        <v>7891</v>
      </c>
      <c r="AY196" s="2" t="s">
        <v>7891</v>
      </c>
      <c r="AZ196" s="2" t="s">
        <v>7891</v>
      </c>
      <c r="BA196" s="2" t="s">
        <v>7891</v>
      </c>
      <c r="BB196" s="2" t="s">
        <v>7891</v>
      </c>
      <c r="BC196" s="2" t="s">
        <v>7891</v>
      </c>
      <c r="BD196" s="2">
        <v>1.3623613221085336E+16</v>
      </c>
      <c r="BE196" s="2" t="s">
        <v>4145</v>
      </c>
      <c r="BF196" s="2" t="s">
        <v>7891</v>
      </c>
      <c r="BG196" s="2" t="s">
        <v>7975</v>
      </c>
      <c r="BH196" s="2" t="s">
        <v>7891</v>
      </c>
      <c r="BI196" s="2" t="s">
        <v>7891</v>
      </c>
      <c r="BJ196" s="2" t="s">
        <v>7891</v>
      </c>
      <c r="BK196" s="2" t="s">
        <v>7891</v>
      </c>
      <c r="BL196" s="2" t="s">
        <v>7891</v>
      </c>
      <c r="BM196" s="2">
        <v>35363085</v>
      </c>
      <c r="BN196" s="2" t="s">
        <v>7891</v>
      </c>
      <c r="BO196" s="2" t="s">
        <v>7891</v>
      </c>
      <c r="BP196" s="2" t="s">
        <v>7891</v>
      </c>
      <c r="BQ196" s="2" t="s">
        <v>7891</v>
      </c>
      <c r="BR196" s="2" t="s">
        <v>7976</v>
      </c>
    </row>
    <row r="197" spans="1:70" s="2" customFormat="1" ht="13" x14ac:dyDescent="0.3">
      <c r="A197" s="2" t="s">
        <v>1827</v>
      </c>
      <c r="B197" s="2" t="s">
        <v>1468</v>
      </c>
      <c r="C197" s="10" t="str">
        <f>"2021"</f>
        <v>2021</v>
      </c>
      <c r="D197" s="2" t="s">
        <v>1467</v>
      </c>
      <c r="E197" s="2" t="s">
        <v>1436</v>
      </c>
      <c r="G197" s="2" t="str">
        <f>"01964895"</f>
        <v>01964895</v>
      </c>
      <c r="I197" s="2" t="str">
        <f>"Apr2021"</f>
        <v>Apr2021</v>
      </c>
      <c r="J197" s="2">
        <v>51</v>
      </c>
      <c r="K197" s="2">
        <v>2</v>
      </c>
      <c r="L197" s="2">
        <v>20</v>
      </c>
      <c r="M197" s="2">
        <v>0</v>
      </c>
      <c r="N197" s="2">
        <v>149270893</v>
      </c>
      <c r="P197" s="2" t="s">
        <v>1437</v>
      </c>
      <c r="Q197" s="2" t="s">
        <v>1104</v>
      </c>
      <c r="R197" s="2" t="s">
        <v>1469</v>
      </c>
      <c r="U197" s="2" t="s">
        <v>1470</v>
      </c>
    </row>
    <row r="198" spans="1:70" s="2" customFormat="1" ht="13" x14ac:dyDescent="0.3">
      <c r="A198" s="2" t="s">
        <v>3856</v>
      </c>
      <c r="B198" s="2" t="s">
        <v>2517</v>
      </c>
      <c r="C198" s="9">
        <v>2021</v>
      </c>
      <c r="D198" s="2" t="s">
        <v>2516</v>
      </c>
      <c r="E198" s="2" t="s">
        <v>2518</v>
      </c>
      <c r="F198" s="2" t="s">
        <v>2523</v>
      </c>
      <c r="G198" s="2" t="str">
        <f>"10105395"</f>
        <v>10105395</v>
      </c>
      <c r="I198" s="2" t="str">
        <f>"20210301"</f>
        <v>20210301</v>
      </c>
      <c r="J198" s="2">
        <v>33</v>
      </c>
      <c r="K198" s="8">
        <v>44622</v>
      </c>
      <c r="L198" s="2">
        <v>314</v>
      </c>
      <c r="M198" s="2">
        <v>2</v>
      </c>
      <c r="N198" s="2" t="s">
        <v>2519</v>
      </c>
      <c r="O198" s="2" t="s">
        <v>2520</v>
      </c>
      <c r="P198" s="2" t="s">
        <v>2129</v>
      </c>
      <c r="Q198" s="2" t="s">
        <v>2521</v>
      </c>
      <c r="R198" s="2" t="s">
        <v>2522</v>
      </c>
      <c r="T198" s="2" t="s">
        <v>2523</v>
      </c>
      <c r="U198" s="2" t="s">
        <v>2524</v>
      </c>
    </row>
    <row r="199" spans="1:70" s="2" customFormat="1" ht="13" x14ac:dyDescent="0.3">
      <c r="A199" s="2" t="s">
        <v>11404</v>
      </c>
      <c r="B199" s="2" t="s">
        <v>9966</v>
      </c>
      <c r="C199" s="9" t="s">
        <v>7891</v>
      </c>
      <c r="D199" s="2" t="s">
        <v>9967</v>
      </c>
      <c r="E199" s="2" t="s">
        <v>9968</v>
      </c>
      <c r="U199" s="2" t="s">
        <v>7891</v>
      </c>
      <c r="V199" s="2" t="s">
        <v>9969</v>
      </c>
      <c r="W199" s="2" t="s">
        <v>7891</v>
      </c>
      <c r="X199" s="2" t="s">
        <v>7891</v>
      </c>
      <c r="Y199" s="2" t="s">
        <v>7891</v>
      </c>
      <c r="Z199" s="2" t="s">
        <v>7891</v>
      </c>
      <c r="AA199" s="2" t="s">
        <v>7891</v>
      </c>
      <c r="AB199" s="2" t="s">
        <v>7891</v>
      </c>
      <c r="AC199" s="2" t="s">
        <v>7891</v>
      </c>
      <c r="AD199" s="2" t="s">
        <v>7891</v>
      </c>
      <c r="AE199" s="2" t="s">
        <v>7891</v>
      </c>
      <c r="AF199" s="2" t="s">
        <v>7891</v>
      </c>
      <c r="AG199" s="2" t="s">
        <v>7891</v>
      </c>
      <c r="AH199" s="2" t="s">
        <v>7891</v>
      </c>
      <c r="AI199" s="2" t="s">
        <v>7891</v>
      </c>
      <c r="AJ199" s="2" t="s">
        <v>7891</v>
      </c>
      <c r="AK199" s="2" t="s">
        <v>7891</v>
      </c>
      <c r="AL199" s="2" t="s">
        <v>7891</v>
      </c>
      <c r="AM199" s="2" t="s">
        <v>7891</v>
      </c>
      <c r="AN199" s="2" t="s">
        <v>7891</v>
      </c>
      <c r="AO199" s="2" t="s">
        <v>9970</v>
      </c>
      <c r="AP199" s="2" t="s">
        <v>9971</v>
      </c>
      <c r="AQ199" s="2" t="s">
        <v>7891</v>
      </c>
      <c r="AR199" s="2" t="s">
        <v>7891</v>
      </c>
      <c r="AS199" s="2" t="s">
        <v>7891</v>
      </c>
      <c r="AT199" s="2" t="s">
        <v>7916</v>
      </c>
      <c r="AU199" s="2">
        <v>2021</v>
      </c>
      <c r="AV199" s="2">
        <v>150</v>
      </c>
      <c r="AW199" s="2">
        <v>1</v>
      </c>
      <c r="AX199" s="2" t="s">
        <v>7891</v>
      </c>
      <c r="AY199" s="2" t="s">
        <v>7891</v>
      </c>
      <c r="AZ199" s="2" t="s">
        <v>7891</v>
      </c>
      <c r="BA199" s="2" t="s">
        <v>7891</v>
      </c>
      <c r="BB199" s="2">
        <v>28</v>
      </c>
      <c r="BC199" s="2">
        <v>50</v>
      </c>
      <c r="BD199" s="2" t="s">
        <v>7891</v>
      </c>
      <c r="BE199" s="2" t="s">
        <v>9972</v>
      </c>
      <c r="BF199" s="2" t="s">
        <v>7891</v>
      </c>
      <c r="BG199" s="2" t="s">
        <v>7891</v>
      </c>
      <c r="BH199" s="2" t="s">
        <v>7891</v>
      </c>
      <c r="BI199" s="2" t="s">
        <v>7891</v>
      </c>
      <c r="BJ199" s="2" t="s">
        <v>7891</v>
      </c>
      <c r="BK199" s="2" t="s">
        <v>7891</v>
      </c>
      <c r="BL199" s="2" t="s">
        <v>7891</v>
      </c>
      <c r="BM199" s="2" t="s">
        <v>7891</v>
      </c>
      <c r="BN199" s="2" t="s">
        <v>7891</v>
      </c>
      <c r="BO199" s="2" t="s">
        <v>7891</v>
      </c>
      <c r="BP199" s="2" t="s">
        <v>7891</v>
      </c>
      <c r="BQ199" s="2" t="s">
        <v>7891</v>
      </c>
      <c r="BR199" s="2" t="s">
        <v>9973</v>
      </c>
    </row>
    <row r="200" spans="1:70" s="2" customFormat="1" ht="13" x14ac:dyDescent="0.3">
      <c r="A200" s="2" t="s">
        <v>11404</v>
      </c>
      <c r="B200" s="2" t="s">
        <v>11288</v>
      </c>
      <c r="C200" s="9" t="s">
        <v>7891</v>
      </c>
      <c r="D200" s="2" t="s">
        <v>11289</v>
      </c>
      <c r="E200" s="2" t="s">
        <v>11290</v>
      </c>
      <c r="U200" s="2" t="s">
        <v>7891</v>
      </c>
      <c r="V200" s="2" t="s">
        <v>11291</v>
      </c>
      <c r="W200" s="2" t="s">
        <v>7891</v>
      </c>
      <c r="X200" s="2" t="s">
        <v>7891</v>
      </c>
      <c r="Y200" s="2" t="s">
        <v>7891</v>
      </c>
      <c r="Z200" s="2" t="s">
        <v>7891</v>
      </c>
      <c r="AA200" s="2" t="s">
        <v>11292</v>
      </c>
      <c r="AB200" s="2" t="s">
        <v>11293</v>
      </c>
      <c r="AC200" s="2" t="s">
        <v>7891</v>
      </c>
      <c r="AD200" s="2" t="s">
        <v>7891</v>
      </c>
      <c r="AE200" s="2" t="s">
        <v>7891</v>
      </c>
      <c r="AF200" s="2" t="s">
        <v>7891</v>
      </c>
      <c r="AG200" s="2" t="s">
        <v>7891</v>
      </c>
      <c r="AH200" s="2" t="s">
        <v>7891</v>
      </c>
      <c r="AI200" s="2" t="s">
        <v>7891</v>
      </c>
      <c r="AJ200" s="2" t="s">
        <v>7891</v>
      </c>
      <c r="AK200" s="2" t="s">
        <v>7891</v>
      </c>
      <c r="AL200" s="2" t="s">
        <v>7891</v>
      </c>
      <c r="AM200" s="2" t="s">
        <v>7891</v>
      </c>
      <c r="AN200" s="2" t="s">
        <v>7891</v>
      </c>
      <c r="AO200" s="2" t="s">
        <v>11294</v>
      </c>
      <c r="AP200" s="2" t="s">
        <v>11295</v>
      </c>
      <c r="AQ200" s="2" t="s">
        <v>7891</v>
      </c>
      <c r="AR200" s="2" t="s">
        <v>7891</v>
      </c>
      <c r="AS200" s="2" t="s">
        <v>7891</v>
      </c>
      <c r="AT200" s="2" t="s">
        <v>7891</v>
      </c>
      <c r="AU200" s="2">
        <v>2020</v>
      </c>
      <c r="AV200" s="2">
        <v>19</v>
      </c>
      <c r="AW200" s="2">
        <v>4</v>
      </c>
      <c r="AX200" s="2" t="s">
        <v>7891</v>
      </c>
      <c r="AY200" s="2" t="s">
        <v>7891</v>
      </c>
      <c r="AZ200" s="2" t="s">
        <v>7891</v>
      </c>
      <c r="BA200" s="2" t="s">
        <v>7891</v>
      </c>
      <c r="BB200" s="2">
        <v>257</v>
      </c>
      <c r="BC200" s="2">
        <v>263</v>
      </c>
      <c r="BD200" s="2" t="s">
        <v>7891</v>
      </c>
      <c r="BE200" s="2" t="s">
        <v>11296</v>
      </c>
      <c r="BF200" s="2" t="s">
        <v>7891</v>
      </c>
      <c r="BG200" s="2" t="s">
        <v>7891</v>
      </c>
      <c r="BH200" s="2" t="s">
        <v>7891</v>
      </c>
      <c r="BI200" s="2" t="s">
        <v>7891</v>
      </c>
      <c r="BJ200" s="2" t="s">
        <v>7891</v>
      </c>
      <c r="BK200" s="2" t="s">
        <v>7891</v>
      </c>
      <c r="BL200" s="2" t="s">
        <v>7891</v>
      </c>
      <c r="BM200" s="2">
        <v>32525785</v>
      </c>
      <c r="BN200" s="2" t="s">
        <v>7891</v>
      </c>
      <c r="BO200" s="2" t="s">
        <v>7891</v>
      </c>
      <c r="BP200" s="2" t="s">
        <v>7891</v>
      </c>
      <c r="BQ200" s="2" t="s">
        <v>7891</v>
      </c>
      <c r="BR200" s="2" t="s">
        <v>11297</v>
      </c>
    </row>
    <row r="201" spans="1:70" s="2" customFormat="1" ht="13" x14ac:dyDescent="0.3">
      <c r="A201" s="2" t="s">
        <v>3856</v>
      </c>
      <c r="B201" s="2" t="s">
        <v>2230</v>
      </c>
      <c r="C201" s="9">
        <v>2020</v>
      </c>
      <c r="D201" s="2" t="s">
        <v>2229</v>
      </c>
      <c r="E201" s="2" t="s">
        <v>2034</v>
      </c>
      <c r="F201" s="2" t="s">
        <v>2233</v>
      </c>
      <c r="G201" s="2" t="str">
        <f>"04194217"</f>
        <v>04194217</v>
      </c>
      <c r="H201" s="2" t="str">
        <f>"9798684650253"</f>
        <v>9798684650253</v>
      </c>
      <c r="I201" s="2" t="str">
        <f>"20210101"</f>
        <v>20210101</v>
      </c>
      <c r="J201" s="2">
        <v>82</v>
      </c>
      <c r="K201" s="2" t="s">
        <v>2035</v>
      </c>
      <c r="N201" s="2" t="s">
        <v>2231</v>
      </c>
      <c r="P201" s="2" t="s">
        <v>2037</v>
      </c>
      <c r="Q201" s="2" t="s">
        <v>2038</v>
      </c>
      <c r="R201" s="2" t="s">
        <v>2232</v>
      </c>
      <c r="T201" s="2" t="s">
        <v>2233</v>
      </c>
      <c r="U201" s="2" t="s">
        <v>2234</v>
      </c>
    </row>
    <row r="202" spans="1:70" s="2" customFormat="1" ht="13" x14ac:dyDescent="0.3">
      <c r="A202" s="2" t="s">
        <v>3856</v>
      </c>
      <c r="B202" s="2" t="s">
        <v>3791</v>
      </c>
      <c r="C202" s="9">
        <v>2022</v>
      </c>
      <c r="D202" s="2" t="s">
        <v>3790</v>
      </c>
      <c r="E202" s="2" t="s">
        <v>3792</v>
      </c>
      <c r="F202" s="2" t="s">
        <v>3797</v>
      </c>
      <c r="G202" s="2" t="str">
        <f>"03012212"</f>
        <v>03012212</v>
      </c>
      <c r="I202" s="2" t="str">
        <f>"20211201"</f>
        <v>20211201</v>
      </c>
      <c r="J202" s="2">
        <v>49</v>
      </c>
      <c r="K202" s="2">
        <v>12</v>
      </c>
      <c r="L202" s="2">
        <v>1</v>
      </c>
      <c r="M202" s="2">
        <v>8</v>
      </c>
      <c r="N202" s="2" t="s">
        <v>3793</v>
      </c>
      <c r="O202" s="2" t="s">
        <v>3794</v>
      </c>
      <c r="P202" s="2" t="s">
        <v>3795</v>
      </c>
      <c r="Q202" s="2" t="s">
        <v>1495</v>
      </c>
      <c r="R202" s="2" t="s">
        <v>3796</v>
      </c>
      <c r="T202" s="2" t="s">
        <v>3797</v>
      </c>
      <c r="U202" s="2" t="s">
        <v>3798</v>
      </c>
    </row>
    <row r="203" spans="1:70" s="2" customFormat="1" ht="13" x14ac:dyDescent="0.3">
      <c r="A203" s="2" t="s">
        <v>11404</v>
      </c>
      <c r="B203" s="2" t="s">
        <v>8293</v>
      </c>
      <c r="C203" s="9" t="s">
        <v>7891</v>
      </c>
      <c r="D203" s="2" t="s">
        <v>8294</v>
      </c>
      <c r="E203" s="2" t="s">
        <v>8295</v>
      </c>
      <c r="U203" s="2" t="s">
        <v>7891</v>
      </c>
      <c r="V203" s="2" t="s">
        <v>8296</v>
      </c>
      <c r="W203" s="2" t="s">
        <v>7891</v>
      </c>
      <c r="X203" s="2" t="s">
        <v>7891</v>
      </c>
      <c r="Y203" s="2" t="s">
        <v>7891</v>
      </c>
      <c r="Z203" s="2" t="s">
        <v>7891</v>
      </c>
      <c r="AA203" s="2" t="s">
        <v>7891</v>
      </c>
      <c r="AB203" s="2" t="s">
        <v>7891</v>
      </c>
      <c r="AC203" s="2" t="s">
        <v>7891</v>
      </c>
      <c r="AD203" s="2" t="s">
        <v>7891</v>
      </c>
      <c r="AE203" s="2" t="s">
        <v>7891</v>
      </c>
      <c r="AF203" s="2" t="s">
        <v>7891</v>
      </c>
      <c r="AG203" s="2" t="s">
        <v>7891</v>
      </c>
      <c r="AH203" s="2" t="s">
        <v>7891</v>
      </c>
      <c r="AI203" s="2" t="s">
        <v>7891</v>
      </c>
      <c r="AJ203" s="2" t="s">
        <v>7891</v>
      </c>
      <c r="AK203" s="2" t="s">
        <v>7891</v>
      </c>
      <c r="AL203" s="2" t="s">
        <v>7891</v>
      </c>
      <c r="AM203" s="2" t="s">
        <v>7891</v>
      </c>
      <c r="AN203" s="2" t="s">
        <v>7891</v>
      </c>
      <c r="AO203" s="2" t="s">
        <v>8297</v>
      </c>
      <c r="AP203" s="2" t="s">
        <v>8298</v>
      </c>
      <c r="AQ203" s="2" t="s">
        <v>7891</v>
      </c>
      <c r="AR203" s="2" t="s">
        <v>7891</v>
      </c>
      <c r="AS203" s="2" t="s">
        <v>7891</v>
      </c>
      <c r="AT203" s="2" t="s">
        <v>8299</v>
      </c>
      <c r="AU203" s="2">
        <v>2022</v>
      </c>
      <c r="AV203" s="2">
        <v>45</v>
      </c>
      <c r="AW203" s="2">
        <v>2</v>
      </c>
      <c r="AX203" s="2" t="s">
        <v>7891</v>
      </c>
      <c r="AY203" s="2" t="s">
        <v>7891</v>
      </c>
      <c r="AZ203" s="2" t="s">
        <v>7891</v>
      </c>
      <c r="BA203" s="2" t="s">
        <v>7891</v>
      </c>
      <c r="BB203" s="2" t="s">
        <v>8300</v>
      </c>
      <c r="BC203" s="2" t="s">
        <v>8301</v>
      </c>
      <c r="BD203" s="2" t="s">
        <v>7891</v>
      </c>
      <c r="BE203" s="2" t="s">
        <v>8302</v>
      </c>
      <c r="BF203" s="2" t="s">
        <v>7891</v>
      </c>
      <c r="BG203" s="2" t="s">
        <v>7891</v>
      </c>
      <c r="BH203" s="2" t="s">
        <v>7891</v>
      </c>
      <c r="BI203" s="2" t="s">
        <v>7891</v>
      </c>
      <c r="BJ203" s="2" t="s">
        <v>7891</v>
      </c>
      <c r="BK203" s="2" t="s">
        <v>7891</v>
      </c>
      <c r="BL203" s="2" t="s">
        <v>7891</v>
      </c>
      <c r="BM203" s="2">
        <v>34183519</v>
      </c>
      <c r="BN203" s="2" t="s">
        <v>7891</v>
      </c>
      <c r="BO203" s="2" t="s">
        <v>7891</v>
      </c>
      <c r="BP203" s="2" t="s">
        <v>7891</v>
      </c>
      <c r="BQ203" s="2" t="s">
        <v>7891</v>
      </c>
      <c r="BR203" s="2" t="s">
        <v>8303</v>
      </c>
    </row>
    <row r="204" spans="1:70" s="2" customFormat="1" ht="13" x14ac:dyDescent="0.3">
      <c r="A204" s="2" t="s">
        <v>11404</v>
      </c>
      <c r="B204" s="2" t="s">
        <v>10797</v>
      </c>
      <c r="C204" s="9" t="s">
        <v>7891</v>
      </c>
      <c r="D204" s="2" t="s">
        <v>6202</v>
      </c>
      <c r="E204" s="2" t="s">
        <v>10798</v>
      </c>
      <c r="U204" s="2" t="s">
        <v>7891</v>
      </c>
      <c r="V204" s="2" t="s">
        <v>10799</v>
      </c>
      <c r="W204" s="2" t="s">
        <v>7891</v>
      </c>
      <c r="X204" s="2" t="s">
        <v>7891</v>
      </c>
      <c r="Y204" s="2" t="s">
        <v>7891</v>
      </c>
      <c r="Z204" s="2" t="s">
        <v>7891</v>
      </c>
      <c r="AA204" s="2" t="s">
        <v>7891</v>
      </c>
      <c r="AB204" s="2" t="s">
        <v>7891</v>
      </c>
      <c r="AC204" s="2" t="s">
        <v>7891</v>
      </c>
      <c r="AD204" s="2" t="s">
        <v>7891</v>
      </c>
      <c r="AE204" s="2" t="s">
        <v>7891</v>
      </c>
      <c r="AF204" s="2" t="s">
        <v>7891</v>
      </c>
      <c r="AG204" s="2" t="s">
        <v>7891</v>
      </c>
      <c r="AH204" s="2" t="s">
        <v>7891</v>
      </c>
      <c r="AI204" s="2" t="s">
        <v>7891</v>
      </c>
      <c r="AJ204" s="2" t="s">
        <v>7891</v>
      </c>
      <c r="AK204" s="2" t="s">
        <v>7891</v>
      </c>
      <c r="AL204" s="2" t="s">
        <v>7891</v>
      </c>
      <c r="AM204" s="2" t="s">
        <v>7891</v>
      </c>
      <c r="AN204" s="2" t="s">
        <v>7891</v>
      </c>
      <c r="AO204" s="2" t="s">
        <v>10800</v>
      </c>
      <c r="AP204" s="2" t="s">
        <v>10801</v>
      </c>
      <c r="AQ204" s="2" t="s">
        <v>7891</v>
      </c>
      <c r="AR204" s="2" t="s">
        <v>7891</v>
      </c>
      <c r="AS204" s="2" t="s">
        <v>7891</v>
      </c>
      <c r="AT204" s="2" t="s">
        <v>10802</v>
      </c>
      <c r="AU204" s="2">
        <v>2021</v>
      </c>
      <c r="AV204" s="2">
        <v>22</v>
      </c>
      <c r="AW204" s="2">
        <v>1</v>
      </c>
      <c r="AX204" s="2" t="s">
        <v>7891</v>
      </c>
      <c r="AY204" s="2" t="s">
        <v>7891</v>
      </c>
      <c r="AZ204" s="2" t="s">
        <v>7891</v>
      </c>
      <c r="BA204" s="2" t="s">
        <v>7891</v>
      </c>
      <c r="BB204" s="2">
        <v>79</v>
      </c>
      <c r="BC204" s="2">
        <v>87</v>
      </c>
      <c r="BD204" s="2" t="s">
        <v>7891</v>
      </c>
      <c r="BE204" s="2" t="s">
        <v>6208</v>
      </c>
      <c r="BF204" s="2" t="s">
        <v>7891</v>
      </c>
      <c r="BG204" s="2" t="s">
        <v>10795</v>
      </c>
      <c r="BH204" s="2" t="s">
        <v>7891</v>
      </c>
      <c r="BI204" s="2" t="s">
        <v>7891</v>
      </c>
      <c r="BJ204" s="2" t="s">
        <v>7891</v>
      </c>
      <c r="BK204" s="2" t="s">
        <v>7891</v>
      </c>
      <c r="BL204" s="2" t="s">
        <v>7891</v>
      </c>
      <c r="BM204" s="2">
        <v>33377426</v>
      </c>
      <c r="BN204" s="2" t="s">
        <v>7891</v>
      </c>
      <c r="BO204" s="2" t="s">
        <v>7891</v>
      </c>
      <c r="BP204" s="2" t="s">
        <v>7891</v>
      </c>
      <c r="BQ204" s="2" t="s">
        <v>7891</v>
      </c>
      <c r="BR204" s="2" t="s">
        <v>10803</v>
      </c>
    </row>
    <row r="205" spans="1:70" s="2" customFormat="1" ht="13" x14ac:dyDescent="0.3">
      <c r="A205" s="2" t="s">
        <v>3856</v>
      </c>
      <c r="B205" s="2" t="s">
        <v>2114</v>
      </c>
      <c r="C205" s="9">
        <v>2019</v>
      </c>
      <c r="D205" s="2" t="s">
        <v>2113</v>
      </c>
      <c r="E205" s="2" t="s">
        <v>2115</v>
      </c>
      <c r="F205" s="2" t="s">
        <v>2120</v>
      </c>
      <c r="G205" s="2" t="str">
        <f>"87568225"</f>
        <v>87568225</v>
      </c>
      <c r="I205" s="2" t="str">
        <f>"20210101"</f>
        <v>20210101</v>
      </c>
      <c r="J205" s="2">
        <v>35</v>
      </c>
      <c r="K205" s="2">
        <v>1</v>
      </c>
      <c r="L205" s="2">
        <v>44</v>
      </c>
      <c r="M205" s="2">
        <v>9</v>
      </c>
      <c r="N205" s="2" t="s">
        <v>2116</v>
      </c>
      <c r="O205" s="2" t="s">
        <v>2117</v>
      </c>
      <c r="P205" s="2" t="s">
        <v>2118</v>
      </c>
      <c r="Q205" s="2" t="s">
        <v>1495</v>
      </c>
      <c r="R205" s="2" t="s">
        <v>2119</v>
      </c>
      <c r="T205" s="2" t="s">
        <v>2120</v>
      </c>
      <c r="U205" s="2" t="s">
        <v>2121</v>
      </c>
    </row>
    <row r="206" spans="1:70" s="2" customFormat="1" ht="13" x14ac:dyDescent="0.3">
      <c r="A206" s="2" t="s">
        <v>11404</v>
      </c>
      <c r="B206" s="2" t="s">
        <v>8238</v>
      </c>
      <c r="C206" s="9" t="s">
        <v>7891</v>
      </c>
      <c r="D206" s="2" t="s">
        <v>8239</v>
      </c>
      <c r="E206" s="2" t="s">
        <v>8240</v>
      </c>
      <c r="U206" s="2" t="s">
        <v>7891</v>
      </c>
      <c r="V206" s="2" t="s">
        <v>8241</v>
      </c>
      <c r="W206" s="2" t="s">
        <v>7891</v>
      </c>
      <c r="X206" s="2" t="s">
        <v>7891</v>
      </c>
      <c r="Y206" s="2" t="s">
        <v>7891</v>
      </c>
      <c r="Z206" s="2" t="s">
        <v>7891</v>
      </c>
      <c r="AA206" s="2" t="s">
        <v>7891</v>
      </c>
      <c r="AB206" s="2" t="s">
        <v>7891</v>
      </c>
      <c r="AC206" s="2" t="s">
        <v>7891</v>
      </c>
      <c r="AD206" s="2" t="s">
        <v>7891</v>
      </c>
      <c r="AE206" s="2" t="s">
        <v>7891</v>
      </c>
      <c r="AF206" s="2" t="s">
        <v>7891</v>
      </c>
      <c r="AG206" s="2" t="s">
        <v>7891</v>
      </c>
      <c r="AH206" s="2" t="s">
        <v>7891</v>
      </c>
      <c r="AI206" s="2" t="s">
        <v>7891</v>
      </c>
      <c r="AJ206" s="2" t="s">
        <v>7891</v>
      </c>
      <c r="AK206" s="2" t="s">
        <v>7891</v>
      </c>
      <c r="AL206" s="2" t="s">
        <v>7891</v>
      </c>
      <c r="AM206" s="2" t="s">
        <v>7891</v>
      </c>
      <c r="AN206" s="2" t="s">
        <v>7891</v>
      </c>
      <c r="AO206" s="2" t="s">
        <v>8242</v>
      </c>
      <c r="AP206" s="2" t="s">
        <v>7891</v>
      </c>
      <c r="AQ206" s="2" t="s">
        <v>7891</v>
      </c>
      <c r="AR206" s="2" t="s">
        <v>7891</v>
      </c>
      <c r="AS206" s="2" t="s">
        <v>7891</v>
      </c>
      <c r="AT206" s="2" t="s">
        <v>8243</v>
      </c>
      <c r="AU206" s="2">
        <v>2022</v>
      </c>
      <c r="AV206" s="2">
        <v>46</v>
      </c>
      <c r="AW206" s="2" t="s">
        <v>7891</v>
      </c>
      <c r="AX206" s="2" t="s">
        <v>7891</v>
      </c>
      <c r="AY206" s="2" t="s">
        <v>7891</v>
      </c>
      <c r="AZ206" s="2" t="s">
        <v>7891</v>
      </c>
      <c r="BA206" s="2" t="s">
        <v>7891</v>
      </c>
      <c r="BB206" s="2">
        <v>453</v>
      </c>
      <c r="BC206" s="2">
        <v>502</v>
      </c>
      <c r="BD206" s="2" t="s">
        <v>7891</v>
      </c>
      <c r="BE206" s="2" t="s">
        <v>8244</v>
      </c>
      <c r="BF206" s="2" t="s">
        <v>7891</v>
      </c>
      <c r="BG206" s="2" t="s">
        <v>7891</v>
      </c>
      <c r="BH206" s="2" t="s">
        <v>7891</v>
      </c>
      <c r="BI206" s="2" t="s">
        <v>7891</v>
      </c>
      <c r="BJ206" s="2" t="s">
        <v>7891</v>
      </c>
      <c r="BK206" s="2" t="s">
        <v>7891</v>
      </c>
      <c r="BL206" s="2" t="s">
        <v>7891</v>
      </c>
      <c r="BM206" s="2" t="s">
        <v>7891</v>
      </c>
      <c r="BN206" s="2" t="s">
        <v>7891</v>
      </c>
      <c r="BO206" s="2" t="s">
        <v>7891</v>
      </c>
      <c r="BP206" s="2" t="s">
        <v>7891</v>
      </c>
      <c r="BQ206" s="2" t="s">
        <v>7891</v>
      </c>
      <c r="BR206" s="2" t="s">
        <v>8245</v>
      </c>
    </row>
    <row r="207" spans="1:70" s="2" customFormat="1" ht="13" x14ac:dyDescent="0.3">
      <c r="A207" s="2" t="s">
        <v>11404</v>
      </c>
      <c r="B207" s="2" t="s">
        <v>11105</v>
      </c>
      <c r="C207" s="9" t="s">
        <v>7891</v>
      </c>
      <c r="D207" s="2" t="s">
        <v>11106</v>
      </c>
      <c r="E207" s="2" t="s">
        <v>11107</v>
      </c>
      <c r="U207" s="2" t="s">
        <v>7891</v>
      </c>
      <c r="V207" s="2" t="s">
        <v>11108</v>
      </c>
      <c r="W207" s="2" t="s">
        <v>7891</v>
      </c>
      <c r="X207" s="2" t="s">
        <v>7891</v>
      </c>
      <c r="Y207" s="2" t="s">
        <v>7891</v>
      </c>
      <c r="Z207" s="2" t="s">
        <v>7891</v>
      </c>
      <c r="AA207" s="2" t="s">
        <v>7891</v>
      </c>
      <c r="AB207" s="2" t="s">
        <v>7891</v>
      </c>
      <c r="AC207" s="2" t="s">
        <v>7891</v>
      </c>
      <c r="AD207" s="2" t="s">
        <v>7891</v>
      </c>
      <c r="AE207" s="2" t="s">
        <v>7891</v>
      </c>
      <c r="AF207" s="2" t="s">
        <v>7891</v>
      </c>
      <c r="AG207" s="2" t="s">
        <v>7891</v>
      </c>
      <c r="AH207" s="2" t="s">
        <v>7891</v>
      </c>
      <c r="AI207" s="2" t="s">
        <v>7891</v>
      </c>
      <c r="AJ207" s="2" t="s">
        <v>7891</v>
      </c>
      <c r="AK207" s="2" t="s">
        <v>7891</v>
      </c>
      <c r="AL207" s="2" t="s">
        <v>7891</v>
      </c>
      <c r="AM207" s="2" t="s">
        <v>7891</v>
      </c>
      <c r="AN207" s="2" t="s">
        <v>7891</v>
      </c>
      <c r="AO207" s="2" t="s">
        <v>11109</v>
      </c>
      <c r="AP207" s="2" t="s">
        <v>11110</v>
      </c>
      <c r="AQ207" s="2" t="s">
        <v>7891</v>
      </c>
      <c r="AR207" s="2" t="s">
        <v>7891</v>
      </c>
      <c r="AS207" s="2" t="s">
        <v>7891</v>
      </c>
      <c r="AT207" s="2" t="s">
        <v>9218</v>
      </c>
      <c r="AU207" s="2">
        <v>2020</v>
      </c>
      <c r="AV207" s="2">
        <v>15</v>
      </c>
      <c r="AW207" s="2">
        <v>4</v>
      </c>
      <c r="AX207" s="2" t="s">
        <v>7891</v>
      </c>
      <c r="AY207" s="2" t="s">
        <v>7891</v>
      </c>
      <c r="AZ207" s="2" t="s">
        <v>8545</v>
      </c>
      <c r="BA207" s="2" t="s">
        <v>7891</v>
      </c>
      <c r="BB207" s="2">
        <v>397</v>
      </c>
      <c r="BC207" s="2">
        <v>403</v>
      </c>
      <c r="BD207" s="2" t="s">
        <v>7891</v>
      </c>
      <c r="BE207" s="2" t="s">
        <v>11111</v>
      </c>
      <c r="BF207" s="2" t="s">
        <v>7891</v>
      </c>
      <c r="BG207" s="2" t="s">
        <v>7891</v>
      </c>
      <c r="BH207" s="2" t="s">
        <v>7891</v>
      </c>
      <c r="BI207" s="2" t="s">
        <v>7891</v>
      </c>
      <c r="BJ207" s="2" t="s">
        <v>7891</v>
      </c>
      <c r="BK207" s="2" t="s">
        <v>7891</v>
      </c>
      <c r="BL207" s="2" t="s">
        <v>7891</v>
      </c>
      <c r="BM207" s="2" t="s">
        <v>7891</v>
      </c>
      <c r="BN207" s="2" t="s">
        <v>7891</v>
      </c>
      <c r="BO207" s="2" t="s">
        <v>7891</v>
      </c>
      <c r="BP207" s="2" t="s">
        <v>7891</v>
      </c>
      <c r="BQ207" s="2" t="s">
        <v>7891</v>
      </c>
      <c r="BR207" s="2" t="s">
        <v>11112</v>
      </c>
    </row>
    <row r="208" spans="1:70" s="2" customFormat="1" ht="13" x14ac:dyDescent="0.3">
      <c r="A208" s="2" t="s">
        <v>11404</v>
      </c>
      <c r="B208" s="2" t="s">
        <v>9329</v>
      </c>
      <c r="C208" s="9" t="s">
        <v>7891</v>
      </c>
      <c r="D208" s="2" t="s">
        <v>9330</v>
      </c>
      <c r="E208" s="2" t="s">
        <v>9331</v>
      </c>
      <c r="U208" s="2" t="s">
        <v>7891</v>
      </c>
      <c r="V208" s="2" t="s">
        <v>9332</v>
      </c>
      <c r="W208" s="2" t="s">
        <v>7891</v>
      </c>
      <c r="X208" s="2" t="s">
        <v>7891</v>
      </c>
      <c r="Y208" s="2" t="s">
        <v>7891</v>
      </c>
      <c r="Z208" s="2" t="s">
        <v>7891</v>
      </c>
      <c r="AA208" s="2" t="s">
        <v>9333</v>
      </c>
      <c r="AB208" s="2" t="s">
        <v>9334</v>
      </c>
      <c r="AC208" s="2" t="s">
        <v>7891</v>
      </c>
      <c r="AD208" s="2" t="s">
        <v>7891</v>
      </c>
      <c r="AE208" s="2" t="s">
        <v>7891</v>
      </c>
      <c r="AF208" s="2" t="s">
        <v>7891</v>
      </c>
      <c r="AG208" s="2" t="s">
        <v>7891</v>
      </c>
      <c r="AH208" s="2" t="s">
        <v>7891</v>
      </c>
      <c r="AI208" s="2" t="s">
        <v>7891</v>
      </c>
      <c r="AJ208" s="2" t="s">
        <v>7891</v>
      </c>
      <c r="AK208" s="2" t="s">
        <v>7891</v>
      </c>
      <c r="AL208" s="2" t="s">
        <v>7891</v>
      </c>
      <c r="AM208" s="2" t="s">
        <v>7891</v>
      </c>
      <c r="AN208" s="2" t="s">
        <v>7891</v>
      </c>
      <c r="AO208" s="2" t="s">
        <v>9335</v>
      </c>
      <c r="AP208" s="2" t="s">
        <v>9336</v>
      </c>
      <c r="AQ208" s="2" t="s">
        <v>7891</v>
      </c>
      <c r="AR208" s="2" t="s">
        <v>7891</v>
      </c>
      <c r="AS208" s="2" t="s">
        <v>7891</v>
      </c>
      <c r="AT208" s="2" t="s">
        <v>9337</v>
      </c>
      <c r="AU208" s="2">
        <v>2022</v>
      </c>
      <c r="AV208" s="2">
        <v>60</v>
      </c>
      <c r="AW208" s="2">
        <v>3</v>
      </c>
      <c r="AX208" s="2" t="s">
        <v>7891</v>
      </c>
      <c r="AY208" s="2" t="s">
        <v>7891</v>
      </c>
      <c r="AZ208" s="2" t="s">
        <v>7891</v>
      </c>
      <c r="BA208" s="2" t="s">
        <v>7891</v>
      </c>
      <c r="BB208" s="2">
        <v>304</v>
      </c>
      <c r="BC208" s="2">
        <v>310</v>
      </c>
      <c r="BD208" s="2" t="s">
        <v>7891</v>
      </c>
      <c r="BE208" s="2" t="s">
        <v>9338</v>
      </c>
      <c r="BF208" s="2" t="s">
        <v>7891</v>
      </c>
      <c r="BG208" s="2" t="s">
        <v>9297</v>
      </c>
      <c r="BH208" s="2" t="s">
        <v>7891</v>
      </c>
      <c r="BI208" s="2" t="s">
        <v>7891</v>
      </c>
      <c r="BJ208" s="2" t="s">
        <v>7891</v>
      </c>
      <c r="BK208" s="2" t="s">
        <v>7891</v>
      </c>
      <c r="BL208" s="2" t="s">
        <v>7891</v>
      </c>
      <c r="BM208" s="2">
        <v>34402696</v>
      </c>
      <c r="BN208" s="2" t="s">
        <v>7891</v>
      </c>
      <c r="BO208" s="2" t="s">
        <v>7891</v>
      </c>
      <c r="BP208" s="2" t="s">
        <v>7891</v>
      </c>
      <c r="BQ208" s="2" t="s">
        <v>7891</v>
      </c>
      <c r="BR208" s="2" t="s">
        <v>9339</v>
      </c>
    </row>
    <row r="209" spans="1:70" s="2" customFormat="1" ht="13" x14ac:dyDescent="0.3">
      <c r="A209" s="2" t="s">
        <v>11408</v>
      </c>
      <c r="B209" s="2" t="s">
        <v>9329</v>
      </c>
      <c r="C209" s="9" t="s">
        <v>7891</v>
      </c>
      <c r="D209" s="2" t="s">
        <v>11679</v>
      </c>
      <c r="E209" s="2" t="s">
        <v>11680</v>
      </c>
      <c r="U209" s="2" t="s">
        <v>7891</v>
      </c>
      <c r="V209" s="2" t="s">
        <v>11681</v>
      </c>
      <c r="W209" s="2" t="s">
        <v>7891</v>
      </c>
      <c r="X209" s="2" t="s">
        <v>7891</v>
      </c>
      <c r="Y209" s="2" t="s">
        <v>7891</v>
      </c>
      <c r="Z209" s="2" t="s">
        <v>7891</v>
      </c>
      <c r="AA209" s="2" t="s">
        <v>7891</v>
      </c>
      <c r="AB209" s="2" t="s">
        <v>7891</v>
      </c>
      <c r="AC209" s="2" t="s">
        <v>7891</v>
      </c>
      <c r="AD209" s="2" t="s">
        <v>7891</v>
      </c>
      <c r="AE209" s="2" t="s">
        <v>7891</v>
      </c>
      <c r="AF209" s="2" t="s">
        <v>7891</v>
      </c>
      <c r="AG209" s="2" t="s">
        <v>7891</v>
      </c>
      <c r="AH209" s="2" t="s">
        <v>7891</v>
      </c>
      <c r="AI209" s="2" t="s">
        <v>7891</v>
      </c>
      <c r="AJ209" s="2" t="s">
        <v>7891</v>
      </c>
      <c r="AK209" s="2" t="s">
        <v>7891</v>
      </c>
      <c r="AL209" s="2" t="s">
        <v>7891</v>
      </c>
      <c r="AM209" s="2" t="s">
        <v>7891</v>
      </c>
      <c r="AN209" s="2" t="s">
        <v>7891</v>
      </c>
      <c r="AO209" s="2" t="s">
        <v>11682</v>
      </c>
      <c r="AP209" s="2" t="s">
        <v>11683</v>
      </c>
      <c r="AQ209" s="2" t="s">
        <v>7891</v>
      </c>
      <c r="AR209" s="2" t="s">
        <v>7891</v>
      </c>
      <c r="AS209" s="2" t="s">
        <v>7891</v>
      </c>
      <c r="AT209" s="2" t="s">
        <v>7891</v>
      </c>
      <c r="AU209" s="2" t="s">
        <v>7891</v>
      </c>
      <c r="AV209" s="2" t="s">
        <v>7891</v>
      </c>
      <c r="AW209" s="2" t="s">
        <v>7891</v>
      </c>
      <c r="AX209" s="2" t="s">
        <v>7891</v>
      </c>
      <c r="AY209" s="2" t="s">
        <v>7891</v>
      </c>
      <c r="AZ209" s="2" t="s">
        <v>7891</v>
      </c>
      <c r="BA209" s="2" t="s">
        <v>7891</v>
      </c>
      <c r="BB209" s="2" t="s">
        <v>7891</v>
      </c>
      <c r="BC209" s="2" t="s">
        <v>7891</v>
      </c>
      <c r="BD209" s="2" t="s">
        <v>7891</v>
      </c>
      <c r="BE209" s="2" t="s">
        <v>11684</v>
      </c>
      <c r="BF209" s="2" t="s">
        <v>7891</v>
      </c>
      <c r="BG209" s="2" t="s">
        <v>8197</v>
      </c>
      <c r="BH209" s="2" t="s">
        <v>7891</v>
      </c>
      <c r="BI209" s="2" t="s">
        <v>7891</v>
      </c>
      <c r="BJ209" s="2" t="s">
        <v>7891</v>
      </c>
      <c r="BK209" s="2" t="s">
        <v>7891</v>
      </c>
      <c r="BL209" s="2" t="s">
        <v>7891</v>
      </c>
      <c r="BM209" s="2">
        <v>35301769</v>
      </c>
      <c r="BN209" s="2" t="s">
        <v>7891</v>
      </c>
      <c r="BO209" s="2" t="s">
        <v>7891</v>
      </c>
      <c r="BP209" s="2" t="s">
        <v>7891</v>
      </c>
      <c r="BQ209" s="2" t="s">
        <v>7891</v>
      </c>
      <c r="BR209" s="2" t="s">
        <v>11685</v>
      </c>
    </row>
    <row r="210" spans="1:70" s="2" customFormat="1" ht="13" x14ac:dyDescent="0.3">
      <c r="A210" s="2" t="s">
        <v>11404</v>
      </c>
      <c r="B210" s="2" t="s">
        <v>10855</v>
      </c>
      <c r="C210" s="9" t="s">
        <v>7891</v>
      </c>
      <c r="D210" s="2" t="s">
        <v>10856</v>
      </c>
      <c r="E210" s="2" t="s">
        <v>10857</v>
      </c>
      <c r="U210" s="2" t="s">
        <v>7891</v>
      </c>
      <c r="V210" s="2" t="s">
        <v>10858</v>
      </c>
      <c r="W210" s="2" t="s">
        <v>7891</v>
      </c>
      <c r="X210" s="2" t="s">
        <v>7891</v>
      </c>
      <c r="Y210" s="2" t="s">
        <v>7891</v>
      </c>
      <c r="Z210" s="2" t="s">
        <v>7891</v>
      </c>
      <c r="AA210" s="2" t="s">
        <v>7891</v>
      </c>
      <c r="AB210" s="2" t="s">
        <v>7891</v>
      </c>
      <c r="AC210" s="2" t="s">
        <v>7891</v>
      </c>
      <c r="AD210" s="2" t="s">
        <v>7891</v>
      </c>
      <c r="AE210" s="2" t="s">
        <v>7891</v>
      </c>
      <c r="AF210" s="2" t="s">
        <v>7891</v>
      </c>
      <c r="AG210" s="2" t="s">
        <v>7891</v>
      </c>
      <c r="AH210" s="2" t="s">
        <v>7891</v>
      </c>
      <c r="AI210" s="2" t="s">
        <v>7891</v>
      </c>
      <c r="AJ210" s="2" t="s">
        <v>7891</v>
      </c>
      <c r="AK210" s="2" t="s">
        <v>7891</v>
      </c>
      <c r="AL210" s="2" t="s">
        <v>7891</v>
      </c>
      <c r="AM210" s="2" t="s">
        <v>7891</v>
      </c>
      <c r="AN210" s="2" t="s">
        <v>7891</v>
      </c>
      <c r="AO210" s="2" t="s">
        <v>10859</v>
      </c>
      <c r="AP210" s="2" t="s">
        <v>10860</v>
      </c>
      <c r="AQ210" s="2" t="s">
        <v>7891</v>
      </c>
      <c r="AR210" s="2" t="s">
        <v>7891</v>
      </c>
      <c r="AS210" s="2" t="s">
        <v>7891</v>
      </c>
      <c r="AT210" s="2" t="s">
        <v>7924</v>
      </c>
      <c r="AU210" s="2">
        <v>2020</v>
      </c>
      <c r="AV210" s="2">
        <v>24</v>
      </c>
      <c r="AW210" s="2">
        <v>2</v>
      </c>
      <c r="AX210" s="2" t="s">
        <v>7891</v>
      </c>
      <c r="AY210" s="2" t="s">
        <v>7891</v>
      </c>
      <c r="AZ210" s="2" t="s">
        <v>7891</v>
      </c>
      <c r="BA210" s="2" t="s">
        <v>7891</v>
      </c>
      <c r="BB210" s="2">
        <v>109</v>
      </c>
      <c r="BC210" s="2">
        <v>117</v>
      </c>
      <c r="BD210" s="2" t="s">
        <v>7891</v>
      </c>
      <c r="BE210" s="2" t="s">
        <v>10861</v>
      </c>
      <c r="BF210" s="2" t="s">
        <v>7891</v>
      </c>
      <c r="BG210" s="2" t="s">
        <v>7891</v>
      </c>
      <c r="BH210" s="2" t="s">
        <v>7891</v>
      </c>
      <c r="BI210" s="2" t="s">
        <v>7891</v>
      </c>
      <c r="BJ210" s="2" t="s">
        <v>7891</v>
      </c>
      <c r="BK210" s="2" t="s">
        <v>7891</v>
      </c>
      <c r="BL210" s="2" t="s">
        <v>7891</v>
      </c>
      <c r="BM210" s="2" t="s">
        <v>7891</v>
      </c>
      <c r="BN210" s="2" t="s">
        <v>7891</v>
      </c>
      <c r="BO210" s="2" t="s">
        <v>7891</v>
      </c>
      <c r="BP210" s="2" t="s">
        <v>7891</v>
      </c>
      <c r="BQ210" s="2" t="s">
        <v>7891</v>
      </c>
      <c r="BR210" s="2" t="s">
        <v>10862</v>
      </c>
    </row>
    <row r="211" spans="1:70" s="2" customFormat="1" ht="13" x14ac:dyDescent="0.3">
      <c r="A211" s="2" t="s">
        <v>11404</v>
      </c>
      <c r="B211" s="2" t="s">
        <v>9572</v>
      </c>
      <c r="C211" s="9" t="s">
        <v>7891</v>
      </c>
      <c r="D211" s="2" t="s">
        <v>9573</v>
      </c>
      <c r="E211" s="2" t="s">
        <v>9050</v>
      </c>
      <c r="U211" s="2" t="s">
        <v>7891</v>
      </c>
      <c r="V211" s="2" t="s">
        <v>9574</v>
      </c>
      <c r="W211" s="2" t="s">
        <v>7891</v>
      </c>
      <c r="X211" s="2" t="s">
        <v>7891</v>
      </c>
      <c r="Y211" s="2" t="s">
        <v>7891</v>
      </c>
      <c r="Z211" s="2" t="s">
        <v>7891</v>
      </c>
      <c r="AA211" s="2" t="s">
        <v>7891</v>
      </c>
      <c r="AB211" s="2" t="s">
        <v>9575</v>
      </c>
      <c r="AC211" s="2" t="s">
        <v>7891</v>
      </c>
      <c r="AD211" s="2" t="s">
        <v>7891</v>
      </c>
      <c r="AE211" s="2" t="s">
        <v>7891</v>
      </c>
      <c r="AF211" s="2" t="s">
        <v>7891</v>
      </c>
      <c r="AG211" s="2" t="s">
        <v>7891</v>
      </c>
      <c r="AH211" s="2" t="s">
        <v>7891</v>
      </c>
      <c r="AI211" s="2" t="s">
        <v>7891</v>
      </c>
      <c r="AJ211" s="2" t="s">
        <v>7891</v>
      </c>
      <c r="AK211" s="2" t="s">
        <v>7891</v>
      </c>
      <c r="AL211" s="2" t="s">
        <v>7891</v>
      </c>
      <c r="AM211" s="2" t="s">
        <v>7891</v>
      </c>
      <c r="AN211" s="2" t="s">
        <v>7891</v>
      </c>
      <c r="AO211" s="2" t="s">
        <v>9052</v>
      </c>
      <c r="AP211" s="2" t="s">
        <v>9053</v>
      </c>
      <c r="AQ211" s="2" t="s">
        <v>7891</v>
      </c>
      <c r="AR211" s="2" t="s">
        <v>7891</v>
      </c>
      <c r="AS211" s="2" t="s">
        <v>7891</v>
      </c>
      <c r="AT211" s="2" t="s">
        <v>9082</v>
      </c>
      <c r="AU211" s="2">
        <v>2021</v>
      </c>
      <c r="AV211" s="2">
        <v>51</v>
      </c>
      <c r="AW211" s="2">
        <v>5</v>
      </c>
      <c r="AX211" s="2" t="s">
        <v>7891</v>
      </c>
      <c r="AY211" s="2" t="s">
        <v>7891</v>
      </c>
      <c r="AZ211" s="2" t="s">
        <v>7891</v>
      </c>
      <c r="BA211" s="2" t="s">
        <v>7891</v>
      </c>
      <c r="BB211" s="2">
        <v>1026</v>
      </c>
      <c r="BC211" s="2">
        <v>1035</v>
      </c>
      <c r="BD211" s="2" t="s">
        <v>7891</v>
      </c>
      <c r="BE211" s="2" t="s">
        <v>9576</v>
      </c>
      <c r="BF211" s="2" t="s">
        <v>7891</v>
      </c>
      <c r="BG211" s="2" t="s">
        <v>9570</v>
      </c>
      <c r="BH211" s="2" t="s">
        <v>7891</v>
      </c>
      <c r="BI211" s="2" t="s">
        <v>7891</v>
      </c>
      <c r="BJ211" s="2" t="s">
        <v>7891</v>
      </c>
      <c r="BK211" s="2" t="s">
        <v>7891</v>
      </c>
      <c r="BL211" s="2" t="s">
        <v>7891</v>
      </c>
      <c r="BM211" s="2">
        <v>34184317</v>
      </c>
      <c r="BN211" s="2" t="s">
        <v>7891</v>
      </c>
      <c r="BO211" s="2" t="s">
        <v>7891</v>
      </c>
      <c r="BP211" s="2" t="s">
        <v>7891</v>
      </c>
      <c r="BQ211" s="2" t="s">
        <v>7891</v>
      </c>
      <c r="BR211" s="2" t="s">
        <v>9577</v>
      </c>
    </row>
    <row r="212" spans="1:70" s="2" customFormat="1" ht="13" x14ac:dyDescent="0.3">
      <c r="A212" s="2" t="s">
        <v>11404</v>
      </c>
      <c r="B212" s="2" t="s">
        <v>8727</v>
      </c>
      <c r="C212" s="9" t="s">
        <v>7891</v>
      </c>
      <c r="D212" s="2" t="s">
        <v>8728</v>
      </c>
      <c r="E212" s="2" t="s">
        <v>8729</v>
      </c>
      <c r="U212" s="2" t="s">
        <v>7891</v>
      </c>
      <c r="V212" s="2" t="s">
        <v>8730</v>
      </c>
      <c r="W212" s="2" t="s">
        <v>7891</v>
      </c>
      <c r="X212" s="2" t="s">
        <v>7891</v>
      </c>
      <c r="Y212" s="2" t="s">
        <v>7891</v>
      </c>
      <c r="Z212" s="2" t="s">
        <v>7891</v>
      </c>
      <c r="AA212" s="2" t="s">
        <v>7891</v>
      </c>
      <c r="AB212" s="2" t="s">
        <v>8731</v>
      </c>
      <c r="AC212" s="2" t="s">
        <v>7891</v>
      </c>
      <c r="AD212" s="2" t="s">
        <v>7891</v>
      </c>
      <c r="AE212" s="2" t="s">
        <v>7891</v>
      </c>
      <c r="AF212" s="2" t="s">
        <v>7891</v>
      </c>
      <c r="AG212" s="2" t="s">
        <v>7891</v>
      </c>
      <c r="AH212" s="2" t="s">
        <v>7891</v>
      </c>
      <c r="AI212" s="2" t="s">
        <v>7891</v>
      </c>
      <c r="AJ212" s="2" t="s">
        <v>7891</v>
      </c>
      <c r="AK212" s="2" t="s">
        <v>7891</v>
      </c>
      <c r="AL212" s="2" t="s">
        <v>7891</v>
      </c>
      <c r="AM212" s="2" t="s">
        <v>7891</v>
      </c>
      <c r="AN212" s="2" t="s">
        <v>7891</v>
      </c>
      <c r="AO212" s="2" t="s">
        <v>8732</v>
      </c>
      <c r="AP212" s="2" t="s">
        <v>8733</v>
      </c>
      <c r="AQ212" s="2" t="s">
        <v>7891</v>
      </c>
      <c r="AR212" s="2" t="s">
        <v>7891</v>
      </c>
      <c r="AS212" s="2" t="s">
        <v>7891</v>
      </c>
      <c r="AT212" s="2" t="s">
        <v>8621</v>
      </c>
      <c r="AU212" s="2">
        <v>2022</v>
      </c>
      <c r="AV212" s="2">
        <v>40</v>
      </c>
      <c r="AW212" s="2">
        <v>1</v>
      </c>
      <c r="AX212" s="2" t="s">
        <v>7891</v>
      </c>
      <c r="AY212" s="2" t="s">
        <v>7891</v>
      </c>
      <c r="AZ212" s="2" t="s">
        <v>7891</v>
      </c>
      <c r="BA212" s="2" t="s">
        <v>7891</v>
      </c>
      <c r="BB212" s="2">
        <v>28</v>
      </c>
      <c r="BC212" s="2">
        <v>48</v>
      </c>
      <c r="BD212" s="2" t="s">
        <v>7891</v>
      </c>
      <c r="BE212" s="2" t="s">
        <v>8734</v>
      </c>
      <c r="BF212" s="2" t="s">
        <v>7891</v>
      </c>
      <c r="BG212" s="2" t="s">
        <v>8701</v>
      </c>
      <c r="BH212" s="2" t="s">
        <v>7891</v>
      </c>
      <c r="BI212" s="2" t="s">
        <v>7891</v>
      </c>
      <c r="BJ212" s="2" t="s">
        <v>7891</v>
      </c>
      <c r="BK212" s="2" t="s">
        <v>7891</v>
      </c>
      <c r="BL212" s="2" t="s">
        <v>7891</v>
      </c>
      <c r="BM212" s="2">
        <v>34904722</v>
      </c>
      <c r="BN212" s="2" t="s">
        <v>7891</v>
      </c>
      <c r="BO212" s="2" t="s">
        <v>7891</v>
      </c>
      <c r="BP212" s="2" t="s">
        <v>7891</v>
      </c>
      <c r="BQ212" s="2" t="s">
        <v>7891</v>
      </c>
      <c r="BR212" s="2" t="s">
        <v>8735</v>
      </c>
    </row>
    <row r="213" spans="1:70" s="2" customFormat="1" ht="13" x14ac:dyDescent="0.3">
      <c r="A213" s="2" t="s">
        <v>11404</v>
      </c>
      <c r="B213" s="2" t="s">
        <v>10519</v>
      </c>
      <c r="C213" s="9" t="s">
        <v>7891</v>
      </c>
      <c r="D213" s="2" t="s">
        <v>5346</v>
      </c>
      <c r="E213" s="2" t="s">
        <v>7892</v>
      </c>
      <c r="U213" s="2" t="s">
        <v>7891</v>
      </c>
      <c r="V213" s="2" t="s">
        <v>10520</v>
      </c>
      <c r="W213" s="2" t="s">
        <v>7891</v>
      </c>
      <c r="X213" s="2" t="s">
        <v>7891</v>
      </c>
      <c r="Y213" s="2" t="s">
        <v>7891</v>
      </c>
      <c r="Z213" s="2" t="s">
        <v>7891</v>
      </c>
      <c r="AA213" s="2" t="s">
        <v>10521</v>
      </c>
      <c r="AB213" s="2" t="s">
        <v>10522</v>
      </c>
      <c r="AC213" s="2" t="s">
        <v>7891</v>
      </c>
      <c r="AD213" s="2" t="s">
        <v>7891</v>
      </c>
      <c r="AE213" s="2" t="s">
        <v>7891</v>
      </c>
      <c r="AF213" s="2" t="s">
        <v>7891</v>
      </c>
      <c r="AG213" s="2" t="s">
        <v>7891</v>
      </c>
      <c r="AH213" s="2" t="s">
        <v>7891</v>
      </c>
      <c r="AI213" s="2" t="s">
        <v>7891</v>
      </c>
      <c r="AJ213" s="2" t="s">
        <v>7891</v>
      </c>
      <c r="AK213" s="2" t="s">
        <v>7891</v>
      </c>
      <c r="AL213" s="2" t="s">
        <v>7891</v>
      </c>
      <c r="AM213" s="2" t="s">
        <v>7891</v>
      </c>
      <c r="AN213" s="2" t="s">
        <v>7891</v>
      </c>
      <c r="AO213" s="2" t="s">
        <v>7891</v>
      </c>
      <c r="AP213" s="2" t="s">
        <v>7894</v>
      </c>
      <c r="AQ213" s="2" t="s">
        <v>7891</v>
      </c>
      <c r="AR213" s="2" t="s">
        <v>7891</v>
      </c>
      <c r="AS213" s="2" t="s">
        <v>7891</v>
      </c>
      <c r="AT213" s="2" t="s">
        <v>8621</v>
      </c>
      <c r="AU213" s="2">
        <v>2021</v>
      </c>
      <c r="AV213" s="2">
        <v>18</v>
      </c>
      <c r="AW213" s="2">
        <v>2</v>
      </c>
      <c r="AX213" s="2" t="s">
        <v>7891</v>
      </c>
      <c r="AY213" s="2" t="s">
        <v>7891</v>
      </c>
      <c r="AZ213" s="2" t="s">
        <v>7891</v>
      </c>
      <c r="BA213" s="2" t="s">
        <v>7891</v>
      </c>
      <c r="BB213" s="2" t="s">
        <v>7891</v>
      </c>
      <c r="BC213" s="2" t="s">
        <v>7891</v>
      </c>
      <c r="BD213" s="2">
        <v>546</v>
      </c>
      <c r="BE213" s="2" t="s">
        <v>5351</v>
      </c>
      <c r="BF213" s="2" t="s">
        <v>7891</v>
      </c>
      <c r="BG213" s="2" t="s">
        <v>7891</v>
      </c>
      <c r="BH213" s="2" t="s">
        <v>7891</v>
      </c>
      <c r="BI213" s="2" t="s">
        <v>7891</v>
      </c>
      <c r="BJ213" s="2" t="s">
        <v>7891</v>
      </c>
      <c r="BK213" s="2" t="s">
        <v>7891</v>
      </c>
      <c r="BL213" s="2" t="s">
        <v>7891</v>
      </c>
      <c r="BM213" s="2">
        <v>33440817</v>
      </c>
      <c r="BN213" s="2" t="s">
        <v>7891</v>
      </c>
      <c r="BO213" s="2" t="s">
        <v>7891</v>
      </c>
      <c r="BP213" s="2" t="s">
        <v>7891</v>
      </c>
      <c r="BQ213" s="2" t="s">
        <v>7891</v>
      </c>
      <c r="BR213" s="2" t="s">
        <v>10523</v>
      </c>
    </row>
    <row r="214" spans="1:70" s="2" customFormat="1" ht="13" x14ac:dyDescent="0.3">
      <c r="A214" s="2" t="s">
        <v>502</v>
      </c>
      <c r="B214" s="2" t="s">
        <v>494</v>
      </c>
      <c r="C214" s="10">
        <v>2021</v>
      </c>
      <c r="D214" s="2" t="s">
        <v>493</v>
      </c>
      <c r="E214" s="2" t="s">
        <v>495</v>
      </c>
      <c r="F214" s="2" t="s">
        <v>500</v>
      </c>
      <c r="G214" s="2" t="str">
        <f>"01492195"</f>
        <v>01492195</v>
      </c>
      <c r="I214" s="2" t="str">
        <f>"2/5/2021"</f>
        <v>2/5/2021</v>
      </c>
      <c r="J214" s="2">
        <v>70</v>
      </c>
      <c r="K214" s="2">
        <v>5</v>
      </c>
      <c r="L214" s="2">
        <v>167</v>
      </c>
      <c r="M214" s="2">
        <v>7</v>
      </c>
      <c r="N214" s="2">
        <v>148670089</v>
      </c>
      <c r="O214" s="2" t="s">
        <v>496</v>
      </c>
      <c r="P214" s="2" t="s">
        <v>497</v>
      </c>
      <c r="Q214" s="2" t="s">
        <v>498</v>
      </c>
      <c r="R214" s="2" t="s">
        <v>499</v>
      </c>
      <c r="U214" s="2" t="s">
        <v>501</v>
      </c>
    </row>
    <row r="215" spans="1:70" s="2" customFormat="1" ht="13" x14ac:dyDescent="0.3">
      <c r="A215" s="2" t="s">
        <v>6816</v>
      </c>
      <c r="B215" s="2" t="s">
        <v>4819</v>
      </c>
      <c r="C215" s="9">
        <v>2021</v>
      </c>
      <c r="D215" s="2" t="s">
        <v>4818</v>
      </c>
      <c r="E215" s="2" t="s">
        <v>4822</v>
      </c>
      <c r="G215" s="2" t="s">
        <v>4820</v>
      </c>
      <c r="H215" s="2" t="s">
        <v>4821</v>
      </c>
      <c r="K215" s="11">
        <v>44306</v>
      </c>
      <c r="L215" s="2" t="s">
        <v>4823</v>
      </c>
      <c r="N215" s="2" t="s">
        <v>4824</v>
      </c>
    </row>
    <row r="216" spans="1:70" s="2" customFormat="1" ht="13" x14ac:dyDescent="0.3">
      <c r="A216" s="2" t="s">
        <v>11404</v>
      </c>
      <c r="B216" s="2" t="s">
        <v>7986</v>
      </c>
      <c r="C216" s="9" t="s">
        <v>7891</v>
      </c>
      <c r="D216" s="2" t="s">
        <v>6709</v>
      </c>
      <c r="E216" s="2" t="s">
        <v>7987</v>
      </c>
      <c r="U216" s="2" t="s">
        <v>7891</v>
      </c>
      <c r="V216" s="2" t="s">
        <v>7988</v>
      </c>
      <c r="W216" s="2" t="s">
        <v>7891</v>
      </c>
      <c r="X216" s="2" t="s">
        <v>7891</v>
      </c>
      <c r="Y216" s="2" t="s">
        <v>7891</v>
      </c>
      <c r="Z216" s="2" t="s">
        <v>7891</v>
      </c>
      <c r="AA216" s="2" t="s">
        <v>7891</v>
      </c>
      <c r="AB216" s="2" t="s">
        <v>7891</v>
      </c>
      <c r="AC216" s="2" t="s">
        <v>7891</v>
      </c>
      <c r="AD216" s="2" t="s">
        <v>7891</v>
      </c>
      <c r="AE216" s="2" t="s">
        <v>7891</v>
      </c>
      <c r="AF216" s="2" t="s">
        <v>7891</v>
      </c>
      <c r="AG216" s="2" t="s">
        <v>7891</v>
      </c>
      <c r="AH216" s="2" t="s">
        <v>7891</v>
      </c>
      <c r="AI216" s="2" t="s">
        <v>7891</v>
      </c>
      <c r="AJ216" s="2" t="s">
        <v>7891</v>
      </c>
      <c r="AK216" s="2" t="s">
        <v>7891</v>
      </c>
      <c r="AL216" s="2" t="s">
        <v>7891</v>
      </c>
      <c r="AM216" s="2" t="s">
        <v>7891</v>
      </c>
      <c r="AN216" s="2" t="s">
        <v>7891</v>
      </c>
      <c r="AO216" s="2" t="s">
        <v>7891</v>
      </c>
      <c r="AP216" s="2" t="s">
        <v>7989</v>
      </c>
      <c r="AQ216" s="2" t="s">
        <v>7891</v>
      </c>
      <c r="AR216" s="2" t="s">
        <v>7891</v>
      </c>
      <c r="AS216" s="2" t="s">
        <v>7891</v>
      </c>
      <c r="AT216" s="2" t="s">
        <v>7990</v>
      </c>
      <c r="AU216" s="2">
        <v>2022</v>
      </c>
      <c r="AV216" s="2">
        <v>25</v>
      </c>
      <c r="AW216" s="2" t="s">
        <v>7891</v>
      </c>
      <c r="AX216" s="2" t="s">
        <v>7891</v>
      </c>
      <c r="AY216" s="2" t="s">
        <v>7891</v>
      </c>
      <c r="AZ216" s="2" t="s">
        <v>7891</v>
      </c>
      <c r="BA216" s="2" t="s">
        <v>7891</v>
      </c>
      <c r="BB216" s="2">
        <v>158</v>
      </c>
      <c r="BC216" s="2">
        <v>169</v>
      </c>
      <c r="BD216" s="2" t="s">
        <v>7891</v>
      </c>
      <c r="BE216" s="2" t="s">
        <v>6715</v>
      </c>
      <c r="BF216" s="2" t="s">
        <v>7891</v>
      </c>
      <c r="BG216" s="2" t="s">
        <v>7891</v>
      </c>
      <c r="BH216" s="2" t="s">
        <v>7891</v>
      </c>
      <c r="BI216" s="2" t="s">
        <v>7891</v>
      </c>
      <c r="BJ216" s="2" t="s">
        <v>7891</v>
      </c>
      <c r="BK216" s="2" t="s">
        <v>7891</v>
      </c>
      <c r="BL216" s="2" t="s">
        <v>7891</v>
      </c>
      <c r="BM216" s="2">
        <v>35402634</v>
      </c>
      <c r="BN216" s="2" t="s">
        <v>7891</v>
      </c>
      <c r="BO216" s="2" t="s">
        <v>7891</v>
      </c>
      <c r="BP216" s="2" t="s">
        <v>7891</v>
      </c>
      <c r="BQ216" s="2" t="s">
        <v>7891</v>
      </c>
      <c r="BR216" s="2" t="s">
        <v>7991</v>
      </c>
    </row>
    <row r="217" spans="1:70" s="2" customFormat="1" ht="13" x14ac:dyDescent="0.3">
      <c r="A217" s="2" t="s">
        <v>3856</v>
      </c>
      <c r="B217" s="2" t="s">
        <v>2986</v>
      </c>
      <c r="C217" s="9">
        <v>2021</v>
      </c>
      <c r="D217" s="2" t="s">
        <v>2985</v>
      </c>
      <c r="E217" s="2" t="s">
        <v>2034</v>
      </c>
      <c r="F217" s="2" t="s">
        <v>2989</v>
      </c>
      <c r="G217" s="2" t="str">
        <f>"04194217"</f>
        <v>04194217</v>
      </c>
      <c r="H217" s="2" t="str">
        <f>"9798557038843"</f>
        <v>9798557038843</v>
      </c>
      <c r="I217" s="2" t="str">
        <f>"20210101"</f>
        <v>20210101</v>
      </c>
      <c r="J217" s="2">
        <v>82</v>
      </c>
      <c r="K217" s="2" t="s">
        <v>2084</v>
      </c>
      <c r="N217" s="2" t="s">
        <v>2987</v>
      </c>
      <c r="P217" s="2" t="s">
        <v>2037</v>
      </c>
      <c r="Q217" s="2" t="s">
        <v>2038</v>
      </c>
      <c r="R217" s="2" t="s">
        <v>2988</v>
      </c>
      <c r="T217" s="2" t="s">
        <v>2989</v>
      </c>
      <c r="U217" s="2" t="s">
        <v>2990</v>
      </c>
    </row>
    <row r="218" spans="1:70" s="2" customFormat="1" ht="13" x14ac:dyDescent="0.3">
      <c r="A218" s="2" t="s">
        <v>7738</v>
      </c>
      <c r="B218" s="2" t="s">
        <v>7715</v>
      </c>
      <c r="C218" s="9">
        <v>2021</v>
      </c>
      <c r="D218" s="2" t="s">
        <v>7007</v>
      </c>
      <c r="E218" s="2" t="s">
        <v>7716</v>
      </c>
      <c r="N218" s="2" t="s">
        <v>7012</v>
      </c>
      <c r="O218" s="2" t="s">
        <v>7717</v>
      </c>
      <c r="P218" s="2" t="s">
        <v>467</v>
      </c>
      <c r="Q218" s="2" t="s">
        <v>7232</v>
      </c>
      <c r="S218" s="2" t="s">
        <v>7219</v>
      </c>
      <c r="T218" s="2" t="s">
        <v>7718</v>
      </c>
    </row>
    <row r="219" spans="1:70" s="2" customFormat="1" ht="13" x14ac:dyDescent="0.3">
      <c r="A219" s="2" t="s">
        <v>323</v>
      </c>
      <c r="B219" s="2" t="s">
        <v>50</v>
      </c>
      <c r="C219" s="6">
        <v>2022</v>
      </c>
      <c r="D219" s="2" t="s">
        <v>48</v>
      </c>
      <c r="E219" s="2" t="s">
        <v>60</v>
      </c>
      <c r="F219" s="2" t="s">
        <v>49</v>
      </c>
      <c r="G219" s="2" t="s">
        <v>51</v>
      </c>
      <c r="H219" s="2" t="s">
        <v>52</v>
      </c>
      <c r="I219" s="2" t="s">
        <v>53</v>
      </c>
      <c r="J219" s="2" t="s">
        <v>54</v>
      </c>
      <c r="L219" s="2" t="s">
        <v>55</v>
      </c>
      <c r="M219" s="2" t="s">
        <v>56</v>
      </c>
      <c r="N219" s="2" t="s">
        <v>18</v>
      </c>
      <c r="O219" s="2" t="s">
        <v>18</v>
      </c>
      <c r="P219" s="2" t="s">
        <v>57</v>
      </c>
      <c r="Q219" s="2" t="s">
        <v>58</v>
      </c>
      <c r="R219" s="2" t="s">
        <v>59</v>
      </c>
      <c r="T219" s="2" t="s">
        <v>59</v>
      </c>
      <c r="U219" s="2" t="s">
        <v>61</v>
      </c>
      <c r="V219" s="2" t="s">
        <v>62</v>
      </c>
      <c r="W219" s="2" t="s">
        <v>63</v>
      </c>
      <c r="Y219" s="2" t="s">
        <v>64</v>
      </c>
      <c r="Z219" s="2" t="s">
        <v>65</v>
      </c>
      <c r="AA219" s="2" t="s">
        <v>63</v>
      </c>
      <c r="AB219" s="2" t="s">
        <v>66</v>
      </c>
      <c r="AC219" s="2" t="s">
        <v>30</v>
      </c>
    </row>
    <row r="220" spans="1:70" s="2" customFormat="1" ht="13" x14ac:dyDescent="0.3">
      <c r="A220" s="2" t="s">
        <v>7738</v>
      </c>
      <c r="B220" s="2" t="s">
        <v>7661</v>
      </c>
      <c r="C220" s="9">
        <v>2021</v>
      </c>
      <c r="D220" s="2" t="s">
        <v>7662</v>
      </c>
      <c r="E220" s="2" t="s">
        <v>2066</v>
      </c>
      <c r="G220" s="2">
        <v>12</v>
      </c>
      <c r="I220" s="2">
        <v>655774</v>
      </c>
      <c r="N220" s="2" t="s">
        <v>7663</v>
      </c>
      <c r="O220" s="2" t="s">
        <v>7664</v>
      </c>
      <c r="P220" s="2" t="s">
        <v>7665</v>
      </c>
      <c r="Q220" s="2" t="s">
        <v>7218</v>
      </c>
      <c r="R220" s="2" t="s">
        <v>7385</v>
      </c>
      <c r="S220" s="2" t="s">
        <v>7219</v>
      </c>
      <c r="T220" s="2" t="s">
        <v>7666</v>
      </c>
    </row>
    <row r="221" spans="1:70" s="2" customFormat="1" ht="13" x14ac:dyDescent="0.3">
      <c r="A221" s="2" t="s">
        <v>11404</v>
      </c>
      <c r="B221" s="2" t="s">
        <v>9701</v>
      </c>
      <c r="C221" s="9" t="s">
        <v>7891</v>
      </c>
      <c r="D221" s="2" t="s">
        <v>9702</v>
      </c>
      <c r="E221" s="2" t="s">
        <v>9703</v>
      </c>
      <c r="U221" s="2" t="s">
        <v>7891</v>
      </c>
      <c r="V221" s="2" t="s">
        <v>9704</v>
      </c>
      <c r="W221" s="2" t="s">
        <v>7891</v>
      </c>
      <c r="X221" s="2" t="s">
        <v>7891</v>
      </c>
      <c r="Y221" s="2" t="s">
        <v>7891</v>
      </c>
      <c r="Z221" s="2" t="s">
        <v>7891</v>
      </c>
      <c r="AA221" s="2" t="s">
        <v>7891</v>
      </c>
      <c r="AB221" s="2" t="s">
        <v>7891</v>
      </c>
      <c r="AC221" s="2" t="s">
        <v>7891</v>
      </c>
      <c r="AD221" s="2" t="s">
        <v>7891</v>
      </c>
      <c r="AE221" s="2" t="s">
        <v>7891</v>
      </c>
      <c r="AF221" s="2" t="s">
        <v>7891</v>
      </c>
      <c r="AG221" s="2" t="s">
        <v>7891</v>
      </c>
      <c r="AH221" s="2" t="s">
        <v>7891</v>
      </c>
      <c r="AI221" s="2" t="s">
        <v>7891</v>
      </c>
      <c r="AJ221" s="2" t="s">
        <v>7891</v>
      </c>
      <c r="AK221" s="2" t="s">
        <v>7891</v>
      </c>
      <c r="AL221" s="2" t="s">
        <v>7891</v>
      </c>
      <c r="AM221" s="2" t="s">
        <v>7891</v>
      </c>
      <c r="AN221" s="2" t="s">
        <v>7891</v>
      </c>
      <c r="AO221" s="2" t="s">
        <v>9705</v>
      </c>
      <c r="AP221" s="2" t="s">
        <v>7891</v>
      </c>
      <c r="AQ221" s="2" t="s">
        <v>7891</v>
      </c>
      <c r="AR221" s="2" t="s">
        <v>7891</v>
      </c>
      <c r="AS221" s="2" t="s">
        <v>7891</v>
      </c>
      <c r="AT221" s="2" t="s">
        <v>7998</v>
      </c>
      <c r="AU221" s="2">
        <v>2021</v>
      </c>
      <c r="AV221" s="2">
        <v>13</v>
      </c>
      <c r="AW221" s="2">
        <v>1</v>
      </c>
      <c r="AX221" s="2" t="s">
        <v>7891</v>
      </c>
      <c r="AY221" s="2" t="s">
        <v>7891</v>
      </c>
      <c r="AZ221" s="2" t="s">
        <v>7891</v>
      </c>
      <c r="BA221" s="2" t="s">
        <v>7891</v>
      </c>
      <c r="BB221" s="2">
        <v>220</v>
      </c>
      <c r="BC221" s="2">
        <v>240</v>
      </c>
      <c r="BD221" s="2" t="s">
        <v>7891</v>
      </c>
      <c r="BE221" s="2" t="s">
        <v>7891</v>
      </c>
      <c r="BF221" s="2" t="s">
        <v>7891</v>
      </c>
      <c r="BG221" s="2" t="s">
        <v>7891</v>
      </c>
      <c r="BH221" s="2" t="s">
        <v>7891</v>
      </c>
      <c r="BI221" s="2" t="s">
        <v>7891</v>
      </c>
      <c r="BJ221" s="2" t="s">
        <v>7891</v>
      </c>
      <c r="BK221" s="2" t="s">
        <v>7891</v>
      </c>
      <c r="BL221" s="2" t="s">
        <v>7891</v>
      </c>
      <c r="BM221" s="2" t="s">
        <v>7891</v>
      </c>
      <c r="BN221" s="2" t="s">
        <v>7891</v>
      </c>
      <c r="BO221" s="2" t="s">
        <v>7891</v>
      </c>
      <c r="BP221" s="2" t="s">
        <v>7891</v>
      </c>
      <c r="BQ221" s="2" t="s">
        <v>7891</v>
      </c>
      <c r="BR221" s="2" t="s">
        <v>9706</v>
      </c>
    </row>
    <row r="222" spans="1:70" s="2" customFormat="1" ht="13" x14ac:dyDescent="0.3">
      <c r="A222" s="2" t="s">
        <v>3856</v>
      </c>
      <c r="B222" s="2" t="s">
        <v>3451</v>
      </c>
      <c r="C222" s="9">
        <v>2021</v>
      </c>
      <c r="D222" s="2" t="s">
        <v>3450</v>
      </c>
      <c r="E222" s="2" t="s">
        <v>3452</v>
      </c>
      <c r="F222" s="2" t="s">
        <v>3456</v>
      </c>
      <c r="G222" s="2" t="str">
        <f>"00111384"</f>
        <v>00111384</v>
      </c>
      <c r="I222" s="2" t="str">
        <f>"20210501"</f>
        <v>20210501</v>
      </c>
      <c r="J222" s="2">
        <v>59</v>
      </c>
      <c r="K222" s="2">
        <v>2</v>
      </c>
      <c r="L222" s="2">
        <v>254</v>
      </c>
      <c r="M222" s="2">
        <v>37</v>
      </c>
      <c r="N222" s="2" t="s">
        <v>3453</v>
      </c>
      <c r="O222" s="2" t="s">
        <v>3454</v>
      </c>
      <c r="P222" s="2" t="s">
        <v>2053</v>
      </c>
      <c r="Q222" s="2" t="s">
        <v>1495</v>
      </c>
      <c r="R222" s="2" t="s">
        <v>3455</v>
      </c>
      <c r="T222" s="2" t="s">
        <v>3456</v>
      </c>
      <c r="U222" s="2" t="s">
        <v>3457</v>
      </c>
    </row>
    <row r="223" spans="1:70" s="2" customFormat="1" ht="13" x14ac:dyDescent="0.3">
      <c r="A223" s="2" t="s">
        <v>11408</v>
      </c>
      <c r="B223" s="2" t="s">
        <v>11675</v>
      </c>
      <c r="C223" s="9" t="s">
        <v>7891</v>
      </c>
      <c r="D223" s="2" t="s">
        <v>7038</v>
      </c>
      <c r="E223" s="2" t="s">
        <v>10966</v>
      </c>
      <c r="U223" s="2" t="s">
        <v>7891</v>
      </c>
      <c r="V223" s="2" t="s">
        <v>11676</v>
      </c>
      <c r="W223" s="2" t="s">
        <v>7891</v>
      </c>
      <c r="X223" s="2" t="s">
        <v>7891</v>
      </c>
      <c r="Y223" s="2" t="s">
        <v>7891</v>
      </c>
      <c r="Z223" s="2" t="s">
        <v>7891</v>
      </c>
      <c r="AA223" s="2" t="s">
        <v>7891</v>
      </c>
      <c r="AB223" s="2" t="s">
        <v>11677</v>
      </c>
      <c r="AC223" s="2" t="s">
        <v>7891</v>
      </c>
      <c r="AD223" s="2" t="s">
        <v>7891</v>
      </c>
      <c r="AE223" s="2" t="s">
        <v>7891</v>
      </c>
      <c r="AF223" s="2" t="s">
        <v>7891</v>
      </c>
      <c r="AG223" s="2" t="s">
        <v>7891</v>
      </c>
      <c r="AH223" s="2" t="s">
        <v>7891</v>
      </c>
      <c r="AI223" s="2" t="s">
        <v>7891</v>
      </c>
      <c r="AJ223" s="2" t="s">
        <v>7891</v>
      </c>
      <c r="AK223" s="2" t="s">
        <v>7891</v>
      </c>
      <c r="AL223" s="2" t="s">
        <v>7891</v>
      </c>
      <c r="AM223" s="2" t="s">
        <v>7891</v>
      </c>
      <c r="AN223" s="2" t="s">
        <v>7891</v>
      </c>
      <c r="AO223" s="2" t="s">
        <v>10969</v>
      </c>
      <c r="AP223" s="2" t="s">
        <v>10970</v>
      </c>
      <c r="AQ223" s="2" t="s">
        <v>7891</v>
      </c>
      <c r="AR223" s="2" t="s">
        <v>7891</v>
      </c>
      <c r="AS223" s="2" t="s">
        <v>7891</v>
      </c>
      <c r="AT223" s="2" t="s">
        <v>7945</v>
      </c>
      <c r="AU223" s="2">
        <v>2022</v>
      </c>
      <c r="AV223" s="2">
        <v>130</v>
      </c>
      <c r="AW223" s="2">
        <v>2</v>
      </c>
      <c r="AX223" s="2" t="s">
        <v>7891</v>
      </c>
      <c r="AY223" s="2" t="s">
        <v>7891</v>
      </c>
      <c r="AZ223" s="2" t="s">
        <v>7891</v>
      </c>
      <c r="BA223" s="2" t="s">
        <v>7891</v>
      </c>
      <c r="BB223" s="2">
        <v>320</v>
      </c>
      <c r="BC223" s="2">
        <v>327</v>
      </c>
      <c r="BD223" s="2" t="s">
        <v>7891</v>
      </c>
      <c r="BE223" s="2" t="s">
        <v>7042</v>
      </c>
      <c r="BF223" s="2" t="s">
        <v>7891</v>
      </c>
      <c r="BG223" s="2" t="s">
        <v>8701</v>
      </c>
      <c r="BH223" s="2" t="s">
        <v>7891</v>
      </c>
      <c r="BI223" s="2" t="s">
        <v>7891</v>
      </c>
      <c r="BJ223" s="2" t="s">
        <v>7891</v>
      </c>
      <c r="BK223" s="2" t="s">
        <v>7891</v>
      </c>
      <c r="BL223" s="2" t="s">
        <v>7891</v>
      </c>
      <c r="BM223" s="2">
        <v>34796663</v>
      </c>
      <c r="BN223" s="2" t="s">
        <v>7891</v>
      </c>
      <c r="BO223" s="2" t="s">
        <v>7891</v>
      </c>
      <c r="BP223" s="2" t="s">
        <v>7891</v>
      </c>
      <c r="BQ223" s="2" t="s">
        <v>7891</v>
      </c>
      <c r="BR223" s="2" t="s">
        <v>11678</v>
      </c>
    </row>
    <row r="224" spans="1:70" s="2" customFormat="1" ht="13" x14ac:dyDescent="0.3">
      <c r="A224" s="2" t="s">
        <v>11404</v>
      </c>
      <c r="B224" s="2" t="s">
        <v>9905</v>
      </c>
      <c r="C224" s="9" t="s">
        <v>7891</v>
      </c>
      <c r="D224" s="2" t="s">
        <v>9906</v>
      </c>
      <c r="E224" s="2" t="s">
        <v>9907</v>
      </c>
      <c r="U224" s="2" t="s">
        <v>7891</v>
      </c>
      <c r="V224" s="2" t="s">
        <v>9908</v>
      </c>
      <c r="W224" s="2" t="s">
        <v>7891</v>
      </c>
      <c r="X224" s="2" t="s">
        <v>7891</v>
      </c>
      <c r="Y224" s="2" t="s">
        <v>7891</v>
      </c>
      <c r="Z224" s="2" t="s">
        <v>7891</v>
      </c>
      <c r="AA224" s="2" t="s">
        <v>7891</v>
      </c>
      <c r="AB224" s="2" t="s">
        <v>7891</v>
      </c>
      <c r="AC224" s="2" t="s">
        <v>7891</v>
      </c>
      <c r="AD224" s="2" t="s">
        <v>7891</v>
      </c>
      <c r="AE224" s="2" t="s">
        <v>7891</v>
      </c>
      <c r="AF224" s="2" t="s">
        <v>7891</v>
      </c>
      <c r="AG224" s="2" t="s">
        <v>7891</v>
      </c>
      <c r="AH224" s="2" t="s">
        <v>7891</v>
      </c>
      <c r="AI224" s="2" t="s">
        <v>7891</v>
      </c>
      <c r="AJ224" s="2" t="s">
        <v>7891</v>
      </c>
      <c r="AK224" s="2" t="s">
        <v>7891</v>
      </c>
      <c r="AL224" s="2" t="s">
        <v>7891</v>
      </c>
      <c r="AM224" s="2" t="s">
        <v>7891</v>
      </c>
      <c r="AN224" s="2" t="s">
        <v>7891</v>
      </c>
      <c r="AO224" s="2" t="s">
        <v>9909</v>
      </c>
      <c r="AP224" s="2" t="s">
        <v>9910</v>
      </c>
      <c r="AQ224" s="2" t="s">
        <v>7891</v>
      </c>
      <c r="AR224" s="2" t="s">
        <v>7891</v>
      </c>
      <c r="AS224" s="2" t="s">
        <v>7891</v>
      </c>
      <c r="AT224" s="2" t="s">
        <v>9911</v>
      </c>
      <c r="AU224" s="2">
        <v>2021</v>
      </c>
      <c r="AV224" s="2">
        <v>10</v>
      </c>
      <c r="AW224" s="2">
        <v>15</v>
      </c>
      <c r="AX224" s="2" t="s">
        <v>7891</v>
      </c>
      <c r="AY224" s="2" t="s">
        <v>7891</v>
      </c>
      <c r="AZ224" s="2" t="s">
        <v>7891</v>
      </c>
      <c r="BA224" s="2" t="s">
        <v>7891</v>
      </c>
      <c r="BB224" s="2">
        <v>1060</v>
      </c>
      <c r="BC224" s="2">
        <v>1063</v>
      </c>
      <c r="BD224" s="2" t="s">
        <v>7891</v>
      </c>
      <c r="BE224" s="2" t="s">
        <v>9912</v>
      </c>
      <c r="BF224" s="2" t="s">
        <v>7891</v>
      </c>
      <c r="BG224" s="2" t="s">
        <v>7891</v>
      </c>
      <c r="BH224" s="2" t="s">
        <v>7891</v>
      </c>
      <c r="BI224" s="2" t="s">
        <v>7891</v>
      </c>
      <c r="BJ224" s="2" t="s">
        <v>7891</v>
      </c>
      <c r="BK224" s="2" t="s">
        <v>7891</v>
      </c>
      <c r="BL224" s="2" t="s">
        <v>7891</v>
      </c>
      <c r="BM224" s="2" t="s">
        <v>7891</v>
      </c>
      <c r="BN224" s="2" t="s">
        <v>7891</v>
      </c>
      <c r="BO224" s="2" t="s">
        <v>7891</v>
      </c>
      <c r="BP224" s="2" t="s">
        <v>7891</v>
      </c>
      <c r="BQ224" s="2" t="s">
        <v>7891</v>
      </c>
      <c r="BR224" s="2" t="s">
        <v>9913</v>
      </c>
    </row>
    <row r="225" spans="1:70" s="2" customFormat="1" ht="13" x14ac:dyDescent="0.3">
      <c r="A225" s="2" t="s">
        <v>11404</v>
      </c>
      <c r="B225" s="2" t="s">
        <v>10863</v>
      </c>
      <c r="C225" s="9" t="s">
        <v>7891</v>
      </c>
      <c r="D225" s="2" t="s">
        <v>4866</v>
      </c>
      <c r="E225" s="2" t="s">
        <v>10864</v>
      </c>
      <c r="U225" s="2" t="s">
        <v>7891</v>
      </c>
      <c r="V225" s="2" t="s">
        <v>10865</v>
      </c>
      <c r="W225" s="2" t="s">
        <v>7891</v>
      </c>
      <c r="X225" s="2" t="s">
        <v>7891</v>
      </c>
      <c r="Y225" s="2" t="s">
        <v>7891</v>
      </c>
      <c r="Z225" s="2" t="s">
        <v>7891</v>
      </c>
      <c r="AA225" s="2" t="s">
        <v>10866</v>
      </c>
      <c r="AB225" s="2" t="s">
        <v>10867</v>
      </c>
      <c r="AC225" s="2" t="s">
        <v>7891</v>
      </c>
      <c r="AD225" s="2" t="s">
        <v>7891</v>
      </c>
      <c r="AE225" s="2" t="s">
        <v>7891</v>
      </c>
      <c r="AF225" s="2" t="s">
        <v>7891</v>
      </c>
      <c r="AG225" s="2" t="s">
        <v>7891</v>
      </c>
      <c r="AH225" s="2" t="s">
        <v>7891</v>
      </c>
      <c r="AI225" s="2" t="s">
        <v>7891</v>
      </c>
      <c r="AJ225" s="2" t="s">
        <v>7891</v>
      </c>
      <c r="AK225" s="2" t="s">
        <v>7891</v>
      </c>
      <c r="AL225" s="2" t="s">
        <v>7891</v>
      </c>
      <c r="AM225" s="2" t="s">
        <v>7891</v>
      </c>
      <c r="AN225" s="2" t="s">
        <v>7891</v>
      </c>
      <c r="AO225" s="2" t="s">
        <v>10868</v>
      </c>
      <c r="AP225" s="2" t="s">
        <v>7891</v>
      </c>
      <c r="AQ225" s="2" t="s">
        <v>7891</v>
      </c>
      <c r="AR225" s="2" t="s">
        <v>7891</v>
      </c>
      <c r="AS225" s="2" t="s">
        <v>7891</v>
      </c>
      <c r="AT225" s="2" t="s">
        <v>7924</v>
      </c>
      <c r="AU225" s="2">
        <v>2020</v>
      </c>
      <c r="AV225" s="2">
        <v>13</v>
      </c>
      <c r="AW225" s="2" t="s">
        <v>7891</v>
      </c>
      <c r="AX225" s="2" t="s">
        <v>7891</v>
      </c>
      <c r="AY225" s="2" t="s">
        <v>7891</v>
      </c>
      <c r="AZ225" s="2" t="s">
        <v>7891</v>
      </c>
      <c r="BA225" s="2" t="s">
        <v>7891</v>
      </c>
      <c r="BB225" s="2" t="s">
        <v>7891</v>
      </c>
      <c r="BC225" s="2" t="s">
        <v>7891</v>
      </c>
      <c r="BD225" s="2">
        <v>1178646920978243</v>
      </c>
      <c r="BE225" s="2" t="s">
        <v>4872</v>
      </c>
      <c r="BF225" s="2" t="s">
        <v>7891</v>
      </c>
      <c r="BG225" s="2" t="s">
        <v>7891</v>
      </c>
      <c r="BH225" s="2" t="s">
        <v>7891</v>
      </c>
      <c r="BI225" s="2" t="s">
        <v>7891</v>
      </c>
      <c r="BJ225" s="2" t="s">
        <v>7891</v>
      </c>
      <c r="BK225" s="2" t="s">
        <v>7891</v>
      </c>
      <c r="BL225" s="2" t="s">
        <v>7891</v>
      </c>
      <c r="BM225" s="2">
        <v>35185341</v>
      </c>
      <c r="BN225" s="2" t="s">
        <v>7891</v>
      </c>
      <c r="BO225" s="2" t="s">
        <v>7891</v>
      </c>
      <c r="BP225" s="2" t="s">
        <v>7891</v>
      </c>
      <c r="BQ225" s="2" t="s">
        <v>7891</v>
      </c>
      <c r="BR225" s="2" t="s">
        <v>10869</v>
      </c>
    </row>
    <row r="226" spans="1:70" s="2" customFormat="1" ht="13" x14ac:dyDescent="0.3">
      <c r="A226" s="2" t="s">
        <v>11404</v>
      </c>
      <c r="B226" s="2" t="s">
        <v>11298</v>
      </c>
      <c r="C226" s="9" t="s">
        <v>7891</v>
      </c>
      <c r="D226" s="2" t="s">
        <v>11299</v>
      </c>
      <c r="E226" s="2" t="s">
        <v>11300</v>
      </c>
      <c r="U226" s="2" t="s">
        <v>7891</v>
      </c>
      <c r="V226" s="2" t="s">
        <v>7891</v>
      </c>
      <c r="W226" s="2" t="s">
        <v>7891</v>
      </c>
      <c r="X226" s="2" t="s">
        <v>7891</v>
      </c>
      <c r="Y226" s="2" t="s">
        <v>7891</v>
      </c>
      <c r="Z226" s="2" t="s">
        <v>7891</v>
      </c>
      <c r="AA226" s="2" t="s">
        <v>7891</v>
      </c>
      <c r="AB226" s="2" t="s">
        <v>7891</v>
      </c>
      <c r="AC226" s="2" t="s">
        <v>7891</v>
      </c>
      <c r="AD226" s="2" t="s">
        <v>7891</v>
      </c>
      <c r="AE226" s="2" t="s">
        <v>7891</v>
      </c>
      <c r="AF226" s="2" t="s">
        <v>7891</v>
      </c>
      <c r="AG226" s="2" t="s">
        <v>7891</v>
      </c>
      <c r="AH226" s="2" t="s">
        <v>7891</v>
      </c>
      <c r="AI226" s="2" t="s">
        <v>7891</v>
      </c>
      <c r="AJ226" s="2" t="s">
        <v>7891</v>
      </c>
      <c r="AK226" s="2" t="s">
        <v>7891</v>
      </c>
      <c r="AL226" s="2" t="s">
        <v>7891</v>
      </c>
      <c r="AM226" s="2" t="s">
        <v>7891</v>
      </c>
      <c r="AN226" s="2" t="s">
        <v>7891</v>
      </c>
      <c r="AO226" s="2" t="s">
        <v>11301</v>
      </c>
      <c r="AP226" s="2" t="s">
        <v>7891</v>
      </c>
      <c r="AQ226" s="2" t="s">
        <v>7891</v>
      </c>
      <c r="AR226" s="2" t="s">
        <v>7891</v>
      </c>
      <c r="AS226" s="2" t="s">
        <v>7891</v>
      </c>
      <c r="AT226" s="2" t="s">
        <v>7891</v>
      </c>
      <c r="AU226" s="2">
        <v>2020</v>
      </c>
      <c r="AV226" s="2" t="s">
        <v>7891</v>
      </c>
      <c r="AW226" s="2">
        <v>1</v>
      </c>
      <c r="AX226" s="2" t="s">
        <v>7891</v>
      </c>
      <c r="AY226" s="2" t="s">
        <v>7891</v>
      </c>
      <c r="AZ226" s="2" t="s">
        <v>7891</v>
      </c>
      <c r="BA226" s="2" t="s">
        <v>7891</v>
      </c>
      <c r="BB226" s="2">
        <v>161</v>
      </c>
      <c r="BC226" s="2">
        <v>163</v>
      </c>
      <c r="BD226" s="2" t="s">
        <v>7891</v>
      </c>
      <c r="BE226" s="2" t="s">
        <v>7891</v>
      </c>
      <c r="BF226" s="2" t="s">
        <v>7891</v>
      </c>
      <c r="BG226" s="2" t="s">
        <v>7891</v>
      </c>
      <c r="BH226" s="2" t="s">
        <v>7891</v>
      </c>
      <c r="BI226" s="2" t="s">
        <v>7891</v>
      </c>
      <c r="BJ226" s="2" t="s">
        <v>7891</v>
      </c>
      <c r="BK226" s="2" t="s">
        <v>7891</v>
      </c>
      <c r="BL226" s="2" t="s">
        <v>7891</v>
      </c>
      <c r="BM226" s="2" t="s">
        <v>7891</v>
      </c>
      <c r="BN226" s="2" t="s">
        <v>7891</v>
      </c>
      <c r="BO226" s="2" t="s">
        <v>7891</v>
      </c>
      <c r="BP226" s="2" t="s">
        <v>7891</v>
      </c>
      <c r="BQ226" s="2" t="s">
        <v>7891</v>
      </c>
      <c r="BR226" s="2" t="s">
        <v>11302</v>
      </c>
    </row>
    <row r="227" spans="1:70" s="2" customFormat="1" ht="13" x14ac:dyDescent="0.3">
      <c r="A227" s="2" t="s">
        <v>11404</v>
      </c>
      <c r="B227" s="2" t="s">
        <v>9253</v>
      </c>
      <c r="C227" s="9" t="s">
        <v>7891</v>
      </c>
      <c r="D227" s="2" t="s">
        <v>9254</v>
      </c>
      <c r="E227" s="2" t="s">
        <v>9255</v>
      </c>
      <c r="U227" s="2" t="s">
        <v>7891</v>
      </c>
      <c r="V227" s="2" t="s">
        <v>9256</v>
      </c>
      <c r="W227" s="2" t="s">
        <v>7891</v>
      </c>
      <c r="X227" s="2" t="s">
        <v>7891</v>
      </c>
      <c r="Y227" s="2" t="s">
        <v>7891</v>
      </c>
      <c r="Z227" s="2" t="s">
        <v>7891</v>
      </c>
      <c r="AA227" s="2" t="s">
        <v>9257</v>
      </c>
      <c r="AB227" s="2" t="s">
        <v>9258</v>
      </c>
      <c r="AC227" s="2" t="s">
        <v>7891</v>
      </c>
      <c r="AD227" s="2" t="s">
        <v>7891</v>
      </c>
      <c r="AE227" s="2" t="s">
        <v>7891</v>
      </c>
      <c r="AF227" s="2" t="s">
        <v>7891</v>
      </c>
      <c r="AG227" s="2" t="s">
        <v>7891</v>
      </c>
      <c r="AH227" s="2" t="s">
        <v>7891</v>
      </c>
      <c r="AI227" s="2" t="s">
        <v>7891</v>
      </c>
      <c r="AJ227" s="2" t="s">
        <v>7891</v>
      </c>
      <c r="AK227" s="2" t="s">
        <v>7891</v>
      </c>
      <c r="AL227" s="2" t="s">
        <v>7891</v>
      </c>
      <c r="AM227" s="2" t="s">
        <v>7891</v>
      </c>
      <c r="AN227" s="2" t="s">
        <v>7891</v>
      </c>
      <c r="AO227" s="2" t="s">
        <v>9259</v>
      </c>
      <c r="AP227" s="2" t="s">
        <v>9260</v>
      </c>
      <c r="AQ227" s="2" t="s">
        <v>7891</v>
      </c>
      <c r="AR227" s="2" t="s">
        <v>7891</v>
      </c>
      <c r="AS227" s="2" t="s">
        <v>7891</v>
      </c>
      <c r="AT227" s="2" t="s">
        <v>9244</v>
      </c>
      <c r="AU227" s="2">
        <v>2021</v>
      </c>
      <c r="AV227" s="2">
        <v>9</v>
      </c>
      <c r="AW227" s="2">
        <v>3</v>
      </c>
      <c r="AX227" s="2" t="s">
        <v>7891</v>
      </c>
      <c r="AY227" s="2" t="s">
        <v>7891</v>
      </c>
      <c r="AZ227" s="2" t="s">
        <v>7891</v>
      </c>
      <c r="BA227" s="2" t="s">
        <v>7891</v>
      </c>
      <c r="BB227" s="2">
        <v>272</v>
      </c>
      <c r="BC227" s="2">
        <v>282</v>
      </c>
      <c r="BD227" s="2" t="s">
        <v>7891</v>
      </c>
      <c r="BE227" s="2" t="s">
        <v>9261</v>
      </c>
      <c r="BF227" s="2" t="s">
        <v>7891</v>
      </c>
      <c r="BG227" s="2" t="s">
        <v>7891</v>
      </c>
      <c r="BH227" s="2" t="s">
        <v>7891</v>
      </c>
      <c r="BI227" s="2" t="s">
        <v>7891</v>
      </c>
      <c r="BJ227" s="2" t="s">
        <v>7891</v>
      </c>
      <c r="BK227" s="2" t="s">
        <v>7891</v>
      </c>
      <c r="BL227" s="2" t="s">
        <v>7891</v>
      </c>
      <c r="BM227" s="2" t="s">
        <v>7891</v>
      </c>
      <c r="BN227" s="2" t="s">
        <v>7891</v>
      </c>
      <c r="BO227" s="2" t="s">
        <v>7891</v>
      </c>
      <c r="BP227" s="2" t="s">
        <v>7891</v>
      </c>
      <c r="BQ227" s="2" t="s">
        <v>7891</v>
      </c>
      <c r="BR227" s="2" t="s">
        <v>9262</v>
      </c>
    </row>
    <row r="228" spans="1:70" s="2" customFormat="1" ht="13" x14ac:dyDescent="0.3">
      <c r="A228" s="2" t="s">
        <v>11404</v>
      </c>
      <c r="B228" s="2" t="s">
        <v>9707</v>
      </c>
      <c r="C228" s="9" t="s">
        <v>7891</v>
      </c>
      <c r="D228" s="2" t="s">
        <v>5416</v>
      </c>
      <c r="E228" s="2" t="s">
        <v>9708</v>
      </c>
      <c r="U228" s="2" t="s">
        <v>7891</v>
      </c>
      <c r="V228" s="2" t="s">
        <v>9709</v>
      </c>
      <c r="W228" s="2" t="s">
        <v>7891</v>
      </c>
      <c r="X228" s="2" t="s">
        <v>7891</v>
      </c>
      <c r="Y228" s="2" t="s">
        <v>7891</v>
      </c>
      <c r="Z228" s="2" t="s">
        <v>7891</v>
      </c>
      <c r="AA228" s="2" t="s">
        <v>9710</v>
      </c>
      <c r="AB228" s="2" t="s">
        <v>9711</v>
      </c>
      <c r="AC228" s="2" t="s">
        <v>7891</v>
      </c>
      <c r="AD228" s="2" t="s">
        <v>7891</v>
      </c>
      <c r="AE228" s="2" t="s">
        <v>7891</v>
      </c>
      <c r="AF228" s="2" t="s">
        <v>7891</v>
      </c>
      <c r="AG228" s="2" t="s">
        <v>7891</v>
      </c>
      <c r="AH228" s="2" t="s">
        <v>7891</v>
      </c>
      <c r="AI228" s="2" t="s">
        <v>7891</v>
      </c>
      <c r="AJ228" s="2" t="s">
        <v>7891</v>
      </c>
      <c r="AK228" s="2" t="s">
        <v>7891</v>
      </c>
      <c r="AL228" s="2" t="s">
        <v>7891</v>
      </c>
      <c r="AM228" s="2" t="s">
        <v>7891</v>
      </c>
      <c r="AN228" s="2" t="s">
        <v>7891</v>
      </c>
      <c r="AO228" s="2" t="s">
        <v>7891</v>
      </c>
      <c r="AP228" s="2" t="s">
        <v>9712</v>
      </c>
      <c r="AQ228" s="2" t="s">
        <v>7891</v>
      </c>
      <c r="AR228" s="2" t="s">
        <v>7891</v>
      </c>
      <c r="AS228" s="2" t="s">
        <v>7891</v>
      </c>
      <c r="AT228" s="2" t="s">
        <v>7998</v>
      </c>
      <c r="AU228" s="2">
        <v>2021</v>
      </c>
      <c r="AV228" s="2">
        <v>10</v>
      </c>
      <c r="AW228" s="2">
        <v>6</v>
      </c>
      <c r="AX228" s="2" t="s">
        <v>7891</v>
      </c>
      <c r="AY228" s="2" t="s">
        <v>7891</v>
      </c>
      <c r="AZ228" s="2" t="s">
        <v>7891</v>
      </c>
      <c r="BA228" s="2" t="s">
        <v>7891</v>
      </c>
      <c r="BB228" s="2" t="s">
        <v>7891</v>
      </c>
      <c r="BC228" s="2" t="s">
        <v>7891</v>
      </c>
      <c r="BD228" s="2">
        <v>907</v>
      </c>
      <c r="BE228" s="2" t="s">
        <v>5422</v>
      </c>
      <c r="BF228" s="2" t="s">
        <v>7891</v>
      </c>
      <c r="BG228" s="2" t="s">
        <v>7891</v>
      </c>
      <c r="BH228" s="2" t="s">
        <v>7891</v>
      </c>
      <c r="BI228" s="2" t="s">
        <v>7891</v>
      </c>
      <c r="BJ228" s="2" t="s">
        <v>7891</v>
      </c>
      <c r="BK228" s="2" t="s">
        <v>7891</v>
      </c>
      <c r="BL228" s="2" t="s">
        <v>7891</v>
      </c>
      <c r="BM228" s="2">
        <v>34205196</v>
      </c>
      <c r="BN228" s="2" t="s">
        <v>7891</v>
      </c>
      <c r="BO228" s="2" t="s">
        <v>7891</v>
      </c>
      <c r="BP228" s="2" t="s">
        <v>7891</v>
      </c>
      <c r="BQ228" s="2" t="s">
        <v>7891</v>
      </c>
      <c r="BR228" s="2" t="s">
        <v>9713</v>
      </c>
    </row>
    <row r="229" spans="1:70" s="2" customFormat="1" ht="13" x14ac:dyDescent="0.3">
      <c r="A229" s="2" t="s">
        <v>3856</v>
      </c>
      <c r="B229" s="2" t="s">
        <v>1401</v>
      </c>
      <c r="C229" s="9">
        <v>2022</v>
      </c>
      <c r="D229" s="2" t="s">
        <v>3373</v>
      </c>
      <c r="E229" s="2" t="s">
        <v>592</v>
      </c>
      <c r="F229" s="2" t="s">
        <v>3376</v>
      </c>
      <c r="G229" s="2" t="str">
        <f>"01650327"</f>
        <v>01650327</v>
      </c>
      <c r="I229" s="2" t="str">
        <f>"20220315"</f>
        <v>20220315</v>
      </c>
      <c r="J229" s="2">
        <v>301</v>
      </c>
      <c r="L229" s="2">
        <v>205</v>
      </c>
      <c r="M229" s="2">
        <v>12</v>
      </c>
      <c r="N229" s="2" t="s">
        <v>3374</v>
      </c>
      <c r="O229" s="2" t="s">
        <v>1402</v>
      </c>
      <c r="P229" s="2" t="s">
        <v>2124</v>
      </c>
      <c r="Q229" s="2" t="s">
        <v>1495</v>
      </c>
      <c r="R229" s="2" t="s">
        <v>3375</v>
      </c>
      <c r="T229" s="2" t="s">
        <v>3376</v>
      </c>
      <c r="U229" s="2" t="s">
        <v>3377</v>
      </c>
    </row>
    <row r="230" spans="1:70" s="2" customFormat="1" ht="13" x14ac:dyDescent="0.3">
      <c r="A230" s="2" t="s">
        <v>3856</v>
      </c>
      <c r="B230" s="2" t="s">
        <v>3197</v>
      </c>
      <c r="C230" s="9">
        <v>2021</v>
      </c>
      <c r="D230" s="2" t="s">
        <v>3196</v>
      </c>
      <c r="E230" s="2" t="s">
        <v>2034</v>
      </c>
      <c r="F230" s="2" t="s">
        <v>3200</v>
      </c>
      <c r="G230" s="2" t="str">
        <f>"04194217"</f>
        <v>04194217</v>
      </c>
      <c r="H230" s="2" t="str">
        <f>"9798582593874"</f>
        <v>9798582593874</v>
      </c>
      <c r="I230" s="2" t="str">
        <f>"20210101"</f>
        <v>20210101</v>
      </c>
      <c r="J230" s="2">
        <v>82</v>
      </c>
      <c r="K230" s="2" t="s">
        <v>2725</v>
      </c>
      <c r="N230" s="2" t="s">
        <v>3198</v>
      </c>
      <c r="P230" s="2" t="s">
        <v>2037</v>
      </c>
      <c r="Q230" s="2" t="s">
        <v>2038</v>
      </c>
      <c r="R230" s="2" t="s">
        <v>3199</v>
      </c>
      <c r="T230" s="2" t="s">
        <v>3200</v>
      </c>
      <c r="U230" s="2" t="s">
        <v>3201</v>
      </c>
    </row>
    <row r="231" spans="1:70" s="2" customFormat="1" ht="13" x14ac:dyDescent="0.3">
      <c r="A231" s="2" t="s">
        <v>3856</v>
      </c>
      <c r="B231" s="2" t="s">
        <v>3115</v>
      </c>
      <c r="C231" s="9">
        <v>2022</v>
      </c>
      <c r="D231" s="2" t="s">
        <v>3114</v>
      </c>
      <c r="E231" s="2" t="s">
        <v>2756</v>
      </c>
      <c r="F231" s="2" t="s">
        <v>3118</v>
      </c>
      <c r="G231" s="2" t="str">
        <f>"13811118"</f>
        <v>13811118</v>
      </c>
      <c r="I231" s="2" t="str">
        <f>"20220105"</f>
        <v>20220105</v>
      </c>
      <c r="N231" s="2" t="s">
        <v>3116</v>
      </c>
      <c r="O231" s="2" t="s">
        <v>3117</v>
      </c>
      <c r="P231" s="2" t="s">
        <v>2118</v>
      </c>
      <c r="Q231" s="2" t="s">
        <v>2054</v>
      </c>
      <c r="R231" s="2" t="s">
        <v>2055</v>
      </c>
      <c r="T231" s="2" t="s">
        <v>3118</v>
      </c>
      <c r="U231" s="2" t="s">
        <v>3119</v>
      </c>
    </row>
    <row r="232" spans="1:70" s="2" customFormat="1" ht="13" x14ac:dyDescent="0.3">
      <c r="A232" s="2" t="s">
        <v>3856</v>
      </c>
      <c r="B232" s="2" t="s">
        <v>3776</v>
      </c>
      <c r="C232" s="9">
        <v>2022</v>
      </c>
      <c r="D232" s="2" t="s">
        <v>3775</v>
      </c>
      <c r="E232" s="2" t="s">
        <v>2772</v>
      </c>
      <c r="F232" s="2" t="s">
        <v>3779</v>
      </c>
      <c r="G232" s="2" t="str">
        <f>"07481187"</f>
        <v>07481187</v>
      </c>
      <c r="I232" s="2" t="str">
        <f>"20220216"</f>
        <v>20220216</v>
      </c>
      <c r="N232" s="2" t="s">
        <v>3777</v>
      </c>
      <c r="O232" s="2" t="s">
        <v>3778</v>
      </c>
      <c r="P232" s="2" t="s">
        <v>2118</v>
      </c>
      <c r="Q232" s="2" t="s">
        <v>2054</v>
      </c>
      <c r="R232" s="2" t="s">
        <v>2055</v>
      </c>
      <c r="T232" s="2" t="s">
        <v>3779</v>
      </c>
      <c r="U232" s="2" t="s">
        <v>3780</v>
      </c>
    </row>
    <row r="233" spans="1:70" s="2" customFormat="1" ht="13" x14ac:dyDescent="0.3">
      <c r="A233" s="2" t="s">
        <v>6816</v>
      </c>
      <c r="B233" s="2" t="s">
        <v>5817</v>
      </c>
      <c r="C233" s="9">
        <v>2021</v>
      </c>
      <c r="D233" s="2" t="s">
        <v>5816</v>
      </c>
      <c r="E233" s="2" t="s">
        <v>5820</v>
      </c>
      <c r="G233" s="2" t="s">
        <v>5818</v>
      </c>
      <c r="H233" s="2" t="s">
        <v>5819</v>
      </c>
      <c r="K233" s="11">
        <v>44173</v>
      </c>
      <c r="N233" s="2" t="s">
        <v>5821</v>
      </c>
    </row>
    <row r="234" spans="1:70" s="2" customFormat="1" ht="13" x14ac:dyDescent="0.3">
      <c r="A234" s="2" t="s">
        <v>7868</v>
      </c>
      <c r="B234" s="2" t="s">
        <v>7864</v>
      </c>
      <c r="C234" s="9">
        <v>2021</v>
      </c>
      <c r="D234" s="2" t="s">
        <v>7191</v>
      </c>
      <c r="E234" s="2" t="s">
        <v>7865</v>
      </c>
      <c r="G234" s="2">
        <v>48</v>
      </c>
      <c r="H234" s="2">
        <v>1</v>
      </c>
      <c r="J234" s="2">
        <v>701</v>
      </c>
      <c r="K234" s="2">
        <v>708</v>
      </c>
      <c r="M234" s="2">
        <v>1</v>
      </c>
      <c r="N234" s="2" t="s">
        <v>7195</v>
      </c>
      <c r="O234" s="2" t="s">
        <v>7866</v>
      </c>
      <c r="P234" s="2" t="s">
        <v>467</v>
      </c>
      <c r="Q234" s="2" t="s">
        <v>7218</v>
      </c>
      <c r="S234" s="2" t="s">
        <v>7219</v>
      </c>
      <c r="T234" s="2" t="s">
        <v>7867</v>
      </c>
    </row>
    <row r="235" spans="1:70" s="2" customFormat="1" ht="13" x14ac:dyDescent="0.3">
      <c r="A235" s="2" t="s">
        <v>323</v>
      </c>
      <c r="B235" s="2" t="s">
        <v>131</v>
      </c>
      <c r="C235" s="6">
        <v>2021</v>
      </c>
      <c r="D235" s="2" t="s">
        <v>129</v>
      </c>
      <c r="E235" s="2" t="s">
        <v>139</v>
      </c>
      <c r="F235" s="2" t="s">
        <v>130</v>
      </c>
      <c r="G235" s="2" t="s">
        <v>132</v>
      </c>
      <c r="H235" s="2" t="s">
        <v>133</v>
      </c>
      <c r="I235" s="2" t="s">
        <v>14</v>
      </c>
      <c r="J235" s="2" t="s">
        <v>134</v>
      </c>
      <c r="L235" s="2" t="s">
        <v>135</v>
      </c>
      <c r="M235" s="2" t="s">
        <v>136</v>
      </c>
      <c r="N235" s="2" t="s">
        <v>18</v>
      </c>
      <c r="O235" s="2" t="s">
        <v>18</v>
      </c>
      <c r="P235" s="2" t="s">
        <v>137</v>
      </c>
      <c r="Q235" s="2" t="s">
        <v>138</v>
      </c>
      <c r="R235" s="2" t="s">
        <v>122</v>
      </c>
      <c r="T235" s="2" t="s">
        <v>23</v>
      </c>
      <c r="U235" s="2" t="s">
        <v>140</v>
      </c>
      <c r="V235" s="2" t="s">
        <v>141</v>
      </c>
      <c r="W235" s="2" t="s">
        <v>142</v>
      </c>
      <c r="X235" s="2" t="s">
        <v>143</v>
      </c>
      <c r="Y235" s="2" t="s">
        <v>144</v>
      </c>
      <c r="Z235" s="2" t="s">
        <v>145</v>
      </c>
      <c r="AA235" s="2" t="s">
        <v>142</v>
      </c>
      <c r="AB235" s="2" t="s">
        <v>146</v>
      </c>
      <c r="AC235" s="2" t="s">
        <v>30</v>
      </c>
    </row>
    <row r="236" spans="1:70" s="2" customFormat="1" ht="13" x14ac:dyDescent="0.3">
      <c r="A236" s="2" t="s">
        <v>6816</v>
      </c>
      <c r="B236" s="2" t="s">
        <v>6651</v>
      </c>
      <c r="C236" s="9">
        <v>2022</v>
      </c>
      <c r="D236" s="2" t="s">
        <v>6650</v>
      </c>
      <c r="E236" s="2" t="s">
        <v>4240</v>
      </c>
      <c r="G236" s="2" t="s">
        <v>6652</v>
      </c>
      <c r="H236" s="2" t="s">
        <v>6653</v>
      </c>
      <c r="K236" s="11">
        <v>44655</v>
      </c>
      <c r="L236" s="2" t="s">
        <v>6654</v>
      </c>
      <c r="N236" s="2" t="s">
        <v>6655</v>
      </c>
    </row>
    <row r="237" spans="1:70" s="2" customFormat="1" ht="13" x14ac:dyDescent="0.3">
      <c r="A237" s="2" t="s">
        <v>3856</v>
      </c>
      <c r="B237" s="2" t="s">
        <v>3712</v>
      </c>
      <c r="C237" s="9">
        <v>2020</v>
      </c>
      <c r="D237" s="2" t="s">
        <v>3711</v>
      </c>
      <c r="E237" s="2" t="s">
        <v>3713</v>
      </c>
      <c r="F237" s="2" t="s">
        <v>3717</v>
      </c>
      <c r="G237" s="2" t="str">
        <f>"15313204"</f>
        <v>15313204</v>
      </c>
      <c r="I237" s="2" t="str">
        <f>"20210101"</f>
        <v>20210101</v>
      </c>
      <c r="J237" s="2">
        <v>30</v>
      </c>
      <c r="K237" s="8">
        <v>44593</v>
      </c>
      <c r="L237" s="2">
        <v>104</v>
      </c>
      <c r="M237" s="2">
        <v>18</v>
      </c>
      <c r="N237" s="2" t="s">
        <v>3714</v>
      </c>
      <c r="O237" s="2" t="s">
        <v>3715</v>
      </c>
      <c r="P237" s="2" t="s">
        <v>2118</v>
      </c>
      <c r="Q237" s="2" t="s">
        <v>1495</v>
      </c>
      <c r="R237" s="2" t="s">
        <v>3716</v>
      </c>
      <c r="T237" s="2" t="s">
        <v>3717</v>
      </c>
      <c r="U237" s="2" t="s">
        <v>3718</v>
      </c>
    </row>
    <row r="238" spans="1:70" s="2" customFormat="1" ht="13" x14ac:dyDescent="0.3">
      <c r="A238" s="2" t="s">
        <v>11404</v>
      </c>
      <c r="B238" s="2" t="s">
        <v>8783</v>
      </c>
      <c r="C238" s="9" t="s">
        <v>7891</v>
      </c>
      <c r="D238" s="2" t="s">
        <v>8784</v>
      </c>
      <c r="E238" s="2" t="s">
        <v>8785</v>
      </c>
      <c r="U238" s="2" t="s">
        <v>7891</v>
      </c>
      <c r="V238" s="2" t="s">
        <v>8786</v>
      </c>
      <c r="W238" s="2" t="s">
        <v>7891</v>
      </c>
      <c r="X238" s="2" t="s">
        <v>7891</v>
      </c>
      <c r="Y238" s="2" t="s">
        <v>7891</v>
      </c>
      <c r="Z238" s="2" t="s">
        <v>7891</v>
      </c>
      <c r="AA238" s="2" t="s">
        <v>7891</v>
      </c>
      <c r="AB238" s="2" t="s">
        <v>7891</v>
      </c>
      <c r="AC238" s="2" t="s">
        <v>7891</v>
      </c>
      <c r="AD238" s="2" t="s">
        <v>7891</v>
      </c>
      <c r="AE238" s="2" t="s">
        <v>7891</v>
      </c>
      <c r="AF238" s="2" t="s">
        <v>7891</v>
      </c>
      <c r="AG238" s="2" t="s">
        <v>7891</v>
      </c>
      <c r="AH238" s="2" t="s">
        <v>7891</v>
      </c>
      <c r="AI238" s="2" t="s">
        <v>7891</v>
      </c>
      <c r="AJ238" s="2" t="s">
        <v>7891</v>
      </c>
      <c r="AK238" s="2" t="s">
        <v>7891</v>
      </c>
      <c r="AL238" s="2" t="s">
        <v>7891</v>
      </c>
      <c r="AM238" s="2" t="s">
        <v>7891</v>
      </c>
      <c r="AN238" s="2" t="s">
        <v>7891</v>
      </c>
      <c r="AO238" s="2" t="s">
        <v>8787</v>
      </c>
      <c r="AP238" s="2" t="s">
        <v>8788</v>
      </c>
      <c r="AQ238" s="2" t="s">
        <v>7891</v>
      </c>
      <c r="AR238" s="2" t="s">
        <v>7891</v>
      </c>
      <c r="AS238" s="2" t="s">
        <v>7891</v>
      </c>
      <c r="AT238" s="2" t="s">
        <v>7924</v>
      </c>
      <c r="AU238" s="2">
        <v>2021</v>
      </c>
      <c r="AV238" s="2">
        <v>30</v>
      </c>
      <c r="AW238" s="2" t="s">
        <v>8789</v>
      </c>
      <c r="AX238" s="2" t="s">
        <v>7891</v>
      </c>
      <c r="AY238" s="2" t="s">
        <v>7891</v>
      </c>
      <c r="AZ238" s="2" t="s">
        <v>7891</v>
      </c>
      <c r="BA238" s="2" t="s">
        <v>7891</v>
      </c>
      <c r="BB238" s="2" t="s">
        <v>7891</v>
      </c>
      <c r="BC238" s="2" t="s">
        <v>7891</v>
      </c>
      <c r="BD238" s="2">
        <v>2140014</v>
      </c>
      <c r="BE238" s="2" t="s">
        <v>8790</v>
      </c>
      <c r="BF238" s="2" t="s">
        <v>7891</v>
      </c>
      <c r="BG238" s="2" t="s">
        <v>7891</v>
      </c>
      <c r="BH238" s="2" t="s">
        <v>7891</v>
      </c>
      <c r="BI238" s="2" t="s">
        <v>7891</v>
      </c>
      <c r="BJ238" s="2" t="s">
        <v>7891</v>
      </c>
      <c r="BK238" s="2" t="s">
        <v>7891</v>
      </c>
      <c r="BL238" s="2" t="s">
        <v>7891</v>
      </c>
      <c r="BM238" s="2" t="s">
        <v>7891</v>
      </c>
      <c r="BN238" s="2" t="s">
        <v>7891</v>
      </c>
      <c r="BO238" s="2" t="s">
        <v>7891</v>
      </c>
      <c r="BP238" s="2" t="s">
        <v>7891</v>
      </c>
      <c r="BQ238" s="2" t="s">
        <v>7891</v>
      </c>
      <c r="BR238" s="2" t="s">
        <v>8791</v>
      </c>
    </row>
    <row r="239" spans="1:70" s="2" customFormat="1" ht="13" x14ac:dyDescent="0.3">
      <c r="A239" s="2" t="s">
        <v>3936</v>
      </c>
      <c r="B239" s="2" t="s">
        <v>2033</v>
      </c>
      <c r="C239" s="9">
        <v>2022</v>
      </c>
      <c r="D239" s="2" t="s">
        <v>2032</v>
      </c>
      <c r="E239" s="2" t="s">
        <v>2034</v>
      </c>
      <c r="F239" s="2" t="s">
        <v>2040</v>
      </c>
      <c r="G239" s="2" t="str">
        <f>"04194217"</f>
        <v>04194217</v>
      </c>
      <c r="H239" s="2" t="str">
        <f>"9798460402120"</f>
        <v>9798460402120</v>
      </c>
      <c r="I239" s="2" t="str">
        <f>"20220101"</f>
        <v>20220101</v>
      </c>
      <c r="J239" s="2">
        <v>83</v>
      </c>
      <c r="K239" s="2" t="s">
        <v>2035</v>
      </c>
      <c r="N239" s="2" t="s">
        <v>2036</v>
      </c>
      <c r="P239" s="2" t="s">
        <v>2037</v>
      </c>
      <c r="Q239" s="2" t="s">
        <v>2038</v>
      </c>
      <c r="R239" s="2" t="s">
        <v>2039</v>
      </c>
      <c r="T239" s="2" t="s">
        <v>2040</v>
      </c>
      <c r="U239" s="2" t="s">
        <v>2041</v>
      </c>
    </row>
    <row r="240" spans="1:70" s="2" customFormat="1" ht="13" x14ac:dyDescent="0.3">
      <c r="A240" s="2" t="s">
        <v>1827</v>
      </c>
      <c r="B240" s="2" t="s">
        <v>1245</v>
      </c>
      <c r="C240" s="10">
        <v>2022</v>
      </c>
      <c r="D240" s="2" t="s">
        <v>1244</v>
      </c>
      <c r="E240" s="2" t="s">
        <v>592</v>
      </c>
      <c r="F240" s="2" t="s">
        <v>1247</v>
      </c>
      <c r="G240" s="2" t="str">
        <f>"01650327"</f>
        <v>01650327</v>
      </c>
      <c r="I240" s="2" t="str">
        <f>"Mar2022"</f>
        <v>Mar2022</v>
      </c>
      <c r="J240" s="2">
        <v>300</v>
      </c>
      <c r="L240" s="2">
        <v>410</v>
      </c>
      <c r="M240" s="2">
        <v>8</v>
      </c>
      <c r="N240" s="2">
        <v>155090118</v>
      </c>
      <c r="O240" s="2" t="s">
        <v>1246</v>
      </c>
      <c r="P240" s="2" t="s">
        <v>449</v>
      </c>
      <c r="Q240" s="2" t="s">
        <v>442</v>
      </c>
      <c r="U240" s="2" t="s">
        <v>1248</v>
      </c>
    </row>
    <row r="241" spans="1:70" s="2" customFormat="1" ht="13" x14ac:dyDescent="0.3">
      <c r="A241" s="2" t="s">
        <v>6816</v>
      </c>
      <c r="B241" s="2" t="s">
        <v>5791</v>
      </c>
      <c r="C241" s="9">
        <v>2022</v>
      </c>
      <c r="D241" s="2" t="s">
        <v>5790</v>
      </c>
      <c r="E241" s="2" t="s">
        <v>5793</v>
      </c>
      <c r="G241" s="2" t="s">
        <v>5792</v>
      </c>
      <c r="H241" s="2" t="s">
        <v>4298</v>
      </c>
      <c r="K241" s="11">
        <v>44709</v>
      </c>
      <c r="L241" s="2" t="s">
        <v>5794</v>
      </c>
      <c r="N241" s="2" t="s">
        <v>5795</v>
      </c>
    </row>
    <row r="242" spans="1:70" s="2" customFormat="1" ht="13" x14ac:dyDescent="0.3">
      <c r="A242" s="2" t="s">
        <v>3856</v>
      </c>
      <c r="B242" s="2" t="s">
        <v>3705</v>
      </c>
      <c r="C242" s="9">
        <v>2021</v>
      </c>
      <c r="D242" s="2" t="s">
        <v>3704</v>
      </c>
      <c r="E242" s="2" t="s">
        <v>2502</v>
      </c>
      <c r="F242" s="2" t="s">
        <v>3709</v>
      </c>
      <c r="G242" s="2" t="str">
        <f>"03064530"</f>
        <v>03064530</v>
      </c>
      <c r="I242" s="2" t="str">
        <f>"20210601"</f>
        <v>20210601</v>
      </c>
      <c r="J242" s="2">
        <v>128</v>
      </c>
      <c r="N242" s="2" t="s">
        <v>3706</v>
      </c>
      <c r="O242" s="2" t="s">
        <v>3707</v>
      </c>
      <c r="P242" s="2" t="s">
        <v>2124</v>
      </c>
      <c r="Q242" s="2" t="s">
        <v>1495</v>
      </c>
      <c r="R242" s="2" t="s">
        <v>3708</v>
      </c>
      <c r="T242" s="2" t="s">
        <v>3709</v>
      </c>
      <c r="U242" s="2" t="s">
        <v>3710</v>
      </c>
    </row>
    <row r="243" spans="1:70" s="2" customFormat="1" ht="13" x14ac:dyDescent="0.3">
      <c r="A243" s="2" t="s">
        <v>6816</v>
      </c>
      <c r="B243" s="2" t="s">
        <v>4203</v>
      </c>
      <c r="C243" s="9">
        <v>2022</v>
      </c>
      <c r="D243" s="2" t="s">
        <v>4202</v>
      </c>
      <c r="E243" s="2" t="s">
        <v>4157</v>
      </c>
      <c r="G243" s="2" t="s">
        <v>4204</v>
      </c>
      <c r="H243" s="2" t="s">
        <v>4205</v>
      </c>
      <c r="K243" s="11">
        <v>44665</v>
      </c>
    </row>
    <row r="244" spans="1:70" s="2" customFormat="1" ht="13" x14ac:dyDescent="0.3">
      <c r="A244" s="2" t="s">
        <v>11404</v>
      </c>
      <c r="B244" s="2" t="s">
        <v>9271</v>
      </c>
      <c r="C244" s="9" t="s">
        <v>7891</v>
      </c>
      <c r="D244" s="2" t="s">
        <v>9272</v>
      </c>
      <c r="E244" s="2" t="s">
        <v>9273</v>
      </c>
      <c r="U244" s="2" t="s">
        <v>7891</v>
      </c>
      <c r="V244" s="2" t="s">
        <v>9274</v>
      </c>
      <c r="W244" s="2" t="s">
        <v>7891</v>
      </c>
      <c r="X244" s="2" t="s">
        <v>7891</v>
      </c>
      <c r="Y244" s="2" t="s">
        <v>7891</v>
      </c>
      <c r="Z244" s="2" t="s">
        <v>7891</v>
      </c>
      <c r="AA244" s="2" t="s">
        <v>7891</v>
      </c>
      <c r="AB244" s="2" t="s">
        <v>7891</v>
      </c>
      <c r="AC244" s="2" t="s">
        <v>7891</v>
      </c>
      <c r="AD244" s="2" t="s">
        <v>7891</v>
      </c>
      <c r="AE244" s="2" t="s">
        <v>7891</v>
      </c>
      <c r="AF244" s="2" t="s">
        <v>7891</v>
      </c>
      <c r="AG244" s="2" t="s">
        <v>7891</v>
      </c>
      <c r="AH244" s="2" t="s">
        <v>7891</v>
      </c>
      <c r="AI244" s="2" t="s">
        <v>7891</v>
      </c>
      <c r="AJ244" s="2" t="s">
        <v>7891</v>
      </c>
      <c r="AK244" s="2" t="s">
        <v>7891</v>
      </c>
      <c r="AL244" s="2" t="s">
        <v>7891</v>
      </c>
      <c r="AM244" s="2" t="s">
        <v>7891</v>
      </c>
      <c r="AN244" s="2" t="s">
        <v>7891</v>
      </c>
      <c r="AO244" s="2" t="s">
        <v>9275</v>
      </c>
      <c r="AP244" s="2" t="s">
        <v>9276</v>
      </c>
      <c r="AQ244" s="2" t="s">
        <v>7891</v>
      </c>
      <c r="AR244" s="2" t="s">
        <v>7891</v>
      </c>
      <c r="AS244" s="2" t="s">
        <v>7891</v>
      </c>
      <c r="AT244" s="2" t="s">
        <v>9277</v>
      </c>
      <c r="AU244" s="2">
        <v>2021</v>
      </c>
      <c r="AV244" s="2">
        <v>83</v>
      </c>
      <c r="AW244" s="2">
        <v>5</v>
      </c>
      <c r="AX244" s="2" t="s">
        <v>7891</v>
      </c>
      <c r="AY244" s="2" t="s">
        <v>7891</v>
      </c>
      <c r="AZ244" s="2" t="s">
        <v>7891</v>
      </c>
      <c r="BA244" s="2" t="s">
        <v>7891</v>
      </c>
      <c r="BB244" s="2">
        <v>1000</v>
      </c>
      <c r="BC244" s="2">
        <v>1006</v>
      </c>
      <c r="BD244" s="2" t="s">
        <v>7891</v>
      </c>
      <c r="BE244" s="2" t="s">
        <v>9278</v>
      </c>
      <c r="BF244" s="2" t="s">
        <v>7891</v>
      </c>
      <c r="BG244" s="2" t="s">
        <v>7891</v>
      </c>
      <c r="BH244" s="2" t="s">
        <v>7891</v>
      </c>
      <c r="BI244" s="2" t="s">
        <v>7891</v>
      </c>
      <c r="BJ244" s="2" t="s">
        <v>7891</v>
      </c>
      <c r="BK244" s="2" t="s">
        <v>7891</v>
      </c>
      <c r="BL244" s="2" t="s">
        <v>7891</v>
      </c>
      <c r="BM244" s="2" t="s">
        <v>7891</v>
      </c>
      <c r="BN244" s="2" t="s">
        <v>7891</v>
      </c>
      <c r="BO244" s="2" t="s">
        <v>7891</v>
      </c>
      <c r="BP244" s="2" t="s">
        <v>7891</v>
      </c>
      <c r="BQ244" s="2" t="s">
        <v>7891</v>
      </c>
      <c r="BR244" s="2" t="s">
        <v>9279</v>
      </c>
    </row>
    <row r="245" spans="1:70" s="2" customFormat="1" ht="13" x14ac:dyDescent="0.3">
      <c r="A245" s="2" t="s">
        <v>11404</v>
      </c>
      <c r="B245" s="2" t="s">
        <v>8863</v>
      </c>
      <c r="C245" s="9" t="s">
        <v>7891</v>
      </c>
      <c r="D245" s="2" t="s">
        <v>8864</v>
      </c>
      <c r="E245" s="2" t="s">
        <v>8865</v>
      </c>
      <c r="U245" s="2" t="s">
        <v>7891</v>
      </c>
      <c r="V245" s="2" t="s">
        <v>8866</v>
      </c>
      <c r="W245" s="2" t="s">
        <v>7891</v>
      </c>
      <c r="X245" s="2" t="s">
        <v>7891</v>
      </c>
      <c r="Y245" s="2" t="s">
        <v>7891</v>
      </c>
      <c r="Z245" s="2" t="s">
        <v>7891</v>
      </c>
      <c r="AA245" s="2" t="s">
        <v>7891</v>
      </c>
      <c r="AB245" s="2" t="s">
        <v>8867</v>
      </c>
      <c r="AC245" s="2" t="s">
        <v>7891</v>
      </c>
      <c r="AD245" s="2" t="s">
        <v>7891</v>
      </c>
      <c r="AE245" s="2" t="s">
        <v>7891</v>
      </c>
      <c r="AF245" s="2" t="s">
        <v>7891</v>
      </c>
      <c r="AG245" s="2" t="s">
        <v>7891</v>
      </c>
      <c r="AH245" s="2" t="s">
        <v>7891</v>
      </c>
      <c r="AI245" s="2" t="s">
        <v>7891</v>
      </c>
      <c r="AJ245" s="2" t="s">
        <v>7891</v>
      </c>
      <c r="AK245" s="2" t="s">
        <v>7891</v>
      </c>
      <c r="AL245" s="2" t="s">
        <v>7891</v>
      </c>
      <c r="AM245" s="2" t="s">
        <v>7891</v>
      </c>
      <c r="AN245" s="2" t="s">
        <v>7891</v>
      </c>
      <c r="AO245" s="2" t="s">
        <v>8868</v>
      </c>
      <c r="AP245" s="2" t="s">
        <v>8869</v>
      </c>
      <c r="AQ245" s="2" t="s">
        <v>7891</v>
      </c>
      <c r="AR245" s="2" t="s">
        <v>7891</v>
      </c>
      <c r="AS245" s="2" t="s">
        <v>7891</v>
      </c>
      <c r="AT245" s="2" t="s">
        <v>8870</v>
      </c>
      <c r="AU245" s="2">
        <v>2022</v>
      </c>
      <c r="AV245" s="2">
        <v>70</v>
      </c>
      <c r="AW245" s="2" t="s">
        <v>7891</v>
      </c>
      <c r="AX245" s="2" t="s">
        <v>7891</v>
      </c>
      <c r="AY245" s="2" t="s">
        <v>7891</v>
      </c>
      <c r="AZ245" s="2" t="s">
        <v>7891</v>
      </c>
      <c r="BA245" s="2" t="s">
        <v>7891</v>
      </c>
      <c r="BB245" s="2">
        <v>36</v>
      </c>
      <c r="BC245" s="2">
        <v>54</v>
      </c>
      <c r="BD245" s="2" t="s">
        <v>7891</v>
      </c>
      <c r="BE245" s="2" t="s">
        <v>8871</v>
      </c>
      <c r="BF245" s="2" t="s">
        <v>7891</v>
      </c>
      <c r="BG245" s="2" t="s">
        <v>7925</v>
      </c>
      <c r="BH245" s="2" t="s">
        <v>7891</v>
      </c>
      <c r="BI245" s="2" t="s">
        <v>7891</v>
      </c>
      <c r="BJ245" s="2" t="s">
        <v>7891</v>
      </c>
      <c r="BK245" s="2" t="s">
        <v>7891</v>
      </c>
      <c r="BL245" s="2" t="s">
        <v>7891</v>
      </c>
      <c r="BM245" s="2" t="s">
        <v>7891</v>
      </c>
      <c r="BN245" s="2" t="s">
        <v>7891</v>
      </c>
      <c r="BO245" s="2" t="s">
        <v>7891</v>
      </c>
      <c r="BP245" s="2" t="s">
        <v>7891</v>
      </c>
      <c r="BQ245" s="2" t="s">
        <v>7891</v>
      </c>
      <c r="BR245" s="2" t="s">
        <v>8872</v>
      </c>
    </row>
    <row r="246" spans="1:70" s="2" customFormat="1" ht="13" x14ac:dyDescent="0.3">
      <c r="A246" s="2" t="s">
        <v>1827</v>
      </c>
      <c r="B246" s="2" t="s">
        <v>936</v>
      </c>
      <c r="C246" s="10">
        <v>2021</v>
      </c>
      <c r="D246" s="2" t="s">
        <v>935</v>
      </c>
      <c r="E246" s="2" t="s">
        <v>937</v>
      </c>
      <c r="F246" s="2" t="s">
        <v>941</v>
      </c>
      <c r="G246" s="2" t="str">
        <f>"17413842"</f>
        <v>17413842</v>
      </c>
      <c r="I246" s="2" t="str">
        <f>"Jun2021"</f>
        <v>Jun2021</v>
      </c>
      <c r="J246" s="2">
        <v>43</v>
      </c>
      <c r="K246" s="2">
        <v>2</v>
      </c>
      <c r="L246" s="2" t="s">
        <v>938</v>
      </c>
      <c r="M246" s="2">
        <v>2</v>
      </c>
      <c r="N246" s="2">
        <v>150869235</v>
      </c>
      <c r="O246" s="2" t="s">
        <v>939</v>
      </c>
      <c r="P246" s="2" t="s">
        <v>810</v>
      </c>
      <c r="Q246" s="2" t="s">
        <v>587</v>
      </c>
      <c r="R246" s="2" t="s">
        <v>940</v>
      </c>
      <c r="U246" s="2" t="s">
        <v>942</v>
      </c>
    </row>
    <row r="247" spans="1:70" s="2" customFormat="1" ht="13" x14ac:dyDescent="0.3">
      <c r="A247" s="2" t="s">
        <v>4096</v>
      </c>
      <c r="B247" s="2" t="s">
        <v>2027</v>
      </c>
      <c r="C247" s="9">
        <v>2021</v>
      </c>
      <c r="D247" s="2" t="s">
        <v>4105</v>
      </c>
      <c r="E247" s="2" t="s">
        <v>592</v>
      </c>
      <c r="F247" s="2" t="s">
        <v>4108</v>
      </c>
      <c r="G247" s="2" t="str">
        <f>"01650327"</f>
        <v>01650327</v>
      </c>
      <c r="I247" s="2" t="str">
        <f>"20211201"</f>
        <v>20211201</v>
      </c>
      <c r="J247" s="2">
        <v>295</v>
      </c>
      <c r="L247" s="2">
        <v>673</v>
      </c>
      <c r="M247" s="2">
        <v>8</v>
      </c>
      <c r="N247" s="2" t="s">
        <v>4106</v>
      </c>
      <c r="O247" s="2" t="s">
        <v>2028</v>
      </c>
      <c r="P247" s="2" t="s">
        <v>2124</v>
      </c>
      <c r="Q247" s="2" t="s">
        <v>1495</v>
      </c>
      <c r="R247" s="2" t="s">
        <v>4107</v>
      </c>
      <c r="T247" s="2" t="s">
        <v>4108</v>
      </c>
      <c r="U247" s="2" t="s">
        <v>4109</v>
      </c>
    </row>
    <row r="248" spans="1:70" s="2" customFormat="1" ht="13" x14ac:dyDescent="0.3">
      <c r="A248" s="2" t="s">
        <v>11404</v>
      </c>
      <c r="B248" s="2" t="s">
        <v>8160</v>
      </c>
      <c r="C248" s="9" t="s">
        <v>7891</v>
      </c>
      <c r="D248" s="2" t="s">
        <v>5767</v>
      </c>
      <c r="E248" s="2" t="s">
        <v>8161</v>
      </c>
      <c r="U248" s="2" t="s">
        <v>7891</v>
      </c>
      <c r="V248" s="2" t="s">
        <v>8162</v>
      </c>
      <c r="W248" s="2" t="s">
        <v>7891</v>
      </c>
      <c r="X248" s="2" t="s">
        <v>7891</v>
      </c>
      <c r="Y248" s="2" t="s">
        <v>7891</v>
      </c>
      <c r="Z248" s="2" t="s">
        <v>7891</v>
      </c>
      <c r="AA248" s="2" t="s">
        <v>7891</v>
      </c>
      <c r="AB248" s="2" t="s">
        <v>8163</v>
      </c>
      <c r="AC248" s="2" t="s">
        <v>7891</v>
      </c>
      <c r="AD248" s="2" t="s">
        <v>7891</v>
      </c>
      <c r="AE248" s="2" t="s">
        <v>7891</v>
      </c>
      <c r="AF248" s="2" t="s">
        <v>7891</v>
      </c>
      <c r="AG248" s="2" t="s">
        <v>7891</v>
      </c>
      <c r="AH248" s="2" t="s">
        <v>7891</v>
      </c>
      <c r="AI248" s="2" t="s">
        <v>7891</v>
      </c>
      <c r="AJ248" s="2" t="s">
        <v>7891</v>
      </c>
      <c r="AK248" s="2" t="s">
        <v>7891</v>
      </c>
      <c r="AL248" s="2" t="s">
        <v>7891</v>
      </c>
      <c r="AM248" s="2" t="s">
        <v>7891</v>
      </c>
      <c r="AN248" s="2" t="s">
        <v>7891</v>
      </c>
      <c r="AO248" s="2" t="s">
        <v>8164</v>
      </c>
      <c r="AP248" s="2" t="s">
        <v>8165</v>
      </c>
      <c r="AQ248" s="2" t="s">
        <v>7891</v>
      </c>
      <c r="AR248" s="2" t="s">
        <v>7891</v>
      </c>
      <c r="AS248" s="2" t="s">
        <v>7891</v>
      </c>
      <c r="AT248" s="2" t="s">
        <v>7916</v>
      </c>
      <c r="AU248" s="2">
        <v>2022</v>
      </c>
      <c r="AV248" s="2">
        <v>73</v>
      </c>
      <c r="AW248" s="2" t="s">
        <v>7891</v>
      </c>
      <c r="AX248" s="2" t="s">
        <v>7891</v>
      </c>
      <c r="AY248" s="2" t="s">
        <v>7891</v>
      </c>
      <c r="AZ248" s="2" t="s">
        <v>7891</v>
      </c>
      <c r="BA248" s="2" t="s">
        <v>7891</v>
      </c>
      <c r="BB248" s="2" t="s">
        <v>7891</v>
      </c>
      <c r="BC248" s="2" t="s">
        <v>7891</v>
      </c>
      <c r="BD248" s="2">
        <v>102527</v>
      </c>
      <c r="BE248" s="2" t="s">
        <v>5772</v>
      </c>
      <c r="BF248" s="2" t="s">
        <v>7891</v>
      </c>
      <c r="BG248" s="2" t="s">
        <v>7891</v>
      </c>
      <c r="BH248" s="2" t="s">
        <v>7891</v>
      </c>
      <c r="BI248" s="2" t="s">
        <v>7891</v>
      </c>
      <c r="BJ248" s="2" t="s">
        <v>7891</v>
      </c>
      <c r="BK248" s="2" t="s">
        <v>7891</v>
      </c>
      <c r="BL248" s="2" t="s">
        <v>7891</v>
      </c>
      <c r="BM248" s="2">
        <v>35453001</v>
      </c>
      <c r="BN248" s="2" t="s">
        <v>7891</v>
      </c>
      <c r="BO248" s="2" t="s">
        <v>7891</v>
      </c>
      <c r="BP248" s="2" t="s">
        <v>7891</v>
      </c>
      <c r="BQ248" s="2" t="s">
        <v>7891</v>
      </c>
      <c r="BR248" s="2" t="s">
        <v>8166</v>
      </c>
    </row>
    <row r="249" spans="1:70" s="2" customFormat="1" ht="13" x14ac:dyDescent="0.3">
      <c r="A249" s="2" t="s">
        <v>3936</v>
      </c>
      <c r="B249" s="2" t="s">
        <v>3880</v>
      </c>
      <c r="C249" s="9">
        <v>2021</v>
      </c>
      <c r="D249" s="2" t="s">
        <v>3879</v>
      </c>
      <c r="E249" s="2" t="s">
        <v>2034</v>
      </c>
      <c r="F249" s="2" t="s">
        <v>3883</v>
      </c>
      <c r="G249" s="2" t="str">
        <f>"04194217"</f>
        <v>04194217</v>
      </c>
      <c r="H249" s="2" t="str">
        <f>"9798535584546"</f>
        <v>9798535584546</v>
      </c>
      <c r="I249" s="2" t="str">
        <f>"20220101"</f>
        <v>20220101</v>
      </c>
      <c r="J249" s="2">
        <v>83</v>
      </c>
      <c r="K249" s="2" t="s">
        <v>2183</v>
      </c>
      <c r="N249" s="2" t="s">
        <v>3881</v>
      </c>
      <c r="P249" s="2" t="s">
        <v>2037</v>
      </c>
      <c r="Q249" s="2" t="s">
        <v>2038</v>
      </c>
      <c r="R249" s="2" t="s">
        <v>3882</v>
      </c>
      <c r="T249" s="2" t="s">
        <v>3883</v>
      </c>
      <c r="U249" s="2" t="s">
        <v>3884</v>
      </c>
    </row>
    <row r="250" spans="1:70" s="2" customFormat="1" ht="13" x14ac:dyDescent="0.3">
      <c r="A250" s="2" t="s">
        <v>4096</v>
      </c>
      <c r="B250" s="2" t="s">
        <v>4098</v>
      </c>
      <c r="C250" s="9">
        <v>2021</v>
      </c>
      <c r="D250" s="2" t="s">
        <v>4097</v>
      </c>
      <c r="E250" s="2" t="s">
        <v>4099</v>
      </c>
      <c r="F250" s="2" t="s">
        <v>4103</v>
      </c>
      <c r="G250" s="2" t="str">
        <f>"12166170"</f>
        <v>12166170</v>
      </c>
      <c r="I250" s="2" t="str">
        <f>"20210201"</f>
        <v>20210201</v>
      </c>
      <c r="J250" s="2">
        <v>30</v>
      </c>
      <c r="K250" s="2">
        <v>1</v>
      </c>
      <c r="L250" s="2">
        <v>32</v>
      </c>
      <c r="M250" s="2">
        <v>10</v>
      </c>
      <c r="N250" s="2" t="s">
        <v>4100</v>
      </c>
      <c r="P250" s="2" t="s">
        <v>4101</v>
      </c>
      <c r="Q250" s="2" t="s">
        <v>1495</v>
      </c>
      <c r="R250" s="2" t="s">
        <v>4102</v>
      </c>
      <c r="T250" s="2" t="s">
        <v>4103</v>
      </c>
      <c r="U250" s="2" t="s">
        <v>4104</v>
      </c>
    </row>
    <row r="251" spans="1:70" s="2" customFormat="1" ht="13" x14ac:dyDescent="0.3">
      <c r="A251" s="2" t="s">
        <v>3856</v>
      </c>
      <c r="B251" s="2" t="s">
        <v>3011</v>
      </c>
      <c r="C251" s="9">
        <v>2021</v>
      </c>
      <c r="D251" s="2" t="s">
        <v>3010</v>
      </c>
      <c r="E251" s="2" t="s">
        <v>2034</v>
      </c>
      <c r="F251" s="2" t="s">
        <v>3014</v>
      </c>
      <c r="G251" s="2" t="str">
        <f>"04194217"</f>
        <v>04194217</v>
      </c>
      <c r="H251" s="2" t="str">
        <f>"9798544278511"</f>
        <v>9798544278511</v>
      </c>
      <c r="I251" s="2" t="str">
        <f>"20220101"</f>
        <v>20220101</v>
      </c>
      <c r="J251" s="2">
        <v>83</v>
      </c>
      <c r="K251" s="2" t="s">
        <v>2183</v>
      </c>
      <c r="N251" s="2" t="s">
        <v>3012</v>
      </c>
      <c r="P251" s="2" t="s">
        <v>2037</v>
      </c>
      <c r="Q251" s="2" t="s">
        <v>2038</v>
      </c>
      <c r="R251" s="2" t="s">
        <v>3013</v>
      </c>
      <c r="T251" s="2" t="s">
        <v>3014</v>
      </c>
      <c r="U251" s="2" t="s">
        <v>3015</v>
      </c>
    </row>
    <row r="252" spans="1:70" s="2" customFormat="1" ht="13" x14ac:dyDescent="0.3">
      <c r="A252" s="2" t="s">
        <v>3856</v>
      </c>
      <c r="B252" s="2" t="s">
        <v>2090</v>
      </c>
      <c r="C252" s="9">
        <v>2021</v>
      </c>
      <c r="D252" s="2" t="s">
        <v>2089</v>
      </c>
      <c r="E252" s="2" t="s">
        <v>2091</v>
      </c>
      <c r="F252" s="2" t="s">
        <v>2095</v>
      </c>
      <c r="H252" s="2" t="str">
        <f>"9781032007779; 9781032007755; 9781003175612"</f>
        <v>9781032007779; 9781032007755; 9781003175612</v>
      </c>
      <c r="I252" s="2" t="str">
        <f>"20220101"</f>
        <v>20220101</v>
      </c>
      <c r="L252" s="2">
        <v>148</v>
      </c>
      <c r="M252" s="2">
        <v>21</v>
      </c>
      <c r="N252" s="2" t="s">
        <v>2092</v>
      </c>
      <c r="P252" s="2" t="s">
        <v>2093</v>
      </c>
      <c r="Q252" s="2" t="s">
        <v>2078</v>
      </c>
      <c r="R252" s="2" t="s">
        <v>2094</v>
      </c>
      <c r="T252" s="2" t="s">
        <v>2095</v>
      </c>
      <c r="U252" s="2" t="s">
        <v>2096</v>
      </c>
    </row>
    <row r="253" spans="1:70" s="2" customFormat="1" ht="13" x14ac:dyDescent="0.3">
      <c r="A253" s="2" t="s">
        <v>1827</v>
      </c>
      <c r="B253" s="2" t="s">
        <v>1270</v>
      </c>
      <c r="C253" s="10" t="str">
        <f>"2021"</f>
        <v>2021</v>
      </c>
      <c r="D253" s="2" t="s">
        <v>1269</v>
      </c>
      <c r="E253" s="2" t="s">
        <v>1271</v>
      </c>
      <c r="F253" s="2" t="s">
        <v>1274</v>
      </c>
      <c r="G253" s="2" t="str">
        <f>"03064603"</f>
        <v>03064603</v>
      </c>
      <c r="I253" s="2" t="str">
        <f>"Jan2021"</f>
        <v>Jan2021</v>
      </c>
      <c r="J253" s="2">
        <v>112</v>
      </c>
      <c r="M253" s="2">
        <v>1</v>
      </c>
      <c r="N253" s="2">
        <v>146476698</v>
      </c>
      <c r="O253" s="2" t="s">
        <v>1272</v>
      </c>
      <c r="P253" s="2" t="s">
        <v>489</v>
      </c>
      <c r="Q253" s="2" t="s">
        <v>442</v>
      </c>
      <c r="R253" s="2" t="s">
        <v>1273</v>
      </c>
      <c r="U253" s="2" t="s">
        <v>1275</v>
      </c>
    </row>
    <row r="254" spans="1:70" s="2" customFormat="1" ht="13" x14ac:dyDescent="0.3">
      <c r="A254" s="2" t="s">
        <v>11404</v>
      </c>
      <c r="B254" s="2" t="s">
        <v>9126</v>
      </c>
      <c r="C254" s="9" t="s">
        <v>7891</v>
      </c>
      <c r="D254" s="2" t="s">
        <v>9127</v>
      </c>
      <c r="E254" s="2" t="s">
        <v>9128</v>
      </c>
      <c r="U254" s="2" t="s">
        <v>7891</v>
      </c>
      <c r="V254" s="2" t="s">
        <v>9129</v>
      </c>
      <c r="W254" s="2" t="s">
        <v>7891</v>
      </c>
      <c r="X254" s="2" t="s">
        <v>7891</v>
      </c>
      <c r="Y254" s="2" t="s">
        <v>7891</v>
      </c>
      <c r="Z254" s="2" t="s">
        <v>7891</v>
      </c>
      <c r="AA254" s="2" t="s">
        <v>7891</v>
      </c>
      <c r="AB254" s="2" t="s">
        <v>7891</v>
      </c>
      <c r="AC254" s="2" t="s">
        <v>7891</v>
      </c>
      <c r="AD254" s="2" t="s">
        <v>7891</v>
      </c>
      <c r="AE254" s="2" t="s">
        <v>7891</v>
      </c>
      <c r="AF254" s="2" t="s">
        <v>7891</v>
      </c>
      <c r="AG254" s="2" t="s">
        <v>7891</v>
      </c>
      <c r="AH254" s="2" t="s">
        <v>7891</v>
      </c>
      <c r="AI254" s="2" t="s">
        <v>7891</v>
      </c>
      <c r="AJ254" s="2" t="s">
        <v>7891</v>
      </c>
      <c r="AK254" s="2" t="s">
        <v>7891</v>
      </c>
      <c r="AL254" s="2" t="s">
        <v>7891</v>
      </c>
      <c r="AM254" s="2" t="s">
        <v>7891</v>
      </c>
      <c r="AN254" s="2" t="s">
        <v>7891</v>
      </c>
      <c r="AO254" s="2" t="s">
        <v>9130</v>
      </c>
      <c r="AP254" s="2" t="s">
        <v>7891</v>
      </c>
      <c r="AQ254" s="2" t="s">
        <v>7891</v>
      </c>
      <c r="AR254" s="2" t="s">
        <v>7891</v>
      </c>
      <c r="AS254" s="2" t="s">
        <v>7891</v>
      </c>
      <c r="AT254" s="2" t="s">
        <v>9082</v>
      </c>
      <c r="AU254" s="2">
        <v>2021</v>
      </c>
      <c r="AV254" s="2" t="s">
        <v>7891</v>
      </c>
      <c r="AW254" s="2">
        <v>57</v>
      </c>
      <c r="AX254" s="2" t="s">
        <v>7891</v>
      </c>
      <c r="AY254" s="2" t="s">
        <v>7891</v>
      </c>
      <c r="AZ254" s="2" t="s">
        <v>7891</v>
      </c>
      <c r="BA254" s="2" t="s">
        <v>7891</v>
      </c>
      <c r="BB254" s="2" t="s">
        <v>7891</v>
      </c>
      <c r="BC254" s="2" t="s">
        <v>7891</v>
      </c>
      <c r="BD254" s="2">
        <v>424281</v>
      </c>
      <c r="BE254" s="2" t="s">
        <v>7891</v>
      </c>
      <c r="BF254" s="2" t="s">
        <v>7891</v>
      </c>
      <c r="BG254" s="2" t="s">
        <v>7891</v>
      </c>
      <c r="BH254" s="2" t="s">
        <v>7891</v>
      </c>
      <c r="BI254" s="2" t="s">
        <v>7891</v>
      </c>
      <c r="BJ254" s="2" t="s">
        <v>7891</v>
      </c>
      <c r="BK254" s="2" t="s">
        <v>7891</v>
      </c>
      <c r="BL254" s="2" t="s">
        <v>7891</v>
      </c>
      <c r="BM254" s="2" t="s">
        <v>7891</v>
      </c>
      <c r="BN254" s="2" t="s">
        <v>7891</v>
      </c>
      <c r="BO254" s="2" t="s">
        <v>7891</v>
      </c>
      <c r="BP254" s="2" t="s">
        <v>7891</v>
      </c>
      <c r="BQ254" s="2" t="s">
        <v>7891</v>
      </c>
      <c r="BR254" s="2" t="s">
        <v>9131</v>
      </c>
    </row>
    <row r="255" spans="1:70" s="2" customFormat="1" ht="13" x14ac:dyDescent="0.3">
      <c r="A255" s="2" t="s">
        <v>3856</v>
      </c>
      <c r="B255" s="2" t="s">
        <v>521</v>
      </c>
      <c r="C255" s="9">
        <v>2022</v>
      </c>
      <c r="D255" s="2" t="s">
        <v>2122</v>
      </c>
      <c r="E255" s="2" t="s">
        <v>487</v>
      </c>
      <c r="F255" s="2" t="s">
        <v>2126</v>
      </c>
      <c r="G255" s="2" t="str">
        <f>"02779536"</f>
        <v>02779536</v>
      </c>
      <c r="I255" s="2" t="str">
        <f>"20211101"</f>
        <v>20211101</v>
      </c>
      <c r="J255" s="2">
        <v>289</v>
      </c>
      <c r="N255" s="2" t="s">
        <v>2123</v>
      </c>
      <c r="O255" s="2" t="s">
        <v>522</v>
      </c>
      <c r="P255" s="2" t="s">
        <v>2124</v>
      </c>
      <c r="Q255" s="2" t="s">
        <v>1495</v>
      </c>
      <c r="R255" s="2" t="s">
        <v>2125</v>
      </c>
      <c r="T255" s="2" t="s">
        <v>2126</v>
      </c>
      <c r="U255" s="2" t="s">
        <v>2127</v>
      </c>
    </row>
    <row r="256" spans="1:70" s="2" customFormat="1" ht="13" x14ac:dyDescent="0.3">
      <c r="A256" s="2" t="s">
        <v>11404</v>
      </c>
      <c r="B256" s="2" t="s">
        <v>11242</v>
      </c>
      <c r="C256" s="9" t="s">
        <v>7891</v>
      </c>
      <c r="D256" s="2" t="s">
        <v>11243</v>
      </c>
      <c r="E256" s="2" t="s">
        <v>9586</v>
      </c>
      <c r="U256" s="2" t="s">
        <v>7891</v>
      </c>
      <c r="V256" s="2" t="s">
        <v>11244</v>
      </c>
      <c r="W256" s="2" t="s">
        <v>7891</v>
      </c>
      <c r="X256" s="2" t="s">
        <v>7891</v>
      </c>
      <c r="Y256" s="2" t="s">
        <v>7891</v>
      </c>
      <c r="Z256" s="2" t="s">
        <v>7891</v>
      </c>
      <c r="AA256" s="2" t="s">
        <v>7891</v>
      </c>
      <c r="AB256" s="2" t="s">
        <v>7891</v>
      </c>
      <c r="AC256" s="2" t="s">
        <v>7891</v>
      </c>
      <c r="AD256" s="2" t="s">
        <v>7891</v>
      </c>
      <c r="AE256" s="2" t="s">
        <v>7891</v>
      </c>
      <c r="AF256" s="2" t="s">
        <v>7891</v>
      </c>
      <c r="AG256" s="2" t="s">
        <v>7891</v>
      </c>
      <c r="AH256" s="2" t="s">
        <v>7891</v>
      </c>
      <c r="AI256" s="2" t="s">
        <v>7891</v>
      </c>
      <c r="AJ256" s="2" t="s">
        <v>7891</v>
      </c>
      <c r="AK256" s="2" t="s">
        <v>7891</v>
      </c>
      <c r="AL256" s="2" t="s">
        <v>7891</v>
      </c>
      <c r="AM256" s="2" t="s">
        <v>7891</v>
      </c>
      <c r="AN256" s="2" t="s">
        <v>7891</v>
      </c>
      <c r="AO256" s="2" t="s">
        <v>9588</v>
      </c>
      <c r="AP256" s="2" t="s">
        <v>9589</v>
      </c>
      <c r="AQ256" s="2" t="s">
        <v>7891</v>
      </c>
      <c r="AR256" s="2" t="s">
        <v>7891</v>
      </c>
      <c r="AS256" s="2" t="s">
        <v>7891</v>
      </c>
      <c r="AT256" s="2" t="s">
        <v>11245</v>
      </c>
      <c r="AU256" s="2">
        <v>2020</v>
      </c>
      <c r="AV256" s="2">
        <v>99</v>
      </c>
      <c r="AW256" s="2">
        <v>35</v>
      </c>
      <c r="AX256" s="2" t="s">
        <v>7891</v>
      </c>
      <c r="AY256" s="2" t="s">
        <v>7891</v>
      </c>
      <c r="AZ256" s="2" t="s">
        <v>7891</v>
      </c>
      <c r="BA256" s="2" t="s">
        <v>7891</v>
      </c>
      <c r="BB256" s="2" t="s">
        <v>7891</v>
      </c>
      <c r="BC256" s="2" t="s">
        <v>7891</v>
      </c>
      <c r="BD256" s="2" t="s">
        <v>11246</v>
      </c>
      <c r="BE256" s="2" t="s">
        <v>11247</v>
      </c>
      <c r="BF256" s="2" t="s">
        <v>7891</v>
      </c>
      <c r="BG256" s="2" t="s">
        <v>7891</v>
      </c>
      <c r="BH256" s="2" t="s">
        <v>7891</v>
      </c>
      <c r="BI256" s="2" t="s">
        <v>7891</v>
      </c>
      <c r="BJ256" s="2" t="s">
        <v>7891</v>
      </c>
      <c r="BK256" s="2" t="s">
        <v>7891</v>
      </c>
      <c r="BL256" s="2" t="s">
        <v>7891</v>
      </c>
      <c r="BM256" s="2">
        <v>32871893</v>
      </c>
      <c r="BN256" s="2" t="s">
        <v>7891</v>
      </c>
      <c r="BO256" s="2" t="s">
        <v>7891</v>
      </c>
      <c r="BP256" s="2" t="s">
        <v>7891</v>
      </c>
      <c r="BQ256" s="2" t="s">
        <v>7891</v>
      </c>
      <c r="BR256" s="2" t="s">
        <v>11248</v>
      </c>
    </row>
    <row r="257" spans="1:70" s="2" customFormat="1" ht="13" x14ac:dyDescent="0.3">
      <c r="A257" s="2" t="s">
        <v>1827</v>
      </c>
      <c r="B257" s="2" t="s">
        <v>1064</v>
      </c>
      <c r="C257" s="10" t="str">
        <f>"2021"</f>
        <v>2021</v>
      </c>
      <c r="D257" s="2" t="s">
        <v>1063</v>
      </c>
      <c r="E257" s="2" t="s">
        <v>592</v>
      </c>
      <c r="F257" s="2" t="s">
        <v>1067</v>
      </c>
      <c r="G257" s="2" t="str">
        <f>"01650327"</f>
        <v>01650327</v>
      </c>
      <c r="I257" s="2" t="str">
        <f>"Dec2021"</f>
        <v>Dec2021</v>
      </c>
      <c r="J257" s="2">
        <v>295</v>
      </c>
      <c r="L257" s="2">
        <v>1421</v>
      </c>
      <c r="M257" s="2">
        <v>11</v>
      </c>
      <c r="N257" s="2">
        <v>153096420</v>
      </c>
      <c r="O257" s="2" t="s">
        <v>1065</v>
      </c>
      <c r="P257" s="2" t="s">
        <v>449</v>
      </c>
      <c r="Q257" s="2" t="s">
        <v>442</v>
      </c>
      <c r="R257" s="2" t="s">
        <v>1066</v>
      </c>
      <c r="U257" s="2" t="s">
        <v>1068</v>
      </c>
    </row>
    <row r="258" spans="1:70" s="2" customFormat="1" ht="13" x14ac:dyDescent="0.3">
      <c r="A258" s="2" t="s">
        <v>11404</v>
      </c>
      <c r="B258" s="2" t="s">
        <v>8030</v>
      </c>
      <c r="C258" s="9" t="s">
        <v>7891</v>
      </c>
      <c r="D258" s="2" t="s">
        <v>8031</v>
      </c>
      <c r="E258" s="2" t="s">
        <v>8032</v>
      </c>
      <c r="U258" s="2" t="s">
        <v>7891</v>
      </c>
      <c r="V258" s="2" t="s">
        <v>8033</v>
      </c>
      <c r="W258" s="2" t="s">
        <v>7891</v>
      </c>
      <c r="X258" s="2" t="s">
        <v>7891</v>
      </c>
      <c r="Y258" s="2" t="s">
        <v>7891</v>
      </c>
      <c r="Z258" s="2" t="s">
        <v>7891</v>
      </c>
      <c r="AA258" s="2" t="s">
        <v>7891</v>
      </c>
      <c r="AB258" s="2" t="s">
        <v>8034</v>
      </c>
      <c r="AC258" s="2" t="s">
        <v>7891</v>
      </c>
      <c r="AD258" s="2" t="s">
        <v>7891</v>
      </c>
      <c r="AE258" s="2" t="s">
        <v>7891</v>
      </c>
      <c r="AF258" s="2" t="s">
        <v>7891</v>
      </c>
      <c r="AG258" s="2" t="s">
        <v>7891</v>
      </c>
      <c r="AH258" s="2" t="s">
        <v>7891</v>
      </c>
      <c r="AI258" s="2" t="s">
        <v>7891</v>
      </c>
      <c r="AJ258" s="2" t="s">
        <v>7891</v>
      </c>
      <c r="AK258" s="2" t="s">
        <v>7891</v>
      </c>
      <c r="AL258" s="2" t="s">
        <v>7891</v>
      </c>
      <c r="AM258" s="2" t="s">
        <v>7891</v>
      </c>
      <c r="AN258" s="2" t="s">
        <v>7891</v>
      </c>
      <c r="AO258" s="2" t="s">
        <v>8035</v>
      </c>
      <c r="AP258" s="2" t="s">
        <v>7891</v>
      </c>
      <c r="AQ258" s="2" t="s">
        <v>7891</v>
      </c>
      <c r="AR258" s="2" t="s">
        <v>7891</v>
      </c>
      <c r="AS258" s="2" t="s">
        <v>7891</v>
      </c>
      <c r="AT258" s="2" t="s">
        <v>8036</v>
      </c>
      <c r="AU258" s="2">
        <v>2022</v>
      </c>
      <c r="AV258" s="2">
        <v>21</v>
      </c>
      <c r="AW258" s="2">
        <v>1</v>
      </c>
      <c r="AX258" s="2" t="s">
        <v>7891</v>
      </c>
      <c r="AY258" s="2" t="s">
        <v>7891</v>
      </c>
      <c r="AZ258" s="2" t="s">
        <v>7891</v>
      </c>
      <c r="BA258" s="2" t="s">
        <v>7891</v>
      </c>
      <c r="BB258" s="2" t="s">
        <v>7891</v>
      </c>
      <c r="BC258" s="2" t="s">
        <v>7891</v>
      </c>
      <c r="BD258" s="2">
        <v>68</v>
      </c>
      <c r="BE258" s="2" t="s">
        <v>8037</v>
      </c>
      <c r="BF258" s="2" t="s">
        <v>7891</v>
      </c>
      <c r="BG258" s="2" t="s">
        <v>7891</v>
      </c>
      <c r="BH258" s="2" t="s">
        <v>7891</v>
      </c>
      <c r="BI258" s="2" t="s">
        <v>7891</v>
      </c>
      <c r="BJ258" s="2" t="s">
        <v>7891</v>
      </c>
      <c r="BK258" s="2" t="s">
        <v>7891</v>
      </c>
      <c r="BL258" s="2" t="s">
        <v>7891</v>
      </c>
      <c r="BM258" s="2">
        <v>35538473</v>
      </c>
      <c r="BN258" s="2" t="s">
        <v>7891</v>
      </c>
      <c r="BO258" s="2" t="s">
        <v>7891</v>
      </c>
      <c r="BP258" s="2" t="s">
        <v>7891</v>
      </c>
      <c r="BQ258" s="2" t="s">
        <v>7891</v>
      </c>
      <c r="BR258" s="2" t="s">
        <v>8038</v>
      </c>
    </row>
    <row r="259" spans="1:70" s="2" customFormat="1" ht="13" x14ac:dyDescent="0.3">
      <c r="A259" s="2" t="s">
        <v>6816</v>
      </c>
      <c r="B259" s="2" t="s">
        <v>4225</v>
      </c>
      <c r="C259" s="9">
        <v>2021</v>
      </c>
      <c r="D259" s="2" t="s">
        <v>4224</v>
      </c>
      <c r="E259" s="2" t="s">
        <v>4228</v>
      </c>
      <c r="G259" s="2" t="s">
        <v>4226</v>
      </c>
      <c r="H259" s="2" t="s">
        <v>4227</v>
      </c>
      <c r="K259" s="11">
        <v>43854</v>
      </c>
      <c r="N259" s="2" t="s">
        <v>4229</v>
      </c>
    </row>
    <row r="260" spans="1:70" s="2" customFormat="1" ht="13" x14ac:dyDescent="0.3">
      <c r="A260" s="2" t="s">
        <v>11404</v>
      </c>
      <c r="B260" s="2" t="s">
        <v>11303</v>
      </c>
      <c r="C260" s="9" t="s">
        <v>7891</v>
      </c>
      <c r="D260" s="2" t="s">
        <v>11304</v>
      </c>
      <c r="E260" s="2" t="s">
        <v>11305</v>
      </c>
      <c r="U260" s="2" t="s">
        <v>7891</v>
      </c>
      <c r="V260" s="2" t="s">
        <v>11306</v>
      </c>
      <c r="W260" s="2" t="s">
        <v>7891</v>
      </c>
      <c r="X260" s="2" t="s">
        <v>7891</v>
      </c>
      <c r="Y260" s="2" t="s">
        <v>7891</v>
      </c>
      <c r="Z260" s="2" t="s">
        <v>7891</v>
      </c>
      <c r="AA260" s="2" t="s">
        <v>11307</v>
      </c>
      <c r="AB260" s="2" t="s">
        <v>11308</v>
      </c>
      <c r="AC260" s="2" t="s">
        <v>7891</v>
      </c>
      <c r="AD260" s="2" t="s">
        <v>7891</v>
      </c>
      <c r="AE260" s="2" t="s">
        <v>7891</v>
      </c>
      <c r="AF260" s="2" t="s">
        <v>7891</v>
      </c>
      <c r="AG260" s="2" t="s">
        <v>7891</v>
      </c>
      <c r="AH260" s="2" t="s">
        <v>7891</v>
      </c>
      <c r="AI260" s="2" t="s">
        <v>7891</v>
      </c>
      <c r="AJ260" s="2" t="s">
        <v>7891</v>
      </c>
      <c r="AK260" s="2" t="s">
        <v>7891</v>
      </c>
      <c r="AL260" s="2" t="s">
        <v>7891</v>
      </c>
      <c r="AM260" s="2" t="s">
        <v>7891</v>
      </c>
      <c r="AN260" s="2" t="s">
        <v>7891</v>
      </c>
      <c r="AO260" s="2" t="s">
        <v>11309</v>
      </c>
      <c r="AP260" s="2" t="s">
        <v>11310</v>
      </c>
      <c r="AQ260" s="2" t="s">
        <v>11311</v>
      </c>
      <c r="AR260" s="2" t="s">
        <v>7891</v>
      </c>
      <c r="AS260" s="2" t="s">
        <v>7891</v>
      </c>
      <c r="AT260" s="2" t="s">
        <v>7891</v>
      </c>
      <c r="AU260" s="2">
        <v>2020</v>
      </c>
      <c r="AV260" s="2">
        <v>605</v>
      </c>
      <c r="AW260" s="2" t="s">
        <v>7891</v>
      </c>
      <c r="AX260" s="2" t="s">
        <v>7891</v>
      </c>
      <c r="AY260" s="2" t="s">
        <v>7891</v>
      </c>
      <c r="AZ260" s="2" t="s">
        <v>7891</v>
      </c>
      <c r="BA260" s="2" t="s">
        <v>7891</v>
      </c>
      <c r="BB260" s="2">
        <v>472</v>
      </c>
      <c r="BC260" s="2">
        <v>481</v>
      </c>
      <c r="BD260" s="2" t="s">
        <v>7891</v>
      </c>
      <c r="BE260" s="2" t="s">
        <v>11312</v>
      </c>
      <c r="BF260" s="2" t="s">
        <v>7891</v>
      </c>
      <c r="BG260" s="2" t="s">
        <v>7891</v>
      </c>
      <c r="BH260" s="2" t="s">
        <v>7891</v>
      </c>
      <c r="BI260" s="2" t="s">
        <v>7891</v>
      </c>
      <c r="BJ260" s="2" t="s">
        <v>7891</v>
      </c>
      <c r="BK260" s="2" t="s">
        <v>7891</v>
      </c>
      <c r="BL260" s="2" t="s">
        <v>7891</v>
      </c>
      <c r="BM260" s="2" t="s">
        <v>7891</v>
      </c>
      <c r="BN260" s="2" t="s">
        <v>7891</v>
      </c>
      <c r="BO260" s="2" t="s">
        <v>7891</v>
      </c>
      <c r="BP260" s="2" t="s">
        <v>7891</v>
      </c>
      <c r="BQ260" s="2" t="s">
        <v>7891</v>
      </c>
      <c r="BR260" s="2" t="s">
        <v>11313</v>
      </c>
    </row>
    <row r="261" spans="1:70" s="2" customFormat="1" ht="13" x14ac:dyDescent="0.3">
      <c r="A261" s="2" t="s">
        <v>11404</v>
      </c>
      <c r="B261" s="2" t="s">
        <v>11314</v>
      </c>
      <c r="C261" s="9" t="s">
        <v>7891</v>
      </c>
      <c r="D261" s="2" t="s">
        <v>11315</v>
      </c>
      <c r="E261" s="2" t="s">
        <v>9598</v>
      </c>
      <c r="U261" s="2" t="s">
        <v>7891</v>
      </c>
      <c r="V261" s="2" t="s">
        <v>11316</v>
      </c>
      <c r="W261" s="2" t="s">
        <v>7891</v>
      </c>
      <c r="X261" s="2" t="s">
        <v>7891</v>
      </c>
      <c r="Y261" s="2" t="s">
        <v>7891</v>
      </c>
      <c r="Z261" s="2" t="s">
        <v>7891</v>
      </c>
      <c r="AA261" s="2" t="s">
        <v>11317</v>
      </c>
      <c r="AB261" s="2" t="s">
        <v>11318</v>
      </c>
      <c r="AC261" s="2" t="s">
        <v>7891</v>
      </c>
      <c r="AD261" s="2" t="s">
        <v>7891</v>
      </c>
      <c r="AE261" s="2" t="s">
        <v>7891</v>
      </c>
      <c r="AF261" s="2" t="s">
        <v>7891</v>
      </c>
      <c r="AG261" s="2" t="s">
        <v>7891</v>
      </c>
      <c r="AH261" s="2" t="s">
        <v>7891</v>
      </c>
      <c r="AI261" s="2" t="s">
        <v>7891</v>
      </c>
      <c r="AJ261" s="2" t="s">
        <v>7891</v>
      </c>
      <c r="AK261" s="2" t="s">
        <v>7891</v>
      </c>
      <c r="AL261" s="2" t="s">
        <v>7891</v>
      </c>
      <c r="AM261" s="2" t="s">
        <v>7891</v>
      </c>
      <c r="AN261" s="2" t="s">
        <v>7891</v>
      </c>
      <c r="AO261" s="2" t="s">
        <v>9601</v>
      </c>
      <c r="AP261" s="2" t="s">
        <v>9602</v>
      </c>
      <c r="AQ261" s="2" t="s">
        <v>7891</v>
      </c>
      <c r="AR261" s="2" t="s">
        <v>7891</v>
      </c>
      <c r="AS261" s="2" t="s">
        <v>7891</v>
      </c>
      <c r="AT261" s="2" t="s">
        <v>7891</v>
      </c>
      <c r="AU261" s="2">
        <v>2020</v>
      </c>
      <c r="AV261" s="2">
        <v>29</v>
      </c>
      <c r="AW261" s="2" t="s">
        <v>7891</v>
      </c>
      <c r="AX261" s="2" t="s">
        <v>7891</v>
      </c>
      <c r="AY261" s="2" t="s">
        <v>7891</v>
      </c>
      <c r="AZ261" s="2" t="s">
        <v>7891</v>
      </c>
      <c r="BA261" s="2" t="s">
        <v>7891</v>
      </c>
      <c r="BB261" s="2" t="s">
        <v>7891</v>
      </c>
      <c r="BC261" s="2" t="s">
        <v>7891</v>
      </c>
      <c r="BD261" s="2" t="s">
        <v>11319</v>
      </c>
      <c r="BE261" s="2" t="s">
        <v>11320</v>
      </c>
      <c r="BF261" s="2" t="s">
        <v>7891</v>
      </c>
      <c r="BG261" s="2" t="s">
        <v>7891</v>
      </c>
      <c r="BH261" s="2" t="s">
        <v>7891</v>
      </c>
      <c r="BI261" s="2" t="s">
        <v>7891</v>
      </c>
      <c r="BJ261" s="2" t="s">
        <v>7891</v>
      </c>
      <c r="BK261" s="2" t="s">
        <v>7891</v>
      </c>
      <c r="BL261" s="2" t="s">
        <v>7891</v>
      </c>
      <c r="BM261" s="2">
        <v>30929647</v>
      </c>
      <c r="BN261" s="2" t="s">
        <v>7891</v>
      </c>
      <c r="BO261" s="2" t="s">
        <v>7891</v>
      </c>
      <c r="BP261" s="2" t="s">
        <v>7891</v>
      </c>
      <c r="BQ261" s="2" t="s">
        <v>7891</v>
      </c>
      <c r="BR261" s="2" t="s">
        <v>11321</v>
      </c>
    </row>
    <row r="262" spans="1:70" s="2" customFormat="1" ht="13" x14ac:dyDescent="0.3">
      <c r="A262" s="2" t="s">
        <v>6816</v>
      </c>
      <c r="B262" s="2" t="s">
        <v>4435</v>
      </c>
      <c r="C262" s="9">
        <v>1993</v>
      </c>
      <c r="D262" s="2" t="s">
        <v>4434</v>
      </c>
      <c r="E262" s="2" t="s">
        <v>4438</v>
      </c>
      <c r="G262" s="2" t="s">
        <v>4436</v>
      </c>
      <c r="H262" s="2" t="s">
        <v>4437</v>
      </c>
      <c r="K262" s="11">
        <v>44637</v>
      </c>
    </row>
    <row r="263" spans="1:70" s="2" customFormat="1" ht="13" x14ac:dyDescent="0.3">
      <c r="A263" s="2" t="s">
        <v>7858</v>
      </c>
      <c r="B263" s="2" t="s">
        <v>7756</v>
      </c>
      <c r="C263" s="9">
        <v>2022</v>
      </c>
      <c r="D263" s="2" t="s">
        <v>7757</v>
      </c>
      <c r="E263" s="2" t="s">
        <v>7758</v>
      </c>
      <c r="G263" s="2">
        <v>13</v>
      </c>
      <c r="H263" s="2">
        <v>2</v>
      </c>
      <c r="I263" s="2">
        <v>356</v>
      </c>
      <c r="N263" s="2" t="s">
        <v>7166</v>
      </c>
      <c r="O263" s="2" t="s">
        <v>7759</v>
      </c>
      <c r="P263" s="2" t="s">
        <v>467</v>
      </c>
      <c r="Q263" s="2" t="s">
        <v>7218</v>
      </c>
      <c r="R263" s="2" t="s">
        <v>7266</v>
      </c>
      <c r="S263" s="2" t="s">
        <v>7219</v>
      </c>
      <c r="T263" s="2" t="s">
        <v>7760</v>
      </c>
    </row>
    <row r="264" spans="1:70" s="2" customFormat="1" ht="13" x14ac:dyDescent="0.3">
      <c r="A264" s="2" t="s">
        <v>4086</v>
      </c>
      <c r="B264" s="2" t="s">
        <v>3580</v>
      </c>
      <c r="C264" s="9">
        <v>2020</v>
      </c>
      <c r="D264" s="2" t="s">
        <v>3579</v>
      </c>
      <c r="E264" s="2" t="s">
        <v>2634</v>
      </c>
      <c r="F264" s="2" t="s">
        <v>3584</v>
      </c>
      <c r="G264" s="2" t="str">
        <f>"01497634"</f>
        <v>01497634</v>
      </c>
      <c r="I264" s="2" t="str">
        <f>"20201201"</f>
        <v>20201201</v>
      </c>
      <c r="J264" s="2">
        <v>119</v>
      </c>
      <c r="L264" s="2">
        <v>9</v>
      </c>
      <c r="M264" s="2">
        <v>12</v>
      </c>
      <c r="N264" s="2" t="s">
        <v>3581</v>
      </c>
      <c r="O264" s="2" t="s">
        <v>3582</v>
      </c>
      <c r="P264" s="2" t="s">
        <v>2124</v>
      </c>
      <c r="Q264" s="2" t="s">
        <v>1495</v>
      </c>
      <c r="R264" s="2" t="s">
        <v>3583</v>
      </c>
      <c r="T264" s="2" t="s">
        <v>3584</v>
      </c>
      <c r="U264" s="2" t="s">
        <v>3585</v>
      </c>
    </row>
    <row r="265" spans="1:70" s="2" customFormat="1" ht="13" x14ac:dyDescent="0.3">
      <c r="A265" s="2" t="s">
        <v>11404</v>
      </c>
      <c r="B265" s="2" t="s">
        <v>9914</v>
      </c>
      <c r="C265" s="9" t="s">
        <v>7891</v>
      </c>
      <c r="D265" s="2" t="s">
        <v>4758</v>
      </c>
      <c r="E265" s="2" t="s">
        <v>8768</v>
      </c>
      <c r="U265" s="2" t="s">
        <v>7891</v>
      </c>
      <c r="V265" s="2" t="s">
        <v>9915</v>
      </c>
      <c r="W265" s="2" t="s">
        <v>7891</v>
      </c>
      <c r="X265" s="2" t="s">
        <v>7891</v>
      </c>
      <c r="Y265" s="2" t="s">
        <v>7891</v>
      </c>
      <c r="Z265" s="2" t="s">
        <v>7891</v>
      </c>
      <c r="AA265" s="2" t="s">
        <v>7891</v>
      </c>
      <c r="AB265" s="2" t="s">
        <v>9916</v>
      </c>
      <c r="AC265" s="2" t="s">
        <v>7891</v>
      </c>
      <c r="AD265" s="2" t="s">
        <v>7891</v>
      </c>
      <c r="AE265" s="2" t="s">
        <v>7891</v>
      </c>
      <c r="AF265" s="2" t="s">
        <v>7891</v>
      </c>
      <c r="AG265" s="2" t="s">
        <v>7891</v>
      </c>
      <c r="AH265" s="2" t="s">
        <v>7891</v>
      </c>
      <c r="AI265" s="2" t="s">
        <v>7891</v>
      </c>
      <c r="AJ265" s="2" t="s">
        <v>7891</v>
      </c>
      <c r="AK265" s="2" t="s">
        <v>7891</v>
      </c>
      <c r="AL265" s="2" t="s">
        <v>7891</v>
      </c>
      <c r="AM265" s="2" t="s">
        <v>7891</v>
      </c>
      <c r="AN265" s="2" t="s">
        <v>7891</v>
      </c>
      <c r="AO265" s="2" t="s">
        <v>7891</v>
      </c>
      <c r="AP265" s="2" t="s">
        <v>8772</v>
      </c>
      <c r="AQ265" s="2" t="s">
        <v>7891</v>
      </c>
      <c r="AR265" s="2" t="s">
        <v>7891</v>
      </c>
      <c r="AS265" s="2" t="s">
        <v>7891</v>
      </c>
      <c r="AT265" s="2" t="s">
        <v>9911</v>
      </c>
      <c r="AU265" s="2">
        <v>2021</v>
      </c>
      <c r="AV265" s="2">
        <v>6</v>
      </c>
      <c r="AW265" s="2" t="s">
        <v>7891</v>
      </c>
      <c r="AX265" s="2" t="s">
        <v>7891</v>
      </c>
      <c r="AY265" s="2" t="s">
        <v>7891</v>
      </c>
      <c r="AZ265" s="2" t="s">
        <v>7891</v>
      </c>
      <c r="BA265" s="2" t="s">
        <v>7891</v>
      </c>
      <c r="BB265" s="2" t="s">
        <v>7891</v>
      </c>
      <c r="BC265" s="2" t="s">
        <v>7891</v>
      </c>
      <c r="BD265" s="2">
        <v>635986</v>
      </c>
      <c r="BE265" s="2" t="s">
        <v>4764</v>
      </c>
      <c r="BF265" s="2" t="s">
        <v>7891</v>
      </c>
      <c r="BG265" s="2" t="s">
        <v>7891</v>
      </c>
      <c r="BH265" s="2" t="s">
        <v>7891</v>
      </c>
      <c r="BI265" s="2" t="s">
        <v>7891</v>
      </c>
      <c r="BJ265" s="2" t="s">
        <v>7891</v>
      </c>
      <c r="BK265" s="2" t="s">
        <v>7891</v>
      </c>
      <c r="BL265" s="2" t="s">
        <v>7891</v>
      </c>
      <c r="BM265" s="2">
        <v>33912612</v>
      </c>
      <c r="BN265" s="2" t="s">
        <v>7891</v>
      </c>
      <c r="BO265" s="2" t="s">
        <v>7891</v>
      </c>
      <c r="BP265" s="2" t="s">
        <v>7891</v>
      </c>
      <c r="BQ265" s="2" t="s">
        <v>7891</v>
      </c>
      <c r="BR265" s="2" t="s">
        <v>9917</v>
      </c>
    </row>
    <row r="266" spans="1:70" s="2" customFormat="1" ht="13" x14ac:dyDescent="0.3">
      <c r="A266" s="2" t="s">
        <v>3856</v>
      </c>
      <c r="B266" s="2" t="s">
        <v>548</v>
      </c>
      <c r="C266" s="9">
        <v>2021</v>
      </c>
      <c r="D266" s="2" t="s">
        <v>547</v>
      </c>
      <c r="E266" s="2" t="s">
        <v>487</v>
      </c>
      <c r="F266" s="2" t="s">
        <v>2190</v>
      </c>
      <c r="G266" s="2" t="str">
        <f>"02779536"</f>
        <v>02779536</v>
      </c>
      <c r="I266" s="2" t="str">
        <f>"20210901"</f>
        <v>20210901</v>
      </c>
      <c r="J266" s="2">
        <v>284</v>
      </c>
      <c r="N266" s="2" t="s">
        <v>2188</v>
      </c>
      <c r="O266" s="2" t="s">
        <v>549</v>
      </c>
      <c r="P266" s="2" t="s">
        <v>2124</v>
      </c>
      <c r="Q266" s="2" t="s">
        <v>1495</v>
      </c>
      <c r="R266" s="2" t="s">
        <v>2189</v>
      </c>
      <c r="T266" s="2" t="s">
        <v>2190</v>
      </c>
      <c r="U266" s="2" t="s">
        <v>2191</v>
      </c>
    </row>
    <row r="267" spans="1:70" s="2" customFormat="1" ht="13" x14ac:dyDescent="0.3">
      <c r="A267" s="2" t="s">
        <v>11404</v>
      </c>
      <c r="B267" s="2" t="s">
        <v>9974</v>
      </c>
      <c r="C267" s="9" t="s">
        <v>7891</v>
      </c>
      <c r="D267" s="2" t="s">
        <v>9975</v>
      </c>
      <c r="E267" s="2" t="s">
        <v>9976</v>
      </c>
      <c r="U267" s="2" t="s">
        <v>7891</v>
      </c>
      <c r="V267" s="2" t="s">
        <v>9977</v>
      </c>
      <c r="W267" s="2" t="s">
        <v>7891</v>
      </c>
      <c r="X267" s="2" t="s">
        <v>7891</v>
      </c>
      <c r="Y267" s="2" t="s">
        <v>7891</v>
      </c>
      <c r="Z267" s="2" t="s">
        <v>7891</v>
      </c>
      <c r="AA267" s="2" t="s">
        <v>7891</v>
      </c>
      <c r="AB267" s="2" t="s">
        <v>7891</v>
      </c>
      <c r="AC267" s="2" t="s">
        <v>7891</v>
      </c>
      <c r="AD267" s="2" t="s">
        <v>7891</v>
      </c>
      <c r="AE267" s="2" t="s">
        <v>7891</v>
      </c>
      <c r="AF267" s="2" t="s">
        <v>7891</v>
      </c>
      <c r="AG267" s="2" t="s">
        <v>7891</v>
      </c>
      <c r="AH267" s="2" t="s">
        <v>7891</v>
      </c>
      <c r="AI267" s="2" t="s">
        <v>7891</v>
      </c>
      <c r="AJ267" s="2" t="s">
        <v>7891</v>
      </c>
      <c r="AK267" s="2" t="s">
        <v>7891</v>
      </c>
      <c r="AL267" s="2" t="s">
        <v>7891</v>
      </c>
      <c r="AM267" s="2" t="s">
        <v>7891</v>
      </c>
      <c r="AN267" s="2" t="s">
        <v>7891</v>
      </c>
      <c r="AO267" s="2" t="s">
        <v>9978</v>
      </c>
      <c r="AP267" s="2" t="s">
        <v>9979</v>
      </c>
      <c r="AQ267" s="2" t="s">
        <v>7891</v>
      </c>
      <c r="AR267" s="2" t="s">
        <v>7891</v>
      </c>
      <c r="AS267" s="2" t="s">
        <v>7891</v>
      </c>
      <c r="AT267" s="2" t="s">
        <v>8331</v>
      </c>
      <c r="AU267" s="2">
        <v>2022</v>
      </c>
      <c r="AV267" s="2">
        <v>58</v>
      </c>
      <c r="AW267" s="2">
        <v>1</v>
      </c>
      <c r="AX267" s="2" t="s">
        <v>7891</v>
      </c>
      <c r="AY267" s="2" t="s">
        <v>7891</v>
      </c>
      <c r="AZ267" s="2" t="s">
        <v>7891</v>
      </c>
      <c r="BA267" s="2" t="s">
        <v>7891</v>
      </c>
      <c r="BB267" s="2">
        <v>113</v>
      </c>
      <c r="BC267" s="2">
        <v>129</v>
      </c>
      <c r="BD267" s="2">
        <v>1.4407833211001112E+16</v>
      </c>
      <c r="BE267" s="2" t="s">
        <v>9980</v>
      </c>
      <c r="BF267" s="2" t="s">
        <v>7891</v>
      </c>
      <c r="BG267" s="2" t="s">
        <v>7968</v>
      </c>
      <c r="BH267" s="2" t="s">
        <v>7891</v>
      </c>
      <c r="BI267" s="2" t="s">
        <v>7891</v>
      </c>
      <c r="BJ267" s="2" t="s">
        <v>7891</v>
      </c>
      <c r="BK267" s="2" t="s">
        <v>7891</v>
      </c>
      <c r="BL267" s="2" t="s">
        <v>7891</v>
      </c>
      <c r="BM267" s="2" t="s">
        <v>7891</v>
      </c>
      <c r="BN267" s="2" t="s">
        <v>7891</v>
      </c>
      <c r="BO267" s="2" t="s">
        <v>7891</v>
      </c>
      <c r="BP267" s="2" t="s">
        <v>7891</v>
      </c>
      <c r="BQ267" s="2" t="s">
        <v>7891</v>
      </c>
      <c r="BR267" s="2" t="s">
        <v>9981</v>
      </c>
    </row>
    <row r="268" spans="1:70" s="2" customFormat="1" ht="13" x14ac:dyDescent="0.3">
      <c r="A268" s="2" t="s">
        <v>3856</v>
      </c>
      <c r="B268" s="2" t="s">
        <v>2859</v>
      </c>
      <c r="C268" s="9">
        <v>2021</v>
      </c>
      <c r="D268" s="2" t="s">
        <v>2858</v>
      </c>
      <c r="E268" s="2" t="s">
        <v>2860</v>
      </c>
      <c r="F268" s="2" t="s">
        <v>2864</v>
      </c>
      <c r="G268" s="2" t="str">
        <f>"0893164X"</f>
        <v>0893164X</v>
      </c>
      <c r="I268" s="2" t="str">
        <f>"20210617"</f>
        <v>20210617</v>
      </c>
      <c r="N268" s="2" t="s">
        <v>2861</v>
      </c>
      <c r="O268" s="2" t="s">
        <v>2862</v>
      </c>
      <c r="P268" s="2" t="s">
        <v>441</v>
      </c>
      <c r="Q268" s="2" t="s">
        <v>1495</v>
      </c>
      <c r="R268" s="2" t="s">
        <v>2863</v>
      </c>
      <c r="T268" s="2" t="s">
        <v>2864</v>
      </c>
      <c r="U268" s="2" t="s">
        <v>2865</v>
      </c>
    </row>
    <row r="269" spans="1:70" s="2" customFormat="1" ht="13" x14ac:dyDescent="0.3">
      <c r="A269" s="2" t="s">
        <v>1827</v>
      </c>
      <c r="B269" s="2" t="s">
        <v>1139</v>
      </c>
      <c r="C269" s="10" t="str">
        <f>"2021"</f>
        <v>2021</v>
      </c>
      <c r="D269" s="2" t="s">
        <v>1138</v>
      </c>
      <c r="E269" s="2" t="s">
        <v>1140</v>
      </c>
      <c r="F269" s="2" t="s">
        <v>1143</v>
      </c>
      <c r="G269" s="2" t="str">
        <f>"15265161"</f>
        <v>15265161</v>
      </c>
      <c r="I269" s="2" t="str">
        <f>"Aug2021"</f>
        <v>Aug2021</v>
      </c>
      <c r="J269" s="2">
        <v>21</v>
      </c>
      <c r="K269" s="2">
        <v>8</v>
      </c>
      <c r="L269" s="2">
        <v>72</v>
      </c>
      <c r="M269" s="2">
        <v>3</v>
      </c>
      <c r="N269" s="2">
        <v>151633319</v>
      </c>
      <c r="O269" s="2" t="s">
        <v>1141</v>
      </c>
      <c r="P269" s="2" t="s">
        <v>874</v>
      </c>
      <c r="Q269" s="2" t="s">
        <v>467</v>
      </c>
      <c r="R269" s="2" t="s">
        <v>1142</v>
      </c>
      <c r="U269" s="2" t="s">
        <v>1144</v>
      </c>
    </row>
    <row r="270" spans="1:70" s="2" customFormat="1" ht="13" x14ac:dyDescent="0.3">
      <c r="A270" s="2" t="s">
        <v>11404</v>
      </c>
      <c r="B270" s="2" t="s">
        <v>11113</v>
      </c>
      <c r="C270" s="9" t="s">
        <v>7891</v>
      </c>
      <c r="D270" s="2" t="s">
        <v>11114</v>
      </c>
      <c r="E270" s="2" t="s">
        <v>11115</v>
      </c>
      <c r="U270" s="2" t="s">
        <v>7891</v>
      </c>
      <c r="V270" s="2" t="s">
        <v>11116</v>
      </c>
      <c r="W270" s="2" t="s">
        <v>7891</v>
      </c>
      <c r="X270" s="2" t="s">
        <v>7891</v>
      </c>
      <c r="Y270" s="2" t="s">
        <v>7891</v>
      </c>
      <c r="Z270" s="2" t="s">
        <v>7891</v>
      </c>
      <c r="AA270" s="2" t="s">
        <v>11117</v>
      </c>
      <c r="AB270" s="2" t="s">
        <v>11118</v>
      </c>
      <c r="AC270" s="2" t="s">
        <v>7891</v>
      </c>
      <c r="AD270" s="2" t="s">
        <v>7891</v>
      </c>
      <c r="AE270" s="2" t="s">
        <v>7891</v>
      </c>
      <c r="AF270" s="2" t="s">
        <v>7891</v>
      </c>
      <c r="AG270" s="2" t="s">
        <v>7891</v>
      </c>
      <c r="AH270" s="2" t="s">
        <v>7891</v>
      </c>
      <c r="AI270" s="2" t="s">
        <v>7891</v>
      </c>
      <c r="AJ270" s="2" t="s">
        <v>7891</v>
      </c>
      <c r="AK270" s="2" t="s">
        <v>7891</v>
      </c>
      <c r="AL270" s="2" t="s">
        <v>7891</v>
      </c>
      <c r="AM270" s="2" t="s">
        <v>7891</v>
      </c>
      <c r="AN270" s="2" t="s">
        <v>7891</v>
      </c>
      <c r="AO270" s="2" t="s">
        <v>11119</v>
      </c>
      <c r="AP270" s="2" t="s">
        <v>7891</v>
      </c>
      <c r="AQ270" s="2" t="s">
        <v>7891</v>
      </c>
      <c r="AR270" s="2" t="s">
        <v>7891</v>
      </c>
      <c r="AS270" s="2" t="s">
        <v>7891</v>
      </c>
      <c r="AT270" s="2" t="s">
        <v>9082</v>
      </c>
      <c r="AU270" s="2">
        <v>2020</v>
      </c>
      <c r="AV270" s="2">
        <v>46</v>
      </c>
      <c r="AW270" s="2">
        <v>5</v>
      </c>
      <c r="AX270" s="2" t="s">
        <v>7891</v>
      </c>
      <c r="AY270" s="2" t="s">
        <v>7891</v>
      </c>
      <c r="AZ270" s="2" t="s">
        <v>7891</v>
      </c>
      <c r="BA270" s="2" t="s">
        <v>7891</v>
      </c>
      <c r="BB270" s="2">
        <v>390</v>
      </c>
      <c r="BC270" s="2">
        <v>398</v>
      </c>
      <c r="BD270" s="2" t="s">
        <v>7891</v>
      </c>
      <c r="BE270" s="2" t="s">
        <v>11120</v>
      </c>
      <c r="BF270" s="2" t="s">
        <v>7891</v>
      </c>
      <c r="BG270" s="2" t="s">
        <v>7891</v>
      </c>
      <c r="BH270" s="2" t="s">
        <v>7891</v>
      </c>
      <c r="BI270" s="2" t="s">
        <v>7891</v>
      </c>
      <c r="BJ270" s="2" t="s">
        <v>7891</v>
      </c>
      <c r="BK270" s="2" t="s">
        <v>7891</v>
      </c>
      <c r="BL270" s="2" t="s">
        <v>7891</v>
      </c>
      <c r="BM270" s="2">
        <v>32571543</v>
      </c>
      <c r="BN270" s="2" t="s">
        <v>7891</v>
      </c>
      <c r="BO270" s="2" t="s">
        <v>7891</v>
      </c>
      <c r="BP270" s="2" t="s">
        <v>7891</v>
      </c>
      <c r="BQ270" s="2" t="s">
        <v>7891</v>
      </c>
      <c r="BR270" s="2" t="s">
        <v>11121</v>
      </c>
    </row>
    <row r="271" spans="1:70" s="2" customFormat="1" ht="13" x14ac:dyDescent="0.3">
      <c r="A271" s="2" t="s">
        <v>1827</v>
      </c>
      <c r="B271" s="2" t="s">
        <v>851</v>
      </c>
      <c r="C271" s="10" t="str">
        <f>"2020"</f>
        <v>2020</v>
      </c>
      <c r="D271" s="2" t="s">
        <v>850</v>
      </c>
      <c r="E271" s="2" t="s">
        <v>852</v>
      </c>
      <c r="F271" s="2" t="s">
        <v>855</v>
      </c>
      <c r="G271" s="2" t="str">
        <f>"00223999"</f>
        <v>00223999</v>
      </c>
      <c r="I271" s="2" t="str">
        <f>"Nov2020"</f>
        <v>Nov2020</v>
      </c>
      <c r="J271" s="2">
        <v>138</v>
      </c>
      <c r="M271" s="2">
        <v>1</v>
      </c>
      <c r="N271" s="2">
        <v>146346364</v>
      </c>
      <c r="O271" s="2" t="s">
        <v>853</v>
      </c>
      <c r="P271" s="2" t="s">
        <v>449</v>
      </c>
      <c r="Q271" s="2" t="s">
        <v>442</v>
      </c>
      <c r="R271" s="2" t="s">
        <v>854</v>
      </c>
      <c r="U271" s="2" t="s">
        <v>856</v>
      </c>
    </row>
    <row r="272" spans="1:70" s="2" customFormat="1" ht="13" x14ac:dyDescent="0.3">
      <c r="A272" s="2" t="s">
        <v>1827</v>
      </c>
      <c r="B272" s="2" t="s">
        <v>665</v>
      </c>
      <c r="C272" s="10">
        <v>2021</v>
      </c>
      <c r="D272" s="2" t="s">
        <v>664</v>
      </c>
      <c r="E272" s="2" t="s">
        <v>666</v>
      </c>
      <c r="F272" s="2" t="s">
        <v>671</v>
      </c>
      <c r="G272" s="2" t="str">
        <f>"0885579X"</f>
        <v>0885579X</v>
      </c>
      <c r="I272" s="2" t="str">
        <f>"Aug2021"</f>
        <v>Aug2021</v>
      </c>
      <c r="J272" s="2">
        <v>35</v>
      </c>
      <c r="K272" s="2">
        <v>4</v>
      </c>
      <c r="L272" s="2">
        <v>481</v>
      </c>
      <c r="M272" s="2">
        <v>13</v>
      </c>
      <c r="N272" s="2">
        <v>151819213</v>
      </c>
      <c r="O272" s="2" t="s">
        <v>667</v>
      </c>
      <c r="P272" s="2" t="s">
        <v>668</v>
      </c>
      <c r="Q272" s="2" t="s">
        <v>669</v>
      </c>
      <c r="R272" s="2" t="s">
        <v>670</v>
      </c>
      <c r="U272" s="2" t="s">
        <v>672</v>
      </c>
    </row>
    <row r="273" spans="1:70" s="2" customFormat="1" ht="13" x14ac:dyDescent="0.3">
      <c r="A273" s="2" t="s">
        <v>1827</v>
      </c>
      <c r="B273" s="2" t="s">
        <v>1526</v>
      </c>
      <c r="C273" s="10">
        <v>2021</v>
      </c>
      <c r="D273" s="2" t="s">
        <v>1525</v>
      </c>
      <c r="E273" s="2" t="s">
        <v>989</v>
      </c>
      <c r="G273" s="2" t="str">
        <f>"03630234"</f>
        <v>03630234</v>
      </c>
      <c r="I273" s="2" t="str">
        <f>"Jun2021"</f>
        <v>Jun2021</v>
      </c>
      <c r="J273" s="2">
        <v>51</v>
      </c>
      <c r="K273" s="2">
        <v>3</v>
      </c>
      <c r="L273" s="2">
        <v>528</v>
      </c>
      <c r="M273" s="2">
        <v>12</v>
      </c>
      <c r="N273" s="2">
        <v>151251465</v>
      </c>
      <c r="O273" s="2" t="s">
        <v>1527</v>
      </c>
      <c r="P273" s="2" t="s">
        <v>731</v>
      </c>
      <c r="Q273" s="2" t="s">
        <v>467</v>
      </c>
      <c r="U273" s="2" t="s">
        <v>1528</v>
      </c>
    </row>
    <row r="274" spans="1:70" s="2" customFormat="1" ht="13" x14ac:dyDescent="0.3">
      <c r="A274" s="2" t="s">
        <v>6816</v>
      </c>
      <c r="B274" s="2" t="s">
        <v>5609</v>
      </c>
      <c r="C274" s="9">
        <v>2021</v>
      </c>
      <c r="D274" s="2" t="s">
        <v>5608</v>
      </c>
      <c r="E274" s="2" t="s">
        <v>4744</v>
      </c>
      <c r="G274" s="2" t="s">
        <v>5610</v>
      </c>
      <c r="H274" s="2" t="s">
        <v>5611</v>
      </c>
      <c r="K274" s="11">
        <v>44350</v>
      </c>
      <c r="L274" s="2" t="s">
        <v>5612</v>
      </c>
      <c r="N274" s="2" t="s">
        <v>5613</v>
      </c>
    </row>
    <row r="275" spans="1:70" s="2" customFormat="1" ht="13" x14ac:dyDescent="0.3">
      <c r="A275" s="2" t="s">
        <v>7079</v>
      </c>
      <c r="B275" s="2" t="s">
        <v>7094</v>
      </c>
      <c r="C275" s="9">
        <v>2021</v>
      </c>
      <c r="D275" s="2" t="s">
        <v>7093</v>
      </c>
      <c r="E275" s="2" t="s">
        <v>7097</v>
      </c>
      <c r="G275" s="2" t="s">
        <v>7095</v>
      </c>
      <c r="H275" s="2" t="s">
        <v>7096</v>
      </c>
      <c r="K275" s="11">
        <v>44242</v>
      </c>
      <c r="L275" s="2" t="s">
        <v>7098</v>
      </c>
      <c r="N275" s="2" t="s">
        <v>7099</v>
      </c>
    </row>
    <row r="276" spans="1:70" s="2" customFormat="1" ht="13" x14ac:dyDescent="0.3">
      <c r="A276" s="2" t="s">
        <v>11404</v>
      </c>
      <c r="B276" s="2" t="s">
        <v>11322</v>
      </c>
      <c r="C276" s="9" t="s">
        <v>7891</v>
      </c>
      <c r="D276" s="2" t="s">
        <v>11323</v>
      </c>
      <c r="E276" s="2" t="s">
        <v>11324</v>
      </c>
      <c r="U276" s="2" t="s">
        <v>7891</v>
      </c>
      <c r="V276" s="2" t="s">
        <v>11325</v>
      </c>
      <c r="W276" s="2" t="s">
        <v>7891</v>
      </c>
      <c r="X276" s="2" t="s">
        <v>7891</v>
      </c>
      <c r="Y276" s="2" t="s">
        <v>7891</v>
      </c>
      <c r="Z276" s="2" t="s">
        <v>7891</v>
      </c>
      <c r="AA276" s="2" t="s">
        <v>7891</v>
      </c>
      <c r="AB276" s="2" t="s">
        <v>7891</v>
      </c>
      <c r="AC276" s="2" t="s">
        <v>7891</v>
      </c>
      <c r="AD276" s="2" t="s">
        <v>7891</v>
      </c>
      <c r="AE276" s="2" t="s">
        <v>7891</v>
      </c>
      <c r="AF276" s="2" t="s">
        <v>7891</v>
      </c>
      <c r="AG276" s="2" t="s">
        <v>7891</v>
      </c>
      <c r="AH276" s="2" t="s">
        <v>7891</v>
      </c>
      <c r="AI276" s="2" t="s">
        <v>7891</v>
      </c>
      <c r="AJ276" s="2" t="s">
        <v>7891</v>
      </c>
      <c r="AK276" s="2" t="s">
        <v>7891</v>
      </c>
      <c r="AL276" s="2" t="s">
        <v>7891</v>
      </c>
      <c r="AM276" s="2" t="s">
        <v>7891</v>
      </c>
      <c r="AN276" s="2" t="s">
        <v>7891</v>
      </c>
      <c r="AO276" s="2" t="s">
        <v>11326</v>
      </c>
      <c r="AP276" s="2" t="s">
        <v>7891</v>
      </c>
      <c r="AQ276" s="2" t="s">
        <v>7891</v>
      </c>
      <c r="AR276" s="2" t="s">
        <v>7891</v>
      </c>
      <c r="AS276" s="2" t="s">
        <v>7891</v>
      </c>
      <c r="AT276" s="2" t="s">
        <v>7891</v>
      </c>
      <c r="AU276" s="2">
        <v>2020</v>
      </c>
      <c r="AV276" s="2">
        <v>9</v>
      </c>
      <c r="AW276" s="2">
        <v>1</v>
      </c>
      <c r="AX276" s="2" t="s">
        <v>7891</v>
      </c>
      <c r="AY276" s="2" t="s">
        <v>7891</v>
      </c>
      <c r="AZ276" s="2" t="s">
        <v>7891</v>
      </c>
      <c r="BA276" s="2" t="s">
        <v>7891</v>
      </c>
      <c r="BB276" s="2" t="s">
        <v>7891</v>
      </c>
      <c r="BC276" s="2" t="s">
        <v>7891</v>
      </c>
      <c r="BD276" s="2" t="s">
        <v>7891</v>
      </c>
      <c r="BE276" s="2" t="s">
        <v>11327</v>
      </c>
      <c r="BF276" s="2" t="s">
        <v>7891</v>
      </c>
      <c r="BG276" s="2" t="s">
        <v>7891</v>
      </c>
      <c r="BH276" s="2" t="s">
        <v>7891</v>
      </c>
      <c r="BI276" s="2" t="s">
        <v>7891</v>
      </c>
      <c r="BJ276" s="2" t="s">
        <v>7891</v>
      </c>
      <c r="BK276" s="2" t="s">
        <v>7891</v>
      </c>
      <c r="BL276" s="2" t="s">
        <v>7891</v>
      </c>
      <c r="BM276" s="2" t="s">
        <v>7891</v>
      </c>
      <c r="BN276" s="2" t="s">
        <v>7891</v>
      </c>
      <c r="BO276" s="2" t="s">
        <v>7891</v>
      </c>
      <c r="BP276" s="2" t="s">
        <v>7891</v>
      </c>
      <c r="BQ276" s="2" t="s">
        <v>7891</v>
      </c>
      <c r="BR276" s="2" t="s">
        <v>11328</v>
      </c>
    </row>
    <row r="277" spans="1:70" s="2" customFormat="1" ht="13" x14ac:dyDescent="0.3">
      <c r="A277" s="2" t="s">
        <v>11404</v>
      </c>
      <c r="B277" s="2" t="s">
        <v>9982</v>
      </c>
      <c r="C277" s="9" t="s">
        <v>7891</v>
      </c>
      <c r="D277" s="2" t="s">
        <v>9983</v>
      </c>
      <c r="E277" s="2" t="s">
        <v>9984</v>
      </c>
      <c r="U277" s="2" t="s">
        <v>7891</v>
      </c>
      <c r="V277" s="2" t="s">
        <v>9985</v>
      </c>
      <c r="W277" s="2" t="s">
        <v>7891</v>
      </c>
      <c r="X277" s="2" t="s">
        <v>7891</v>
      </c>
      <c r="Y277" s="2" t="s">
        <v>7891</v>
      </c>
      <c r="Z277" s="2" t="s">
        <v>7891</v>
      </c>
      <c r="AA277" s="2" t="s">
        <v>9986</v>
      </c>
      <c r="AB277" s="2" t="s">
        <v>9987</v>
      </c>
      <c r="AC277" s="2" t="s">
        <v>7891</v>
      </c>
      <c r="AD277" s="2" t="s">
        <v>7891</v>
      </c>
      <c r="AE277" s="2" t="s">
        <v>7891</v>
      </c>
      <c r="AF277" s="2" t="s">
        <v>7891</v>
      </c>
      <c r="AG277" s="2" t="s">
        <v>7891</v>
      </c>
      <c r="AH277" s="2" t="s">
        <v>7891</v>
      </c>
      <c r="AI277" s="2" t="s">
        <v>7891</v>
      </c>
      <c r="AJ277" s="2" t="s">
        <v>7891</v>
      </c>
      <c r="AK277" s="2" t="s">
        <v>7891</v>
      </c>
      <c r="AL277" s="2" t="s">
        <v>7891</v>
      </c>
      <c r="AM277" s="2" t="s">
        <v>7891</v>
      </c>
      <c r="AN277" s="2" t="s">
        <v>7891</v>
      </c>
      <c r="AO277" s="2" t="s">
        <v>9988</v>
      </c>
      <c r="AP277" s="2" t="s">
        <v>9989</v>
      </c>
      <c r="AQ277" s="2" t="s">
        <v>7891</v>
      </c>
      <c r="AR277" s="2" t="s">
        <v>7891</v>
      </c>
      <c r="AS277" s="2" t="s">
        <v>7891</v>
      </c>
      <c r="AT277" s="2" t="s">
        <v>7916</v>
      </c>
      <c r="AU277" s="2">
        <v>2021</v>
      </c>
      <c r="AV277" s="2">
        <v>45</v>
      </c>
      <c r="AW277" s="2">
        <v>2</v>
      </c>
      <c r="AX277" s="2" t="s">
        <v>7891</v>
      </c>
      <c r="AY277" s="2" t="s">
        <v>7891</v>
      </c>
      <c r="AZ277" s="2" t="s">
        <v>7891</v>
      </c>
      <c r="BA277" s="2" t="s">
        <v>7891</v>
      </c>
      <c r="BB277" s="2">
        <v>93</v>
      </c>
      <c r="BC277" s="2">
        <v>97</v>
      </c>
      <c r="BD277" s="2" t="s">
        <v>9990</v>
      </c>
      <c r="BE277" s="2" t="s">
        <v>9991</v>
      </c>
      <c r="BF277" s="2" t="s">
        <v>7891</v>
      </c>
      <c r="BG277" s="2" t="s">
        <v>7891</v>
      </c>
      <c r="BH277" s="2" t="s">
        <v>7891</v>
      </c>
      <c r="BI277" s="2" t="s">
        <v>7891</v>
      </c>
      <c r="BJ277" s="2" t="s">
        <v>7891</v>
      </c>
      <c r="BK277" s="2" t="s">
        <v>7891</v>
      </c>
      <c r="BL277" s="2" t="s">
        <v>7891</v>
      </c>
      <c r="BM277" s="2" t="s">
        <v>7891</v>
      </c>
      <c r="BN277" s="2" t="s">
        <v>7891</v>
      </c>
      <c r="BO277" s="2" t="s">
        <v>7891</v>
      </c>
      <c r="BP277" s="2" t="s">
        <v>7891</v>
      </c>
      <c r="BQ277" s="2" t="s">
        <v>7891</v>
      </c>
      <c r="BR277" s="2" t="s">
        <v>9992</v>
      </c>
    </row>
    <row r="278" spans="1:70" s="2" customFormat="1" ht="13" x14ac:dyDescent="0.3">
      <c r="A278" s="2" t="s">
        <v>3856</v>
      </c>
      <c r="B278" s="2" t="s">
        <v>3825</v>
      </c>
      <c r="C278" s="9">
        <v>2021</v>
      </c>
      <c r="D278" s="2" t="s">
        <v>3824</v>
      </c>
      <c r="E278" s="2" t="s">
        <v>3826</v>
      </c>
      <c r="F278" s="2" t="s">
        <v>3830</v>
      </c>
      <c r="G278" s="2" t="str">
        <f>"23264500"</f>
        <v>23264500</v>
      </c>
      <c r="H278" s="2" t="str">
        <f>"9781433894909"</f>
        <v>9781433894909</v>
      </c>
      <c r="I278" s="2" t="str">
        <f>"20210601"</f>
        <v>20210601</v>
      </c>
      <c r="J278" s="2">
        <v>8</v>
      </c>
      <c r="K278" s="2">
        <v>2</v>
      </c>
      <c r="L278" s="2">
        <v>98</v>
      </c>
      <c r="M278" s="2">
        <v>14</v>
      </c>
      <c r="N278" s="2" t="s">
        <v>3827</v>
      </c>
      <c r="O278" s="2" t="s">
        <v>3828</v>
      </c>
      <c r="P278" s="2" t="s">
        <v>2044</v>
      </c>
      <c r="Q278" s="2" t="s">
        <v>1495</v>
      </c>
      <c r="R278" s="2" t="s">
        <v>3829</v>
      </c>
      <c r="T278" s="2" t="s">
        <v>3830</v>
      </c>
      <c r="U278" s="2" t="s">
        <v>3831</v>
      </c>
    </row>
    <row r="279" spans="1:70" s="2" customFormat="1" ht="13" x14ac:dyDescent="0.3">
      <c r="A279" s="2" t="s">
        <v>6816</v>
      </c>
      <c r="B279" s="2" t="s">
        <v>5012</v>
      </c>
      <c r="C279" s="9">
        <v>2021</v>
      </c>
      <c r="D279" s="2" t="s">
        <v>5011</v>
      </c>
      <c r="E279" s="2" t="s">
        <v>5015</v>
      </c>
      <c r="G279" s="2" t="s">
        <v>5013</v>
      </c>
      <c r="H279" s="2" t="s">
        <v>5014</v>
      </c>
      <c r="K279" s="11">
        <v>44068</v>
      </c>
      <c r="L279" s="2" t="s">
        <v>5016</v>
      </c>
      <c r="N279" s="2" t="s">
        <v>5017</v>
      </c>
    </row>
    <row r="280" spans="1:70" s="2" customFormat="1" ht="13" x14ac:dyDescent="0.3">
      <c r="A280" s="2" t="s">
        <v>6816</v>
      </c>
      <c r="B280" s="2" t="s">
        <v>4960</v>
      </c>
      <c r="C280" s="9">
        <v>2021</v>
      </c>
      <c r="D280" s="2" t="s">
        <v>4959</v>
      </c>
      <c r="E280" s="2" t="s">
        <v>4137</v>
      </c>
      <c r="G280" s="2" t="s">
        <v>4961</v>
      </c>
      <c r="H280" s="2" t="s">
        <v>4962</v>
      </c>
      <c r="K280" s="11">
        <v>44379</v>
      </c>
      <c r="L280" s="2" t="s">
        <v>4963</v>
      </c>
      <c r="N280" s="2" t="s">
        <v>4964</v>
      </c>
    </row>
    <row r="281" spans="1:70" s="2" customFormat="1" ht="13" x14ac:dyDescent="0.3">
      <c r="A281" s="2" t="s">
        <v>7212</v>
      </c>
      <c r="B281" s="2" t="s">
        <v>5672</v>
      </c>
      <c r="C281" s="9">
        <v>2021</v>
      </c>
      <c r="D281" s="2" t="s">
        <v>5671</v>
      </c>
      <c r="E281" s="2" t="s">
        <v>4137</v>
      </c>
      <c r="G281" s="2" t="s">
        <v>5673</v>
      </c>
      <c r="H281" s="2" t="s">
        <v>5674</v>
      </c>
      <c r="K281" s="11">
        <v>44289</v>
      </c>
      <c r="L281" s="2" t="s">
        <v>5675</v>
      </c>
      <c r="N281" s="2" t="s">
        <v>5676</v>
      </c>
    </row>
    <row r="282" spans="1:70" s="2" customFormat="1" ht="13" x14ac:dyDescent="0.3">
      <c r="A282" s="2" t="s">
        <v>2013</v>
      </c>
      <c r="B282" s="2" t="s">
        <v>1993</v>
      </c>
      <c r="C282" s="10" t="str">
        <f>"2021"</f>
        <v>2021</v>
      </c>
      <c r="D282" s="2" t="s">
        <v>1992</v>
      </c>
      <c r="E282" s="2" t="s">
        <v>592</v>
      </c>
      <c r="F282" s="2" t="s">
        <v>1996</v>
      </c>
      <c r="G282" s="2" t="str">
        <f>"01650327"</f>
        <v>01650327</v>
      </c>
      <c r="I282" s="2" t="str">
        <f>"Dec2021"</f>
        <v>Dec2021</v>
      </c>
      <c r="J282" s="2">
        <v>295</v>
      </c>
      <c r="L282" s="2">
        <v>63</v>
      </c>
      <c r="M282" s="2">
        <v>9</v>
      </c>
      <c r="N282" s="2">
        <v>153096259</v>
      </c>
      <c r="O282" s="2" t="s">
        <v>1994</v>
      </c>
      <c r="P282" s="2" t="s">
        <v>449</v>
      </c>
      <c r="Q282" s="2" t="s">
        <v>442</v>
      </c>
      <c r="R282" s="2" t="s">
        <v>1995</v>
      </c>
      <c r="U282" s="2" t="s">
        <v>1997</v>
      </c>
    </row>
    <row r="283" spans="1:70" s="2" customFormat="1" ht="13" x14ac:dyDescent="0.3">
      <c r="A283" s="2" t="s">
        <v>1827</v>
      </c>
      <c r="B283" s="2" t="s">
        <v>1789</v>
      </c>
      <c r="C283" s="10" t="str">
        <f>"2021"</f>
        <v>2021</v>
      </c>
      <c r="D283" s="2" t="s">
        <v>1788</v>
      </c>
      <c r="E283" s="2" t="s">
        <v>1436</v>
      </c>
      <c r="G283" s="2" t="str">
        <f>"01964895"</f>
        <v>01964895</v>
      </c>
      <c r="I283" s="2" t="str">
        <f>"Apr2021"</f>
        <v>Apr2021</v>
      </c>
      <c r="J283" s="2">
        <v>51</v>
      </c>
      <c r="K283" s="2">
        <v>2</v>
      </c>
      <c r="L283" s="2">
        <v>20</v>
      </c>
      <c r="M283" s="2">
        <v>0</v>
      </c>
      <c r="N283" s="2">
        <v>149270891</v>
      </c>
      <c r="P283" s="2" t="s">
        <v>1437</v>
      </c>
      <c r="Q283" s="2" t="s">
        <v>1790</v>
      </c>
      <c r="R283" s="2" t="s">
        <v>1791</v>
      </c>
      <c r="U283" s="2" t="s">
        <v>1792</v>
      </c>
    </row>
    <row r="284" spans="1:70" s="2" customFormat="1" ht="13" x14ac:dyDescent="0.3">
      <c r="A284" s="2" t="s">
        <v>6816</v>
      </c>
      <c r="B284" s="2" t="s">
        <v>4159</v>
      </c>
      <c r="C284" s="9">
        <v>2022</v>
      </c>
      <c r="D284" s="2" t="s">
        <v>4158</v>
      </c>
      <c r="E284" s="2" t="s">
        <v>4157</v>
      </c>
      <c r="G284" s="2" t="s">
        <v>4160</v>
      </c>
      <c r="H284" s="2" t="s">
        <v>4161</v>
      </c>
      <c r="K284" s="11">
        <v>44686</v>
      </c>
    </row>
    <row r="285" spans="1:70" s="2" customFormat="1" ht="13" x14ac:dyDescent="0.3">
      <c r="A285" s="2" t="s">
        <v>6816</v>
      </c>
      <c r="B285" s="2" t="s">
        <v>4219</v>
      </c>
      <c r="C285" s="9">
        <v>2021</v>
      </c>
      <c r="D285" s="2" t="s">
        <v>4218</v>
      </c>
      <c r="E285" s="2" t="s">
        <v>4222</v>
      </c>
      <c r="G285" s="2" t="s">
        <v>4220</v>
      </c>
      <c r="H285" s="2" t="s">
        <v>4221</v>
      </c>
      <c r="K285" s="11">
        <v>44365</v>
      </c>
      <c r="N285" s="2" t="s">
        <v>4223</v>
      </c>
    </row>
    <row r="286" spans="1:70" s="2" customFormat="1" ht="13" x14ac:dyDescent="0.3">
      <c r="A286" s="2" t="s">
        <v>11404</v>
      </c>
      <c r="B286" s="2" t="s">
        <v>8456</v>
      </c>
      <c r="C286" s="9" t="s">
        <v>7891</v>
      </c>
      <c r="D286" s="2" t="s">
        <v>5296</v>
      </c>
      <c r="E286" s="2" t="s">
        <v>8457</v>
      </c>
      <c r="U286" s="2" t="s">
        <v>7891</v>
      </c>
      <c r="V286" s="2" t="s">
        <v>8458</v>
      </c>
      <c r="W286" s="2" t="s">
        <v>7891</v>
      </c>
      <c r="X286" s="2" t="s">
        <v>7891</v>
      </c>
      <c r="Y286" s="2" t="s">
        <v>7891</v>
      </c>
      <c r="Z286" s="2" t="s">
        <v>7891</v>
      </c>
      <c r="AA286" s="2" t="s">
        <v>7891</v>
      </c>
      <c r="AB286" s="2" t="s">
        <v>7891</v>
      </c>
      <c r="AC286" s="2" t="s">
        <v>7891</v>
      </c>
      <c r="AD286" s="2" t="s">
        <v>7891</v>
      </c>
      <c r="AE286" s="2" t="s">
        <v>7891</v>
      </c>
      <c r="AF286" s="2" t="s">
        <v>7891</v>
      </c>
      <c r="AG286" s="2" t="s">
        <v>7891</v>
      </c>
      <c r="AH286" s="2" t="s">
        <v>7891</v>
      </c>
      <c r="AI286" s="2" t="s">
        <v>7891</v>
      </c>
      <c r="AJ286" s="2" t="s">
        <v>7891</v>
      </c>
      <c r="AK286" s="2" t="s">
        <v>7891</v>
      </c>
      <c r="AL286" s="2" t="s">
        <v>7891</v>
      </c>
      <c r="AM286" s="2" t="s">
        <v>7891</v>
      </c>
      <c r="AN286" s="2" t="s">
        <v>7891</v>
      </c>
      <c r="AO286" s="2" t="s">
        <v>8459</v>
      </c>
      <c r="AP286" s="2" t="s">
        <v>8460</v>
      </c>
      <c r="AQ286" s="2" t="s">
        <v>7891</v>
      </c>
      <c r="AR286" s="2" t="s">
        <v>7891</v>
      </c>
      <c r="AS286" s="2" t="s">
        <v>7891</v>
      </c>
      <c r="AT286" s="2" t="s">
        <v>8461</v>
      </c>
      <c r="AU286" s="2">
        <v>2022</v>
      </c>
      <c r="AV286" s="2">
        <v>220</v>
      </c>
      <c r="AW286" s="2">
        <v>2</v>
      </c>
      <c r="AX286" s="2" t="s">
        <v>7891</v>
      </c>
      <c r="AY286" s="2" t="s">
        <v>7891</v>
      </c>
      <c r="AZ286" s="2" t="s">
        <v>7891</v>
      </c>
      <c r="BA286" s="2" t="s">
        <v>7891</v>
      </c>
      <c r="BB286" s="2" t="s">
        <v>7891</v>
      </c>
      <c r="BC286" s="2" t="s">
        <v>7891</v>
      </c>
      <c r="BD286" s="2" t="s">
        <v>8462</v>
      </c>
      <c r="BE286" s="2" t="s">
        <v>5302</v>
      </c>
      <c r="BF286" s="2" t="s">
        <v>7891</v>
      </c>
      <c r="BG286" s="2" t="s">
        <v>7891</v>
      </c>
      <c r="BH286" s="2" t="s">
        <v>7891</v>
      </c>
      <c r="BI286" s="2" t="s">
        <v>7891</v>
      </c>
      <c r="BJ286" s="2" t="s">
        <v>7891</v>
      </c>
      <c r="BK286" s="2" t="s">
        <v>7891</v>
      </c>
      <c r="BL286" s="2" t="s">
        <v>7891</v>
      </c>
      <c r="BM286" s="2">
        <v>35137093</v>
      </c>
      <c r="BN286" s="2" t="s">
        <v>7891</v>
      </c>
      <c r="BO286" s="2" t="s">
        <v>7891</v>
      </c>
      <c r="BP286" s="2" t="s">
        <v>7891</v>
      </c>
      <c r="BQ286" s="2" t="s">
        <v>7891</v>
      </c>
      <c r="BR286" s="2" t="s">
        <v>8463</v>
      </c>
    </row>
    <row r="287" spans="1:70" s="2" customFormat="1" ht="13" x14ac:dyDescent="0.3">
      <c r="A287" s="2" t="s">
        <v>1827</v>
      </c>
      <c r="B287" s="2" t="s">
        <v>1357</v>
      </c>
      <c r="C287" s="10" t="str">
        <f>"2021"</f>
        <v>2021</v>
      </c>
      <c r="D287" s="2" t="s">
        <v>1356</v>
      </c>
      <c r="E287" s="2" t="s">
        <v>1358</v>
      </c>
      <c r="F287" s="2" t="s">
        <v>1361</v>
      </c>
      <c r="G287" s="2" t="str">
        <f>"15443191"</f>
        <v>15443191</v>
      </c>
      <c r="I287" s="2" t="str">
        <f>"May2021"</f>
        <v>May2021</v>
      </c>
      <c r="J287" s="2">
        <v>61</v>
      </c>
      <c r="K287" s="2">
        <v>3</v>
      </c>
      <c r="L287" s="2">
        <v>308</v>
      </c>
      <c r="M287" s="2">
        <v>8</v>
      </c>
      <c r="N287" s="2">
        <v>150082715</v>
      </c>
      <c r="O287" s="2" t="s">
        <v>1359</v>
      </c>
      <c r="P287" s="2" t="s">
        <v>449</v>
      </c>
      <c r="Q287" s="2" t="s">
        <v>442</v>
      </c>
      <c r="R287" s="2" t="s">
        <v>1360</v>
      </c>
      <c r="U287" s="2" t="s">
        <v>1362</v>
      </c>
    </row>
    <row r="288" spans="1:70" s="2" customFormat="1" ht="13" x14ac:dyDescent="0.3">
      <c r="A288" s="2" t="s">
        <v>3856</v>
      </c>
      <c r="B288" s="2" t="s">
        <v>3478</v>
      </c>
      <c r="C288" s="9">
        <v>2020</v>
      </c>
      <c r="D288" s="2" t="s">
        <v>3477</v>
      </c>
      <c r="E288" s="2" t="s">
        <v>2395</v>
      </c>
      <c r="F288" s="2" t="s">
        <v>3482</v>
      </c>
      <c r="G288" s="2" t="str">
        <f>"13594184"</f>
        <v>13594184</v>
      </c>
      <c r="I288" s="2" t="str">
        <f>"20210601"</f>
        <v>20210601</v>
      </c>
      <c r="J288" s="2">
        <v>26</v>
      </c>
      <c r="K288" s="2">
        <v>6</v>
      </c>
      <c r="L288" s="2">
        <v>2126</v>
      </c>
      <c r="M288" s="2">
        <v>11</v>
      </c>
      <c r="N288" s="2" t="s">
        <v>3479</v>
      </c>
      <c r="O288" s="2" t="s">
        <v>3480</v>
      </c>
      <c r="P288" s="2" t="s">
        <v>2398</v>
      </c>
      <c r="Q288" s="2" t="s">
        <v>1495</v>
      </c>
      <c r="R288" s="2" t="s">
        <v>3481</v>
      </c>
      <c r="T288" s="2" t="s">
        <v>3482</v>
      </c>
      <c r="U288" s="2" t="s">
        <v>3483</v>
      </c>
    </row>
    <row r="289" spans="1:70" s="2" customFormat="1" ht="13" x14ac:dyDescent="0.3">
      <c r="A289" s="2" t="s">
        <v>1827</v>
      </c>
      <c r="B289" s="2" t="s">
        <v>681</v>
      </c>
      <c r="C289" s="10" t="str">
        <f>"2021"</f>
        <v>2021</v>
      </c>
      <c r="D289" s="2" t="s">
        <v>680</v>
      </c>
      <c r="E289" s="2" t="s">
        <v>682</v>
      </c>
      <c r="F289" s="2" t="s">
        <v>685</v>
      </c>
      <c r="G289" s="2" t="str">
        <f>"08862605"</f>
        <v>08862605</v>
      </c>
      <c r="I289" s="2" t="str">
        <f>"Apr2021"</f>
        <v>Apr2021</v>
      </c>
      <c r="J289" s="2">
        <v>36</v>
      </c>
      <c r="K289" s="8">
        <v>44780</v>
      </c>
      <c r="L289" s="2">
        <v>3496</v>
      </c>
      <c r="M289" s="2">
        <v>18</v>
      </c>
      <c r="N289" s="2">
        <v>149379521</v>
      </c>
      <c r="O289" s="2" t="s">
        <v>683</v>
      </c>
      <c r="P289" s="2" t="s">
        <v>481</v>
      </c>
      <c r="Q289" s="2" t="s">
        <v>442</v>
      </c>
      <c r="R289" s="2" t="s">
        <v>684</v>
      </c>
      <c r="U289" s="2" t="s">
        <v>686</v>
      </c>
    </row>
    <row r="290" spans="1:70" s="2" customFormat="1" ht="13" x14ac:dyDescent="0.3">
      <c r="A290" s="2" t="s">
        <v>11404</v>
      </c>
      <c r="B290" s="2" t="s">
        <v>10001</v>
      </c>
      <c r="C290" s="9" t="s">
        <v>7891</v>
      </c>
      <c r="D290" s="2" t="s">
        <v>10002</v>
      </c>
      <c r="E290" s="2" t="s">
        <v>10003</v>
      </c>
      <c r="U290" s="2" t="s">
        <v>7891</v>
      </c>
      <c r="V290" s="2" t="s">
        <v>10004</v>
      </c>
      <c r="W290" s="2" t="s">
        <v>7891</v>
      </c>
      <c r="X290" s="2" t="s">
        <v>7891</v>
      </c>
      <c r="Y290" s="2" t="s">
        <v>7891</v>
      </c>
      <c r="Z290" s="2" t="s">
        <v>7891</v>
      </c>
      <c r="AA290" s="2" t="s">
        <v>7891</v>
      </c>
      <c r="AB290" s="2" t="s">
        <v>7891</v>
      </c>
      <c r="AC290" s="2" t="s">
        <v>7891</v>
      </c>
      <c r="AD290" s="2" t="s">
        <v>7891</v>
      </c>
      <c r="AE290" s="2" t="s">
        <v>7891</v>
      </c>
      <c r="AF290" s="2" t="s">
        <v>7891</v>
      </c>
      <c r="AG290" s="2" t="s">
        <v>7891</v>
      </c>
      <c r="AH290" s="2" t="s">
        <v>7891</v>
      </c>
      <c r="AI290" s="2" t="s">
        <v>7891</v>
      </c>
      <c r="AJ290" s="2" t="s">
        <v>7891</v>
      </c>
      <c r="AK290" s="2" t="s">
        <v>7891</v>
      </c>
      <c r="AL290" s="2" t="s">
        <v>7891</v>
      </c>
      <c r="AM290" s="2" t="s">
        <v>7891</v>
      </c>
      <c r="AN290" s="2" t="s">
        <v>7891</v>
      </c>
      <c r="AO290" s="2" t="s">
        <v>10005</v>
      </c>
      <c r="AP290" s="2" t="s">
        <v>10006</v>
      </c>
      <c r="AQ290" s="2" t="s">
        <v>7891</v>
      </c>
      <c r="AR290" s="2" t="s">
        <v>7891</v>
      </c>
      <c r="AS290" s="2" t="s">
        <v>7891</v>
      </c>
      <c r="AT290" s="2" t="s">
        <v>10007</v>
      </c>
      <c r="AU290" s="2">
        <v>2021</v>
      </c>
      <c r="AV290" s="2">
        <v>13</v>
      </c>
      <c r="AW290" s="2">
        <v>2</v>
      </c>
      <c r="AX290" s="2" t="s">
        <v>7891</v>
      </c>
      <c r="AY290" s="2" t="s">
        <v>7891</v>
      </c>
      <c r="AZ290" s="2" t="s">
        <v>7891</v>
      </c>
      <c r="BA290" s="2" t="s">
        <v>7891</v>
      </c>
      <c r="BB290" s="2">
        <v>54</v>
      </c>
      <c r="BC290" s="2">
        <v>59</v>
      </c>
      <c r="BD290" s="2" t="s">
        <v>7891</v>
      </c>
      <c r="BE290" s="2" t="s">
        <v>10008</v>
      </c>
      <c r="BF290" s="2" t="s">
        <v>7891</v>
      </c>
      <c r="BG290" s="2" t="s">
        <v>7891</v>
      </c>
      <c r="BH290" s="2" t="s">
        <v>7891</v>
      </c>
      <c r="BI290" s="2" t="s">
        <v>7891</v>
      </c>
      <c r="BJ290" s="2" t="s">
        <v>7891</v>
      </c>
      <c r="BK290" s="2" t="s">
        <v>7891</v>
      </c>
      <c r="BL290" s="2" t="s">
        <v>7891</v>
      </c>
      <c r="BM290" s="2" t="s">
        <v>7891</v>
      </c>
      <c r="BN290" s="2" t="s">
        <v>7891</v>
      </c>
      <c r="BO290" s="2" t="s">
        <v>7891</v>
      </c>
      <c r="BP290" s="2" t="s">
        <v>7891</v>
      </c>
      <c r="BQ290" s="2" t="s">
        <v>7891</v>
      </c>
      <c r="BR290" s="2" t="s">
        <v>10009</v>
      </c>
    </row>
    <row r="291" spans="1:70" s="2" customFormat="1" ht="13" x14ac:dyDescent="0.3">
      <c r="A291" s="2" t="s">
        <v>11413</v>
      </c>
      <c r="B291" s="2" t="s">
        <v>11783</v>
      </c>
      <c r="C291" s="9" t="s">
        <v>7891</v>
      </c>
      <c r="D291" s="2" t="s">
        <v>7878</v>
      </c>
      <c r="E291" s="2" t="s">
        <v>11784</v>
      </c>
      <c r="U291" s="2" t="s">
        <v>7891</v>
      </c>
      <c r="V291" s="2" t="s">
        <v>11785</v>
      </c>
      <c r="W291" s="2" t="s">
        <v>7891</v>
      </c>
      <c r="X291" s="2" t="s">
        <v>7891</v>
      </c>
      <c r="Y291" s="2" t="s">
        <v>7891</v>
      </c>
      <c r="Z291" s="2" t="s">
        <v>7891</v>
      </c>
      <c r="AA291" s="2" t="s">
        <v>7891</v>
      </c>
      <c r="AB291" s="2" t="s">
        <v>11786</v>
      </c>
      <c r="AC291" s="2" t="s">
        <v>7891</v>
      </c>
      <c r="AD291" s="2" t="s">
        <v>7891</v>
      </c>
      <c r="AE291" s="2" t="s">
        <v>7891</v>
      </c>
      <c r="AF291" s="2" t="s">
        <v>7891</v>
      </c>
      <c r="AG291" s="2" t="s">
        <v>7891</v>
      </c>
      <c r="AH291" s="2" t="s">
        <v>7891</v>
      </c>
      <c r="AI291" s="2" t="s">
        <v>7891</v>
      </c>
      <c r="AJ291" s="2" t="s">
        <v>7891</v>
      </c>
      <c r="AK291" s="2" t="s">
        <v>7891</v>
      </c>
      <c r="AL291" s="2" t="s">
        <v>7891</v>
      </c>
      <c r="AM291" s="2" t="s">
        <v>7891</v>
      </c>
      <c r="AN291" s="2" t="s">
        <v>7891</v>
      </c>
      <c r="AO291" s="2" t="s">
        <v>11787</v>
      </c>
      <c r="AP291" s="2" t="s">
        <v>11788</v>
      </c>
      <c r="AQ291" s="2" t="s">
        <v>7891</v>
      </c>
      <c r="AR291" s="2" t="s">
        <v>7891</v>
      </c>
      <c r="AS291" s="2" t="s">
        <v>7891</v>
      </c>
      <c r="AT291" s="2" t="s">
        <v>7916</v>
      </c>
      <c r="AU291" s="2">
        <v>2021</v>
      </c>
      <c r="AV291" s="2">
        <v>199</v>
      </c>
      <c r="AW291" s="2" t="s">
        <v>7891</v>
      </c>
      <c r="AX291" s="2" t="s">
        <v>7891</v>
      </c>
      <c r="AY291" s="2" t="s">
        <v>7891</v>
      </c>
      <c r="AZ291" s="2" t="s">
        <v>7891</v>
      </c>
      <c r="BA291" s="2" t="s">
        <v>7891</v>
      </c>
      <c r="BB291" s="2" t="s">
        <v>7891</v>
      </c>
      <c r="BC291" s="2" t="s">
        <v>7891</v>
      </c>
      <c r="BD291" s="2">
        <v>105127</v>
      </c>
      <c r="BE291" s="2" t="s">
        <v>7880</v>
      </c>
      <c r="BF291" s="2" t="s">
        <v>7891</v>
      </c>
      <c r="BG291" s="2" t="s">
        <v>10364</v>
      </c>
      <c r="BH291" s="2" t="s">
        <v>7891</v>
      </c>
      <c r="BI291" s="2" t="s">
        <v>7891</v>
      </c>
      <c r="BJ291" s="2" t="s">
        <v>7891</v>
      </c>
      <c r="BK291" s="2" t="s">
        <v>7891</v>
      </c>
      <c r="BL291" s="2" t="s">
        <v>7891</v>
      </c>
      <c r="BM291" s="2" t="s">
        <v>7891</v>
      </c>
      <c r="BN291" s="2" t="s">
        <v>7891</v>
      </c>
      <c r="BO291" s="2" t="s">
        <v>7891</v>
      </c>
      <c r="BP291" s="2" t="s">
        <v>7891</v>
      </c>
      <c r="BQ291" s="2" t="s">
        <v>7891</v>
      </c>
      <c r="BR291" s="2" t="s">
        <v>11789</v>
      </c>
    </row>
    <row r="292" spans="1:70" s="2" customFormat="1" ht="13" x14ac:dyDescent="0.3">
      <c r="A292" s="2" t="s">
        <v>404</v>
      </c>
      <c r="B292" s="2" t="s">
        <v>394</v>
      </c>
      <c r="C292" s="6" t="s">
        <v>23</v>
      </c>
      <c r="D292" s="2" t="s">
        <v>392</v>
      </c>
      <c r="E292" s="2" t="s">
        <v>399</v>
      </c>
      <c r="F292" s="2" t="s">
        <v>393</v>
      </c>
      <c r="H292" s="2" t="s">
        <v>395</v>
      </c>
      <c r="I292" s="2" t="s">
        <v>396</v>
      </c>
      <c r="J292" s="2" t="s">
        <v>14</v>
      </c>
      <c r="M292" s="2" t="s">
        <v>397</v>
      </c>
      <c r="O292" s="2" t="s">
        <v>18</v>
      </c>
      <c r="P292" s="2" t="s">
        <v>18</v>
      </c>
      <c r="R292" s="2" t="s">
        <v>20</v>
      </c>
      <c r="S292" s="2" t="s">
        <v>398</v>
      </c>
      <c r="U292" s="2" t="s">
        <v>23</v>
      </c>
      <c r="V292" s="2" t="s">
        <v>400</v>
      </c>
      <c r="W292" s="2" t="s">
        <v>401</v>
      </c>
      <c r="Z292" s="2" t="s">
        <v>245</v>
      </c>
      <c r="AA292" s="2" t="s">
        <v>402</v>
      </c>
      <c r="AC292" s="2" t="s">
        <v>403</v>
      </c>
      <c r="AD292" s="2" t="s">
        <v>30</v>
      </c>
    </row>
    <row r="293" spans="1:70" s="2" customFormat="1" ht="13" x14ac:dyDescent="0.3">
      <c r="A293" s="2" t="s">
        <v>1827</v>
      </c>
      <c r="B293" s="2" t="s">
        <v>1277</v>
      </c>
      <c r="C293" s="10" t="str">
        <f>"2021"</f>
        <v>2021</v>
      </c>
      <c r="D293" s="2" t="s">
        <v>1276</v>
      </c>
      <c r="E293" s="2" t="s">
        <v>1278</v>
      </c>
      <c r="F293" s="2" t="s">
        <v>1282</v>
      </c>
      <c r="G293" s="2" t="str">
        <f>"15471896"</f>
        <v>15471896</v>
      </c>
      <c r="I293" s="2" t="str">
        <f>"Nov2021"</f>
        <v>Nov2021</v>
      </c>
      <c r="J293" s="2">
        <v>34</v>
      </c>
      <c r="K293" s="2">
        <v>11</v>
      </c>
      <c r="L293" s="2">
        <v>38</v>
      </c>
      <c r="M293" s="2">
        <v>8</v>
      </c>
      <c r="N293" s="2">
        <v>153218865</v>
      </c>
      <c r="O293" s="2" t="s">
        <v>1279</v>
      </c>
      <c r="P293" s="2" t="s">
        <v>767</v>
      </c>
      <c r="Q293" s="2" t="s">
        <v>1280</v>
      </c>
      <c r="R293" s="2" t="s">
        <v>1281</v>
      </c>
      <c r="U293" s="2" t="s">
        <v>1283</v>
      </c>
    </row>
    <row r="294" spans="1:70" s="2" customFormat="1" ht="13" x14ac:dyDescent="0.3">
      <c r="A294" s="2" t="s">
        <v>3856</v>
      </c>
      <c r="B294" s="2" t="s">
        <v>2633</v>
      </c>
      <c r="C294" s="9">
        <v>2022</v>
      </c>
      <c r="D294" s="2" t="s">
        <v>2632</v>
      </c>
      <c r="E294" s="2" t="s">
        <v>2634</v>
      </c>
      <c r="F294" s="2" t="s">
        <v>2638</v>
      </c>
      <c r="G294" s="2" t="str">
        <f>"01497634"</f>
        <v>01497634</v>
      </c>
      <c r="I294" s="2" t="str">
        <f>"20220101"</f>
        <v>20220101</v>
      </c>
      <c r="J294" s="2">
        <v>132</v>
      </c>
      <c r="L294" s="2">
        <v>142</v>
      </c>
      <c r="M294" s="2">
        <v>12</v>
      </c>
      <c r="N294" s="2" t="s">
        <v>2635</v>
      </c>
      <c r="O294" s="2" t="s">
        <v>2636</v>
      </c>
      <c r="P294" s="2" t="s">
        <v>2124</v>
      </c>
      <c r="Q294" s="2" t="s">
        <v>1495</v>
      </c>
      <c r="R294" s="2" t="s">
        <v>2637</v>
      </c>
      <c r="T294" s="2" t="s">
        <v>2638</v>
      </c>
      <c r="U294" s="2" t="s">
        <v>2639</v>
      </c>
    </row>
    <row r="295" spans="1:70" s="2" customFormat="1" ht="13" x14ac:dyDescent="0.3">
      <c r="A295" s="2" t="s">
        <v>1827</v>
      </c>
      <c r="B295" s="2" t="s">
        <v>828</v>
      </c>
      <c r="C295" s="10">
        <v>202</v>
      </c>
      <c r="D295" s="2" t="s">
        <v>827</v>
      </c>
      <c r="E295" s="2" t="s">
        <v>829</v>
      </c>
      <c r="F295" s="2" t="s">
        <v>832</v>
      </c>
      <c r="G295" s="2" t="str">
        <f>"03790738"</f>
        <v>03790738</v>
      </c>
      <c r="I295" s="2" t="str">
        <f>"Dec2020"</f>
        <v>Dec2020</v>
      </c>
      <c r="J295" s="2">
        <v>317</v>
      </c>
      <c r="M295" s="2">
        <v>1</v>
      </c>
      <c r="N295" s="2">
        <v>148202373</v>
      </c>
      <c r="O295" s="2" t="s">
        <v>830</v>
      </c>
      <c r="P295" s="2" t="s">
        <v>449</v>
      </c>
      <c r="Q295" s="2" t="s">
        <v>507</v>
      </c>
      <c r="R295" s="2" t="s">
        <v>831</v>
      </c>
      <c r="U295" s="2" t="s">
        <v>833</v>
      </c>
    </row>
    <row r="296" spans="1:70" s="2" customFormat="1" ht="13" x14ac:dyDescent="0.3">
      <c r="A296" s="2" t="s">
        <v>11409</v>
      </c>
      <c r="B296" s="2" t="s">
        <v>11564</v>
      </c>
      <c r="C296" s="9" t="s">
        <v>7891</v>
      </c>
      <c r="D296" s="2" t="s">
        <v>11565</v>
      </c>
      <c r="E296" s="2" t="s">
        <v>7892</v>
      </c>
      <c r="U296" s="2" t="s">
        <v>7891</v>
      </c>
      <c r="V296" s="2" t="s">
        <v>7891</v>
      </c>
      <c r="W296" s="2" t="s">
        <v>7891</v>
      </c>
      <c r="X296" s="2" t="s">
        <v>7891</v>
      </c>
      <c r="Y296" s="2" t="s">
        <v>7891</v>
      </c>
      <c r="Z296" s="2" t="s">
        <v>7891</v>
      </c>
      <c r="AA296" s="2" t="s">
        <v>11567</v>
      </c>
      <c r="AB296" s="2" t="s">
        <v>11568</v>
      </c>
      <c r="AC296" s="2" t="s">
        <v>7891</v>
      </c>
      <c r="AD296" s="2" t="s">
        <v>7891</v>
      </c>
      <c r="AE296" s="2" t="s">
        <v>7891</v>
      </c>
      <c r="AF296" s="2" t="s">
        <v>7891</v>
      </c>
      <c r="AG296" s="2" t="s">
        <v>7891</v>
      </c>
      <c r="AH296" s="2" t="s">
        <v>7891</v>
      </c>
      <c r="AI296" s="2" t="s">
        <v>7891</v>
      </c>
      <c r="AJ296" s="2" t="s">
        <v>7891</v>
      </c>
      <c r="AK296" s="2" t="s">
        <v>7891</v>
      </c>
      <c r="AL296" s="2" t="s">
        <v>7891</v>
      </c>
      <c r="AM296" s="2" t="s">
        <v>7891</v>
      </c>
      <c r="AN296" s="2" t="s">
        <v>7891</v>
      </c>
      <c r="AO296" s="2" t="s">
        <v>7891</v>
      </c>
      <c r="AP296" s="2" t="s">
        <v>7894</v>
      </c>
      <c r="AQ296" s="2" t="s">
        <v>7891</v>
      </c>
      <c r="AR296" s="2" t="s">
        <v>7891</v>
      </c>
      <c r="AS296" s="2" t="s">
        <v>7891</v>
      </c>
      <c r="AT296" s="2" t="s">
        <v>7924</v>
      </c>
      <c r="AU296" s="2">
        <v>2020</v>
      </c>
      <c r="AV296" s="2">
        <v>17</v>
      </c>
      <c r="AW296" s="2">
        <v>24</v>
      </c>
      <c r="AX296" s="2" t="s">
        <v>7891</v>
      </c>
      <c r="AY296" s="2" t="s">
        <v>7891</v>
      </c>
      <c r="AZ296" s="2" t="s">
        <v>7891</v>
      </c>
      <c r="BA296" s="2" t="s">
        <v>7891</v>
      </c>
      <c r="BB296" s="2" t="s">
        <v>7891</v>
      </c>
      <c r="BC296" s="2" t="s">
        <v>7891</v>
      </c>
      <c r="BD296" s="2">
        <v>9536</v>
      </c>
      <c r="BE296" s="2" t="s">
        <v>11569</v>
      </c>
      <c r="BF296" s="2" t="s">
        <v>7891</v>
      </c>
      <c r="BG296" s="2" t="s">
        <v>7891</v>
      </c>
      <c r="BH296" s="2" t="s">
        <v>7891</v>
      </c>
      <c r="BI296" s="2" t="s">
        <v>7891</v>
      </c>
      <c r="BJ296" s="2" t="s">
        <v>7891</v>
      </c>
      <c r="BK296" s="2" t="s">
        <v>7891</v>
      </c>
      <c r="BL296" s="2" t="s">
        <v>7891</v>
      </c>
      <c r="BM296" s="2">
        <v>33352745</v>
      </c>
      <c r="BN296" s="2" t="s">
        <v>7891</v>
      </c>
      <c r="BO296" s="2" t="s">
        <v>7891</v>
      </c>
      <c r="BP296" s="2" t="s">
        <v>7891</v>
      </c>
      <c r="BQ296" s="2" t="s">
        <v>7891</v>
      </c>
      <c r="BR296" s="2" t="s">
        <v>11570</v>
      </c>
    </row>
    <row r="297" spans="1:70" s="2" customFormat="1" ht="13" x14ac:dyDescent="0.3">
      <c r="A297" s="2" t="s">
        <v>3856</v>
      </c>
      <c r="B297" s="2" t="s">
        <v>2193</v>
      </c>
      <c r="C297" s="9">
        <v>2021</v>
      </c>
      <c r="D297" s="2" t="s">
        <v>2192</v>
      </c>
      <c r="E297" s="2" t="s">
        <v>2194</v>
      </c>
      <c r="F297" s="2" t="s">
        <v>2198</v>
      </c>
      <c r="G297" s="2" t="str">
        <f>"09589236"</f>
        <v>09589236</v>
      </c>
      <c r="I297" s="2" t="str">
        <f>"20220201"</f>
        <v>20220201</v>
      </c>
      <c r="J297" s="2">
        <v>31</v>
      </c>
      <c r="K297" s="2">
        <v>2</v>
      </c>
      <c r="L297" s="2">
        <v>193</v>
      </c>
      <c r="M297" s="2">
        <v>11</v>
      </c>
      <c r="N297" s="2" t="s">
        <v>2195</v>
      </c>
      <c r="O297" s="2" t="s">
        <v>2196</v>
      </c>
      <c r="P297" s="2" t="s">
        <v>2118</v>
      </c>
      <c r="Q297" s="2" t="s">
        <v>1495</v>
      </c>
      <c r="R297" s="2" t="s">
        <v>2197</v>
      </c>
      <c r="T297" s="2" t="s">
        <v>2198</v>
      </c>
      <c r="U297" s="2" t="s">
        <v>2199</v>
      </c>
    </row>
    <row r="298" spans="1:70" s="2" customFormat="1" ht="13" x14ac:dyDescent="0.3">
      <c r="A298" s="2" t="s">
        <v>11404</v>
      </c>
      <c r="B298" s="2" t="s">
        <v>10540</v>
      </c>
      <c r="C298" s="9" t="s">
        <v>7891</v>
      </c>
      <c r="D298" s="2" t="s">
        <v>4355</v>
      </c>
      <c r="E298" s="2" t="s">
        <v>10541</v>
      </c>
      <c r="U298" s="2" t="s">
        <v>7891</v>
      </c>
      <c r="V298" s="2" t="s">
        <v>10542</v>
      </c>
      <c r="W298" s="2" t="s">
        <v>7891</v>
      </c>
      <c r="X298" s="2" t="s">
        <v>7891</v>
      </c>
      <c r="Y298" s="2" t="s">
        <v>7891</v>
      </c>
      <c r="Z298" s="2" t="s">
        <v>7891</v>
      </c>
      <c r="AA298" s="2" t="s">
        <v>7891</v>
      </c>
      <c r="AB298" s="2" t="s">
        <v>7891</v>
      </c>
      <c r="AC298" s="2" t="s">
        <v>7891</v>
      </c>
      <c r="AD298" s="2" t="s">
        <v>7891</v>
      </c>
      <c r="AE298" s="2" t="s">
        <v>7891</v>
      </c>
      <c r="AF298" s="2" t="s">
        <v>7891</v>
      </c>
      <c r="AG298" s="2" t="s">
        <v>7891</v>
      </c>
      <c r="AH298" s="2" t="s">
        <v>7891</v>
      </c>
      <c r="AI298" s="2" t="s">
        <v>7891</v>
      </c>
      <c r="AJ298" s="2" t="s">
        <v>7891</v>
      </c>
      <c r="AK298" s="2" t="s">
        <v>7891</v>
      </c>
      <c r="AL298" s="2" t="s">
        <v>7891</v>
      </c>
      <c r="AM298" s="2" t="s">
        <v>7891</v>
      </c>
      <c r="AN298" s="2" t="s">
        <v>7891</v>
      </c>
      <c r="AO298" s="2" t="s">
        <v>10543</v>
      </c>
      <c r="AP298" s="2" t="s">
        <v>10544</v>
      </c>
      <c r="AQ298" s="2" t="s">
        <v>7891</v>
      </c>
      <c r="AR298" s="2" t="s">
        <v>7891</v>
      </c>
      <c r="AS298" s="2" t="s">
        <v>7891</v>
      </c>
      <c r="AT298" s="2" t="s">
        <v>8621</v>
      </c>
      <c r="AU298" s="2">
        <v>2021</v>
      </c>
      <c r="AV298" s="2">
        <v>128</v>
      </c>
      <c r="AW298" s="2" t="s">
        <v>7891</v>
      </c>
      <c r="AX298" s="2" t="s">
        <v>7891</v>
      </c>
      <c r="AY298" s="2" t="s">
        <v>7891</v>
      </c>
      <c r="AZ298" s="2" t="s">
        <v>7891</v>
      </c>
      <c r="BA298" s="2" t="s">
        <v>7891</v>
      </c>
      <c r="BB298" s="2" t="s">
        <v>7891</v>
      </c>
      <c r="BC298" s="2" t="s">
        <v>7891</v>
      </c>
      <c r="BD298" s="2">
        <v>104118</v>
      </c>
      <c r="BE298" s="2" t="s">
        <v>4360</v>
      </c>
      <c r="BF298" s="2" t="s">
        <v>7891</v>
      </c>
      <c r="BG298" s="2" t="s">
        <v>7891</v>
      </c>
      <c r="BH298" s="2" t="s">
        <v>7891</v>
      </c>
      <c r="BI298" s="2" t="s">
        <v>7891</v>
      </c>
      <c r="BJ298" s="2" t="s">
        <v>7891</v>
      </c>
      <c r="BK298" s="2" t="s">
        <v>7891</v>
      </c>
      <c r="BL298" s="2" t="s">
        <v>7891</v>
      </c>
      <c r="BM298" s="2">
        <v>33221639</v>
      </c>
      <c r="BN298" s="2" t="s">
        <v>7891</v>
      </c>
      <c r="BO298" s="2" t="s">
        <v>7891</v>
      </c>
      <c r="BP298" s="2" t="s">
        <v>7891</v>
      </c>
      <c r="BQ298" s="2" t="s">
        <v>7891</v>
      </c>
      <c r="BR298" s="2" t="s">
        <v>10545</v>
      </c>
    </row>
    <row r="299" spans="1:70" s="2" customFormat="1" ht="13" x14ac:dyDescent="0.3">
      <c r="A299" s="2" t="s">
        <v>6816</v>
      </c>
      <c r="B299" s="2" t="s">
        <v>5759</v>
      </c>
      <c r="C299" s="9">
        <v>2021</v>
      </c>
      <c r="D299" s="2" t="s">
        <v>5758</v>
      </c>
      <c r="E299" s="2" t="s">
        <v>4612</v>
      </c>
      <c r="G299" s="2" t="s">
        <v>5760</v>
      </c>
      <c r="H299" s="2" t="s">
        <v>5761</v>
      </c>
      <c r="K299" s="11">
        <v>44254</v>
      </c>
      <c r="N299" s="2" t="s">
        <v>5762</v>
      </c>
    </row>
    <row r="300" spans="1:70" s="2" customFormat="1" ht="13" x14ac:dyDescent="0.3">
      <c r="A300" s="2" t="s">
        <v>11404</v>
      </c>
      <c r="B300" s="2" t="s">
        <v>10395</v>
      </c>
      <c r="C300" s="9" t="s">
        <v>7891</v>
      </c>
      <c r="D300" s="2" t="s">
        <v>10396</v>
      </c>
      <c r="E300" s="2" t="s">
        <v>10397</v>
      </c>
      <c r="U300" s="2" t="s">
        <v>7891</v>
      </c>
      <c r="V300" s="2" t="s">
        <v>10398</v>
      </c>
      <c r="W300" s="2" t="s">
        <v>7891</v>
      </c>
      <c r="X300" s="2" t="s">
        <v>7891</v>
      </c>
      <c r="Y300" s="2" t="s">
        <v>7891</v>
      </c>
      <c r="Z300" s="2" t="s">
        <v>7891</v>
      </c>
      <c r="AA300" s="2" t="s">
        <v>10399</v>
      </c>
      <c r="AB300" s="2" t="s">
        <v>10400</v>
      </c>
      <c r="AC300" s="2" t="s">
        <v>7891</v>
      </c>
      <c r="AD300" s="2" t="s">
        <v>7891</v>
      </c>
      <c r="AE300" s="2" t="s">
        <v>7891</v>
      </c>
      <c r="AF300" s="2" t="s">
        <v>7891</v>
      </c>
      <c r="AG300" s="2" t="s">
        <v>7891</v>
      </c>
      <c r="AH300" s="2" t="s">
        <v>7891</v>
      </c>
      <c r="AI300" s="2" t="s">
        <v>7891</v>
      </c>
      <c r="AJ300" s="2" t="s">
        <v>7891</v>
      </c>
      <c r="AK300" s="2" t="s">
        <v>7891</v>
      </c>
      <c r="AL300" s="2" t="s">
        <v>7891</v>
      </c>
      <c r="AM300" s="2" t="s">
        <v>7891</v>
      </c>
      <c r="AN300" s="2" t="s">
        <v>7891</v>
      </c>
      <c r="AO300" s="2" t="s">
        <v>10401</v>
      </c>
      <c r="AP300" s="2" t="s">
        <v>10402</v>
      </c>
      <c r="AQ300" s="2" t="s">
        <v>7891</v>
      </c>
      <c r="AR300" s="2" t="s">
        <v>7891</v>
      </c>
      <c r="AS300" s="2" t="s">
        <v>7891</v>
      </c>
      <c r="AT300" s="2" t="s">
        <v>7891</v>
      </c>
      <c r="AU300" s="2" t="s">
        <v>7891</v>
      </c>
      <c r="AV300" s="2" t="s">
        <v>7891</v>
      </c>
      <c r="AW300" s="2" t="s">
        <v>7891</v>
      </c>
      <c r="AX300" s="2" t="s">
        <v>7891</v>
      </c>
      <c r="AY300" s="2" t="s">
        <v>7891</v>
      </c>
      <c r="AZ300" s="2" t="s">
        <v>7891</v>
      </c>
      <c r="BA300" s="2" t="s">
        <v>7891</v>
      </c>
      <c r="BB300" s="2" t="s">
        <v>7891</v>
      </c>
      <c r="BC300" s="2" t="s">
        <v>7891</v>
      </c>
      <c r="BD300" s="2">
        <v>1096348020987626</v>
      </c>
      <c r="BE300" s="2" t="s">
        <v>10403</v>
      </c>
      <c r="BF300" s="2" t="s">
        <v>7891</v>
      </c>
      <c r="BG300" s="2" t="s">
        <v>10364</v>
      </c>
      <c r="BH300" s="2" t="s">
        <v>7891</v>
      </c>
      <c r="BI300" s="2" t="s">
        <v>7891</v>
      </c>
      <c r="BJ300" s="2" t="s">
        <v>7891</v>
      </c>
      <c r="BK300" s="2" t="s">
        <v>7891</v>
      </c>
      <c r="BL300" s="2" t="s">
        <v>7891</v>
      </c>
      <c r="BM300" s="2" t="s">
        <v>7891</v>
      </c>
      <c r="BN300" s="2" t="s">
        <v>7891</v>
      </c>
      <c r="BO300" s="2" t="s">
        <v>7891</v>
      </c>
      <c r="BP300" s="2" t="s">
        <v>7891</v>
      </c>
      <c r="BQ300" s="2" t="s">
        <v>7891</v>
      </c>
      <c r="BR300" s="2" t="s">
        <v>10404</v>
      </c>
    </row>
    <row r="301" spans="1:70" s="2" customFormat="1" ht="13" x14ac:dyDescent="0.3">
      <c r="A301" s="2" t="s">
        <v>11404</v>
      </c>
      <c r="B301" s="2" t="s">
        <v>11177</v>
      </c>
      <c r="C301" s="9" t="s">
        <v>7891</v>
      </c>
      <c r="D301" s="2" t="s">
        <v>11178</v>
      </c>
      <c r="E301" s="2" t="s">
        <v>8982</v>
      </c>
      <c r="U301" s="2" t="s">
        <v>7891</v>
      </c>
      <c r="V301" s="2" t="s">
        <v>11179</v>
      </c>
      <c r="W301" s="2" t="s">
        <v>7891</v>
      </c>
      <c r="X301" s="2" t="s">
        <v>7891</v>
      </c>
      <c r="Y301" s="2" t="s">
        <v>7891</v>
      </c>
      <c r="Z301" s="2" t="s">
        <v>7891</v>
      </c>
      <c r="AA301" s="2" t="s">
        <v>7891</v>
      </c>
      <c r="AB301" s="2" t="s">
        <v>7891</v>
      </c>
      <c r="AC301" s="2" t="s">
        <v>7891</v>
      </c>
      <c r="AD301" s="2" t="s">
        <v>7891</v>
      </c>
      <c r="AE301" s="2" t="s">
        <v>7891</v>
      </c>
      <c r="AF301" s="2" t="s">
        <v>7891</v>
      </c>
      <c r="AG301" s="2" t="s">
        <v>7891</v>
      </c>
      <c r="AH301" s="2" t="s">
        <v>7891</v>
      </c>
      <c r="AI301" s="2" t="s">
        <v>7891</v>
      </c>
      <c r="AJ301" s="2" t="s">
        <v>7891</v>
      </c>
      <c r="AK301" s="2" t="s">
        <v>7891</v>
      </c>
      <c r="AL301" s="2" t="s">
        <v>7891</v>
      </c>
      <c r="AM301" s="2" t="s">
        <v>7891</v>
      </c>
      <c r="AN301" s="2" t="s">
        <v>7891</v>
      </c>
      <c r="AO301" s="2" t="s">
        <v>8986</v>
      </c>
      <c r="AP301" s="2" t="s">
        <v>8987</v>
      </c>
      <c r="AQ301" s="2" t="s">
        <v>7891</v>
      </c>
      <c r="AR301" s="2" t="s">
        <v>7891</v>
      </c>
      <c r="AS301" s="2" t="s">
        <v>7891</v>
      </c>
      <c r="AT301" s="2" t="s">
        <v>9277</v>
      </c>
      <c r="AU301" s="2">
        <v>2020</v>
      </c>
      <c r="AV301" s="2">
        <v>47</v>
      </c>
      <c r="AW301" s="2">
        <v>5</v>
      </c>
      <c r="AX301" s="2" t="s">
        <v>7891</v>
      </c>
      <c r="AY301" s="2" t="s">
        <v>7891</v>
      </c>
      <c r="AZ301" s="2" t="s">
        <v>7891</v>
      </c>
      <c r="BA301" s="2" t="s">
        <v>7891</v>
      </c>
      <c r="BB301" s="2">
        <v>130</v>
      </c>
      <c r="BC301" s="2">
        <v>134</v>
      </c>
      <c r="BD301" s="2" t="s">
        <v>7891</v>
      </c>
      <c r="BE301" s="2" t="s">
        <v>11180</v>
      </c>
      <c r="BF301" s="2" t="s">
        <v>7891</v>
      </c>
      <c r="BG301" s="2" t="s">
        <v>7891</v>
      </c>
      <c r="BH301" s="2" t="s">
        <v>7891</v>
      </c>
      <c r="BI301" s="2" t="s">
        <v>7891</v>
      </c>
      <c r="BJ301" s="2" t="s">
        <v>7891</v>
      </c>
      <c r="BK301" s="2" t="s">
        <v>7891</v>
      </c>
      <c r="BL301" s="2" t="s">
        <v>7891</v>
      </c>
      <c r="BM301" s="2" t="s">
        <v>7891</v>
      </c>
      <c r="BN301" s="2" t="s">
        <v>7891</v>
      </c>
      <c r="BO301" s="2" t="s">
        <v>7891</v>
      </c>
      <c r="BP301" s="2" t="s">
        <v>7891</v>
      </c>
      <c r="BQ301" s="2" t="s">
        <v>7891</v>
      </c>
      <c r="BR301" s="2" t="s">
        <v>11181</v>
      </c>
    </row>
    <row r="302" spans="1:70" s="2" customFormat="1" ht="13" x14ac:dyDescent="0.3">
      <c r="A302" s="2" t="s">
        <v>3856</v>
      </c>
      <c r="B302" s="2" t="s">
        <v>2561</v>
      </c>
      <c r="C302" s="9">
        <v>2021</v>
      </c>
      <c r="D302" s="2" t="s">
        <v>2560</v>
      </c>
      <c r="E302" s="2" t="s">
        <v>2562</v>
      </c>
      <c r="F302" s="2" t="s">
        <v>2566</v>
      </c>
      <c r="H302" s="2" t="str">
        <f>"9780826157492; 9780826157515"</f>
        <v>9780826157492; 9780826157515</v>
      </c>
      <c r="I302" s="2" t="str">
        <f>"20210101"</f>
        <v>20210101</v>
      </c>
      <c r="L302" s="2">
        <v>25</v>
      </c>
      <c r="M302" s="2">
        <v>21</v>
      </c>
      <c r="N302" s="2" t="s">
        <v>2563</v>
      </c>
      <c r="P302" s="2" t="s">
        <v>2564</v>
      </c>
      <c r="Q302" s="2" t="s">
        <v>2078</v>
      </c>
      <c r="R302" s="2" t="s">
        <v>2565</v>
      </c>
      <c r="T302" s="2" t="s">
        <v>2566</v>
      </c>
      <c r="U302" s="2" t="s">
        <v>2567</v>
      </c>
    </row>
    <row r="303" spans="1:70" s="2" customFormat="1" ht="13" x14ac:dyDescent="0.3">
      <c r="A303" s="2" t="s">
        <v>6816</v>
      </c>
      <c r="B303" s="2" t="s">
        <v>5992</v>
      </c>
      <c r="C303" s="9">
        <v>2020</v>
      </c>
      <c r="D303" s="2" t="s">
        <v>5991</v>
      </c>
      <c r="E303" s="2" t="s">
        <v>5995</v>
      </c>
      <c r="G303" s="2" t="s">
        <v>5993</v>
      </c>
      <c r="H303" s="2" t="s">
        <v>5994</v>
      </c>
      <c r="K303" s="11">
        <v>44137</v>
      </c>
      <c r="N303" s="2" t="s">
        <v>5996</v>
      </c>
    </row>
    <row r="304" spans="1:70" s="2" customFormat="1" ht="13" x14ac:dyDescent="0.3">
      <c r="A304" s="2" t="s">
        <v>1827</v>
      </c>
      <c r="B304" s="2" t="s">
        <v>1214</v>
      </c>
      <c r="C304" s="10" t="str">
        <f>"2021"</f>
        <v>2021</v>
      </c>
      <c r="D304" s="2" t="s">
        <v>1213</v>
      </c>
      <c r="E304" s="2" t="s">
        <v>1215</v>
      </c>
      <c r="F304" s="2" t="s">
        <v>1218</v>
      </c>
      <c r="G304" s="2" t="str">
        <f>"13576275"</f>
        <v>13576275</v>
      </c>
      <c r="I304" s="2" t="str">
        <f>"May2021"</f>
        <v>May2021</v>
      </c>
      <c r="J304" s="2">
        <v>26</v>
      </c>
      <c r="K304" s="2">
        <v>2</v>
      </c>
      <c r="L304" s="2">
        <v>187</v>
      </c>
      <c r="M304" s="2">
        <v>15</v>
      </c>
      <c r="N304" s="2">
        <v>150849020</v>
      </c>
      <c r="O304" s="2" t="s">
        <v>1216</v>
      </c>
      <c r="P304" s="2" t="s">
        <v>874</v>
      </c>
      <c r="Q304" s="2" t="s">
        <v>442</v>
      </c>
      <c r="R304" s="2" t="s">
        <v>1217</v>
      </c>
      <c r="U304" s="2" t="s">
        <v>1219</v>
      </c>
    </row>
    <row r="305" spans="1:70" s="2" customFormat="1" ht="13" x14ac:dyDescent="0.3">
      <c r="A305" s="2" t="s">
        <v>3856</v>
      </c>
      <c r="B305" s="2" t="s">
        <v>3361</v>
      </c>
      <c r="C305" s="9">
        <v>2022</v>
      </c>
      <c r="D305" s="2" t="s">
        <v>3360</v>
      </c>
      <c r="E305" s="2" t="s">
        <v>3362</v>
      </c>
      <c r="F305" s="2" t="s">
        <v>3365</v>
      </c>
      <c r="G305" s="2" t="str">
        <f>"00910562"</f>
        <v>00910562</v>
      </c>
      <c r="I305" s="2" t="str">
        <f>"20220301"</f>
        <v>20220301</v>
      </c>
      <c r="N305" s="2" t="s">
        <v>3363</v>
      </c>
      <c r="O305" s="2" t="s">
        <v>3364</v>
      </c>
      <c r="P305" s="2" t="s">
        <v>2053</v>
      </c>
      <c r="Q305" s="2" t="s">
        <v>2054</v>
      </c>
      <c r="R305" s="2" t="s">
        <v>2055</v>
      </c>
      <c r="T305" s="2" t="s">
        <v>3365</v>
      </c>
      <c r="U305" s="2" t="s">
        <v>3366</v>
      </c>
    </row>
    <row r="306" spans="1:70" s="2" customFormat="1" ht="13" x14ac:dyDescent="0.3">
      <c r="A306" s="2" t="s">
        <v>6816</v>
      </c>
      <c r="B306" s="2" t="s">
        <v>6557</v>
      </c>
      <c r="C306" s="9">
        <v>2022</v>
      </c>
      <c r="D306" s="2" t="s">
        <v>6556</v>
      </c>
      <c r="E306" s="2" t="s">
        <v>5271</v>
      </c>
      <c r="G306" s="2" t="s">
        <v>6558</v>
      </c>
      <c r="H306" s="2" t="s">
        <v>6559</v>
      </c>
      <c r="K306" s="11">
        <v>44621</v>
      </c>
      <c r="N306" s="2" t="s">
        <v>6560</v>
      </c>
    </row>
    <row r="307" spans="1:70" s="2" customFormat="1" ht="13" x14ac:dyDescent="0.3">
      <c r="A307" s="2" t="s">
        <v>11404</v>
      </c>
      <c r="B307" s="2" t="s">
        <v>11182</v>
      </c>
      <c r="C307" s="9" t="s">
        <v>7891</v>
      </c>
      <c r="D307" s="2" t="s">
        <v>11183</v>
      </c>
      <c r="E307" s="2" t="s">
        <v>11184</v>
      </c>
      <c r="U307" s="2" t="s">
        <v>7891</v>
      </c>
      <c r="V307" s="2" t="s">
        <v>11185</v>
      </c>
      <c r="W307" s="2" t="s">
        <v>7891</v>
      </c>
      <c r="X307" s="2" t="s">
        <v>7891</v>
      </c>
      <c r="Y307" s="2" t="s">
        <v>7891</v>
      </c>
      <c r="Z307" s="2" t="s">
        <v>7891</v>
      </c>
      <c r="AA307" s="2" t="s">
        <v>11186</v>
      </c>
      <c r="AB307" s="2" t="s">
        <v>11187</v>
      </c>
      <c r="AC307" s="2" t="s">
        <v>7891</v>
      </c>
      <c r="AD307" s="2" t="s">
        <v>7891</v>
      </c>
      <c r="AE307" s="2" t="s">
        <v>7891</v>
      </c>
      <c r="AF307" s="2" t="s">
        <v>7891</v>
      </c>
      <c r="AG307" s="2" t="s">
        <v>7891</v>
      </c>
      <c r="AH307" s="2" t="s">
        <v>7891</v>
      </c>
      <c r="AI307" s="2" t="s">
        <v>7891</v>
      </c>
      <c r="AJ307" s="2" t="s">
        <v>7891</v>
      </c>
      <c r="AK307" s="2" t="s">
        <v>7891</v>
      </c>
      <c r="AL307" s="2" t="s">
        <v>7891</v>
      </c>
      <c r="AM307" s="2" t="s">
        <v>7891</v>
      </c>
      <c r="AN307" s="2" t="s">
        <v>7891</v>
      </c>
      <c r="AO307" s="2" t="s">
        <v>7891</v>
      </c>
      <c r="AP307" s="2" t="s">
        <v>11188</v>
      </c>
      <c r="AQ307" s="2" t="s">
        <v>7891</v>
      </c>
      <c r="AR307" s="2" t="s">
        <v>7891</v>
      </c>
      <c r="AS307" s="2" t="s">
        <v>7891</v>
      </c>
      <c r="AT307" s="2" t="s">
        <v>9244</v>
      </c>
      <c r="AU307" s="2">
        <v>2020</v>
      </c>
      <c r="AV307" s="2">
        <v>13</v>
      </c>
      <c r="AW307" s="2">
        <v>9</v>
      </c>
      <c r="AX307" s="2" t="s">
        <v>7891</v>
      </c>
      <c r="AY307" s="2" t="s">
        <v>7891</v>
      </c>
      <c r="AZ307" s="2" t="s">
        <v>7891</v>
      </c>
      <c r="BA307" s="2" t="s">
        <v>7891</v>
      </c>
      <c r="BB307" s="2" t="s">
        <v>7891</v>
      </c>
      <c r="BC307" s="2" t="s">
        <v>7891</v>
      </c>
      <c r="BD307" s="2" t="s">
        <v>11189</v>
      </c>
      <c r="BE307" s="2" t="s">
        <v>11190</v>
      </c>
      <c r="BF307" s="2" t="s">
        <v>7891</v>
      </c>
      <c r="BG307" s="2" t="s">
        <v>7891</v>
      </c>
      <c r="BH307" s="2" t="s">
        <v>7891</v>
      </c>
      <c r="BI307" s="2" t="s">
        <v>7891</v>
      </c>
      <c r="BJ307" s="2" t="s">
        <v>7891</v>
      </c>
      <c r="BK307" s="2" t="s">
        <v>7891</v>
      </c>
      <c r="BL307" s="2" t="s">
        <v>7891</v>
      </c>
      <c r="BM307" s="2">
        <v>32878828</v>
      </c>
      <c r="BN307" s="2" t="s">
        <v>7891</v>
      </c>
      <c r="BO307" s="2" t="s">
        <v>7891</v>
      </c>
      <c r="BP307" s="2" t="s">
        <v>7891</v>
      </c>
      <c r="BQ307" s="2" t="s">
        <v>7891</v>
      </c>
      <c r="BR307" s="2" t="s">
        <v>11191</v>
      </c>
    </row>
    <row r="308" spans="1:70" s="2" customFormat="1" ht="13" x14ac:dyDescent="0.3">
      <c r="A308" s="2" t="s">
        <v>4086</v>
      </c>
      <c r="B308" s="2" t="s">
        <v>2547</v>
      </c>
      <c r="C308" s="9">
        <v>2021</v>
      </c>
      <c r="D308" s="2" t="s">
        <v>2546</v>
      </c>
      <c r="E308" s="2" t="s">
        <v>2548</v>
      </c>
      <c r="F308" s="2" t="s">
        <v>2553</v>
      </c>
      <c r="H308" s="2" t="str">
        <f>"9781799885443; 9781799885993"</f>
        <v>9781799885443; 9781799885993</v>
      </c>
      <c r="I308" s="2" t="str">
        <f>"20210101"</f>
        <v>20210101</v>
      </c>
      <c r="L308" s="2">
        <v>1289</v>
      </c>
      <c r="M308" s="2">
        <v>17</v>
      </c>
      <c r="N308" s="2" t="s">
        <v>2549</v>
      </c>
      <c r="O308" s="2" t="s">
        <v>2550</v>
      </c>
      <c r="P308" s="2" t="s">
        <v>2551</v>
      </c>
      <c r="Q308" s="2" t="s">
        <v>2078</v>
      </c>
      <c r="R308" s="2" t="s">
        <v>2552</v>
      </c>
      <c r="T308" s="2" t="s">
        <v>2553</v>
      </c>
      <c r="U308" s="2" t="s">
        <v>2554</v>
      </c>
    </row>
    <row r="309" spans="1:70" s="2" customFormat="1" ht="13" x14ac:dyDescent="0.3">
      <c r="A309" s="2" t="s">
        <v>11404</v>
      </c>
      <c r="B309" s="2" t="s">
        <v>7956</v>
      </c>
      <c r="C309" s="9" t="s">
        <v>7891</v>
      </c>
      <c r="D309" s="2" t="s">
        <v>7957</v>
      </c>
      <c r="E309" s="2" t="s">
        <v>7958</v>
      </c>
      <c r="U309" s="2" t="s">
        <v>7891</v>
      </c>
      <c r="V309" s="2" t="s">
        <v>10546</v>
      </c>
      <c r="W309" s="2" t="s">
        <v>7891</v>
      </c>
      <c r="X309" s="2" t="s">
        <v>7891</v>
      </c>
      <c r="Y309" s="2" t="s">
        <v>7891</v>
      </c>
      <c r="Z309" s="2" t="s">
        <v>7891</v>
      </c>
      <c r="AA309" s="2" t="s">
        <v>7891</v>
      </c>
      <c r="AB309" s="2" t="s">
        <v>7891</v>
      </c>
      <c r="AC309" s="2" t="s">
        <v>7891</v>
      </c>
      <c r="AD309" s="2" t="s">
        <v>7891</v>
      </c>
      <c r="AE309" s="2" t="s">
        <v>7891</v>
      </c>
      <c r="AF309" s="2" t="s">
        <v>7891</v>
      </c>
      <c r="AG309" s="2" t="s">
        <v>7891</v>
      </c>
      <c r="AH309" s="2" t="s">
        <v>7891</v>
      </c>
      <c r="AI309" s="2" t="s">
        <v>7891</v>
      </c>
      <c r="AJ309" s="2" t="s">
        <v>7891</v>
      </c>
      <c r="AK309" s="2" t="s">
        <v>7891</v>
      </c>
      <c r="AL309" s="2" t="s">
        <v>7891</v>
      </c>
      <c r="AM309" s="2" t="s">
        <v>7891</v>
      </c>
      <c r="AN309" s="2" t="s">
        <v>7891</v>
      </c>
      <c r="AO309" s="2" t="s">
        <v>7959</v>
      </c>
      <c r="AP309" s="2" t="s">
        <v>7891</v>
      </c>
      <c r="AQ309" s="2" t="s">
        <v>7891</v>
      </c>
      <c r="AR309" s="2" t="s">
        <v>7891</v>
      </c>
      <c r="AS309" s="2" t="s">
        <v>7891</v>
      </c>
      <c r="AT309" s="2" t="s">
        <v>7891</v>
      </c>
      <c r="AU309" s="2">
        <v>2021</v>
      </c>
      <c r="AV309" s="2">
        <v>66</v>
      </c>
      <c r="AW309" s="2">
        <v>3</v>
      </c>
      <c r="AX309" s="2" t="s">
        <v>7891</v>
      </c>
      <c r="AY309" s="2" t="s">
        <v>7891</v>
      </c>
      <c r="AZ309" s="2" t="s">
        <v>7891</v>
      </c>
      <c r="BA309" s="2" t="s">
        <v>7891</v>
      </c>
      <c r="BB309" s="2">
        <v>755</v>
      </c>
      <c r="BC309" s="2">
        <v>770</v>
      </c>
      <c r="BD309" s="2" t="s">
        <v>7891</v>
      </c>
      <c r="BE309" s="2" t="s">
        <v>7960</v>
      </c>
      <c r="BF309" s="2" t="s">
        <v>7891</v>
      </c>
      <c r="BG309" s="2" t="s">
        <v>7891</v>
      </c>
      <c r="BH309" s="2" t="s">
        <v>7891</v>
      </c>
      <c r="BI309" s="2" t="s">
        <v>7891</v>
      </c>
      <c r="BJ309" s="2" t="s">
        <v>7891</v>
      </c>
      <c r="BK309" s="2" t="s">
        <v>7891</v>
      </c>
      <c r="BL309" s="2" t="s">
        <v>7891</v>
      </c>
      <c r="BM309" s="2" t="s">
        <v>7891</v>
      </c>
      <c r="BN309" s="2" t="s">
        <v>7891</v>
      </c>
      <c r="BO309" s="2" t="s">
        <v>7891</v>
      </c>
      <c r="BP309" s="2" t="s">
        <v>7891</v>
      </c>
      <c r="BQ309" s="2" t="s">
        <v>7891</v>
      </c>
      <c r="BR309" s="2" t="s">
        <v>7961</v>
      </c>
    </row>
    <row r="310" spans="1:70" s="2" customFormat="1" ht="13" x14ac:dyDescent="0.3">
      <c r="A310" s="2" t="s">
        <v>3936</v>
      </c>
      <c r="B310" s="2" t="s">
        <v>1903</v>
      </c>
      <c r="C310" s="9">
        <v>2022</v>
      </c>
      <c r="D310" s="2" t="s">
        <v>1902</v>
      </c>
      <c r="E310" s="2" t="s">
        <v>592</v>
      </c>
      <c r="F310" s="2" t="s">
        <v>3934</v>
      </c>
      <c r="G310" s="2" t="str">
        <f>"01650327"</f>
        <v>01650327</v>
      </c>
      <c r="I310" s="2" t="str">
        <f>"20220415"</f>
        <v>20220415</v>
      </c>
      <c r="J310" s="2">
        <v>303</v>
      </c>
      <c r="L310" s="2">
        <v>31</v>
      </c>
      <c r="M310" s="2">
        <v>21</v>
      </c>
      <c r="N310" s="2" t="s">
        <v>3932</v>
      </c>
      <c r="O310" s="2" t="s">
        <v>1904</v>
      </c>
      <c r="P310" s="2" t="s">
        <v>2124</v>
      </c>
      <c r="Q310" s="2" t="s">
        <v>1495</v>
      </c>
      <c r="R310" s="2" t="s">
        <v>3933</v>
      </c>
      <c r="T310" s="2" t="s">
        <v>3934</v>
      </c>
      <c r="U310" s="2" t="s">
        <v>3935</v>
      </c>
    </row>
    <row r="311" spans="1:70" s="2" customFormat="1" ht="13" x14ac:dyDescent="0.3">
      <c r="A311" s="2" t="s">
        <v>11404</v>
      </c>
      <c r="B311" s="2" t="s">
        <v>9578</v>
      </c>
      <c r="C311" s="9" t="s">
        <v>7891</v>
      </c>
      <c r="D311" s="2" t="s">
        <v>9579</v>
      </c>
      <c r="E311" s="2" t="s">
        <v>8768</v>
      </c>
      <c r="U311" s="2" t="s">
        <v>7891</v>
      </c>
      <c r="V311" s="2" t="s">
        <v>9580</v>
      </c>
      <c r="W311" s="2" t="s">
        <v>7891</v>
      </c>
      <c r="X311" s="2" t="s">
        <v>7891</v>
      </c>
      <c r="Y311" s="2" t="s">
        <v>7891</v>
      </c>
      <c r="Z311" s="2" t="s">
        <v>7891</v>
      </c>
      <c r="AA311" s="2" t="s">
        <v>7891</v>
      </c>
      <c r="AB311" s="2" t="s">
        <v>7891</v>
      </c>
      <c r="AC311" s="2" t="s">
        <v>7891</v>
      </c>
      <c r="AD311" s="2" t="s">
        <v>7891</v>
      </c>
      <c r="AE311" s="2" t="s">
        <v>7891</v>
      </c>
      <c r="AF311" s="2" t="s">
        <v>7891</v>
      </c>
      <c r="AG311" s="2" t="s">
        <v>7891</v>
      </c>
      <c r="AH311" s="2" t="s">
        <v>7891</v>
      </c>
      <c r="AI311" s="2" t="s">
        <v>7891</v>
      </c>
      <c r="AJ311" s="2" t="s">
        <v>7891</v>
      </c>
      <c r="AK311" s="2" t="s">
        <v>7891</v>
      </c>
      <c r="AL311" s="2" t="s">
        <v>7891</v>
      </c>
      <c r="AM311" s="2" t="s">
        <v>7891</v>
      </c>
      <c r="AN311" s="2" t="s">
        <v>7891</v>
      </c>
      <c r="AO311" s="2" t="s">
        <v>7891</v>
      </c>
      <c r="AP311" s="2" t="s">
        <v>8772</v>
      </c>
      <c r="AQ311" s="2" t="s">
        <v>7891</v>
      </c>
      <c r="AR311" s="2" t="s">
        <v>7891</v>
      </c>
      <c r="AS311" s="2" t="s">
        <v>7891</v>
      </c>
      <c r="AT311" s="2" t="s">
        <v>9581</v>
      </c>
      <c r="AU311" s="2">
        <v>2021</v>
      </c>
      <c r="AV311" s="2">
        <v>6</v>
      </c>
      <c r="AW311" s="2" t="s">
        <v>7891</v>
      </c>
      <c r="AX311" s="2" t="s">
        <v>7891</v>
      </c>
      <c r="AY311" s="2" t="s">
        <v>7891</v>
      </c>
      <c r="AZ311" s="2" t="s">
        <v>7891</v>
      </c>
      <c r="BA311" s="2" t="s">
        <v>7891</v>
      </c>
      <c r="BB311" s="2" t="s">
        <v>7891</v>
      </c>
      <c r="BC311" s="2" t="s">
        <v>7891</v>
      </c>
      <c r="BD311" s="2">
        <v>697356</v>
      </c>
      <c r="BE311" s="2" t="s">
        <v>9582</v>
      </c>
      <c r="BF311" s="2" t="s">
        <v>7891</v>
      </c>
      <c r="BG311" s="2" t="s">
        <v>7891</v>
      </c>
      <c r="BH311" s="2" t="s">
        <v>7891</v>
      </c>
      <c r="BI311" s="2" t="s">
        <v>7891</v>
      </c>
      <c r="BJ311" s="2" t="s">
        <v>7891</v>
      </c>
      <c r="BK311" s="2" t="s">
        <v>7891</v>
      </c>
      <c r="BL311" s="2" t="s">
        <v>7891</v>
      </c>
      <c r="BM311" s="2">
        <v>34268351</v>
      </c>
      <c r="BN311" s="2" t="s">
        <v>7891</v>
      </c>
      <c r="BO311" s="2" t="s">
        <v>7891</v>
      </c>
      <c r="BP311" s="2" t="s">
        <v>7891</v>
      </c>
      <c r="BQ311" s="2" t="s">
        <v>7891</v>
      </c>
      <c r="BR311" s="2" t="s">
        <v>9583</v>
      </c>
    </row>
    <row r="312" spans="1:70" s="2" customFormat="1" ht="13" x14ac:dyDescent="0.3">
      <c r="A312" s="2" t="s">
        <v>7079</v>
      </c>
      <c r="B312" s="2" t="s">
        <v>7139</v>
      </c>
      <c r="C312" s="9">
        <v>2021</v>
      </c>
      <c r="D312" s="2" t="s">
        <v>7138</v>
      </c>
      <c r="E312" s="2" t="s">
        <v>7142</v>
      </c>
      <c r="G312" s="2" t="s">
        <v>7140</v>
      </c>
      <c r="H312" s="2" t="s">
        <v>7141</v>
      </c>
      <c r="K312" s="11">
        <v>44111</v>
      </c>
      <c r="N312" s="2" t="s">
        <v>7143</v>
      </c>
    </row>
    <row r="313" spans="1:70" s="2" customFormat="1" ht="13" x14ac:dyDescent="0.3">
      <c r="A313" s="2" t="s">
        <v>1922</v>
      </c>
      <c r="B313" s="2" t="s">
        <v>1829</v>
      </c>
      <c r="C313" s="10" t="str">
        <f>"2020"</f>
        <v>2020</v>
      </c>
      <c r="D313" s="2" t="s">
        <v>1828</v>
      </c>
      <c r="E313" s="2" t="s">
        <v>1830</v>
      </c>
      <c r="F313" s="2" t="s">
        <v>1833</v>
      </c>
      <c r="G313" s="2" t="str">
        <f>"18063365"</f>
        <v>18063365</v>
      </c>
      <c r="I313" s="2" t="str">
        <f>"nov2020"</f>
        <v>nov2020</v>
      </c>
      <c r="J313" s="2">
        <v>10</v>
      </c>
      <c r="K313" s="2">
        <v>58</v>
      </c>
      <c r="L313" s="2">
        <v>4053</v>
      </c>
      <c r="M313" s="2">
        <v>7</v>
      </c>
      <c r="N313" s="2">
        <v>147248983</v>
      </c>
      <c r="O313" s="2" t="s">
        <v>1831</v>
      </c>
      <c r="P313" s="2" t="s">
        <v>1832</v>
      </c>
      <c r="Q313" s="2" t="s">
        <v>467</v>
      </c>
      <c r="U313" s="2" t="s">
        <v>1834</v>
      </c>
    </row>
    <row r="314" spans="1:70" s="2" customFormat="1" ht="13" x14ac:dyDescent="0.3">
      <c r="A314" s="2" t="s">
        <v>11404</v>
      </c>
      <c r="B314" s="2" t="s">
        <v>7948</v>
      </c>
      <c r="C314" s="9" t="s">
        <v>7891</v>
      </c>
      <c r="D314" s="2" t="s">
        <v>7949</v>
      </c>
      <c r="E314" s="2" t="s">
        <v>7950</v>
      </c>
      <c r="U314" s="2" t="s">
        <v>7891</v>
      </c>
      <c r="V314" s="2" t="s">
        <v>11091</v>
      </c>
      <c r="W314" s="2" t="s">
        <v>7891</v>
      </c>
      <c r="X314" s="2" t="s">
        <v>7891</v>
      </c>
      <c r="Y314" s="2" t="s">
        <v>7891</v>
      </c>
      <c r="Z314" s="2" t="s">
        <v>7891</v>
      </c>
      <c r="AA314" s="2" t="s">
        <v>7891</v>
      </c>
      <c r="AB314" s="2" t="s">
        <v>7951</v>
      </c>
      <c r="AC314" s="2" t="s">
        <v>7891</v>
      </c>
      <c r="AD314" s="2" t="s">
        <v>7891</v>
      </c>
      <c r="AE314" s="2" t="s">
        <v>7891</v>
      </c>
      <c r="AF314" s="2" t="s">
        <v>7891</v>
      </c>
      <c r="AG314" s="2" t="s">
        <v>7891</v>
      </c>
      <c r="AH314" s="2" t="s">
        <v>7891</v>
      </c>
      <c r="AI314" s="2" t="s">
        <v>7891</v>
      </c>
      <c r="AJ314" s="2" t="s">
        <v>7891</v>
      </c>
      <c r="AK314" s="2" t="s">
        <v>7891</v>
      </c>
      <c r="AL314" s="2" t="s">
        <v>7891</v>
      </c>
      <c r="AM314" s="2" t="s">
        <v>7891</v>
      </c>
      <c r="AN314" s="2" t="s">
        <v>7891</v>
      </c>
      <c r="AO314" s="2" t="s">
        <v>7891</v>
      </c>
      <c r="AP314" s="2" t="s">
        <v>7952</v>
      </c>
      <c r="AQ314" s="2" t="s">
        <v>7891</v>
      </c>
      <c r="AR314" s="2" t="s">
        <v>7891</v>
      </c>
      <c r="AS314" s="2" t="s">
        <v>7891</v>
      </c>
      <c r="AT314" s="2" t="s">
        <v>7953</v>
      </c>
      <c r="AU314" s="2">
        <v>2020</v>
      </c>
      <c r="AV314" s="2">
        <v>20</v>
      </c>
      <c r="AW314" s="2">
        <v>1</v>
      </c>
      <c r="AX314" s="2" t="s">
        <v>7891</v>
      </c>
      <c r="AY314" s="2" t="s">
        <v>7891</v>
      </c>
      <c r="AZ314" s="2" t="s">
        <v>7891</v>
      </c>
      <c r="BA314" s="2" t="s">
        <v>7891</v>
      </c>
      <c r="BB314" s="2" t="s">
        <v>7891</v>
      </c>
      <c r="BC314" s="2" t="s">
        <v>7891</v>
      </c>
      <c r="BD314" s="2">
        <v>620</v>
      </c>
      <c r="BE314" s="2" t="s">
        <v>7954</v>
      </c>
      <c r="BF314" s="2" t="s">
        <v>7891</v>
      </c>
      <c r="BG314" s="2" t="s">
        <v>7891</v>
      </c>
      <c r="BH314" s="2" t="s">
        <v>7891</v>
      </c>
      <c r="BI314" s="2" t="s">
        <v>7891</v>
      </c>
      <c r="BJ314" s="2" t="s">
        <v>7891</v>
      </c>
      <c r="BK314" s="2" t="s">
        <v>7891</v>
      </c>
      <c r="BL314" s="2" t="s">
        <v>7891</v>
      </c>
      <c r="BM314" s="2">
        <v>33054778</v>
      </c>
      <c r="BN314" s="2" t="s">
        <v>7891</v>
      </c>
      <c r="BO314" s="2" t="s">
        <v>7891</v>
      </c>
      <c r="BP314" s="2" t="s">
        <v>7891</v>
      </c>
      <c r="BQ314" s="2" t="s">
        <v>7891</v>
      </c>
      <c r="BR314" s="2" t="s">
        <v>7955</v>
      </c>
    </row>
    <row r="315" spans="1:70" s="2" customFormat="1" ht="13" x14ac:dyDescent="0.3">
      <c r="A315" s="2" t="s">
        <v>6816</v>
      </c>
      <c r="B315" s="2" t="s">
        <v>6103</v>
      </c>
      <c r="C315" s="9">
        <v>2022</v>
      </c>
      <c r="D315" s="2" t="s">
        <v>6102</v>
      </c>
      <c r="E315" s="2" t="s">
        <v>6106</v>
      </c>
      <c r="G315" s="2" t="s">
        <v>6104</v>
      </c>
      <c r="H315" s="2" t="s">
        <v>6105</v>
      </c>
      <c r="K315" s="11">
        <v>44692</v>
      </c>
      <c r="L315" s="2" t="s">
        <v>6107</v>
      </c>
      <c r="N315" s="2" t="s">
        <v>6108</v>
      </c>
    </row>
    <row r="316" spans="1:70" s="2" customFormat="1" ht="13" x14ac:dyDescent="0.3">
      <c r="A316" s="2" t="s">
        <v>3856</v>
      </c>
      <c r="B316" s="2" t="s">
        <v>3316</v>
      </c>
      <c r="C316" s="9">
        <v>2021</v>
      </c>
      <c r="D316" s="2" t="s">
        <v>3315</v>
      </c>
      <c r="E316" s="2" t="s">
        <v>3317</v>
      </c>
      <c r="F316" s="2" t="s">
        <v>3322</v>
      </c>
      <c r="G316" s="2" t="str">
        <f>"20625871"</f>
        <v>20625871</v>
      </c>
      <c r="I316" s="2" t="str">
        <f>"20201201"</f>
        <v>20201201</v>
      </c>
      <c r="J316" s="2">
        <v>9</v>
      </c>
      <c r="K316" s="2">
        <v>4</v>
      </c>
      <c r="L316" s="2">
        <v>1068</v>
      </c>
      <c r="M316" s="2">
        <v>11</v>
      </c>
      <c r="N316" s="2" t="s">
        <v>3318</v>
      </c>
      <c r="O316" s="2" t="s">
        <v>3319</v>
      </c>
      <c r="P316" s="2" t="s">
        <v>3320</v>
      </c>
      <c r="Q316" s="2" t="s">
        <v>1495</v>
      </c>
      <c r="R316" s="2" t="s">
        <v>3321</v>
      </c>
      <c r="T316" s="2" t="s">
        <v>3322</v>
      </c>
      <c r="U316" s="2" t="s">
        <v>3323</v>
      </c>
    </row>
    <row r="317" spans="1:70" s="2" customFormat="1" ht="13" x14ac:dyDescent="0.3">
      <c r="A317" s="2" t="s">
        <v>4116</v>
      </c>
      <c r="B317" s="2" t="s">
        <v>3121</v>
      </c>
      <c r="C317" s="9">
        <v>2022</v>
      </c>
      <c r="D317" s="2" t="s">
        <v>3120</v>
      </c>
      <c r="E317" s="2" t="s">
        <v>2257</v>
      </c>
      <c r="F317" s="2" t="s">
        <v>3124</v>
      </c>
      <c r="G317" s="2" t="str">
        <f>"00219762"</f>
        <v>00219762</v>
      </c>
      <c r="I317" s="2" t="str">
        <f>"20220107"</f>
        <v>20220107</v>
      </c>
      <c r="N317" s="2" t="s">
        <v>3122</v>
      </c>
      <c r="O317" s="2" t="s">
        <v>3123</v>
      </c>
      <c r="P317" s="2" t="s">
        <v>2260</v>
      </c>
      <c r="Q317" s="2" t="s">
        <v>2054</v>
      </c>
      <c r="R317" s="2" t="s">
        <v>2055</v>
      </c>
      <c r="T317" s="2" t="s">
        <v>3124</v>
      </c>
      <c r="U317" s="2" t="s">
        <v>3125</v>
      </c>
    </row>
    <row r="318" spans="1:70" s="2" customFormat="1" ht="13" x14ac:dyDescent="0.3">
      <c r="A318" s="2" t="s">
        <v>3856</v>
      </c>
      <c r="B318" s="2" t="s">
        <v>2402</v>
      </c>
      <c r="C318" s="9">
        <v>2021</v>
      </c>
      <c r="D318" s="2" t="s">
        <v>2401</v>
      </c>
      <c r="E318" s="2" t="s">
        <v>2338</v>
      </c>
      <c r="F318" s="2" t="s">
        <v>2405</v>
      </c>
      <c r="G318" s="2" t="str">
        <f>"10461310"</f>
        <v>10461310</v>
      </c>
      <c r="I318" s="2" t="str">
        <f>"20210813"</f>
        <v>20210813</v>
      </c>
      <c r="N318" s="2" t="s">
        <v>2403</v>
      </c>
      <c r="O318" s="2" t="s">
        <v>2404</v>
      </c>
      <c r="P318" s="2" t="s">
        <v>2108</v>
      </c>
      <c r="Q318" s="2" t="s">
        <v>2054</v>
      </c>
      <c r="R318" s="2" t="s">
        <v>2055</v>
      </c>
      <c r="T318" s="2" t="s">
        <v>2405</v>
      </c>
      <c r="U318" s="2" t="s">
        <v>2406</v>
      </c>
    </row>
    <row r="319" spans="1:70" s="2" customFormat="1" ht="13" x14ac:dyDescent="0.3">
      <c r="A319" s="2" t="s">
        <v>2016</v>
      </c>
      <c r="B319" s="2" t="s">
        <v>1030</v>
      </c>
      <c r="C319" s="10">
        <v>2022</v>
      </c>
      <c r="D319" s="2" t="s">
        <v>1029</v>
      </c>
      <c r="E319" s="2" t="s">
        <v>487</v>
      </c>
      <c r="F319" s="2" t="s">
        <v>1033</v>
      </c>
      <c r="G319" s="2" t="str">
        <f>"02779536"</f>
        <v>02779536</v>
      </c>
      <c r="I319" s="2" t="str">
        <f>"Mar2022"</f>
        <v>Mar2022</v>
      </c>
      <c r="J319" s="2">
        <v>296</v>
      </c>
      <c r="M319" s="2">
        <v>1</v>
      </c>
      <c r="N319" s="2">
        <v>155377589</v>
      </c>
      <c r="O319" s="2" t="s">
        <v>1031</v>
      </c>
      <c r="P319" s="2" t="s">
        <v>489</v>
      </c>
      <c r="Q319" s="2" t="s">
        <v>467</v>
      </c>
      <c r="R319" s="2" t="s">
        <v>1032</v>
      </c>
      <c r="U319" s="2" t="s">
        <v>1034</v>
      </c>
    </row>
    <row r="320" spans="1:70" s="2" customFormat="1" ht="13" x14ac:dyDescent="0.3">
      <c r="A320" s="2" t="s">
        <v>3856</v>
      </c>
      <c r="B320" s="2" t="s">
        <v>2355</v>
      </c>
      <c r="C320" s="9">
        <v>2021</v>
      </c>
      <c r="D320" s="2" t="s">
        <v>2354</v>
      </c>
      <c r="E320" s="2" t="s">
        <v>154</v>
      </c>
      <c r="F320" s="2" t="s">
        <v>2360</v>
      </c>
      <c r="G320" s="2" t="str">
        <f>"1054139X"</f>
        <v>1054139X</v>
      </c>
      <c r="I320" s="2" t="str">
        <f>"20210501"</f>
        <v>20210501</v>
      </c>
      <c r="J320" s="2">
        <v>68</v>
      </c>
      <c r="K320" s="2">
        <v>5</v>
      </c>
      <c r="L320" s="2">
        <v>1023</v>
      </c>
      <c r="M320" s="2">
        <v>1</v>
      </c>
      <c r="N320" s="2" t="s">
        <v>2356</v>
      </c>
      <c r="O320" s="2" t="s">
        <v>2357</v>
      </c>
      <c r="P320" s="2" t="s">
        <v>2124</v>
      </c>
      <c r="Q320" s="2" t="s">
        <v>2358</v>
      </c>
      <c r="R320" s="2" t="s">
        <v>2359</v>
      </c>
      <c r="T320" s="2" t="s">
        <v>2360</v>
      </c>
      <c r="U320" s="2" t="s">
        <v>2361</v>
      </c>
    </row>
    <row r="321" spans="1:70" s="2" customFormat="1" ht="13" x14ac:dyDescent="0.3">
      <c r="A321" s="2" t="s">
        <v>7323</v>
      </c>
      <c r="B321" s="2" t="s">
        <v>7252</v>
      </c>
      <c r="C321" s="9">
        <v>2021</v>
      </c>
      <c r="D321" s="2" t="s">
        <v>7253</v>
      </c>
      <c r="E321" s="2" t="s">
        <v>7254</v>
      </c>
      <c r="G321" s="2">
        <v>222</v>
      </c>
      <c r="H321" s="2">
        <v>5</v>
      </c>
      <c r="J321" s="2">
        <v>897</v>
      </c>
      <c r="K321" s="2">
        <v>898</v>
      </c>
      <c r="M321" s="2">
        <v>1</v>
      </c>
      <c r="N321" s="2" t="s">
        <v>7255</v>
      </c>
      <c r="O321" s="2" t="s">
        <v>7256</v>
      </c>
      <c r="P321" s="2" t="s">
        <v>7225</v>
      </c>
      <c r="Q321" s="2" t="s">
        <v>7218</v>
      </c>
      <c r="R321" s="2" t="s">
        <v>7257</v>
      </c>
      <c r="S321" s="2" t="s">
        <v>7219</v>
      </c>
      <c r="T321" s="2" t="s">
        <v>7258</v>
      </c>
    </row>
    <row r="322" spans="1:70" s="2" customFormat="1" ht="13" x14ac:dyDescent="0.3">
      <c r="A322" s="2" t="s">
        <v>4086</v>
      </c>
      <c r="B322" s="2" t="s">
        <v>3764</v>
      </c>
      <c r="C322" s="9">
        <v>2021</v>
      </c>
      <c r="D322" s="2" t="s">
        <v>3763</v>
      </c>
      <c r="E322" s="2" t="s">
        <v>3765</v>
      </c>
      <c r="F322" s="2" t="s">
        <v>3769</v>
      </c>
      <c r="H322" s="2" t="str">
        <f>"9781118482728; 9781118482704; 9781118482650; 9781118482711"</f>
        <v>9781118482728; 9781118482704; 9781118482650; 9781118482711</v>
      </c>
      <c r="I322" s="2" t="str">
        <f>"20210101"</f>
        <v>20210101</v>
      </c>
      <c r="L322" s="2">
        <v>600</v>
      </c>
      <c r="M322" s="2">
        <v>19</v>
      </c>
      <c r="N322" s="2" t="s">
        <v>3766</v>
      </c>
      <c r="O322" s="2" t="s">
        <v>3767</v>
      </c>
      <c r="P322" s="2" t="s">
        <v>2926</v>
      </c>
      <c r="Q322" s="2" t="s">
        <v>2078</v>
      </c>
      <c r="R322" s="2" t="s">
        <v>3768</v>
      </c>
      <c r="T322" s="2" t="s">
        <v>3769</v>
      </c>
      <c r="U322" s="2" t="s">
        <v>3770</v>
      </c>
    </row>
    <row r="323" spans="1:70" s="2" customFormat="1" ht="13" x14ac:dyDescent="0.3">
      <c r="A323" s="2" t="s">
        <v>11410</v>
      </c>
      <c r="B323" s="2" t="s">
        <v>11703</v>
      </c>
      <c r="C323" s="9" t="s">
        <v>7891</v>
      </c>
      <c r="D323" s="2" t="s">
        <v>11704</v>
      </c>
      <c r="E323" s="2" t="s">
        <v>11705</v>
      </c>
      <c r="U323" s="2" t="s">
        <v>7891</v>
      </c>
      <c r="V323" s="2" t="s">
        <v>11706</v>
      </c>
      <c r="W323" s="2" t="s">
        <v>7891</v>
      </c>
      <c r="X323" s="2" t="s">
        <v>7891</v>
      </c>
      <c r="Y323" s="2" t="s">
        <v>7891</v>
      </c>
      <c r="Z323" s="2" t="s">
        <v>7891</v>
      </c>
      <c r="AA323" s="2" t="s">
        <v>7891</v>
      </c>
      <c r="AB323" s="2" t="s">
        <v>11707</v>
      </c>
      <c r="AC323" s="2" t="s">
        <v>7891</v>
      </c>
      <c r="AD323" s="2" t="s">
        <v>7891</v>
      </c>
      <c r="AE323" s="2" t="s">
        <v>7891</v>
      </c>
      <c r="AF323" s="2" t="s">
        <v>7891</v>
      </c>
      <c r="AG323" s="2" t="s">
        <v>7891</v>
      </c>
      <c r="AH323" s="2" t="s">
        <v>7891</v>
      </c>
      <c r="AI323" s="2" t="s">
        <v>7891</v>
      </c>
      <c r="AJ323" s="2" t="s">
        <v>7891</v>
      </c>
      <c r="AK323" s="2" t="s">
        <v>7891</v>
      </c>
      <c r="AL323" s="2" t="s">
        <v>7891</v>
      </c>
      <c r="AM323" s="2" t="s">
        <v>7891</v>
      </c>
      <c r="AN323" s="2" t="s">
        <v>7891</v>
      </c>
      <c r="AO323" s="2" t="s">
        <v>11708</v>
      </c>
      <c r="AP323" s="2" t="s">
        <v>11709</v>
      </c>
      <c r="AQ323" s="2" t="s">
        <v>7891</v>
      </c>
      <c r="AR323" s="2" t="s">
        <v>7891</v>
      </c>
      <c r="AS323" s="2" t="s">
        <v>7891</v>
      </c>
      <c r="AT323" s="2" t="s">
        <v>7891</v>
      </c>
      <c r="AU323" s="2" t="s">
        <v>7891</v>
      </c>
      <c r="AV323" s="2" t="s">
        <v>7891</v>
      </c>
      <c r="AW323" s="2" t="s">
        <v>7891</v>
      </c>
      <c r="AX323" s="2" t="s">
        <v>7891</v>
      </c>
      <c r="AY323" s="2" t="s">
        <v>7891</v>
      </c>
      <c r="AZ323" s="2" t="s">
        <v>7891</v>
      </c>
      <c r="BA323" s="2" t="s">
        <v>7891</v>
      </c>
      <c r="BB323" s="2" t="s">
        <v>7891</v>
      </c>
      <c r="BC323" s="2" t="s">
        <v>7891</v>
      </c>
      <c r="BD323" s="2">
        <v>1.4733250211043932E+16</v>
      </c>
      <c r="BE323" s="2" t="s">
        <v>7831</v>
      </c>
      <c r="BF323" s="2" t="s">
        <v>7891</v>
      </c>
      <c r="BG323" s="2" t="s">
        <v>9297</v>
      </c>
      <c r="BH323" s="2" t="s">
        <v>7891</v>
      </c>
      <c r="BI323" s="2" t="s">
        <v>7891</v>
      </c>
      <c r="BJ323" s="2" t="s">
        <v>7891</v>
      </c>
      <c r="BK323" s="2" t="s">
        <v>7891</v>
      </c>
      <c r="BL323" s="2" t="s">
        <v>7891</v>
      </c>
      <c r="BM323" s="2" t="s">
        <v>7891</v>
      </c>
      <c r="BN323" s="2" t="s">
        <v>7891</v>
      </c>
      <c r="BO323" s="2" t="s">
        <v>7891</v>
      </c>
      <c r="BP323" s="2" t="s">
        <v>7891</v>
      </c>
      <c r="BQ323" s="2" t="s">
        <v>7891</v>
      </c>
      <c r="BR323" s="2" t="s">
        <v>11710</v>
      </c>
    </row>
    <row r="324" spans="1:70" s="2" customFormat="1" ht="13" x14ac:dyDescent="0.3">
      <c r="A324" s="2" t="s">
        <v>4116</v>
      </c>
      <c r="B324" s="2" t="s">
        <v>4026</v>
      </c>
      <c r="C324" s="9">
        <v>2022</v>
      </c>
      <c r="D324" s="2" t="s">
        <v>4025</v>
      </c>
      <c r="E324" s="2" t="s">
        <v>2338</v>
      </c>
      <c r="F324" s="2" t="s">
        <v>4029</v>
      </c>
      <c r="G324" s="2" t="str">
        <f>"10461310"</f>
        <v>10461310</v>
      </c>
      <c r="I324" s="2" t="str">
        <f>"20220521"</f>
        <v>20220521</v>
      </c>
      <c r="N324" s="2" t="s">
        <v>4027</v>
      </c>
      <c r="O324" s="2" t="s">
        <v>4028</v>
      </c>
      <c r="P324" s="2" t="s">
        <v>2108</v>
      </c>
      <c r="Q324" s="2" t="s">
        <v>2054</v>
      </c>
      <c r="R324" s="2" t="s">
        <v>2055</v>
      </c>
      <c r="T324" s="2" t="s">
        <v>4029</v>
      </c>
      <c r="U324" s="2" t="s">
        <v>4030</v>
      </c>
    </row>
    <row r="325" spans="1:70" s="2" customFormat="1" ht="13" x14ac:dyDescent="0.3">
      <c r="A325" s="2" t="s">
        <v>1827</v>
      </c>
      <c r="B325" s="2" t="s">
        <v>1448</v>
      </c>
      <c r="C325" s="10" t="str">
        <f>"2021"</f>
        <v>2021</v>
      </c>
      <c r="D325" s="2" t="s">
        <v>1447</v>
      </c>
      <c r="E325" s="2" t="s">
        <v>1449</v>
      </c>
      <c r="F325" s="2" t="s">
        <v>1452</v>
      </c>
      <c r="G325" s="2" t="str">
        <f>"09660410"</f>
        <v>09660410</v>
      </c>
      <c r="I325" s="2" t="str">
        <f>"Jan2021"</f>
        <v>Jan2021</v>
      </c>
      <c r="J325" s="2">
        <v>29</v>
      </c>
      <c r="K325" s="2">
        <v>1</v>
      </c>
      <c r="L325" s="2">
        <v>206</v>
      </c>
      <c r="M325" s="2">
        <v>9</v>
      </c>
      <c r="N325" s="2">
        <v>147905592</v>
      </c>
      <c r="O325" s="2" t="s">
        <v>1450</v>
      </c>
      <c r="P325" s="2" t="s">
        <v>731</v>
      </c>
      <c r="Q325" s="2" t="s">
        <v>442</v>
      </c>
      <c r="R325" s="2" t="s">
        <v>1451</v>
      </c>
      <c r="U325" s="2" t="s">
        <v>1453</v>
      </c>
    </row>
    <row r="326" spans="1:70" s="2" customFormat="1" ht="13" x14ac:dyDescent="0.3">
      <c r="A326" s="2" t="s">
        <v>1827</v>
      </c>
      <c r="B326" s="2" t="s">
        <v>1506</v>
      </c>
      <c r="C326" s="10" t="str">
        <f>"2022"</f>
        <v>2022</v>
      </c>
      <c r="D326" s="2" t="s">
        <v>1505</v>
      </c>
      <c r="E326" s="2" t="s">
        <v>1507</v>
      </c>
      <c r="F326" s="2" t="s">
        <v>1511</v>
      </c>
      <c r="G326" s="2" t="str">
        <f>"14747359"</f>
        <v>14747359</v>
      </c>
      <c r="I326" s="2" t="str">
        <f>"2022"</f>
        <v>2022</v>
      </c>
      <c r="J326" s="2">
        <v>22</v>
      </c>
      <c r="K326" s="2">
        <v>1</v>
      </c>
      <c r="L326" s="2">
        <v>23</v>
      </c>
      <c r="M326" s="2">
        <v>9</v>
      </c>
      <c r="N326" s="2">
        <v>156397105</v>
      </c>
      <c r="O326" s="2" t="s">
        <v>1508</v>
      </c>
      <c r="P326" s="2" t="s">
        <v>1509</v>
      </c>
      <c r="Q326" s="2" t="s">
        <v>442</v>
      </c>
      <c r="R326" s="2" t="s">
        <v>1510</v>
      </c>
      <c r="U326" s="2" t="s">
        <v>1512</v>
      </c>
    </row>
    <row r="327" spans="1:70" s="2" customFormat="1" ht="13" x14ac:dyDescent="0.3">
      <c r="A327" s="2" t="s">
        <v>11407</v>
      </c>
      <c r="B327" s="2" t="s">
        <v>11461</v>
      </c>
      <c r="C327" s="9" t="s">
        <v>7891</v>
      </c>
      <c r="D327" s="2" t="s">
        <v>11462</v>
      </c>
      <c r="E327" s="2" t="s">
        <v>11463</v>
      </c>
      <c r="U327" s="2" t="s">
        <v>7891</v>
      </c>
      <c r="V327" s="2" t="s">
        <v>11464</v>
      </c>
      <c r="W327" s="2" t="s">
        <v>7891</v>
      </c>
      <c r="X327" s="2" t="s">
        <v>7891</v>
      </c>
      <c r="Y327" s="2" t="s">
        <v>7891</v>
      </c>
      <c r="Z327" s="2" t="s">
        <v>7891</v>
      </c>
      <c r="AA327" s="2" t="s">
        <v>7891</v>
      </c>
      <c r="AB327" s="2" t="s">
        <v>11465</v>
      </c>
      <c r="AC327" s="2" t="s">
        <v>7891</v>
      </c>
      <c r="AD327" s="2" t="s">
        <v>7891</v>
      </c>
      <c r="AE327" s="2" t="s">
        <v>7891</v>
      </c>
      <c r="AF327" s="2" t="s">
        <v>7891</v>
      </c>
      <c r="AG327" s="2" t="s">
        <v>7891</v>
      </c>
      <c r="AH327" s="2" t="s">
        <v>7891</v>
      </c>
      <c r="AI327" s="2" t="s">
        <v>7891</v>
      </c>
      <c r="AJ327" s="2" t="s">
        <v>7891</v>
      </c>
      <c r="AK327" s="2" t="s">
        <v>7891</v>
      </c>
      <c r="AL327" s="2" t="s">
        <v>7891</v>
      </c>
      <c r="AM327" s="2" t="s">
        <v>7891</v>
      </c>
      <c r="AN327" s="2" t="s">
        <v>7891</v>
      </c>
      <c r="AO327" s="2" t="s">
        <v>11466</v>
      </c>
      <c r="AP327" s="2" t="s">
        <v>11467</v>
      </c>
      <c r="AQ327" s="2" t="s">
        <v>7891</v>
      </c>
      <c r="AR327" s="2" t="s">
        <v>7891</v>
      </c>
      <c r="AS327" s="2" t="s">
        <v>7891</v>
      </c>
      <c r="AT327" s="2" t="s">
        <v>7891</v>
      </c>
      <c r="AU327" s="2" t="s">
        <v>7891</v>
      </c>
      <c r="AV327" s="2" t="s">
        <v>7891</v>
      </c>
      <c r="AW327" s="2" t="s">
        <v>7891</v>
      </c>
      <c r="AX327" s="2" t="s">
        <v>7891</v>
      </c>
      <c r="AY327" s="2" t="s">
        <v>7891</v>
      </c>
      <c r="AZ327" s="2" t="s">
        <v>7891</v>
      </c>
      <c r="BA327" s="2" t="s">
        <v>7891</v>
      </c>
      <c r="BB327" s="2" t="s">
        <v>7891</v>
      </c>
      <c r="BC327" s="2" t="s">
        <v>7891</v>
      </c>
      <c r="BD327" s="2" t="s">
        <v>7891</v>
      </c>
      <c r="BE327" s="2" t="s">
        <v>11468</v>
      </c>
      <c r="BF327" s="2" t="s">
        <v>7891</v>
      </c>
      <c r="BG327" s="2" t="s">
        <v>9007</v>
      </c>
      <c r="BH327" s="2" t="s">
        <v>7891</v>
      </c>
      <c r="BI327" s="2" t="s">
        <v>7891</v>
      </c>
      <c r="BJ327" s="2" t="s">
        <v>7891</v>
      </c>
      <c r="BK327" s="2" t="s">
        <v>7891</v>
      </c>
      <c r="BL327" s="2" t="s">
        <v>7891</v>
      </c>
      <c r="BM327" s="2" t="s">
        <v>7891</v>
      </c>
      <c r="BN327" s="2" t="s">
        <v>7891</v>
      </c>
      <c r="BO327" s="2" t="s">
        <v>7891</v>
      </c>
      <c r="BP327" s="2" t="s">
        <v>7891</v>
      </c>
      <c r="BQ327" s="2" t="s">
        <v>7891</v>
      </c>
      <c r="BR327" s="2" t="s">
        <v>11469</v>
      </c>
    </row>
    <row r="328" spans="1:70" s="2" customFormat="1" ht="13" x14ac:dyDescent="0.3">
      <c r="A328" s="2" t="s">
        <v>3856</v>
      </c>
      <c r="B328" s="2" t="s">
        <v>2771</v>
      </c>
      <c r="C328" s="9">
        <v>2021</v>
      </c>
      <c r="D328" s="2" t="s">
        <v>2770</v>
      </c>
      <c r="E328" s="2" t="s">
        <v>2772</v>
      </c>
      <c r="F328" s="2" t="s">
        <v>2775</v>
      </c>
      <c r="G328" s="2" t="str">
        <f>"07481187"</f>
        <v>07481187</v>
      </c>
      <c r="I328" s="2" t="str">
        <f>"20210604"</f>
        <v>20210604</v>
      </c>
      <c r="N328" s="2" t="s">
        <v>2773</v>
      </c>
      <c r="O328" s="2" t="s">
        <v>2774</v>
      </c>
      <c r="P328" s="2" t="s">
        <v>2118</v>
      </c>
      <c r="Q328" s="2" t="s">
        <v>2054</v>
      </c>
      <c r="R328" s="2" t="s">
        <v>2055</v>
      </c>
      <c r="T328" s="2" t="s">
        <v>2775</v>
      </c>
      <c r="U328" s="2" t="s">
        <v>2776</v>
      </c>
    </row>
    <row r="329" spans="1:70" s="2" customFormat="1" ht="13" x14ac:dyDescent="0.3">
      <c r="A329" s="2" t="s">
        <v>3856</v>
      </c>
      <c r="B329" s="2" t="s">
        <v>3141</v>
      </c>
      <c r="C329" s="9">
        <v>2022</v>
      </c>
      <c r="D329" s="2" t="s">
        <v>3140</v>
      </c>
      <c r="E329" s="2" t="s">
        <v>2679</v>
      </c>
      <c r="F329" s="2" t="s">
        <v>3144</v>
      </c>
      <c r="G329" s="2" t="str">
        <f>"09652140"</f>
        <v>09652140</v>
      </c>
      <c r="I329" s="2" t="str">
        <f>"20220215"</f>
        <v>20220215</v>
      </c>
      <c r="N329" s="2" t="s">
        <v>3142</v>
      </c>
      <c r="O329" s="2" t="s">
        <v>3143</v>
      </c>
      <c r="P329" s="2" t="s">
        <v>2053</v>
      </c>
      <c r="Q329" s="2" t="s">
        <v>2054</v>
      </c>
      <c r="R329" s="2" t="s">
        <v>2055</v>
      </c>
      <c r="T329" s="2" t="s">
        <v>3144</v>
      </c>
      <c r="U329" s="2" t="s">
        <v>3145</v>
      </c>
    </row>
    <row r="330" spans="1:70" s="2" customFormat="1" ht="13" x14ac:dyDescent="0.3">
      <c r="A330" s="2" t="s">
        <v>11404</v>
      </c>
      <c r="B330" s="2" t="s">
        <v>9714</v>
      </c>
      <c r="C330" s="9" t="s">
        <v>7891</v>
      </c>
      <c r="D330" s="2" t="s">
        <v>9715</v>
      </c>
      <c r="E330" s="2" t="s">
        <v>9716</v>
      </c>
      <c r="U330" s="2" t="s">
        <v>7891</v>
      </c>
      <c r="V330" s="2" t="s">
        <v>820</v>
      </c>
      <c r="W330" s="2" t="s">
        <v>7891</v>
      </c>
      <c r="X330" s="2" t="s">
        <v>7891</v>
      </c>
      <c r="Y330" s="2" t="s">
        <v>7891</v>
      </c>
      <c r="Z330" s="2" t="s">
        <v>7891</v>
      </c>
      <c r="AA330" s="2" t="s">
        <v>9717</v>
      </c>
      <c r="AB330" s="2" t="s">
        <v>9718</v>
      </c>
      <c r="AC330" s="2" t="s">
        <v>7891</v>
      </c>
      <c r="AD330" s="2" t="s">
        <v>7891</v>
      </c>
      <c r="AE330" s="2" t="s">
        <v>7891</v>
      </c>
      <c r="AF330" s="2" t="s">
        <v>7891</v>
      </c>
      <c r="AG330" s="2" t="s">
        <v>7891</v>
      </c>
      <c r="AH330" s="2" t="s">
        <v>7891</v>
      </c>
      <c r="AI330" s="2" t="s">
        <v>7891</v>
      </c>
      <c r="AJ330" s="2" t="s">
        <v>7891</v>
      </c>
      <c r="AK330" s="2" t="s">
        <v>7891</v>
      </c>
      <c r="AL330" s="2" t="s">
        <v>7891</v>
      </c>
      <c r="AM330" s="2" t="s">
        <v>7891</v>
      </c>
      <c r="AN330" s="2" t="s">
        <v>7891</v>
      </c>
      <c r="AO330" s="2" t="s">
        <v>9719</v>
      </c>
      <c r="AP330" s="2" t="s">
        <v>9720</v>
      </c>
      <c r="AQ330" s="2" t="s">
        <v>7891</v>
      </c>
      <c r="AR330" s="2" t="s">
        <v>7891</v>
      </c>
      <c r="AS330" s="2" t="s">
        <v>7891</v>
      </c>
      <c r="AT330" s="2" t="s">
        <v>7998</v>
      </c>
      <c r="AU330" s="2">
        <v>2021</v>
      </c>
      <c r="AV330" s="2">
        <v>64</v>
      </c>
      <c r="AW330" s="2">
        <v>6</v>
      </c>
      <c r="AX330" s="2" t="s">
        <v>7891</v>
      </c>
      <c r="AY330" s="2" t="s">
        <v>7891</v>
      </c>
      <c r="AZ330" s="2" t="s">
        <v>7891</v>
      </c>
      <c r="BA330" s="2" t="s">
        <v>7891</v>
      </c>
      <c r="BB330" s="2">
        <v>394</v>
      </c>
      <c r="BC330" s="2">
        <v>399</v>
      </c>
      <c r="BD330" s="2" t="s">
        <v>7891</v>
      </c>
      <c r="BE330" s="2" t="s">
        <v>817</v>
      </c>
      <c r="BF330" s="2" t="s">
        <v>7891</v>
      </c>
      <c r="BG330" s="2" t="s">
        <v>7891</v>
      </c>
      <c r="BH330" s="2" t="s">
        <v>7891</v>
      </c>
      <c r="BI330" s="2" t="s">
        <v>7891</v>
      </c>
      <c r="BJ330" s="2" t="s">
        <v>7891</v>
      </c>
      <c r="BK330" s="2" t="s">
        <v>7891</v>
      </c>
      <c r="BL330" s="2" t="s">
        <v>7891</v>
      </c>
      <c r="BM330" s="2" t="s">
        <v>7891</v>
      </c>
      <c r="BN330" s="2" t="s">
        <v>7891</v>
      </c>
      <c r="BO330" s="2" t="s">
        <v>7891</v>
      </c>
      <c r="BP330" s="2" t="s">
        <v>7891</v>
      </c>
      <c r="BQ330" s="2" t="s">
        <v>7891</v>
      </c>
      <c r="BR330" s="2" t="s">
        <v>9721</v>
      </c>
    </row>
    <row r="331" spans="1:70" s="2" customFormat="1" ht="13" x14ac:dyDescent="0.3">
      <c r="A331" s="2" t="s">
        <v>11404</v>
      </c>
      <c r="B331" s="2" t="s">
        <v>10120</v>
      </c>
      <c r="C331" s="9" t="s">
        <v>7891</v>
      </c>
      <c r="D331" s="2" t="s">
        <v>5157</v>
      </c>
      <c r="E331" s="2" t="s">
        <v>10121</v>
      </c>
      <c r="U331" s="2" t="s">
        <v>7891</v>
      </c>
      <c r="V331" s="2" t="s">
        <v>10122</v>
      </c>
      <c r="W331" s="2" t="s">
        <v>7891</v>
      </c>
      <c r="X331" s="2" t="s">
        <v>7891</v>
      </c>
      <c r="Y331" s="2" t="s">
        <v>7891</v>
      </c>
      <c r="Z331" s="2" t="s">
        <v>7891</v>
      </c>
      <c r="AA331" s="2" t="s">
        <v>7891</v>
      </c>
      <c r="AB331" s="2" t="s">
        <v>7891</v>
      </c>
      <c r="AC331" s="2" t="s">
        <v>7891</v>
      </c>
      <c r="AD331" s="2" t="s">
        <v>7891</v>
      </c>
      <c r="AE331" s="2" t="s">
        <v>7891</v>
      </c>
      <c r="AF331" s="2" t="s">
        <v>7891</v>
      </c>
      <c r="AG331" s="2" t="s">
        <v>7891</v>
      </c>
      <c r="AH331" s="2" t="s">
        <v>7891</v>
      </c>
      <c r="AI331" s="2" t="s">
        <v>7891</v>
      </c>
      <c r="AJ331" s="2" t="s">
        <v>7891</v>
      </c>
      <c r="AK331" s="2" t="s">
        <v>7891</v>
      </c>
      <c r="AL331" s="2" t="s">
        <v>7891</v>
      </c>
      <c r="AM331" s="2" t="s">
        <v>7891</v>
      </c>
      <c r="AN331" s="2" t="s">
        <v>7891</v>
      </c>
      <c r="AO331" s="2" t="s">
        <v>10123</v>
      </c>
      <c r="AP331" s="2" t="s">
        <v>7891</v>
      </c>
      <c r="AQ331" s="2" t="s">
        <v>7891</v>
      </c>
      <c r="AR331" s="2" t="s">
        <v>7891</v>
      </c>
      <c r="AS331" s="2" t="s">
        <v>7891</v>
      </c>
      <c r="AT331" s="2" t="s">
        <v>10124</v>
      </c>
      <c r="AU331" s="2">
        <v>2021</v>
      </c>
      <c r="AV331" s="2">
        <v>23</v>
      </c>
      <c r="AW331" s="2" t="s">
        <v>7891</v>
      </c>
      <c r="AX331" s="2" t="s">
        <v>7891</v>
      </c>
      <c r="AY331" s="2" t="s">
        <v>7891</v>
      </c>
      <c r="AZ331" s="2" t="s">
        <v>7891</v>
      </c>
      <c r="BA331" s="2" t="s">
        <v>7891</v>
      </c>
      <c r="BB331" s="2">
        <v>154</v>
      </c>
      <c r="BC331" s="2">
        <v>168</v>
      </c>
      <c r="BD331" s="2" t="s">
        <v>7891</v>
      </c>
      <c r="BE331" s="2" t="s">
        <v>5163</v>
      </c>
      <c r="BF331" s="2" t="s">
        <v>7891</v>
      </c>
      <c r="BG331" s="2" t="s">
        <v>7891</v>
      </c>
      <c r="BH331" s="2" t="s">
        <v>7891</v>
      </c>
      <c r="BI331" s="2" t="s">
        <v>7891</v>
      </c>
      <c r="BJ331" s="2" t="s">
        <v>7891</v>
      </c>
      <c r="BK331" s="2" t="s">
        <v>7891</v>
      </c>
      <c r="BL331" s="2" t="s">
        <v>7891</v>
      </c>
      <c r="BM331" s="2">
        <v>33335800</v>
      </c>
      <c r="BN331" s="2" t="s">
        <v>7891</v>
      </c>
      <c r="BO331" s="2" t="s">
        <v>7891</v>
      </c>
      <c r="BP331" s="2" t="s">
        <v>7891</v>
      </c>
      <c r="BQ331" s="2" t="s">
        <v>7891</v>
      </c>
      <c r="BR331" s="2" t="s">
        <v>10125</v>
      </c>
    </row>
    <row r="332" spans="1:70" s="2" customFormat="1" ht="13" x14ac:dyDescent="0.3">
      <c r="A332" s="2" t="s">
        <v>7072</v>
      </c>
      <c r="B332" s="2" t="s">
        <v>4154</v>
      </c>
      <c r="C332" s="9">
        <v>2022</v>
      </c>
      <c r="D332" s="2" t="s">
        <v>4153</v>
      </c>
      <c r="E332" s="2" t="s">
        <v>4157</v>
      </c>
      <c r="G332" s="2" t="s">
        <v>4155</v>
      </c>
      <c r="H332" s="2" t="s">
        <v>4156</v>
      </c>
      <c r="K332" s="11">
        <v>44683</v>
      </c>
    </row>
    <row r="333" spans="1:70" s="2" customFormat="1" ht="13" x14ac:dyDescent="0.3">
      <c r="A333" s="2" t="s">
        <v>3856</v>
      </c>
      <c r="B333" s="2" t="s">
        <v>3733</v>
      </c>
      <c r="C333" s="9">
        <v>2020</v>
      </c>
      <c r="D333" s="2" t="s">
        <v>3732</v>
      </c>
      <c r="E333" s="2" t="s">
        <v>3734</v>
      </c>
      <c r="F333" s="2" t="s">
        <v>3738</v>
      </c>
      <c r="H333" s="2" t="str">
        <f>"9781462544622"</f>
        <v>9781462544622</v>
      </c>
      <c r="I333" s="2" t="str">
        <f>"20210101"</f>
        <v>20210101</v>
      </c>
      <c r="L333" s="2">
        <v>264</v>
      </c>
      <c r="M333" s="2">
        <v>21</v>
      </c>
      <c r="N333" s="2" t="s">
        <v>3735</v>
      </c>
      <c r="P333" s="2" t="s">
        <v>3736</v>
      </c>
      <c r="Q333" s="2" t="s">
        <v>2078</v>
      </c>
      <c r="R333" s="2" t="s">
        <v>3737</v>
      </c>
      <c r="T333" s="2" t="s">
        <v>3738</v>
      </c>
      <c r="U333" s="2" t="s">
        <v>3739</v>
      </c>
    </row>
    <row r="334" spans="1:70" s="2" customFormat="1" ht="13" x14ac:dyDescent="0.3">
      <c r="A334" s="2" t="s">
        <v>4086</v>
      </c>
      <c r="B334" s="2" t="s">
        <v>4038</v>
      </c>
      <c r="C334" s="9">
        <v>2021</v>
      </c>
      <c r="D334" s="2" t="s">
        <v>4037</v>
      </c>
      <c r="E334" s="2" t="s">
        <v>4039</v>
      </c>
      <c r="F334" s="2" t="s">
        <v>4044</v>
      </c>
      <c r="G334" s="2" t="str">
        <f>"10445463"</f>
        <v>10445463</v>
      </c>
      <c r="I334" s="2" t="str">
        <f>"20210901"</f>
        <v>20210901</v>
      </c>
      <c r="J334" s="2">
        <v>31</v>
      </c>
      <c r="K334" s="2">
        <v>7</v>
      </c>
      <c r="L334" s="2">
        <v>516</v>
      </c>
      <c r="M334" s="2">
        <v>2</v>
      </c>
      <c r="N334" s="2" t="s">
        <v>4040</v>
      </c>
      <c r="O334" s="2" t="s">
        <v>4041</v>
      </c>
      <c r="P334" s="2" t="s">
        <v>4042</v>
      </c>
      <c r="Q334" s="2" t="s">
        <v>2521</v>
      </c>
      <c r="R334" s="2" t="s">
        <v>4043</v>
      </c>
      <c r="T334" s="2" t="s">
        <v>4044</v>
      </c>
      <c r="U334" s="2" t="s">
        <v>4045</v>
      </c>
    </row>
    <row r="335" spans="1:70" s="2" customFormat="1" ht="13" x14ac:dyDescent="0.3">
      <c r="A335" s="2" t="s">
        <v>11404</v>
      </c>
      <c r="B335" s="2" t="s">
        <v>8413</v>
      </c>
      <c r="C335" s="9" t="s">
        <v>7891</v>
      </c>
      <c r="D335" s="2" t="s">
        <v>6396</v>
      </c>
      <c r="E335" s="2" t="s">
        <v>8414</v>
      </c>
      <c r="U335" s="2" t="s">
        <v>7891</v>
      </c>
      <c r="V335" s="2" t="s">
        <v>8415</v>
      </c>
      <c r="W335" s="2" t="s">
        <v>7891</v>
      </c>
      <c r="X335" s="2" t="s">
        <v>7891</v>
      </c>
      <c r="Y335" s="2" t="s">
        <v>7891</v>
      </c>
      <c r="Z335" s="2" t="s">
        <v>7891</v>
      </c>
      <c r="AA335" s="2" t="s">
        <v>7891</v>
      </c>
      <c r="AB335" s="2" t="s">
        <v>7891</v>
      </c>
      <c r="AC335" s="2" t="s">
        <v>7891</v>
      </c>
      <c r="AD335" s="2" t="s">
        <v>7891</v>
      </c>
      <c r="AE335" s="2" t="s">
        <v>7891</v>
      </c>
      <c r="AF335" s="2" t="s">
        <v>7891</v>
      </c>
      <c r="AG335" s="2" t="s">
        <v>7891</v>
      </c>
      <c r="AH335" s="2" t="s">
        <v>7891</v>
      </c>
      <c r="AI335" s="2" t="s">
        <v>7891</v>
      </c>
      <c r="AJ335" s="2" t="s">
        <v>7891</v>
      </c>
      <c r="AK335" s="2" t="s">
        <v>7891</v>
      </c>
      <c r="AL335" s="2" t="s">
        <v>7891</v>
      </c>
      <c r="AM335" s="2" t="s">
        <v>7891</v>
      </c>
      <c r="AN335" s="2" t="s">
        <v>7891</v>
      </c>
      <c r="AO335" s="2" t="s">
        <v>8416</v>
      </c>
      <c r="AP335" s="2" t="s">
        <v>7891</v>
      </c>
      <c r="AQ335" s="2" t="s">
        <v>7891</v>
      </c>
      <c r="AR335" s="2" t="s">
        <v>7891</v>
      </c>
      <c r="AS335" s="2" t="s">
        <v>7891</v>
      </c>
      <c r="AT335" s="2" t="s">
        <v>7891</v>
      </c>
      <c r="AU335" s="2" t="s">
        <v>7891</v>
      </c>
      <c r="AV335" s="2" t="s">
        <v>7891</v>
      </c>
      <c r="AW335" s="2" t="s">
        <v>7891</v>
      </c>
      <c r="AX335" s="2" t="s">
        <v>7891</v>
      </c>
      <c r="AY335" s="2" t="s">
        <v>7891</v>
      </c>
      <c r="AZ335" s="2" t="s">
        <v>7891</v>
      </c>
      <c r="BA335" s="2" t="s">
        <v>7891</v>
      </c>
      <c r="BB335" s="2" t="s">
        <v>7891</v>
      </c>
      <c r="BC335" s="2" t="s">
        <v>7891</v>
      </c>
      <c r="BD335" s="2" t="s">
        <v>7891</v>
      </c>
      <c r="BE335" s="2" t="s">
        <v>6401</v>
      </c>
      <c r="BF335" s="2" t="s">
        <v>7891</v>
      </c>
      <c r="BG335" s="2" t="s">
        <v>8402</v>
      </c>
      <c r="BH335" s="2" t="s">
        <v>7891</v>
      </c>
      <c r="BI335" s="2" t="s">
        <v>7891</v>
      </c>
      <c r="BJ335" s="2" t="s">
        <v>7891</v>
      </c>
      <c r="BK335" s="2" t="s">
        <v>7891</v>
      </c>
      <c r="BL335" s="2" t="s">
        <v>7891</v>
      </c>
      <c r="BM335" s="2">
        <v>35174455</v>
      </c>
      <c r="BN335" s="2" t="s">
        <v>7891</v>
      </c>
      <c r="BO335" s="2" t="s">
        <v>7891</v>
      </c>
      <c r="BP335" s="2" t="s">
        <v>7891</v>
      </c>
      <c r="BQ335" s="2" t="s">
        <v>7891</v>
      </c>
      <c r="BR335" s="2" t="s">
        <v>8417</v>
      </c>
    </row>
    <row r="336" spans="1:70" s="2" customFormat="1" ht="13" x14ac:dyDescent="0.3">
      <c r="A336" s="2" t="s">
        <v>3856</v>
      </c>
      <c r="B336" s="2" t="s">
        <v>3680</v>
      </c>
      <c r="C336" s="9">
        <v>2020</v>
      </c>
      <c r="D336" s="2" t="s">
        <v>3679</v>
      </c>
      <c r="E336" s="2" t="s">
        <v>2034</v>
      </c>
      <c r="F336" s="2" t="s">
        <v>3683</v>
      </c>
      <c r="G336" s="2" t="str">
        <f>"04194217"</f>
        <v>04194217</v>
      </c>
      <c r="H336" s="2" t="str">
        <f>"9798691269561"</f>
        <v>9798691269561</v>
      </c>
      <c r="I336" s="2" t="str">
        <f>"20210101"</f>
        <v>20210101</v>
      </c>
      <c r="J336" s="2">
        <v>82</v>
      </c>
      <c r="K336" s="2" t="s">
        <v>2035</v>
      </c>
      <c r="N336" s="2" t="s">
        <v>3681</v>
      </c>
      <c r="P336" s="2" t="s">
        <v>2037</v>
      </c>
      <c r="Q336" s="2" t="s">
        <v>2038</v>
      </c>
      <c r="R336" s="2" t="s">
        <v>3682</v>
      </c>
      <c r="T336" s="2" t="s">
        <v>3683</v>
      </c>
      <c r="U336" s="2" t="s">
        <v>3684</v>
      </c>
    </row>
    <row r="337" spans="1:70" s="2" customFormat="1" ht="13" x14ac:dyDescent="0.3">
      <c r="A337" s="2" t="s">
        <v>11404</v>
      </c>
      <c r="B337" s="2" t="s">
        <v>10941</v>
      </c>
      <c r="C337" s="9" t="s">
        <v>7891</v>
      </c>
      <c r="D337" s="2" t="s">
        <v>10942</v>
      </c>
      <c r="E337" s="2" t="s">
        <v>10943</v>
      </c>
      <c r="U337" s="2" t="s">
        <v>7891</v>
      </c>
      <c r="V337" s="2" t="s">
        <v>10944</v>
      </c>
      <c r="W337" s="2" t="s">
        <v>7891</v>
      </c>
      <c r="X337" s="2" t="s">
        <v>7891</v>
      </c>
      <c r="Y337" s="2" t="s">
        <v>7891</v>
      </c>
      <c r="Z337" s="2" t="s">
        <v>7891</v>
      </c>
      <c r="AA337" s="2" t="s">
        <v>7891</v>
      </c>
      <c r="AB337" s="2" t="s">
        <v>10945</v>
      </c>
      <c r="AC337" s="2" t="s">
        <v>7891</v>
      </c>
      <c r="AD337" s="2" t="s">
        <v>7891</v>
      </c>
      <c r="AE337" s="2" t="s">
        <v>7891</v>
      </c>
      <c r="AF337" s="2" t="s">
        <v>7891</v>
      </c>
      <c r="AG337" s="2" t="s">
        <v>7891</v>
      </c>
      <c r="AH337" s="2" t="s">
        <v>7891</v>
      </c>
      <c r="AI337" s="2" t="s">
        <v>7891</v>
      </c>
      <c r="AJ337" s="2" t="s">
        <v>7891</v>
      </c>
      <c r="AK337" s="2" t="s">
        <v>7891</v>
      </c>
      <c r="AL337" s="2" t="s">
        <v>7891</v>
      </c>
      <c r="AM337" s="2" t="s">
        <v>7891</v>
      </c>
      <c r="AN337" s="2" t="s">
        <v>7891</v>
      </c>
      <c r="AO337" s="2" t="s">
        <v>10946</v>
      </c>
      <c r="AP337" s="2" t="s">
        <v>10947</v>
      </c>
      <c r="AQ337" s="2" t="s">
        <v>7891</v>
      </c>
      <c r="AR337" s="2" t="s">
        <v>7891</v>
      </c>
      <c r="AS337" s="2" t="s">
        <v>7891</v>
      </c>
      <c r="AT337" s="2" t="s">
        <v>8536</v>
      </c>
      <c r="AU337" s="2">
        <v>2021</v>
      </c>
      <c r="AV337" s="2">
        <v>10</v>
      </c>
      <c r="AW337" s="2">
        <v>2</v>
      </c>
      <c r="AX337" s="2" t="s">
        <v>7891</v>
      </c>
      <c r="AY337" s="2" t="s">
        <v>7891</v>
      </c>
      <c r="AZ337" s="2" t="s">
        <v>7891</v>
      </c>
      <c r="BA337" s="2" t="s">
        <v>7891</v>
      </c>
      <c r="BB337" s="2">
        <v>153</v>
      </c>
      <c r="BC337" s="2">
        <v>176</v>
      </c>
      <c r="BD337" s="2" t="s">
        <v>7891</v>
      </c>
      <c r="BE337" s="2" t="s">
        <v>10948</v>
      </c>
      <c r="BF337" s="2" t="s">
        <v>7891</v>
      </c>
      <c r="BG337" s="2" t="s">
        <v>10949</v>
      </c>
      <c r="BH337" s="2" t="s">
        <v>7891</v>
      </c>
      <c r="BI337" s="2" t="s">
        <v>7891</v>
      </c>
      <c r="BJ337" s="2" t="s">
        <v>7891</v>
      </c>
      <c r="BK337" s="2" t="s">
        <v>7891</v>
      </c>
      <c r="BL337" s="2" t="s">
        <v>7891</v>
      </c>
      <c r="BM337" s="2" t="s">
        <v>7891</v>
      </c>
      <c r="BN337" s="2" t="s">
        <v>7891</v>
      </c>
      <c r="BO337" s="2" t="s">
        <v>7891</v>
      </c>
      <c r="BP337" s="2" t="s">
        <v>7891</v>
      </c>
      <c r="BQ337" s="2" t="s">
        <v>7891</v>
      </c>
      <c r="BR337" s="2" t="s">
        <v>10950</v>
      </c>
    </row>
    <row r="338" spans="1:70" s="2" customFormat="1" ht="13" x14ac:dyDescent="0.3">
      <c r="A338" s="2" t="s">
        <v>6816</v>
      </c>
      <c r="B338" s="2" t="s">
        <v>6231</v>
      </c>
      <c r="C338" s="9">
        <v>2022</v>
      </c>
      <c r="D338" s="2" t="s">
        <v>6230</v>
      </c>
      <c r="E338" s="2" t="s">
        <v>6234</v>
      </c>
      <c r="G338" s="2" t="s">
        <v>6232</v>
      </c>
      <c r="H338" s="2" t="s">
        <v>6233</v>
      </c>
      <c r="K338" s="11">
        <v>44646</v>
      </c>
      <c r="L338" s="2" t="s">
        <v>6235</v>
      </c>
      <c r="N338" s="2" t="s">
        <v>6236</v>
      </c>
    </row>
    <row r="339" spans="1:70" s="2" customFormat="1" ht="13" x14ac:dyDescent="0.3">
      <c r="A339" s="2" t="s">
        <v>11404</v>
      </c>
      <c r="B339" s="2" t="s">
        <v>8214</v>
      </c>
      <c r="C339" s="9" t="s">
        <v>7891</v>
      </c>
      <c r="D339" s="2" t="s">
        <v>8215</v>
      </c>
      <c r="E339" s="2" t="s">
        <v>8216</v>
      </c>
      <c r="U339" s="2" t="s">
        <v>7891</v>
      </c>
      <c r="V339" s="2" t="s">
        <v>8217</v>
      </c>
      <c r="W339" s="2" t="s">
        <v>7891</v>
      </c>
      <c r="X339" s="2" t="s">
        <v>7891</v>
      </c>
      <c r="Y339" s="2" t="s">
        <v>7891</v>
      </c>
      <c r="Z339" s="2" t="s">
        <v>7891</v>
      </c>
      <c r="AA339" s="2" t="s">
        <v>7891</v>
      </c>
      <c r="AB339" s="2" t="s">
        <v>8218</v>
      </c>
      <c r="AC339" s="2" t="s">
        <v>7891</v>
      </c>
      <c r="AD339" s="2" t="s">
        <v>7891</v>
      </c>
      <c r="AE339" s="2" t="s">
        <v>7891</v>
      </c>
      <c r="AF339" s="2" t="s">
        <v>7891</v>
      </c>
      <c r="AG339" s="2" t="s">
        <v>7891</v>
      </c>
      <c r="AH339" s="2" t="s">
        <v>7891</v>
      </c>
      <c r="AI339" s="2" t="s">
        <v>7891</v>
      </c>
      <c r="AJ339" s="2" t="s">
        <v>7891</v>
      </c>
      <c r="AK339" s="2" t="s">
        <v>7891</v>
      </c>
      <c r="AL339" s="2" t="s">
        <v>7891</v>
      </c>
      <c r="AM339" s="2" t="s">
        <v>7891</v>
      </c>
      <c r="AN339" s="2" t="s">
        <v>7891</v>
      </c>
      <c r="AO339" s="2" t="s">
        <v>8219</v>
      </c>
      <c r="AP339" s="2" t="s">
        <v>8220</v>
      </c>
      <c r="AQ339" s="2" t="s">
        <v>7891</v>
      </c>
      <c r="AR339" s="2" t="s">
        <v>7891</v>
      </c>
      <c r="AS339" s="2" t="s">
        <v>7891</v>
      </c>
      <c r="AT339" s="2" t="s">
        <v>7891</v>
      </c>
      <c r="AU339" s="2" t="s">
        <v>7891</v>
      </c>
      <c r="AV339" s="2" t="s">
        <v>7891</v>
      </c>
      <c r="AW339" s="2" t="s">
        <v>7891</v>
      </c>
      <c r="AX339" s="2" t="s">
        <v>7891</v>
      </c>
      <c r="AY339" s="2" t="s">
        <v>7891</v>
      </c>
      <c r="AZ339" s="2" t="s">
        <v>7891</v>
      </c>
      <c r="BA339" s="2" t="s">
        <v>7891</v>
      </c>
      <c r="BB339" s="2" t="s">
        <v>7891</v>
      </c>
      <c r="BC339" s="2" t="s">
        <v>7891</v>
      </c>
      <c r="BD339" s="2" t="s">
        <v>7891</v>
      </c>
      <c r="BE339" s="2" t="s">
        <v>8221</v>
      </c>
      <c r="BF339" s="2" t="s">
        <v>7891</v>
      </c>
      <c r="BG339" s="2" t="s">
        <v>8197</v>
      </c>
      <c r="BH339" s="2" t="s">
        <v>7891</v>
      </c>
      <c r="BI339" s="2" t="s">
        <v>7891</v>
      </c>
      <c r="BJ339" s="2" t="s">
        <v>7891</v>
      </c>
      <c r="BK339" s="2" t="s">
        <v>7891</v>
      </c>
      <c r="BL339" s="2" t="s">
        <v>7891</v>
      </c>
      <c r="BM339" s="2" t="s">
        <v>7891</v>
      </c>
      <c r="BN339" s="2" t="s">
        <v>7891</v>
      </c>
      <c r="BO339" s="2" t="s">
        <v>7891</v>
      </c>
      <c r="BP339" s="2" t="s">
        <v>7891</v>
      </c>
      <c r="BQ339" s="2" t="s">
        <v>7891</v>
      </c>
      <c r="BR339" s="2" t="s">
        <v>8222</v>
      </c>
    </row>
    <row r="340" spans="1:70" s="2" customFormat="1" ht="13" x14ac:dyDescent="0.3">
      <c r="A340" s="2" t="s">
        <v>4086</v>
      </c>
      <c r="B340" s="2" t="s">
        <v>3430</v>
      </c>
      <c r="C340" s="9">
        <v>2021</v>
      </c>
      <c r="D340" s="2" t="s">
        <v>3429</v>
      </c>
      <c r="E340" s="2" t="s">
        <v>2451</v>
      </c>
      <c r="F340" s="2" t="s">
        <v>3434</v>
      </c>
      <c r="G340" s="2" t="str">
        <f>"00223956"</f>
        <v>00223956</v>
      </c>
      <c r="I340" s="2" t="str">
        <f>"20210501"</f>
        <v>20210501</v>
      </c>
      <c r="J340" s="2">
        <v>137</v>
      </c>
      <c r="L340" s="2">
        <v>437</v>
      </c>
      <c r="M340" s="2">
        <v>7</v>
      </c>
      <c r="N340" s="2" t="s">
        <v>3431</v>
      </c>
      <c r="O340" s="2" t="s">
        <v>3432</v>
      </c>
      <c r="P340" s="2" t="s">
        <v>2124</v>
      </c>
      <c r="Q340" s="2" t="s">
        <v>1495</v>
      </c>
      <c r="R340" s="2" t="s">
        <v>3433</v>
      </c>
      <c r="T340" s="2" t="s">
        <v>3434</v>
      </c>
      <c r="U340" s="2" t="s">
        <v>3435</v>
      </c>
    </row>
    <row r="341" spans="1:70" s="2" customFormat="1" ht="13" x14ac:dyDescent="0.3">
      <c r="A341" s="2" t="s">
        <v>11404</v>
      </c>
      <c r="B341" s="2" t="s">
        <v>8103</v>
      </c>
      <c r="C341" s="9" t="s">
        <v>7891</v>
      </c>
      <c r="D341" s="2" t="s">
        <v>8104</v>
      </c>
      <c r="E341" s="2" t="s">
        <v>8105</v>
      </c>
      <c r="U341" s="2" t="s">
        <v>7891</v>
      </c>
      <c r="V341" s="2" t="s">
        <v>8106</v>
      </c>
      <c r="W341" s="2" t="s">
        <v>7891</v>
      </c>
      <c r="X341" s="2" t="s">
        <v>7891</v>
      </c>
      <c r="Y341" s="2" t="s">
        <v>7891</v>
      </c>
      <c r="Z341" s="2" t="s">
        <v>7891</v>
      </c>
      <c r="AA341" s="2" t="s">
        <v>7891</v>
      </c>
      <c r="AB341" s="2" t="s">
        <v>7891</v>
      </c>
      <c r="AC341" s="2" t="s">
        <v>7891</v>
      </c>
      <c r="AD341" s="2" t="s">
        <v>7891</v>
      </c>
      <c r="AE341" s="2" t="s">
        <v>7891</v>
      </c>
      <c r="AF341" s="2" t="s">
        <v>7891</v>
      </c>
      <c r="AG341" s="2" t="s">
        <v>7891</v>
      </c>
      <c r="AH341" s="2" t="s">
        <v>7891</v>
      </c>
      <c r="AI341" s="2" t="s">
        <v>7891</v>
      </c>
      <c r="AJ341" s="2" t="s">
        <v>7891</v>
      </c>
      <c r="AK341" s="2" t="s">
        <v>7891</v>
      </c>
      <c r="AL341" s="2" t="s">
        <v>7891</v>
      </c>
      <c r="AM341" s="2" t="s">
        <v>7891</v>
      </c>
      <c r="AN341" s="2" t="s">
        <v>7891</v>
      </c>
      <c r="AO341" s="2" t="s">
        <v>8107</v>
      </c>
      <c r="AP341" s="2" t="s">
        <v>8108</v>
      </c>
      <c r="AQ341" s="2" t="s">
        <v>7891</v>
      </c>
      <c r="AR341" s="2" t="s">
        <v>7891</v>
      </c>
      <c r="AS341" s="2" t="s">
        <v>7891</v>
      </c>
      <c r="AT341" s="2" t="s">
        <v>7891</v>
      </c>
      <c r="AU341" s="2" t="s">
        <v>7891</v>
      </c>
      <c r="AV341" s="2" t="s">
        <v>7891</v>
      </c>
      <c r="AW341" s="2" t="s">
        <v>7891</v>
      </c>
      <c r="AX341" s="2" t="s">
        <v>7891</v>
      </c>
      <c r="AY341" s="2" t="s">
        <v>7891</v>
      </c>
      <c r="AZ341" s="2" t="s">
        <v>7891</v>
      </c>
      <c r="BA341" s="2" t="s">
        <v>7891</v>
      </c>
      <c r="BB341" s="2" t="s">
        <v>7891</v>
      </c>
      <c r="BC341" s="2" t="s">
        <v>7891</v>
      </c>
      <c r="BD341" s="2" t="s">
        <v>7891</v>
      </c>
      <c r="BE341" s="2" t="s">
        <v>8109</v>
      </c>
      <c r="BF341" s="2" t="s">
        <v>7891</v>
      </c>
      <c r="BG341" s="2" t="s">
        <v>7975</v>
      </c>
      <c r="BH341" s="2" t="s">
        <v>7891</v>
      </c>
      <c r="BI341" s="2" t="s">
        <v>7891</v>
      </c>
      <c r="BJ341" s="2" t="s">
        <v>7891</v>
      </c>
      <c r="BK341" s="2" t="s">
        <v>7891</v>
      </c>
      <c r="BL341" s="2" t="s">
        <v>7891</v>
      </c>
      <c r="BM341" s="2" t="s">
        <v>7891</v>
      </c>
      <c r="BN341" s="2" t="s">
        <v>7891</v>
      </c>
      <c r="BO341" s="2" t="s">
        <v>7891</v>
      </c>
      <c r="BP341" s="2" t="s">
        <v>7891</v>
      </c>
      <c r="BQ341" s="2" t="s">
        <v>7891</v>
      </c>
      <c r="BR341" s="2" t="s">
        <v>8110</v>
      </c>
    </row>
    <row r="342" spans="1:70" s="2" customFormat="1" ht="13" x14ac:dyDescent="0.3">
      <c r="A342" s="2" t="s">
        <v>7505</v>
      </c>
      <c r="B342" s="2" t="s">
        <v>7489</v>
      </c>
      <c r="C342" s="9">
        <v>2021</v>
      </c>
      <c r="D342" s="2" t="s">
        <v>7490</v>
      </c>
      <c r="E342" s="2" t="s">
        <v>7491</v>
      </c>
      <c r="G342" s="2">
        <v>13</v>
      </c>
      <c r="H342" s="2">
        <v>1</v>
      </c>
      <c r="N342" s="2" t="s">
        <v>7492</v>
      </c>
      <c r="O342" s="2" t="s">
        <v>7493</v>
      </c>
      <c r="P342" s="2" t="s">
        <v>467</v>
      </c>
      <c r="Q342" s="2" t="s">
        <v>7218</v>
      </c>
      <c r="R342" s="2" t="s">
        <v>7385</v>
      </c>
      <c r="S342" s="2" t="s">
        <v>7219</v>
      </c>
      <c r="T342" s="2" t="s">
        <v>7494</v>
      </c>
    </row>
    <row r="343" spans="1:70" s="2" customFormat="1" ht="13" x14ac:dyDescent="0.3">
      <c r="A343" s="2" t="s">
        <v>3856</v>
      </c>
      <c r="B343" s="2" t="s">
        <v>2940</v>
      </c>
      <c r="C343" s="9">
        <v>2022</v>
      </c>
      <c r="D343" s="2" t="s">
        <v>2939</v>
      </c>
      <c r="E343" s="2" t="s">
        <v>2338</v>
      </c>
      <c r="F343" s="2" t="s">
        <v>2943</v>
      </c>
      <c r="G343" s="2" t="str">
        <f>"10461310"</f>
        <v>10461310</v>
      </c>
      <c r="I343" s="2" t="str">
        <f>"20220331"</f>
        <v>20220331</v>
      </c>
      <c r="N343" s="2" t="s">
        <v>2941</v>
      </c>
      <c r="O343" s="2" t="s">
        <v>2942</v>
      </c>
      <c r="P343" s="2" t="s">
        <v>2108</v>
      </c>
      <c r="Q343" s="2" t="s">
        <v>2054</v>
      </c>
      <c r="R343" s="2" t="s">
        <v>2055</v>
      </c>
      <c r="T343" s="2" t="s">
        <v>2943</v>
      </c>
      <c r="U343" s="2" t="s">
        <v>2944</v>
      </c>
    </row>
    <row r="344" spans="1:70" s="2" customFormat="1" ht="13" x14ac:dyDescent="0.3">
      <c r="A344" s="2" t="s">
        <v>7505</v>
      </c>
      <c r="B344" s="2" t="s">
        <v>7403</v>
      </c>
      <c r="C344" s="9">
        <v>2021</v>
      </c>
      <c r="D344" s="2" t="s">
        <v>4971</v>
      </c>
      <c r="E344" s="2" t="s">
        <v>7404</v>
      </c>
      <c r="G344" s="2">
        <v>12</v>
      </c>
      <c r="H344" s="2">
        <v>1</v>
      </c>
      <c r="I344" s="2">
        <v>164</v>
      </c>
      <c r="M344" s="2">
        <v>9</v>
      </c>
      <c r="N344" s="2" t="s">
        <v>4977</v>
      </c>
      <c r="O344" s="2" t="s">
        <v>7405</v>
      </c>
      <c r="P344" s="2" t="s">
        <v>467</v>
      </c>
      <c r="Q344" s="2" t="s">
        <v>7218</v>
      </c>
      <c r="R344" s="2" t="s">
        <v>7266</v>
      </c>
      <c r="S344" s="2" t="s">
        <v>7219</v>
      </c>
      <c r="T344" s="2" t="s">
        <v>7406</v>
      </c>
    </row>
    <row r="345" spans="1:70" s="2" customFormat="1" ht="13" x14ac:dyDescent="0.3">
      <c r="A345" s="2" t="s">
        <v>2016</v>
      </c>
      <c r="B345" s="2" t="s">
        <v>1980</v>
      </c>
      <c r="C345" s="10">
        <v>2022</v>
      </c>
      <c r="D345" s="2" t="s">
        <v>1979</v>
      </c>
      <c r="E345" s="2" t="s">
        <v>1264</v>
      </c>
      <c r="F345" s="2" t="s">
        <v>1983</v>
      </c>
      <c r="G345" s="2" t="str">
        <f>"01907409"</f>
        <v>01907409</v>
      </c>
      <c r="I345" s="2" t="str">
        <f>"Feb2022"</f>
        <v>Feb2022</v>
      </c>
      <c r="J345" s="2">
        <v>133</v>
      </c>
      <c r="M345" s="2">
        <v>1</v>
      </c>
      <c r="N345" s="2">
        <v>154735986</v>
      </c>
      <c r="O345" s="2" t="s">
        <v>1981</v>
      </c>
      <c r="P345" s="2" t="s">
        <v>489</v>
      </c>
      <c r="Q345" s="2" t="s">
        <v>442</v>
      </c>
      <c r="R345" s="2" t="s">
        <v>1982</v>
      </c>
      <c r="U345" s="2" t="s">
        <v>1984</v>
      </c>
    </row>
    <row r="346" spans="1:70" s="2" customFormat="1" ht="13" x14ac:dyDescent="0.3">
      <c r="A346" s="2" t="s">
        <v>4086</v>
      </c>
      <c r="B346" s="2" t="s">
        <v>1980</v>
      </c>
      <c r="C346" s="9">
        <v>2021</v>
      </c>
      <c r="D346" s="2" t="s">
        <v>2914</v>
      </c>
      <c r="E346" s="2" t="s">
        <v>2915</v>
      </c>
      <c r="F346" s="2" t="s">
        <v>2919</v>
      </c>
      <c r="G346" s="2" t="str">
        <f>"01452134"</f>
        <v>01452134</v>
      </c>
      <c r="I346" s="2" t="str">
        <f>"20210701"</f>
        <v>20210701</v>
      </c>
      <c r="J346" s="2">
        <v>117</v>
      </c>
      <c r="N346" s="2" t="s">
        <v>2916</v>
      </c>
      <c r="O346" s="2" t="s">
        <v>2917</v>
      </c>
      <c r="P346" s="2" t="s">
        <v>2124</v>
      </c>
      <c r="Q346" s="2" t="s">
        <v>1495</v>
      </c>
      <c r="R346" s="2" t="s">
        <v>2918</v>
      </c>
      <c r="T346" s="2" t="s">
        <v>2919</v>
      </c>
      <c r="U346" s="2" t="s">
        <v>2920</v>
      </c>
    </row>
    <row r="347" spans="1:70" s="2" customFormat="1" ht="13" x14ac:dyDescent="0.3">
      <c r="A347" s="2" t="s">
        <v>1827</v>
      </c>
      <c r="B347" s="2" t="s">
        <v>674</v>
      </c>
      <c r="C347" s="10">
        <v>2021</v>
      </c>
      <c r="D347" s="2" t="s">
        <v>673</v>
      </c>
      <c r="E347" s="2" t="s">
        <v>675</v>
      </c>
      <c r="I347" s="2" t="str">
        <f>"Summer2021"</f>
        <v>Summer2021</v>
      </c>
      <c r="K347" s="2">
        <v>68</v>
      </c>
      <c r="L347" s="2">
        <v>14</v>
      </c>
      <c r="M347" s="2">
        <v>2</v>
      </c>
      <c r="N347" s="2">
        <v>152172112</v>
      </c>
      <c r="P347" s="2" t="s">
        <v>676</v>
      </c>
      <c r="Q347" s="2" t="s">
        <v>677</v>
      </c>
      <c r="R347" s="2" t="s">
        <v>678</v>
      </c>
      <c r="U347" s="2" t="s">
        <v>679</v>
      </c>
    </row>
    <row r="348" spans="1:70" s="2" customFormat="1" ht="13" x14ac:dyDescent="0.3">
      <c r="A348" s="2" t="s">
        <v>3856</v>
      </c>
      <c r="B348" s="2" t="s">
        <v>2641</v>
      </c>
      <c r="C348" s="9">
        <v>2021</v>
      </c>
      <c r="D348" s="2" t="s">
        <v>2640</v>
      </c>
      <c r="E348" s="2" t="s">
        <v>2642</v>
      </c>
      <c r="F348" s="2" t="s">
        <v>2647</v>
      </c>
      <c r="G348" s="2" t="str">
        <f>"19326203"</f>
        <v>19326203</v>
      </c>
      <c r="I348" s="2" t="str">
        <f>"20210122"</f>
        <v>20210122</v>
      </c>
      <c r="J348" s="2">
        <v>16</v>
      </c>
      <c r="K348" s="2">
        <v>1</v>
      </c>
      <c r="N348" s="2" t="s">
        <v>2643</v>
      </c>
      <c r="O348" s="2" t="s">
        <v>2644</v>
      </c>
      <c r="P348" s="2" t="s">
        <v>2645</v>
      </c>
      <c r="Q348" s="2" t="s">
        <v>1495</v>
      </c>
      <c r="R348" s="2" t="s">
        <v>2646</v>
      </c>
      <c r="T348" s="2" t="s">
        <v>2647</v>
      </c>
      <c r="U348" s="2" t="s">
        <v>2648</v>
      </c>
    </row>
    <row r="349" spans="1:70" s="2" customFormat="1" ht="13" x14ac:dyDescent="0.3">
      <c r="A349" s="2" t="s">
        <v>11407</v>
      </c>
      <c r="B349" s="2" t="s">
        <v>11536</v>
      </c>
      <c r="C349" s="9" t="s">
        <v>7891</v>
      </c>
      <c r="D349" s="2" t="s">
        <v>11537</v>
      </c>
      <c r="E349" s="2" t="s">
        <v>9208</v>
      </c>
      <c r="U349" s="2" t="s">
        <v>7891</v>
      </c>
      <c r="V349" s="2" t="s">
        <v>11538</v>
      </c>
      <c r="W349" s="2" t="s">
        <v>7891</v>
      </c>
      <c r="X349" s="2" t="s">
        <v>7891</v>
      </c>
      <c r="Y349" s="2" t="s">
        <v>7891</v>
      </c>
      <c r="Z349" s="2" t="s">
        <v>7891</v>
      </c>
      <c r="AA349" s="2" t="s">
        <v>7891</v>
      </c>
      <c r="AB349" s="2" t="s">
        <v>7891</v>
      </c>
      <c r="AC349" s="2" t="s">
        <v>7891</v>
      </c>
      <c r="AD349" s="2" t="s">
        <v>7891</v>
      </c>
      <c r="AE349" s="2" t="s">
        <v>7891</v>
      </c>
      <c r="AF349" s="2" t="s">
        <v>7891</v>
      </c>
      <c r="AG349" s="2" t="s">
        <v>7891</v>
      </c>
      <c r="AH349" s="2" t="s">
        <v>7891</v>
      </c>
      <c r="AI349" s="2" t="s">
        <v>7891</v>
      </c>
      <c r="AJ349" s="2" t="s">
        <v>7891</v>
      </c>
      <c r="AK349" s="2" t="s">
        <v>7891</v>
      </c>
      <c r="AL349" s="2" t="s">
        <v>7891</v>
      </c>
      <c r="AM349" s="2" t="s">
        <v>7891</v>
      </c>
      <c r="AN349" s="2" t="s">
        <v>7891</v>
      </c>
      <c r="AO349" s="2" t="s">
        <v>9210</v>
      </c>
      <c r="AP349" s="2" t="s">
        <v>7891</v>
      </c>
      <c r="AQ349" s="2" t="s">
        <v>7891</v>
      </c>
      <c r="AR349" s="2" t="s">
        <v>7891</v>
      </c>
      <c r="AS349" s="2" t="s">
        <v>7891</v>
      </c>
      <c r="AT349" s="2" t="s">
        <v>11539</v>
      </c>
      <c r="AU349" s="2">
        <v>2021</v>
      </c>
      <c r="AV349" s="2">
        <v>11</v>
      </c>
      <c r="AW349" s="2" t="s">
        <v>7891</v>
      </c>
      <c r="AX349" s="2" t="s">
        <v>7891</v>
      </c>
      <c r="AY349" s="2" t="s">
        <v>7891</v>
      </c>
      <c r="AZ349" s="2" t="s">
        <v>7891</v>
      </c>
      <c r="BA349" s="2" t="s">
        <v>7891</v>
      </c>
      <c r="BB349" s="2" t="s">
        <v>7891</v>
      </c>
      <c r="BC349" s="2" t="s">
        <v>7891</v>
      </c>
      <c r="BD349" s="2">
        <v>612424</v>
      </c>
      <c r="BE349" s="2" t="s">
        <v>11540</v>
      </c>
      <c r="BF349" s="2" t="s">
        <v>7891</v>
      </c>
      <c r="BG349" s="2" t="s">
        <v>7891</v>
      </c>
      <c r="BH349" s="2" t="s">
        <v>7891</v>
      </c>
      <c r="BI349" s="2" t="s">
        <v>7891</v>
      </c>
      <c r="BJ349" s="2" t="s">
        <v>7891</v>
      </c>
      <c r="BK349" s="2" t="s">
        <v>7891</v>
      </c>
      <c r="BL349" s="2" t="s">
        <v>7891</v>
      </c>
      <c r="BM349" s="2">
        <v>33488479</v>
      </c>
      <c r="BN349" s="2" t="s">
        <v>7891</v>
      </c>
      <c r="BO349" s="2" t="s">
        <v>7891</v>
      </c>
      <c r="BP349" s="2" t="s">
        <v>7891</v>
      </c>
      <c r="BQ349" s="2" t="s">
        <v>7891</v>
      </c>
      <c r="BR349" s="2" t="s">
        <v>11541</v>
      </c>
    </row>
    <row r="350" spans="1:70" s="2" customFormat="1" ht="13" x14ac:dyDescent="0.3">
      <c r="A350" s="2" t="s">
        <v>11404</v>
      </c>
      <c r="B350" s="2" t="s">
        <v>11122</v>
      </c>
      <c r="C350" s="9" t="s">
        <v>7891</v>
      </c>
      <c r="D350" s="2" t="s">
        <v>11123</v>
      </c>
      <c r="E350" s="2" t="s">
        <v>11124</v>
      </c>
      <c r="U350" s="2" t="s">
        <v>7891</v>
      </c>
      <c r="V350" s="2" t="s">
        <v>11125</v>
      </c>
      <c r="W350" s="2" t="s">
        <v>7891</v>
      </c>
      <c r="X350" s="2" t="s">
        <v>7891</v>
      </c>
      <c r="Y350" s="2" t="s">
        <v>7891</v>
      </c>
      <c r="Z350" s="2" t="s">
        <v>7891</v>
      </c>
      <c r="AA350" s="2" t="s">
        <v>7891</v>
      </c>
      <c r="AB350" s="2" t="s">
        <v>11126</v>
      </c>
      <c r="AC350" s="2" t="s">
        <v>7891</v>
      </c>
      <c r="AD350" s="2" t="s">
        <v>7891</v>
      </c>
      <c r="AE350" s="2" t="s">
        <v>7891</v>
      </c>
      <c r="AF350" s="2" t="s">
        <v>7891</v>
      </c>
      <c r="AG350" s="2" t="s">
        <v>7891</v>
      </c>
      <c r="AH350" s="2" t="s">
        <v>7891</v>
      </c>
      <c r="AI350" s="2" t="s">
        <v>7891</v>
      </c>
      <c r="AJ350" s="2" t="s">
        <v>7891</v>
      </c>
      <c r="AK350" s="2" t="s">
        <v>7891</v>
      </c>
      <c r="AL350" s="2" t="s">
        <v>7891</v>
      </c>
      <c r="AM350" s="2" t="s">
        <v>7891</v>
      </c>
      <c r="AN350" s="2" t="s">
        <v>7891</v>
      </c>
      <c r="AO350" s="2" t="s">
        <v>11127</v>
      </c>
      <c r="AP350" s="2" t="s">
        <v>11128</v>
      </c>
      <c r="AQ350" s="2" t="s">
        <v>7891</v>
      </c>
      <c r="AR350" s="2" t="s">
        <v>7891</v>
      </c>
      <c r="AS350" s="2" t="s">
        <v>7891</v>
      </c>
      <c r="AT350" s="2" t="s">
        <v>9082</v>
      </c>
      <c r="AU350" s="2">
        <v>2020</v>
      </c>
      <c r="AV350" s="2">
        <v>143</v>
      </c>
      <c r="AW350" s="2" t="s">
        <v>7891</v>
      </c>
      <c r="AX350" s="2" t="s">
        <v>7891</v>
      </c>
      <c r="AY350" s="2" t="s">
        <v>7891</v>
      </c>
      <c r="AZ350" s="2" t="s">
        <v>7891</v>
      </c>
      <c r="BA350" s="2" t="s">
        <v>7891</v>
      </c>
      <c r="BB350" s="2" t="s">
        <v>7891</v>
      </c>
      <c r="BC350" s="2" t="s">
        <v>7891</v>
      </c>
      <c r="BD350" s="2">
        <v>105982</v>
      </c>
      <c r="BE350" s="2" t="s">
        <v>11129</v>
      </c>
      <c r="BF350" s="2" t="s">
        <v>7891</v>
      </c>
      <c r="BG350" s="2" t="s">
        <v>7891</v>
      </c>
      <c r="BH350" s="2" t="s">
        <v>7891</v>
      </c>
      <c r="BI350" s="2" t="s">
        <v>7891</v>
      </c>
      <c r="BJ350" s="2" t="s">
        <v>7891</v>
      </c>
      <c r="BK350" s="2" t="s">
        <v>7891</v>
      </c>
      <c r="BL350" s="2" t="s">
        <v>7891</v>
      </c>
      <c r="BM350" s="2">
        <v>32712421</v>
      </c>
      <c r="BN350" s="2" t="s">
        <v>7891</v>
      </c>
      <c r="BO350" s="2" t="s">
        <v>7891</v>
      </c>
      <c r="BP350" s="2" t="s">
        <v>7891</v>
      </c>
      <c r="BQ350" s="2" t="s">
        <v>7891</v>
      </c>
      <c r="BR350" s="2" t="s">
        <v>11130</v>
      </c>
    </row>
    <row r="351" spans="1:70" s="2" customFormat="1" ht="13" x14ac:dyDescent="0.3">
      <c r="A351" s="2" t="s">
        <v>11408</v>
      </c>
      <c r="B351" s="2" t="s">
        <v>8594</v>
      </c>
      <c r="C351" s="9" t="s">
        <v>7891</v>
      </c>
      <c r="D351" s="2" t="s">
        <v>7550</v>
      </c>
      <c r="E351" s="2" t="s">
        <v>8595</v>
      </c>
      <c r="U351" s="2" t="s">
        <v>7891</v>
      </c>
      <c r="V351" s="2" t="s">
        <v>8596</v>
      </c>
      <c r="W351" s="2" t="s">
        <v>7891</v>
      </c>
      <c r="X351" s="2" t="s">
        <v>7891</v>
      </c>
      <c r="Y351" s="2" t="s">
        <v>7891</v>
      </c>
      <c r="Z351" s="2" t="s">
        <v>7891</v>
      </c>
      <c r="AA351" s="2" t="s">
        <v>8597</v>
      </c>
      <c r="AB351" s="2" t="s">
        <v>8598</v>
      </c>
      <c r="AC351" s="2" t="s">
        <v>7891</v>
      </c>
      <c r="AD351" s="2" t="s">
        <v>7891</v>
      </c>
      <c r="AE351" s="2" t="s">
        <v>7891</v>
      </c>
      <c r="AF351" s="2" t="s">
        <v>7891</v>
      </c>
      <c r="AG351" s="2" t="s">
        <v>7891</v>
      </c>
      <c r="AH351" s="2" t="s">
        <v>7891</v>
      </c>
      <c r="AI351" s="2" t="s">
        <v>7891</v>
      </c>
      <c r="AJ351" s="2" t="s">
        <v>7891</v>
      </c>
      <c r="AK351" s="2" t="s">
        <v>7891</v>
      </c>
      <c r="AL351" s="2" t="s">
        <v>7891</v>
      </c>
      <c r="AM351" s="2" t="s">
        <v>7891</v>
      </c>
      <c r="AN351" s="2" t="s">
        <v>7891</v>
      </c>
      <c r="AO351" s="2" t="s">
        <v>8599</v>
      </c>
      <c r="AP351" s="2" t="s">
        <v>8600</v>
      </c>
      <c r="AQ351" s="2" t="s">
        <v>8601</v>
      </c>
      <c r="AR351" s="2" t="s">
        <v>7891</v>
      </c>
      <c r="AS351" s="2" t="s">
        <v>7891</v>
      </c>
      <c r="AT351" s="2" t="s">
        <v>7891</v>
      </c>
      <c r="AU351" s="2">
        <v>2022</v>
      </c>
      <c r="AV351" s="2">
        <v>336</v>
      </c>
      <c r="AW351" s="2" t="s">
        <v>7891</v>
      </c>
      <c r="AX351" s="2" t="s">
        <v>7891</v>
      </c>
      <c r="AY351" s="2" t="s">
        <v>7891</v>
      </c>
      <c r="AZ351" s="2" t="s">
        <v>7891</v>
      </c>
      <c r="BA351" s="2" t="s">
        <v>7891</v>
      </c>
      <c r="BB351" s="2">
        <v>711</v>
      </c>
      <c r="BC351" s="2">
        <v>720</v>
      </c>
      <c r="BD351" s="2" t="s">
        <v>7891</v>
      </c>
      <c r="BE351" s="2" t="s">
        <v>7552</v>
      </c>
      <c r="BF351" s="2" t="s">
        <v>7891</v>
      </c>
      <c r="BG351" s="2" t="s">
        <v>7891</v>
      </c>
      <c r="BH351" s="2" t="s">
        <v>7891</v>
      </c>
      <c r="BI351" s="2" t="s">
        <v>7891</v>
      </c>
      <c r="BJ351" s="2" t="s">
        <v>7891</v>
      </c>
      <c r="BK351" s="2" t="s">
        <v>7891</v>
      </c>
      <c r="BL351" s="2" t="s">
        <v>7891</v>
      </c>
      <c r="BM351" s="2" t="s">
        <v>7891</v>
      </c>
      <c r="BN351" s="2" t="s">
        <v>7891</v>
      </c>
      <c r="BO351" s="2" t="s">
        <v>7891</v>
      </c>
      <c r="BP351" s="2" t="s">
        <v>7891</v>
      </c>
      <c r="BQ351" s="2" t="s">
        <v>7891</v>
      </c>
      <c r="BR351" s="2" t="s">
        <v>8602</v>
      </c>
    </row>
    <row r="352" spans="1:70" s="2" customFormat="1" ht="13" x14ac:dyDescent="0.3">
      <c r="A352" s="2" t="s">
        <v>6816</v>
      </c>
      <c r="B352" s="2" t="s">
        <v>6425</v>
      </c>
      <c r="C352" s="9">
        <v>2022</v>
      </c>
      <c r="D352" s="2" t="s">
        <v>6424</v>
      </c>
      <c r="E352" s="2" t="s">
        <v>4335</v>
      </c>
      <c r="G352" s="2" t="s">
        <v>6426</v>
      </c>
      <c r="H352" s="2" t="s">
        <v>6427</v>
      </c>
      <c r="K352" s="11">
        <v>44625</v>
      </c>
      <c r="N352" s="2" t="s">
        <v>6428</v>
      </c>
    </row>
    <row r="353" spans="1:70" s="2" customFormat="1" ht="13" x14ac:dyDescent="0.3">
      <c r="A353" s="2" t="s">
        <v>11404</v>
      </c>
      <c r="B353" s="2" t="s">
        <v>9139</v>
      </c>
      <c r="C353" s="9" t="s">
        <v>7891</v>
      </c>
      <c r="D353" s="2" t="s">
        <v>5212</v>
      </c>
      <c r="E353" s="2" t="s">
        <v>9140</v>
      </c>
      <c r="U353" s="2" t="s">
        <v>7891</v>
      </c>
      <c r="V353" s="2" t="s">
        <v>9141</v>
      </c>
      <c r="W353" s="2" t="s">
        <v>7891</v>
      </c>
      <c r="X353" s="2" t="s">
        <v>7891</v>
      </c>
      <c r="Y353" s="2" t="s">
        <v>7891</v>
      </c>
      <c r="Z353" s="2" t="s">
        <v>7891</v>
      </c>
      <c r="AA353" s="2" t="s">
        <v>9142</v>
      </c>
      <c r="AB353" s="2" t="s">
        <v>9143</v>
      </c>
      <c r="AC353" s="2" t="s">
        <v>7891</v>
      </c>
      <c r="AD353" s="2" t="s">
        <v>7891</v>
      </c>
      <c r="AE353" s="2" t="s">
        <v>7891</v>
      </c>
      <c r="AF353" s="2" t="s">
        <v>7891</v>
      </c>
      <c r="AG353" s="2" t="s">
        <v>7891</v>
      </c>
      <c r="AH353" s="2" t="s">
        <v>7891</v>
      </c>
      <c r="AI353" s="2" t="s">
        <v>7891</v>
      </c>
      <c r="AJ353" s="2" t="s">
        <v>7891</v>
      </c>
      <c r="AK353" s="2" t="s">
        <v>7891</v>
      </c>
      <c r="AL353" s="2" t="s">
        <v>7891</v>
      </c>
      <c r="AM353" s="2" t="s">
        <v>7891</v>
      </c>
      <c r="AN353" s="2" t="s">
        <v>7891</v>
      </c>
      <c r="AO353" s="2" t="s">
        <v>9144</v>
      </c>
      <c r="AP353" s="2" t="s">
        <v>7891</v>
      </c>
      <c r="AQ353" s="2" t="s">
        <v>7891</v>
      </c>
      <c r="AR353" s="2" t="s">
        <v>7891</v>
      </c>
      <c r="AS353" s="2" t="s">
        <v>7891</v>
      </c>
      <c r="AT353" s="2" t="s">
        <v>9082</v>
      </c>
      <c r="AU353" s="2">
        <v>2021</v>
      </c>
      <c r="AV353" s="2">
        <v>10</v>
      </c>
      <c r="AW353" s="2">
        <v>20</v>
      </c>
      <c r="AX353" s="2" t="s">
        <v>7891</v>
      </c>
      <c r="AY353" s="2" t="s">
        <v>7891</v>
      </c>
      <c r="AZ353" s="2" t="s">
        <v>7891</v>
      </c>
      <c r="BA353" s="2" t="s">
        <v>7891</v>
      </c>
      <c r="BB353" s="2">
        <v>7339</v>
      </c>
      <c r="BC353" s="2">
        <v>7346</v>
      </c>
      <c r="BD353" s="2" t="s">
        <v>7891</v>
      </c>
      <c r="BE353" s="2" t="s">
        <v>5218</v>
      </c>
      <c r="BF353" s="2" t="s">
        <v>7891</v>
      </c>
      <c r="BG353" s="2" t="s">
        <v>9145</v>
      </c>
      <c r="BH353" s="2" t="s">
        <v>7891</v>
      </c>
      <c r="BI353" s="2" t="s">
        <v>7891</v>
      </c>
      <c r="BJ353" s="2" t="s">
        <v>7891</v>
      </c>
      <c r="BK353" s="2" t="s">
        <v>7891</v>
      </c>
      <c r="BL353" s="2" t="s">
        <v>7891</v>
      </c>
      <c r="BM353" s="2">
        <v>34586755</v>
      </c>
      <c r="BN353" s="2" t="s">
        <v>7891</v>
      </c>
      <c r="BO353" s="2" t="s">
        <v>7891</v>
      </c>
      <c r="BP353" s="2" t="s">
        <v>7891</v>
      </c>
      <c r="BQ353" s="2" t="s">
        <v>7891</v>
      </c>
      <c r="BR353" s="2" t="s">
        <v>9146</v>
      </c>
    </row>
    <row r="354" spans="1:70" s="2" customFormat="1" ht="13" x14ac:dyDescent="0.3">
      <c r="A354" s="2" t="s">
        <v>1970</v>
      </c>
      <c r="B354" s="2" t="s">
        <v>1931</v>
      </c>
      <c r="C354" s="10">
        <v>2022</v>
      </c>
      <c r="D354" s="2" t="s">
        <v>1930</v>
      </c>
      <c r="E354" s="2" t="s">
        <v>937</v>
      </c>
      <c r="F354" s="2" t="s">
        <v>1935</v>
      </c>
      <c r="G354" s="2" t="str">
        <f>"17413842"</f>
        <v>17413842</v>
      </c>
      <c r="I354" s="2" t="str">
        <f>"Mar2022"</f>
        <v>Mar2022</v>
      </c>
      <c r="J354" s="2">
        <v>44</v>
      </c>
      <c r="K354" s="2">
        <v>1</v>
      </c>
      <c r="L354" s="2" t="s">
        <v>1932</v>
      </c>
      <c r="M354" s="2">
        <v>7</v>
      </c>
      <c r="N354" s="2">
        <v>155649316</v>
      </c>
      <c r="O354" s="2" t="s">
        <v>1933</v>
      </c>
      <c r="P354" s="2" t="s">
        <v>810</v>
      </c>
      <c r="Q354" s="2" t="s">
        <v>442</v>
      </c>
      <c r="R354" s="2" t="s">
        <v>1934</v>
      </c>
      <c r="U354" s="2" t="s">
        <v>1936</v>
      </c>
    </row>
    <row r="355" spans="1:70" s="2" customFormat="1" ht="13" x14ac:dyDescent="0.3">
      <c r="A355" s="2" t="s">
        <v>6816</v>
      </c>
      <c r="B355" s="2" t="s">
        <v>4810</v>
      </c>
      <c r="C355" s="9">
        <v>2021</v>
      </c>
      <c r="D355" s="2" t="s">
        <v>4809</v>
      </c>
      <c r="E355" s="2" t="s">
        <v>4448</v>
      </c>
      <c r="G355" s="2" t="s">
        <v>4811</v>
      </c>
      <c r="H355" s="2" t="s">
        <v>4812</v>
      </c>
      <c r="K355" s="11">
        <v>44324</v>
      </c>
      <c r="N355" s="2" t="s">
        <v>3289</v>
      </c>
    </row>
    <row r="356" spans="1:70" s="2" customFormat="1" ht="13" x14ac:dyDescent="0.3">
      <c r="A356" s="2" t="s">
        <v>3856</v>
      </c>
      <c r="B356" s="2" t="s">
        <v>2371</v>
      </c>
      <c r="C356" s="9">
        <v>2022</v>
      </c>
      <c r="D356" s="2" t="s">
        <v>2370</v>
      </c>
      <c r="E356" s="2" t="s">
        <v>2372</v>
      </c>
      <c r="F356" s="2" t="s">
        <v>2375</v>
      </c>
      <c r="G356" s="2" t="str">
        <f>"08949867"</f>
        <v>08949867</v>
      </c>
      <c r="I356" s="2" t="str">
        <f>"20220311"</f>
        <v>20220311</v>
      </c>
      <c r="N356" s="2" t="s">
        <v>2373</v>
      </c>
      <c r="O356" s="2" t="s">
        <v>2374</v>
      </c>
      <c r="P356" s="2" t="s">
        <v>2260</v>
      </c>
      <c r="Q356" s="2" t="s">
        <v>2054</v>
      </c>
      <c r="R356" s="2" t="s">
        <v>2055</v>
      </c>
      <c r="T356" s="2" t="s">
        <v>2375</v>
      </c>
      <c r="U356" s="2" t="s">
        <v>2376</v>
      </c>
    </row>
    <row r="357" spans="1:70" s="2" customFormat="1" ht="13" x14ac:dyDescent="0.3">
      <c r="A357" s="2" t="s">
        <v>1827</v>
      </c>
      <c r="B357" s="2" t="s">
        <v>696</v>
      </c>
      <c r="C357" s="10" t="str">
        <f>"2021"</f>
        <v>2021</v>
      </c>
      <c r="D357" s="2" t="s">
        <v>695</v>
      </c>
      <c r="E357" s="2" t="s">
        <v>592</v>
      </c>
      <c r="F357" s="2" t="s">
        <v>699</v>
      </c>
      <c r="G357" s="2" t="str">
        <f>"01650327"</f>
        <v>01650327</v>
      </c>
      <c r="I357" s="2" t="str">
        <f>"Jan2021"</f>
        <v>Jan2021</v>
      </c>
      <c r="J357" s="2">
        <v>278</v>
      </c>
      <c r="L357" s="2">
        <v>528</v>
      </c>
      <c r="M357" s="2">
        <v>8</v>
      </c>
      <c r="N357" s="2">
        <v>147182139</v>
      </c>
      <c r="O357" s="2" t="s">
        <v>697</v>
      </c>
      <c r="P357" s="2" t="s">
        <v>449</v>
      </c>
      <c r="Q357" s="2" t="s">
        <v>442</v>
      </c>
      <c r="R357" s="2" t="s">
        <v>698</v>
      </c>
      <c r="U357" s="2" t="s">
        <v>700</v>
      </c>
    </row>
    <row r="358" spans="1:70" s="2" customFormat="1" ht="13" x14ac:dyDescent="0.3">
      <c r="A358" s="2" t="s">
        <v>3856</v>
      </c>
      <c r="B358" s="2" t="s">
        <v>2450</v>
      </c>
      <c r="C358" s="9">
        <v>2021</v>
      </c>
      <c r="D358" s="2" t="s">
        <v>2449</v>
      </c>
      <c r="E358" s="2" t="s">
        <v>2451</v>
      </c>
      <c r="F358" s="2" t="s">
        <v>2455</v>
      </c>
      <c r="G358" s="2" t="str">
        <f>"00223956"</f>
        <v>00223956</v>
      </c>
      <c r="I358" s="2" t="str">
        <f>"20210301"</f>
        <v>20210301</v>
      </c>
      <c r="J358" s="2">
        <v>135</v>
      </c>
      <c r="L358" s="2">
        <v>135</v>
      </c>
      <c r="M358" s="2">
        <v>8</v>
      </c>
      <c r="N358" s="2" t="s">
        <v>2452</v>
      </c>
      <c r="O358" s="2" t="s">
        <v>2453</v>
      </c>
      <c r="P358" s="2" t="s">
        <v>2124</v>
      </c>
      <c r="Q358" s="2" t="s">
        <v>1495</v>
      </c>
      <c r="R358" s="2" t="s">
        <v>2454</v>
      </c>
      <c r="T358" s="2" t="s">
        <v>2455</v>
      </c>
      <c r="U358" s="2" t="s">
        <v>2456</v>
      </c>
    </row>
    <row r="359" spans="1:70" s="2" customFormat="1" ht="13" x14ac:dyDescent="0.3">
      <c r="A359" s="2" t="s">
        <v>3856</v>
      </c>
      <c r="B359" s="2" t="s">
        <v>988</v>
      </c>
      <c r="C359" s="9">
        <v>2021</v>
      </c>
      <c r="D359" s="2" t="s">
        <v>987</v>
      </c>
      <c r="E359" s="2" t="s">
        <v>2151</v>
      </c>
      <c r="F359" s="2" t="s">
        <v>2849</v>
      </c>
      <c r="G359" s="2" t="str">
        <f>"03630234"</f>
        <v>03630234</v>
      </c>
      <c r="I359" s="2" t="str">
        <f>"20210401"</f>
        <v>20210401</v>
      </c>
      <c r="J359" s="2">
        <v>51</v>
      </c>
      <c r="K359" s="2">
        <v>2</v>
      </c>
      <c r="L359" s="2">
        <v>255</v>
      </c>
      <c r="M359" s="2">
        <v>8</v>
      </c>
      <c r="N359" s="2" t="s">
        <v>2847</v>
      </c>
      <c r="O359" s="2" t="s">
        <v>990</v>
      </c>
      <c r="P359" s="2" t="s">
        <v>2053</v>
      </c>
      <c r="Q359" s="2" t="s">
        <v>1495</v>
      </c>
      <c r="R359" s="2" t="s">
        <v>2848</v>
      </c>
      <c r="T359" s="2" t="s">
        <v>2849</v>
      </c>
      <c r="U359" s="2" t="s">
        <v>2850</v>
      </c>
    </row>
    <row r="360" spans="1:70" s="2" customFormat="1" ht="13" x14ac:dyDescent="0.3">
      <c r="A360" s="2" t="s">
        <v>11404</v>
      </c>
      <c r="B360" s="2" t="s">
        <v>9846</v>
      </c>
      <c r="C360" s="9" t="s">
        <v>7891</v>
      </c>
      <c r="D360" s="2" t="s">
        <v>9847</v>
      </c>
      <c r="E360" s="2" t="s">
        <v>9848</v>
      </c>
      <c r="U360" s="2" t="s">
        <v>7891</v>
      </c>
      <c r="V360" s="2" t="s">
        <v>9849</v>
      </c>
      <c r="W360" s="2" t="s">
        <v>7891</v>
      </c>
      <c r="X360" s="2" t="s">
        <v>7891</v>
      </c>
      <c r="Y360" s="2" t="s">
        <v>7891</v>
      </c>
      <c r="Z360" s="2" t="s">
        <v>7891</v>
      </c>
      <c r="AA360" s="2" t="s">
        <v>7891</v>
      </c>
      <c r="AB360" s="2" t="s">
        <v>7891</v>
      </c>
      <c r="AC360" s="2" t="s">
        <v>7891</v>
      </c>
      <c r="AD360" s="2" t="s">
        <v>7891</v>
      </c>
      <c r="AE360" s="2" t="s">
        <v>7891</v>
      </c>
      <c r="AF360" s="2" t="s">
        <v>7891</v>
      </c>
      <c r="AG360" s="2" t="s">
        <v>7891</v>
      </c>
      <c r="AH360" s="2" t="s">
        <v>7891</v>
      </c>
      <c r="AI360" s="2" t="s">
        <v>7891</v>
      </c>
      <c r="AJ360" s="2" t="s">
        <v>7891</v>
      </c>
      <c r="AK360" s="2" t="s">
        <v>7891</v>
      </c>
      <c r="AL360" s="2" t="s">
        <v>7891</v>
      </c>
      <c r="AM360" s="2" t="s">
        <v>7891</v>
      </c>
      <c r="AN360" s="2" t="s">
        <v>7891</v>
      </c>
      <c r="AO360" s="2" t="s">
        <v>7891</v>
      </c>
      <c r="AP360" s="2" t="s">
        <v>9850</v>
      </c>
      <c r="AQ360" s="2" t="s">
        <v>7891</v>
      </c>
      <c r="AR360" s="2" t="s">
        <v>7891</v>
      </c>
      <c r="AS360" s="2" t="s">
        <v>7891</v>
      </c>
      <c r="AT360" s="2" t="s">
        <v>9851</v>
      </c>
      <c r="AU360" s="2">
        <v>2021</v>
      </c>
      <c r="AV360" s="2">
        <v>7</v>
      </c>
      <c r="AW360" s="2">
        <v>2</v>
      </c>
      <c r="AX360" s="2" t="s">
        <v>7891</v>
      </c>
      <c r="AY360" s="2" t="s">
        <v>7891</v>
      </c>
      <c r="AZ360" s="2" t="s">
        <v>7891</v>
      </c>
      <c r="BA360" s="2" t="s">
        <v>7891</v>
      </c>
      <c r="BB360" s="2">
        <v>102</v>
      </c>
      <c r="BC360" s="2">
        <v>109</v>
      </c>
      <c r="BD360" s="2" t="s">
        <v>7891</v>
      </c>
      <c r="BE360" s="2" t="s">
        <v>9852</v>
      </c>
      <c r="BF360" s="2" t="s">
        <v>7891</v>
      </c>
      <c r="BG360" s="2" t="s">
        <v>7891</v>
      </c>
      <c r="BH360" s="2" t="s">
        <v>7891</v>
      </c>
      <c r="BI360" s="2" t="s">
        <v>7891</v>
      </c>
      <c r="BJ360" s="2" t="s">
        <v>7891</v>
      </c>
      <c r="BK360" s="2" t="s">
        <v>7891</v>
      </c>
      <c r="BL360" s="2" t="s">
        <v>7891</v>
      </c>
      <c r="BM360" s="2" t="s">
        <v>7891</v>
      </c>
      <c r="BN360" s="2" t="s">
        <v>7891</v>
      </c>
      <c r="BO360" s="2" t="s">
        <v>7891</v>
      </c>
      <c r="BP360" s="2" t="s">
        <v>7891</v>
      </c>
      <c r="BQ360" s="2" t="s">
        <v>7891</v>
      </c>
      <c r="BR360" s="2" t="s">
        <v>9853</v>
      </c>
    </row>
    <row r="361" spans="1:70" s="2" customFormat="1" ht="13" x14ac:dyDescent="0.3">
      <c r="A361" s="2" t="s">
        <v>6816</v>
      </c>
      <c r="B361" s="2" t="s">
        <v>4176</v>
      </c>
      <c r="C361" s="9">
        <v>2021</v>
      </c>
      <c r="D361" s="2" t="s">
        <v>4175</v>
      </c>
      <c r="E361" s="2" t="s">
        <v>4165</v>
      </c>
      <c r="G361" s="2" t="s">
        <v>4177</v>
      </c>
      <c r="H361" s="2" t="s">
        <v>4178</v>
      </c>
      <c r="K361" s="11">
        <v>44229</v>
      </c>
      <c r="L361" s="2" t="s">
        <v>4179</v>
      </c>
      <c r="N361" s="2" t="s">
        <v>4180</v>
      </c>
    </row>
    <row r="362" spans="1:70" s="2" customFormat="1" ht="13" x14ac:dyDescent="0.3">
      <c r="A362" s="2" t="s">
        <v>11404</v>
      </c>
      <c r="B362" s="2" t="s">
        <v>11329</v>
      </c>
      <c r="C362" s="9" t="s">
        <v>7891</v>
      </c>
      <c r="D362" s="2" t="s">
        <v>11330</v>
      </c>
      <c r="E362" s="2" t="s">
        <v>11331</v>
      </c>
      <c r="U362" s="2" t="s">
        <v>7891</v>
      </c>
      <c r="V362" s="2" t="s">
        <v>11332</v>
      </c>
      <c r="W362" s="2" t="s">
        <v>7891</v>
      </c>
      <c r="X362" s="2" t="s">
        <v>7891</v>
      </c>
      <c r="Y362" s="2" t="s">
        <v>7891</v>
      </c>
      <c r="Z362" s="2" t="s">
        <v>7891</v>
      </c>
      <c r="AA362" s="2" t="s">
        <v>7891</v>
      </c>
      <c r="AB362" s="2" t="s">
        <v>7891</v>
      </c>
      <c r="AC362" s="2" t="s">
        <v>7891</v>
      </c>
      <c r="AD362" s="2" t="s">
        <v>7891</v>
      </c>
      <c r="AE362" s="2" t="s">
        <v>7891</v>
      </c>
      <c r="AF362" s="2" t="s">
        <v>7891</v>
      </c>
      <c r="AG362" s="2" t="s">
        <v>7891</v>
      </c>
      <c r="AH362" s="2" t="s">
        <v>7891</v>
      </c>
      <c r="AI362" s="2" t="s">
        <v>7891</v>
      </c>
      <c r="AJ362" s="2" t="s">
        <v>7891</v>
      </c>
      <c r="AK362" s="2" t="s">
        <v>7891</v>
      </c>
      <c r="AL362" s="2" t="s">
        <v>7891</v>
      </c>
      <c r="AM362" s="2" t="s">
        <v>7891</v>
      </c>
      <c r="AN362" s="2" t="s">
        <v>7891</v>
      </c>
      <c r="AO362" s="2" t="s">
        <v>7891</v>
      </c>
      <c r="AP362" s="2" t="s">
        <v>7891</v>
      </c>
      <c r="AQ362" s="2" t="s">
        <v>11333</v>
      </c>
      <c r="AR362" s="2" t="s">
        <v>7891</v>
      </c>
      <c r="AS362" s="2" t="s">
        <v>7891</v>
      </c>
      <c r="AT362" s="2" t="s">
        <v>7891</v>
      </c>
      <c r="AU362" s="2">
        <v>2020</v>
      </c>
      <c r="AV362" s="2" t="s">
        <v>7891</v>
      </c>
      <c r="AW362" s="2" t="s">
        <v>7891</v>
      </c>
      <c r="AX362" s="2" t="s">
        <v>7891</v>
      </c>
      <c r="AY362" s="2" t="s">
        <v>7891</v>
      </c>
      <c r="AZ362" s="2" t="s">
        <v>7891</v>
      </c>
      <c r="BA362" s="2" t="s">
        <v>7891</v>
      </c>
      <c r="BB362" s="2">
        <v>72</v>
      </c>
      <c r="BC362" s="2">
        <v>87</v>
      </c>
      <c r="BD362" s="2" t="s">
        <v>7891</v>
      </c>
      <c r="BE362" s="2" t="s">
        <v>7891</v>
      </c>
      <c r="BF362" s="2" t="s">
        <v>7891</v>
      </c>
      <c r="BG362" s="2" t="s">
        <v>7891</v>
      </c>
      <c r="BH362" s="2" t="s">
        <v>7891</v>
      </c>
      <c r="BI362" s="2" t="s">
        <v>7891</v>
      </c>
      <c r="BJ362" s="2" t="s">
        <v>7891</v>
      </c>
      <c r="BK362" s="2" t="s">
        <v>7891</v>
      </c>
      <c r="BL362" s="2" t="s">
        <v>7891</v>
      </c>
      <c r="BM362" s="2" t="s">
        <v>7891</v>
      </c>
      <c r="BN362" s="2" t="s">
        <v>7891</v>
      </c>
      <c r="BO362" s="2" t="s">
        <v>7891</v>
      </c>
      <c r="BP362" s="2" t="s">
        <v>7891</v>
      </c>
      <c r="BQ362" s="2" t="s">
        <v>7891</v>
      </c>
      <c r="BR362" s="2" t="s">
        <v>11334</v>
      </c>
    </row>
    <row r="363" spans="1:70" s="2" customFormat="1" ht="13" x14ac:dyDescent="0.3">
      <c r="A363" s="2" t="s">
        <v>1827</v>
      </c>
      <c r="B363" s="2" t="s">
        <v>1036</v>
      </c>
      <c r="C363" s="10">
        <v>2021</v>
      </c>
      <c r="D363" s="2" t="s">
        <v>1035</v>
      </c>
      <c r="E363" s="2" t="s">
        <v>792</v>
      </c>
      <c r="F363" s="2" t="s">
        <v>1039</v>
      </c>
      <c r="G363" s="2" t="str">
        <f>"26323524"</f>
        <v>26323524</v>
      </c>
      <c r="I363" s="2" t="str">
        <f>"9/20/2021"</f>
        <v>9/20/2021</v>
      </c>
      <c r="L363" s="2">
        <v>1</v>
      </c>
      <c r="M363" s="2">
        <v>14</v>
      </c>
      <c r="N363" s="2">
        <v>152574272</v>
      </c>
      <c r="O363" s="2" t="s">
        <v>1037</v>
      </c>
      <c r="P363" s="2" t="s">
        <v>481</v>
      </c>
      <c r="Q363" s="2" t="s">
        <v>442</v>
      </c>
      <c r="R363" s="2" t="s">
        <v>1041</v>
      </c>
      <c r="U363" s="2" t="s">
        <v>1042</v>
      </c>
    </row>
    <row r="364" spans="1:70" s="2" customFormat="1" ht="13" x14ac:dyDescent="0.3">
      <c r="A364" s="2" t="s">
        <v>11407</v>
      </c>
      <c r="B364" s="2" t="s">
        <v>11438</v>
      </c>
      <c r="C364" s="9" t="s">
        <v>7891</v>
      </c>
      <c r="D364" s="2" t="s">
        <v>11439</v>
      </c>
      <c r="E364" s="2" t="s">
        <v>11440</v>
      </c>
      <c r="U364" s="2" t="s">
        <v>7891</v>
      </c>
      <c r="V364" s="2" t="s">
        <v>11441</v>
      </c>
      <c r="W364" s="2" t="s">
        <v>7891</v>
      </c>
      <c r="X364" s="2" t="s">
        <v>7891</v>
      </c>
      <c r="Y364" s="2" t="s">
        <v>7891</v>
      </c>
      <c r="Z364" s="2" t="s">
        <v>7891</v>
      </c>
      <c r="AA364" s="2" t="s">
        <v>11442</v>
      </c>
      <c r="AB364" s="2" t="s">
        <v>11443</v>
      </c>
      <c r="AC364" s="2" t="s">
        <v>7891</v>
      </c>
      <c r="AD364" s="2" t="s">
        <v>7891</v>
      </c>
      <c r="AE364" s="2" t="s">
        <v>7891</v>
      </c>
      <c r="AF364" s="2" t="s">
        <v>7891</v>
      </c>
      <c r="AG364" s="2" t="s">
        <v>7891</v>
      </c>
      <c r="AH364" s="2" t="s">
        <v>7891</v>
      </c>
      <c r="AI364" s="2" t="s">
        <v>7891</v>
      </c>
      <c r="AJ364" s="2" t="s">
        <v>7891</v>
      </c>
      <c r="AK364" s="2" t="s">
        <v>7891</v>
      </c>
      <c r="AL364" s="2" t="s">
        <v>7891</v>
      </c>
      <c r="AM364" s="2" t="s">
        <v>7891</v>
      </c>
      <c r="AN364" s="2" t="s">
        <v>7891</v>
      </c>
      <c r="AO364" s="2" t="s">
        <v>11444</v>
      </c>
      <c r="AP364" s="2" t="s">
        <v>11445</v>
      </c>
      <c r="AQ364" s="2" t="s">
        <v>7891</v>
      </c>
      <c r="AR364" s="2" t="s">
        <v>7891</v>
      </c>
      <c r="AS364" s="2" t="s">
        <v>7891</v>
      </c>
      <c r="AT364" s="2" t="s">
        <v>7945</v>
      </c>
      <c r="AU364" s="2">
        <v>2022</v>
      </c>
      <c r="AV364" s="2">
        <v>289</v>
      </c>
      <c r="AW364" s="2">
        <v>4</v>
      </c>
      <c r="AX364" s="2" t="s">
        <v>7891</v>
      </c>
      <c r="AY364" s="2" t="s">
        <v>7891</v>
      </c>
      <c r="AZ364" s="2" t="s">
        <v>7891</v>
      </c>
      <c r="BA364" s="2" t="s">
        <v>7891</v>
      </c>
      <c r="BB364" s="2">
        <v>1105</v>
      </c>
      <c r="BC364" s="2">
        <v>1117</v>
      </c>
      <c r="BD364" s="2" t="s">
        <v>7891</v>
      </c>
      <c r="BE364" s="2" t="s">
        <v>11446</v>
      </c>
      <c r="BF364" s="2" t="s">
        <v>7891</v>
      </c>
      <c r="BG364" s="2" t="s">
        <v>7925</v>
      </c>
      <c r="BH364" s="2" t="s">
        <v>7891</v>
      </c>
      <c r="BI364" s="2" t="s">
        <v>7891</v>
      </c>
      <c r="BJ364" s="2" t="s">
        <v>7891</v>
      </c>
      <c r="BK364" s="2" t="s">
        <v>7891</v>
      </c>
      <c r="BL364" s="2" t="s">
        <v>7891</v>
      </c>
      <c r="BM364" s="2">
        <v>34679218</v>
      </c>
      <c r="BN364" s="2" t="s">
        <v>7891</v>
      </c>
      <c r="BO364" s="2" t="s">
        <v>7891</v>
      </c>
      <c r="BP364" s="2" t="s">
        <v>7891</v>
      </c>
      <c r="BQ364" s="2" t="s">
        <v>7891</v>
      </c>
      <c r="BR364" s="2" t="s">
        <v>11447</v>
      </c>
    </row>
    <row r="365" spans="1:70" s="2" customFormat="1" ht="13" x14ac:dyDescent="0.3">
      <c r="A365" s="2" t="s">
        <v>4086</v>
      </c>
      <c r="B365" s="2" t="s">
        <v>3160</v>
      </c>
      <c r="C365" s="9">
        <v>2020</v>
      </c>
      <c r="D365" s="2" t="s">
        <v>3159</v>
      </c>
      <c r="E365" s="2" t="s">
        <v>2034</v>
      </c>
      <c r="F365" s="2" t="s">
        <v>3163</v>
      </c>
      <c r="G365" s="2" t="str">
        <f>"04194217"</f>
        <v>04194217</v>
      </c>
      <c r="H365" s="2" t="str">
        <f>"9798664727067"</f>
        <v>9798664727067</v>
      </c>
      <c r="I365" s="2" t="str">
        <f>"20210101"</f>
        <v>20210101</v>
      </c>
      <c r="J365" s="2">
        <v>82</v>
      </c>
      <c r="K365" s="2" t="s">
        <v>2183</v>
      </c>
      <c r="N365" s="2" t="s">
        <v>3161</v>
      </c>
      <c r="P365" s="2" t="s">
        <v>2037</v>
      </c>
      <c r="Q365" s="2" t="s">
        <v>2038</v>
      </c>
      <c r="R365" s="2" t="s">
        <v>3162</v>
      </c>
      <c r="T365" s="2" t="s">
        <v>3163</v>
      </c>
      <c r="U365" s="2" t="s">
        <v>3164</v>
      </c>
    </row>
    <row r="366" spans="1:70" s="2" customFormat="1" ht="13" x14ac:dyDescent="0.3">
      <c r="A366" s="2" t="s">
        <v>4086</v>
      </c>
      <c r="B366" s="2" t="s">
        <v>3525</v>
      </c>
      <c r="C366" s="9">
        <v>2020</v>
      </c>
      <c r="D366" s="2" t="s">
        <v>3524</v>
      </c>
      <c r="E366" s="2" t="s">
        <v>2429</v>
      </c>
      <c r="F366" s="2" t="s">
        <v>3529</v>
      </c>
      <c r="G366" s="2" t="str">
        <f>"15411559"</f>
        <v>15411559</v>
      </c>
      <c r="I366" s="2" t="str">
        <f>"20210801"</f>
        <v>20210801</v>
      </c>
      <c r="J366" s="2">
        <v>18</v>
      </c>
      <c r="K366" s="2">
        <v>3</v>
      </c>
      <c r="L366" s="2">
        <v>365</v>
      </c>
      <c r="M366" s="2">
        <v>12</v>
      </c>
      <c r="N366" s="2" t="s">
        <v>3526</v>
      </c>
      <c r="O366" s="2" t="s">
        <v>3527</v>
      </c>
      <c r="P366" s="2" t="s">
        <v>2044</v>
      </c>
      <c r="Q366" s="2" t="s">
        <v>1495</v>
      </c>
      <c r="R366" s="2" t="s">
        <v>3528</v>
      </c>
      <c r="T366" s="2" t="s">
        <v>3529</v>
      </c>
      <c r="U366" s="2" t="s">
        <v>3530</v>
      </c>
    </row>
    <row r="367" spans="1:70" s="2" customFormat="1" ht="13" x14ac:dyDescent="0.3">
      <c r="A367" s="2" t="s">
        <v>11404</v>
      </c>
      <c r="B367" s="2" t="s">
        <v>10013</v>
      </c>
      <c r="C367" s="9" t="s">
        <v>7891</v>
      </c>
      <c r="D367" s="2" t="s">
        <v>5388</v>
      </c>
      <c r="E367" s="2" t="s">
        <v>7892</v>
      </c>
      <c r="U367" s="2" t="s">
        <v>7891</v>
      </c>
      <c r="V367" s="2" t="s">
        <v>10014</v>
      </c>
      <c r="W367" s="2" t="s">
        <v>7891</v>
      </c>
      <c r="X367" s="2" t="s">
        <v>7891</v>
      </c>
      <c r="Y367" s="2" t="s">
        <v>7891</v>
      </c>
      <c r="Z367" s="2" t="s">
        <v>7891</v>
      </c>
      <c r="AA367" s="2" t="s">
        <v>7891</v>
      </c>
      <c r="AB367" s="2" t="s">
        <v>10015</v>
      </c>
      <c r="AC367" s="2" t="s">
        <v>7891</v>
      </c>
      <c r="AD367" s="2" t="s">
        <v>7891</v>
      </c>
      <c r="AE367" s="2" t="s">
        <v>7891</v>
      </c>
      <c r="AF367" s="2" t="s">
        <v>7891</v>
      </c>
      <c r="AG367" s="2" t="s">
        <v>7891</v>
      </c>
      <c r="AH367" s="2" t="s">
        <v>7891</v>
      </c>
      <c r="AI367" s="2" t="s">
        <v>7891</v>
      </c>
      <c r="AJ367" s="2" t="s">
        <v>7891</v>
      </c>
      <c r="AK367" s="2" t="s">
        <v>7891</v>
      </c>
      <c r="AL367" s="2" t="s">
        <v>7891</v>
      </c>
      <c r="AM367" s="2" t="s">
        <v>7891</v>
      </c>
      <c r="AN367" s="2" t="s">
        <v>7891</v>
      </c>
      <c r="AO367" s="2" t="s">
        <v>7891</v>
      </c>
      <c r="AP367" s="2" t="s">
        <v>7894</v>
      </c>
      <c r="AQ367" s="2" t="s">
        <v>7891</v>
      </c>
      <c r="AR367" s="2" t="s">
        <v>7891</v>
      </c>
      <c r="AS367" s="2" t="s">
        <v>7891</v>
      </c>
      <c r="AT367" s="2" t="s">
        <v>7916</v>
      </c>
      <c r="AU367" s="2">
        <v>2021</v>
      </c>
      <c r="AV367" s="2">
        <v>18</v>
      </c>
      <c r="AW367" s="2">
        <v>7</v>
      </c>
      <c r="AX367" s="2" t="s">
        <v>7891</v>
      </c>
      <c r="AY367" s="2" t="s">
        <v>7891</v>
      </c>
      <c r="AZ367" s="2" t="s">
        <v>7891</v>
      </c>
      <c r="BA367" s="2" t="s">
        <v>7891</v>
      </c>
      <c r="BB367" s="2" t="s">
        <v>7891</v>
      </c>
      <c r="BC367" s="2" t="s">
        <v>7891</v>
      </c>
      <c r="BD367" s="2">
        <v>3353</v>
      </c>
      <c r="BE367" s="2" t="s">
        <v>5393</v>
      </c>
      <c r="BF367" s="2" t="s">
        <v>7891</v>
      </c>
      <c r="BG367" s="2" t="s">
        <v>7891</v>
      </c>
      <c r="BH367" s="2" t="s">
        <v>7891</v>
      </c>
      <c r="BI367" s="2" t="s">
        <v>7891</v>
      </c>
      <c r="BJ367" s="2" t="s">
        <v>7891</v>
      </c>
      <c r="BK367" s="2" t="s">
        <v>7891</v>
      </c>
      <c r="BL367" s="2" t="s">
        <v>7891</v>
      </c>
      <c r="BM367" s="2">
        <v>33805061</v>
      </c>
      <c r="BN367" s="2" t="s">
        <v>7891</v>
      </c>
      <c r="BO367" s="2" t="s">
        <v>7891</v>
      </c>
      <c r="BP367" s="2" t="s">
        <v>7891</v>
      </c>
      <c r="BQ367" s="2" t="s">
        <v>7891</v>
      </c>
      <c r="BR367" s="2" t="s">
        <v>10016</v>
      </c>
    </row>
    <row r="368" spans="1:70" s="2" customFormat="1" ht="13" x14ac:dyDescent="0.3">
      <c r="A368" s="2" t="s">
        <v>11404</v>
      </c>
      <c r="B368" s="2" t="s">
        <v>8223</v>
      </c>
      <c r="C368" s="9" t="s">
        <v>7891</v>
      </c>
      <c r="D368" s="2" t="s">
        <v>8224</v>
      </c>
      <c r="E368" s="2" t="s">
        <v>8225</v>
      </c>
      <c r="U368" s="2" t="s">
        <v>7891</v>
      </c>
      <c r="V368" s="2" t="s">
        <v>8226</v>
      </c>
      <c r="W368" s="2" t="s">
        <v>7891</v>
      </c>
      <c r="X368" s="2" t="s">
        <v>7891</v>
      </c>
      <c r="Y368" s="2" t="s">
        <v>7891</v>
      </c>
      <c r="Z368" s="2" t="s">
        <v>7891</v>
      </c>
      <c r="AA368" s="2" t="s">
        <v>7891</v>
      </c>
      <c r="AB368" s="2" t="s">
        <v>8227</v>
      </c>
      <c r="AC368" s="2" t="s">
        <v>7891</v>
      </c>
      <c r="AD368" s="2" t="s">
        <v>7891</v>
      </c>
      <c r="AE368" s="2" t="s">
        <v>7891</v>
      </c>
      <c r="AF368" s="2" t="s">
        <v>7891</v>
      </c>
      <c r="AG368" s="2" t="s">
        <v>7891</v>
      </c>
      <c r="AH368" s="2" t="s">
        <v>7891</v>
      </c>
      <c r="AI368" s="2" t="s">
        <v>7891</v>
      </c>
      <c r="AJ368" s="2" t="s">
        <v>7891</v>
      </c>
      <c r="AK368" s="2" t="s">
        <v>7891</v>
      </c>
      <c r="AL368" s="2" t="s">
        <v>7891</v>
      </c>
      <c r="AM368" s="2" t="s">
        <v>7891</v>
      </c>
      <c r="AN368" s="2" t="s">
        <v>7891</v>
      </c>
      <c r="AO368" s="2" t="s">
        <v>8228</v>
      </c>
      <c r="AP368" s="2" t="s">
        <v>8229</v>
      </c>
      <c r="AQ368" s="2" t="s">
        <v>7891</v>
      </c>
      <c r="AR368" s="2" t="s">
        <v>7891</v>
      </c>
      <c r="AS368" s="2" t="s">
        <v>7891</v>
      </c>
      <c r="AT368" s="2" t="s">
        <v>7891</v>
      </c>
      <c r="AU368" s="2" t="s">
        <v>7891</v>
      </c>
      <c r="AV368" s="2" t="s">
        <v>7891</v>
      </c>
      <c r="AW368" s="2" t="s">
        <v>7891</v>
      </c>
      <c r="AX368" s="2" t="s">
        <v>7891</v>
      </c>
      <c r="AY368" s="2" t="s">
        <v>7891</v>
      </c>
      <c r="AZ368" s="2" t="s">
        <v>7891</v>
      </c>
      <c r="BA368" s="2" t="s">
        <v>7891</v>
      </c>
      <c r="BB368" s="2" t="s">
        <v>7891</v>
      </c>
      <c r="BC368" s="2" t="s">
        <v>7891</v>
      </c>
      <c r="BD368" s="2" t="s">
        <v>7891</v>
      </c>
      <c r="BE368" s="2" t="s">
        <v>8230</v>
      </c>
      <c r="BF368" s="2" t="s">
        <v>7891</v>
      </c>
      <c r="BG368" s="2" t="s">
        <v>8197</v>
      </c>
      <c r="BH368" s="2" t="s">
        <v>7891</v>
      </c>
      <c r="BI368" s="2" t="s">
        <v>7891</v>
      </c>
      <c r="BJ368" s="2" t="s">
        <v>7891</v>
      </c>
      <c r="BK368" s="2" t="s">
        <v>7891</v>
      </c>
      <c r="BL368" s="2" t="s">
        <v>7891</v>
      </c>
      <c r="BM368" s="2" t="s">
        <v>7891</v>
      </c>
      <c r="BN368" s="2" t="s">
        <v>7891</v>
      </c>
      <c r="BO368" s="2" t="s">
        <v>7891</v>
      </c>
      <c r="BP368" s="2" t="s">
        <v>7891</v>
      </c>
      <c r="BQ368" s="2" t="s">
        <v>7891</v>
      </c>
      <c r="BR368" s="2" t="s">
        <v>8231</v>
      </c>
    </row>
    <row r="369" spans="1:70" s="2" customFormat="1" ht="13" x14ac:dyDescent="0.3">
      <c r="A369" s="2" t="s">
        <v>3856</v>
      </c>
      <c r="B369" s="2" t="s">
        <v>923</v>
      </c>
      <c r="C369" s="9">
        <v>2022</v>
      </c>
      <c r="D369" s="2" t="s">
        <v>2710</v>
      </c>
      <c r="E369" s="2" t="s">
        <v>924</v>
      </c>
      <c r="F369" s="2" t="s">
        <v>2713</v>
      </c>
      <c r="G369" s="2" t="str">
        <f>"00057894"</f>
        <v>00057894</v>
      </c>
      <c r="I369" s="2" t="str">
        <f>"20220301"</f>
        <v>20220301</v>
      </c>
      <c r="J369" s="2">
        <v>53</v>
      </c>
      <c r="K369" s="2">
        <v>2</v>
      </c>
      <c r="L369" s="2">
        <v>365</v>
      </c>
      <c r="M369" s="2">
        <v>11</v>
      </c>
      <c r="N369" s="2" t="s">
        <v>2711</v>
      </c>
      <c r="O369" s="2" t="s">
        <v>925</v>
      </c>
      <c r="P369" s="2" t="s">
        <v>2124</v>
      </c>
      <c r="Q369" s="2" t="s">
        <v>1495</v>
      </c>
      <c r="R369" s="2" t="s">
        <v>2712</v>
      </c>
      <c r="T369" s="2" t="s">
        <v>2713</v>
      </c>
      <c r="U369" s="2" t="s">
        <v>2714</v>
      </c>
    </row>
    <row r="370" spans="1:70" s="2" customFormat="1" ht="13" x14ac:dyDescent="0.3">
      <c r="A370" s="2" t="s">
        <v>11404</v>
      </c>
      <c r="B370" s="2" t="s">
        <v>9823</v>
      </c>
      <c r="C370" s="9" t="s">
        <v>7891</v>
      </c>
      <c r="D370" s="2" t="s">
        <v>9824</v>
      </c>
      <c r="E370" s="2" t="s">
        <v>9825</v>
      </c>
      <c r="U370" s="2" t="s">
        <v>7891</v>
      </c>
      <c r="V370" s="2" t="s">
        <v>9826</v>
      </c>
      <c r="W370" s="2" t="s">
        <v>7891</v>
      </c>
      <c r="X370" s="2" t="s">
        <v>7891</v>
      </c>
      <c r="Y370" s="2" t="s">
        <v>7891</v>
      </c>
      <c r="Z370" s="2" t="s">
        <v>7891</v>
      </c>
      <c r="AA370" s="2" t="s">
        <v>7891</v>
      </c>
      <c r="AB370" s="2" t="s">
        <v>9827</v>
      </c>
      <c r="AC370" s="2" t="s">
        <v>7891</v>
      </c>
      <c r="AD370" s="2" t="s">
        <v>7891</v>
      </c>
      <c r="AE370" s="2" t="s">
        <v>7891</v>
      </c>
      <c r="AF370" s="2" t="s">
        <v>7891</v>
      </c>
      <c r="AG370" s="2" t="s">
        <v>7891</v>
      </c>
      <c r="AH370" s="2" t="s">
        <v>7891</v>
      </c>
      <c r="AI370" s="2" t="s">
        <v>7891</v>
      </c>
      <c r="AJ370" s="2" t="s">
        <v>7891</v>
      </c>
      <c r="AK370" s="2" t="s">
        <v>7891</v>
      </c>
      <c r="AL370" s="2" t="s">
        <v>7891</v>
      </c>
      <c r="AM370" s="2" t="s">
        <v>7891</v>
      </c>
      <c r="AN370" s="2" t="s">
        <v>7891</v>
      </c>
      <c r="AO370" s="2" t="s">
        <v>9828</v>
      </c>
      <c r="AP370" s="2" t="s">
        <v>9829</v>
      </c>
      <c r="AQ370" s="2" t="s">
        <v>7891</v>
      </c>
      <c r="AR370" s="2" t="s">
        <v>7891</v>
      </c>
      <c r="AS370" s="2" t="s">
        <v>7891</v>
      </c>
      <c r="AT370" s="2" t="s">
        <v>8870</v>
      </c>
      <c r="AU370" s="2">
        <v>2021</v>
      </c>
      <c r="AV370" s="2">
        <v>20</v>
      </c>
      <c r="AW370" s="2">
        <v>7</v>
      </c>
      <c r="AX370" s="2" t="s">
        <v>7891</v>
      </c>
      <c r="AY370" s="2" t="s">
        <v>7891</v>
      </c>
      <c r="AZ370" s="2" t="s">
        <v>7891</v>
      </c>
      <c r="BA370" s="2" t="s">
        <v>7891</v>
      </c>
      <c r="BB370" s="2">
        <v>531</v>
      </c>
      <c r="BC370" s="2">
        <v>550</v>
      </c>
      <c r="BD370" s="2" t="s">
        <v>7891</v>
      </c>
      <c r="BE370" s="2" t="s">
        <v>9830</v>
      </c>
      <c r="BF370" s="2" t="s">
        <v>7891</v>
      </c>
      <c r="BG370" s="2" t="s">
        <v>9784</v>
      </c>
      <c r="BH370" s="2" t="s">
        <v>7891</v>
      </c>
      <c r="BI370" s="2" t="s">
        <v>7891</v>
      </c>
      <c r="BJ370" s="2" t="s">
        <v>7891</v>
      </c>
      <c r="BK370" s="2" t="s">
        <v>7891</v>
      </c>
      <c r="BL370" s="2" t="s">
        <v>7891</v>
      </c>
      <c r="BM370" s="2">
        <v>33972771</v>
      </c>
      <c r="BN370" s="2" t="s">
        <v>7891</v>
      </c>
      <c r="BO370" s="2" t="s">
        <v>7891</v>
      </c>
      <c r="BP370" s="2" t="s">
        <v>7891</v>
      </c>
      <c r="BQ370" s="2" t="s">
        <v>7891</v>
      </c>
      <c r="BR370" s="2" t="s">
        <v>9831</v>
      </c>
    </row>
    <row r="371" spans="1:70" s="2" customFormat="1" ht="13" x14ac:dyDescent="0.3">
      <c r="A371" s="2" t="s">
        <v>1827</v>
      </c>
      <c r="B371" s="2" t="s">
        <v>962</v>
      </c>
      <c r="C371" s="10">
        <v>2021</v>
      </c>
      <c r="D371" s="2" t="s">
        <v>961</v>
      </c>
      <c r="E371" s="2" t="s">
        <v>495</v>
      </c>
      <c r="F371" s="2" t="s">
        <v>965</v>
      </c>
      <c r="G371" s="2" t="str">
        <f>"01492195"</f>
        <v>01492195</v>
      </c>
      <c r="I371" s="2" t="str">
        <f>"11/26/2021"</f>
        <v>11/26/2021</v>
      </c>
      <c r="J371" s="2">
        <v>70</v>
      </c>
      <c r="K371" s="2">
        <v>47</v>
      </c>
      <c r="L371" s="2">
        <v>1629</v>
      </c>
      <c r="M371" s="2">
        <v>6</v>
      </c>
      <c r="N371" s="2">
        <v>153810961</v>
      </c>
      <c r="O371" s="2" t="s">
        <v>963</v>
      </c>
      <c r="P371" s="2" t="s">
        <v>497</v>
      </c>
      <c r="Q371" s="2" t="s">
        <v>498</v>
      </c>
      <c r="R371" s="2" t="s">
        <v>964</v>
      </c>
      <c r="U371" s="2" t="s">
        <v>966</v>
      </c>
    </row>
    <row r="372" spans="1:70" s="2" customFormat="1" ht="13" x14ac:dyDescent="0.3">
      <c r="A372" s="2" t="s">
        <v>3856</v>
      </c>
      <c r="B372" s="2" t="s">
        <v>2778</v>
      </c>
      <c r="C372" s="9">
        <v>2022</v>
      </c>
      <c r="D372" s="2" t="s">
        <v>2777</v>
      </c>
      <c r="E372" s="2" t="s">
        <v>2779</v>
      </c>
      <c r="F372" s="2" t="s">
        <v>2782</v>
      </c>
      <c r="G372" s="2" t="str">
        <f>"20460252"</f>
        <v>20460252</v>
      </c>
      <c r="I372" s="2" t="str">
        <f>"20220222"</f>
        <v>20220222</v>
      </c>
      <c r="N372" s="2" t="s">
        <v>2780</v>
      </c>
      <c r="O372" s="2" t="s">
        <v>2781</v>
      </c>
      <c r="P372" s="2" t="s">
        <v>2053</v>
      </c>
      <c r="Q372" s="2" t="s">
        <v>2054</v>
      </c>
      <c r="R372" s="2" t="s">
        <v>2055</v>
      </c>
      <c r="T372" s="2" t="s">
        <v>2782</v>
      </c>
      <c r="U372" s="2" t="s">
        <v>2783</v>
      </c>
    </row>
    <row r="373" spans="1:70" s="2" customFormat="1" ht="13" x14ac:dyDescent="0.3">
      <c r="A373" s="2" t="s">
        <v>3856</v>
      </c>
      <c r="B373" s="2" t="s">
        <v>3850</v>
      </c>
      <c r="C373" s="9">
        <v>2020</v>
      </c>
      <c r="D373" s="2" t="s">
        <v>3849</v>
      </c>
      <c r="E373" s="2" t="s">
        <v>2510</v>
      </c>
      <c r="F373" s="2" t="s">
        <v>3854</v>
      </c>
      <c r="G373" s="2" t="str">
        <f>"02275910"</f>
        <v>02275910</v>
      </c>
      <c r="I373" s="2" t="str">
        <f>"20210101"</f>
        <v>20210101</v>
      </c>
      <c r="J373" s="2">
        <v>42</v>
      </c>
      <c r="K373" s="2">
        <v>3</v>
      </c>
      <c r="L373" s="2">
        <v>202</v>
      </c>
      <c r="M373" s="2">
        <v>8</v>
      </c>
      <c r="N373" s="2" t="s">
        <v>3851</v>
      </c>
      <c r="O373" s="2" t="s">
        <v>3852</v>
      </c>
      <c r="P373" s="2" t="s">
        <v>2303</v>
      </c>
      <c r="Q373" s="2" t="s">
        <v>1495</v>
      </c>
      <c r="R373" s="2" t="s">
        <v>3853</v>
      </c>
      <c r="T373" s="2" t="s">
        <v>3854</v>
      </c>
      <c r="U373" s="2" t="s">
        <v>3855</v>
      </c>
    </row>
    <row r="374" spans="1:70" s="2" customFormat="1" ht="13" x14ac:dyDescent="0.3">
      <c r="A374" s="2" t="s">
        <v>11404</v>
      </c>
      <c r="B374" s="2" t="s">
        <v>9023</v>
      </c>
      <c r="C374" s="9" t="s">
        <v>7891</v>
      </c>
      <c r="D374" s="2" t="s">
        <v>9024</v>
      </c>
      <c r="E374" s="2" t="s">
        <v>9025</v>
      </c>
      <c r="U374" s="2" t="s">
        <v>7891</v>
      </c>
      <c r="V374" s="2" t="s">
        <v>9026</v>
      </c>
      <c r="W374" s="2" t="s">
        <v>7891</v>
      </c>
      <c r="X374" s="2" t="s">
        <v>7891</v>
      </c>
      <c r="Y374" s="2" t="s">
        <v>7891</v>
      </c>
      <c r="Z374" s="2" t="s">
        <v>7891</v>
      </c>
      <c r="AA374" s="2" t="s">
        <v>9027</v>
      </c>
      <c r="AB374" s="2" t="s">
        <v>9028</v>
      </c>
      <c r="AC374" s="2" t="s">
        <v>7891</v>
      </c>
      <c r="AD374" s="2" t="s">
        <v>7891</v>
      </c>
      <c r="AE374" s="2" t="s">
        <v>7891</v>
      </c>
      <c r="AF374" s="2" t="s">
        <v>7891</v>
      </c>
      <c r="AG374" s="2" t="s">
        <v>7891</v>
      </c>
      <c r="AH374" s="2" t="s">
        <v>7891</v>
      </c>
      <c r="AI374" s="2" t="s">
        <v>7891</v>
      </c>
      <c r="AJ374" s="2" t="s">
        <v>7891</v>
      </c>
      <c r="AK374" s="2" t="s">
        <v>7891</v>
      </c>
      <c r="AL374" s="2" t="s">
        <v>7891</v>
      </c>
      <c r="AM374" s="2" t="s">
        <v>7891</v>
      </c>
      <c r="AN374" s="2" t="s">
        <v>7891</v>
      </c>
      <c r="AO374" s="2" t="s">
        <v>9029</v>
      </c>
      <c r="AP374" s="2" t="s">
        <v>9030</v>
      </c>
      <c r="AQ374" s="2" t="s">
        <v>7891</v>
      </c>
      <c r="AR374" s="2" t="s">
        <v>7891</v>
      </c>
      <c r="AS374" s="2" t="s">
        <v>7891</v>
      </c>
      <c r="AT374" s="2" t="s">
        <v>7891</v>
      </c>
      <c r="AU374" s="2" t="s">
        <v>7891</v>
      </c>
      <c r="AV374" s="2" t="s">
        <v>7891</v>
      </c>
      <c r="AW374" s="2" t="s">
        <v>7891</v>
      </c>
      <c r="AX374" s="2" t="s">
        <v>7891</v>
      </c>
      <c r="AY374" s="2" t="s">
        <v>7891</v>
      </c>
      <c r="AZ374" s="2" t="s">
        <v>7891</v>
      </c>
      <c r="BA374" s="2" t="s">
        <v>7891</v>
      </c>
      <c r="BB374" s="2" t="s">
        <v>7891</v>
      </c>
      <c r="BC374" s="2" t="s">
        <v>7891</v>
      </c>
      <c r="BD374" s="2" t="s">
        <v>7891</v>
      </c>
      <c r="BE374" s="2" t="s">
        <v>9031</v>
      </c>
      <c r="BF374" s="2" t="s">
        <v>7891</v>
      </c>
      <c r="BG374" s="2" t="s">
        <v>9007</v>
      </c>
      <c r="BH374" s="2" t="s">
        <v>7891</v>
      </c>
      <c r="BI374" s="2" t="s">
        <v>7891</v>
      </c>
      <c r="BJ374" s="2" t="s">
        <v>7891</v>
      </c>
      <c r="BK374" s="2" t="s">
        <v>7891</v>
      </c>
      <c r="BL374" s="2" t="s">
        <v>7891</v>
      </c>
      <c r="BM374" s="2">
        <v>34658681</v>
      </c>
      <c r="BN374" s="2" t="s">
        <v>7891</v>
      </c>
      <c r="BO374" s="2" t="s">
        <v>7891</v>
      </c>
      <c r="BP374" s="2" t="s">
        <v>7891</v>
      </c>
      <c r="BQ374" s="2" t="s">
        <v>7891</v>
      </c>
      <c r="BR374" s="2" t="s">
        <v>9032</v>
      </c>
    </row>
    <row r="375" spans="1:70" s="2" customFormat="1" ht="13" x14ac:dyDescent="0.3">
      <c r="A375" s="2" t="s">
        <v>6816</v>
      </c>
      <c r="B375" s="2" t="s">
        <v>5143</v>
      </c>
      <c r="C375" s="9">
        <v>2021</v>
      </c>
      <c r="D375" s="2" t="s">
        <v>5142</v>
      </c>
      <c r="E375" s="2" t="s">
        <v>4137</v>
      </c>
      <c r="G375" s="2" t="s">
        <v>5144</v>
      </c>
      <c r="H375" s="2" t="s">
        <v>5145</v>
      </c>
      <c r="K375" s="11">
        <v>44513</v>
      </c>
      <c r="L375" s="2" t="s">
        <v>5146</v>
      </c>
      <c r="N375" s="2" t="s">
        <v>5147</v>
      </c>
    </row>
    <row r="376" spans="1:70" s="2" customFormat="1" ht="13" x14ac:dyDescent="0.3">
      <c r="A376" s="2" t="s">
        <v>6816</v>
      </c>
      <c r="B376" s="2" t="s">
        <v>6471</v>
      </c>
      <c r="C376" s="9">
        <v>2022</v>
      </c>
      <c r="D376" s="2" t="s">
        <v>6470</v>
      </c>
      <c r="E376" s="2" t="s">
        <v>6473</v>
      </c>
      <c r="G376" s="2" t="s">
        <v>6472</v>
      </c>
      <c r="H376" s="2" t="s">
        <v>5145</v>
      </c>
      <c r="K376" s="11">
        <v>44662</v>
      </c>
      <c r="L376" s="2" t="s">
        <v>6474</v>
      </c>
      <c r="N376" s="2" t="s">
        <v>6475</v>
      </c>
    </row>
    <row r="377" spans="1:70" s="2" customFormat="1" ht="13" x14ac:dyDescent="0.3">
      <c r="A377" s="2" t="s">
        <v>2016</v>
      </c>
      <c r="B377" s="2" t="s">
        <v>1263</v>
      </c>
      <c r="C377" s="10" t="str">
        <f>"2022"</f>
        <v>2022</v>
      </c>
      <c r="D377" s="2" t="s">
        <v>1262</v>
      </c>
      <c r="E377" s="2" t="s">
        <v>1264</v>
      </c>
      <c r="F377" s="2" t="s">
        <v>1267</v>
      </c>
      <c r="G377" s="2" t="str">
        <f>"01907409"</f>
        <v>01907409</v>
      </c>
      <c r="I377" s="2" t="str">
        <f>"May2022"</f>
        <v>May2022</v>
      </c>
      <c r="J377" s="2">
        <v>136</v>
      </c>
      <c r="M377" s="2">
        <v>1</v>
      </c>
      <c r="N377" s="2">
        <v>155940804</v>
      </c>
      <c r="O377" s="2" t="s">
        <v>1265</v>
      </c>
      <c r="P377" s="2" t="s">
        <v>489</v>
      </c>
      <c r="Q377" s="2" t="s">
        <v>442</v>
      </c>
      <c r="R377" s="2" t="s">
        <v>1266</v>
      </c>
      <c r="U377" s="2" t="s">
        <v>1268</v>
      </c>
    </row>
    <row r="378" spans="1:70" s="2" customFormat="1" ht="13" x14ac:dyDescent="0.3">
      <c r="A378" s="2" t="s">
        <v>4116</v>
      </c>
      <c r="B378" s="2" t="s">
        <v>2931</v>
      </c>
      <c r="C378" s="9">
        <v>2021</v>
      </c>
      <c r="D378" s="2" t="s">
        <v>2930</v>
      </c>
      <c r="E378" s="2" t="s">
        <v>2932</v>
      </c>
      <c r="F378" s="2" t="s">
        <v>2937</v>
      </c>
      <c r="G378" s="2" t="str">
        <f>"0439755X"</f>
        <v>0439755X</v>
      </c>
      <c r="I378" s="2" t="str">
        <f>"20210501"</f>
        <v>20210501</v>
      </c>
      <c r="J378" s="2">
        <v>53</v>
      </c>
      <c r="K378" s="2">
        <v>5</v>
      </c>
      <c r="L378" s="2">
        <v>515</v>
      </c>
      <c r="M378" s="2">
        <v>12</v>
      </c>
      <c r="N378" s="2" t="s">
        <v>2933</v>
      </c>
      <c r="O378" s="2" t="s">
        <v>2934</v>
      </c>
      <c r="P378" s="2" t="s">
        <v>2935</v>
      </c>
      <c r="Q378" s="2" t="s">
        <v>1495</v>
      </c>
      <c r="R378" s="2" t="s">
        <v>2936</v>
      </c>
      <c r="T378" s="2" t="s">
        <v>2937</v>
      </c>
      <c r="U378" s="2" t="s">
        <v>2938</v>
      </c>
    </row>
    <row r="379" spans="1:70" s="2" customFormat="1" ht="13" x14ac:dyDescent="0.3">
      <c r="A379" s="2" t="s">
        <v>11404</v>
      </c>
      <c r="B379" s="2" t="s">
        <v>9224</v>
      </c>
      <c r="C379" s="9" t="s">
        <v>7891</v>
      </c>
      <c r="D379" s="2" t="s">
        <v>9225</v>
      </c>
      <c r="E379" s="2" t="s">
        <v>9226</v>
      </c>
      <c r="U379" s="2" t="s">
        <v>7891</v>
      </c>
      <c r="V379" s="2" t="s">
        <v>9227</v>
      </c>
      <c r="W379" s="2" t="s">
        <v>7891</v>
      </c>
      <c r="X379" s="2" t="s">
        <v>7891</v>
      </c>
      <c r="Y379" s="2" t="s">
        <v>7891</v>
      </c>
      <c r="Z379" s="2" t="s">
        <v>7891</v>
      </c>
      <c r="AA379" s="2" t="s">
        <v>7891</v>
      </c>
      <c r="AB379" s="2" t="s">
        <v>7891</v>
      </c>
      <c r="AC379" s="2" t="s">
        <v>7891</v>
      </c>
      <c r="AD379" s="2" t="s">
        <v>7891</v>
      </c>
      <c r="AE379" s="2" t="s">
        <v>7891</v>
      </c>
      <c r="AF379" s="2" t="s">
        <v>7891</v>
      </c>
      <c r="AG379" s="2" t="s">
        <v>7891</v>
      </c>
      <c r="AH379" s="2" t="s">
        <v>7891</v>
      </c>
      <c r="AI379" s="2" t="s">
        <v>7891</v>
      </c>
      <c r="AJ379" s="2" t="s">
        <v>7891</v>
      </c>
      <c r="AK379" s="2" t="s">
        <v>7891</v>
      </c>
      <c r="AL379" s="2" t="s">
        <v>7891</v>
      </c>
      <c r="AM379" s="2" t="s">
        <v>7891</v>
      </c>
      <c r="AN379" s="2" t="s">
        <v>7891</v>
      </c>
      <c r="AO379" s="2" t="s">
        <v>9228</v>
      </c>
      <c r="AP379" s="2" t="s">
        <v>9229</v>
      </c>
      <c r="AQ379" s="2" t="s">
        <v>7891</v>
      </c>
      <c r="AR379" s="2" t="s">
        <v>7891</v>
      </c>
      <c r="AS379" s="2" t="s">
        <v>7891</v>
      </c>
      <c r="AT379" s="2" t="s">
        <v>9230</v>
      </c>
      <c r="AU379" s="2">
        <v>2021</v>
      </c>
      <c r="AV379" s="2">
        <v>1771</v>
      </c>
      <c r="AW379" s="2" t="s">
        <v>7891</v>
      </c>
      <c r="AX379" s="2" t="s">
        <v>7891</v>
      </c>
      <c r="AY379" s="2" t="s">
        <v>7891</v>
      </c>
      <c r="AZ379" s="2" t="s">
        <v>7891</v>
      </c>
      <c r="BA379" s="2" t="s">
        <v>7891</v>
      </c>
      <c r="BB379" s="2" t="s">
        <v>7891</v>
      </c>
      <c r="BC379" s="2" t="s">
        <v>7891</v>
      </c>
      <c r="BD379" s="2">
        <v>147645</v>
      </c>
      <c r="BE379" s="2" t="s">
        <v>9231</v>
      </c>
      <c r="BF379" s="2" t="s">
        <v>7891</v>
      </c>
      <c r="BG379" s="2" t="s">
        <v>9145</v>
      </c>
      <c r="BH379" s="2" t="s">
        <v>7891</v>
      </c>
      <c r="BI379" s="2" t="s">
        <v>7891</v>
      </c>
      <c r="BJ379" s="2" t="s">
        <v>7891</v>
      </c>
      <c r="BK379" s="2" t="s">
        <v>7891</v>
      </c>
      <c r="BL379" s="2" t="s">
        <v>7891</v>
      </c>
      <c r="BM379" s="2">
        <v>34480951</v>
      </c>
      <c r="BN379" s="2" t="s">
        <v>7891</v>
      </c>
      <c r="BO379" s="2" t="s">
        <v>7891</v>
      </c>
      <c r="BP379" s="2" t="s">
        <v>7891</v>
      </c>
      <c r="BQ379" s="2" t="s">
        <v>7891</v>
      </c>
      <c r="BR379" s="2" t="s">
        <v>9232</v>
      </c>
    </row>
    <row r="380" spans="1:70" s="2" customFormat="1" ht="13" x14ac:dyDescent="0.3">
      <c r="A380" s="2" t="s">
        <v>11404</v>
      </c>
      <c r="B380" s="2" t="s">
        <v>10307</v>
      </c>
      <c r="C380" s="9" t="s">
        <v>7891</v>
      </c>
      <c r="D380" s="2" t="s">
        <v>5477</v>
      </c>
      <c r="E380" s="2" t="s">
        <v>10308</v>
      </c>
      <c r="U380" s="2" t="s">
        <v>7891</v>
      </c>
      <c r="V380" s="2" t="s">
        <v>10309</v>
      </c>
      <c r="W380" s="2" t="s">
        <v>7891</v>
      </c>
      <c r="X380" s="2" t="s">
        <v>7891</v>
      </c>
      <c r="Y380" s="2" t="s">
        <v>7891</v>
      </c>
      <c r="Z380" s="2" t="s">
        <v>7891</v>
      </c>
      <c r="AA380" s="2" t="s">
        <v>7891</v>
      </c>
      <c r="AB380" s="2" t="s">
        <v>7891</v>
      </c>
      <c r="AC380" s="2" t="s">
        <v>7891</v>
      </c>
      <c r="AD380" s="2" t="s">
        <v>7891</v>
      </c>
      <c r="AE380" s="2" t="s">
        <v>7891</v>
      </c>
      <c r="AF380" s="2" t="s">
        <v>7891</v>
      </c>
      <c r="AG380" s="2" t="s">
        <v>7891</v>
      </c>
      <c r="AH380" s="2" t="s">
        <v>7891</v>
      </c>
      <c r="AI380" s="2" t="s">
        <v>7891</v>
      </c>
      <c r="AJ380" s="2" t="s">
        <v>7891</v>
      </c>
      <c r="AK380" s="2" t="s">
        <v>7891</v>
      </c>
      <c r="AL380" s="2" t="s">
        <v>7891</v>
      </c>
      <c r="AM380" s="2" t="s">
        <v>7891</v>
      </c>
      <c r="AN380" s="2" t="s">
        <v>7891</v>
      </c>
      <c r="AO380" s="2" t="s">
        <v>7891</v>
      </c>
      <c r="AP380" s="2" t="s">
        <v>10310</v>
      </c>
      <c r="AQ380" s="2" t="s">
        <v>7891</v>
      </c>
      <c r="AR380" s="2" t="s">
        <v>7891</v>
      </c>
      <c r="AS380" s="2" t="s">
        <v>7891</v>
      </c>
      <c r="AT380" s="2" t="s">
        <v>7945</v>
      </c>
      <c r="AU380" s="2">
        <v>2021</v>
      </c>
      <c r="AV380" s="2">
        <v>5</v>
      </c>
      <c r="AW380" s="2">
        <v>2</v>
      </c>
      <c r="AX380" s="2" t="s">
        <v>7891</v>
      </c>
      <c r="AY380" s="2" t="s">
        <v>7891</v>
      </c>
      <c r="AZ380" s="2" t="s">
        <v>7891</v>
      </c>
      <c r="BA380" s="2" t="s">
        <v>7891</v>
      </c>
      <c r="BB380" s="2" t="s">
        <v>7891</v>
      </c>
      <c r="BC380" s="2" t="s">
        <v>7891</v>
      </c>
      <c r="BD380" s="2" t="s">
        <v>10311</v>
      </c>
      <c r="BE380" s="2" t="s">
        <v>5483</v>
      </c>
      <c r="BF380" s="2" t="s">
        <v>7891</v>
      </c>
      <c r="BG380" s="2" t="s">
        <v>10231</v>
      </c>
      <c r="BH380" s="2" t="s">
        <v>7891</v>
      </c>
      <c r="BI380" s="2" t="s">
        <v>7891</v>
      </c>
      <c r="BJ380" s="2" t="s">
        <v>7891</v>
      </c>
      <c r="BK380" s="2" t="s">
        <v>7891</v>
      </c>
      <c r="BL380" s="2" t="s">
        <v>7891</v>
      </c>
      <c r="BM380" s="2">
        <v>33569528</v>
      </c>
      <c r="BN380" s="2" t="s">
        <v>7891</v>
      </c>
      <c r="BO380" s="2" t="s">
        <v>7891</v>
      </c>
      <c r="BP380" s="2" t="s">
        <v>7891</v>
      </c>
      <c r="BQ380" s="2" t="s">
        <v>7891</v>
      </c>
      <c r="BR380" s="2" t="s">
        <v>10312</v>
      </c>
    </row>
    <row r="381" spans="1:70" s="2" customFormat="1" ht="13" x14ac:dyDescent="0.3">
      <c r="A381" s="2" t="s">
        <v>1827</v>
      </c>
      <c r="B381" s="2" t="s">
        <v>1336</v>
      </c>
      <c r="C381" s="10">
        <v>2022</v>
      </c>
      <c r="D381" s="2" t="s">
        <v>1335</v>
      </c>
      <c r="E381" s="2" t="s">
        <v>1147</v>
      </c>
      <c r="F381" s="2" t="s">
        <v>1339</v>
      </c>
      <c r="G381" s="2" t="str">
        <f>"00469580"</f>
        <v>00469580</v>
      </c>
      <c r="I381" s="2" t="str">
        <f>"4/29/2022"</f>
        <v>4/29/2022</v>
      </c>
      <c r="L381" s="2">
        <v>1</v>
      </c>
      <c r="M381" s="2">
        <v>9</v>
      </c>
      <c r="N381" s="2">
        <v>156614373</v>
      </c>
      <c r="O381" s="2" t="s">
        <v>1337</v>
      </c>
      <c r="P381" s="2" t="s">
        <v>481</v>
      </c>
      <c r="Q381" s="2" t="s">
        <v>442</v>
      </c>
      <c r="R381" s="2" t="s">
        <v>1338</v>
      </c>
      <c r="U381" s="2" t="s">
        <v>1340</v>
      </c>
    </row>
    <row r="382" spans="1:70" s="2" customFormat="1" ht="13" x14ac:dyDescent="0.3">
      <c r="A382" s="2" t="s">
        <v>6816</v>
      </c>
      <c r="B382" s="2" t="s">
        <v>5986</v>
      </c>
      <c r="C382" s="9">
        <v>2021</v>
      </c>
      <c r="D382" s="2" t="s">
        <v>5985</v>
      </c>
      <c r="E382" s="2" t="s">
        <v>5989</v>
      </c>
      <c r="G382" s="2" t="s">
        <v>5987</v>
      </c>
      <c r="H382" s="2" t="s">
        <v>5988</v>
      </c>
      <c r="K382" s="11">
        <v>44244</v>
      </c>
      <c r="N382" s="2" t="s">
        <v>5990</v>
      </c>
    </row>
    <row r="383" spans="1:70" s="2" customFormat="1" ht="13" x14ac:dyDescent="0.3">
      <c r="A383" s="2" t="s">
        <v>11404</v>
      </c>
      <c r="B383" s="2" t="s">
        <v>11131</v>
      </c>
      <c r="C383" s="9" t="s">
        <v>7891</v>
      </c>
      <c r="D383" s="2" t="s">
        <v>11132</v>
      </c>
      <c r="E383" s="2" t="s">
        <v>9002</v>
      </c>
      <c r="U383" s="2" t="s">
        <v>7891</v>
      </c>
      <c r="V383" s="2" t="s">
        <v>11133</v>
      </c>
      <c r="W383" s="2" t="s">
        <v>7891</v>
      </c>
      <c r="X383" s="2" t="s">
        <v>7891</v>
      </c>
      <c r="Y383" s="2" t="s">
        <v>7891</v>
      </c>
      <c r="Z383" s="2" t="s">
        <v>7891</v>
      </c>
      <c r="AA383" s="2" t="s">
        <v>7891</v>
      </c>
      <c r="AB383" s="2" t="s">
        <v>7891</v>
      </c>
      <c r="AC383" s="2" t="s">
        <v>7891</v>
      </c>
      <c r="AD383" s="2" t="s">
        <v>7891</v>
      </c>
      <c r="AE383" s="2" t="s">
        <v>7891</v>
      </c>
      <c r="AF383" s="2" t="s">
        <v>7891</v>
      </c>
      <c r="AG383" s="2" t="s">
        <v>7891</v>
      </c>
      <c r="AH383" s="2" t="s">
        <v>7891</v>
      </c>
      <c r="AI383" s="2" t="s">
        <v>7891</v>
      </c>
      <c r="AJ383" s="2" t="s">
        <v>7891</v>
      </c>
      <c r="AK383" s="2" t="s">
        <v>7891</v>
      </c>
      <c r="AL383" s="2" t="s">
        <v>7891</v>
      </c>
      <c r="AM383" s="2" t="s">
        <v>7891</v>
      </c>
      <c r="AN383" s="2" t="s">
        <v>7891</v>
      </c>
      <c r="AO383" s="2" t="s">
        <v>9005</v>
      </c>
      <c r="AP383" s="2" t="s">
        <v>9006</v>
      </c>
      <c r="AQ383" s="2" t="s">
        <v>7891</v>
      </c>
      <c r="AR383" s="2" t="s">
        <v>7891</v>
      </c>
      <c r="AS383" s="2" t="s">
        <v>7891</v>
      </c>
      <c r="AT383" s="2" t="s">
        <v>9082</v>
      </c>
      <c r="AU383" s="2">
        <v>2020</v>
      </c>
      <c r="AV383" s="2">
        <v>57</v>
      </c>
      <c r="AW383" s="2">
        <v>5</v>
      </c>
      <c r="AX383" s="2" t="s">
        <v>7891</v>
      </c>
      <c r="AY383" s="2" t="s">
        <v>7891</v>
      </c>
      <c r="AZ383" s="2" t="s">
        <v>8545</v>
      </c>
      <c r="BA383" s="2" t="s">
        <v>7891</v>
      </c>
      <c r="BB383" s="2">
        <v>698</v>
      </c>
      <c r="BC383" s="2">
        <v>709</v>
      </c>
      <c r="BD383" s="2" t="s">
        <v>7891</v>
      </c>
      <c r="BE383" s="2" t="s">
        <v>11134</v>
      </c>
      <c r="BF383" s="2" t="s">
        <v>7891</v>
      </c>
      <c r="BG383" s="2" t="s">
        <v>7891</v>
      </c>
      <c r="BH383" s="2" t="s">
        <v>7891</v>
      </c>
      <c r="BI383" s="2" t="s">
        <v>7891</v>
      </c>
      <c r="BJ383" s="2" t="s">
        <v>7891</v>
      </c>
      <c r="BK383" s="2" t="s">
        <v>7891</v>
      </c>
      <c r="BL383" s="2" t="s">
        <v>7891</v>
      </c>
      <c r="BM383" s="2">
        <v>33076790</v>
      </c>
      <c r="BN383" s="2" t="s">
        <v>7891</v>
      </c>
      <c r="BO383" s="2" t="s">
        <v>7891</v>
      </c>
      <c r="BP383" s="2" t="s">
        <v>7891</v>
      </c>
      <c r="BQ383" s="2" t="s">
        <v>7891</v>
      </c>
      <c r="BR383" s="2" t="s">
        <v>11135</v>
      </c>
    </row>
    <row r="384" spans="1:70" s="2" customFormat="1" ht="13" x14ac:dyDescent="0.3">
      <c r="A384" s="2" t="s">
        <v>11404</v>
      </c>
      <c r="B384" s="2" t="s">
        <v>10555</v>
      </c>
      <c r="C384" s="9" t="s">
        <v>7891</v>
      </c>
      <c r="D384" s="2" t="s">
        <v>10556</v>
      </c>
      <c r="E384" s="2" t="s">
        <v>10557</v>
      </c>
      <c r="U384" s="2" t="s">
        <v>7891</v>
      </c>
      <c r="V384" s="2" t="s">
        <v>10558</v>
      </c>
      <c r="W384" s="2" t="s">
        <v>7891</v>
      </c>
      <c r="X384" s="2" t="s">
        <v>7891</v>
      </c>
      <c r="Y384" s="2" t="s">
        <v>7891</v>
      </c>
      <c r="Z384" s="2" t="s">
        <v>7891</v>
      </c>
      <c r="AA384" s="2" t="s">
        <v>7891</v>
      </c>
      <c r="AB384" s="2" t="s">
        <v>7891</v>
      </c>
      <c r="AC384" s="2" t="s">
        <v>7891</v>
      </c>
      <c r="AD384" s="2" t="s">
        <v>7891</v>
      </c>
      <c r="AE384" s="2" t="s">
        <v>7891</v>
      </c>
      <c r="AF384" s="2" t="s">
        <v>7891</v>
      </c>
      <c r="AG384" s="2" t="s">
        <v>7891</v>
      </c>
      <c r="AH384" s="2" t="s">
        <v>7891</v>
      </c>
      <c r="AI384" s="2" t="s">
        <v>7891</v>
      </c>
      <c r="AJ384" s="2" t="s">
        <v>7891</v>
      </c>
      <c r="AK384" s="2" t="s">
        <v>7891</v>
      </c>
      <c r="AL384" s="2" t="s">
        <v>7891</v>
      </c>
      <c r="AM384" s="2" t="s">
        <v>7891</v>
      </c>
      <c r="AN384" s="2" t="s">
        <v>7891</v>
      </c>
      <c r="AO384" s="2" t="s">
        <v>10559</v>
      </c>
      <c r="AP384" s="2" t="s">
        <v>7891</v>
      </c>
      <c r="AQ384" s="2" t="s">
        <v>7891</v>
      </c>
      <c r="AR384" s="2" t="s">
        <v>7891</v>
      </c>
      <c r="AS384" s="2" t="s">
        <v>7891</v>
      </c>
      <c r="AT384" s="2" t="s">
        <v>7891</v>
      </c>
      <c r="AU384" s="2">
        <v>2021</v>
      </c>
      <c r="AV384" s="2">
        <v>58</v>
      </c>
      <c r="AW384" s="2" t="s">
        <v>10530</v>
      </c>
      <c r="AX384" s="2" t="s">
        <v>7891</v>
      </c>
      <c r="AY384" s="2" t="s">
        <v>7891</v>
      </c>
      <c r="AZ384" s="2" t="s">
        <v>7891</v>
      </c>
      <c r="BA384" s="2" t="s">
        <v>7891</v>
      </c>
      <c r="BB384" s="2">
        <v>53</v>
      </c>
      <c r="BC384" s="2">
        <v>76</v>
      </c>
      <c r="BD384" s="2" t="s">
        <v>7891</v>
      </c>
      <c r="BE384" s="2" t="s">
        <v>10560</v>
      </c>
      <c r="BF384" s="2" t="s">
        <v>7891</v>
      </c>
      <c r="BG384" s="2" t="s">
        <v>7891</v>
      </c>
      <c r="BH384" s="2" t="s">
        <v>7891</v>
      </c>
      <c r="BI384" s="2" t="s">
        <v>7891</v>
      </c>
      <c r="BJ384" s="2" t="s">
        <v>7891</v>
      </c>
      <c r="BK384" s="2" t="s">
        <v>7891</v>
      </c>
      <c r="BL384" s="2" t="s">
        <v>7891</v>
      </c>
      <c r="BM384" s="2" t="s">
        <v>7891</v>
      </c>
      <c r="BN384" s="2" t="s">
        <v>7891</v>
      </c>
      <c r="BO384" s="2" t="s">
        <v>7891</v>
      </c>
      <c r="BP384" s="2" t="s">
        <v>7891</v>
      </c>
      <c r="BQ384" s="2" t="s">
        <v>7891</v>
      </c>
      <c r="BR384" s="2" t="s">
        <v>10561</v>
      </c>
    </row>
    <row r="385" spans="1:70" s="2" customFormat="1" ht="13" x14ac:dyDescent="0.3">
      <c r="A385" s="2" t="s">
        <v>1827</v>
      </c>
      <c r="B385" s="2" t="s">
        <v>1070</v>
      </c>
      <c r="C385" s="10" t="str">
        <f>"2020"</f>
        <v>2020</v>
      </c>
      <c r="D385" s="2" t="s">
        <v>1069</v>
      </c>
      <c r="E385" s="2" t="s">
        <v>746</v>
      </c>
      <c r="F385" s="2" t="s">
        <v>1073</v>
      </c>
      <c r="G385" s="2" t="str">
        <f>"10633995"</f>
        <v>10633995</v>
      </c>
      <c r="I385" s="2" t="str">
        <f>"Nov2020"</f>
        <v>Nov2020</v>
      </c>
      <c r="J385" s="2">
        <v>27</v>
      </c>
      <c r="K385" s="2">
        <v>6</v>
      </c>
      <c r="L385" s="2">
        <v>965</v>
      </c>
      <c r="M385" s="2">
        <v>12</v>
      </c>
      <c r="N385" s="2">
        <v>147360739</v>
      </c>
      <c r="O385" s="2" t="s">
        <v>1071</v>
      </c>
      <c r="P385" s="2" t="s">
        <v>726</v>
      </c>
      <c r="Q385" s="2" t="s">
        <v>442</v>
      </c>
      <c r="R385" s="2" t="s">
        <v>1072</v>
      </c>
      <c r="U385" s="2" t="s">
        <v>1074</v>
      </c>
    </row>
    <row r="386" spans="1:70" s="2" customFormat="1" ht="13" x14ac:dyDescent="0.3">
      <c r="A386" s="2" t="s">
        <v>3856</v>
      </c>
      <c r="B386" s="2" t="s">
        <v>3631</v>
      </c>
      <c r="C386" s="9">
        <v>2020</v>
      </c>
      <c r="D386" s="2" t="s">
        <v>3630</v>
      </c>
      <c r="E386" s="2" t="s">
        <v>2034</v>
      </c>
      <c r="F386" s="2" t="s">
        <v>3634</v>
      </c>
      <c r="G386" s="2" t="str">
        <f>"04194217"</f>
        <v>04194217</v>
      </c>
      <c r="H386" s="2" t="str">
        <f>"9798672105277"</f>
        <v>9798672105277</v>
      </c>
      <c r="I386" s="2" t="str">
        <f>"20210101"</f>
        <v>20210101</v>
      </c>
      <c r="J386" s="2">
        <v>82</v>
      </c>
      <c r="K386" s="2" t="s">
        <v>2183</v>
      </c>
      <c r="N386" s="2" t="s">
        <v>3632</v>
      </c>
      <c r="P386" s="2" t="s">
        <v>2037</v>
      </c>
      <c r="Q386" s="2" t="s">
        <v>2038</v>
      </c>
      <c r="R386" s="2" t="s">
        <v>3633</v>
      </c>
      <c r="T386" s="2" t="s">
        <v>3634</v>
      </c>
      <c r="U386" s="2" t="s">
        <v>3635</v>
      </c>
    </row>
    <row r="387" spans="1:70" s="2" customFormat="1" ht="13" x14ac:dyDescent="0.3">
      <c r="A387" s="2" t="s">
        <v>1827</v>
      </c>
      <c r="B387" s="2" t="s">
        <v>463</v>
      </c>
      <c r="C387" s="10" t="str">
        <f>"2021"</f>
        <v>2021</v>
      </c>
      <c r="D387" s="2" t="s">
        <v>462</v>
      </c>
      <c r="E387" s="2" t="s">
        <v>464</v>
      </c>
      <c r="F387" s="2" t="s">
        <v>469</v>
      </c>
      <c r="G387" s="2" t="str">
        <f>"0144686X"</f>
        <v>0144686X</v>
      </c>
      <c r="I387" s="2" t="str">
        <f>"Sep2021"</f>
        <v>Sep2021</v>
      </c>
      <c r="J387" s="2">
        <v>41</v>
      </c>
      <c r="K387" s="2">
        <v>9</v>
      </c>
      <c r="L387" s="2">
        <v>1945</v>
      </c>
      <c r="M387" s="2">
        <v>16</v>
      </c>
      <c r="N387" s="2">
        <v>151772924</v>
      </c>
      <c r="O387" s="2" t="s">
        <v>465</v>
      </c>
      <c r="P387" s="2" t="s">
        <v>466</v>
      </c>
      <c r="Q387" s="2" t="s">
        <v>467</v>
      </c>
      <c r="R387" s="2" t="s">
        <v>468</v>
      </c>
      <c r="U387" s="2" t="s">
        <v>470</v>
      </c>
    </row>
    <row r="388" spans="1:70" s="2" customFormat="1" ht="13" x14ac:dyDescent="0.3">
      <c r="A388" s="2" t="s">
        <v>11404</v>
      </c>
      <c r="B388" s="2" t="s">
        <v>10983</v>
      </c>
      <c r="C388" s="9" t="s">
        <v>7891</v>
      </c>
      <c r="D388" s="2" t="s">
        <v>10984</v>
      </c>
      <c r="E388" s="2" t="s">
        <v>10985</v>
      </c>
      <c r="U388" s="2" t="s">
        <v>7891</v>
      </c>
      <c r="V388" s="2" t="s">
        <v>10986</v>
      </c>
      <c r="W388" s="2" t="s">
        <v>7891</v>
      </c>
      <c r="X388" s="2" t="s">
        <v>7891</v>
      </c>
      <c r="Y388" s="2" t="s">
        <v>7891</v>
      </c>
      <c r="Z388" s="2" t="s">
        <v>7891</v>
      </c>
      <c r="AA388" s="2" t="s">
        <v>7891</v>
      </c>
      <c r="AB388" s="2" t="s">
        <v>10987</v>
      </c>
      <c r="AC388" s="2" t="s">
        <v>7891</v>
      </c>
      <c r="AD388" s="2" t="s">
        <v>7891</v>
      </c>
      <c r="AE388" s="2" t="s">
        <v>7891</v>
      </c>
      <c r="AF388" s="2" t="s">
        <v>7891</v>
      </c>
      <c r="AG388" s="2" t="s">
        <v>7891</v>
      </c>
      <c r="AH388" s="2" t="s">
        <v>7891</v>
      </c>
      <c r="AI388" s="2" t="s">
        <v>7891</v>
      </c>
      <c r="AJ388" s="2" t="s">
        <v>7891</v>
      </c>
      <c r="AK388" s="2" t="s">
        <v>7891</v>
      </c>
      <c r="AL388" s="2" t="s">
        <v>7891</v>
      </c>
      <c r="AM388" s="2" t="s">
        <v>7891</v>
      </c>
      <c r="AN388" s="2" t="s">
        <v>7891</v>
      </c>
      <c r="AO388" s="2" t="s">
        <v>10988</v>
      </c>
      <c r="AP388" s="2" t="s">
        <v>10989</v>
      </c>
      <c r="AQ388" s="2" t="s">
        <v>7891</v>
      </c>
      <c r="AR388" s="2" t="s">
        <v>7891</v>
      </c>
      <c r="AS388" s="2" t="s">
        <v>7891</v>
      </c>
      <c r="AT388" s="2" t="s">
        <v>8907</v>
      </c>
      <c r="AU388" s="2">
        <v>2020</v>
      </c>
      <c r="AV388" s="2">
        <v>83</v>
      </c>
      <c r="AW388" s="2" t="s">
        <v>7891</v>
      </c>
      <c r="AX388" s="2" t="s">
        <v>7891</v>
      </c>
      <c r="AY388" s="2" t="s">
        <v>7891</v>
      </c>
      <c r="AZ388" s="2" t="s">
        <v>7891</v>
      </c>
      <c r="BA388" s="2" t="s">
        <v>7891</v>
      </c>
      <c r="BB388" s="2" t="s">
        <v>7891</v>
      </c>
      <c r="BC388" s="2" t="s">
        <v>7891</v>
      </c>
      <c r="BD388" s="2">
        <v>102273</v>
      </c>
      <c r="BE388" s="2" t="s">
        <v>10990</v>
      </c>
      <c r="BF388" s="2" t="s">
        <v>7891</v>
      </c>
      <c r="BG388" s="2" t="s">
        <v>7891</v>
      </c>
      <c r="BH388" s="2" t="s">
        <v>7891</v>
      </c>
      <c r="BI388" s="2" t="s">
        <v>7891</v>
      </c>
      <c r="BJ388" s="2" t="s">
        <v>7891</v>
      </c>
      <c r="BK388" s="2" t="s">
        <v>7891</v>
      </c>
      <c r="BL388" s="2" t="s">
        <v>7891</v>
      </c>
      <c r="BM388" s="2" t="s">
        <v>7891</v>
      </c>
      <c r="BN388" s="2" t="s">
        <v>7891</v>
      </c>
      <c r="BO388" s="2" t="s">
        <v>7891</v>
      </c>
      <c r="BP388" s="2" t="s">
        <v>7891</v>
      </c>
      <c r="BQ388" s="2" t="s">
        <v>7891</v>
      </c>
      <c r="BR388" s="2" t="s">
        <v>10991</v>
      </c>
    </row>
    <row r="389" spans="1:70" s="2" customFormat="1" ht="13" x14ac:dyDescent="0.3">
      <c r="A389" s="2" t="s">
        <v>323</v>
      </c>
      <c r="B389" s="2" t="s">
        <v>250</v>
      </c>
      <c r="C389" s="6">
        <v>2021</v>
      </c>
      <c r="D389" s="2" t="s">
        <v>248</v>
      </c>
      <c r="E389" s="2" t="s">
        <v>257</v>
      </c>
      <c r="F389" s="2" t="s">
        <v>249</v>
      </c>
      <c r="G389" s="2" t="s">
        <v>251</v>
      </c>
      <c r="H389" s="2" t="s">
        <v>252</v>
      </c>
      <c r="I389" s="2" t="s">
        <v>14</v>
      </c>
      <c r="J389" s="2" t="s">
        <v>253</v>
      </c>
      <c r="L389" s="2" t="s">
        <v>254</v>
      </c>
      <c r="M389" s="2" t="s">
        <v>89</v>
      </c>
      <c r="N389" s="2" t="s">
        <v>18</v>
      </c>
      <c r="O389" s="2" t="s">
        <v>18</v>
      </c>
      <c r="P389" s="2" t="s">
        <v>255</v>
      </c>
      <c r="Q389" s="2" t="s">
        <v>256</v>
      </c>
      <c r="R389" s="2" t="s">
        <v>241</v>
      </c>
      <c r="T389" s="2" t="s">
        <v>23</v>
      </c>
      <c r="U389" s="2" t="s">
        <v>258</v>
      </c>
      <c r="V389" s="2" t="s">
        <v>259</v>
      </c>
      <c r="W389" s="2" t="s">
        <v>260</v>
      </c>
      <c r="Y389" s="2" t="s">
        <v>261</v>
      </c>
      <c r="Z389" s="2" t="s">
        <v>262</v>
      </c>
      <c r="AA389" s="2" t="s">
        <v>260</v>
      </c>
      <c r="AB389" s="2" t="s">
        <v>263</v>
      </c>
      <c r="AC389" s="2" t="s">
        <v>30</v>
      </c>
    </row>
    <row r="390" spans="1:70" s="2" customFormat="1" ht="13" x14ac:dyDescent="0.3">
      <c r="A390" s="2" t="s">
        <v>3856</v>
      </c>
      <c r="B390" s="2" t="s">
        <v>3227</v>
      </c>
      <c r="C390" s="9">
        <v>2022</v>
      </c>
      <c r="D390" s="2" t="s">
        <v>3226</v>
      </c>
      <c r="E390" s="2" t="s">
        <v>3228</v>
      </c>
      <c r="F390" s="2" t="s">
        <v>3232</v>
      </c>
      <c r="G390" s="2" t="str">
        <f>"12864692"</f>
        <v>12864692</v>
      </c>
      <c r="I390" s="2" t="str">
        <f>"20210101"</f>
        <v>20210101</v>
      </c>
      <c r="J390" s="2">
        <v>24</v>
      </c>
      <c r="K390" s="2">
        <v>2</v>
      </c>
      <c r="L390" s="2">
        <v>112</v>
      </c>
      <c r="M390" s="2">
        <v>2</v>
      </c>
      <c r="N390" s="2" t="s">
        <v>3229</v>
      </c>
      <c r="P390" s="2" t="s">
        <v>3230</v>
      </c>
      <c r="Q390" s="2" t="s">
        <v>1495</v>
      </c>
      <c r="R390" s="2" t="s">
        <v>3231</v>
      </c>
      <c r="T390" s="2" t="s">
        <v>3232</v>
      </c>
      <c r="U390" s="2" t="s">
        <v>3233</v>
      </c>
    </row>
    <row r="391" spans="1:70" s="2" customFormat="1" ht="13" x14ac:dyDescent="0.3">
      <c r="A391" s="2" t="s">
        <v>6816</v>
      </c>
      <c r="B391" s="2" t="s">
        <v>4270</v>
      </c>
      <c r="C391" s="9">
        <v>2021</v>
      </c>
      <c r="D391" s="2" t="s">
        <v>4269</v>
      </c>
      <c r="E391" s="2" t="s">
        <v>4273</v>
      </c>
      <c r="G391" s="2" t="s">
        <v>4271</v>
      </c>
      <c r="H391" s="2" t="s">
        <v>4272</v>
      </c>
      <c r="K391" s="11">
        <v>44505</v>
      </c>
    </row>
    <row r="392" spans="1:70" s="2" customFormat="1" ht="13" x14ac:dyDescent="0.3">
      <c r="A392" s="2" t="s">
        <v>11404</v>
      </c>
      <c r="B392" s="2" t="s">
        <v>8052</v>
      </c>
      <c r="C392" s="9" t="s">
        <v>7891</v>
      </c>
      <c r="D392" s="2" t="s">
        <v>6308</v>
      </c>
      <c r="E392" s="2" t="s">
        <v>8053</v>
      </c>
      <c r="U392" s="2" t="s">
        <v>7891</v>
      </c>
      <c r="V392" s="2" t="s">
        <v>8054</v>
      </c>
      <c r="W392" s="2" t="s">
        <v>7891</v>
      </c>
      <c r="X392" s="2" t="s">
        <v>7891</v>
      </c>
      <c r="Y392" s="2" t="s">
        <v>7891</v>
      </c>
      <c r="Z392" s="2" t="s">
        <v>7891</v>
      </c>
      <c r="AA392" s="2" t="s">
        <v>8055</v>
      </c>
      <c r="AB392" s="2" t="s">
        <v>8056</v>
      </c>
      <c r="AC392" s="2" t="s">
        <v>7891</v>
      </c>
      <c r="AD392" s="2" t="s">
        <v>7891</v>
      </c>
      <c r="AE392" s="2" t="s">
        <v>7891</v>
      </c>
      <c r="AF392" s="2" t="s">
        <v>7891</v>
      </c>
      <c r="AG392" s="2" t="s">
        <v>7891</v>
      </c>
      <c r="AH392" s="2" t="s">
        <v>7891</v>
      </c>
      <c r="AI392" s="2" t="s">
        <v>7891</v>
      </c>
      <c r="AJ392" s="2" t="s">
        <v>7891</v>
      </c>
      <c r="AK392" s="2" t="s">
        <v>7891</v>
      </c>
      <c r="AL392" s="2" t="s">
        <v>7891</v>
      </c>
      <c r="AM392" s="2" t="s">
        <v>7891</v>
      </c>
      <c r="AN392" s="2" t="s">
        <v>7891</v>
      </c>
      <c r="AO392" s="2" t="s">
        <v>8057</v>
      </c>
      <c r="AP392" s="2" t="s">
        <v>8058</v>
      </c>
      <c r="AQ392" s="2" t="s">
        <v>7891</v>
      </c>
      <c r="AR392" s="2" t="s">
        <v>7891</v>
      </c>
      <c r="AS392" s="2" t="s">
        <v>7891</v>
      </c>
      <c r="AT392" s="2" t="s">
        <v>7891</v>
      </c>
      <c r="AU392" s="2" t="s">
        <v>7891</v>
      </c>
      <c r="AV392" s="2" t="s">
        <v>7891</v>
      </c>
      <c r="AW392" s="2" t="s">
        <v>7891</v>
      </c>
      <c r="AX392" s="2" t="s">
        <v>7891</v>
      </c>
      <c r="AY392" s="2" t="s">
        <v>7891</v>
      </c>
      <c r="AZ392" s="2" t="s">
        <v>7891</v>
      </c>
      <c r="BA392" s="2" t="s">
        <v>7891</v>
      </c>
      <c r="BB392" s="2" t="s">
        <v>7891</v>
      </c>
      <c r="BC392" s="2" t="s">
        <v>7891</v>
      </c>
      <c r="BD392" s="2" t="s">
        <v>7891</v>
      </c>
      <c r="BE392" s="2" t="s">
        <v>6313</v>
      </c>
      <c r="BF392" s="2" t="s">
        <v>7891</v>
      </c>
      <c r="BG392" s="2" t="s">
        <v>7901</v>
      </c>
      <c r="BH392" s="2" t="s">
        <v>7891</v>
      </c>
      <c r="BI392" s="2" t="s">
        <v>7891</v>
      </c>
      <c r="BJ392" s="2" t="s">
        <v>7891</v>
      </c>
      <c r="BK392" s="2" t="s">
        <v>7891</v>
      </c>
      <c r="BL392" s="2" t="s">
        <v>7891</v>
      </c>
      <c r="BM392" s="2">
        <v>35470768</v>
      </c>
      <c r="BN392" s="2" t="s">
        <v>7891</v>
      </c>
      <c r="BO392" s="2" t="s">
        <v>7891</v>
      </c>
      <c r="BP392" s="2" t="s">
        <v>7891</v>
      </c>
      <c r="BQ392" s="2" t="s">
        <v>7891</v>
      </c>
      <c r="BR392" s="2" t="s">
        <v>8059</v>
      </c>
    </row>
    <row r="393" spans="1:70" s="2" customFormat="1" ht="13" x14ac:dyDescent="0.3">
      <c r="A393" s="2" t="s">
        <v>4086</v>
      </c>
      <c r="B393" s="2" t="s">
        <v>3977</v>
      </c>
      <c r="C393" s="9">
        <v>2021</v>
      </c>
      <c r="D393" s="2" t="s">
        <v>3976</v>
      </c>
      <c r="E393" s="2" t="s">
        <v>3978</v>
      </c>
      <c r="F393" s="2" t="s">
        <v>3982</v>
      </c>
      <c r="G393" s="2" t="str">
        <f>"15546128"</f>
        <v>15546128</v>
      </c>
      <c r="I393" s="2" t="str">
        <f>"20210101"</f>
        <v>20210101</v>
      </c>
      <c r="J393" s="2">
        <v>16</v>
      </c>
      <c r="K393" s="2">
        <v>1</v>
      </c>
      <c r="L393" s="2">
        <v>140</v>
      </c>
      <c r="M393" s="2">
        <v>20</v>
      </c>
      <c r="N393" s="2" t="s">
        <v>3979</v>
      </c>
      <c r="O393" s="2" t="s">
        <v>3980</v>
      </c>
      <c r="P393" s="2" t="s">
        <v>2118</v>
      </c>
      <c r="Q393" s="2" t="s">
        <v>1495</v>
      </c>
      <c r="R393" s="2" t="s">
        <v>3981</v>
      </c>
      <c r="T393" s="2" t="s">
        <v>3982</v>
      </c>
      <c r="U393" s="2" t="s">
        <v>3983</v>
      </c>
    </row>
    <row r="394" spans="1:70" s="2" customFormat="1" ht="13" x14ac:dyDescent="0.3">
      <c r="A394" s="2" t="s">
        <v>11404</v>
      </c>
      <c r="B394" s="2" t="s">
        <v>8500</v>
      </c>
      <c r="C394" s="9" t="s">
        <v>7891</v>
      </c>
      <c r="D394" s="2" t="s">
        <v>8501</v>
      </c>
      <c r="E394" s="2" t="s">
        <v>8502</v>
      </c>
      <c r="U394" s="2" t="s">
        <v>7891</v>
      </c>
      <c r="V394" s="2" t="s">
        <v>8503</v>
      </c>
      <c r="W394" s="2" t="s">
        <v>7891</v>
      </c>
      <c r="X394" s="2" t="s">
        <v>7891</v>
      </c>
      <c r="Y394" s="2" t="s">
        <v>7891</v>
      </c>
      <c r="Z394" s="2" t="s">
        <v>7891</v>
      </c>
      <c r="AA394" s="2" t="s">
        <v>7891</v>
      </c>
      <c r="AB394" s="2" t="s">
        <v>8504</v>
      </c>
      <c r="AC394" s="2" t="s">
        <v>7891</v>
      </c>
      <c r="AD394" s="2" t="s">
        <v>7891</v>
      </c>
      <c r="AE394" s="2" t="s">
        <v>7891</v>
      </c>
      <c r="AF394" s="2" t="s">
        <v>7891</v>
      </c>
      <c r="AG394" s="2" t="s">
        <v>7891</v>
      </c>
      <c r="AH394" s="2" t="s">
        <v>7891</v>
      </c>
      <c r="AI394" s="2" t="s">
        <v>7891</v>
      </c>
      <c r="AJ394" s="2" t="s">
        <v>7891</v>
      </c>
      <c r="AK394" s="2" t="s">
        <v>7891</v>
      </c>
      <c r="AL394" s="2" t="s">
        <v>7891</v>
      </c>
      <c r="AM394" s="2" t="s">
        <v>7891</v>
      </c>
      <c r="AN394" s="2" t="s">
        <v>7891</v>
      </c>
      <c r="AO394" s="2" t="s">
        <v>7891</v>
      </c>
      <c r="AP394" s="2" t="s">
        <v>8505</v>
      </c>
      <c r="AQ394" s="2" t="s">
        <v>7891</v>
      </c>
      <c r="AR394" s="2" t="s">
        <v>7891</v>
      </c>
      <c r="AS394" s="2" t="s">
        <v>7891</v>
      </c>
      <c r="AT394" s="2" t="s">
        <v>8506</v>
      </c>
      <c r="AU394" s="2">
        <v>2022</v>
      </c>
      <c r="AV394" s="2">
        <v>2022</v>
      </c>
      <c r="AW394" s="2" t="s">
        <v>7891</v>
      </c>
      <c r="AX394" s="2" t="s">
        <v>7891</v>
      </c>
      <c r="AY394" s="2" t="s">
        <v>7891</v>
      </c>
      <c r="AZ394" s="2" t="s">
        <v>7891</v>
      </c>
      <c r="BA394" s="2" t="s">
        <v>7891</v>
      </c>
      <c r="BB394" s="2" t="s">
        <v>7891</v>
      </c>
      <c r="BC394" s="2" t="s">
        <v>7891</v>
      </c>
      <c r="BD394" s="2">
        <v>210100</v>
      </c>
      <c r="BE394" s="2" t="s">
        <v>8507</v>
      </c>
      <c r="BF394" s="2" t="s">
        <v>7891</v>
      </c>
      <c r="BG394" s="2" t="s">
        <v>7891</v>
      </c>
      <c r="BH394" s="2" t="s">
        <v>7891</v>
      </c>
      <c r="BI394" s="2" t="s">
        <v>7891</v>
      </c>
      <c r="BJ394" s="2" t="s">
        <v>7891</v>
      </c>
      <c r="BK394" s="2" t="s">
        <v>7891</v>
      </c>
      <c r="BL394" s="2" t="s">
        <v>7891</v>
      </c>
      <c r="BM394" s="2">
        <v>35212265</v>
      </c>
      <c r="BN394" s="2" t="s">
        <v>7891</v>
      </c>
      <c r="BO394" s="2" t="s">
        <v>7891</v>
      </c>
      <c r="BP394" s="2" t="s">
        <v>7891</v>
      </c>
      <c r="BQ394" s="2" t="s">
        <v>7891</v>
      </c>
      <c r="BR394" s="2" t="s">
        <v>8508</v>
      </c>
    </row>
    <row r="395" spans="1:70" s="2" customFormat="1" ht="13" x14ac:dyDescent="0.3">
      <c r="A395" s="2" t="s">
        <v>11404</v>
      </c>
      <c r="B395" s="2" t="s">
        <v>11335</v>
      </c>
      <c r="C395" s="9" t="s">
        <v>7891</v>
      </c>
      <c r="D395" s="2" t="s">
        <v>11336</v>
      </c>
      <c r="E395" s="2" t="s">
        <v>11337</v>
      </c>
      <c r="U395" s="2" t="s">
        <v>7891</v>
      </c>
      <c r="V395" s="2" t="s">
        <v>11338</v>
      </c>
      <c r="W395" s="2" t="s">
        <v>7891</v>
      </c>
      <c r="X395" s="2" t="s">
        <v>7891</v>
      </c>
      <c r="Y395" s="2" t="s">
        <v>7891</v>
      </c>
      <c r="Z395" s="2" t="s">
        <v>7891</v>
      </c>
      <c r="AA395" s="2" t="s">
        <v>7891</v>
      </c>
      <c r="AB395" s="2" t="s">
        <v>7891</v>
      </c>
      <c r="AC395" s="2" t="s">
        <v>7891</v>
      </c>
      <c r="AD395" s="2" t="s">
        <v>7891</v>
      </c>
      <c r="AE395" s="2" t="s">
        <v>7891</v>
      </c>
      <c r="AF395" s="2" t="s">
        <v>7891</v>
      </c>
      <c r="AG395" s="2" t="s">
        <v>7891</v>
      </c>
      <c r="AH395" s="2" t="s">
        <v>7891</v>
      </c>
      <c r="AI395" s="2" t="s">
        <v>7891</v>
      </c>
      <c r="AJ395" s="2" t="s">
        <v>7891</v>
      </c>
      <c r="AK395" s="2" t="s">
        <v>7891</v>
      </c>
      <c r="AL395" s="2" t="s">
        <v>7891</v>
      </c>
      <c r="AM395" s="2" t="s">
        <v>7891</v>
      </c>
      <c r="AN395" s="2" t="s">
        <v>7891</v>
      </c>
      <c r="AO395" s="2" t="s">
        <v>11339</v>
      </c>
      <c r="AP395" s="2" t="s">
        <v>11340</v>
      </c>
      <c r="AQ395" s="2" t="s">
        <v>7891</v>
      </c>
      <c r="AR395" s="2" t="s">
        <v>7891</v>
      </c>
      <c r="AS395" s="2" t="s">
        <v>7891</v>
      </c>
      <c r="AT395" s="2" t="s">
        <v>7891</v>
      </c>
      <c r="AU395" s="2">
        <v>2020</v>
      </c>
      <c r="AV395" s="2">
        <v>16</v>
      </c>
      <c r="AW395" s="2">
        <v>4</v>
      </c>
      <c r="AX395" s="2" t="s">
        <v>7891</v>
      </c>
      <c r="AY395" s="2" t="s">
        <v>7891</v>
      </c>
      <c r="AZ395" s="2" t="s">
        <v>7891</v>
      </c>
      <c r="BA395" s="2" t="s">
        <v>7891</v>
      </c>
      <c r="BB395" s="2" t="s">
        <v>11341</v>
      </c>
      <c r="BC395" s="2" t="s">
        <v>7528</v>
      </c>
      <c r="BD395" s="2" t="s">
        <v>7891</v>
      </c>
      <c r="BE395" s="2" t="s">
        <v>11342</v>
      </c>
      <c r="BF395" s="2" t="s">
        <v>7891</v>
      </c>
      <c r="BG395" s="2" t="s">
        <v>7891</v>
      </c>
      <c r="BH395" s="2" t="s">
        <v>7891</v>
      </c>
      <c r="BI395" s="2" t="s">
        <v>7891</v>
      </c>
      <c r="BJ395" s="2" t="s">
        <v>7891</v>
      </c>
      <c r="BK395" s="2" t="s">
        <v>7891</v>
      </c>
      <c r="BL395" s="2" t="s">
        <v>7891</v>
      </c>
      <c r="BM395" s="2" t="s">
        <v>7891</v>
      </c>
      <c r="BN395" s="2" t="s">
        <v>7891</v>
      </c>
      <c r="BO395" s="2" t="s">
        <v>7891</v>
      </c>
      <c r="BP395" s="2" t="s">
        <v>7891</v>
      </c>
      <c r="BQ395" s="2" t="s">
        <v>7891</v>
      </c>
      <c r="BR395" s="2" t="s">
        <v>11343</v>
      </c>
    </row>
    <row r="396" spans="1:70" s="2" customFormat="1" ht="13" x14ac:dyDescent="0.3">
      <c r="A396" s="2" t="s">
        <v>6816</v>
      </c>
      <c r="B396" s="2" t="s">
        <v>5678</v>
      </c>
      <c r="C396" s="9">
        <v>2021</v>
      </c>
      <c r="D396" s="2" t="s">
        <v>5677</v>
      </c>
      <c r="E396" s="2" t="s">
        <v>4693</v>
      </c>
      <c r="G396" s="2" t="s">
        <v>5679</v>
      </c>
      <c r="H396" s="2" t="s">
        <v>5680</v>
      </c>
      <c r="K396" s="11">
        <v>44368</v>
      </c>
      <c r="N396" s="2" t="s">
        <v>5681</v>
      </c>
    </row>
    <row r="397" spans="1:70" s="2" customFormat="1" ht="13" x14ac:dyDescent="0.3">
      <c r="A397" s="2" t="s">
        <v>3856</v>
      </c>
      <c r="B397" s="2" t="s">
        <v>2896</v>
      </c>
      <c r="C397" s="9">
        <v>2021</v>
      </c>
      <c r="D397" s="2" t="s">
        <v>2895</v>
      </c>
      <c r="E397" s="2" t="s">
        <v>2257</v>
      </c>
      <c r="F397" s="2" t="s">
        <v>2900</v>
      </c>
      <c r="G397" s="2" t="str">
        <f>"00219762"</f>
        <v>00219762</v>
      </c>
      <c r="I397" s="2" t="str">
        <f>"20220401"</f>
        <v>20220401</v>
      </c>
      <c r="J397" s="2">
        <v>78</v>
      </c>
      <c r="K397" s="2">
        <v>4</v>
      </c>
      <c r="L397" s="2">
        <v>671</v>
      </c>
      <c r="M397" s="2">
        <v>21</v>
      </c>
      <c r="N397" s="2" t="s">
        <v>2897</v>
      </c>
      <c r="O397" s="2" t="s">
        <v>2898</v>
      </c>
      <c r="P397" s="2" t="s">
        <v>2260</v>
      </c>
      <c r="Q397" s="2" t="s">
        <v>1495</v>
      </c>
      <c r="R397" s="2" t="s">
        <v>2899</v>
      </c>
      <c r="T397" s="2" t="s">
        <v>2900</v>
      </c>
      <c r="U397" s="2" t="s">
        <v>2901</v>
      </c>
    </row>
    <row r="398" spans="1:70" s="2" customFormat="1" ht="13" x14ac:dyDescent="0.3">
      <c r="A398" s="2" t="s">
        <v>3856</v>
      </c>
      <c r="B398" s="2" t="s">
        <v>2828</v>
      </c>
      <c r="C398" s="9">
        <v>2021</v>
      </c>
      <c r="D398" s="2" t="s">
        <v>2827</v>
      </c>
      <c r="E398" s="2" t="s">
        <v>2451</v>
      </c>
      <c r="F398" s="2" t="s">
        <v>2832</v>
      </c>
      <c r="G398" s="2" t="str">
        <f>"00223956"</f>
        <v>00223956</v>
      </c>
      <c r="I398" s="2" t="str">
        <f>"20210701"</f>
        <v>20210701</v>
      </c>
      <c r="J398" s="2">
        <v>139</v>
      </c>
      <c r="L398" s="2">
        <v>14</v>
      </c>
      <c r="M398" s="2">
        <v>11</v>
      </c>
      <c r="N398" s="2" t="s">
        <v>2829</v>
      </c>
      <c r="O398" s="2" t="s">
        <v>2830</v>
      </c>
      <c r="P398" s="2" t="s">
        <v>2124</v>
      </c>
      <c r="Q398" s="2" t="s">
        <v>1495</v>
      </c>
      <c r="R398" s="2" t="s">
        <v>2831</v>
      </c>
      <c r="T398" s="2" t="s">
        <v>2832</v>
      </c>
      <c r="U398" s="2" t="s">
        <v>2833</v>
      </c>
    </row>
    <row r="399" spans="1:70" s="2" customFormat="1" ht="13" x14ac:dyDescent="0.3">
      <c r="A399" s="2" t="s">
        <v>11404</v>
      </c>
      <c r="B399" s="2" t="s">
        <v>10562</v>
      </c>
      <c r="C399" s="9" t="s">
        <v>7891</v>
      </c>
      <c r="D399" s="2" t="s">
        <v>10563</v>
      </c>
      <c r="E399" s="2" t="s">
        <v>10564</v>
      </c>
      <c r="U399" s="2" t="s">
        <v>7891</v>
      </c>
      <c r="V399" s="2" t="s">
        <v>10565</v>
      </c>
      <c r="W399" s="2" t="s">
        <v>7891</v>
      </c>
      <c r="X399" s="2" t="s">
        <v>7891</v>
      </c>
      <c r="Y399" s="2" t="s">
        <v>7891</v>
      </c>
      <c r="Z399" s="2" t="s">
        <v>7891</v>
      </c>
      <c r="AA399" s="2" t="s">
        <v>7891</v>
      </c>
      <c r="AB399" s="2" t="s">
        <v>7891</v>
      </c>
      <c r="AC399" s="2" t="s">
        <v>7891</v>
      </c>
      <c r="AD399" s="2" t="s">
        <v>7891</v>
      </c>
      <c r="AE399" s="2" t="s">
        <v>7891</v>
      </c>
      <c r="AF399" s="2" t="s">
        <v>7891</v>
      </c>
      <c r="AG399" s="2" t="s">
        <v>7891</v>
      </c>
      <c r="AH399" s="2" t="s">
        <v>7891</v>
      </c>
      <c r="AI399" s="2" t="s">
        <v>7891</v>
      </c>
      <c r="AJ399" s="2" t="s">
        <v>7891</v>
      </c>
      <c r="AK399" s="2" t="s">
        <v>7891</v>
      </c>
      <c r="AL399" s="2" t="s">
        <v>7891</v>
      </c>
      <c r="AM399" s="2" t="s">
        <v>7891</v>
      </c>
      <c r="AN399" s="2" t="s">
        <v>7891</v>
      </c>
      <c r="AO399" s="2" t="s">
        <v>10566</v>
      </c>
      <c r="AP399" s="2" t="s">
        <v>7891</v>
      </c>
      <c r="AQ399" s="2" t="s">
        <v>7891</v>
      </c>
      <c r="AR399" s="2" t="s">
        <v>7891</v>
      </c>
      <c r="AS399" s="2" t="s">
        <v>7891</v>
      </c>
      <c r="AT399" s="2" t="s">
        <v>7891</v>
      </c>
      <c r="AU399" s="2">
        <v>2021</v>
      </c>
      <c r="AV399" s="2">
        <v>35</v>
      </c>
      <c r="AW399" s="2">
        <v>3</v>
      </c>
      <c r="AX399" s="2" t="s">
        <v>7891</v>
      </c>
      <c r="AY399" s="2" t="s">
        <v>7891</v>
      </c>
      <c r="AZ399" s="2" t="s">
        <v>7891</v>
      </c>
      <c r="BA399" s="2" t="s">
        <v>7891</v>
      </c>
      <c r="BB399" s="2" t="s">
        <v>7891</v>
      </c>
      <c r="BC399" s="2" t="s">
        <v>7891</v>
      </c>
      <c r="BD399" s="2" t="s">
        <v>7891</v>
      </c>
      <c r="BE399" s="2" t="s">
        <v>7891</v>
      </c>
      <c r="BF399" s="2" t="s">
        <v>7891</v>
      </c>
      <c r="BG399" s="2" t="s">
        <v>7891</v>
      </c>
      <c r="BH399" s="2" t="s">
        <v>7891</v>
      </c>
      <c r="BI399" s="2" t="s">
        <v>7891</v>
      </c>
      <c r="BJ399" s="2" t="s">
        <v>7891</v>
      </c>
      <c r="BK399" s="2" t="s">
        <v>7891</v>
      </c>
      <c r="BL399" s="2" t="s">
        <v>7891</v>
      </c>
      <c r="BM399" s="2" t="s">
        <v>7891</v>
      </c>
      <c r="BN399" s="2" t="s">
        <v>7891</v>
      </c>
      <c r="BO399" s="2" t="s">
        <v>7891</v>
      </c>
      <c r="BP399" s="2" t="s">
        <v>7891</v>
      </c>
      <c r="BQ399" s="2" t="s">
        <v>7891</v>
      </c>
      <c r="BR399" s="2" t="s">
        <v>10567</v>
      </c>
    </row>
    <row r="400" spans="1:70" s="2" customFormat="1" ht="13" x14ac:dyDescent="0.3">
      <c r="A400" s="2" t="s">
        <v>6816</v>
      </c>
      <c r="B400" s="2" t="s">
        <v>5512</v>
      </c>
      <c r="C400" s="9">
        <v>2020</v>
      </c>
      <c r="D400" s="2" t="s">
        <v>5511</v>
      </c>
      <c r="E400" s="2" t="s">
        <v>4240</v>
      </c>
      <c r="G400" s="2" t="s">
        <v>5513</v>
      </c>
      <c r="H400" s="2" t="s">
        <v>5514</v>
      </c>
      <c r="K400" s="11">
        <v>44161</v>
      </c>
      <c r="L400" s="2" t="s">
        <v>5515</v>
      </c>
      <c r="N400" s="2" t="s">
        <v>5516</v>
      </c>
    </row>
    <row r="401" spans="1:70" s="2" customFormat="1" ht="13" x14ac:dyDescent="0.3">
      <c r="A401" s="2" t="s">
        <v>4015</v>
      </c>
      <c r="B401" s="2" t="s">
        <v>3964</v>
      </c>
      <c r="C401" s="9">
        <v>2020</v>
      </c>
      <c r="D401" s="2" t="s">
        <v>3963</v>
      </c>
      <c r="E401" s="2" t="s">
        <v>2338</v>
      </c>
      <c r="F401" s="2" t="s">
        <v>3968</v>
      </c>
      <c r="G401" s="2" t="str">
        <f>"10461310"</f>
        <v>10461310</v>
      </c>
      <c r="I401" s="2" t="str">
        <f>"20220201"</f>
        <v>20220201</v>
      </c>
      <c r="J401" s="2">
        <v>41</v>
      </c>
      <c r="K401" s="2">
        <v>2</v>
      </c>
      <c r="L401" s="2">
        <v>935</v>
      </c>
      <c r="M401" s="2">
        <v>8</v>
      </c>
      <c r="N401" s="2" t="s">
        <v>3965</v>
      </c>
      <c r="O401" s="2" t="s">
        <v>3966</v>
      </c>
      <c r="P401" s="2" t="s">
        <v>2108</v>
      </c>
      <c r="Q401" s="2" t="s">
        <v>1495</v>
      </c>
      <c r="R401" s="2" t="s">
        <v>3967</v>
      </c>
      <c r="T401" s="2" t="s">
        <v>3968</v>
      </c>
      <c r="U401" s="2" t="s">
        <v>3969</v>
      </c>
    </row>
    <row r="402" spans="1:70" s="2" customFormat="1" ht="13" x14ac:dyDescent="0.3">
      <c r="A402" s="2" t="s">
        <v>6816</v>
      </c>
      <c r="B402" s="2" t="s">
        <v>5310</v>
      </c>
      <c r="C402" s="9">
        <v>2021</v>
      </c>
      <c r="D402" s="2" t="s">
        <v>5309</v>
      </c>
      <c r="E402" s="2" t="s">
        <v>4848</v>
      </c>
      <c r="G402" s="2" t="s">
        <v>5311</v>
      </c>
      <c r="H402" s="2" t="s">
        <v>5312</v>
      </c>
      <c r="K402" s="11">
        <v>44473</v>
      </c>
      <c r="N402" s="2" t="s">
        <v>5313</v>
      </c>
    </row>
    <row r="403" spans="1:70" s="2" customFormat="1" ht="13" x14ac:dyDescent="0.3">
      <c r="A403" s="2" t="s">
        <v>6816</v>
      </c>
      <c r="B403" s="2" t="s">
        <v>6171</v>
      </c>
      <c r="C403" s="9">
        <v>2022</v>
      </c>
      <c r="D403" s="2" t="s">
        <v>6170</v>
      </c>
      <c r="E403" s="2" t="s">
        <v>4240</v>
      </c>
      <c r="G403" s="2" t="s">
        <v>6172</v>
      </c>
      <c r="H403" s="2" t="s">
        <v>5312</v>
      </c>
      <c r="K403" s="11">
        <v>44634</v>
      </c>
      <c r="L403" s="2" t="s">
        <v>6173</v>
      </c>
      <c r="N403" s="2" t="s">
        <v>6174</v>
      </c>
    </row>
    <row r="404" spans="1:70" s="2" customFormat="1" ht="13" x14ac:dyDescent="0.3">
      <c r="A404" s="2" t="s">
        <v>1970</v>
      </c>
      <c r="B404" s="2" t="s">
        <v>1706</v>
      </c>
      <c r="C404" s="10" t="str">
        <f>"2022"</f>
        <v>2022</v>
      </c>
      <c r="D404" s="2" t="s">
        <v>1705</v>
      </c>
      <c r="E404" s="2" t="s">
        <v>487</v>
      </c>
      <c r="F404" s="2" t="s">
        <v>1709</v>
      </c>
      <c r="G404" s="2" t="str">
        <f>"02779536"</f>
        <v>02779536</v>
      </c>
      <c r="I404" s="2" t="str">
        <f>"Jan2022"</f>
        <v>Jan2022</v>
      </c>
      <c r="J404" s="2">
        <v>292</v>
      </c>
      <c r="M404" s="2">
        <v>1</v>
      </c>
      <c r="N404" s="2">
        <v>154506859</v>
      </c>
      <c r="O404" s="2" t="s">
        <v>1707</v>
      </c>
      <c r="P404" s="2" t="s">
        <v>489</v>
      </c>
      <c r="Q404" s="2" t="s">
        <v>442</v>
      </c>
      <c r="R404" s="2" t="s">
        <v>1708</v>
      </c>
      <c r="U404" s="2" t="s">
        <v>1710</v>
      </c>
    </row>
    <row r="405" spans="1:70" s="2" customFormat="1" ht="13" x14ac:dyDescent="0.3">
      <c r="A405" s="2" t="s">
        <v>2016</v>
      </c>
      <c r="B405" s="2" t="s">
        <v>778</v>
      </c>
      <c r="C405" s="10" t="str">
        <f>"2021"</f>
        <v>2021</v>
      </c>
      <c r="D405" s="2" t="s">
        <v>777</v>
      </c>
      <c r="E405" s="2" t="s">
        <v>779</v>
      </c>
      <c r="F405" s="2" t="s">
        <v>782</v>
      </c>
      <c r="G405" s="2" t="str">
        <f>"15313433"</f>
        <v>15313433</v>
      </c>
      <c r="I405" s="2" t="str">
        <f>"Nov2021"</f>
        <v>Nov2021</v>
      </c>
      <c r="J405" s="2">
        <v>25</v>
      </c>
      <c r="K405" s="2">
        <v>11</v>
      </c>
      <c r="L405" s="2">
        <v>1</v>
      </c>
      <c r="M405" s="2">
        <v>17</v>
      </c>
      <c r="N405" s="2">
        <v>154341437</v>
      </c>
      <c r="O405" s="2" t="s">
        <v>780</v>
      </c>
      <c r="P405" s="2" t="s">
        <v>691</v>
      </c>
      <c r="Q405" s="2" t="s">
        <v>442</v>
      </c>
      <c r="R405" s="2" t="s">
        <v>781</v>
      </c>
      <c r="U405" s="2" t="s">
        <v>783</v>
      </c>
    </row>
    <row r="406" spans="1:70" s="2" customFormat="1" ht="13" x14ac:dyDescent="0.3">
      <c r="A406" s="2" t="s">
        <v>3856</v>
      </c>
      <c r="B406" s="2" t="s">
        <v>3603</v>
      </c>
      <c r="C406" s="9">
        <v>2021</v>
      </c>
      <c r="D406" s="2" t="s">
        <v>3602</v>
      </c>
      <c r="E406" s="2" t="s">
        <v>924</v>
      </c>
      <c r="F406" s="2" t="s">
        <v>3606</v>
      </c>
      <c r="G406" s="2" t="str">
        <f>"00057894"</f>
        <v>00057894</v>
      </c>
      <c r="I406" s="2" t="str">
        <f>"20210501"</f>
        <v>20210501</v>
      </c>
      <c r="J406" s="2">
        <v>52</v>
      </c>
      <c r="K406" s="2">
        <v>3</v>
      </c>
      <c r="L406" s="2">
        <v>774</v>
      </c>
      <c r="M406" s="2">
        <v>11</v>
      </c>
      <c r="N406" s="2" t="s">
        <v>3604</v>
      </c>
      <c r="O406" s="2" t="s">
        <v>1613</v>
      </c>
      <c r="P406" s="2" t="s">
        <v>2124</v>
      </c>
      <c r="Q406" s="2" t="s">
        <v>1495</v>
      </c>
      <c r="R406" s="2" t="s">
        <v>3605</v>
      </c>
      <c r="T406" s="2" t="s">
        <v>3606</v>
      </c>
      <c r="U406" s="2" t="s">
        <v>3607</v>
      </c>
    </row>
    <row r="407" spans="1:70" s="2" customFormat="1" ht="13" x14ac:dyDescent="0.3">
      <c r="A407" s="2" t="s">
        <v>6816</v>
      </c>
      <c r="B407" s="2" t="s">
        <v>6488</v>
      </c>
      <c r="C407" s="9">
        <v>2022</v>
      </c>
      <c r="D407" s="2" t="s">
        <v>6487</v>
      </c>
      <c r="E407" s="2" t="s">
        <v>6491</v>
      </c>
      <c r="G407" s="2" t="s">
        <v>6489</v>
      </c>
      <c r="H407" s="2" t="s">
        <v>6490</v>
      </c>
      <c r="K407" s="11">
        <v>44700</v>
      </c>
      <c r="N407" s="2" t="s">
        <v>6492</v>
      </c>
    </row>
    <row r="408" spans="1:70" s="2" customFormat="1" ht="13" x14ac:dyDescent="0.3">
      <c r="A408" s="2" t="s">
        <v>4015</v>
      </c>
      <c r="B408" s="2" t="s">
        <v>3392</v>
      </c>
      <c r="C408" s="9">
        <v>2021</v>
      </c>
      <c r="D408" s="2" t="s">
        <v>3391</v>
      </c>
      <c r="E408" s="2" t="s">
        <v>2980</v>
      </c>
      <c r="F408" s="2" t="s">
        <v>3395</v>
      </c>
      <c r="G408" s="2" t="str">
        <f>"18689884"</f>
        <v>18689884</v>
      </c>
      <c r="I408" s="2" t="str">
        <f>"20210706"</f>
        <v>20210706</v>
      </c>
      <c r="N408" s="2" t="s">
        <v>3393</v>
      </c>
      <c r="O408" s="2" t="s">
        <v>3394</v>
      </c>
      <c r="P408" s="2" t="s">
        <v>2108</v>
      </c>
      <c r="Q408" s="2" t="s">
        <v>2054</v>
      </c>
      <c r="R408" s="2" t="s">
        <v>2055</v>
      </c>
      <c r="T408" s="2" t="s">
        <v>3395</v>
      </c>
      <c r="U408" s="2" t="s">
        <v>3396</v>
      </c>
    </row>
    <row r="409" spans="1:70" s="2" customFormat="1" ht="13" x14ac:dyDescent="0.3">
      <c r="A409" s="2" t="s">
        <v>11404</v>
      </c>
      <c r="B409" s="2" t="s">
        <v>8077</v>
      </c>
      <c r="C409" s="9" t="s">
        <v>7891</v>
      </c>
      <c r="D409" s="2" t="s">
        <v>8078</v>
      </c>
      <c r="E409" s="2" t="s">
        <v>8079</v>
      </c>
      <c r="U409" s="2" t="s">
        <v>7891</v>
      </c>
      <c r="V409" s="2" t="s">
        <v>8080</v>
      </c>
      <c r="W409" s="2" t="s">
        <v>7891</v>
      </c>
      <c r="X409" s="2" t="s">
        <v>7891</v>
      </c>
      <c r="Y409" s="2" t="s">
        <v>7891</v>
      </c>
      <c r="Z409" s="2" t="s">
        <v>7891</v>
      </c>
      <c r="AA409" s="2" t="s">
        <v>7891</v>
      </c>
      <c r="AB409" s="2" t="s">
        <v>8081</v>
      </c>
      <c r="AC409" s="2" t="s">
        <v>7891</v>
      </c>
      <c r="AD409" s="2" t="s">
        <v>7891</v>
      </c>
      <c r="AE409" s="2" t="s">
        <v>7891</v>
      </c>
      <c r="AF409" s="2" t="s">
        <v>7891</v>
      </c>
      <c r="AG409" s="2" t="s">
        <v>7891</v>
      </c>
      <c r="AH409" s="2" t="s">
        <v>7891</v>
      </c>
      <c r="AI409" s="2" t="s">
        <v>7891</v>
      </c>
      <c r="AJ409" s="2" t="s">
        <v>7891</v>
      </c>
      <c r="AK409" s="2" t="s">
        <v>7891</v>
      </c>
      <c r="AL409" s="2" t="s">
        <v>7891</v>
      </c>
      <c r="AM409" s="2" t="s">
        <v>7891</v>
      </c>
      <c r="AN409" s="2" t="s">
        <v>7891</v>
      </c>
      <c r="AO409" s="2" t="s">
        <v>8082</v>
      </c>
      <c r="AP409" s="2" t="s">
        <v>8083</v>
      </c>
      <c r="AQ409" s="2" t="s">
        <v>7891</v>
      </c>
      <c r="AR409" s="2" t="s">
        <v>7891</v>
      </c>
      <c r="AS409" s="2" t="s">
        <v>7891</v>
      </c>
      <c r="AT409" s="2" t="s">
        <v>7967</v>
      </c>
      <c r="AU409" s="2">
        <v>2022</v>
      </c>
      <c r="AV409" s="2">
        <v>103</v>
      </c>
      <c r="AW409" s="2" t="s">
        <v>7891</v>
      </c>
      <c r="AX409" s="2" t="s">
        <v>7891</v>
      </c>
      <c r="AY409" s="2" t="s">
        <v>7891</v>
      </c>
      <c r="AZ409" s="2" t="s">
        <v>7891</v>
      </c>
      <c r="BA409" s="2" t="s">
        <v>7891</v>
      </c>
      <c r="BB409" s="2" t="s">
        <v>7891</v>
      </c>
      <c r="BC409" s="2" t="s">
        <v>7891</v>
      </c>
      <c r="BD409" s="2">
        <v>103629</v>
      </c>
      <c r="BE409" s="2" t="s">
        <v>8084</v>
      </c>
      <c r="BF409" s="2" t="s">
        <v>7891</v>
      </c>
      <c r="BG409" s="2" t="s">
        <v>7891</v>
      </c>
      <c r="BH409" s="2" t="s">
        <v>7891</v>
      </c>
      <c r="BI409" s="2" t="s">
        <v>7891</v>
      </c>
      <c r="BJ409" s="2" t="s">
        <v>7891</v>
      </c>
      <c r="BK409" s="2" t="s">
        <v>7891</v>
      </c>
      <c r="BL409" s="2" t="s">
        <v>7891</v>
      </c>
      <c r="BM409" s="2">
        <v>35228057</v>
      </c>
      <c r="BN409" s="2" t="s">
        <v>7891</v>
      </c>
      <c r="BO409" s="2" t="s">
        <v>7891</v>
      </c>
      <c r="BP409" s="2" t="s">
        <v>7891</v>
      </c>
      <c r="BQ409" s="2" t="s">
        <v>7891</v>
      </c>
      <c r="BR409" s="2" t="s">
        <v>8085</v>
      </c>
    </row>
    <row r="410" spans="1:70" s="2" customFormat="1" ht="13" x14ac:dyDescent="0.3">
      <c r="A410" s="2" t="s">
        <v>7738</v>
      </c>
      <c r="B410" s="2" t="s">
        <v>7719</v>
      </c>
      <c r="C410" s="9">
        <v>2021</v>
      </c>
      <c r="D410" s="2" t="s">
        <v>7720</v>
      </c>
      <c r="E410" s="2" t="s">
        <v>7721</v>
      </c>
      <c r="G410" s="2">
        <v>9</v>
      </c>
      <c r="H410" s="2">
        <v>1</v>
      </c>
      <c r="J410" s="2">
        <v>21</v>
      </c>
      <c r="K410" s="2">
        <v>28</v>
      </c>
      <c r="N410" s="2" t="s">
        <v>7722</v>
      </c>
      <c r="O410" s="2" t="s">
        <v>7723</v>
      </c>
      <c r="P410" s="2" t="s">
        <v>467</v>
      </c>
      <c r="Q410" s="2" t="s">
        <v>7218</v>
      </c>
      <c r="R410" s="2" t="s">
        <v>7226</v>
      </c>
      <c r="S410" s="2" t="s">
        <v>7219</v>
      </c>
      <c r="T410" s="2" t="s">
        <v>7724</v>
      </c>
    </row>
    <row r="411" spans="1:70" s="2" customFormat="1" ht="13" x14ac:dyDescent="0.3">
      <c r="A411" s="2" t="s">
        <v>3856</v>
      </c>
      <c r="B411" s="2" t="s">
        <v>2487</v>
      </c>
      <c r="C411" s="9">
        <v>2021</v>
      </c>
      <c r="D411" s="2" t="s">
        <v>2486</v>
      </c>
      <c r="E411" s="2" t="s">
        <v>2488</v>
      </c>
      <c r="F411" s="2" t="s">
        <v>2491</v>
      </c>
      <c r="H411" s="2" t="str">
        <f>"9780198839262"</f>
        <v>9780198839262</v>
      </c>
      <c r="I411" s="2" t="str">
        <f>"20210101"</f>
        <v>20210101</v>
      </c>
      <c r="L411" s="2">
        <v>237</v>
      </c>
      <c r="M411" s="2">
        <v>41</v>
      </c>
      <c r="N411" s="2" t="s">
        <v>2489</v>
      </c>
      <c r="P411" s="2" t="s">
        <v>2077</v>
      </c>
      <c r="Q411" s="2" t="s">
        <v>2078</v>
      </c>
      <c r="R411" s="2" t="s">
        <v>2490</v>
      </c>
      <c r="T411" s="2" t="s">
        <v>2491</v>
      </c>
      <c r="U411" s="2" t="s">
        <v>2492</v>
      </c>
    </row>
    <row r="412" spans="1:70" s="2" customFormat="1" ht="13" x14ac:dyDescent="0.3">
      <c r="A412" s="2" t="s">
        <v>11404</v>
      </c>
      <c r="B412" s="2" t="s">
        <v>8347</v>
      </c>
      <c r="C412" s="9" t="s">
        <v>7891</v>
      </c>
      <c r="D412" s="2" t="s">
        <v>8348</v>
      </c>
      <c r="E412" s="2" t="s">
        <v>8349</v>
      </c>
      <c r="U412" s="2" t="s">
        <v>7891</v>
      </c>
      <c r="V412" s="2" t="s">
        <v>8350</v>
      </c>
      <c r="W412" s="2" t="s">
        <v>7891</v>
      </c>
      <c r="X412" s="2" t="s">
        <v>7891</v>
      </c>
      <c r="Y412" s="2" t="s">
        <v>7891</v>
      </c>
      <c r="Z412" s="2" t="s">
        <v>7891</v>
      </c>
      <c r="AA412" s="2" t="s">
        <v>7891</v>
      </c>
      <c r="AB412" s="2" t="s">
        <v>7891</v>
      </c>
      <c r="AC412" s="2" t="s">
        <v>7891</v>
      </c>
      <c r="AD412" s="2" t="s">
        <v>7891</v>
      </c>
      <c r="AE412" s="2" t="s">
        <v>7891</v>
      </c>
      <c r="AF412" s="2" t="s">
        <v>7891</v>
      </c>
      <c r="AG412" s="2" t="s">
        <v>7891</v>
      </c>
      <c r="AH412" s="2" t="s">
        <v>7891</v>
      </c>
      <c r="AI412" s="2" t="s">
        <v>7891</v>
      </c>
      <c r="AJ412" s="2" t="s">
        <v>7891</v>
      </c>
      <c r="AK412" s="2" t="s">
        <v>7891</v>
      </c>
      <c r="AL412" s="2" t="s">
        <v>7891</v>
      </c>
      <c r="AM412" s="2" t="s">
        <v>7891</v>
      </c>
      <c r="AN412" s="2" t="s">
        <v>7891</v>
      </c>
      <c r="AO412" s="2" t="s">
        <v>7891</v>
      </c>
      <c r="AP412" s="2" t="s">
        <v>8351</v>
      </c>
      <c r="AQ412" s="2" t="s">
        <v>7891</v>
      </c>
      <c r="AR412" s="2" t="s">
        <v>7891</v>
      </c>
      <c r="AS412" s="2" t="s">
        <v>7891</v>
      </c>
      <c r="AT412" s="2" t="s">
        <v>8331</v>
      </c>
      <c r="AU412" s="2">
        <v>2022</v>
      </c>
      <c r="AV412" s="2">
        <v>14</v>
      </c>
      <c r="AW412" s="2">
        <v>5</v>
      </c>
      <c r="AX412" s="2" t="s">
        <v>7891</v>
      </c>
      <c r="AY412" s="2" t="s">
        <v>7891</v>
      </c>
      <c r="AZ412" s="2" t="s">
        <v>7891</v>
      </c>
      <c r="BA412" s="2" t="s">
        <v>7891</v>
      </c>
      <c r="BB412" s="2" t="s">
        <v>7891</v>
      </c>
      <c r="BC412" s="2" t="s">
        <v>7891</v>
      </c>
      <c r="BD412" s="2">
        <v>2705</v>
      </c>
      <c r="BE412" s="2" t="s">
        <v>8352</v>
      </c>
      <c r="BF412" s="2" t="s">
        <v>7891</v>
      </c>
      <c r="BG412" s="2" t="s">
        <v>7891</v>
      </c>
      <c r="BH412" s="2" t="s">
        <v>7891</v>
      </c>
      <c r="BI412" s="2" t="s">
        <v>7891</v>
      </c>
      <c r="BJ412" s="2" t="s">
        <v>7891</v>
      </c>
      <c r="BK412" s="2" t="s">
        <v>7891</v>
      </c>
      <c r="BL412" s="2" t="s">
        <v>7891</v>
      </c>
      <c r="BM412" s="2" t="s">
        <v>7891</v>
      </c>
      <c r="BN412" s="2" t="s">
        <v>7891</v>
      </c>
      <c r="BO412" s="2" t="s">
        <v>7891</v>
      </c>
      <c r="BP412" s="2" t="s">
        <v>7891</v>
      </c>
      <c r="BQ412" s="2" t="s">
        <v>7891</v>
      </c>
      <c r="BR412" s="2" t="s">
        <v>8353</v>
      </c>
    </row>
    <row r="413" spans="1:70" s="2" customFormat="1" ht="13" x14ac:dyDescent="0.3">
      <c r="A413" s="2" t="s">
        <v>323</v>
      </c>
      <c r="B413" s="2" t="s">
        <v>235</v>
      </c>
      <c r="C413" s="6">
        <v>2021</v>
      </c>
      <c r="D413" s="2" t="s">
        <v>233</v>
      </c>
      <c r="E413" s="2" t="s">
        <v>242</v>
      </c>
      <c r="F413" s="2" t="s">
        <v>234</v>
      </c>
      <c r="G413" s="2" t="s">
        <v>236</v>
      </c>
      <c r="H413" s="2" t="s">
        <v>237</v>
      </c>
      <c r="I413" s="2" t="s">
        <v>238</v>
      </c>
      <c r="L413" s="2" t="s">
        <v>239</v>
      </c>
      <c r="N413" s="2" t="s">
        <v>18</v>
      </c>
      <c r="O413" s="2" t="s">
        <v>18</v>
      </c>
      <c r="Q413" s="2" t="s">
        <v>240</v>
      </c>
      <c r="R413" s="2" t="s">
        <v>241</v>
      </c>
      <c r="T413" s="2" t="s">
        <v>23</v>
      </c>
      <c r="U413" s="2" t="s">
        <v>243</v>
      </c>
      <c r="V413" s="2" t="s">
        <v>244</v>
      </c>
      <c r="Y413" s="2" t="s">
        <v>245</v>
      </c>
      <c r="Z413" s="2" t="s">
        <v>246</v>
      </c>
      <c r="AB413" s="2" t="s">
        <v>247</v>
      </c>
      <c r="AC413" s="2" t="s">
        <v>30</v>
      </c>
    </row>
    <row r="414" spans="1:70" s="2" customFormat="1" ht="13" x14ac:dyDescent="0.3">
      <c r="A414" s="2" t="s">
        <v>11407</v>
      </c>
      <c r="B414" s="2" t="s">
        <v>11415</v>
      </c>
      <c r="C414" s="9" t="s">
        <v>7891</v>
      </c>
      <c r="D414" s="2" t="s">
        <v>7365</v>
      </c>
      <c r="E414" s="2" t="s">
        <v>11416</v>
      </c>
      <c r="U414" s="2" t="s">
        <v>7891</v>
      </c>
      <c r="V414" s="2" t="s">
        <v>11417</v>
      </c>
      <c r="W414" s="2" t="s">
        <v>7891</v>
      </c>
      <c r="X414" s="2" t="s">
        <v>7891</v>
      </c>
      <c r="Y414" s="2" t="s">
        <v>7891</v>
      </c>
      <c r="Z414" s="2" t="s">
        <v>7891</v>
      </c>
      <c r="AA414" s="2" t="s">
        <v>7891</v>
      </c>
      <c r="AB414" s="2" t="s">
        <v>7891</v>
      </c>
      <c r="AC414" s="2" t="s">
        <v>7891</v>
      </c>
      <c r="AD414" s="2" t="s">
        <v>7891</v>
      </c>
      <c r="AE414" s="2" t="s">
        <v>7891</v>
      </c>
      <c r="AF414" s="2" t="s">
        <v>7891</v>
      </c>
      <c r="AG414" s="2" t="s">
        <v>7891</v>
      </c>
      <c r="AH414" s="2" t="s">
        <v>7891</v>
      </c>
      <c r="AI414" s="2" t="s">
        <v>7891</v>
      </c>
      <c r="AJ414" s="2" t="s">
        <v>7891</v>
      </c>
      <c r="AK414" s="2" t="s">
        <v>7891</v>
      </c>
      <c r="AL414" s="2" t="s">
        <v>7891</v>
      </c>
      <c r="AM414" s="2" t="s">
        <v>7891</v>
      </c>
      <c r="AN414" s="2" t="s">
        <v>7891</v>
      </c>
      <c r="AO414" s="2" t="s">
        <v>11418</v>
      </c>
      <c r="AP414" s="2" t="s">
        <v>11419</v>
      </c>
      <c r="AQ414" s="2" t="s">
        <v>7891</v>
      </c>
      <c r="AR414" s="2" t="s">
        <v>7891</v>
      </c>
      <c r="AS414" s="2" t="s">
        <v>7891</v>
      </c>
      <c r="AT414" s="2" t="s">
        <v>7891</v>
      </c>
      <c r="AU414" s="2" t="s">
        <v>7891</v>
      </c>
      <c r="AV414" s="2" t="s">
        <v>7891</v>
      </c>
      <c r="AW414" s="2" t="s">
        <v>7891</v>
      </c>
      <c r="AX414" s="2" t="s">
        <v>7891</v>
      </c>
      <c r="AY414" s="2" t="s">
        <v>7891</v>
      </c>
      <c r="AZ414" s="2" t="s">
        <v>7891</v>
      </c>
      <c r="BA414" s="2" t="s">
        <v>7891</v>
      </c>
      <c r="BB414" s="2" t="s">
        <v>7891</v>
      </c>
      <c r="BC414" s="2" t="s">
        <v>7891</v>
      </c>
      <c r="BD414" s="2">
        <v>110000221089643</v>
      </c>
      <c r="BE414" s="2" t="s">
        <v>7367</v>
      </c>
      <c r="BF414" s="2" t="s">
        <v>7891</v>
      </c>
      <c r="BG414" s="2" t="s">
        <v>7901</v>
      </c>
      <c r="BH414" s="2" t="s">
        <v>7891</v>
      </c>
      <c r="BI414" s="2" t="s">
        <v>7891</v>
      </c>
      <c r="BJ414" s="2" t="s">
        <v>7891</v>
      </c>
      <c r="BK414" s="2" t="s">
        <v>7891</v>
      </c>
      <c r="BL414" s="2" t="s">
        <v>7891</v>
      </c>
      <c r="BM414" s="2" t="s">
        <v>7891</v>
      </c>
      <c r="BN414" s="2" t="s">
        <v>7891</v>
      </c>
      <c r="BO414" s="2" t="s">
        <v>7891</v>
      </c>
      <c r="BP414" s="2" t="s">
        <v>7891</v>
      </c>
      <c r="BQ414" s="2" t="s">
        <v>7891</v>
      </c>
      <c r="BR414" s="2" t="s">
        <v>11420</v>
      </c>
    </row>
    <row r="415" spans="1:70" s="2" customFormat="1" ht="13" x14ac:dyDescent="0.3">
      <c r="A415" s="2" t="s">
        <v>7738</v>
      </c>
      <c r="B415" s="2" t="s">
        <v>7587</v>
      </c>
      <c r="C415" s="9">
        <v>2021</v>
      </c>
      <c r="D415" s="2" t="s">
        <v>7588</v>
      </c>
      <c r="E415" s="2" t="s">
        <v>4641</v>
      </c>
      <c r="G415" s="2">
        <v>11</v>
      </c>
      <c r="H415" s="2">
        <v>9</v>
      </c>
      <c r="I415" s="2" t="s">
        <v>7589</v>
      </c>
      <c r="M415" s="2">
        <v>4</v>
      </c>
      <c r="N415" s="2" t="s">
        <v>7590</v>
      </c>
      <c r="O415" s="2" t="s">
        <v>7591</v>
      </c>
      <c r="P415" s="2" t="s">
        <v>467</v>
      </c>
      <c r="Q415" s="2" t="s">
        <v>7218</v>
      </c>
      <c r="R415" s="2" t="s">
        <v>7266</v>
      </c>
      <c r="S415" s="2" t="s">
        <v>7219</v>
      </c>
      <c r="T415" s="2" t="s">
        <v>7592</v>
      </c>
    </row>
    <row r="416" spans="1:70" s="2" customFormat="1" ht="13" x14ac:dyDescent="0.3">
      <c r="A416" s="2" t="s">
        <v>4116</v>
      </c>
      <c r="B416" s="2" t="s">
        <v>3207</v>
      </c>
      <c r="C416" s="9">
        <v>2021</v>
      </c>
      <c r="D416" s="2" t="s">
        <v>3206</v>
      </c>
      <c r="E416" s="2" t="s">
        <v>746</v>
      </c>
      <c r="F416" s="2" t="s">
        <v>3210</v>
      </c>
      <c r="G416" s="2" t="str">
        <f>"10633995"</f>
        <v>10633995</v>
      </c>
      <c r="I416" s="2" t="str">
        <f>"20211024"</f>
        <v>20211024</v>
      </c>
      <c r="N416" s="2" t="s">
        <v>3208</v>
      </c>
      <c r="O416" s="2" t="s">
        <v>3209</v>
      </c>
      <c r="P416" s="2" t="s">
        <v>2260</v>
      </c>
      <c r="Q416" s="2" t="s">
        <v>2054</v>
      </c>
      <c r="R416" s="2" t="s">
        <v>2055</v>
      </c>
      <c r="T416" s="2" t="s">
        <v>3210</v>
      </c>
      <c r="U416" s="2" t="s">
        <v>3211</v>
      </c>
    </row>
    <row r="417" spans="1:70" s="2" customFormat="1" ht="13" x14ac:dyDescent="0.3">
      <c r="A417" s="2" t="s">
        <v>3936</v>
      </c>
      <c r="B417" s="2" t="s">
        <v>3927</v>
      </c>
      <c r="C417" s="9">
        <v>2022</v>
      </c>
      <c r="D417" s="2" t="s">
        <v>3926</v>
      </c>
      <c r="E417" s="2" t="s">
        <v>2034</v>
      </c>
      <c r="F417" s="2" t="s">
        <v>3930</v>
      </c>
      <c r="G417" s="2" t="str">
        <f>"04194217"</f>
        <v>04194217</v>
      </c>
      <c r="H417" s="2" t="str">
        <f>"9798460482108"</f>
        <v>9798460482108</v>
      </c>
      <c r="I417" s="2" t="str">
        <f>"20220101"</f>
        <v>20220101</v>
      </c>
      <c r="J417" s="2">
        <v>83</v>
      </c>
      <c r="K417" s="2" t="s">
        <v>2035</v>
      </c>
      <c r="N417" s="2" t="s">
        <v>3928</v>
      </c>
      <c r="P417" s="2" t="s">
        <v>2037</v>
      </c>
      <c r="Q417" s="2" t="s">
        <v>2038</v>
      </c>
      <c r="R417" s="2" t="s">
        <v>3929</v>
      </c>
      <c r="T417" s="2" t="s">
        <v>3930</v>
      </c>
      <c r="U417" s="2" t="s">
        <v>3931</v>
      </c>
    </row>
    <row r="418" spans="1:70" s="2" customFormat="1" ht="13" x14ac:dyDescent="0.3">
      <c r="A418" s="2" t="s">
        <v>3856</v>
      </c>
      <c r="B418" s="2" t="s">
        <v>2378</v>
      </c>
      <c r="C418" s="9">
        <v>2021</v>
      </c>
      <c r="D418" s="2" t="s">
        <v>2377</v>
      </c>
      <c r="E418" s="2" t="s">
        <v>2379</v>
      </c>
      <c r="F418" s="2" t="s">
        <v>2383</v>
      </c>
      <c r="G418" s="2" t="str">
        <f>"00071250"</f>
        <v>00071250</v>
      </c>
      <c r="I418" s="2" t="str">
        <f>"20211201"</f>
        <v>20211201</v>
      </c>
      <c r="J418" s="2">
        <v>219</v>
      </c>
      <c r="K418" s="2">
        <v>6</v>
      </c>
      <c r="L418" s="2">
        <v>659</v>
      </c>
      <c r="M418" s="2">
        <v>11</v>
      </c>
      <c r="N418" s="2" t="s">
        <v>2380</v>
      </c>
      <c r="O418" s="2" t="s">
        <v>2381</v>
      </c>
      <c r="P418" s="2" t="s">
        <v>466</v>
      </c>
      <c r="Q418" s="2" t="s">
        <v>1495</v>
      </c>
      <c r="R418" s="2" t="s">
        <v>2382</v>
      </c>
      <c r="T418" s="2" t="s">
        <v>2383</v>
      </c>
      <c r="U418" s="2" t="s">
        <v>2384</v>
      </c>
    </row>
    <row r="419" spans="1:70" s="2" customFormat="1" ht="13" x14ac:dyDescent="0.3">
      <c r="A419" s="2" t="s">
        <v>3936</v>
      </c>
      <c r="B419" s="2" t="s">
        <v>3866</v>
      </c>
      <c r="C419" s="9">
        <v>2021</v>
      </c>
      <c r="D419" s="2" t="s">
        <v>3865</v>
      </c>
      <c r="E419" s="2" t="s">
        <v>3867</v>
      </c>
      <c r="F419" s="2" t="s">
        <v>3871</v>
      </c>
      <c r="G419" s="2" t="str">
        <f>"10736077"</f>
        <v>10736077</v>
      </c>
      <c r="I419" s="2" t="str">
        <f>"20210501"</f>
        <v>20210501</v>
      </c>
      <c r="J419" s="2">
        <v>34</v>
      </c>
      <c r="K419" s="2">
        <v>2</v>
      </c>
      <c r="L419" s="2">
        <v>81</v>
      </c>
      <c r="M419" s="2">
        <v>2</v>
      </c>
      <c r="N419" s="2" t="s">
        <v>3868</v>
      </c>
      <c r="O419" s="2" t="s">
        <v>3869</v>
      </c>
      <c r="P419" s="2" t="s">
        <v>2053</v>
      </c>
      <c r="Q419" s="2" t="s">
        <v>1495</v>
      </c>
      <c r="R419" s="2" t="s">
        <v>3870</v>
      </c>
      <c r="T419" s="2" t="s">
        <v>3871</v>
      </c>
      <c r="U419" s="2" t="s">
        <v>3872</v>
      </c>
    </row>
    <row r="420" spans="1:70" s="2" customFormat="1" ht="13" x14ac:dyDescent="0.3">
      <c r="A420" s="2" t="s">
        <v>6816</v>
      </c>
      <c r="B420" s="2" t="s">
        <v>4507</v>
      </c>
      <c r="C420" s="9">
        <v>2021</v>
      </c>
      <c r="D420" s="2" t="s">
        <v>4506</v>
      </c>
      <c r="E420" s="2" t="s">
        <v>4510</v>
      </c>
      <c r="G420" s="2" t="s">
        <v>4508</v>
      </c>
      <c r="H420" s="2" t="s">
        <v>4509</v>
      </c>
      <c r="K420" s="11">
        <v>44571</v>
      </c>
      <c r="L420" s="2" t="s">
        <v>4511</v>
      </c>
      <c r="N420" s="2" t="s">
        <v>4512</v>
      </c>
    </row>
    <row r="421" spans="1:70" s="2" customFormat="1" ht="13" x14ac:dyDescent="0.3">
      <c r="A421" s="2" t="s">
        <v>6816</v>
      </c>
      <c r="B421" s="2" t="s">
        <v>4507</v>
      </c>
      <c r="C421" s="9">
        <v>2022</v>
      </c>
      <c r="D421" s="2" t="s">
        <v>6320</v>
      </c>
      <c r="E421" s="2" t="s">
        <v>6322</v>
      </c>
      <c r="G421" s="2" t="s">
        <v>6321</v>
      </c>
      <c r="H421" s="2" t="s">
        <v>4509</v>
      </c>
      <c r="K421" s="11">
        <v>44575</v>
      </c>
      <c r="L421" s="2" t="s">
        <v>6323</v>
      </c>
      <c r="N421" s="2" t="s">
        <v>6324</v>
      </c>
    </row>
    <row r="422" spans="1:70" s="2" customFormat="1" ht="13" x14ac:dyDescent="0.3">
      <c r="A422" s="2" t="s">
        <v>3856</v>
      </c>
      <c r="B422" s="2" t="s">
        <v>3668</v>
      </c>
      <c r="C422" s="9">
        <v>2021</v>
      </c>
      <c r="D422" s="2" t="s">
        <v>3667</v>
      </c>
      <c r="E422" s="2" t="s">
        <v>2075</v>
      </c>
      <c r="F422" s="2" t="s">
        <v>3671</v>
      </c>
      <c r="H422" s="2" t="str">
        <f>"9780198834441"</f>
        <v>9780198834441</v>
      </c>
      <c r="I422" s="2" t="str">
        <f>"20210101"</f>
        <v>20210101</v>
      </c>
      <c r="L422" s="2">
        <v>41</v>
      </c>
      <c r="M422" s="2">
        <v>6</v>
      </c>
      <c r="N422" s="2" t="s">
        <v>3669</v>
      </c>
      <c r="P422" s="2" t="s">
        <v>2077</v>
      </c>
      <c r="Q422" s="2" t="s">
        <v>2078</v>
      </c>
      <c r="R422" s="2" t="s">
        <v>3670</v>
      </c>
      <c r="T422" s="2" t="s">
        <v>3671</v>
      </c>
      <c r="U422" s="2" t="s">
        <v>3672</v>
      </c>
    </row>
    <row r="423" spans="1:70" s="2" customFormat="1" ht="13" x14ac:dyDescent="0.3">
      <c r="A423" s="2" t="s">
        <v>11404</v>
      </c>
      <c r="B423" s="2" t="s">
        <v>11192</v>
      </c>
      <c r="C423" s="9" t="s">
        <v>7891</v>
      </c>
      <c r="D423" s="2" t="s">
        <v>11193</v>
      </c>
      <c r="E423" s="2" t="s">
        <v>11194</v>
      </c>
      <c r="U423" s="2" t="s">
        <v>7891</v>
      </c>
      <c r="V423" s="2" t="s">
        <v>11195</v>
      </c>
      <c r="W423" s="2" t="s">
        <v>7891</v>
      </c>
      <c r="X423" s="2" t="s">
        <v>7891</v>
      </c>
      <c r="Y423" s="2" t="s">
        <v>7891</v>
      </c>
      <c r="Z423" s="2" t="s">
        <v>7891</v>
      </c>
      <c r="AA423" s="2" t="s">
        <v>7891</v>
      </c>
      <c r="AB423" s="2" t="s">
        <v>7891</v>
      </c>
      <c r="AC423" s="2" t="s">
        <v>7891</v>
      </c>
      <c r="AD423" s="2" t="s">
        <v>7891</v>
      </c>
      <c r="AE423" s="2" t="s">
        <v>7891</v>
      </c>
      <c r="AF423" s="2" t="s">
        <v>7891</v>
      </c>
      <c r="AG423" s="2" t="s">
        <v>7891</v>
      </c>
      <c r="AH423" s="2" t="s">
        <v>7891</v>
      </c>
      <c r="AI423" s="2" t="s">
        <v>7891</v>
      </c>
      <c r="AJ423" s="2" t="s">
        <v>7891</v>
      </c>
      <c r="AK423" s="2" t="s">
        <v>7891</v>
      </c>
      <c r="AL423" s="2" t="s">
        <v>7891</v>
      </c>
      <c r="AM423" s="2" t="s">
        <v>7891</v>
      </c>
      <c r="AN423" s="2" t="s">
        <v>7891</v>
      </c>
      <c r="AO423" s="2" t="s">
        <v>11196</v>
      </c>
      <c r="AP423" s="2" t="s">
        <v>11197</v>
      </c>
      <c r="AQ423" s="2" t="s">
        <v>7891</v>
      </c>
      <c r="AR423" s="2" t="s">
        <v>7891</v>
      </c>
      <c r="AS423" s="2" t="s">
        <v>7891</v>
      </c>
      <c r="AT423" s="2" t="s">
        <v>9244</v>
      </c>
      <c r="AU423" s="2">
        <v>2020</v>
      </c>
      <c r="AV423" s="2">
        <v>26</v>
      </c>
      <c r="AW423" s="2">
        <v>5</v>
      </c>
      <c r="AX423" s="2" t="s">
        <v>7891</v>
      </c>
      <c r="AY423" s="2" t="s">
        <v>7891</v>
      </c>
      <c r="AZ423" s="2" t="s">
        <v>7891</v>
      </c>
      <c r="BA423" s="2" t="s">
        <v>7891</v>
      </c>
      <c r="BB423" s="2">
        <v>417</v>
      </c>
      <c r="BC423" s="2">
        <v>422</v>
      </c>
      <c r="BD423" s="2" t="s">
        <v>7891</v>
      </c>
      <c r="BE423" s="2" t="s">
        <v>11198</v>
      </c>
      <c r="BF423" s="2" t="s">
        <v>7891</v>
      </c>
      <c r="BG423" s="2" t="s">
        <v>7891</v>
      </c>
      <c r="BH423" s="2" t="s">
        <v>7891</v>
      </c>
      <c r="BI423" s="2" t="s">
        <v>7891</v>
      </c>
      <c r="BJ423" s="2" t="s">
        <v>7891</v>
      </c>
      <c r="BK423" s="2" t="s">
        <v>7891</v>
      </c>
      <c r="BL423" s="2" t="s">
        <v>7891</v>
      </c>
      <c r="BM423" s="2">
        <v>32936589</v>
      </c>
      <c r="BN423" s="2" t="s">
        <v>7891</v>
      </c>
      <c r="BO423" s="2" t="s">
        <v>7891</v>
      </c>
      <c r="BP423" s="2" t="s">
        <v>7891</v>
      </c>
      <c r="BQ423" s="2" t="s">
        <v>7891</v>
      </c>
      <c r="BR423" s="2" t="s">
        <v>11199</v>
      </c>
    </row>
    <row r="424" spans="1:70" s="2" customFormat="1" ht="13" x14ac:dyDescent="0.3">
      <c r="A424" s="2" t="s">
        <v>11404</v>
      </c>
      <c r="B424" s="2" t="s">
        <v>10575</v>
      </c>
      <c r="C424" s="9" t="s">
        <v>7891</v>
      </c>
      <c r="D424" s="2" t="s">
        <v>10576</v>
      </c>
      <c r="E424" s="2" t="s">
        <v>10577</v>
      </c>
      <c r="U424" s="2" t="s">
        <v>7891</v>
      </c>
      <c r="V424" s="2" t="s">
        <v>10578</v>
      </c>
      <c r="W424" s="2" t="s">
        <v>7891</v>
      </c>
      <c r="X424" s="2" t="s">
        <v>7891</v>
      </c>
      <c r="Y424" s="2" t="s">
        <v>7891</v>
      </c>
      <c r="Z424" s="2" t="s">
        <v>7891</v>
      </c>
      <c r="AA424" s="2" t="s">
        <v>7891</v>
      </c>
      <c r="AB424" s="2" t="s">
        <v>7891</v>
      </c>
      <c r="AC424" s="2" t="s">
        <v>7891</v>
      </c>
      <c r="AD424" s="2" t="s">
        <v>7891</v>
      </c>
      <c r="AE424" s="2" t="s">
        <v>7891</v>
      </c>
      <c r="AF424" s="2" t="s">
        <v>7891</v>
      </c>
      <c r="AG424" s="2" t="s">
        <v>7891</v>
      </c>
      <c r="AH424" s="2" t="s">
        <v>7891</v>
      </c>
      <c r="AI424" s="2" t="s">
        <v>7891</v>
      </c>
      <c r="AJ424" s="2" t="s">
        <v>7891</v>
      </c>
      <c r="AK424" s="2" t="s">
        <v>7891</v>
      </c>
      <c r="AL424" s="2" t="s">
        <v>7891</v>
      </c>
      <c r="AM424" s="2" t="s">
        <v>7891</v>
      </c>
      <c r="AN424" s="2" t="s">
        <v>7891</v>
      </c>
      <c r="AO424" s="2" t="s">
        <v>10579</v>
      </c>
      <c r="AP424" s="2" t="s">
        <v>10580</v>
      </c>
      <c r="AQ424" s="2" t="s">
        <v>7891</v>
      </c>
      <c r="AR424" s="2" t="s">
        <v>7891</v>
      </c>
      <c r="AS424" s="2" t="s">
        <v>7891</v>
      </c>
      <c r="AT424" s="2" t="s">
        <v>7891</v>
      </c>
      <c r="AU424" s="2">
        <v>2021</v>
      </c>
      <c r="AV424" s="2">
        <v>33</v>
      </c>
      <c r="AW424" s="2" t="s">
        <v>7891</v>
      </c>
      <c r="AX424" s="2" t="s">
        <v>7891</v>
      </c>
      <c r="AY424" s="2">
        <v>4</v>
      </c>
      <c r="AZ424" s="2" t="s">
        <v>7891</v>
      </c>
      <c r="BA424" s="2" t="s">
        <v>7891</v>
      </c>
      <c r="BB424" s="2" t="s">
        <v>10581</v>
      </c>
      <c r="BC424" s="2" t="s">
        <v>10582</v>
      </c>
      <c r="BD424" s="2" t="s">
        <v>7891</v>
      </c>
      <c r="BE424" s="2" t="s">
        <v>7891</v>
      </c>
      <c r="BF424" s="2" t="s">
        <v>7891</v>
      </c>
      <c r="BG424" s="2" t="s">
        <v>7891</v>
      </c>
      <c r="BH424" s="2" t="s">
        <v>7891</v>
      </c>
      <c r="BI424" s="2" t="s">
        <v>7891</v>
      </c>
      <c r="BJ424" s="2" t="s">
        <v>7891</v>
      </c>
      <c r="BK424" s="2" t="s">
        <v>7891</v>
      </c>
      <c r="BL424" s="2" t="s">
        <v>7891</v>
      </c>
      <c r="BM424" s="2" t="s">
        <v>7891</v>
      </c>
      <c r="BN424" s="2" t="s">
        <v>7891</v>
      </c>
      <c r="BO424" s="2" t="s">
        <v>7891</v>
      </c>
      <c r="BP424" s="2" t="s">
        <v>7891</v>
      </c>
      <c r="BQ424" s="2" t="s">
        <v>7891</v>
      </c>
      <c r="BR424" s="2" t="s">
        <v>10583</v>
      </c>
    </row>
    <row r="425" spans="1:70" s="2" customFormat="1" ht="13" x14ac:dyDescent="0.3">
      <c r="A425" s="2" t="s">
        <v>1827</v>
      </c>
      <c r="B425" s="2" t="s">
        <v>1730</v>
      </c>
      <c r="C425" s="10" t="str">
        <f>"2021"</f>
        <v>2021</v>
      </c>
      <c r="D425" s="2" t="s">
        <v>1729</v>
      </c>
      <c r="E425" s="2" t="s">
        <v>1731</v>
      </c>
      <c r="F425" s="2" t="s">
        <v>1734</v>
      </c>
      <c r="G425" s="2" t="str">
        <f>"00103853"</f>
        <v>00103853</v>
      </c>
      <c r="I425" s="2" t="str">
        <f>"Aug2021"</f>
        <v>Aug2021</v>
      </c>
      <c r="J425" s="2">
        <v>57</v>
      </c>
      <c r="K425" s="2">
        <v>6</v>
      </c>
      <c r="L425" s="2">
        <v>1045</v>
      </c>
      <c r="M425" s="2">
        <v>7</v>
      </c>
      <c r="N425" s="2">
        <v>151001989</v>
      </c>
      <c r="O425" s="2" t="s">
        <v>1732</v>
      </c>
      <c r="P425" s="2" t="s">
        <v>691</v>
      </c>
      <c r="Q425" s="2" t="s">
        <v>442</v>
      </c>
      <c r="R425" s="2" t="s">
        <v>1733</v>
      </c>
      <c r="U425" s="2" t="s">
        <v>1735</v>
      </c>
    </row>
    <row r="426" spans="1:70" s="2" customFormat="1" ht="13" x14ac:dyDescent="0.3">
      <c r="A426" s="2" t="s">
        <v>6954</v>
      </c>
      <c r="B426" s="2" t="s">
        <v>6896</v>
      </c>
      <c r="C426" s="9">
        <v>2021</v>
      </c>
      <c r="D426" s="2" t="s">
        <v>6895</v>
      </c>
      <c r="E426" s="2" t="s">
        <v>6885</v>
      </c>
      <c r="G426" s="2" t="s">
        <v>6897</v>
      </c>
      <c r="H426" s="2" t="s">
        <v>6898</v>
      </c>
      <c r="K426" s="11">
        <v>44171</v>
      </c>
      <c r="N426" s="2" t="s">
        <v>6899</v>
      </c>
    </row>
    <row r="427" spans="1:70" s="2" customFormat="1" ht="13" x14ac:dyDescent="0.3">
      <c r="A427" s="2" t="s">
        <v>11404</v>
      </c>
      <c r="B427" s="2" t="s">
        <v>9890</v>
      </c>
      <c r="C427" s="9" t="s">
        <v>7891</v>
      </c>
      <c r="D427" s="2" t="s">
        <v>9891</v>
      </c>
      <c r="E427" s="2" t="s">
        <v>9892</v>
      </c>
      <c r="U427" s="2" t="s">
        <v>7891</v>
      </c>
      <c r="V427" s="2" t="s">
        <v>9893</v>
      </c>
      <c r="W427" s="2" t="s">
        <v>7891</v>
      </c>
      <c r="X427" s="2" t="s">
        <v>7891</v>
      </c>
      <c r="Y427" s="2" t="s">
        <v>7891</v>
      </c>
      <c r="Z427" s="2" t="s">
        <v>7891</v>
      </c>
      <c r="AA427" s="2" t="s">
        <v>7891</v>
      </c>
      <c r="AB427" s="2" t="s">
        <v>7891</v>
      </c>
      <c r="AC427" s="2" t="s">
        <v>7891</v>
      </c>
      <c r="AD427" s="2" t="s">
        <v>7891</v>
      </c>
      <c r="AE427" s="2" t="s">
        <v>7891</v>
      </c>
      <c r="AF427" s="2" t="s">
        <v>7891</v>
      </c>
      <c r="AG427" s="2" t="s">
        <v>7891</v>
      </c>
      <c r="AH427" s="2" t="s">
        <v>7891</v>
      </c>
      <c r="AI427" s="2" t="s">
        <v>7891</v>
      </c>
      <c r="AJ427" s="2" t="s">
        <v>7891</v>
      </c>
      <c r="AK427" s="2" t="s">
        <v>7891</v>
      </c>
      <c r="AL427" s="2" t="s">
        <v>7891</v>
      </c>
      <c r="AM427" s="2" t="s">
        <v>7891</v>
      </c>
      <c r="AN427" s="2" t="s">
        <v>7891</v>
      </c>
      <c r="AO427" s="2" t="s">
        <v>9894</v>
      </c>
      <c r="AP427" s="2" t="s">
        <v>7891</v>
      </c>
      <c r="AQ427" s="2" t="s">
        <v>7891</v>
      </c>
      <c r="AR427" s="2" t="s">
        <v>7891</v>
      </c>
      <c r="AS427" s="2" t="s">
        <v>7891</v>
      </c>
      <c r="AT427" s="2" t="s">
        <v>9895</v>
      </c>
      <c r="AU427" s="2">
        <v>2021</v>
      </c>
      <c r="AV427" s="2">
        <v>48</v>
      </c>
      <c r="AW427" s="2">
        <v>2</v>
      </c>
      <c r="AX427" s="2" t="s">
        <v>7891</v>
      </c>
      <c r="AY427" s="2" t="s">
        <v>7891</v>
      </c>
      <c r="AZ427" s="2" t="s">
        <v>7891</v>
      </c>
      <c r="BA427" s="2" t="s">
        <v>7891</v>
      </c>
      <c r="BB427" s="2">
        <v>292</v>
      </c>
      <c r="BC427" s="2">
        <v>298</v>
      </c>
      <c r="BD427" s="2" t="s">
        <v>7891</v>
      </c>
      <c r="BE427" s="2" t="s">
        <v>9896</v>
      </c>
      <c r="BF427" s="2" t="s">
        <v>7891</v>
      </c>
      <c r="BG427" s="2" t="s">
        <v>7891</v>
      </c>
      <c r="BH427" s="2" t="s">
        <v>7891</v>
      </c>
      <c r="BI427" s="2" t="s">
        <v>7891</v>
      </c>
      <c r="BJ427" s="2" t="s">
        <v>7891</v>
      </c>
      <c r="BK427" s="2" t="s">
        <v>7891</v>
      </c>
      <c r="BL427" s="2" t="s">
        <v>7891</v>
      </c>
      <c r="BM427" s="2" t="s">
        <v>7891</v>
      </c>
      <c r="BN427" s="2" t="s">
        <v>7891</v>
      </c>
      <c r="BO427" s="2" t="s">
        <v>7891</v>
      </c>
      <c r="BP427" s="2" t="s">
        <v>7891</v>
      </c>
      <c r="BQ427" s="2" t="s">
        <v>7891</v>
      </c>
      <c r="BR427" s="2" t="s">
        <v>9897</v>
      </c>
    </row>
    <row r="428" spans="1:70" s="2" customFormat="1" ht="13" x14ac:dyDescent="0.3">
      <c r="A428" s="2" t="s">
        <v>6816</v>
      </c>
      <c r="B428" s="2" t="s">
        <v>6302</v>
      </c>
      <c r="C428" s="9">
        <v>2020</v>
      </c>
      <c r="D428" s="2" t="s">
        <v>6301</v>
      </c>
      <c r="E428" s="2" t="s">
        <v>6305</v>
      </c>
      <c r="G428" s="2" t="s">
        <v>6303</v>
      </c>
      <c r="H428" s="2" t="s">
        <v>6304</v>
      </c>
      <c r="K428" s="11">
        <v>44260</v>
      </c>
      <c r="L428" s="2" t="s">
        <v>6306</v>
      </c>
      <c r="N428" s="2" t="s">
        <v>6307</v>
      </c>
    </row>
    <row r="429" spans="1:70" s="2" customFormat="1" ht="13" x14ac:dyDescent="0.3">
      <c r="A429" s="2" t="s">
        <v>11404</v>
      </c>
      <c r="B429" s="2" t="s">
        <v>8928</v>
      </c>
      <c r="C429" s="9" t="s">
        <v>7891</v>
      </c>
      <c r="D429" s="2" t="s">
        <v>8929</v>
      </c>
      <c r="E429" s="2" t="s">
        <v>8930</v>
      </c>
      <c r="U429" s="2" t="s">
        <v>7891</v>
      </c>
      <c r="V429" s="2" t="s">
        <v>8931</v>
      </c>
      <c r="W429" s="2" t="s">
        <v>7891</v>
      </c>
      <c r="X429" s="2" t="s">
        <v>7891</v>
      </c>
      <c r="Y429" s="2" t="s">
        <v>7891</v>
      </c>
      <c r="Z429" s="2" t="s">
        <v>7891</v>
      </c>
      <c r="AA429" s="2" t="s">
        <v>7891</v>
      </c>
      <c r="AB429" s="2" t="s">
        <v>8932</v>
      </c>
      <c r="AC429" s="2" t="s">
        <v>7891</v>
      </c>
      <c r="AD429" s="2" t="s">
        <v>7891</v>
      </c>
      <c r="AE429" s="2" t="s">
        <v>7891</v>
      </c>
      <c r="AF429" s="2" t="s">
        <v>7891</v>
      </c>
      <c r="AG429" s="2" t="s">
        <v>7891</v>
      </c>
      <c r="AH429" s="2" t="s">
        <v>7891</v>
      </c>
      <c r="AI429" s="2" t="s">
        <v>7891</v>
      </c>
      <c r="AJ429" s="2" t="s">
        <v>7891</v>
      </c>
      <c r="AK429" s="2" t="s">
        <v>7891</v>
      </c>
      <c r="AL429" s="2" t="s">
        <v>7891</v>
      </c>
      <c r="AM429" s="2" t="s">
        <v>7891</v>
      </c>
      <c r="AN429" s="2" t="s">
        <v>7891</v>
      </c>
      <c r="AO429" s="2" t="s">
        <v>7891</v>
      </c>
      <c r="AP429" s="2" t="s">
        <v>8933</v>
      </c>
      <c r="AQ429" s="2" t="s">
        <v>7891</v>
      </c>
      <c r="AR429" s="2" t="s">
        <v>7891</v>
      </c>
      <c r="AS429" s="2" t="s">
        <v>7891</v>
      </c>
      <c r="AT429" s="2" t="s">
        <v>8934</v>
      </c>
      <c r="AU429" s="2">
        <v>2021</v>
      </c>
      <c r="AV429" s="2">
        <v>8</v>
      </c>
      <c r="AW429" s="2">
        <v>1</v>
      </c>
      <c r="AX429" s="2" t="s">
        <v>7891</v>
      </c>
      <c r="AY429" s="2" t="s">
        <v>7891</v>
      </c>
      <c r="AZ429" s="2" t="s">
        <v>7891</v>
      </c>
      <c r="BA429" s="2" t="s">
        <v>7891</v>
      </c>
      <c r="BB429" s="2" t="s">
        <v>7891</v>
      </c>
      <c r="BC429" s="2" t="s">
        <v>7891</v>
      </c>
      <c r="BD429" s="2">
        <v>260</v>
      </c>
      <c r="BE429" s="2" t="s">
        <v>8935</v>
      </c>
      <c r="BF429" s="2" t="s">
        <v>7891</v>
      </c>
      <c r="BG429" s="2" t="s">
        <v>7891</v>
      </c>
      <c r="BH429" s="2" t="s">
        <v>7891</v>
      </c>
      <c r="BI429" s="2" t="s">
        <v>7891</v>
      </c>
      <c r="BJ429" s="2" t="s">
        <v>7891</v>
      </c>
      <c r="BK429" s="2" t="s">
        <v>7891</v>
      </c>
      <c r="BL429" s="2" t="s">
        <v>7891</v>
      </c>
      <c r="BM429" s="2" t="s">
        <v>7891</v>
      </c>
      <c r="BN429" s="2" t="s">
        <v>7891</v>
      </c>
      <c r="BO429" s="2" t="s">
        <v>7891</v>
      </c>
      <c r="BP429" s="2" t="s">
        <v>7891</v>
      </c>
      <c r="BQ429" s="2" t="s">
        <v>7891</v>
      </c>
      <c r="BR429" s="2" t="s">
        <v>8936</v>
      </c>
    </row>
    <row r="430" spans="1:70" s="2" customFormat="1" ht="13" x14ac:dyDescent="0.3">
      <c r="A430" s="2" t="s">
        <v>6816</v>
      </c>
      <c r="B430" s="2" t="s">
        <v>4275</v>
      </c>
      <c r="C430" s="9">
        <v>2021</v>
      </c>
      <c r="D430" s="2" t="s">
        <v>4274</v>
      </c>
      <c r="E430" s="2" t="s">
        <v>4278</v>
      </c>
      <c r="G430" s="2" t="s">
        <v>4276</v>
      </c>
      <c r="H430" s="2" t="s">
        <v>4277</v>
      </c>
      <c r="K430" s="11">
        <v>44575</v>
      </c>
      <c r="L430" s="2" t="s">
        <v>4279</v>
      </c>
      <c r="N430" s="2" t="s">
        <v>4280</v>
      </c>
    </row>
    <row r="431" spans="1:70" s="2" customFormat="1" ht="13" x14ac:dyDescent="0.3">
      <c r="A431" s="2" t="s">
        <v>1827</v>
      </c>
      <c r="B431" s="2" t="s">
        <v>916</v>
      </c>
      <c r="C431" s="10">
        <v>2021</v>
      </c>
      <c r="D431" s="2" t="s">
        <v>915</v>
      </c>
      <c r="E431" s="2" t="s">
        <v>917</v>
      </c>
      <c r="F431" s="2" t="s">
        <v>920</v>
      </c>
      <c r="G431" s="2" t="str">
        <f>"15554155"</f>
        <v>15554155</v>
      </c>
      <c r="I431" s="2" t="str">
        <f>"Jul2021"</f>
        <v>Jul2021</v>
      </c>
      <c r="J431" s="2">
        <v>17</v>
      </c>
      <c r="K431" s="2">
        <v>7</v>
      </c>
      <c r="L431" s="2">
        <v>833</v>
      </c>
      <c r="M431" s="2">
        <v>7</v>
      </c>
      <c r="N431" s="2">
        <v>151555296</v>
      </c>
      <c r="O431" s="2" t="s">
        <v>918</v>
      </c>
      <c r="P431" s="2" t="s">
        <v>449</v>
      </c>
      <c r="Q431" s="2" t="s">
        <v>442</v>
      </c>
      <c r="R431" s="2" t="s">
        <v>919</v>
      </c>
      <c r="U431" s="2" t="s">
        <v>921</v>
      </c>
    </row>
    <row r="432" spans="1:70" s="2" customFormat="1" ht="13" x14ac:dyDescent="0.3">
      <c r="A432" s="2" t="s">
        <v>11404</v>
      </c>
      <c r="B432" s="2" t="s">
        <v>10062</v>
      </c>
      <c r="C432" s="9" t="s">
        <v>7891</v>
      </c>
      <c r="D432" s="2" t="s">
        <v>10063</v>
      </c>
      <c r="E432" s="2" t="s">
        <v>10064</v>
      </c>
      <c r="U432" s="2" t="s">
        <v>7891</v>
      </c>
      <c r="V432" s="2" t="s">
        <v>10065</v>
      </c>
      <c r="W432" s="2" t="s">
        <v>7891</v>
      </c>
      <c r="X432" s="2" t="s">
        <v>7891</v>
      </c>
      <c r="Y432" s="2" t="s">
        <v>7891</v>
      </c>
      <c r="Z432" s="2" t="s">
        <v>7891</v>
      </c>
      <c r="AA432" s="2" t="s">
        <v>7891</v>
      </c>
      <c r="AB432" s="2" t="s">
        <v>10066</v>
      </c>
      <c r="AC432" s="2" t="s">
        <v>7891</v>
      </c>
      <c r="AD432" s="2" t="s">
        <v>7891</v>
      </c>
      <c r="AE432" s="2" t="s">
        <v>7891</v>
      </c>
      <c r="AF432" s="2" t="s">
        <v>7891</v>
      </c>
      <c r="AG432" s="2" t="s">
        <v>7891</v>
      </c>
      <c r="AH432" s="2" t="s">
        <v>7891</v>
      </c>
      <c r="AI432" s="2" t="s">
        <v>7891</v>
      </c>
      <c r="AJ432" s="2" t="s">
        <v>7891</v>
      </c>
      <c r="AK432" s="2" t="s">
        <v>7891</v>
      </c>
      <c r="AL432" s="2" t="s">
        <v>7891</v>
      </c>
      <c r="AM432" s="2" t="s">
        <v>7891</v>
      </c>
      <c r="AN432" s="2" t="s">
        <v>7891</v>
      </c>
      <c r="AO432" s="2" t="s">
        <v>10067</v>
      </c>
      <c r="AP432" s="2" t="s">
        <v>7891</v>
      </c>
      <c r="AQ432" s="2" t="s">
        <v>7891</v>
      </c>
      <c r="AR432" s="2" t="s">
        <v>7891</v>
      </c>
      <c r="AS432" s="2" t="s">
        <v>7891</v>
      </c>
      <c r="AT432" s="2" t="s">
        <v>10068</v>
      </c>
      <c r="AU432" s="2">
        <v>2021</v>
      </c>
      <c r="AV432" s="2">
        <v>21</v>
      </c>
      <c r="AW432" s="2">
        <v>1</v>
      </c>
      <c r="AX432" s="2" t="s">
        <v>7891</v>
      </c>
      <c r="AY432" s="2" t="s">
        <v>7891</v>
      </c>
      <c r="AZ432" s="2" t="s">
        <v>7891</v>
      </c>
      <c r="BA432" s="2" t="s">
        <v>7891</v>
      </c>
      <c r="BB432" s="2" t="s">
        <v>7891</v>
      </c>
      <c r="BC432" s="2" t="s">
        <v>7891</v>
      </c>
      <c r="BD432" s="2">
        <v>36</v>
      </c>
      <c r="BE432" s="2" t="s">
        <v>10069</v>
      </c>
      <c r="BF432" s="2" t="s">
        <v>7891</v>
      </c>
      <c r="BG432" s="2" t="s">
        <v>7891</v>
      </c>
      <c r="BH432" s="2" t="s">
        <v>7891</v>
      </c>
      <c r="BI432" s="2" t="s">
        <v>7891</v>
      </c>
      <c r="BJ432" s="2" t="s">
        <v>7891</v>
      </c>
      <c r="BK432" s="2" t="s">
        <v>7891</v>
      </c>
      <c r="BL432" s="2" t="s">
        <v>7891</v>
      </c>
      <c r="BM432" s="2">
        <v>33761876</v>
      </c>
      <c r="BN432" s="2" t="s">
        <v>7891</v>
      </c>
      <c r="BO432" s="2" t="s">
        <v>7891</v>
      </c>
      <c r="BP432" s="2" t="s">
        <v>7891</v>
      </c>
      <c r="BQ432" s="2" t="s">
        <v>7891</v>
      </c>
      <c r="BR432" s="2" t="s">
        <v>10070</v>
      </c>
    </row>
    <row r="433" spans="1:70" s="2" customFormat="1" ht="13" x14ac:dyDescent="0.3">
      <c r="A433" s="2" t="s">
        <v>11407</v>
      </c>
      <c r="B433" s="2" t="s">
        <v>11493</v>
      </c>
      <c r="C433" s="9" t="s">
        <v>7891</v>
      </c>
      <c r="D433" s="2" t="s">
        <v>6875</v>
      </c>
      <c r="E433" s="2" t="s">
        <v>8689</v>
      </c>
      <c r="U433" s="2" t="s">
        <v>7891</v>
      </c>
      <c r="V433" s="2" t="s">
        <v>11494</v>
      </c>
      <c r="W433" s="2" t="s">
        <v>7891</v>
      </c>
      <c r="X433" s="2" t="s">
        <v>7891</v>
      </c>
      <c r="Y433" s="2" t="s">
        <v>7891</v>
      </c>
      <c r="Z433" s="2" t="s">
        <v>7891</v>
      </c>
      <c r="AA433" s="2" t="s">
        <v>7891</v>
      </c>
      <c r="AB433" s="2" t="s">
        <v>11495</v>
      </c>
      <c r="AC433" s="2" t="s">
        <v>7891</v>
      </c>
      <c r="AD433" s="2" t="s">
        <v>7891</v>
      </c>
      <c r="AE433" s="2" t="s">
        <v>7891</v>
      </c>
      <c r="AF433" s="2" t="s">
        <v>7891</v>
      </c>
      <c r="AG433" s="2" t="s">
        <v>7891</v>
      </c>
      <c r="AH433" s="2" t="s">
        <v>7891</v>
      </c>
      <c r="AI433" s="2" t="s">
        <v>7891</v>
      </c>
      <c r="AJ433" s="2" t="s">
        <v>7891</v>
      </c>
      <c r="AK433" s="2" t="s">
        <v>7891</v>
      </c>
      <c r="AL433" s="2" t="s">
        <v>7891</v>
      </c>
      <c r="AM433" s="2" t="s">
        <v>7891</v>
      </c>
      <c r="AN433" s="2" t="s">
        <v>7891</v>
      </c>
      <c r="AO433" s="2" t="s">
        <v>7891</v>
      </c>
      <c r="AP433" s="2" t="s">
        <v>8692</v>
      </c>
      <c r="AQ433" s="2" t="s">
        <v>7891</v>
      </c>
      <c r="AR433" s="2" t="s">
        <v>7891</v>
      </c>
      <c r="AS433" s="2" t="s">
        <v>7891</v>
      </c>
      <c r="AT433" s="2" t="s">
        <v>7998</v>
      </c>
      <c r="AU433" s="2">
        <v>2021</v>
      </c>
      <c r="AV433" s="2">
        <v>22</v>
      </c>
      <c r="AW433" s="2">
        <v>12</v>
      </c>
      <c r="AX433" s="2" t="s">
        <v>7891</v>
      </c>
      <c r="AY433" s="2" t="s">
        <v>7891</v>
      </c>
      <c r="AZ433" s="2" t="s">
        <v>7891</v>
      </c>
      <c r="BA433" s="2" t="s">
        <v>7891</v>
      </c>
      <c r="BB433" s="2" t="s">
        <v>7891</v>
      </c>
      <c r="BC433" s="2" t="s">
        <v>7891</v>
      </c>
      <c r="BD433" s="2">
        <v>6351</v>
      </c>
      <c r="BE433" s="2" t="s">
        <v>6880</v>
      </c>
      <c r="BF433" s="2" t="s">
        <v>7891</v>
      </c>
      <c r="BG433" s="2" t="s">
        <v>7891</v>
      </c>
      <c r="BH433" s="2" t="s">
        <v>7891</v>
      </c>
      <c r="BI433" s="2" t="s">
        <v>7891</v>
      </c>
      <c r="BJ433" s="2" t="s">
        <v>7891</v>
      </c>
      <c r="BK433" s="2" t="s">
        <v>7891</v>
      </c>
      <c r="BL433" s="2" t="s">
        <v>7891</v>
      </c>
      <c r="BM433" s="2">
        <v>34198546</v>
      </c>
      <c r="BN433" s="2" t="s">
        <v>7891</v>
      </c>
      <c r="BO433" s="2" t="s">
        <v>7891</v>
      </c>
      <c r="BP433" s="2" t="s">
        <v>7891</v>
      </c>
      <c r="BQ433" s="2" t="s">
        <v>7891</v>
      </c>
      <c r="BR433" s="2" t="s">
        <v>11496</v>
      </c>
    </row>
    <row r="434" spans="1:70" s="2" customFormat="1" ht="13" x14ac:dyDescent="0.3">
      <c r="A434" s="2" t="s">
        <v>1827</v>
      </c>
      <c r="B434" s="2" t="s">
        <v>1553</v>
      </c>
      <c r="C434" s="10" t="str">
        <f>"2021"</f>
        <v>2021</v>
      </c>
      <c r="D434" s="2" t="s">
        <v>1552</v>
      </c>
      <c r="E434" s="2" t="s">
        <v>1554</v>
      </c>
      <c r="F434" s="2" t="s">
        <v>1557</v>
      </c>
      <c r="G434" s="2" t="str">
        <f>"00302228"</f>
        <v>00302228</v>
      </c>
      <c r="I434" s="2" t="str">
        <f>"Aug2021"</f>
        <v>Aug2021</v>
      </c>
      <c r="J434" s="2">
        <v>83</v>
      </c>
      <c r="K434" s="2">
        <v>3</v>
      </c>
      <c r="L434" s="2">
        <v>407</v>
      </c>
      <c r="M434" s="2">
        <v>19</v>
      </c>
      <c r="N434" s="2">
        <v>151027019</v>
      </c>
      <c r="O434" s="2" t="s">
        <v>1555</v>
      </c>
      <c r="P434" s="2" t="s">
        <v>481</v>
      </c>
      <c r="Q434" s="2" t="s">
        <v>442</v>
      </c>
      <c r="R434" s="2" t="s">
        <v>1556</v>
      </c>
      <c r="U434" s="2" t="s">
        <v>1558</v>
      </c>
    </row>
    <row r="435" spans="1:70" s="2" customFormat="1" ht="13" x14ac:dyDescent="0.3">
      <c r="A435" s="2" t="s">
        <v>6816</v>
      </c>
      <c r="B435" s="2" t="s">
        <v>6352</v>
      </c>
      <c r="C435" s="9">
        <v>2022</v>
      </c>
      <c r="D435" s="2" t="s">
        <v>6351</v>
      </c>
      <c r="E435" s="2" t="s">
        <v>6355</v>
      </c>
      <c r="G435" s="2" t="s">
        <v>6353</v>
      </c>
      <c r="H435" s="2" t="s">
        <v>6354</v>
      </c>
      <c r="K435" s="11">
        <v>44634</v>
      </c>
      <c r="L435" s="2" t="s">
        <v>6356</v>
      </c>
      <c r="N435" s="2" t="s">
        <v>6357</v>
      </c>
    </row>
    <row r="436" spans="1:70" s="2" customFormat="1" ht="13" x14ac:dyDescent="0.3">
      <c r="A436" s="2" t="s">
        <v>11404</v>
      </c>
      <c r="B436" s="2" t="s">
        <v>10886</v>
      </c>
      <c r="C436" s="9" t="s">
        <v>7891</v>
      </c>
      <c r="D436" s="2" t="s">
        <v>10887</v>
      </c>
      <c r="E436" s="2" t="s">
        <v>10888</v>
      </c>
      <c r="U436" s="2" t="s">
        <v>7891</v>
      </c>
      <c r="V436" s="2" t="s">
        <v>10889</v>
      </c>
      <c r="W436" s="2" t="s">
        <v>7891</v>
      </c>
      <c r="X436" s="2" t="s">
        <v>7891</v>
      </c>
      <c r="Y436" s="2" t="s">
        <v>7891</v>
      </c>
      <c r="Z436" s="2" t="s">
        <v>7891</v>
      </c>
      <c r="AA436" s="2" t="s">
        <v>7891</v>
      </c>
      <c r="AB436" s="2" t="s">
        <v>10890</v>
      </c>
      <c r="AC436" s="2" t="s">
        <v>7891</v>
      </c>
      <c r="AD436" s="2" t="s">
        <v>7891</v>
      </c>
      <c r="AE436" s="2" t="s">
        <v>7891</v>
      </c>
      <c r="AF436" s="2" t="s">
        <v>7891</v>
      </c>
      <c r="AG436" s="2" t="s">
        <v>7891</v>
      </c>
      <c r="AH436" s="2" t="s">
        <v>7891</v>
      </c>
      <c r="AI436" s="2" t="s">
        <v>7891</v>
      </c>
      <c r="AJ436" s="2" t="s">
        <v>7891</v>
      </c>
      <c r="AK436" s="2" t="s">
        <v>7891</v>
      </c>
      <c r="AL436" s="2" t="s">
        <v>7891</v>
      </c>
      <c r="AM436" s="2" t="s">
        <v>7891</v>
      </c>
      <c r="AN436" s="2" t="s">
        <v>7891</v>
      </c>
      <c r="AO436" s="2" t="s">
        <v>10891</v>
      </c>
      <c r="AP436" s="2" t="s">
        <v>7891</v>
      </c>
      <c r="AQ436" s="2" t="s">
        <v>7891</v>
      </c>
      <c r="AR436" s="2" t="s">
        <v>7891</v>
      </c>
      <c r="AS436" s="2" t="s">
        <v>7891</v>
      </c>
      <c r="AT436" s="2" t="s">
        <v>7924</v>
      </c>
      <c r="AU436" s="2">
        <v>2020</v>
      </c>
      <c r="AV436" s="2">
        <v>4</v>
      </c>
      <c r="AW436" s="2">
        <v>12</v>
      </c>
      <c r="AX436" s="2" t="s">
        <v>7891</v>
      </c>
      <c r="AY436" s="2" t="s">
        <v>7891</v>
      </c>
      <c r="AZ436" s="2" t="s">
        <v>7891</v>
      </c>
      <c r="BA436" s="2" t="s">
        <v>7891</v>
      </c>
      <c r="BB436" s="2">
        <v>889</v>
      </c>
      <c r="BC436" s="2">
        <v>898</v>
      </c>
      <c r="BD436" s="2" t="s">
        <v>7891</v>
      </c>
      <c r="BE436" s="2" t="s">
        <v>7891</v>
      </c>
      <c r="BF436" s="2" t="s">
        <v>7891</v>
      </c>
      <c r="BG436" s="2" t="s">
        <v>7891</v>
      </c>
      <c r="BH436" s="2" t="s">
        <v>7891</v>
      </c>
      <c r="BI436" s="2" t="s">
        <v>7891</v>
      </c>
      <c r="BJ436" s="2" t="s">
        <v>7891</v>
      </c>
      <c r="BK436" s="2" t="s">
        <v>7891</v>
      </c>
      <c r="BL436" s="2" t="s">
        <v>7891</v>
      </c>
      <c r="BM436" s="2">
        <v>33217358</v>
      </c>
      <c r="BN436" s="2" t="s">
        <v>7891</v>
      </c>
      <c r="BO436" s="2" t="s">
        <v>7891</v>
      </c>
      <c r="BP436" s="2" t="s">
        <v>7891</v>
      </c>
      <c r="BQ436" s="2" t="s">
        <v>7891</v>
      </c>
      <c r="BR436" s="2" t="s">
        <v>10892</v>
      </c>
    </row>
    <row r="437" spans="1:70" s="2" customFormat="1" ht="13" x14ac:dyDescent="0.3">
      <c r="A437" s="2" t="s">
        <v>6816</v>
      </c>
      <c r="B437" s="2" t="s">
        <v>6750</v>
      </c>
      <c r="C437" s="9">
        <v>2022</v>
      </c>
      <c r="D437" s="2" t="s">
        <v>6749</v>
      </c>
      <c r="E437" s="2" t="s">
        <v>6753</v>
      </c>
      <c r="G437" s="2" t="s">
        <v>6751</v>
      </c>
      <c r="H437" s="2" t="s">
        <v>6752</v>
      </c>
      <c r="K437" s="11">
        <v>44567</v>
      </c>
      <c r="L437" s="2" t="s">
        <v>6754</v>
      </c>
      <c r="N437" s="2" t="s">
        <v>6755</v>
      </c>
    </row>
    <row r="438" spans="1:70" s="2" customFormat="1" ht="13" x14ac:dyDescent="0.3">
      <c r="A438" s="2" t="s">
        <v>3856</v>
      </c>
      <c r="B438" s="2" t="s">
        <v>3051</v>
      </c>
      <c r="C438" s="9">
        <v>2022</v>
      </c>
      <c r="D438" s="2" t="s">
        <v>3050</v>
      </c>
      <c r="E438" s="2" t="s">
        <v>3052</v>
      </c>
      <c r="F438" s="2" t="s">
        <v>3055</v>
      </c>
      <c r="G438" s="2" t="str">
        <f>"08039488"</f>
        <v>08039488</v>
      </c>
      <c r="I438" s="2" t="str">
        <f>"20220310"</f>
        <v>20220310</v>
      </c>
      <c r="N438" s="2" t="s">
        <v>3053</v>
      </c>
      <c r="O438" s="2" t="s">
        <v>3054</v>
      </c>
      <c r="P438" s="2" t="s">
        <v>2118</v>
      </c>
      <c r="Q438" s="2" t="s">
        <v>2054</v>
      </c>
      <c r="R438" s="2" t="s">
        <v>2055</v>
      </c>
      <c r="T438" s="2" t="s">
        <v>3055</v>
      </c>
      <c r="U438" s="2" t="s">
        <v>3056</v>
      </c>
    </row>
    <row r="439" spans="1:70" s="2" customFormat="1" ht="13" x14ac:dyDescent="0.3">
      <c r="A439" s="2" t="s">
        <v>323</v>
      </c>
      <c r="B439" s="2" t="s">
        <v>205</v>
      </c>
      <c r="C439" s="6">
        <v>2021</v>
      </c>
      <c r="D439" s="2" t="s">
        <v>203</v>
      </c>
      <c r="E439" s="2" t="s">
        <v>211</v>
      </c>
      <c r="F439" s="2" t="s">
        <v>204</v>
      </c>
      <c r="G439" s="2" t="s">
        <v>206</v>
      </c>
      <c r="H439" s="2" t="s">
        <v>207</v>
      </c>
      <c r="I439" s="2" t="s">
        <v>14</v>
      </c>
      <c r="L439" s="2" t="s">
        <v>208</v>
      </c>
      <c r="M439" s="2" t="s">
        <v>56</v>
      </c>
      <c r="N439" s="2" t="s">
        <v>18</v>
      </c>
      <c r="O439" s="2" t="s">
        <v>18</v>
      </c>
      <c r="P439" s="2" t="s">
        <v>209</v>
      </c>
      <c r="Q439" s="2" t="s">
        <v>20</v>
      </c>
      <c r="R439" s="2" t="s">
        <v>210</v>
      </c>
      <c r="T439" s="2" t="s">
        <v>23</v>
      </c>
      <c r="U439" s="2" t="s">
        <v>212</v>
      </c>
      <c r="V439" s="2" t="s">
        <v>213</v>
      </c>
      <c r="W439" s="2" t="s">
        <v>214</v>
      </c>
      <c r="Y439" s="2" t="s">
        <v>215</v>
      </c>
      <c r="Z439" s="2" t="s">
        <v>216</v>
      </c>
      <c r="AA439" s="2" t="s">
        <v>214</v>
      </c>
      <c r="AB439" s="2" t="s">
        <v>217</v>
      </c>
      <c r="AC439" s="2" t="s">
        <v>30</v>
      </c>
    </row>
    <row r="440" spans="1:70" s="2" customFormat="1" ht="13" x14ac:dyDescent="0.3">
      <c r="A440" s="2" t="s">
        <v>11404</v>
      </c>
      <c r="B440" s="2" t="s">
        <v>8910</v>
      </c>
      <c r="C440" s="9" t="s">
        <v>7891</v>
      </c>
      <c r="D440" s="2" t="s">
        <v>8911</v>
      </c>
      <c r="E440" s="2" t="s">
        <v>7913</v>
      </c>
      <c r="U440" s="2" t="s">
        <v>7891</v>
      </c>
      <c r="V440" s="2" t="s">
        <v>8912</v>
      </c>
      <c r="W440" s="2" t="s">
        <v>7891</v>
      </c>
      <c r="X440" s="2" t="s">
        <v>7891</v>
      </c>
      <c r="Y440" s="2" t="s">
        <v>7891</v>
      </c>
      <c r="Z440" s="2" t="s">
        <v>7891</v>
      </c>
      <c r="AA440" s="2" t="s">
        <v>8913</v>
      </c>
      <c r="AB440" s="2" t="s">
        <v>8914</v>
      </c>
      <c r="AC440" s="2" t="s">
        <v>7891</v>
      </c>
      <c r="AD440" s="2" t="s">
        <v>7891</v>
      </c>
      <c r="AE440" s="2" t="s">
        <v>7891</v>
      </c>
      <c r="AF440" s="2" t="s">
        <v>7891</v>
      </c>
      <c r="AG440" s="2" t="s">
        <v>7891</v>
      </c>
      <c r="AH440" s="2" t="s">
        <v>7891</v>
      </c>
      <c r="AI440" s="2" t="s">
        <v>7891</v>
      </c>
      <c r="AJ440" s="2" t="s">
        <v>7891</v>
      </c>
      <c r="AK440" s="2" t="s">
        <v>7891</v>
      </c>
      <c r="AL440" s="2" t="s">
        <v>7891</v>
      </c>
      <c r="AM440" s="2" t="s">
        <v>7891</v>
      </c>
      <c r="AN440" s="2" t="s">
        <v>7891</v>
      </c>
      <c r="AO440" s="2" t="s">
        <v>182</v>
      </c>
      <c r="AP440" s="2" t="s">
        <v>7915</v>
      </c>
      <c r="AQ440" s="2" t="s">
        <v>7891</v>
      </c>
      <c r="AR440" s="2" t="s">
        <v>7891</v>
      </c>
      <c r="AS440" s="2" t="s">
        <v>7891</v>
      </c>
      <c r="AT440" s="2" t="s">
        <v>8621</v>
      </c>
      <c r="AU440" s="2">
        <v>2022</v>
      </c>
      <c r="AV440" s="2">
        <v>23</v>
      </c>
      <c r="AW440" s="2">
        <v>1</v>
      </c>
      <c r="AX440" s="2" t="s">
        <v>7891</v>
      </c>
      <c r="AY440" s="2" t="s">
        <v>7891</v>
      </c>
      <c r="AZ440" s="2" t="s">
        <v>7891</v>
      </c>
      <c r="BA440" s="2" t="s">
        <v>7891</v>
      </c>
      <c r="BB440" s="2">
        <v>109</v>
      </c>
      <c r="BC440" s="2">
        <v>122</v>
      </c>
      <c r="BD440" s="2" t="s">
        <v>7891</v>
      </c>
      <c r="BE440" s="2" t="s">
        <v>8915</v>
      </c>
      <c r="BF440" s="2" t="s">
        <v>7891</v>
      </c>
      <c r="BG440" s="2" t="s">
        <v>7925</v>
      </c>
      <c r="BH440" s="2" t="s">
        <v>7891</v>
      </c>
      <c r="BI440" s="2" t="s">
        <v>7891</v>
      </c>
      <c r="BJ440" s="2" t="s">
        <v>7891</v>
      </c>
      <c r="BK440" s="2" t="s">
        <v>7891</v>
      </c>
      <c r="BL440" s="2" t="s">
        <v>7891</v>
      </c>
      <c r="BM440" s="2" t="s">
        <v>7891</v>
      </c>
      <c r="BN440" s="2" t="s">
        <v>7891</v>
      </c>
      <c r="BO440" s="2" t="s">
        <v>7891</v>
      </c>
      <c r="BP440" s="2" t="s">
        <v>7891</v>
      </c>
      <c r="BQ440" s="2" t="s">
        <v>7891</v>
      </c>
      <c r="BR440" s="2" t="s">
        <v>8916</v>
      </c>
    </row>
    <row r="441" spans="1:70" s="2" customFormat="1" ht="13" x14ac:dyDescent="0.3">
      <c r="A441" s="2" t="s">
        <v>11404</v>
      </c>
      <c r="B441" s="2" t="s">
        <v>11271</v>
      </c>
      <c r="C441" s="9" t="s">
        <v>7891</v>
      </c>
      <c r="D441" s="2" t="s">
        <v>11272</v>
      </c>
      <c r="E441" s="2" t="s">
        <v>11273</v>
      </c>
      <c r="U441" s="2" t="s">
        <v>7891</v>
      </c>
      <c r="V441" s="2" t="s">
        <v>11274</v>
      </c>
      <c r="W441" s="2" t="s">
        <v>7891</v>
      </c>
      <c r="X441" s="2" t="s">
        <v>7891</v>
      </c>
      <c r="Y441" s="2" t="s">
        <v>7891</v>
      </c>
      <c r="Z441" s="2" t="s">
        <v>7891</v>
      </c>
      <c r="AA441" s="2" t="s">
        <v>11275</v>
      </c>
      <c r="AB441" s="2" t="s">
        <v>11276</v>
      </c>
      <c r="AC441" s="2" t="s">
        <v>7891</v>
      </c>
      <c r="AD441" s="2" t="s">
        <v>7891</v>
      </c>
      <c r="AE441" s="2" t="s">
        <v>7891</v>
      </c>
      <c r="AF441" s="2" t="s">
        <v>7891</v>
      </c>
      <c r="AG441" s="2" t="s">
        <v>7891</v>
      </c>
      <c r="AH441" s="2" t="s">
        <v>7891</v>
      </c>
      <c r="AI441" s="2" t="s">
        <v>7891</v>
      </c>
      <c r="AJ441" s="2" t="s">
        <v>7891</v>
      </c>
      <c r="AK441" s="2" t="s">
        <v>7891</v>
      </c>
      <c r="AL441" s="2" t="s">
        <v>7891</v>
      </c>
      <c r="AM441" s="2" t="s">
        <v>7891</v>
      </c>
      <c r="AN441" s="2" t="s">
        <v>7891</v>
      </c>
      <c r="AO441" s="2" t="s">
        <v>11277</v>
      </c>
      <c r="AP441" s="2" t="s">
        <v>11278</v>
      </c>
      <c r="AQ441" s="2" t="s">
        <v>7891</v>
      </c>
      <c r="AR441" s="2" t="s">
        <v>7891</v>
      </c>
      <c r="AS441" s="2" t="s">
        <v>7891</v>
      </c>
      <c r="AT441" s="2" t="s">
        <v>10802</v>
      </c>
      <c r="AU441" s="2">
        <v>2020</v>
      </c>
      <c r="AV441" s="2">
        <v>25</v>
      </c>
      <c r="AW441" s="2">
        <v>1</v>
      </c>
      <c r="AX441" s="2" t="s">
        <v>7891</v>
      </c>
      <c r="AY441" s="2" t="s">
        <v>7891</v>
      </c>
      <c r="AZ441" s="2" t="s">
        <v>7891</v>
      </c>
      <c r="BA441" s="2" t="s">
        <v>7891</v>
      </c>
      <c r="BB441" s="2">
        <v>34</v>
      </c>
      <c r="BC441" s="2">
        <v>46</v>
      </c>
      <c r="BD441" s="2" t="s">
        <v>7891</v>
      </c>
      <c r="BE441" s="2" t="s">
        <v>11279</v>
      </c>
      <c r="BF441" s="2" t="s">
        <v>7891</v>
      </c>
      <c r="BG441" s="2" t="s">
        <v>7891</v>
      </c>
      <c r="BH441" s="2" t="s">
        <v>7891</v>
      </c>
      <c r="BI441" s="2" t="s">
        <v>7891</v>
      </c>
      <c r="BJ441" s="2" t="s">
        <v>7891</v>
      </c>
      <c r="BK441" s="2" t="s">
        <v>7891</v>
      </c>
      <c r="BL441" s="2" t="s">
        <v>7891</v>
      </c>
      <c r="BM441" s="2">
        <v>29096523</v>
      </c>
      <c r="BN441" s="2" t="s">
        <v>7891</v>
      </c>
      <c r="BO441" s="2" t="s">
        <v>7891</v>
      </c>
      <c r="BP441" s="2" t="s">
        <v>7891</v>
      </c>
      <c r="BQ441" s="2" t="s">
        <v>7891</v>
      </c>
      <c r="BR441" s="2" t="s">
        <v>11280</v>
      </c>
    </row>
    <row r="442" spans="1:70" s="2" customFormat="1" ht="13" x14ac:dyDescent="0.3">
      <c r="A442" s="2" t="s">
        <v>3856</v>
      </c>
      <c r="B442" s="2" t="s">
        <v>2793</v>
      </c>
      <c r="C442" s="9">
        <v>2021</v>
      </c>
      <c r="D442" s="2" t="s">
        <v>2792</v>
      </c>
      <c r="E442" s="2" t="s">
        <v>2135</v>
      </c>
      <c r="F442" s="2" t="s">
        <v>2797</v>
      </c>
      <c r="G442" s="2" t="str">
        <f>"1471244X"</f>
        <v>1471244X</v>
      </c>
      <c r="I442" s="2" t="str">
        <f>"20210726"</f>
        <v>20210726</v>
      </c>
      <c r="J442" s="2">
        <v>21</v>
      </c>
      <c r="N442" s="2" t="s">
        <v>2794</v>
      </c>
      <c r="O442" s="2" t="s">
        <v>2795</v>
      </c>
      <c r="P442" s="2" t="s">
        <v>2138</v>
      </c>
      <c r="Q442" s="2" t="s">
        <v>1495</v>
      </c>
      <c r="R442" s="2" t="s">
        <v>2796</v>
      </c>
      <c r="T442" s="2" t="s">
        <v>2797</v>
      </c>
      <c r="U442" s="2" t="s">
        <v>2798</v>
      </c>
    </row>
    <row r="443" spans="1:70" s="2" customFormat="1" ht="13" x14ac:dyDescent="0.3">
      <c r="A443" s="2" t="s">
        <v>11404</v>
      </c>
      <c r="B443" s="2" t="s">
        <v>8435</v>
      </c>
      <c r="C443" s="9" t="s">
        <v>7891</v>
      </c>
      <c r="D443" s="2" t="s">
        <v>6504</v>
      </c>
      <c r="E443" s="2" t="s">
        <v>8436</v>
      </c>
      <c r="U443" s="2" t="s">
        <v>7891</v>
      </c>
      <c r="V443" s="2" t="s">
        <v>8437</v>
      </c>
      <c r="W443" s="2" t="s">
        <v>7891</v>
      </c>
      <c r="X443" s="2" t="s">
        <v>7891</v>
      </c>
      <c r="Y443" s="2" t="s">
        <v>7891</v>
      </c>
      <c r="Z443" s="2" t="s">
        <v>7891</v>
      </c>
      <c r="AA443" s="2" t="s">
        <v>7891</v>
      </c>
      <c r="AB443" s="2" t="s">
        <v>7891</v>
      </c>
      <c r="AC443" s="2" t="s">
        <v>7891</v>
      </c>
      <c r="AD443" s="2" t="s">
        <v>7891</v>
      </c>
      <c r="AE443" s="2" t="s">
        <v>7891</v>
      </c>
      <c r="AF443" s="2" t="s">
        <v>7891</v>
      </c>
      <c r="AG443" s="2" t="s">
        <v>7891</v>
      </c>
      <c r="AH443" s="2" t="s">
        <v>7891</v>
      </c>
      <c r="AI443" s="2" t="s">
        <v>7891</v>
      </c>
      <c r="AJ443" s="2" t="s">
        <v>7891</v>
      </c>
      <c r="AK443" s="2" t="s">
        <v>7891</v>
      </c>
      <c r="AL443" s="2" t="s">
        <v>7891</v>
      </c>
      <c r="AM443" s="2" t="s">
        <v>7891</v>
      </c>
      <c r="AN443" s="2" t="s">
        <v>7891</v>
      </c>
      <c r="AO443" s="2" t="s">
        <v>7891</v>
      </c>
      <c r="AP443" s="2" t="s">
        <v>8438</v>
      </c>
      <c r="AQ443" s="2" t="s">
        <v>7891</v>
      </c>
      <c r="AR443" s="2" t="s">
        <v>7891</v>
      </c>
      <c r="AS443" s="2" t="s">
        <v>7891</v>
      </c>
      <c r="AT443" s="2" t="s">
        <v>8439</v>
      </c>
      <c r="AU443" s="2">
        <v>2022</v>
      </c>
      <c r="AV443" s="2">
        <v>14</v>
      </c>
      <c r="AW443" s="2">
        <v>2</v>
      </c>
      <c r="AX443" s="2" t="s">
        <v>7891</v>
      </c>
      <c r="AY443" s="2" t="s">
        <v>7891</v>
      </c>
      <c r="AZ443" s="2" t="s">
        <v>7891</v>
      </c>
      <c r="BA443" s="2" t="s">
        <v>7891</v>
      </c>
      <c r="BB443" s="2" t="s">
        <v>7891</v>
      </c>
      <c r="BC443" s="2" t="s">
        <v>7891</v>
      </c>
      <c r="BD443" s="2">
        <v>22261</v>
      </c>
      <c r="BE443" s="2" t="s">
        <v>6509</v>
      </c>
      <c r="BF443" s="2" t="s">
        <v>7891</v>
      </c>
      <c r="BG443" s="2" t="s">
        <v>7891</v>
      </c>
      <c r="BH443" s="2" t="s">
        <v>7891</v>
      </c>
      <c r="BI443" s="2" t="s">
        <v>7891</v>
      </c>
      <c r="BJ443" s="2" t="s">
        <v>7891</v>
      </c>
      <c r="BK443" s="2" t="s">
        <v>7891</v>
      </c>
      <c r="BL443" s="2" t="s">
        <v>7891</v>
      </c>
      <c r="BM443" s="2">
        <v>35350525</v>
      </c>
      <c r="BN443" s="2" t="s">
        <v>7891</v>
      </c>
      <c r="BO443" s="2" t="s">
        <v>7891</v>
      </c>
      <c r="BP443" s="2" t="s">
        <v>7891</v>
      </c>
      <c r="BQ443" s="2" t="s">
        <v>7891</v>
      </c>
      <c r="BR443" s="2" t="s">
        <v>8440</v>
      </c>
    </row>
    <row r="444" spans="1:70" s="2" customFormat="1" ht="13" x14ac:dyDescent="0.3">
      <c r="A444" s="2" t="s">
        <v>11404</v>
      </c>
      <c r="B444" s="2" t="s">
        <v>9391</v>
      </c>
      <c r="C444" s="9" t="s">
        <v>7891</v>
      </c>
      <c r="D444" s="2" t="s">
        <v>6091</v>
      </c>
      <c r="E444" s="2" t="s">
        <v>7892</v>
      </c>
      <c r="U444" s="2" t="s">
        <v>7891</v>
      </c>
      <c r="V444" s="2" t="s">
        <v>9392</v>
      </c>
      <c r="W444" s="2" t="s">
        <v>7891</v>
      </c>
      <c r="X444" s="2" t="s">
        <v>7891</v>
      </c>
      <c r="Y444" s="2" t="s">
        <v>7891</v>
      </c>
      <c r="Z444" s="2" t="s">
        <v>7891</v>
      </c>
      <c r="AA444" s="2" t="s">
        <v>7891</v>
      </c>
      <c r="AB444" s="2" t="s">
        <v>7891</v>
      </c>
      <c r="AC444" s="2" t="s">
        <v>7891</v>
      </c>
      <c r="AD444" s="2" t="s">
        <v>7891</v>
      </c>
      <c r="AE444" s="2" t="s">
        <v>7891</v>
      </c>
      <c r="AF444" s="2" t="s">
        <v>7891</v>
      </c>
      <c r="AG444" s="2" t="s">
        <v>7891</v>
      </c>
      <c r="AH444" s="2" t="s">
        <v>7891</v>
      </c>
      <c r="AI444" s="2" t="s">
        <v>7891</v>
      </c>
      <c r="AJ444" s="2" t="s">
        <v>7891</v>
      </c>
      <c r="AK444" s="2" t="s">
        <v>7891</v>
      </c>
      <c r="AL444" s="2" t="s">
        <v>7891</v>
      </c>
      <c r="AM444" s="2" t="s">
        <v>7891</v>
      </c>
      <c r="AN444" s="2" t="s">
        <v>7891</v>
      </c>
      <c r="AO444" s="2" t="s">
        <v>7891</v>
      </c>
      <c r="AP444" s="2" t="s">
        <v>7894</v>
      </c>
      <c r="AQ444" s="2" t="s">
        <v>7891</v>
      </c>
      <c r="AR444" s="2" t="s">
        <v>7891</v>
      </c>
      <c r="AS444" s="2" t="s">
        <v>7891</v>
      </c>
      <c r="AT444" s="2" t="s">
        <v>7895</v>
      </c>
      <c r="AU444" s="2">
        <v>2021</v>
      </c>
      <c r="AV444" s="2">
        <v>18</v>
      </c>
      <c r="AW444" s="2">
        <v>16</v>
      </c>
      <c r="AX444" s="2" t="s">
        <v>7891</v>
      </c>
      <c r="AY444" s="2" t="s">
        <v>7891</v>
      </c>
      <c r="AZ444" s="2" t="s">
        <v>7891</v>
      </c>
      <c r="BA444" s="2" t="s">
        <v>7891</v>
      </c>
      <c r="BB444" s="2" t="s">
        <v>7891</v>
      </c>
      <c r="BC444" s="2" t="s">
        <v>7891</v>
      </c>
      <c r="BD444" s="2">
        <v>8819</v>
      </c>
      <c r="BE444" s="2" t="s">
        <v>6096</v>
      </c>
      <c r="BF444" s="2" t="s">
        <v>7891</v>
      </c>
      <c r="BG444" s="2" t="s">
        <v>7891</v>
      </c>
      <c r="BH444" s="2" t="s">
        <v>7891</v>
      </c>
      <c r="BI444" s="2" t="s">
        <v>7891</v>
      </c>
      <c r="BJ444" s="2" t="s">
        <v>7891</v>
      </c>
      <c r="BK444" s="2" t="s">
        <v>7891</v>
      </c>
      <c r="BL444" s="2" t="s">
        <v>7891</v>
      </c>
      <c r="BM444" s="2">
        <v>34444568</v>
      </c>
      <c r="BN444" s="2" t="s">
        <v>7891</v>
      </c>
      <c r="BO444" s="2" t="s">
        <v>7891</v>
      </c>
      <c r="BP444" s="2" t="s">
        <v>7891</v>
      </c>
      <c r="BQ444" s="2" t="s">
        <v>7891</v>
      </c>
      <c r="BR444" s="2" t="s">
        <v>9393</v>
      </c>
    </row>
    <row r="445" spans="1:70" s="2" customFormat="1" ht="13" x14ac:dyDescent="0.3">
      <c r="A445" s="2" t="s">
        <v>11404</v>
      </c>
      <c r="B445" s="2" t="s">
        <v>10168</v>
      </c>
      <c r="C445" s="9" t="s">
        <v>7891</v>
      </c>
      <c r="D445" s="2" t="s">
        <v>10169</v>
      </c>
      <c r="E445" s="2" t="s">
        <v>10170</v>
      </c>
      <c r="U445" s="2" t="s">
        <v>7891</v>
      </c>
      <c r="V445" s="2" t="s">
        <v>10171</v>
      </c>
      <c r="W445" s="2" t="s">
        <v>7891</v>
      </c>
      <c r="X445" s="2" t="s">
        <v>7891</v>
      </c>
      <c r="Y445" s="2" t="s">
        <v>7891</v>
      </c>
      <c r="Z445" s="2" t="s">
        <v>7891</v>
      </c>
      <c r="AA445" s="2" t="s">
        <v>7891</v>
      </c>
      <c r="AB445" s="2" t="s">
        <v>7891</v>
      </c>
      <c r="AC445" s="2" t="s">
        <v>7891</v>
      </c>
      <c r="AD445" s="2" t="s">
        <v>7891</v>
      </c>
      <c r="AE445" s="2" t="s">
        <v>7891</v>
      </c>
      <c r="AF445" s="2" t="s">
        <v>7891</v>
      </c>
      <c r="AG445" s="2" t="s">
        <v>7891</v>
      </c>
      <c r="AH445" s="2" t="s">
        <v>7891</v>
      </c>
      <c r="AI445" s="2" t="s">
        <v>7891</v>
      </c>
      <c r="AJ445" s="2" t="s">
        <v>7891</v>
      </c>
      <c r="AK445" s="2" t="s">
        <v>7891</v>
      </c>
      <c r="AL445" s="2" t="s">
        <v>7891</v>
      </c>
      <c r="AM445" s="2" t="s">
        <v>7891</v>
      </c>
      <c r="AN445" s="2" t="s">
        <v>7891</v>
      </c>
      <c r="AO445" s="2" t="s">
        <v>10172</v>
      </c>
      <c r="AP445" s="2" t="s">
        <v>10173</v>
      </c>
      <c r="AQ445" s="2" t="s">
        <v>7891</v>
      </c>
      <c r="AR445" s="2" t="s">
        <v>7891</v>
      </c>
      <c r="AS445" s="2" t="s">
        <v>7891</v>
      </c>
      <c r="AT445" s="2" t="s">
        <v>8331</v>
      </c>
      <c r="AU445" s="2">
        <v>2021</v>
      </c>
      <c r="AV445" s="2">
        <v>9</v>
      </c>
      <c r="AW445" s="2" t="s">
        <v>7891</v>
      </c>
      <c r="AX445" s="2" t="s">
        <v>7891</v>
      </c>
      <c r="AY445" s="2" t="s">
        <v>7891</v>
      </c>
      <c r="AZ445" s="2" t="s">
        <v>8545</v>
      </c>
      <c r="BA445" s="2" t="s">
        <v>7891</v>
      </c>
      <c r="BB445" s="2" t="s">
        <v>7891</v>
      </c>
      <c r="BC445" s="2" t="s">
        <v>7891</v>
      </c>
      <c r="BD445" s="2" t="s">
        <v>10174</v>
      </c>
      <c r="BE445" s="2" t="s">
        <v>10175</v>
      </c>
      <c r="BF445" s="2" t="s">
        <v>7891</v>
      </c>
      <c r="BG445" s="2" t="s">
        <v>7891</v>
      </c>
      <c r="BH445" s="2" t="s">
        <v>7891</v>
      </c>
      <c r="BI445" s="2" t="s">
        <v>7891</v>
      </c>
      <c r="BJ445" s="2" t="s">
        <v>7891</v>
      </c>
      <c r="BK445" s="2" t="s">
        <v>7891</v>
      </c>
      <c r="BL445" s="2" t="s">
        <v>7891</v>
      </c>
      <c r="BM445" s="2" t="s">
        <v>7891</v>
      </c>
      <c r="BN445" s="2" t="s">
        <v>7891</v>
      </c>
      <c r="BO445" s="2" t="s">
        <v>7891</v>
      </c>
      <c r="BP445" s="2" t="s">
        <v>7891</v>
      </c>
      <c r="BQ445" s="2" t="s">
        <v>7891</v>
      </c>
      <c r="BR445" s="2" t="s">
        <v>10176</v>
      </c>
    </row>
    <row r="446" spans="1:70" s="2" customFormat="1" ht="13" x14ac:dyDescent="0.3">
      <c r="A446" s="2" t="s">
        <v>11404</v>
      </c>
      <c r="B446" s="2" t="s">
        <v>8098</v>
      </c>
      <c r="C446" s="9" t="s">
        <v>7891</v>
      </c>
      <c r="D446" s="2" t="s">
        <v>6656</v>
      </c>
      <c r="E446" s="2" t="s">
        <v>8099</v>
      </c>
      <c r="U446" s="2" t="s">
        <v>7891</v>
      </c>
      <c r="V446" s="2" t="s">
        <v>8100</v>
      </c>
      <c r="W446" s="2" t="s">
        <v>7891</v>
      </c>
      <c r="X446" s="2" t="s">
        <v>7891</v>
      </c>
      <c r="Y446" s="2" t="s">
        <v>7891</v>
      </c>
      <c r="Z446" s="2" t="s">
        <v>7891</v>
      </c>
      <c r="AA446" s="2" t="s">
        <v>7891</v>
      </c>
      <c r="AB446" s="2" t="s">
        <v>7891</v>
      </c>
      <c r="AC446" s="2" t="s">
        <v>7891</v>
      </c>
      <c r="AD446" s="2" t="s">
        <v>7891</v>
      </c>
      <c r="AE446" s="2" t="s">
        <v>7891</v>
      </c>
      <c r="AF446" s="2" t="s">
        <v>7891</v>
      </c>
      <c r="AG446" s="2" t="s">
        <v>7891</v>
      </c>
      <c r="AH446" s="2" t="s">
        <v>7891</v>
      </c>
      <c r="AI446" s="2" t="s">
        <v>7891</v>
      </c>
      <c r="AJ446" s="2" t="s">
        <v>7891</v>
      </c>
      <c r="AK446" s="2" t="s">
        <v>7891</v>
      </c>
      <c r="AL446" s="2" t="s">
        <v>7891</v>
      </c>
      <c r="AM446" s="2" t="s">
        <v>7891</v>
      </c>
      <c r="AN446" s="2" t="s">
        <v>7891</v>
      </c>
      <c r="AO446" s="2" t="s">
        <v>72</v>
      </c>
      <c r="AP446" s="2" t="s">
        <v>8101</v>
      </c>
      <c r="AQ446" s="2" t="s">
        <v>7891</v>
      </c>
      <c r="AR446" s="2" t="s">
        <v>7891</v>
      </c>
      <c r="AS446" s="2" t="s">
        <v>7891</v>
      </c>
      <c r="AT446" s="2" t="s">
        <v>7891</v>
      </c>
      <c r="AU446" s="2" t="s">
        <v>7891</v>
      </c>
      <c r="AV446" s="2" t="s">
        <v>7891</v>
      </c>
      <c r="AW446" s="2" t="s">
        <v>7891</v>
      </c>
      <c r="AX446" s="2" t="s">
        <v>7891</v>
      </c>
      <c r="AY446" s="2" t="s">
        <v>7891</v>
      </c>
      <c r="AZ446" s="2" t="s">
        <v>7891</v>
      </c>
      <c r="BA446" s="2" t="s">
        <v>7891</v>
      </c>
      <c r="BB446" s="2" t="s">
        <v>7891</v>
      </c>
      <c r="BC446" s="2" t="s">
        <v>7891</v>
      </c>
      <c r="BD446" s="2">
        <v>302228221097828</v>
      </c>
      <c r="BE446" s="2" t="s">
        <v>6660</v>
      </c>
      <c r="BF446" s="2" t="s">
        <v>7891</v>
      </c>
      <c r="BG446" s="2" t="s">
        <v>7975</v>
      </c>
      <c r="BH446" s="2" t="s">
        <v>7891</v>
      </c>
      <c r="BI446" s="2" t="s">
        <v>7891</v>
      </c>
      <c r="BJ446" s="2" t="s">
        <v>7891</v>
      </c>
      <c r="BK446" s="2" t="s">
        <v>7891</v>
      </c>
      <c r="BL446" s="2" t="s">
        <v>7891</v>
      </c>
      <c r="BM446" s="2">
        <v>35477289</v>
      </c>
      <c r="BN446" s="2" t="s">
        <v>7891</v>
      </c>
      <c r="BO446" s="2" t="s">
        <v>7891</v>
      </c>
      <c r="BP446" s="2" t="s">
        <v>7891</v>
      </c>
      <c r="BQ446" s="2" t="s">
        <v>7891</v>
      </c>
      <c r="BR446" s="2" t="s">
        <v>8102</v>
      </c>
    </row>
    <row r="447" spans="1:70" s="2" customFormat="1" ht="13" x14ac:dyDescent="0.3">
      <c r="A447" s="2" t="s">
        <v>3856</v>
      </c>
      <c r="B447" s="2" t="s">
        <v>2301</v>
      </c>
      <c r="C447" s="9">
        <v>2022</v>
      </c>
      <c r="D447" s="2" t="s">
        <v>2300</v>
      </c>
      <c r="F447" s="2" t="s">
        <v>2306</v>
      </c>
      <c r="H447" s="2" t="str">
        <f>"9780889375000; 9781616765002; 9781613345009"</f>
        <v>9780889375000; 9781616765002; 9781613345009</v>
      </c>
      <c r="I447" s="2" t="str">
        <f>"20220101"</f>
        <v>20220101</v>
      </c>
      <c r="M447" s="2">
        <v>106</v>
      </c>
      <c r="N447" s="2" t="s">
        <v>2302</v>
      </c>
      <c r="P447" s="2" t="s">
        <v>2303</v>
      </c>
      <c r="Q447" s="2" t="s">
        <v>2304</v>
      </c>
      <c r="R447" s="2" t="s">
        <v>2305</v>
      </c>
      <c r="T447" s="2" t="s">
        <v>2306</v>
      </c>
      <c r="U447" s="2" t="s">
        <v>2307</v>
      </c>
    </row>
    <row r="448" spans="1:70" s="2" customFormat="1" ht="13" x14ac:dyDescent="0.3">
      <c r="A448" s="2" t="s">
        <v>7858</v>
      </c>
      <c r="B448" s="2" t="s">
        <v>7568</v>
      </c>
      <c r="C448" s="9">
        <v>2021</v>
      </c>
      <c r="D448" s="2" t="s">
        <v>7569</v>
      </c>
      <c r="E448" s="2" t="s">
        <v>7570</v>
      </c>
      <c r="G448" s="2">
        <v>28</v>
      </c>
      <c r="H448" s="2">
        <v>1</v>
      </c>
      <c r="I448" s="2">
        <v>2</v>
      </c>
      <c r="M448" s="2">
        <v>1</v>
      </c>
      <c r="N448" s="2" t="s">
        <v>7571</v>
      </c>
      <c r="O448" s="2" t="s">
        <v>7572</v>
      </c>
      <c r="P448" s="2" t="s">
        <v>467</v>
      </c>
      <c r="Q448" s="2" t="s">
        <v>7218</v>
      </c>
      <c r="R448" s="2" t="s">
        <v>7385</v>
      </c>
      <c r="S448" s="2" t="s">
        <v>7219</v>
      </c>
      <c r="T448" s="2" t="s">
        <v>7573</v>
      </c>
    </row>
    <row r="449" spans="1:70" s="2" customFormat="1" ht="13" x14ac:dyDescent="0.3">
      <c r="A449" s="2" t="s">
        <v>7858</v>
      </c>
      <c r="B449" s="2" t="s">
        <v>7834</v>
      </c>
      <c r="C449" s="9">
        <v>2021</v>
      </c>
      <c r="D449" s="2" t="s">
        <v>7835</v>
      </c>
      <c r="E449" s="2" t="s">
        <v>7836</v>
      </c>
      <c r="G449" s="2">
        <v>10</v>
      </c>
      <c r="H449" s="2">
        <v>1</v>
      </c>
      <c r="J449" s="2">
        <v>1</v>
      </c>
      <c r="K449" s="2">
        <v>4</v>
      </c>
      <c r="N449" s="2" t="s">
        <v>7837</v>
      </c>
      <c r="O449" s="2" t="s">
        <v>7838</v>
      </c>
      <c r="P449" s="2" t="s">
        <v>467</v>
      </c>
      <c r="Q449" s="2" t="s">
        <v>7218</v>
      </c>
      <c r="R449" s="2" t="s">
        <v>7385</v>
      </c>
      <c r="S449" s="2" t="s">
        <v>7219</v>
      </c>
      <c r="T449" s="2" t="s">
        <v>7839</v>
      </c>
    </row>
    <row r="450" spans="1:70" s="2" customFormat="1" ht="13" x14ac:dyDescent="0.3">
      <c r="A450" s="2" t="s">
        <v>3856</v>
      </c>
      <c r="B450" s="2" t="s">
        <v>3741</v>
      </c>
      <c r="C450" s="9">
        <v>2020</v>
      </c>
      <c r="D450" s="2" t="s">
        <v>3740</v>
      </c>
      <c r="E450" s="2" t="s">
        <v>2881</v>
      </c>
      <c r="F450" s="2" t="s">
        <v>3745</v>
      </c>
      <c r="G450" s="2" t="str">
        <f>"01651781"</f>
        <v>01651781</v>
      </c>
      <c r="I450" s="2" t="str">
        <f>"20201101"</f>
        <v>20201101</v>
      </c>
      <c r="J450" s="2">
        <v>293</v>
      </c>
      <c r="N450" s="2" t="s">
        <v>3742</v>
      </c>
      <c r="O450" s="2" t="s">
        <v>3743</v>
      </c>
      <c r="P450" s="2" t="s">
        <v>2124</v>
      </c>
      <c r="Q450" s="2" t="s">
        <v>2521</v>
      </c>
      <c r="R450" s="2" t="s">
        <v>3744</v>
      </c>
      <c r="T450" s="2" t="s">
        <v>3745</v>
      </c>
      <c r="U450" s="2" t="s">
        <v>3746</v>
      </c>
    </row>
    <row r="451" spans="1:70" s="2" customFormat="1" ht="13" x14ac:dyDescent="0.3">
      <c r="A451" s="2" t="s">
        <v>11404</v>
      </c>
      <c r="B451" s="2" t="s">
        <v>8136</v>
      </c>
      <c r="C451" s="9" t="s">
        <v>7891</v>
      </c>
      <c r="D451" s="2" t="s">
        <v>8137</v>
      </c>
      <c r="E451" s="2" t="s">
        <v>8138</v>
      </c>
      <c r="U451" s="2" t="s">
        <v>7891</v>
      </c>
      <c r="V451" s="2" t="s">
        <v>8139</v>
      </c>
      <c r="W451" s="2" t="s">
        <v>7891</v>
      </c>
      <c r="X451" s="2" t="s">
        <v>7891</v>
      </c>
      <c r="Y451" s="2" t="s">
        <v>7891</v>
      </c>
      <c r="Z451" s="2" t="s">
        <v>7891</v>
      </c>
      <c r="AA451" s="2" t="s">
        <v>7891</v>
      </c>
      <c r="AB451" s="2" t="s">
        <v>7891</v>
      </c>
      <c r="AC451" s="2" t="s">
        <v>7891</v>
      </c>
      <c r="AD451" s="2" t="s">
        <v>7891</v>
      </c>
      <c r="AE451" s="2" t="s">
        <v>7891</v>
      </c>
      <c r="AF451" s="2" t="s">
        <v>7891</v>
      </c>
      <c r="AG451" s="2" t="s">
        <v>7891</v>
      </c>
      <c r="AH451" s="2" t="s">
        <v>7891</v>
      </c>
      <c r="AI451" s="2" t="s">
        <v>7891</v>
      </c>
      <c r="AJ451" s="2" t="s">
        <v>7891</v>
      </c>
      <c r="AK451" s="2" t="s">
        <v>7891</v>
      </c>
      <c r="AL451" s="2" t="s">
        <v>7891</v>
      </c>
      <c r="AM451" s="2" t="s">
        <v>7891</v>
      </c>
      <c r="AN451" s="2" t="s">
        <v>7891</v>
      </c>
      <c r="AO451" s="2" t="s">
        <v>8140</v>
      </c>
      <c r="AP451" s="2" t="s">
        <v>8141</v>
      </c>
      <c r="AQ451" s="2" t="s">
        <v>7891</v>
      </c>
      <c r="AR451" s="2" t="s">
        <v>7891</v>
      </c>
      <c r="AS451" s="2" t="s">
        <v>7891</v>
      </c>
      <c r="AT451" s="2" t="s">
        <v>7891</v>
      </c>
      <c r="AU451" s="2" t="s">
        <v>7891</v>
      </c>
      <c r="AV451" s="2" t="s">
        <v>7891</v>
      </c>
      <c r="AW451" s="2" t="s">
        <v>7891</v>
      </c>
      <c r="AX451" s="2" t="s">
        <v>7891</v>
      </c>
      <c r="AY451" s="2" t="s">
        <v>7891</v>
      </c>
      <c r="AZ451" s="2" t="s">
        <v>7891</v>
      </c>
      <c r="BA451" s="2" t="s">
        <v>7891</v>
      </c>
      <c r="BB451" s="2" t="s">
        <v>7891</v>
      </c>
      <c r="BC451" s="2" t="s">
        <v>7891</v>
      </c>
      <c r="BD451" s="2" t="s">
        <v>7891</v>
      </c>
      <c r="BE451" s="2" t="s">
        <v>8142</v>
      </c>
      <c r="BF451" s="2" t="s">
        <v>7891</v>
      </c>
      <c r="BG451" s="2" t="s">
        <v>7975</v>
      </c>
      <c r="BH451" s="2" t="s">
        <v>7891</v>
      </c>
      <c r="BI451" s="2" t="s">
        <v>7891</v>
      </c>
      <c r="BJ451" s="2" t="s">
        <v>7891</v>
      </c>
      <c r="BK451" s="2" t="s">
        <v>7891</v>
      </c>
      <c r="BL451" s="2" t="s">
        <v>7891</v>
      </c>
      <c r="BM451" s="2">
        <v>35380351</v>
      </c>
      <c r="BN451" s="2" t="s">
        <v>7891</v>
      </c>
      <c r="BO451" s="2" t="s">
        <v>7891</v>
      </c>
      <c r="BP451" s="2" t="s">
        <v>7891</v>
      </c>
      <c r="BQ451" s="2" t="s">
        <v>7891</v>
      </c>
      <c r="BR451" s="2" t="s">
        <v>8143</v>
      </c>
    </row>
    <row r="452" spans="1:70" s="2" customFormat="1" ht="13" x14ac:dyDescent="0.3">
      <c r="A452" s="2" t="s">
        <v>11404</v>
      </c>
      <c r="B452" s="2" t="s">
        <v>10893</v>
      </c>
      <c r="C452" s="9" t="s">
        <v>7891</v>
      </c>
      <c r="D452" s="2" t="s">
        <v>10894</v>
      </c>
      <c r="E452" s="2" t="s">
        <v>10895</v>
      </c>
      <c r="U452" s="2" t="s">
        <v>7891</v>
      </c>
      <c r="V452" s="2" t="s">
        <v>10896</v>
      </c>
      <c r="W452" s="2" t="s">
        <v>7891</v>
      </c>
      <c r="X452" s="2" t="s">
        <v>7891</v>
      </c>
      <c r="Y452" s="2" t="s">
        <v>7891</v>
      </c>
      <c r="Z452" s="2" t="s">
        <v>7891</v>
      </c>
      <c r="AA452" s="2" t="s">
        <v>7891</v>
      </c>
      <c r="AB452" s="2" t="s">
        <v>7891</v>
      </c>
      <c r="AC452" s="2" t="s">
        <v>7891</v>
      </c>
      <c r="AD452" s="2" t="s">
        <v>7891</v>
      </c>
      <c r="AE452" s="2" t="s">
        <v>7891</v>
      </c>
      <c r="AF452" s="2" t="s">
        <v>7891</v>
      </c>
      <c r="AG452" s="2" t="s">
        <v>7891</v>
      </c>
      <c r="AH452" s="2" t="s">
        <v>7891</v>
      </c>
      <c r="AI452" s="2" t="s">
        <v>7891</v>
      </c>
      <c r="AJ452" s="2" t="s">
        <v>7891</v>
      </c>
      <c r="AK452" s="2" t="s">
        <v>7891</v>
      </c>
      <c r="AL452" s="2" t="s">
        <v>7891</v>
      </c>
      <c r="AM452" s="2" t="s">
        <v>7891</v>
      </c>
      <c r="AN452" s="2" t="s">
        <v>7891</v>
      </c>
      <c r="AO452" s="2" t="s">
        <v>10897</v>
      </c>
      <c r="AP452" s="2" t="s">
        <v>10898</v>
      </c>
      <c r="AQ452" s="2" t="s">
        <v>7891</v>
      </c>
      <c r="AR452" s="2" t="s">
        <v>7891</v>
      </c>
      <c r="AS452" s="2" t="s">
        <v>7891</v>
      </c>
      <c r="AT452" s="2" t="s">
        <v>7924</v>
      </c>
      <c r="AU452" s="2">
        <v>2020</v>
      </c>
      <c r="AV452" s="2">
        <v>85</v>
      </c>
      <c r="AW452" s="2" t="s">
        <v>7891</v>
      </c>
      <c r="AX452" s="2" t="s">
        <v>7891</v>
      </c>
      <c r="AY452" s="2" t="s">
        <v>7891</v>
      </c>
      <c r="AZ452" s="2" t="s">
        <v>7891</v>
      </c>
      <c r="BA452" s="2" t="s">
        <v>7891</v>
      </c>
      <c r="BB452" s="2">
        <v>126</v>
      </c>
      <c r="BC452" s="2">
        <v>134</v>
      </c>
      <c r="BD452" s="2" t="s">
        <v>7891</v>
      </c>
      <c r="BE452" s="2" t="s">
        <v>10899</v>
      </c>
      <c r="BF452" s="2" t="s">
        <v>7891</v>
      </c>
      <c r="BG452" s="2" t="s">
        <v>7891</v>
      </c>
      <c r="BH452" s="2" t="s">
        <v>7891</v>
      </c>
      <c r="BI452" s="2" t="s">
        <v>7891</v>
      </c>
      <c r="BJ452" s="2" t="s">
        <v>7891</v>
      </c>
      <c r="BK452" s="2" t="s">
        <v>7891</v>
      </c>
      <c r="BL452" s="2" t="s">
        <v>7891</v>
      </c>
      <c r="BM452" s="2">
        <v>33227598</v>
      </c>
      <c r="BN452" s="2" t="s">
        <v>7891</v>
      </c>
      <c r="BO452" s="2" t="s">
        <v>7891</v>
      </c>
      <c r="BP452" s="2" t="s">
        <v>7891</v>
      </c>
      <c r="BQ452" s="2" t="s">
        <v>7891</v>
      </c>
      <c r="BR452" s="2" t="s">
        <v>10900</v>
      </c>
    </row>
    <row r="453" spans="1:70" s="2" customFormat="1" ht="13" x14ac:dyDescent="0.3">
      <c r="A453" s="2" t="s">
        <v>11404</v>
      </c>
      <c r="B453" s="2" t="s">
        <v>10017</v>
      </c>
      <c r="C453" s="9" t="s">
        <v>7891</v>
      </c>
      <c r="D453" s="2" t="s">
        <v>5314</v>
      </c>
      <c r="E453" s="2" t="s">
        <v>8372</v>
      </c>
      <c r="U453" s="2" t="s">
        <v>7891</v>
      </c>
      <c r="V453" s="2" t="s">
        <v>10018</v>
      </c>
      <c r="W453" s="2" t="s">
        <v>7891</v>
      </c>
      <c r="X453" s="2" t="s">
        <v>7891</v>
      </c>
      <c r="Y453" s="2" t="s">
        <v>7891</v>
      </c>
      <c r="Z453" s="2" t="s">
        <v>7891</v>
      </c>
      <c r="AA453" s="2" t="s">
        <v>7891</v>
      </c>
      <c r="AB453" s="2" t="s">
        <v>10019</v>
      </c>
      <c r="AC453" s="2" t="s">
        <v>7891</v>
      </c>
      <c r="AD453" s="2" t="s">
        <v>7891</v>
      </c>
      <c r="AE453" s="2" t="s">
        <v>7891</v>
      </c>
      <c r="AF453" s="2" t="s">
        <v>7891</v>
      </c>
      <c r="AG453" s="2" t="s">
        <v>7891</v>
      </c>
      <c r="AH453" s="2" t="s">
        <v>7891</v>
      </c>
      <c r="AI453" s="2" t="s">
        <v>7891</v>
      </c>
      <c r="AJ453" s="2" t="s">
        <v>7891</v>
      </c>
      <c r="AK453" s="2" t="s">
        <v>7891</v>
      </c>
      <c r="AL453" s="2" t="s">
        <v>7891</v>
      </c>
      <c r="AM453" s="2" t="s">
        <v>7891</v>
      </c>
      <c r="AN453" s="2" t="s">
        <v>7891</v>
      </c>
      <c r="AO453" s="2" t="s">
        <v>7891</v>
      </c>
      <c r="AP453" s="2" t="s">
        <v>8375</v>
      </c>
      <c r="AQ453" s="2" t="s">
        <v>7891</v>
      </c>
      <c r="AR453" s="2" t="s">
        <v>7891</v>
      </c>
      <c r="AS453" s="2" t="s">
        <v>7891</v>
      </c>
      <c r="AT453" s="2" t="s">
        <v>7916</v>
      </c>
      <c r="AU453" s="2">
        <v>2021</v>
      </c>
      <c r="AV453" s="2">
        <v>10</v>
      </c>
      <c r="AW453" s="2">
        <v>7</v>
      </c>
      <c r="AX453" s="2" t="s">
        <v>7891</v>
      </c>
      <c r="AY453" s="2" t="s">
        <v>7891</v>
      </c>
      <c r="AZ453" s="2" t="s">
        <v>7891</v>
      </c>
      <c r="BA453" s="2" t="s">
        <v>7891</v>
      </c>
      <c r="BB453" s="2" t="s">
        <v>7891</v>
      </c>
      <c r="BC453" s="2" t="s">
        <v>7891</v>
      </c>
      <c r="BD453" s="2">
        <v>1535</v>
      </c>
      <c r="BE453" s="2" t="s">
        <v>5320</v>
      </c>
      <c r="BF453" s="2" t="s">
        <v>7891</v>
      </c>
      <c r="BG453" s="2" t="s">
        <v>7891</v>
      </c>
      <c r="BH453" s="2" t="s">
        <v>7891</v>
      </c>
      <c r="BI453" s="2" t="s">
        <v>7891</v>
      </c>
      <c r="BJ453" s="2" t="s">
        <v>7891</v>
      </c>
      <c r="BK453" s="2" t="s">
        <v>7891</v>
      </c>
      <c r="BL453" s="2" t="s">
        <v>7891</v>
      </c>
      <c r="BM453" s="2">
        <v>33917527</v>
      </c>
      <c r="BN453" s="2" t="s">
        <v>7891</v>
      </c>
      <c r="BO453" s="2" t="s">
        <v>7891</v>
      </c>
      <c r="BP453" s="2" t="s">
        <v>7891</v>
      </c>
      <c r="BQ453" s="2" t="s">
        <v>7891</v>
      </c>
      <c r="BR453" s="2" t="s">
        <v>10020</v>
      </c>
    </row>
    <row r="454" spans="1:70" s="2" customFormat="1" ht="13" x14ac:dyDescent="0.3">
      <c r="A454" s="2" t="s">
        <v>11404</v>
      </c>
      <c r="B454" s="2" t="s">
        <v>11200</v>
      </c>
      <c r="C454" s="9" t="s">
        <v>7891</v>
      </c>
      <c r="D454" s="2" t="s">
        <v>11201</v>
      </c>
      <c r="E454" s="2" t="s">
        <v>11202</v>
      </c>
      <c r="U454" s="2" t="s">
        <v>7891</v>
      </c>
      <c r="V454" s="2" t="s">
        <v>11203</v>
      </c>
      <c r="W454" s="2" t="s">
        <v>7891</v>
      </c>
      <c r="X454" s="2" t="s">
        <v>7891</v>
      </c>
      <c r="Y454" s="2" t="s">
        <v>7891</v>
      </c>
      <c r="Z454" s="2" t="s">
        <v>7891</v>
      </c>
      <c r="AA454" s="2" t="s">
        <v>7891</v>
      </c>
      <c r="AB454" s="2" t="s">
        <v>11204</v>
      </c>
      <c r="AC454" s="2" t="s">
        <v>7891</v>
      </c>
      <c r="AD454" s="2" t="s">
        <v>7891</v>
      </c>
      <c r="AE454" s="2" t="s">
        <v>7891</v>
      </c>
      <c r="AF454" s="2" t="s">
        <v>7891</v>
      </c>
      <c r="AG454" s="2" t="s">
        <v>7891</v>
      </c>
      <c r="AH454" s="2" t="s">
        <v>7891</v>
      </c>
      <c r="AI454" s="2" t="s">
        <v>7891</v>
      </c>
      <c r="AJ454" s="2" t="s">
        <v>7891</v>
      </c>
      <c r="AK454" s="2" t="s">
        <v>7891</v>
      </c>
      <c r="AL454" s="2" t="s">
        <v>7891</v>
      </c>
      <c r="AM454" s="2" t="s">
        <v>7891</v>
      </c>
      <c r="AN454" s="2" t="s">
        <v>7891</v>
      </c>
      <c r="AO454" s="2" t="s">
        <v>11205</v>
      </c>
      <c r="AP454" s="2" t="s">
        <v>11206</v>
      </c>
      <c r="AQ454" s="2" t="s">
        <v>7891</v>
      </c>
      <c r="AR454" s="2" t="s">
        <v>7891</v>
      </c>
      <c r="AS454" s="2" t="s">
        <v>7891</v>
      </c>
      <c r="AT454" s="2" t="s">
        <v>9244</v>
      </c>
      <c r="AU454" s="2">
        <v>2020</v>
      </c>
      <c r="AV454" s="2">
        <v>14</v>
      </c>
      <c r="AW454" s="2">
        <v>5</v>
      </c>
      <c r="AX454" s="2" t="s">
        <v>7891</v>
      </c>
      <c r="AY454" s="2" t="s">
        <v>7891</v>
      </c>
      <c r="AZ454" s="2" t="s">
        <v>7891</v>
      </c>
      <c r="BA454" s="2" t="s">
        <v>7891</v>
      </c>
      <c r="BB454" s="2" t="s">
        <v>7891</v>
      </c>
      <c r="BC454" s="2" t="s">
        <v>7891</v>
      </c>
      <c r="BD454" s="2">
        <v>1557988320966540</v>
      </c>
      <c r="BE454" s="2" t="s">
        <v>11207</v>
      </c>
      <c r="BF454" s="2" t="s">
        <v>7891</v>
      </c>
      <c r="BG454" s="2" t="s">
        <v>7891</v>
      </c>
      <c r="BH454" s="2" t="s">
        <v>7891</v>
      </c>
      <c r="BI454" s="2" t="s">
        <v>7891</v>
      </c>
      <c r="BJ454" s="2" t="s">
        <v>7891</v>
      </c>
      <c r="BK454" s="2" t="s">
        <v>7891</v>
      </c>
      <c r="BL454" s="2" t="s">
        <v>7891</v>
      </c>
      <c r="BM454" s="2">
        <v>33118444</v>
      </c>
      <c r="BN454" s="2" t="s">
        <v>7891</v>
      </c>
      <c r="BO454" s="2" t="s">
        <v>7891</v>
      </c>
      <c r="BP454" s="2" t="s">
        <v>7891</v>
      </c>
      <c r="BQ454" s="2" t="s">
        <v>7891</v>
      </c>
      <c r="BR454" s="2" t="s">
        <v>11208</v>
      </c>
    </row>
    <row r="455" spans="1:70" s="2" customFormat="1" ht="13" x14ac:dyDescent="0.3">
      <c r="A455" s="2" t="s">
        <v>11407</v>
      </c>
      <c r="B455" s="2" t="s">
        <v>8464</v>
      </c>
      <c r="C455" s="9" t="s">
        <v>7891</v>
      </c>
      <c r="D455" s="2" t="s">
        <v>8465</v>
      </c>
      <c r="E455" s="2" t="s">
        <v>8466</v>
      </c>
      <c r="U455" s="2" t="s">
        <v>7891</v>
      </c>
      <c r="V455" s="2" t="s">
        <v>8467</v>
      </c>
      <c r="W455" s="2" t="s">
        <v>7891</v>
      </c>
      <c r="X455" s="2" t="s">
        <v>7891</v>
      </c>
      <c r="Y455" s="2" t="s">
        <v>7891</v>
      </c>
      <c r="Z455" s="2" t="s">
        <v>7891</v>
      </c>
      <c r="AA455" s="2" t="s">
        <v>7891</v>
      </c>
      <c r="AB455" s="2" t="s">
        <v>8468</v>
      </c>
      <c r="AC455" s="2" t="s">
        <v>7891</v>
      </c>
      <c r="AD455" s="2" t="s">
        <v>7891</v>
      </c>
      <c r="AE455" s="2" t="s">
        <v>7891</v>
      </c>
      <c r="AF455" s="2" t="s">
        <v>7891</v>
      </c>
      <c r="AG455" s="2" t="s">
        <v>7891</v>
      </c>
      <c r="AH455" s="2" t="s">
        <v>7891</v>
      </c>
      <c r="AI455" s="2" t="s">
        <v>7891</v>
      </c>
      <c r="AJ455" s="2" t="s">
        <v>7891</v>
      </c>
      <c r="AK455" s="2" t="s">
        <v>7891</v>
      </c>
      <c r="AL455" s="2" t="s">
        <v>7891</v>
      </c>
      <c r="AM455" s="2" t="s">
        <v>7891</v>
      </c>
      <c r="AN455" s="2" t="s">
        <v>7891</v>
      </c>
      <c r="AO455" s="2" t="s">
        <v>7891</v>
      </c>
      <c r="AP455" s="2" t="s">
        <v>8469</v>
      </c>
      <c r="AQ455" s="2" t="s">
        <v>7891</v>
      </c>
      <c r="AR455" s="2" t="s">
        <v>7891</v>
      </c>
      <c r="AS455" s="2" t="s">
        <v>7891</v>
      </c>
      <c r="AT455" s="2" t="s">
        <v>8470</v>
      </c>
      <c r="AU455" s="2">
        <v>2022</v>
      </c>
      <c r="AV455" s="2">
        <v>23</v>
      </c>
      <c r="AW455" s="2">
        <v>1</v>
      </c>
      <c r="AX455" s="2" t="s">
        <v>7891</v>
      </c>
      <c r="AY455" s="2" t="s">
        <v>7891</v>
      </c>
      <c r="AZ455" s="2" t="s">
        <v>7891</v>
      </c>
      <c r="BA455" s="2" t="s">
        <v>7891</v>
      </c>
      <c r="BB455" s="2" t="s">
        <v>7891</v>
      </c>
      <c r="BC455" s="2" t="s">
        <v>7891</v>
      </c>
      <c r="BD455" s="2">
        <v>110</v>
      </c>
      <c r="BE455" s="2" t="s">
        <v>8471</v>
      </c>
      <c r="BF455" s="2" t="s">
        <v>7891</v>
      </c>
      <c r="BG455" s="2" t="s">
        <v>7891</v>
      </c>
      <c r="BH455" s="2" t="s">
        <v>7891</v>
      </c>
      <c r="BI455" s="2" t="s">
        <v>7891</v>
      </c>
      <c r="BJ455" s="2" t="s">
        <v>7891</v>
      </c>
      <c r="BK455" s="2" t="s">
        <v>7891</v>
      </c>
      <c r="BL455" s="2" t="s">
        <v>7891</v>
      </c>
      <c r="BM455" s="2">
        <v>35115023</v>
      </c>
      <c r="BN455" s="2" t="s">
        <v>7891</v>
      </c>
      <c r="BO455" s="2" t="s">
        <v>7891</v>
      </c>
      <c r="BP455" s="2" t="s">
        <v>7891</v>
      </c>
      <c r="BQ455" s="2" t="s">
        <v>7891</v>
      </c>
      <c r="BR455" s="2" t="s">
        <v>8472</v>
      </c>
    </row>
    <row r="456" spans="1:70" s="2" customFormat="1" ht="13" x14ac:dyDescent="0.3">
      <c r="A456" s="2" t="s">
        <v>3856</v>
      </c>
      <c r="B456" s="2" t="s">
        <v>2436</v>
      </c>
      <c r="C456" s="9">
        <v>2021</v>
      </c>
      <c r="D456" s="2" t="s">
        <v>2435</v>
      </c>
      <c r="E456" s="2" t="s">
        <v>139</v>
      </c>
      <c r="F456" s="2" t="s">
        <v>2440</v>
      </c>
      <c r="G456" s="2" t="str">
        <f>"00332917"</f>
        <v>00332917</v>
      </c>
      <c r="I456" s="2" t="str">
        <f>"20210701"</f>
        <v>20210701</v>
      </c>
      <c r="J456" s="2">
        <v>51</v>
      </c>
      <c r="K456" s="2">
        <v>9</v>
      </c>
      <c r="L456" s="2">
        <v>1587</v>
      </c>
      <c r="M456" s="2">
        <v>2</v>
      </c>
      <c r="N456" s="2" t="s">
        <v>2437</v>
      </c>
      <c r="O456" s="2" t="s">
        <v>2438</v>
      </c>
      <c r="P456" s="2" t="s">
        <v>466</v>
      </c>
      <c r="Q456" s="2" t="s">
        <v>2358</v>
      </c>
      <c r="R456" s="2" t="s">
        <v>2439</v>
      </c>
      <c r="T456" s="2" t="s">
        <v>2440</v>
      </c>
      <c r="U456" s="2" t="s">
        <v>2441</v>
      </c>
    </row>
    <row r="457" spans="1:70" s="2" customFormat="1" ht="13" x14ac:dyDescent="0.3">
      <c r="A457" s="2" t="s">
        <v>323</v>
      </c>
      <c r="B457" s="2" t="s">
        <v>266</v>
      </c>
      <c r="C457" s="6">
        <v>2021</v>
      </c>
      <c r="D457" s="2" t="s">
        <v>264</v>
      </c>
      <c r="E457" s="2" t="s">
        <v>272</v>
      </c>
      <c r="F457" s="2" t="s">
        <v>265</v>
      </c>
      <c r="G457" s="2" t="s">
        <v>267</v>
      </c>
      <c r="H457" s="2" t="s">
        <v>268</v>
      </c>
      <c r="I457" s="2" t="s">
        <v>14</v>
      </c>
      <c r="J457" s="2" t="s">
        <v>269</v>
      </c>
      <c r="L457" s="2" t="s">
        <v>270</v>
      </c>
      <c r="M457" s="2" t="s">
        <v>89</v>
      </c>
      <c r="N457" s="2" t="s">
        <v>18</v>
      </c>
      <c r="O457" s="2" t="s">
        <v>18</v>
      </c>
      <c r="P457" s="2" t="s">
        <v>271</v>
      </c>
      <c r="Q457" s="2" t="s">
        <v>240</v>
      </c>
      <c r="R457" s="2" t="s">
        <v>241</v>
      </c>
      <c r="T457" s="2" t="s">
        <v>23</v>
      </c>
      <c r="U457" s="2" t="s">
        <v>273</v>
      </c>
      <c r="V457" s="2" t="s">
        <v>274</v>
      </c>
      <c r="W457" s="2" t="s">
        <v>275</v>
      </c>
      <c r="Y457" s="2" t="s">
        <v>276</v>
      </c>
      <c r="Z457" s="2" t="s">
        <v>277</v>
      </c>
      <c r="AA457" s="2" t="s">
        <v>275</v>
      </c>
      <c r="AB457" s="2" t="s">
        <v>278</v>
      </c>
      <c r="AC457" s="2" t="s">
        <v>30</v>
      </c>
    </row>
    <row r="458" spans="1:70" s="2" customFormat="1" ht="13" x14ac:dyDescent="0.3">
      <c r="A458" s="2" t="s">
        <v>7323</v>
      </c>
      <c r="B458" s="2" t="s">
        <v>7221</v>
      </c>
      <c r="C458" s="9">
        <v>2022</v>
      </c>
      <c r="D458" s="2" t="s">
        <v>7222</v>
      </c>
      <c r="E458" s="2" t="s">
        <v>1756</v>
      </c>
      <c r="G458" s="2">
        <v>59</v>
      </c>
      <c r="H458" s="2">
        <v>1</v>
      </c>
      <c r="J458" s="2">
        <v>3</v>
      </c>
      <c r="K458" s="2">
        <v>12</v>
      </c>
      <c r="N458" s="2" t="s">
        <v>7223</v>
      </c>
      <c r="O458" s="2" t="s">
        <v>7224</v>
      </c>
      <c r="P458" s="2" t="s">
        <v>7225</v>
      </c>
      <c r="Q458" s="2" t="s">
        <v>7218</v>
      </c>
      <c r="R458" s="2" t="s">
        <v>7226</v>
      </c>
      <c r="S458" s="2" t="s">
        <v>7219</v>
      </c>
      <c r="T458" s="2" t="s">
        <v>7227</v>
      </c>
    </row>
    <row r="459" spans="1:70" s="2" customFormat="1" ht="13" x14ac:dyDescent="0.3">
      <c r="A459" s="2" t="s">
        <v>11404</v>
      </c>
      <c r="B459" s="2" t="s">
        <v>11082</v>
      </c>
      <c r="C459" s="9" t="s">
        <v>7891</v>
      </c>
      <c r="D459" s="2" t="s">
        <v>11083</v>
      </c>
      <c r="E459" s="2" t="s">
        <v>11084</v>
      </c>
      <c r="U459" s="2" t="s">
        <v>7891</v>
      </c>
      <c r="V459" s="2" t="s">
        <v>11085</v>
      </c>
      <c r="W459" s="2" t="s">
        <v>7891</v>
      </c>
      <c r="X459" s="2" t="s">
        <v>7891</v>
      </c>
      <c r="Y459" s="2" t="s">
        <v>7891</v>
      </c>
      <c r="Z459" s="2" t="s">
        <v>7891</v>
      </c>
      <c r="AA459" s="2" t="s">
        <v>7891</v>
      </c>
      <c r="AB459" s="2" t="s">
        <v>11086</v>
      </c>
      <c r="AC459" s="2" t="s">
        <v>7891</v>
      </c>
      <c r="AD459" s="2" t="s">
        <v>7891</v>
      </c>
      <c r="AE459" s="2" t="s">
        <v>7891</v>
      </c>
      <c r="AF459" s="2" t="s">
        <v>7891</v>
      </c>
      <c r="AG459" s="2" t="s">
        <v>7891</v>
      </c>
      <c r="AH459" s="2" t="s">
        <v>7891</v>
      </c>
      <c r="AI459" s="2" t="s">
        <v>7891</v>
      </c>
      <c r="AJ459" s="2" t="s">
        <v>7891</v>
      </c>
      <c r="AK459" s="2" t="s">
        <v>7891</v>
      </c>
      <c r="AL459" s="2" t="s">
        <v>7891</v>
      </c>
      <c r="AM459" s="2" t="s">
        <v>7891</v>
      </c>
      <c r="AN459" s="2" t="s">
        <v>7891</v>
      </c>
      <c r="AO459" s="2" t="s">
        <v>11087</v>
      </c>
      <c r="AP459" s="2" t="s">
        <v>11088</v>
      </c>
      <c r="AQ459" s="2" t="s">
        <v>7891</v>
      </c>
      <c r="AR459" s="2" t="s">
        <v>7891</v>
      </c>
      <c r="AS459" s="2" t="s">
        <v>7891</v>
      </c>
      <c r="AT459" s="2" t="s">
        <v>8907</v>
      </c>
      <c r="AU459" s="2">
        <v>2020</v>
      </c>
      <c r="AV459" s="2">
        <v>32</v>
      </c>
      <c r="AW459" s="2">
        <v>8</v>
      </c>
      <c r="AX459" s="2" t="s">
        <v>7891</v>
      </c>
      <c r="AY459" s="2" t="s">
        <v>7891</v>
      </c>
      <c r="AZ459" s="2" t="s">
        <v>7891</v>
      </c>
      <c r="BA459" s="2" t="s">
        <v>7891</v>
      </c>
      <c r="BB459" s="2">
        <v>463</v>
      </c>
      <c r="BC459" s="2">
        <v>466</v>
      </c>
      <c r="BD459" s="2">
        <v>1010539520965449</v>
      </c>
      <c r="BE459" s="2" t="s">
        <v>11089</v>
      </c>
      <c r="BF459" s="2" t="s">
        <v>7891</v>
      </c>
      <c r="BG459" s="2" t="s">
        <v>11067</v>
      </c>
      <c r="BH459" s="2" t="s">
        <v>7891</v>
      </c>
      <c r="BI459" s="2" t="s">
        <v>7891</v>
      </c>
      <c r="BJ459" s="2" t="s">
        <v>7891</v>
      </c>
      <c r="BK459" s="2" t="s">
        <v>7891</v>
      </c>
      <c r="BL459" s="2" t="s">
        <v>7891</v>
      </c>
      <c r="BM459" s="2">
        <v>33070620</v>
      </c>
      <c r="BN459" s="2" t="s">
        <v>7891</v>
      </c>
      <c r="BO459" s="2" t="s">
        <v>7891</v>
      </c>
      <c r="BP459" s="2" t="s">
        <v>7891</v>
      </c>
      <c r="BQ459" s="2" t="s">
        <v>7891</v>
      </c>
      <c r="BR459" s="2" t="s">
        <v>11090</v>
      </c>
    </row>
    <row r="460" spans="1:70" s="2" customFormat="1" ht="13" x14ac:dyDescent="0.3">
      <c r="A460" s="2" t="s">
        <v>11411</v>
      </c>
      <c r="B460" s="2" t="s">
        <v>11427</v>
      </c>
      <c r="C460" s="9" t="s">
        <v>7891</v>
      </c>
      <c r="D460" s="2" t="s">
        <v>7388</v>
      </c>
      <c r="E460" s="2" t="s">
        <v>11337</v>
      </c>
      <c r="U460" s="2" t="s">
        <v>7891</v>
      </c>
      <c r="V460" s="2" t="s">
        <v>11428</v>
      </c>
      <c r="W460" s="2" t="s">
        <v>7891</v>
      </c>
      <c r="X460" s="2" t="s">
        <v>7891</v>
      </c>
      <c r="Y460" s="2" t="s">
        <v>7891</v>
      </c>
      <c r="Z460" s="2" t="s">
        <v>7891</v>
      </c>
      <c r="AA460" s="2" t="s">
        <v>7891</v>
      </c>
      <c r="AB460" s="2" t="s">
        <v>7891</v>
      </c>
      <c r="AC460" s="2" t="s">
        <v>7891</v>
      </c>
      <c r="AD460" s="2" t="s">
        <v>7891</v>
      </c>
      <c r="AE460" s="2" t="s">
        <v>7891</v>
      </c>
      <c r="AF460" s="2" t="s">
        <v>7891</v>
      </c>
      <c r="AG460" s="2" t="s">
        <v>7891</v>
      </c>
      <c r="AH460" s="2" t="s">
        <v>7891</v>
      </c>
      <c r="AI460" s="2" t="s">
        <v>7891</v>
      </c>
      <c r="AJ460" s="2" t="s">
        <v>7891</v>
      </c>
      <c r="AK460" s="2" t="s">
        <v>7891</v>
      </c>
      <c r="AL460" s="2" t="s">
        <v>7891</v>
      </c>
      <c r="AM460" s="2" t="s">
        <v>7891</v>
      </c>
      <c r="AN460" s="2" t="s">
        <v>7891</v>
      </c>
      <c r="AO460" s="2" t="s">
        <v>11339</v>
      </c>
      <c r="AP460" s="2" t="s">
        <v>11340</v>
      </c>
      <c r="AQ460" s="2" t="s">
        <v>7891</v>
      </c>
      <c r="AR460" s="2" t="s">
        <v>7891</v>
      </c>
      <c r="AS460" s="2" t="s">
        <v>7891</v>
      </c>
      <c r="AT460" s="2" t="s">
        <v>7945</v>
      </c>
      <c r="AU460" s="2">
        <v>2022</v>
      </c>
      <c r="AV460" s="2">
        <v>18</v>
      </c>
      <c r="AW460" s="2">
        <v>2</v>
      </c>
      <c r="AX460" s="2" t="s">
        <v>7891</v>
      </c>
      <c r="AY460" s="2" t="s">
        <v>7891</v>
      </c>
      <c r="AZ460" s="2" t="s">
        <v>7891</v>
      </c>
      <c r="BA460" s="2" t="s">
        <v>7891</v>
      </c>
      <c r="BB460" s="2" t="s">
        <v>7891</v>
      </c>
      <c r="BC460" s="2" t="s">
        <v>7891</v>
      </c>
      <c r="BD460" s="2">
        <v>39</v>
      </c>
      <c r="BE460" s="2" t="s">
        <v>11429</v>
      </c>
      <c r="BF460" s="2" t="s">
        <v>7891</v>
      </c>
      <c r="BG460" s="2" t="s">
        <v>7891</v>
      </c>
      <c r="BH460" s="2" t="s">
        <v>7891</v>
      </c>
      <c r="BI460" s="2" t="s">
        <v>7891</v>
      </c>
      <c r="BJ460" s="2" t="s">
        <v>7891</v>
      </c>
      <c r="BK460" s="2" t="s">
        <v>7891</v>
      </c>
      <c r="BL460" s="2" t="s">
        <v>7891</v>
      </c>
      <c r="BM460" s="2" t="s">
        <v>7891</v>
      </c>
      <c r="BN460" s="2" t="s">
        <v>7891</v>
      </c>
      <c r="BO460" s="2" t="s">
        <v>7891</v>
      </c>
      <c r="BP460" s="2" t="s">
        <v>7891</v>
      </c>
      <c r="BQ460" s="2" t="s">
        <v>7891</v>
      </c>
      <c r="BR460" s="2" t="s">
        <v>11430</v>
      </c>
    </row>
    <row r="461" spans="1:70" s="2" customFormat="1" ht="13" x14ac:dyDescent="0.3">
      <c r="A461" s="2" t="s">
        <v>6816</v>
      </c>
      <c r="B461" s="2" t="s">
        <v>5089</v>
      </c>
      <c r="C461" s="9">
        <v>2021</v>
      </c>
      <c r="D461" s="2" t="s">
        <v>5088</v>
      </c>
      <c r="E461" s="2" t="s">
        <v>4137</v>
      </c>
      <c r="G461" s="2" t="s">
        <v>5090</v>
      </c>
      <c r="H461" s="2" t="s">
        <v>5091</v>
      </c>
      <c r="K461" s="11">
        <v>44349</v>
      </c>
      <c r="L461" s="2" t="s">
        <v>5092</v>
      </c>
      <c r="N461" s="2" t="s">
        <v>5093</v>
      </c>
    </row>
    <row r="462" spans="1:70" s="2" customFormat="1" ht="13" x14ac:dyDescent="0.3">
      <c r="A462" s="2" t="s">
        <v>11410</v>
      </c>
      <c r="B462" s="2" t="s">
        <v>11755</v>
      </c>
      <c r="C462" s="9" t="s">
        <v>7891</v>
      </c>
      <c r="D462" s="2" t="s">
        <v>7114</v>
      </c>
      <c r="E462" s="2" t="s">
        <v>9523</v>
      </c>
      <c r="U462" s="2" t="s">
        <v>7891</v>
      </c>
      <c r="V462" s="2" t="s">
        <v>11756</v>
      </c>
      <c r="W462" s="2" t="s">
        <v>7891</v>
      </c>
      <c r="X462" s="2" t="s">
        <v>7891</v>
      </c>
      <c r="Y462" s="2" t="s">
        <v>7891</v>
      </c>
      <c r="Z462" s="2" t="s">
        <v>7891</v>
      </c>
      <c r="AA462" s="2" t="s">
        <v>11757</v>
      </c>
      <c r="AB462" s="2" t="s">
        <v>11758</v>
      </c>
      <c r="AC462" s="2" t="s">
        <v>7891</v>
      </c>
      <c r="AD462" s="2" t="s">
        <v>7891</v>
      </c>
      <c r="AE462" s="2" t="s">
        <v>7891</v>
      </c>
      <c r="AF462" s="2" t="s">
        <v>7891</v>
      </c>
      <c r="AG462" s="2" t="s">
        <v>7891</v>
      </c>
      <c r="AH462" s="2" t="s">
        <v>7891</v>
      </c>
      <c r="AI462" s="2" t="s">
        <v>7891</v>
      </c>
      <c r="AJ462" s="2" t="s">
        <v>7891</v>
      </c>
      <c r="AK462" s="2" t="s">
        <v>7891</v>
      </c>
      <c r="AL462" s="2" t="s">
        <v>7891</v>
      </c>
      <c r="AM462" s="2" t="s">
        <v>7891</v>
      </c>
      <c r="AN462" s="2" t="s">
        <v>7891</v>
      </c>
      <c r="AO462" s="2" t="s">
        <v>7891</v>
      </c>
      <c r="AP462" s="2" t="s">
        <v>9526</v>
      </c>
      <c r="AQ462" s="2" t="s">
        <v>7891</v>
      </c>
      <c r="AR462" s="2" t="s">
        <v>7891</v>
      </c>
      <c r="AS462" s="2" t="s">
        <v>7891</v>
      </c>
      <c r="AT462" s="2" t="s">
        <v>7895</v>
      </c>
      <c r="AU462" s="2">
        <v>2021</v>
      </c>
      <c r="AV462" s="2">
        <v>11</v>
      </c>
      <c r="AW462" s="2">
        <v>8</v>
      </c>
      <c r="AX462" s="2" t="s">
        <v>7891</v>
      </c>
      <c r="AY462" s="2" t="s">
        <v>7891</v>
      </c>
      <c r="AZ462" s="2" t="s">
        <v>7891</v>
      </c>
      <c r="BA462" s="2" t="s">
        <v>7891</v>
      </c>
      <c r="BB462" s="2" t="s">
        <v>7891</v>
      </c>
      <c r="BC462" s="2" t="s">
        <v>7891</v>
      </c>
      <c r="BD462" s="2">
        <v>1228</v>
      </c>
      <c r="BE462" s="2" t="s">
        <v>7120</v>
      </c>
      <c r="BF462" s="2" t="s">
        <v>7891</v>
      </c>
      <c r="BG462" s="2" t="s">
        <v>7891</v>
      </c>
      <c r="BH462" s="2" t="s">
        <v>7891</v>
      </c>
      <c r="BI462" s="2" t="s">
        <v>7891</v>
      </c>
      <c r="BJ462" s="2" t="s">
        <v>7891</v>
      </c>
      <c r="BK462" s="2" t="s">
        <v>7891</v>
      </c>
      <c r="BL462" s="2" t="s">
        <v>7891</v>
      </c>
      <c r="BM462" s="2">
        <v>34439893</v>
      </c>
      <c r="BN462" s="2" t="s">
        <v>7891</v>
      </c>
      <c r="BO462" s="2" t="s">
        <v>7891</v>
      </c>
      <c r="BP462" s="2" t="s">
        <v>7891</v>
      </c>
      <c r="BQ462" s="2" t="s">
        <v>7891</v>
      </c>
      <c r="BR462" s="2" t="s">
        <v>11759</v>
      </c>
    </row>
    <row r="463" spans="1:70" s="2" customFormat="1" ht="13" x14ac:dyDescent="0.3">
      <c r="A463" s="2" t="s">
        <v>3856</v>
      </c>
      <c r="B463" s="2" t="s">
        <v>3624</v>
      </c>
      <c r="C463" s="9">
        <v>2021</v>
      </c>
      <c r="D463" s="2" t="s">
        <v>3623</v>
      </c>
      <c r="E463" s="2" t="s">
        <v>2642</v>
      </c>
      <c r="F463" s="2" t="s">
        <v>3628</v>
      </c>
      <c r="G463" s="2" t="str">
        <f>"19326203"</f>
        <v>19326203</v>
      </c>
      <c r="I463" s="2" t="str">
        <f>"20210702"</f>
        <v>20210702</v>
      </c>
      <c r="J463" s="2">
        <v>16</v>
      </c>
      <c r="K463" s="2">
        <v>7</v>
      </c>
      <c r="N463" s="2" t="s">
        <v>3625</v>
      </c>
      <c r="O463" s="2" t="s">
        <v>3626</v>
      </c>
      <c r="P463" s="2" t="s">
        <v>2645</v>
      </c>
      <c r="Q463" s="2" t="s">
        <v>1495</v>
      </c>
      <c r="R463" s="2" t="s">
        <v>3627</v>
      </c>
      <c r="T463" s="2" t="s">
        <v>3628</v>
      </c>
      <c r="U463" s="2" t="s">
        <v>3629</v>
      </c>
    </row>
    <row r="464" spans="1:70" s="2" customFormat="1" ht="13" x14ac:dyDescent="0.3">
      <c r="A464" s="2" t="s">
        <v>6816</v>
      </c>
      <c r="B464" s="2" t="s">
        <v>5861</v>
      </c>
      <c r="C464" s="9">
        <v>2021</v>
      </c>
      <c r="D464" s="2" t="s">
        <v>5860</v>
      </c>
      <c r="E464" s="2" t="s">
        <v>5864</v>
      </c>
      <c r="G464" s="2" t="s">
        <v>5862</v>
      </c>
      <c r="H464" s="2" t="s">
        <v>5863</v>
      </c>
      <c r="K464" s="11">
        <v>44384</v>
      </c>
      <c r="N464" s="2" t="s">
        <v>5865</v>
      </c>
    </row>
    <row r="465" spans="1:70" s="2" customFormat="1" ht="13" x14ac:dyDescent="0.3">
      <c r="A465" s="2" t="s">
        <v>3856</v>
      </c>
      <c r="B465" s="2" t="s">
        <v>3444</v>
      </c>
      <c r="C465" s="9">
        <v>2022</v>
      </c>
      <c r="D465" s="2" t="s">
        <v>3443</v>
      </c>
      <c r="E465" s="2" t="s">
        <v>3445</v>
      </c>
      <c r="F465" s="2" t="s">
        <v>3448</v>
      </c>
      <c r="G465" s="2" t="str">
        <f>"10503307"</f>
        <v>10503307</v>
      </c>
      <c r="I465" s="2" t="str">
        <f>"20220113"</f>
        <v>20220113</v>
      </c>
      <c r="N465" s="2" t="s">
        <v>3446</v>
      </c>
      <c r="O465" s="2" t="s">
        <v>3447</v>
      </c>
      <c r="P465" s="2" t="s">
        <v>2118</v>
      </c>
      <c r="Q465" s="2" t="s">
        <v>2054</v>
      </c>
      <c r="R465" s="2" t="s">
        <v>2055</v>
      </c>
      <c r="T465" s="2" t="s">
        <v>3448</v>
      </c>
      <c r="U465" s="2" t="s">
        <v>3449</v>
      </c>
    </row>
    <row r="466" spans="1:70" s="2" customFormat="1" ht="13" x14ac:dyDescent="0.3">
      <c r="A466" s="2" t="s">
        <v>3936</v>
      </c>
      <c r="B466" s="2" t="s">
        <v>3921</v>
      </c>
      <c r="C466" s="9">
        <v>2021</v>
      </c>
      <c r="D466" s="2" t="s">
        <v>3920</v>
      </c>
      <c r="E466" s="2" t="s">
        <v>2338</v>
      </c>
      <c r="F466" s="2" t="s">
        <v>3924</v>
      </c>
      <c r="G466" s="2" t="str">
        <f>"10461310"</f>
        <v>10461310</v>
      </c>
      <c r="I466" s="2" t="str">
        <f>"20210106"</f>
        <v>20210106</v>
      </c>
      <c r="N466" s="2" t="s">
        <v>3922</v>
      </c>
      <c r="O466" s="2" t="s">
        <v>3923</v>
      </c>
      <c r="P466" s="2" t="s">
        <v>2108</v>
      </c>
      <c r="Q466" s="2" t="s">
        <v>2054</v>
      </c>
      <c r="R466" s="2" t="s">
        <v>2055</v>
      </c>
      <c r="T466" s="2" t="s">
        <v>3924</v>
      </c>
      <c r="U466" s="2" t="s">
        <v>3925</v>
      </c>
    </row>
    <row r="467" spans="1:70" s="2" customFormat="1" ht="13" x14ac:dyDescent="0.3">
      <c r="A467" s="2" t="s">
        <v>11404</v>
      </c>
      <c r="B467" s="2" t="s">
        <v>9016</v>
      </c>
      <c r="C467" s="9" t="s">
        <v>7891</v>
      </c>
      <c r="D467" s="2" t="s">
        <v>6153</v>
      </c>
      <c r="E467" s="2" t="s">
        <v>9017</v>
      </c>
      <c r="U467" s="2" t="s">
        <v>7891</v>
      </c>
      <c r="V467" s="2" t="s">
        <v>9018</v>
      </c>
      <c r="W467" s="2" t="s">
        <v>7891</v>
      </c>
      <c r="X467" s="2" t="s">
        <v>7891</v>
      </c>
      <c r="Y467" s="2" t="s">
        <v>7891</v>
      </c>
      <c r="Z467" s="2" t="s">
        <v>7891</v>
      </c>
      <c r="AA467" s="2" t="s">
        <v>7891</v>
      </c>
      <c r="AB467" s="2" t="s">
        <v>9019</v>
      </c>
      <c r="AC467" s="2" t="s">
        <v>7891</v>
      </c>
      <c r="AD467" s="2" t="s">
        <v>7891</v>
      </c>
      <c r="AE467" s="2" t="s">
        <v>7891</v>
      </c>
      <c r="AF467" s="2" t="s">
        <v>7891</v>
      </c>
      <c r="AG467" s="2" t="s">
        <v>7891</v>
      </c>
      <c r="AH467" s="2" t="s">
        <v>7891</v>
      </c>
      <c r="AI467" s="2" t="s">
        <v>7891</v>
      </c>
      <c r="AJ467" s="2" t="s">
        <v>7891</v>
      </c>
      <c r="AK467" s="2" t="s">
        <v>7891</v>
      </c>
      <c r="AL467" s="2" t="s">
        <v>7891</v>
      </c>
      <c r="AM467" s="2" t="s">
        <v>7891</v>
      </c>
      <c r="AN467" s="2" t="s">
        <v>7891</v>
      </c>
      <c r="AO467" s="2" t="s">
        <v>9020</v>
      </c>
      <c r="AP467" s="2" t="s">
        <v>9021</v>
      </c>
      <c r="AQ467" s="2" t="s">
        <v>7891</v>
      </c>
      <c r="AR467" s="2" t="s">
        <v>7891</v>
      </c>
      <c r="AS467" s="2" t="s">
        <v>7891</v>
      </c>
      <c r="AT467" s="2" t="s">
        <v>8621</v>
      </c>
      <c r="AU467" s="2">
        <v>2022</v>
      </c>
      <c r="AV467" s="2">
        <v>22</v>
      </c>
      <c r="AW467" s="2">
        <v>1</v>
      </c>
      <c r="AX467" s="2" t="s">
        <v>7891</v>
      </c>
      <c r="AY467" s="2" t="s">
        <v>7891</v>
      </c>
      <c r="AZ467" s="2" t="s">
        <v>7891</v>
      </c>
      <c r="BA467" s="2" t="s">
        <v>7891</v>
      </c>
      <c r="BB467" s="2">
        <v>63</v>
      </c>
      <c r="BC467" s="2">
        <v>66</v>
      </c>
      <c r="BD467" s="2" t="s">
        <v>7891</v>
      </c>
      <c r="BE467" s="2" t="s">
        <v>6159</v>
      </c>
      <c r="BF467" s="2" t="s">
        <v>7891</v>
      </c>
      <c r="BG467" s="2" t="s">
        <v>9007</v>
      </c>
      <c r="BH467" s="2" t="s">
        <v>7891</v>
      </c>
      <c r="BI467" s="2" t="s">
        <v>7891</v>
      </c>
      <c r="BJ467" s="2" t="s">
        <v>7891</v>
      </c>
      <c r="BK467" s="2" t="s">
        <v>7891</v>
      </c>
      <c r="BL467" s="2" t="s">
        <v>7891</v>
      </c>
      <c r="BM467" s="2">
        <v>34643856</v>
      </c>
      <c r="BN467" s="2" t="s">
        <v>7891</v>
      </c>
      <c r="BO467" s="2" t="s">
        <v>7891</v>
      </c>
      <c r="BP467" s="2" t="s">
        <v>7891</v>
      </c>
      <c r="BQ467" s="2" t="s">
        <v>7891</v>
      </c>
      <c r="BR467" s="2" t="s">
        <v>9022</v>
      </c>
    </row>
    <row r="468" spans="1:70" s="2" customFormat="1" ht="13" x14ac:dyDescent="0.3">
      <c r="A468" s="2" t="s">
        <v>1827</v>
      </c>
      <c r="B468" s="2" t="s">
        <v>1618</v>
      </c>
      <c r="C468" s="10">
        <v>2022</v>
      </c>
      <c r="D468" s="2" t="s">
        <v>1617</v>
      </c>
      <c r="E468" s="2" t="s">
        <v>1619</v>
      </c>
      <c r="F468" s="2" t="s">
        <v>1622</v>
      </c>
      <c r="G468" s="2" t="str">
        <f>"21501319"</f>
        <v>21501319</v>
      </c>
      <c r="I468" s="2" t="str">
        <f>"4/22/2022"</f>
        <v>4/22/2022</v>
      </c>
      <c r="L468" s="2">
        <v>1</v>
      </c>
      <c r="M468" s="2">
        <v>9</v>
      </c>
      <c r="N468" s="2">
        <v>156466141</v>
      </c>
      <c r="O468" s="2" t="s">
        <v>1620</v>
      </c>
      <c r="P468" s="2" t="s">
        <v>481</v>
      </c>
      <c r="Q468" s="2" t="s">
        <v>507</v>
      </c>
      <c r="R468" s="2" t="s">
        <v>1621</v>
      </c>
      <c r="U468" s="2" t="s">
        <v>1623</v>
      </c>
    </row>
    <row r="469" spans="1:70" s="2" customFormat="1" ht="13" x14ac:dyDescent="0.3">
      <c r="A469" s="2" t="s">
        <v>11412</v>
      </c>
      <c r="B469" s="2" t="s">
        <v>10588</v>
      </c>
      <c r="C469" s="9" t="s">
        <v>7891</v>
      </c>
      <c r="D469" s="2" t="s">
        <v>10589</v>
      </c>
      <c r="E469" s="2" t="s">
        <v>10590</v>
      </c>
      <c r="U469" s="2" t="s">
        <v>7891</v>
      </c>
      <c r="V469" s="2" t="s">
        <v>10591</v>
      </c>
      <c r="W469" s="2" t="s">
        <v>7891</v>
      </c>
      <c r="X469" s="2" t="s">
        <v>7891</v>
      </c>
      <c r="Y469" s="2" t="s">
        <v>7891</v>
      </c>
      <c r="Z469" s="2" t="s">
        <v>7891</v>
      </c>
      <c r="AA469" s="2" t="s">
        <v>10592</v>
      </c>
      <c r="AB469" s="2" t="s">
        <v>10593</v>
      </c>
      <c r="AC469" s="2" t="s">
        <v>7891</v>
      </c>
      <c r="AD469" s="2" t="s">
        <v>7891</v>
      </c>
      <c r="AE469" s="2" t="s">
        <v>7891</v>
      </c>
      <c r="AF469" s="2" t="s">
        <v>7891</v>
      </c>
      <c r="AG469" s="2" t="s">
        <v>7891</v>
      </c>
      <c r="AH469" s="2" t="s">
        <v>7891</v>
      </c>
      <c r="AI469" s="2" t="s">
        <v>7891</v>
      </c>
      <c r="AJ469" s="2" t="s">
        <v>7891</v>
      </c>
      <c r="AK469" s="2" t="s">
        <v>7891</v>
      </c>
      <c r="AL469" s="2" t="s">
        <v>7891</v>
      </c>
      <c r="AM469" s="2" t="s">
        <v>7891</v>
      </c>
      <c r="AN469" s="2" t="s">
        <v>7891</v>
      </c>
      <c r="AO469" s="2" t="s">
        <v>10594</v>
      </c>
      <c r="AP469" s="2" t="s">
        <v>10595</v>
      </c>
      <c r="AQ469" s="2" t="s">
        <v>7891</v>
      </c>
      <c r="AR469" s="2" t="s">
        <v>7891</v>
      </c>
      <c r="AS469" s="2" t="s">
        <v>7891</v>
      </c>
      <c r="AT469" s="2" t="s">
        <v>7891</v>
      </c>
      <c r="AU469" s="2">
        <v>2021</v>
      </c>
      <c r="AV469" s="2">
        <v>14</v>
      </c>
      <c r="AW469" s="2">
        <v>3</v>
      </c>
      <c r="AX469" s="2" t="s">
        <v>7891</v>
      </c>
      <c r="AY469" s="2" t="s">
        <v>7891</v>
      </c>
      <c r="AZ469" s="2" t="s">
        <v>7891</v>
      </c>
      <c r="BA469" s="2" t="s">
        <v>7891</v>
      </c>
      <c r="BB469" s="2">
        <v>183</v>
      </c>
      <c r="BC469" s="2">
        <v>201</v>
      </c>
      <c r="BD469" s="2" t="s">
        <v>7891</v>
      </c>
      <c r="BE469" s="2" t="s">
        <v>10596</v>
      </c>
      <c r="BF469" s="2" t="s">
        <v>7891</v>
      </c>
      <c r="BG469" s="2" t="s">
        <v>7891</v>
      </c>
      <c r="BH469" s="2" t="s">
        <v>7891</v>
      </c>
      <c r="BI469" s="2" t="s">
        <v>7891</v>
      </c>
      <c r="BJ469" s="2" t="s">
        <v>7891</v>
      </c>
      <c r="BK469" s="2" t="s">
        <v>7891</v>
      </c>
      <c r="BL469" s="2" t="s">
        <v>7891</v>
      </c>
      <c r="BM469" s="2" t="s">
        <v>7891</v>
      </c>
      <c r="BN469" s="2" t="s">
        <v>7891</v>
      </c>
      <c r="BO469" s="2" t="s">
        <v>7891</v>
      </c>
      <c r="BP469" s="2" t="s">
        <v>7891</v>
      </c>
      <c r="BQ469" s="2" t="s">
        <v>7891</v>
      </c>
      <c r="BR469" s="2" t="s">
        <v>10597</v>
      </c>
    </row>
    <row r="470" spans="1:70" s="2" customFormat="1" ht="13" x14ac:dyDescent="0.3">
      <c r="A470" s="2" t="s">
        <v>11408</v>
      </c>
      <c r="B470" s="2" t="s">
        <v>10420</v>
      </c>
      <c r="C470" s="9" t="s">
        <v>7891</v>
      </c>
      <c r="D470" s="2" t="s">
        <v>4317</v>
      </c>
      <c r="E470" s="2" t="s">
        <v>9208</v>
      </c>
      <c r="U470" s="2" t="s">
        <v>7891</v>
      </c>
      <c r="V470" s="2" t="s">
        <v>10421</v>
      </c>
      <c r="W470" s="2" t="s">
        <v>7891</v>
      </c>
      <c r="X470" s="2" t="s">
        <v>7891</v>
      </c>
      <c r="Y470" s="2" t="s">
        <v>7891</v>
      </c>
      <c r="Z470" s="2" t="s">
        <v>7891</v>
      </c>
      <c r="AA470" s="2" t="s">
        <v>7891</v>
      </c>
      <c r="AB470" s="2" t="s">
        <v>10422</v>
      </c>
      <c r="AC470" s="2" t="s">
        <v>7891</v>
      </c>
      <c r="AD470" s="2" t="s">
        <v>7891</v>
      </c>
      <c r="AE470" s="2" t="s">
        <v>7891</v>
      </c>
      <c r="AF470" s="2" t="s">
        <v>7891</v>
      </c>
      <c r="AG470" s="2" t="s">
        <v>7891</v>
      </c>
      <c r="AH470" s="2" t="s">
        <v>7891</v>
      </c>
      <c r="AI470" s="2" t="s">
        <v>7891</v>
      </c>
      <c r="AJ470" s="2" t="s">
        <v>7891</v>
      </c>
      <c r="AK470" s="2" t="s">
        <v>7891</v>
      </c>
      <c r="AL470" s="2" t="s">
        <v>7891</v>
      </c>
      <c r="AM470" s="2" t="s">
        <v>7891</v>
      </c>
      <c r="AN470" s="2" t="s">
        <v>7891</v>
      </c>
      <c r="AO470" s="2" t="s">
        <v>9210</v>
      </c>
      <c r="AP470" s="2" t="s">
        <v>7891</v>
      </c>
      <c r="AQ470" s="2" t="s">
        <v>7891</v>
      </c>
      <c r="AR470" s="2" t="s">
        <v>7891</v>
      </c>
      <c r="AS470" s="2" t="s">
        <v>7891</v>
      </c>
      <c r="AT470" s="2" t="s">
        <v>10423</v>
      </c>
      <c r="AU470" s="2">
        <v>2021</v>
      </c>
      <c r="AV470" s="2">
        <v>11</v>
      </c>
      <c r="AW470" s="2" t="s">
        <v>7891</v>
      </c>
      <c r="AX470" s="2" t="s">
        <v>7891</v>
      </c>
      <c r="AY470" s="2" t="s">
        <v>7891</v>
      </c>
      <c r="AZ470" s="2" t="s">
        <v>7891</v>
      </c>
      <c r="BA470" s="2" t="s">
        <v>7891</v>
      </c>
      <c r="BB470" s="2" t="s">
        <v>7891</v>
      </c>
      <c r="BC470" s="2" t="s">
        <v>7891</v>
      </c>
      <c r="BD470" s="2">
        <v>582688</v>
      </c>
      <c r="BE470" s="2" t="s">
        <v>4323</v>
      </c>
      <c r="BF470" s="2" t="s">
        <v>7891</v>
      </c>
      <c r="BG470" s="2" t="s">
        <v>7891</v>
      </c>
      <c r="BH470" s="2" t="s">
        <v>7891</v>
      </c>
      <c r="BI470" s="2" t="s">
        <v>7891</v>
      </c>
      <c r="BJ470" s="2" t="s">
        <v>7891</v>
      </c>
      <c r="BK470" s="2" t="s">
        <v>7891</v>
      </c>
      <c r="BL470" s="2" t="s">
        <v>7891</v>
      </c>
      <c r="BM470" s="2">
        <v>33510668</v>
      </c>
      <c r="BN470" s="2" t="s">
        <v>7891</v>
      </c>
      <c r="BO470" s="2" t="s">
        <v>7891</v>
      </c>
      <c r="BP470" s="2" t="s">
        <v>7891</v>
      </c>
      <c r="BQ470" s="2" t="s">
        <v>7891</v>
      </c>
      <c r="BR470" s="2" t="s">
        <v>10424</v>
      </c>
    </row>
    <row r="471" spans="1:70" s="2" customFormat="1" ht="13" x14ac:dyDescent="0.3">
      <c r="A471" s="2" t="s">
        <v>11404</v>
      </c>
      <c r="B471" s="2" t="s">
        <v>10598</v>
      </c>
      <c r="C471" s="9" t="s">
        <v>7891</v>
      </c>
      <c r="D471" s="2" t="s">
        <v>10599</v>
      </c>
      <c r="E471" s="2" t="s">
        <v>10600</v>
      </c>
      <c r="U471" s="2" t="s">
        <v>7891</v>
      </c>
      <c r="V471" s="2" t="s">
        <v>10601</v>
      </c>
      <c r="W471" s="2" t="s">
        <v>7891</v>
      </c>
      <c r="X471" s="2" t="s">
        <v>7891</v>
      </c>
      <c r="Y471" s="2" t="s">
        <v>7891</v>
      </c>
      <c r="Z471" s="2" t="s">
        <v>7891</v>
      </c>
      <c r="AA471" s="2" t="s">
        <v>7891</v>
      </c>
      <c r="AB471" s="2" t="s">
        <v>7891</v>
      </c>
      <c r="AC471" s="2" t="s">
        <v>7891</v>
      </c>
      <c r="AD471" s="2" t="s">
        <v>7891</v>
      </c>
      <c r="AE471" s="2" t="s">
        <v>7891</v>
      </c>
      <c r="AF471" s="2" t="s">
        <v>7891</v>
      </c>
      <c r="AG471" s="2" t="s">
        <v>7891</v>
      </c>
      <c r="AH471" s="2" t="s">
        <v>7891</v>
      </c>
      <c r="AI471" s="2" t="s">
        <v>7891</v>
      </c>
      <c r="AJ471" s="2" t="s">
        <v>7891</v>
      </c>
      <c r="AK471" s="2" t="s">
        <v>7891</v>
      </c>
      <c r="AL471" s="2" t="s">
        <v>7891</v>
      </c>
      <c r="AM471" s="2" t="s">
        <v>7891</v>
      </c>
      <c r="AN471" s="2" t="s">
        <v>7891</v>
      </c>
      <c r="AO471" s="2" t="s">
        <v>10602</v>
      </c>
      <c r="AP471" s="2" t="s">
        <v>10603</v>
      </c>
      <c r="AQ471" s="2" t="s">
        <v>7891</v>
      </c>
      <c r="AR471" s="2" t="s">
        <v>7891</v>
      </c>
      <c r="AS471" s="2" t="s">
        <v>7891</v>
      </c>
      <c r="AT471" s="2" t="s">
        <v>7891</v>
      </c>
      <c r="AU471" s="2">
        <v>2021</v>
      </c>
      <c r="AV471" s="2">
        <v>39</v>
      </c>
      <c r="AW471" s="2">
        <v>3</v>
      </c>
      <c r="AX471" s="2" t="s">
        <v>7891</v>
      </c>
      <c r="AY471" s="2" t="s">
        <v>7891</v>
      </c>
      <c r="AZ471" s="2" t="s">
        <v>7891</v>
      </c>
      <c r="BA471" s="2" t="s">
        <v>7891</v>
      </c>
      <c r="BB471" s="2" t="s">
        <v>7891</v>
      </c>
      <c r="BC471" s="2" t="s">
        <v>7891</v>
      </c>
      <c r="BD471" s="2" t="s">
        <v>7891</v>
      </c>
      <c r="BE471" s="2" t="s">
        <v>10604</v>
      </c>
      <c r="BF471" s="2" t="s">
        <v>7891</v>
      </c>
      <c r="BG471" s="2" t="s">
        <v>7891</v>
      </c>
      <c r="BH471" s="2" t="s">
        <v>7891</v>
      </c>
      <c r="BI471" s="2" t="s">
        <v>7891</v>
      </c>
      <c r="BJ471" s="2" t="s">
        <v>7891</v>
      </c>
      <c r="BK471" s="2" t="s">
        <v>7891</v>
      </c>
      <c r="BL471" s="2" t="s">
        <v>7891</v>
      </c>
      <c r="BM471" s="2" t="s">
        <v>7891</v>
      </c>
      <c r="BN471" s="2" t="s">
        <v>7891</v>
      </c>
      <c r="BO471" s="2" t="s">
        <v>7891</v>
      </c>
      <c r="BP471" s="2" t="s">
        <v>7891</v>
      </c>
      <c r="BQ471" s="2" t="s">
        <v>7891</v>
      </c>
      <c r="BR471" s="2" t="s">
        <v>10605</v>
      </c>
    </row>
    <row r="472" spans="1:70" s="2" customFormat="1" ht="13" x14ac:dyDescent="0.3">
      <c r="A472" s="2" t="s">
        <v>1827</v>
      </c>
      <c r="B472" s="2" t="s">
        <v>974</v>
      </c>
      <c r="C472" s="10">
        <v>2021</v>
      </c>
      <c r="D472" s="2" t="s">
        <v>973</v>
      </c>
      <c r="E472" s="2" t="s">
        <v>975</v>
      </c>
      <c r="I472" s="2" t="str">
        <f>"Summer2021"</f>
        <v>Summer2021</v>
      </c>
      <c r="J472" s="2">
        <v>19</v>
      </c>
      <c r="K472" s="2">
        <v>3</v>
      </c>
      <c r="L472" s="2">
        <v>4</v>
      </c>
      <c r="M472" s="2">
        <v>0</v>
      </c>
      <c r="N472" s="2">
        <v>151839321</v>
      </c>
      <c r="P472" s="2" t="s">
        <v>976</v>
      </c>
      <c r="Q472" s="2" t="s">
        <v>537</v>
      </c>
      <c r="R472" s="2" t="s">
        <v>979</v>
      </c>
      <c r="U472" s="2" t="s">
        <v>980</v>
      </c>
    </row>
    <row r="473" spans="1:70" s="2" customFormat="1" ht="13" x14ac:dyDescent="0.3">
      <c r="A473" s="2" t="s">
        <v>11404</v>
      </c>
      <c r="B473" s="2" t="s">
        <v>11344</v>
      </c>
      <c r="C473" s="9" t="s">
        <v>7891</v>
      </c>
      <c r="D473" s="2" t="s">
        <v>11345</v>
      </c>
      <c r="E473" s="2" t="s">
        <v>10728</v>
      </c>
      <c r="U473" s="2" t="s">
        <v>7891</v>
      </c>
      <c r="V473" s="2" t="s">
        <v>11346</v>
      </c>
      <c r="W473" s="2" t="s">
        <v>7891</v>
      </c>
      <c r="X473" s="2" t="s">
        <v>7891</v>
      </c>
      <c r="Y473" s="2" t="s">
        <v>7891</v>
      </c>
      <c r="Z473" s="2" t="s">
        <v>7891</v>
      </c>
      <c r="AA473" s="2" t="s">
        <v>7891</v>
      </c>
      <c r="AB473" s="2" t="s">
        <v>7891</v>
      </c>
      <c r="AC473" s="2" t="s">
        <v>7891</v>
      </c>
      <c r="AD473" s="2" t="s">
        <v>7891</v>
      </c>
      <c r="AE473" s="2" t="s">
        <v>7891</v>
      </c>
      <c r="AF473" s="2" t="s">
        <v>7891</v>
      </c>
      <c r="AG473" s="2" t="s">
        <v>7891</v>
      </c>
      <c r="AH473" s="2" t="s">
        <v>7891</v>
      </c>
      <c r="AI473" s="2" t="s">
        <v>7891</v>
      </c>
      <c r="AJ473" s="2" t="s">
        <v>7891</v>
      </c>
      <c r="AK473" s="2" t="s">
        <v>7891</v>
      </c>
      <c r="AL473" s="2" t="s">
        <v>7891</v>
      </c>
      <c r="AM473" s="2" t="s">
        <v>7891</v>
      </c>
      <c r="AN473" s="2" t="s">
        <v>7891</v>
      </c>
      <c r="AO473" s="2" t="s">
        <v>10730</v>
      </c>
      <c r="AP473" s="2" t="s">
        <v>10731</v>
      </c>
      <c r="AQ473" s="2" t="s">
        <v>7891</v>
      </c>
      <c r="AR473" s="2" t="s">
        <v>7891</v>
      </c>
      <c r="AS473" s="2" t="s">
        <v>7891</v>
      </c>
      <c r="AT473" s="2" t="s">
        <v>7891</v>
      </c>
      <c r="AU473" s="2">
        <v>2020</v>
      </c>
      <c r="AV473" s="2">
        <v>14</v>
      </c>
      <c r="AW473" s="2">
        <v>5</v>
      </c>
      <c r="AX473" s="2" t="s">
        <v>7891</v>
      </c>
      <c r="AY473" s="2" t="s">
        <v>7891</v>
      </c>
      <c r="AZ473" s="2" t="s">
        <v>7891</v>
      </c>
      <c r="BA473" s="2" t="s">
        <v>7891</v>
      </c>
      <c r="BB473" s="2">
        <v>745</v>
      </c>
      <c r="BC473" s="2">
        <v>757</v>
      </c>
      <c r="BD473" s="2" t="s">
        <v>7891</v>
      </c>
      <c r="BE473" s="2" t="s">
        <v>11347</v>
      </c>
      <c r="BF473" s="2" t="s">
        <v>7891</v>
      </c>
      <c r="BG473" s="2" t="s">
        <v>7891</v>
      </c>
      <c r="BH473" s="2" t="s">
        <v>7891</v>
      </c>
      <c r="BI473" s="2" t="s">
        <v>7891</v>
      </c>
      <c r="BJ473" s="2" t="s">
        <v>7891</v>
      </c>
      <c r="BK473" s="2" t="s">
        <v>7891</v>
      </c>
      <c r="BL473" s="2" t="s">
        <v>7891</v>
      </c>
      <c r="BM473" s="2" t="s">
        <v>7891</v>
      </c>
      <c r="BN473" s="2" t="s">
        <v>7891</v>
      </c>
      <c r="BO473" s="2" t="s">
        <v>7891</v>
      </c>
      <c r="BP473" s="2" t="s">
        <v>7891</v>
      </c>
      <c r="BQ473" s="2" t="s">
        <v>7891</v>
      </c>
      <c r="BR473" s="2" t="s">
        <v>11348</v>
      </c>
    </row>
    <row r="474" spans="1:70" s="2" customFormat="1" ht="13" x14ac:dyDescent="0.3">
      <c r="A474" s="2" t="s">
        <v>7072</v>
      </c>
      <c r="B474" s="2" t="s">
        <v>7057</v>
      </c>
      <c r="C474" s="9">
        <v>2022</v>
      </c>
      <c r="D474" s="2" t="s">
        <v>7056</v>
      </c>
      <c r="E474" s="2" t="s">
        <v>7060</v>
      </c>
      <c r="G474" s="2" t="s">
        <v>7058</v>
      </c>
      <c r="H474" s="2" t="s">
        <v>7059</v>
      </c>
      <c r="K474" s="11">
        <v>44665</v>
      </c>
      <c r="L474" s="2" t="s">
        <v>7061</v>
      </c>
      <c r="M474" s="2" t="s">
        <v>7062</v>
      </c>
    </row>
    <row r="475" spans="1:70" s="2" customFormat="1" ht="13" x14ac:dyDescent="0.3">
      <c r="A475" s="2" t="s">
        <v>6816</v>
      </c>
      <c r="B475" s="2" t="s">
        <v>5189</v>
      </c>
      <c r="C475" s="9">
        <v>2021</v>
      </c>
      <c r="D475" s="2" t="s">
        <v>5188</v>
      </c>
      <c r="E475" s="2" t="s">
        <v>5192</v>
      </c>
      <c r="G475" s="2" t="s">
        <v>5190</v>
      </c>
      <c r="H475" s="2" t="s">
        <v>5191</v>
      </c>
      <c r="K475" s="11">
        <v>44324</v>
      </c>
    </row>
    <row r="476" spans="1:70" s="2" customFormat="1" ht="13" x14ac:dyDescent="0.3">
      <c r="A476" s="2" t="s">
        <v>6816</v>
      </c>
      <c r="B476" s="2" t="s">
        <v>5279</v>
      </c>
      <c r="C476" s="9">
        <v>2021</v>
      </c>
      <c r="D476" s="2" t="s">
        <v>5278</v>
      </c>
      <c r="E476" s="2" t="s">
        <v>5282</v>
      </c>
      <c r="G476" s="2" t="s">
        <v>5280</v>
      </c>
      <c r="H476" s="2" t="s">
        <v>5281</v>
      </c>
      <c r="K476" s="11">
        <v>44572</v>
      </c>
      <c r="N476" s="2" t="s">
        <v>5283</v>
      </c>
    </row>
    <row r="477" spans="1:70" s="2" customFormat="1" ht="13" x14ac:dyDescent="0.3">
      <c r="A477" s="2" t="s">
        <v>7858</v>
      </c>
      <c r="B477" s="2" t="s">
        <v>7840</v>
      </c>
      <c r="C477" s="9">
        <v>2021</v>
      </c>
      <c r="D477" s="2" t="s">
        <v>7841</v>
      </c>
      <c r="E477" s="2" t="s">
        <v>7842</v>
      </c>
      <c r="G477" s="2">
        <v>53</v>
      </c>
      <c r="H477" s="2">
        <v>2</v>
      </c>
      <c r="J477" s="2">
        <v>105</v>
      </c>
      <c r="K477" s="2">
        <v>110</v>
      </c>
      <c r="N477" s="2" t="s">
        <v>7843</v>
      </c>
      <c r="O477" s="2" t="s">
        <v>7844</v>
      </c>
      <c r="P477" s="2" t="s">
        <v>467</v>
      </c>
      <c r="Q477" s="2" t="s">
        <v>7218</v>
      </c>
      <c r="S477" s="2" t="s">
        <v>7219</v>
      </c>
      <c r="T477" s="2" t="s">
        <v>7845</v>
      </c>
    </row>
    <row r="478" spans="1:70" s="2" customFormat="1" ht="13" x14ac:dyDescent="0.3">
      <c r="A478" s="2" t="s">
        <v>1827</v>
      </c>
      <c r="B478" s="2" t="s">
        <v>1146</v>
      </c>
      <c r="C478" s="10">
        <v>2022</v>
      </c>
      <c r="D478" s="2" t="s">
        <v>1145</v>
      </c>
      <c r="E478" s="2" t="s">
        <v>1147</v>
      </c>
      <c r="F478" s="2" t="s">
        <v>1150</v>
      </c>
      <c r="G478" s="2" t="str">
        <f>"00469580"</f>
        <v>00469580</v>
      </c>
      <c r="I478" s="2" t="str">
        <f>"3/15/2022"</f>
        <v>3/15/2022</v>
      </c>
      <c r="J478" s="2">
        <v>59</v>
      </c>
      <c r="L478" s="2">
        <v>1</v>
      </c>
      <c r="M478" s="2">
        <v>7</v>
      </c>
      <c r="N478" s="2">
        <v>155780581</v>
      </c>
      <c r="O478" s="2" t="s">
        <v>1148</v>
      </c>
      <c r="P478" s="2" t="s">
        <v>481</v>
      </c>
      <c r="Q478" s="2" t="s">
        <v>442</v>
      </c>
      <c r="R478" s="2" t="s">
        <v>1149</v>
      </c>
      <c r="U478" s="2" t="s">
        <v>1151</v>
      </c>
    </row>
    <row r="479" spans="1:70" s="2" customFormat="1" ht="13" x14ac:dyDescent="0.3">
      <c r="A479" s="2" t="s">
        <v>4086</v>
      </c>
      <c r="B479" s="2" t="s">
        <v>3950</v>
      </c>
      <c r="C479" s="9">
        <v>2020</v>
      </c>
      <c r="D479" s="2" t="s">
        <v>3949</v>
      </c>
      <c r="E479" s="2" t="s">
        <v>3951</v>
      </c>
      <c r="F479" s="2" t="s">
        <v>3954</v>
      </c>
      <c r="H479" s="2" t="str">
        <f>"9781119554202; 9781119554219; 9781119554240"</f>
        <v>9781119554202; 9781119554219; 9781119554240</v>
      </c>
      <c r="I479" s="2" t="str">
        <f>"20210101"</f>
        <v>20210101</v>
      </c>
      <c r="L479" s="2">
        <v>207</v>
      </c>
      <c r="M479" s="2">
        <v>7</v>
      </c>
      <c r="N479" s="2" t="s">
        <v>3952</v>
      </c>
      <c r="P479" s="2" t="s">
        <v>2926</v>
      </c>
      <c r="Q479" s="2" t="s">
        <v>2078</v>
      </c>
      <c r="R479" s="2" t="s">
        <v>3953</v>
      </c>
      <c r="T479" s="2" t="s">
        <v>3954</v>
      </c>
      <c r="U479" s="2" t="s">
        <v>3955</v>
      </c>
    </row>
    <row r="480" spans="1:70" s="2" customFormat="1" ht="13" x14ac:dyDescent="0.3">
      <c r="A480" s="2" t="s">
        <v>11404</v>
      </c>
      <c r="B480" s="2" t="s">
        <v>8616</v>
      </c>
      <c r="C480" s="9" t="s">
        <v>7891</v>
      </c>
      <c r="D480" s="2" t="s">
        <v>8617</v>
      </c>
      <c r="E480" s="2" t="s">
        <v>8618</v>
      </c>
      <c r="U480" s="2" t="s">
        <v>7891</v>
      </c>
      <c r="V480" s="2" t="s">
        <v>8619</v>
      </c>
      <c r="W480" s="2" t="s">
        <v>7891</v>
      </c>
      <c r="X480" s="2" t="s">
        <v>7891</v>
      </c>
      <c r="Y480" s="2" t="s">
        <v>7891</v>
      </c>
      <c r="Z480" s="2" t="s">
        <v>7891</v>
      </c>
      <c r="AA480" s="2" t="s">
        <v>7891</v>
      </c>
      <c r="AB480" s="2" t="s">
        <v>7891</v>
      </c>
      <c r="AC480" s="2" t="s">
        <v>7891</v>
      </c>
      <c r="AD480" s="2" t="s">
        <v>7891</v>
      </c>
      <c r="AE480" s="2" t="s">
        <v>7891</v>
      </c>
      <c r="AF480" s="2" t="s">
        <v>7891</v>
      </c>
      <c r="AG480" s="2" t="s">
        <v>7891</v>
      </c>
      <c r="AH480" s="2" t="s">
        <v>7891</v>
      </c>
      <c r="AI480" s="2" t="s">
        <v>7891</v>
      </c>
      <c r="AJ480" s="2" t="s">
        <v>7891</v>
      </c>
      <c r="AK480" s="2" t="s">
        <v>7891</v>
      </c>
      <c r="AL480" s="2" t="s">
        <v>7891</v>
      </c>
      <c r="AM480" s="2" t="s">
        <v>7891</v>
      </c>
      <c r="AN480" s="2" t="s">
        <v>7891</v>
      </c>
      <c r="AO480" s="2" t="s">
        <v>8620</v>
      </c>
      <c r="AP480" s="2" t="s">
        <v>7891</v>
      </c>
      <c r="AQ480" s="2" t="s">
        <v>7891</v>
      </c>
      <c r="AR480" s="2" t="s">
        <v>7891</v>
      </c>
      <c r="AS480" s="2" t="s">
        <v>7891</v>
      </c>
      <c r="AT480" s="2" t="s">
        <v>8621</v>
      </c>
      <c r="AU480" s="2">
        <v>2022</v>
      </c>
      <c r="AV480" s="2">
        <v>17</v>
      </c>
      <c r="AW480" s="2">
        <v>1</v>
      </c>
      <c r="AX480" s="2" t="s">
        <v>7891</v>
      </c>
      <c r="AY480" s="2" t="s">
        <v>7891</v>
      </c>
      <c r="AZ480" s="2" t="s">
        <v>7891</v>
      </c>
      <c r="BA480" s="2" t="s">
        <v>7891</v>
      </c>
      <c r="BB480" s="2">
        <v>164</v>
      </c>
      <c r="BC480" s="2">
        <v>188</v>
      </c>
      <c r="BD480" s="2" t="s">
        <v>7891</v>
      </c>
      <c r="BE480" s="2" t="s">
        <v>7891</v>
      </c>
      <c r="BF480" s="2" t="s">
        <v>7891</v>
      </c>
      <c r="BG480" s="2" t="s">
        <v>7891</v>
      </c>
      <c r="BH480" s="2" t="s">
        <v>7891</v>
      </c>
      <c r="BI480" s="2" t="s">
        <v>7891</v>
      </c>
      <c r="BJ480" s="2" t="s">
        <v>7891</v>
      </c>
      <c r="BK480" s="2" t="s">
        <v>7891</v>
      </c>
      <c r="BL480" s="2" t="s">
        <v>7891</v>
      </c>
      <c r="BM480" s="2" t="s">
        <v>7891</v>
      </c>
      <c r="BN480" s="2" t="s">
        <v>7891</v>
      </c>
      <c r="BO480" s="2" t="s">
        <v>7891</v>
      </c>
      <c r="BP480" s="2" t="s">
        <v>7891</v>
      </c>
      <c r="BQ480" s="2" t="s">
        <v>7891</v>
      </c>
      <c r="BR480" s="2" t="s">
        <v>8622</v>
      </c>
    </row>
    <row r="481" spans="1:70" s="2" customFormat="1" ht="13" x14ac:dyDescent="0.3">
      <c r="A481" s="2" t="s">
        <v>11404</v>
      </c>
      <c r="B481" s="2" t="s">
        <v>11349</v>
      </c>
      <c r="C481" s="9" t="s">
        <v>7891</v>
      </c>
      <c r="D481" s="2" t="s">
        <v>11350</v>
      </c>
      <c r="E481" s="2" t="s">
        <v>10631</v>
      </c>
      <c r="U481" s="2" t="s">
        <v>7891</v>
      </c>
      <c r="V481" s="2" t="s">
        <v>11351</v>
      </c>
      <c r="W481" s="2" t="s">
        <v>7891</v>
      </c>
      <c r="X481" s="2" t="s">
        <v>7891</v>
      </c>
      <c r="Y481" s="2" t="s">
        <v>7891</v>
      </c>
      <c r="Z481" s="2" t="s">
        <v>7891</v>
      </c>
      <c r="AA481" s="2" t="s">
        <v>7891</v>
      </c>
      <c r="AB481" s="2" t="s">
        <v>11352</v>
      </c>
      <c r="AC481" s="2" t="s">
        <v>7891</v>
      </c>
      <c r="AD481" s="2" t="s">
        <v>7891</v>
      </c>
      <c r="AE481" s="2" t="s">
        <v>7891</v>
      </c>
      <c r="AF481" s="2" t="s">
        <v>7891</v>
      </c>
      <c r="AG481" s="2" t="s">
        <v>7891</v>
      </c>
      <c r="AH481" s="2" t="s">
        <v>7891</v>
      </c>
      <c r="AI481" s="2" t="s">
        <v>7891</v>
      </c>
      <c r="AJ481" s="2" t="s">
        <v>7891</v>
      </c>
      <c r="AK481" s="2" t="s">
        <v>7891</v>
      </c>
      <c r="AL481" s="2" t="s">
        <v>7891</v>
      </c>
      <c r="AM481" s="2" t="s">
        <v>7891</v>
      </c>
      <c r="AN481" s="2" t="s">
        <v>7891</v>
      </c>
      <c r="AO481" s="2" t="s">
        <v>10635</v>
      </c>
      <c r="AP481" s="2" t="s">
        <v>7891</v>
      </c>
      <c r="AQ481" s="2" t="s">
        <v>7891</v>
      </c>
      <c r="AR481" s="2" t="s">
        <v>7891</v>
      </c>
      <c r="AS481" s="2" t="s">
        <v>7891</v>
      </c>
      <c r="AT481" s="2" t="s">
        <v>7891</v>
      </c>
      <c r="AU481" s="2">
        <v>2020</v>
      </c>
      <c r="AV481" s="2">
        <v>10</v>
      </c>
      <c r="AW481" s="2">
        <v>12</v>
      </c>
      <c r="AX481" s="2" t="s">
        <v>7891</v>
      </c>
      <c r="AY481" s="2" t="s">
        <v>7891</v>
      </c>
      <c r="AZ481" s="2" t="s">
        <v>7891</v>
      </c>
      <c r="BA481" s="2" t="s">
        <v>7891</v>
      </c>
      <c r="BB481" s="2" t="s">
        <v>7891</v>
      </c>
      <c r="BC481" s="2" t="s">
        <v>7891</v>
      </c>
      <c r="BD481" s="2" t="s">
        <v>11353</v>
      </c>
      <c r="BE481" s="2" t="s">
        <v>11354</v>
      </c>
      <c r="BF481" s="2" t="s">
        <v>7891</v>
      </c>
      <c r="BG481" s="2" t="s">
        <v>7891</v>
      </c>
      <c r="BH481" s="2" t="s">
        <v>7891</v>
      </c>
      <c r="BI481" s="2" t="s">
        <v>7891</v>
      </c>
      <c r="BJ481" s="2" t="s">
        <v>7891</v>
      </c>
      <c r="BK481" s="2" t="s">
        <v>7891</v>
      </c>
      <c r="BL481" s="2" t="s">
        <v>7891</v>
      </c>
      <c r="BM481" s="2">
        <v>33303448</v>
      </c>
      <c r="BN481" s="2" t="s">
        <v>7891</v>
      </c>
      <c r="BO481" s="2" t="s">
        <v>7891</v>
      </c>
      <c r="BP481" s="2" t="s">
        <v>7891</v>
      </c>
      <c r="BQ481" s="2" t="s">
        <v>7891</v>
      </c>
      <c r="BR481" s="2" t="s">
        <v>11355</v>
      </c>
    </row>
    <row r="482" spans="1:70" s="2" customFormat="1" ht="13" x14ac:dyDescent="0.3">
      <c r="A482" s="2" t="s">
        <v>3856</v>
      </c>
      <c r="B482" s="2" t="s">
        <v>2755</v>
      </c>
      <c r="C482" s="9">
        <v>2022</v>
      </c>
      <c r="D482" s="2" t="s">
        <v>2754</v>
      </c>
      <c r="E482" s="2" t="s">
        <v>2756</v>
      </c>
      <c r="F482" s="2" t="s">
        <v>2759</v>
      </c>
      <c r="G482" s="2" t="str">
        <f>"13811118"</f>
        <v>13811118</v>
      </c>
      <c r="I482" s="2" t="str">
        <f>"20211112"</f>
        <v>20211112</v>
      </c>
      <c r="N482" s="2" t="s">
        <v>2757</v>
      </c>
      <c r="O482" s="2" t="s">
        <v>2758</v>
      </c>
      <c r="P482" s="2" t="s">
        <v>2118</v>
      </c>
      <c r="Q482" s="2" t="s">
        <v>2054</v>
      </c>
      <c r="R482" s="2" t="s">
        <v>2055</v>
      </c>
      <c r="T482" s="2" t="s">
        <v>2759</v>
      </c>
      <c r="U482" s="2" t="s">
        <v>2760</v>
      </c>
    </row>
    <row r="483" spans="1:70" s="2" customFormat="1" ht="13" x14ac:dyDescent="0.3">
      <c r="A483" s="2" t="s">
        <v>6816</v>
      </c>
      <c r="B483" s="2" t="s">
        <v>6073</v>
      </c>
      <c r="C483" s="9">
        <v>2022</v>
      </c>
      <c r="D483" s="2" t="s">
        <v>6072</v>
      </c>
      <c r="E483" s="2" t="s">
        <v>6076</v>
      </c>
      <c r="G483" s="2" t="s">
        <v>6074</v>
      </c>
      <c r="H483" s="2" t="s">
        <v>6075</v>
      </c>
      <c r="K483" s="11">
        <v>44393</v>
      </c>
      <c r="N483" s="2" t="s">
        <v>6077</v>
      </c>
    </row>
    <row r="484" spans="1:70" s="2" customFormat="1" ht="13" x14ac:dyDescent="0.3">
      <c r="A484" s="2" t="s">
        <v>3856</v>
      </c>
      <c r="B484" s="2" t="s">
        <v>3090</v>
      </c>
      <c r="C484" s="9">
        <v>2022</v>
      </c>
      <c r="D484" s="2" t="s">
        <v>3089</v>
      </c>
      <c r="E484" s="2" t="s">
        <v>2034</v>
      </c>
      <c r="F484" s="2" t="s">
        <v>3093</v>
      </c>
      <c r="G484" s="2" t="str">
        <f>"04194217"</f>
        <v>04194217</v>
      </c>
      <c r="H484" s="2" t="str">
        <f>"9798492742768"</f>
        <v>9798492742768</v>
      </c>
      <c r="I484" s="2" t="str">
        <f>"20220101"</f>
        <v>20220101</v>
      </c>
      <c r="J484" s="2">
        <v>83</v>
      </c>
      <c r="K484" s="2" t="s">
        <v>2584</v>
      </c>
      <c r="N484" s="2" t="s">
        <v>3091</v>
      </c>
      <c r="P484" s="2" t="s">
        <v>2037</v>
      </c>
      <c r="Q484" s="2" t="s">
        <v>2038</v>
      </c>
      <c r="R484" s="2" t="s">
        <v>3092</v>
      </c>
      <c r="T484" s="2" t="s">
        <v>3093</v>
      </c>
      <c r="U484" s="2" t="s">
        <v>3094</v>
      </c>
    </row>
    <row r="485" spans="1:70" s="2" customFormat="1" ht="13" x14ac:dyDescent="0.3">
      <c r="A485" s="2" t="s">
        <v>3856</v>
      </c>
      <c r="B485" s="2" t="s">
        <v>3325</v>
      </c>
      <c r="C485" s="9">
        <v>2021</v>
      </c>
      <c r="D485" s="2" t="s">
        <v>3324</v>
      </c>
      <c r="E485" s="2" t="s">
        <v>3326</v>
      </c>
      <c r="F485" s="2" t="s">
        <v>3330</v>
      </c>
      <c r="H485" s="2" t="str">
        <f>"9780190918897; 9780190918903"</f>
        <v>9780190918897; 9780190918903</v>
      </c>
      <c r="I485" s="2" t="str">
        <f>"20210101"</f>
        <v>20210101</v>
      </c>
      <c r="L485" s="2">
        <v>413</v>
      </c>
      <c r="M485" s="2">
        <v>22</v>
      </c>
      <c r="N485" s="2" t="s">
        <v>3327</v>
      </c>
      <c r="O485" s="2" t="s">
        <v>3328</v>
      </c>
      <c r="P485" s="2" t="s">
        <v>2077</v>
      </c>
      <c r="Q485" s="2" t="s">
        <v>2078</v>
      </c>
      <c r="R485" s="2" t="s">
        <v>3329</v>
      </c>
      <c r="T485" s="2" t="s">
        <v>3330</v>
      </c>
      <c r="U485" s="2" t="s">
        <v>3331</v>
      </c>
    </row>
    <row r="486" spans="1:70" s="2" customFormat="1" ht="13" x14ac:dyDescent="0.3">
      <c r="A486" s="2" t="s">
        <v>3856</v>
      </c>
      <c r="B486" s="2" t="s">
        <v>3551</v>
      </c>
      <c r="C486" s="9">
        <v>2022</v>
      </c>
      <c r="D486" s="2" t="s">
        <v>3550</v>
      </c>
      <c r="E486" s="2" t="s">
        <v>2740</v>
      </c>
      <c r="F486" s="2" t="s">
        <v>3555</v>
      </c>
      <c r="G486" s="2" t="str">
        <f>"00034487"</f>
        <v>00034487</v>
      </c>
      <c r="I486" s="2" t="str">
        <f>"20211201"</f>
        <v>20211201</v>
      </c>
      <c r="J486" s="2">
        <v>179</v>
      </c>
      <c r="K486" s="2">
        <v>10</v>
      </c>
      <c r="L486" s="2">
        <v>924</v>
      </c>
      <c r="M486" s="2">
        <v>16</v>
      </c>
      <c r="N486" s="2" t="s">
        <v>3552</v>
      </c>
      <c r="O486" s="2" t="s">
        <v>3553</v>
      </c>
      <c r="P486" s="2" t="s">
        <v>2743</v>
      </c>
      <c r="Q486" s="2" t="s">
        <v>1495</v>
      </c>
      <c r="R486" s="2" t="s">
        <v>3554</v>
      </c>
      <c r="T486" s="2" t="s">
        <v>3555</v>
      </c>
      <c r="U486" s="2" t="s">
        <v>3556</v>
      </c>
    </row>
    <row r="487" spans="1:70" s="2" customFormat="1" ht="13" x14ac:dyDescent="0.3">
      <c r="A487" s="2" t="s">
        <v>3856</v>
      </c>
      <c r="B487" s="2" t="s">
        <v>2293</v>
      </c>
      <c r="C487" s="9">
        <v>2021</v>
      </c>
      <c r="D487" s="2" t="s">
        <v>2292</v>
      </c>
      <c r="E487" s="2" t="s">
        <v>2294</v>
      </c>
      <c r="F487" s="2" t="s">
        <v>2298</v>
      </c>
      <c r="G487" s="2" t="str">
        <f>"09629343"</f>
        <v>09629343</v>
      </c>
      <c r="I487" s="2" t="str">
        <f>"20211001"</f>
        <v>20211001</v>
      </c>
      <c r="J487" s="2">
        <v>30</v>
      </c>
      <c r="K487" s="2">
        <v>10</v>
      </c>
      <c r="L487" s="2">
        <v>2895</v>
      </c>
      <c r="M487" s="2">
        <v>12</v>
      </c>
      <c r="N487" s="2" t="s">
        <v>2295</v>
      </c>
      <c r="O487" s="2" t="s">
        <v>2296</v>
      </c>
      <c r="P487" s="2" t="s">
        <v>2108</v>
      </c>
      <c r="Q487" s="2" t="s">
        <v>1495</v>
      </c>
      <c r="R487" s="2" t="s">
        <v>2297</v>
      </c>
      <c r="T487" s="2" t="s">
        <v>2298</v>
      </c>
      <c r="U487" s="2" t="s">
        <v>2299</v>
      </c>
    </row>
    <row r="488" spans="1:70" s="2" customFormat="1" ht="13" x14ac:dyDescent="0.3">
      <c r="A488" s="2" t="s">
        <v>4086</v>
      </c>
      <c r="B488" s="2" t="s">
        <v>1973</v>
      </c>
      <c r="C488" s="9">
        <v>2021</v>
      </c>
      <c r="D488" s="2" t="s">
        <v>4016</v>
      </c>
      <c r="E488" s="2" t="s">
        <v>1974</v>
      </c>
      <c r="F488" s="2" t="s">
        <v>4019</v>
      </c>
      <c r="G488" s="2" t="str">
        <f>"17518423"</f>
        <v>17518423</v>
      </c>
      <c r="I488" s="2" t="str">
        <f>"20220101"</f>
        <v>20220101</v>
      </c>
      <c r="J488" s="2">
        <v>25</v>
      </c>
      <c r="K488" s="2">
        <v>1</v>
      </c>
      <c r="L488" s="2">
        <v>29</v>
      </c>
      <c r="M488" s="2">
        <v>9</v>
      </c>
      <c r="N488" s="2" t="s">
        <v>4017</v>
      </c>
      <c r="O488" s="2" t="s">
        <v>1975</v>
      </c>
      <c r="P488" s="2" t="s">
        <v>2118</v>
      </c>
      <c r="Q488" s="2" t="s">
        <v>1495</v>
      </c>
      <c r="R488" s="2" t="s">
        <v>4018</v>
      </c>
      <c r="T488" s="2" t="s">
        <v>4019</v>
      </c>
      <c r="U488" s="2" t="s">
        <v>4020</v>
      </c>
    </row>
    <row r="489" spans="1:70" s="2" customFormat="1" ht="13" x14ac:dyDescent="0.3">
      <c r="A489" s="2" t="s">
        <v>1827</v>
      </c>
      <c r="B489" s="2" t="s">
        <v>630</v>
      </c>
      <c r="C489" s="10">
        <v>2021</v>
      </c>
      <c r="D489" s="2" t="s">
        <v>629</v>
      </c>
      <c r="E489" s="2" t="s">
        <v>631</v>
      </c>
      <c r="F489" s="2" t="s">
        <v>636</v>
      </c>
      <c r="G489" s="2" t="str">
        <f>"25743805"</f>
        <v>25743805</v>
      </c>
      <c r="I489" s="2" t="str">
        <f>"2/2/2021"</f>
        <v>2/2/2021</v>
      </c>
      <c r="J489" s="2">
        <v>4</v>
      </c>
      <c r="K489" s="2">
        <v>2</v>
      </c>
      <c r="L489" s="2" t="s">
        <v>632</v>
      </c>
      <c r="M489" s="2">
        <v>1</v>
      </c>
      <c r="N489" s="2">
        <v>148521044</v>
      </c>
      <c r="O489" s="2" t="s">
        <v>633</v>
      </c>
      <c r="P489" s="2" t="s">
        <v>634</v>
      </c>
      <c r="Q489" s="2" t="s">
        <v>442</v>
      </c>
      <c r="R489" s="2" t="s">
        <v>635</v>
      </c>
      <c r="U489" s="2" t="s">
        <v>637</v>
      </c>
    </row>
    <row r="490" spans="1:70" s="2" customFormat="1" ht="13" x14ac:dyDescent="0.3">
      <c r="A490" s="2" t="s">
        <v>6816</v>
      </c>
      <c r="B490" s="2" t="s">
        <v>4393</v>
      </c>
      <c r="C490" s="9">
        <v>2021</v>
      </c>
      <c r="D490" s="2" t="s">
        <v>4392</v>
      </c>
      <c r="E490" s="2" t="s">
        <v>4396</v>
      </c>
      <c r="G490" s="2" t="s">
        <v>4394</v>
      </c>
      <c r="H490" s="2" t="s">
        <v>4395</v>
      </c>
      <c r="K490" s="11">
        <v>44512</v>
      </c>
      <c r="L490" s="2" t="s">
        <v>4397</v>
      </c>
      <c r="N490" s="2" t="s">
        <v>4398</v>
      </c>
    </row>
    <row r="491" spans="1:70" s="2" customFormat="1" ht="13" x14ac:dyDescent="0.3">
      <c r="A491" s="2" t="s">
        <v>6816</v>
      </c>
      <c r="B491" s="2" t="s">
        <v>6086</v>
      </c>
      <c r="C491" s="9">
        <v>2021</v>
      </c>
      <c r="D491" s="2" t="s">
        <v>6085</v>
      </c>
      <c r="E491" s="2" t="s">
        <v>6089</v>
      </c>
      <c r="G491" s="2" t="s">
        <v>6087</v>
      </c>
      <c r="H491" s="2" t="s">
        <v>6088</v>
      </c>
      <c r="K491" s="11">
        <v>44044</v>
      </c>
      <c r="N491" s="2" t="s">
        <v>6090</v>
      </c>
    </row>
    <row r="492" spans="1:70" s="2" customFormat="1" ht="13" x14ac:dyDescent="0.3">
      <c r="A492" s="2" t="s">
        <v>3856</v>
      </c>
      <c r="B492" s="2" t="s">
        <v>902</v>
      </c>
      <c r="C492" s="9">
        <v>2022</v>
      </c>
      <c r="D492" s="2" t="s">
        <v>2672</v>
      </c>
      <c r="E492" s="2" t="s">
        <v>592</v>
      </c>
      <c r="F492" s="2" t="s">
        <v>2675</v>
      </c>
      <c r="G492" s="2" t="str">
        <f>"01650327"</f>
        <v>01650327</v>
      </c>
      <c r="I492" s="2" t="str">
        <f>"20220201"</f>
        <v>20220201</v>
      </c>
      <c r="J492" s="2">
        <v>298</v>
      </c>
      <c r="K492" s="2" t="s">
        <v>2308</v>
      </c>
      <c r="L492" s="2">
        <v>51</v>
      </c>
      <c r="M492" s="2">
        <v>7</v>
      </c>
      <c r="N492" s="2" t="s">
        <v>2673</v>
      </c>
      <c r="O492" s="2" t="s">
        <v>903</v>
      </c>
      <c r="P492" s="2" t="s">
        <v>2124</v>
      </c>
      <c r="Q492" s="2" t="s">
        <v>1495</v>
      </c>
      <c r="R492" s="2" t="s">
        <v>2674</v>
      </c>
      <c r="T492" s="2" t="s">
        <v>2675</v>
      </c>
      <c r="U492" s="2" t="s">
        <v>2676</v>
      </c>
    </row>
    <row r="493" spans="1:70" s="2" customFormat="1" ht="13" x14ac:dyDescent="0.3">
      <c r="A493" s="2" t="s">
        <v>11408</v>
      </c>
      <c r="B493" s="2" t="s">
        <v>8172</v>
      </c>
      <c r="C493" s="9" t="s">
        <v>7891</v>
      </c>
      <c r="D493" s="2" t="s">
        <v>6453</v>
      </c>
      <c r="E493" s="2" t="s">
        <v>7892</v>
      </c>
      <c r="U493" s="2" t="s">
        <v>7891</v>
      </c>
      <c r="V493" s="2" t="s">
        <v>8173</v>
      </c>
      <c r="W493" s="2" t="s">
        <v>7891</v>
      </c>
      <c r="X493" s="2" t="s">
        <v>7891</v>
      </c>
      <c r="Y493" s="2" t="s">
        <v>7891</v>
      </c>
      <c r="Z493" s="2" t="s">
        <v>7891</v>
      </c>
      <c r="AA493" s="2" t="s">
        <v>7891</v>
      </c>
      <c r="AB493" s="2" t="s">
        <v>8174</v>
      </c>
      <c r="AC493" s="2" t="s">
        <v>7891</v>
      </c>
      <c r="AD493" s="2" t="s">
        <v>7891</v>
      </c>
      <c r="AE493" s="2" t="s">
        <v>7891</v>
      </c>
      <c r="AF493" s="2" t="s">
        <v>7891</v>
      </c>
      <c r="AG493" s="2" t="s">
        <v>7891</v>
      </c>
      <c r="AH493" s="2" t="s">
        <v>7891</v>
      </c>
      <c r="AI493" s="2" t="s">
        <v>7891</v>
      </c>
      <c r="AJ493" s="2" t="s">
        <v>7891</v>
      </c>
      <c r="AK493" s="2" t="s">
        <v>7891</v>
      </c>
      <c r="AL493" s="2" t="s">
        <v>7891</v>
      </c>
      <c r="AM493" s="2" t="s">
        <v>7891</v>
      </c>
      <c r="AN493" s="2" t="s">
        <v>7891</v>
      </c>
      <c r="AO493" s="2" t="s">
        <v>7891</v>
      </c>
      <c r="AP493" s="2" t="s">
        <v>7894</v>
      </c>
      <c r="AQ493" s="2" t="s">
        <v>7891</v>
      </c>
      <c r="AR493" s="2" t="s">
        <v>7891</v>
      </c>
      <c r="AS493" s="2" t="s">
        <v>7891</v>
      </c>
      <c r="AT493" s="2" t="s">
        <v>7916</v>
      </c>
      <c r="AU493" s="2">
        <v>2022</v>
      </c>
      <c r="AV493" s="2">
        <v>19</v>
      </c>
      <c r="AW493" s="2">
        <v>7</v>
      </c>
      <c r="AX493" s="2" t="s">
        <v>7891</v>
      </c>
      <c r="AY493" s="2" t="s">
        <v>7891</v>
      </c>
      <c r="AZ493" s="2" t="s">
        <v>7891</v>
      </c>
      <c r="BA493" s="2" t="s">
        <v>7891</v>
      </c>
      <c r="BB493" s="2" t="s">
        <v>7891</v>
      </c>
      <c r="BC493" s="2" t="s">
        <v>7891</v>
      </c>
      <c r="BD493" s="2">
        <v>3780</v>
      </c>
      <c r="BE493" s="2" t="s">
        <v>6458</v>
      </c>
      <c r="BF493" s="2" t="s">
        <v>7891</v>
      </c>
      <c r="BG493" s="2" t="s">
        <v>7891</v>
      </c>
      <c r="BH493" s="2" t="s">
        <v>7891</v>
      </c>
      <c r="BI493" s="2" t="s">
        <v>7891</v>
      </c>
      <c r="BJ493" s="2" t="s">
        <v>7891</v>
      </c>
      <c r="BK493" s="2" t="s">
        <v>7891</v>
      </c>
      <c r="BL493" s="2" t="s">
        <v>7891</v>
      </c>
      <c r="BM493" s="2">
        <v>35409468</v>
      </c>
      <c r="BN493" s="2" t="s">
        <v>7891</v>
      </c>
      <c r="BO493" s="2" t="s">
        <v>7891</v>
      </c>
      <c r="BP493" s="2" t="s">
        <v>7891</v>
      </c>
      <c r="BQ493" s="2" t="s">
        <v>7891</v>
      </c>
      <c r="BR493" s="2" t="s">
        <v>8175</v>
      </c>
    </row>
    <row r="494" spans="1:70" s="2" customFormat="1" ht="13" x14ac:dyDescent="0.3">
      <c r="A494" s="2" t="s">
        <v>7505</v>
      </c>
      <c r="B494" s="2" t="s">
        <v>7343</v>
      </c>
      <c r="C494" s="9">
        <v>2022</v>
      </c>
      <c r="D494" s="2" t="s">
        <v>7344</v>
      </c>
      <c r="E494" s="2" t="s">
        <v>7345</v>
      </c>
      <c r="G494" s="2">
        <v>36</v>
      </c>
      <c r="N494" s="2" t="s">
        <v>7346</v>
      </c>
      <c r="O494" s="2" t="s">
        <v>7347</v>
      </c>
      <c r="P494" s="2" t="s">
        <v>467</v>
      </c>
      <c r="Q494" s="2" t="s">
        <v>7218</v>
      </c>
      <c r="R494" s="2" t="s">
        <v>7226</v>
      </c>
      <c r="S494" s="2" t="s">
        <v>7219</v>
      </c>
      <c r="T494" s="2" t="s">
        <v>7348</v>
      </c>
    </row>
    <row r="495" spans="1:70" s="2" customFormat="1" ht="13" x14ac:dyDescent="0.3">
      <c r="A495" s="2" t="s">
        <v>11404</v>
      </c>
      <c r="B495" s="2" t="s">
        <v>8792</v>
      </c>
      <c r="C495" s="9" t="s">
        <v>7891</v>
      </c>
      <c r="D495" s="2" t="s">
        <v>8793</v>
      </c>
      <c r="E495" s="2" t="s">
        <v>7892</v>
      </c>
      <c r="U495" s="2" t="s">
        <v>7891</v>
      </c>
      <c r="V495" s="2" t="s">
        <v>8794</v>
      </c>
      <c r="W495" s="2" t="s">
        <v>7891</v>
      </c>
      <c r="X495" s="2" t="s">
        <v>7891</v>
      </c>
      <c r="Y495" s="2" t="s">
        <v>7891</v>
      </c>
      <c r="Z495" s="2" t="s">
        <v>7891</v>
      </c>
      <c r="AA495" s="2" t="s">
        <v>7891</v>
      </c>
      <c r="AB495" s="2" t="s">
        <v>8795</v>
      </c>
      <c r="AC495" s="2" t="s">
        <v>7891</v>
      </c>
      <c r="AD495" s="2" t="s">
        <v>7891</v>
      </c>
      <c r="AE495" s="2" t="s">
        <v>7891</v>
      </c>
      <c r="AF495" s="2" t="s">
        <v>7891</v>
      </c>
      <c r="AG495" s="2" t="s">
        <v>7891</v>
      </c>
      <c r="AH495" s="2" t="s">
        <v>7891</v>
      </c>
      <c r="AI495" s="2" t="s">
        <v>7891</v>
      </c>
      <c r="AJ495" s="2" t="s">
        <v>7891</v>
      </c>
      <c r="AK495" s="2" t="s">
        <v>7891</v>
      </c>
      <c r="AL495" s="2" t="s">
        <v>7891</v>
      </c>
      <c r="AM495" s="2" t="s">
        <v>7891</v>
      </c>
      <c r="AN495" s="2" t="s">
        <v>7891</v>
      </c>
      <c r="AO495" s="2" t="s">
        <v>7891</v>
      </c>
      <c r="AP495" s="2" t="s">
        <v>7894</v>
      </c>
      <c r="AQ495" s="2" t="s">
        <v>7891</v>
      </c>
      <c r="AR495" s="2" t="s">
        <v>7891</v>
      </c>
      <c r="AS495" s="2" t="s">
        <v>7891</v>
      </c>
      <c r="AT495" s="2" t="s">
        <v>7924</v>
      </c>
      <c r="AU495" s="2">
        <v>2021</v>
      </c>
      <c r="AV495" s="2">
        <v>18</v>
      </c>
      <c r="AW495" s="2">
        <v>24</v>
      </c>
      <c r="AX495" s="2" t="s">
        <v>7891</v>
      </c>
      <c r="AY495" s="2" t="s">
        <v>7891</v>
      </c>
      <c r="AZ495" s="2" t="s">
        <v>7891</v>
      </c>
      <c r="BA495" s="2" t="s">
        <v>7891</v>
      </c>
      <c r="BB495" s="2" t="s">
        <v>7891</v>
      </c>
      <c r="BC495" s="2" t="s">
        <v>7891</v>
      </c>
      <c r="BD495" s="2">
        <v>12957</v>
      </c>
      <c r="BE495" s="2" t="s">
        <v>8796</v>
      </c>
      <c r="BF495" s="2" t="s">
        <v>7891</v>
      </c>
      <c r="BG495" s="2" t="s">
        <v>7891</v>
      </c>
      <c r="BH495" s="2" t="s">
        <v>7891</v>
      </c>
      <c r="BI495" s="2" t="s">
        <v>7891</v>
      </c>
      <c r="BJ495" s="2" t="s">
        <v>7891</v>
      </c>
      <c r="BK495" s="2" t="s">
        <v>7891</v>
      </c>
      <c r="BL495" s="2" t="s">
        <v>7891</v>
      </c>
      <c r="BM495" s="2">
        <v>34948567</v>
      </c>
      <c r="BN495" s="2" t="s">
        <v>7891</v>
      </c>
      <c r="BO495" s="2" t="s">
        <v>7891</v>
      </c>
      <c r="BP495" s="2" t="s">
        <v>7891</v>
      </c>
      <c r="BQ495" s="2" t="s">
        <v>7891</v>
      </c>
      <c r="BR495" s="2" t="s">
        <v>8797</v>
      </c>
    </row>
    <row r="496" spans="1:70" s="2" customFormat="1" ht="13" x14ac:dyDescent="0.3">
      <c r="A496" s="2" t="s">
        <v>11404</v>
      </c>
      <c r="B496" s="2" t="s">
        <v>8278</v>
      </c>
      <c r="C496" s="9" t="s">
        <v>7891</v>
      </c>
      <c r="D496" s="2" t="s">
        <v>8279</v>
      </c>
      <c r="E496" s="2" t="s">
        <v>8280</v>
      </c>
      <c r="U496" s="2" t="s">
        <v>7891</v>
      </c>
      <c r="V496" s="2" t="s">
        <v>8281</v>
      </c>
      <c r="W496" s="2" t="s">
        <v>7891</v>
      </c>
      <c r="X496" s="2" t="s">
        <v>7891</v>
      </c>
      <c r="Y496" s="2" t="s">
        <v>7891</v>
      </c>
      <c r="Z496" s="2" t="s">
        <v>7891</v>
      </c>
      <c r="AA496" s="2" t="s">
        <v>7891</v>
      </c>
      <c r="AB496" s="2" t="s">
        <v>7891</v>
      </c>
      <c r="AC496" s="2" t="s">
        <v>7891</v>
      </c>
      <c r="AD496" s="2" t="s">
        <v>7891</v>
      </c>
      <c r="AE496" s="2" t="s">
        <v>7891</v>
      </c>
      <c r="AF496" s="2" t="s">
        <v>7891</v>
      </c>
      <c r="AG496" s="2" t="s">
        <v>7891</v>
      </c>
      <c r="AH496" s="2" t="s">
        <v>7891</v>
      </c>
      <c r="AI496" s="2" t="s">
        <v>7891</v>
      </c>
      <c r="AJ496" s="2" t="s">
        <v>7891</v>
      </c>
      <c r="AK496" s="2" t="s">
        <v>7891</v>
      </c>
      <c r="AL496" s="2" t="s">
        <v>7891</v>
      </c>
      <c r="AM496" s="2" t="s">
        <v>7891</v>
      </c>
      <c r="AN496" s="2" t="s">
        <v>7891</v>
      </c>
      <c r="AO496" s="2" t="s">
        <v>8282</v>
      </c>
      <c r="AP496" s="2" t="s">
        <v>8283</v>
      </c>
      <c r="AQ496" s="2" t="s">
        <v>7891</v>
      </c>
      <c r="AR496" s="2" t="s">
        <v>7891</v>
      </c>
      <c r="AS496" s="2" t="s">
        <v>7891</v>
      </c>
      <c r="AT496" s="2" t="s">
        <v>7891</v>
      </c>
      <c r="AU496" s="2" t="s">
        <v>7891</v>
      </c>
      <c r="AV496" s="2" t="s">
        <v>7891</v>
      </c>
      <c r="AW496" s="2" t="s">
        <v>7891</v>
      </c>
      <c r="AX496" s="2" t="s">
        <v>7891</v>
      </c>
      <c r="AY496" s="2" t="s">
        <v>7891</v>
      </c>
      <c r="AZ496" s="2" t="s">
        <v>7891</v>
      </c>
      <c r="BA496" s="2" t="s">
        <v>7891</v>
      </c>
      <c r="BB496" s="2" t="s">
        <v>7891</v>
      </c>
      <c r="BC496" s="2" t="s">
        <v>7891</v>
      </c>
      <c r="BD496" s="2" t="s">
        <v>7891</v>
      </c>
      <c r="BE496" s="2" t="s">
        <v>8284</v>
      </c>
      <c r="BF496" s="2" t="s">
        <v>7891</v>
      </c>
      <c r="BG496" s="2" t="s">
        <v>8197</v>
      </c>
      <c r="BH496" s="2" t="s">
        <v>7891</v>
      </c>
      <c r="BI496" s="2" t="s">
        <v>7891</v>
      </c>
      <c r="BJ496" s="2" t="s">
        <v>7891</v>
      </c>
      <c r="BK496" s="2" t="s">
        <v>7891</v>
      </c>
      <c r="BL496" s="2" t="s">
        <v>7891</v>
      </c>
      <c r="BM496" s="2" t="s">
        <v>7891</v>
      </c>
      <c r="BN496" s="2" t="s">
        <v>7891</v>
      </c>
      <c r="BO496" s="2" t="s">
        <v>7891</v>
      </c>
      <c r="BP496" s="2" t="s">
        <v>7891</v>
      </c>
      <c r="BQ496" s="2" t="s">
        <v>7891</v>
      </c>
      <c r="BR496" s="2" t="s">
        <v>8285</v>
      </c>
    </row>
    <row r="497" spans="1:70" s="2" customFormat="1" ht="13" x14ac:dyDescent="0.3">
      <c r="A497" s="2" t="s">
        <v>6816</v>
      </c>
      <c r="B497" s="2" t="s">
        <v>4212</v>
      </c>
      <c r="C497" s="9">
        <v>2021</v>
      </c>
      <c r="D497" s="2" t="s">
        <v>4211</v>
      </c>
      <c r="E497" s="2" t="s">
        <v>4215</v>
      </c>
      <c r="G497" s="2" t="s">
        <v>4213</v>
      </c>
      <c r="H497" s="2" t="s">
        <v>4214</v>
      </c>
      <c r="K497" s="11">
        <v>44342</v>
      </c>
      <c r="L497" s="2" t="s">
        <v>4216</v>
      </c>
      <c r="N497" s="2" t="s">
        <v>4217</v>
      </c>
    </row>
    <row r="498" spans="1:70" s="2" customFormat="1" ht="13" x14ac:dyDescent="0.3">
      <c r="A498" s="2" t="s">
        <v>11404</v>
      </c>
      <c r="B498" s="2" t="s">
        <v>8207</v>
      </c>
      <c r="C498" s="9" t="s">
        <v>7891</v>
      </c>
      <c r="D498" s="2" t="s">
        <v>6579</v>
      </c>
      <c r="E498" s="2" t="s">
        <v>8208</v>
      </c>
      <c r="U498" s="2" t="s">
        <v>7891</v>
      </c>
      <c r="V498" s="2" t="s">
        <v>8209</v>
      </c>
      <c r="W498" s="2" t="s">
        <v>7891</v>
      </c>
      <c r="X498" s="2" t="s">
        <v>7891</v>
      </c>
      <c r="Y498" s="2" t="s">
        <v>7891</v>
      </c>
      <c r="Z498" s="2" t="s">
        <v>7891</v>
      </c>
      <c r="AA498" s="2" t="s">
        <v>7891</v>
      </c>
      <c r="AB498" s="2" t="s">
        <v>8210</v>
      </c>
      <c r="AC498" s="2" t="s">
        <v>7891</v>
      </c>
      <c r="AD498" s="2" t="s">
        <v>7891</v>
      </c>
      <c r="AE498" s="2" t="s">
        <v>7891</v>
      </c>
      <c r="AF498" s="2" t="s">
        <v>7891</v>
      </c>
      <c r="AG498" s="2" t="s">
        <v>7891</v>
      </c>
      <c r="AH498" s="2" t="s">
        <v>7891</v>
      </c>
      <c r="AI498" s="2" t="s">
        <v>7891</v>
      </c>
      <c r="AJ498" s="2" t="s">
        <v>7891</v>
      </c>
      <c r="AK498" s="2" t="s">
        <v>7891</v>
      </c>
      <c r="AL498" s="2" t="s">
        <v>7891</v>
      </c>
      <c r="AM498" s="2" t="s">
        <v>7891</v>
      </c>
      <c r="AN498" s="2" t="s">
        <v>7891</v>
      </c>
      <c r="AO498" s="2" t="s">
        <v>8211</v>
      </c>
      <c r="AP498" s="2" t="s">
        <v>8212</v>
      </c>
      <c r="AQ498" s="2" t="s">
        <v>7891</v>
      </c>
      <c r="AR498" s="2" t="s">
        <v>7891</v>
      </c>
      <c r="AS498" s="2" t="s">
        <v>7891</v>
      </c>
      <c r="AT498" s="2" t="s">
        <v>7891</v>
      </c>
      <c r="AU498" s="2" t="s">
        <v>7891</v>
      </c>
      <c r="AV498" s="2" t="s">
        <v>7891</v>
      </c>
      <c r="AW498" s="2" t="s">
        <v>7891</v>
      </c>
      <c r="AX498" s="2" t="s">
        <v>7891</v>
      </c>
      <c r="AY498" s="2" t="s">
        <v>7891</v>
      </c>
      <c r="AZ498" s="2" t="s">
        <v>7891</v>
      </c>
      <c r="BA498" s="2" t="s">
        <v>7891</v>
      </c>
      <c r="BB498" s="2" t="s">
        <v>7891</v>
      </c>
      <c r="BC498" s="2" t="s">
        <v>7891</v>
      </c>
      <c r="BD498" s="2" t="s">
        <v>7891</v>
      </c>
      <c r="BE498" s="2" t="s">
        <v>6584</v>
      </c>
      <c r="BF498" s="2" t="s">
        <v>7891</v>
      </c>
      <c r="BG498" s="2" t="s">
        <v>8197</v>
      </c>
      <c r="BH498" s="2" t="s">
        <v>7891</v>
      </c>
      <c r="BI498" s="2" t="s">
        <v>7891</v>
      </c>
      <c r="BJ498" s="2" t="s">
        <v>7891</v>
      </c>
      <c r="BK498" s="2" t="s">
        <v>7891</v>
      </c>
      <c r="BL498" s="2" t="s">
        <v>7891</v>
      </c>
      <c r="BM498" s="2">
        <v>35343056</v>
      </c>
      <c r="BN498" s="2" t="s">
        <v>7891</v>
      </c>
      <c r="BO498" s="2" t="s">
        <v>7891</v>
      </c>
      <c r="BP498" s="2" t="s">
        <v>7891</v>
      </c>
      <c r="BQ498" s="2" t="s">
        <v>7891</v>
      </c>
      <c r="BR498" s="2" t="s">
        <v>8213</v>
      </c>
    </row>
    <row r="499" spans="1:70" s="2" customFormat="1" ht="13" x14ac:dyDescent="0.3">
      <c r="A499" s="2" t="s">
        <v>11404</v>
      </c>
      <c r="B499" s="2" t="s">
        <v>8354</v>
      </c>
      <c r="C499" s="9" t="s">
        <v>7891</v>
      </c>
      <c r="D499" s="2" t="s">
        <v>8355</v>
      </c>
      <c r="E499" s="2" t="s">
        <v>8356</v>
      </c>
      <c r="U499" s="2" t="s">
        <v>7891</v>
      </c>
      <c r="V499" s="2" t="s">
        <v>8357</v>
      </c>
      <c r="W499" s="2" t="s">
        <v>7891</v>
      </c>
      <c r="X499" s="2" t="s">
        <v>7891</v>
      </c>
      <c r="Y499" s="2" t="s">
        <v>7891</v>
      </c>
      <c r="Z499" s="2" t="s">
        <v>7891</v>
      </c>
      <c r="AA499" s="2" t="s">
        <v>7891</v>
      </c>
      <c r="AB499" s="2" t="s">
        <v>7891</v>
      </c>
      <c r="AC499" s="2" t="s">
        <v>7891</v>
      </c>
      <c r="AD499" s="2" t="s">
        <v>7891</v>
      </c>
      <c r="AE499" s="2" t="s">
        <v>7891</v>
      </c>
      <c r="AF499" s="2" t="s">
        <v>7891</v>
      </c>
      <c r="AG499" s="2" t="s">
        <v>7891</v>
      </c>
      <c r="AH499" s="2" t="s">
        <v>7891</v>
      </c>
      <c r="AI499" s="2" t="s">
        <v>7891</v>
      </c>
      <c r="AJ499" s="2" t="s">
        <v>7891</v>
      </c>
      <c r="AK499" s="2" t="s">
        <v>7891</v>
      </c>
      <c r="AL499" s="2" t="s">
        <v>7891</v>
      </c>
      <c r="AM499" s="2" t="s">
        <v>7891</v>
      </c>
      <c r="AN499" s="2" t="s">
        <v>7891</v>
      </c>
      <c r="AO499" s="2" t="s">
        <v>8358</v>
      </c>
      <c r="AP499" s="2" t="s">
        <v>8359</v>
      </c>
      <c r="AQ499" s="2" t="s">
        <v>7891</v>
      </c>
      <c r="AR499" s="2" t="s">
        <v>7891</v>
      </c>
      <c r="AS499" s="2" t="s">
        <v>7891</v>
      </c>
      <c r="AT499" s="2" t="s">
        <v>8331</v>
      </c>
      <c r="AU499" s="2">
        <v>2022</v>
      </c>
      <c r="AV499" s="2">
        <v>32</v>
      </c>
      <c r="AW499" s="2">
        <v>2</v>
      </c>
      <c r="AX499" s="2" t="s">
        <v>7891</v>
      </c>
      <c r="AY499" s="2" t="s">
        <v>7891</v>
      </c>
      <c r="AZ499" s="2" t="s">
        <v>7891</v>
      </c>
      <c r="BA499" s="2" t="s">
        <v>7891</v>
      </c>
      <c r="BB499" s="2" t="s">
        <v>8360</v>
      </c>
      <c r="BC499" s="2" t="s">
        <v>8361</v>
      </c>
      <c r="BD499" s="2" t="s">
        <v>7891</v>
      </c>
      <c r="BE499" s="2" t="s">
        <v>8362</v>
      </c>
      <c r="BF499" s="2" t="s">
        <v>7891</v>
      </c>
      <c r="BG499" s="2" t="s">
        <v>7891</v>
      </c>
      <c r="BH499" s="2" t="s">
        <v>7891</v>
      </c>
      <c r="BI499" s="2" t="s">
        <v>7891</v>
      </c>
      <c r="BJ499" s="2" t="s">
        <v>7891</v>
      </c>
      <c r="BK499" s="2" t="s">
        <v>7891</v>
      </c>
      <c r="BL499" s="2" t="s">
        <v>7891</v>
      </c>
      <c r="BM499" s="2">
        <v>33239509</v>
      </c>
      <c r="BN499" s="2" t="s">
        <v>7891</v>
      </c>
      <c r="BO499" s="2" t="s">
        <v>7891</v>
      </c>
      <c r="BP499" s="2" t="s">
        <v>7891</v>
      </c>
      <c r="BQ499" s="2" t="s">
        <v>7891</v>
      </c>
      <c r="BR499" s="2" t="s">
        <v>8363</v>
      </c>
    </row>
    <row r="500" spans="1:70" s="2" customFormat="1" ht="13" x14ac:dyDescent="0.3">
      <c r="A500" s="2" t="s">
        <v>1827</v>
      </c>
      <c r="B500" s="2" t="s">
        <v>1560</v>
      </c>
      <c r="C500" s="10" t="str">
        <f>"2022"</f>
        <v>2022</v>
      </c>
      <c r="D500" s="2" t="s">
        <v>1559</v>
      </c>
      <c r="E500" s="2" t="s">
        <v>1324</v>
      </c>
      <c r="F500" s="2" t="s">
        <v>1563</v>
      </c>
      <c r="G500" s="2" t="str">
        <f>"00207411"</f>
        <v>00207411</v>
      </c>
      <c r="I500" s="2" t="str">
        <f>"2022"</f>
        <v>2022</v>
      </c>
      <c r="J500" s="2">
        <v>51</v>
      </c>
      <c r="K500" s="2">
        <v>1</v>
      </c>
      <c r="L500" s="2">
        <v>95</v>
      </c>
      <c r="M500" s="2">
        <v>3</v>
      </c>
      <c r="N500" s="2">
        <v>155402952</v>
      </c>
      <c r="O500" s="2" t="s">
        <v>1561</v>
      </c>
      <c r="P500" s="2" t="s">
        <v>457</v>
      </c>
      <c r="Q500" s="2" t="s">
        <v>587</v>
      </c>
      <c r="R500" s="2" t="s">
        <v>1562</v>
      </c>
      <c r="U500" s="2" t="s">
        <v>1564</v>
      </c>
    </row>
    <row r="501" spans="1:70" s="2" customFormat="1" ht="13" x14ac:dyDescent="0.3">
      <c r="A501" s="2" t="s">
        <v>6816</v>
      </c>
      <c r="B501" s="2" t="s">
        <v>4386</v>
      </c>
      <c r="C501" s="9">
        <v>2021</v>
      </c>
      <c r="D501" s="2" t="s">
        <v>4385</v>
      </c>
      <c r="E501" s="2" t="s">
        <v>4389</v>
      </c>
      <c r="G501" s="2" t="s">
        <v>4387</v>
      </c>
      <c r="H501" s="2" t="s">
        <v>4388</v>
      </c>
      <c r="K501" s="11">
        <v>44489</v>
      </c>
      <c r="L501" s="2" t="s">
        <v>4390</v>
      </c>
      <c r="N501" s="2" t="s">
        <v>4391</v>
      </c>
    </row>
    <row r="502" spans="1:70" s="2" customFormat="1" ht="13" x14ac:dyDescent="0.3">
      <c r="A502" s="2" t="s">
        <v>7505</v>
      </c>
      <c r="B502" s="2" t="s">
        <v>7370</v>
      </c>
      <c r="C502" s="9">
        <v>2022</v>
      </c>
      <c r="D502" s="2" t="s">
        <v>7371</v>
      </c>
      <c r="E502" s="2" t="s">
        <v>7372</v>
      </c>
      <c r="G502" s="2">
        <v>39</v>
      </c>
      <c r="I502" s="2" t="s">
        <v>7373</v>
      </c>
      <c r="N502" s="2" t="s">
        <v>7374</v>
      </c>
      <c r="O502" s="2" t="s">
        <v>7375</v>
      </c>
      <c r="P502" s="2" t="s">
        <v>467</v>
      </c>
      <c r="Q502" s="2" t="s">
        <v>7218</v>
      </c>
      <c r="S502" s="2" t="s">
        <v>7219</v>
      </c>
      <c r="T502" s="2" t="s">
        <v>7376</v>
      </c>
    </row>
    <row r="503" spans="1:70" s="2" customFormat="1" ht="13" x14ac:dyDescent="0.3">
      <c r="A503" s="2" t="s">
        <v>7505</v>
      </c>
      <c r="B503" s="2" t="s">
        <v>7465</v>
      </c>
      <c r="C503" s="9">
        <v>2021</v>
      </c>
      <c r="D503" s="2" t="s">
        <v>7466</v>
      </c>
      <c r="E503" s="2" t="s">
        <v>7467</v>
      </c>
      <c r="N503" s="2" t="s">
        <v>7468</v>
      </c>
      <c r="O503" s="2" t="s">
        <v>7469</v>
      </c>
      <c r="P503" s="2" t="s">
        <v>7470</v>
      </c>
      <c r="Q503" s="2" t="s">
        <v>7232</v>
      </c>
      <c r="S503" s="2" t="s">
        <v>7219</v>
      </c>
      <c r="T503" s="2" t="s">
        <v>7471</v>
      </c>
    </row>
    <row r="504" spans="1:70" s="2" customFormat="1" ht="13" x14ac:dyDescent="0.3">
      <c r="A504" s="2" t="s">
        <v>6954</v>
      </c>
      <c r="B504" s="2" t="s">
        <v>6841</v>
      </c>
      <c r="C504" s="9">
        <v>2021</v>
      </c>
      <c r="D504" s="2" t="s">
        <v>6840</v>
      </c>
      <c r="E504" s="2" t="s">
        <v>6844</v>
      </c>
      <c r="G504" s="2" t="s">
        <v>6842</v>
      </c>
      <c r="H504" s="2" t="s">
        <v>6843</v>
      </c>
      <c r="K504" s="11">
        <v>44224</v>
      </c>
      <c r="N504" s="2" t="s">
        <v>6845</v>
      </c>
    </row>
    <row r="505" spans="1:70" s="2" customFormat="1" ht="13" x14ac:dyDescent="0.3">
      <c r="A505" s="2" t="s">
        <v>4116</v>
      </c>
      <c r="B505" s="2" t="s">
        <v>3437</v>
      </c>
      <c r="C505" s="9">
        <v>2020</v>
      </c>
      <c r="D505" s="2" t="s">
        <v>3436</v>
      </c>
      <c r="E505" s="2" t="s">
        <v>2257</v>
      </c>
      <c r="F505" s="2" t="s">
        <v>3441</v>
      </c>
      <c r="G505" s="2" t="str">
        <f>"00219762"</f>
        <v>00219762</v>
      </c>
      <c r="I505" s="2" t="str">
        <f>"20210401"</f>
        <v>20210401</v>
      </c>
      <c r="J505" s="2">
        <v>77</v>
      </c>
      <c r="K505" s="2">
        <v>4</v>
      </c>
      <c r="L505" s="2">
        <v>884</v>
      </c>
      <c r="M505" s="2">
        <v>12</v>
      </c>
      <c r="N505" s="2" t="s">
        <v>3438</v>
      </c>
      <c r="O505" s="2" t="s">
        <v>3439</v>
      </c>
      <c r="P505" s="2" t="s">
        <v>2260</v>
      </c>
      <c r="Q505" s="2" t="s">
        <v>1495</v>
      </c>
      <c r="R505" s="2" t="s">
        <v>3440</v>
      </c>
      <c r="T505" s="2" t="s">
        <v>3441</v>
      </c>
      <c r="U505" s="2" t="s">
        <v>3442</v>
      </c>
    </row>
    <row r="506" spans="1:70" s="2" customFormat="1" ht="13" x14ac:dyDescent="0.3">
      <c r="A506" s="2" t="s">
        <v>6816</v>
      </c>
      <c r="B506" s="2" t="s">
        <v>5002</v>
      </c>
      <c r="C506" s="9">
        <v>2021</v>
      </c>
      <c r="D506" s="2" t="s">
        <v>5001</v>
      </c>
      <c r="E506" s="2" t="s">
        <v>4137</v>
      </c>
      <c r="G506" s="2" t="s">
        <v>5003</v>
      </c>
      <c r="H506" s="2" t="s">
        <v>4408</v>
      </c>
      <c r="K506" s="11">
        <v>44230</v>
      </c>
      <c r="L506" s="2" t="s">
        <v>5004</v>
      </c>
      <c r="N506" s="2" t="s">
        <v>5005</v>
      </c>
    </row>
    <row r="507" spans="1:70" s="2" customFormat="1" ht="13" x14ac:dyDescent="0.3">
      <c r="A507" s="2" t="s">
        <v>6816</v>
      </c>
      <c r="B507" s="2" t="s">
        <v>4406</v>
      </c>
      <c r="C507" s="9">
        <v>2021</v>
      </c>
      <c r="D507" s="2" t="s">
        <v>4405</v>
      </c>
      <c r="E507" s="2" t="s">
        <v>4409</v>
      </c>
      <c r="G507" s="2" t="s">
        <v>4407</v>
      </c>
      <c r="H507" s="2" t="s">
        <v>4408</v>
      </c>
      <c r="K507" s="11">
        <v>44196</v>
      </c>
      <c r="N507" s="2" t="s">
        <v>4410</v>
      </c>
    </row>
    <row r="508" spans="1:70" s="2" customFormat="1" ht="13" x14ac:dyDescent="0.3">
      <c r="A508" s="2" t="s">
        <v>6954</v>
      </c>
      <c r="B508" s="2" t="s">
        <v>6930</v>
      </c>
      <c r="C508" s="9">
        <v>2022</v>
      </c>
      <c r="D508" s="2" t="s">
        <v>6929</v>
      </c>
      <c r="E508" s="2" t="s">
        <v>6933</v>
      </c>
      <c r="G508" s="2" t="s">
        <v>6931</v>
      </c>
      <c r="H508" s="2" t="s">
        <v>6932</v>
      </c>
      <c r="K508" s="11">
        <v>44300</v>
      </c>
      <c r="L508" s="2" t="s">
        <v>6934</v>
      </c>
      <c r="N508" s="2" t="s">
        <v>6935</v>
      </c>
    </row>
    <row r="509" spans="1:70" s="2" customFormat="1" ht="13" x14ac:dyDescent="0.3">
      <c r="A509" s="2" t="s">
        <v>6816</v>
      </c>
      <c r="B509" s="2" t="s">
        <v>5399</v>
      </c>
      <c r="C509" s="9">
        <v>2021</v>
      </c>
      <c r="D509" s="2" t="s">
        <v>5398</v>
      </c>
      <c r="E509" s="2" t="s">
        <v>4892</v>
      </c>
      <c r="G509" s="2" t="s">
        <v>5400</v>
      </c>
      <c r="H509" s="2" t="s">
        <v>5401</v>
      </c>
      <c r="K509" s="11">
        <v>44550</v>
      </c>
      <c r="L509" s="2" t="s">
        <v>5402</v>
      </c>
      <c r="N509" s="2" t="s">
        <v>5403</v>
      </c>
    </row>
    <row r="510" spans="1:70" s="2" customFormat="1" ht="13" x14ac:dyDescent="0.3">
      <c r="A510" s="2" t="s">
        <v>1827</v>
      </c>
      <c r="B510" s="2" t="s">
        <v>1493</v>
      </c>
      <c r="C510" s="10" t="str">
        <f>"2022"</f>
        <v>2022</v>
      </c>
      <c r="D510" s="2" t="s">
        <v>1492</v>
      </c>
      <c r="E510" s="2" t="s">
        <v>303</v>
      </c>
      <c r="F510" s="2" t="s">
        <v>1497</v>
      </c>
      <c r="G510" s="2" t="str">
        <f>"14388871"</f>
        <v>14388871</v>
      </c>
      <c r="I510" s="2" t="str">
        <f>"Apr2022"</f>
        <v>Apr2022</v>
      </c>
      <c r="J510" s="2">
        <v>24</v>
      </c>
      <c r="K510" s="2">
        <v>4</v>
      </c>
      <c r="M510" s="2">
        <v>1</v>
      </c>
      <c r="N510" s="2">
        <v>156677828</v>
      </c>
      <c r="O510" s="2" t="s">
        <v>1494</v>
      </c>
      <c r="P510" s="2" t="s">
        <v>1092</v>
      </c>
      <c r="Q510" s="2" t="s">
        <v>1495</v>
      </c>
      <c r="R510" s="2" t="s">
        <v>1496</v>
      </c>
      <c r="U510" s="2" t="s">
        <v>1498</v>
      </c>
    </row>
    <row r="511" spans="1:70" s="2" customFormat="1" ht="13" x14ac:dyDescent="0.3">
      <c r="A511" s="2" t="s">
        <v>11404</v>
      </c>
      <c r="B511" s="2" t="s">
        <v>11356</v>
      </c>
      <c r="C511" s="9" t="s">
        <v>7891</v>
      </c>
      <c r="D511" s="2" t="s">
        <v>11357</v>
      </c>
      <c r="E511" s="2" t="s">
        <v>11358</v>
      </c>
      <c r="U511" s="2" t="s">
        <v>7891</v>
      </c>
      <c r="V511" s="2" t="s">
        <v>11359</v>
      </c>
      <c r="W511" s="2" t="s">
        <v>7891</v>
      </c>
      <c r="X511" s="2" t="s">
        <v>7891</v>
      </c>
      <c r="Y511" s="2" t="s">
        <v>7891</v>
      </c>
      <c r="Z511" s="2" t="s">
        <v>7891</v>
      </c>
      <c r="AA511" s="2" t="s">
        <v>7891</v>
      </c>
      <c r="AB511" s="2" t="s">
        <v>7891</v>
      </c>
      <c r="AC511" s="2" t="s">
        <v>7891</v>
      </c>
      <c r="AD511" s="2" t="s">
        <v>7891</v>
      </c>
      <c r="AE511" s="2" t="s">
        <v>7891</v>
      </c>
      <c r="AF511" s="2" t="s">
        <v>7891</v>
      </c>
      <c r="AG511" s="2" t="s">
        <v>7891</v>
      </c>
      <c r="AH511" s="2" t="s">
        <v>7891</v>
      </c>
      <c r="AI511" s="2" t="s">
        <v>7891</v>
      </c>
      <c r="AJ511" s="2" t="s">
        <v>7891</v>
      </c>
      <c r="AK511" s="2" t="s">
        <v>7891</v>
      </c>
      <c r="AL511" s="2" t="s">
        <v>7891</v>
      </c>
      <c r="AM511" s="2" t="s">
        <v>7891</v>
      </c>
      <c r="AN511" s="2" t="s">
        <v>7891</v>
      </c>
      <c r="AO511" s="2" t="s">
        <v>11360</v>
      </c>
      <c r="AP511" s="2" t="s">
        <v>7891</v>
      </c>
      <c r="AQ511" s="2" t="s">
        <v>11361</v>
      </c>
      <c r="AR511" s="2" t="s">
        <v>7891</v>
      </c>
      <c r="AS511" s="2" t="s">
        <v>7891</v>
      </c>
      <c r="AT511" s="2" t="s">
        <v>7891</v>
      </c>
      <c r="AU511" s="2">
        <v>2020</v>
      </c>
      <c r="AV511" s="2" t="s">
        <v>7891</v>
      </c>
      <c r="AW511" s="2" t="s">
        <v>7891</v>
      </c>
      <c r="AX511" s="2" t="s">
        <v>7891</v>
      </c>
      <c r="AY511" s="2" t="s">
        <v>7891</v>
      </c>
      <c r="AZ511" s="2" t="s">
        <v>7891</v>
      </c>
      <c r="BA511" s="2" t="s">
        <v>7891</v>
      </c>
      <c r="BB511" s="2">
        <v>123</v>
      </c>
      <c r="BC511" s="2">
        <v>127</v>
      </c>
      <c r="BD511" s="2" t="s">
        <v>7891</v>
      </c>
      <c r="BE511" s="2" t="s">
        <v>7891</v>
      </c>
      <c r="BF511" s="2" t="s">
        <v>7891</v>
      </c>
      <c r="BG511" s="2" t="s">
        <v>7891</v>
      </c>
      <c r="BH511" s="2" t="s">
        <v>7891</v>
      </c>
      <c r="BI511" s="2" t="s">
        <v>7891</v>
      </c>
      <c r="BJ511" s="2" t="s">
        <v>7891</v>
      </c>
      <c r="BK511" s="2" t="s">
        <v>7891</v>
      </c>
      <c r="BL511" s="2" t="s">
        <v>7891</v>
      </c>
      <c r="BM511" s="2" t="s">
        <v>7891</v>
      </c>
      <c r="BN511" s="2" t="s">
        <v>7891</v>
      </c>
      <c r="BO511" s="2" t="s">
        <v>7891</v>
      </c>
      <c r="BP511" s="2" t="s">
        <v>7891</v>
      </c>
      <c r="BQ511" s="2" t="s">
        <v>7891</v>
      </c>
      <c r="BR511" s="2" t="s">
        <v>11362</v>
      </c>
    </row>
    <row r="512" spans="1:70" s="2" customFormat="1" ht="13" x14ac:dyDescent="0.3">
      <c r="A512" s="2" t="s">
        <v>3856</v>
      </c>
      <c r="B512" s="2" t="s">
        <v>3617</v>
      </c>
      <c r="C512" s="9">
        <v>2022</v>
      </c>
      <c r="D512" s="2" t="s">
        <v>3616</v>
      </c>
      <c r="E512" s="2" t="s">
        <v>3618</v>
      </c>
      <c r="F512" s="2" t="s">
        <v>3621</v>
      </c>
      <c r="G512" s="2" t="str">
        <f>"17517885"</f>
        <v>17517885</v>
      </c>
      <c r="I512" s="2" t="str">
        <f>"20220222"</f>
        <v>20220222</v>
      </c>
      <c r="N512" s="2" t="s">
        <v>3619</v>
      </c>
      <c r="O512" s="2" t="s">
        <v>3620</v>
      </c>
      <c r="P512" s="2" t="s">
        <v>2053</v>
      </c>
      <c r="Q512" s="2" t="s">
        <v>2054</v>
      </c>
      <c r="R512" s="2" t="s">
        <v>2055</v>
      </c>
      <c r="T512" s="2" t="s">
        <v>3621</v>
      </c>
      <c r="U512" s="2" t="s">
        <v>3622</v>
      </c>
    </row>
    <row r="513" spans="1:70" s="2" customFormat="1" ht="13" x14ac:dyDescent="0.3">
      <c r="A513" s="2" t="s">
        <v>7738</v>
      </c>
      <c r="B513" s="2" t="s">
        <v>7515</v>
      </c>
      <c r="C513" s="9">
        <v>2022</v>
      </c>
      <c r="D513" s="2" t="s">
        <v>7027</v>
      </c>
      <c r="E513" s="2" t="s">
        <v>7516</v>
      </c>
      <c r="G513" s="2">
        <v>13</v>
      </c>
      <c r="I513" s="2">
        <v>868942</v>
      </c>
      <c r="N513" s="2" t="s">
        <v>7032</v>
      </c>
      <c r="O513" s="2" t="s">
        <v>7517</v>
      </c>
      <c r="P513" s="2" t="s">
        <v>467</v>
      </c>
      <c r="Q513" s="2" t="s">
        <v>7218</v>
      </c>
      <c r="R513" s="2" t="s">
        <v>7266</v>
      </c>
      <c r="S513" s="2" t="s">
        <v>7219</v>
      </c>
      <c r="T513" s="2" t="s">
        <v>7518</v>
      </c>
    </row>
    <row r="514" spans="1:70" s="2" customFormat="1" ht="13" x14ac:dyDescent="0.3">
      <c r="A514" s="2" t="s">
        <v>3856</v>
      </c>
      <c r="B514" s="2" t="s">
        <v>2458</v>
      </c>
      <c r="C514" s="9">
        <v>2022</v>
      </c>
      <c r="D514" s="2" t="s">
        <v>2457</v>
      </c>
      <c r="E514" s="2" t="s">
        <v>2459</v>
      </c>
      <c r="F514" s="2" t="s">
        <v>2463</v>
      </c>
      <c r="G514" s="2" t="str">
        <f>"16640640"</f>
        <v>16640640</v>
      </c>
      <c r="I514" s="2" t="str">
        <f>"20220105"</f>
        <v>20220105</v>
      </c>
      <c r="J514" s="2">
        <v>12</v>
      </c>
      <c r="N514" s="2" t="s">
        <v>2460</v>
      </c>
      <c r="O514" s="2" t="s">
        <v>2461</v>
      </c>
      <c r="P514" s="2" t="s">
        <v>2069</v>
      </c>
      <c r="Q514" s="2" t="s">
        <v>1495</v>
      </c>
      <c r="R514" s="2" t="s">
        <v>2462</v>
      </c>
      <c r="T514" s="2" t="s">
        <v>2463</v>
      </c>
      <c r="U514" s="2" t="s">
        <v>2464</v>
      </c>
    </row>
    <row r="515" spans="1:70" s="2" customFormat="1" ht="13" x14ac:dyDescent="0.3">
      <c r="A515" s="2" t="s">
        <v>1827</v>
      </c>
      <c r="B515" s="2" t="s">
        <v>554</v>
      </c>
      <c r="C515" s="10">
        <v>2021</v>
      </c>
      <c r="D515" s="2" t="s">
        <v>553</v>
      </c>
      <c r="E515" s="2" t="s">
        <v>555</v>
      </c>
      <c r="F515" s="2" t="s">
        <v>559</v>
      </c>
      <c r="G515" s="2" t="str">
        <f>"14712377"</f>
        <v>14712377</v>
      </c>
      <c r="I515" s="2" t="str">
        <f>"1/6/2021"</f>
        <v>1/6/2021</v>
      </c>
      <c r="J515" s="2">
        <v>21</v>
      </c>
      <c r="K515" s="2">
        <v>1</v>
      </c>
      <c r="L515" s="2">
        <v>1</v>
      </c>
      <c r="M515" s="2">
        <v>4</v>
      </c>
      <c r="N515" s="2">
        <v>147947411</v>
      </c>
      <c r="O515" s="2" t="s">
        <v>556</v>
      </c>
      <c r="P515" s="2" t="s">
        <v>557</v>
      </c>
      <c r="Q515" s="2" t="s">
        <v>507</v>
      </c>
      <c r="R515" s="2" t="s">
        <v>558</v>
      </c>
      <c r="U515" s="2" t="s">
        <v>560</v>
      </c>
    </row>
    <row r="516" spans="1:70" s="2" customFormat="1" ht="13" x14ac:dyDescent="0.3">
      <c r="A516" s="2" t="s">
        <v>3856</v>
      </c>
      <c r="B516" s="2" t="s">
        <v>3563</v>
      </c>
      <c r="C516" s="9">
        <v>2020</v>
      </c>
      <c r="D516" s="2" t="s">
        <v>3562</v>
      </c>
      <c r="E516" s="2" t="s">
        <v>2756</v>
      </c>
      <c r="F516" s="2" t="s">
        <v>3567</v>
      </c>
      <c r="G516" s="2" t="str">
        <f>"13811118"</f>
        <v>13811118</v>
      </c>
      <c r="I516" s="2" t="str">
        <f>"20210701"</f>
        <v>20210701</v>
      </c>
      <c r="J516" s="2">
        <v>25</v>
      </c>
      <c r="K516" s="2">
        <v>3</v>
      </c>
      <c r="L516" s="2">
        <v>373</v>
      </c>
      <c r="M516" s="2">
        <v>17</v>
      </c>
      <c r="N516" s="2" t="s">
        <v>3564</v>
      </c>
      <c r="O516" s="2" t="s">
        <v>3565</v>
      </c>
      <c r="P516" s="2" t="s">
        <v>2118</v>
      </c>
      <c r="Q516" s="2" t="s">
        <v>1495</v>
      </c>
      <c r="R516" s="2" t="s">
        <v>3566</v>
      </c>
      <c r="T516" s="2" t="s">
        <v>3567</v>
      </c>
      <c r="U516" s="2" t="s">
        <v>3568</v>
      </c>
    </row>
    <row r="517" spans="1:70" s="2" customFormat="1" ht="13" x14ac:dyDescent="0.3">
      <c r="A517" s="2" t="s">
        <v>6816</v>
      </c>
      <c r="B517" s="2" t="s">
        <v>6161</v>
      </c>
      <c r="C517" s="9">
        <v>2022</v>
      </c>
      <c r="D517" s="2" t="s">
        <v>6160</v>
      </c>
      <c r="E517" s="2" t="s">
        <v>2135</v>
      </c>
      <c r="G517" s="2" t="s">
        <v>6162</v>
      </c>
      <c r="H517" s="2" t="s">
        <v>6163</v>
      </c>
      <c r="K517" s="11">
        <v>44696</v>
      </c>
      <c r="L517" s="2" t="s">
        <v>6164</v>
      </c>
      <c r="N517" s="2" t="s">
        <v>6165</v>
      </c>
    </row>
    <row r="518" spans="1:70" s="2" customFormat="1" ht="13" x14ac:dyDescent="0.3">
      <c r="A518" s="2" t="s">
        <v>3856</v>
      </c>
      <c r="B518" s="2" t="s">
        <v>1544</v>
      </c>
      <c r="C518" s="9">
        <v>2022</v>
      </c>
      <c r="D518" s="2" t="s">
        <v>3514</v>
      </c>
      <c r="E518" s="2" t="s">
        <v>3411</v>
      </c>
      <c r="F518" s="2" t="s">
        <v>3517</v>
      </c>
      <c r="G518" s="2" t="str">
        <f>"08919887"</f>
        <v>08919887</v>
      </c>
      <c r="I518" s="2" t="str">
        <f>"20220301"</f>
        <v>20220301</v>
      </c>
      <c r="J518" s="2">
        <v>35</v>
      </c>
      <c r="K518" s="2">
        <v>2</v>
      </c>
      <c r="L518" s="2">
        <v>245</v>
      </c>
      <c r="M518" s="2">
        <v>7</v>
      </c>
      <c r="N518" s="2" t="s">
        <v>3515</v>
      </c>
      <c r="O518" s="2" t="s">
        <v>1545</v>
      </c>
      <c r="P518" s="2" t="s">
        <v>2129</v>
      </c>
      <c r="Q518" s="2" t="s">
        <v>1495</v>
      </c>
      <c r="R518" s="2" t="s">
        <v>3516</v>
      </c>
      <c r="T518" s="2" t="s">
        <v>3517</v>
      </c>
      <c r="U518" s="2" t="s">
        <v>3518</v>
      </c>
    </row>
    <row r="519" spans="1:70" s="2" customFormat="1" ht="13" x14ac:dyDescent="0.3">
      <c r="A519" s="2" t="s">
        <v>3856</v>
      </c>
      <c r="B519" s="2" t="s">
        <v>3070</v>
      </c>
      <c r="C519" s="9">
        <v>2022</v>
      </c>
      <c r="D519" s="2" t="s">
        <v>3069</v>
      </c>
      <c r="E519" s="2" t="s">
        <v>383</v>
      </c>
      <c r="F519" s="2" t="s">
        <v>3073</v>
      </c>
      <c r="G519" s="2" t="str">
        <f>"10188827"</f>
        <v>10188827</v>
      </c>
      <c r="I519" s="2" t="str">
        <f>"20220426"</f>
        <v>20220426</v>
      </c>
      <c r="N519" s="2" t="s">
        <v>3071</v>
      </c>
      <c r="O519" s="2" t="s">
        <v>3072</v>
      </c>
      <c r="P519" s="2" t="s">
        <v>2108</v>
      </c>
      <c r="Q519" s="2" t="s">
        <v>2054</v>
      </c>
      <c r="R519" s="2" t="s">
        <v>2055</v>
      </c>
      <c r="T519" s="2" t="s">
        <v>3073</v>
      </c>
      <c r="U519" s="2" t="s">
        <v>3074</v>
      </c>
    </row>
    <row r="520" spans="1:70" s="2" customFormat="1" ht="13" x14ac:dyDescent="0.3">
      <c r="A520" s="2" t="s">
        <v>3856</v>
      </c>
      <c r="B520" s="2" t="s">
        <v>2265</v>
      </c>
      <c r="C520" s="9">
        <v>2022</v>
      </c>
      <c r="D520" s="2" t="s">
        <v>2264</v>
      </c>
      <c r="E520" s="2" t="s">
        <v>2266</v>
      </c>
      <c r="F520" s="2" t="s">
        <v>2271</v>
      </c>
      <c r="H520" s="2" t="str">
        <f>"9783319899985; 9783319899992; 9783319900001"</f>
        <v>9783319899985; 9783319899992; 9783319900001</v>
      </c>
      <c r="I520" s="2" t="str">
        <f>"20220101"</f>
        <v>20220101</v>
      </c>
      <c r="L520" s="2">
        <v>4351</v>
      </c>
      <c r="M520" s="2">
        <v>32</v>
      </c>
      <c r="N520" s="2" t="s">
        <v>2267</v>
      </c>
      <c r="O520" s="2" t="s">
        <v>2268</v>
      </c>
      <c r="P520" s="2" t="s">
        <v>2269</v>
      </c>
      <c r="Q520" s="2" t="s">
        <v>2078</v>
      </c>
      <c r="R520" s="2" t="s">
        <v>2270</v>
      </c>
      <c r="T520" s="2" t="s">
        <v>2271</v>
      </c>
      <c r="U520" s="2" t="s">
        <v>2272</v>
      </c>
    </row>
    <row r="521" spans="1:70" s="2" customFormat="1" ht="13" x14ac:dyDescent="0.3">
      <c r="A521" s="2" t="s">
        <v>1922</v>
      </c>
      <c r="B521" s="2" t="s">
        <v>1858</v>
      </c>
      <c r="C521" s="10" t="str">
        <f>"2021"</f>
        <v>2021</v>
      </c>
      <c r="D521" s="2" t="s">
        <v>1857</v>
      </c>
      <c r="E521" s="2" t="s">
        <v>951</v>
      </c>
      <c r="I521" s="2" t="str">
        <f>"Aug2021"</f>
        <v>Aug2021</v>
      </c>
      <c r="J521" s="2">
        <v>40</v>
      </c>
      <c r="K521" s="2">
        <v>3</v>
      </c>
      <c r="L521" s="2">
        <v>4</v>
      </c>
      <c r="M521" s="2">
        <v>4</v>
      </c>
      <c r="N521" s="2">
        <v>152323005</v>
      </c>
      <c r="P521" s="2" t="s">
        <v>952</v>
      </c>
      <c r="Q521" s="2" t="s">
        <v>677</v>
      </c>
      <c r="R521" s="2" t="s">
        <v>1859</v>
      </c>
      <c r="U521" s="2" t="s">
        <v>1860</v>
      </c>
    </row>
    <row r="522" spans="1:70" s="2" customFormat="1" ht="13" x14ac:dyDescent="0.3">
      <c r="A522" s="2" t="s">
        <v>6816</v>
      </c>
      <c r="B522" s="2" t="s">
        <v>5330</v>
      </c>
      <c r="C522" s="9">
        <v>2021</v>
      </c>
      <c r="D522" s="2" t="s">
        <v>5329</v>
      </c>
      <c r="E522" s="2" t="s">
        <v>4359</v>
      </c>
      <c r="G522" s="2" t="s">
        <v>5331</v>
      </c>
      <c r="H522" s="2" t="s">
        <v>5332</v>
      </c>
      <c r="K522" s="11">
        <v>44535</v>
      </c>
      <c r="N522" s="2" t="s">
        <v>5333</v>
      </c>
    </row>
    <row r="523" spans="1:70" s="2" customFormat="1" ht="13" x14ac:dyDescent="0.3">
      <c r="A523" s="2" t="s">
        <v>6816</v>
      </c>
      <c r="B523" s="2" t="s">
        <v>5109</v>
      </c>
      <c r="C523" s="9">
        <v>2021</v>
      </c>
      <c r="D523" s="2" t="s">
        <v>5108</v>
      </c>
      <c r="E523" s="2" t="s">
        <v>5112</v>
      </c>
      <c r="G523" s="2" t="s">
        <v>5110</v>
      </c>
      <c r="H523" s="2" t="s">
        <v>5111</v>
      </c>
      <c r="K523" s="11">
        <v>44288</v>
      </c>
      <c r="N523" s="2" t="s">
        <v>5113</v>
      </c>
    </row>
    <row r="524" spans="1:70" s="2" customFormat="1" ht="13" x14ac:dyDescent="0.3">
      <c r="A524" s="2" t="s">
        <v>11404</v>
      </c>
      <c r="B524" s="2" t="s">
        <v>10606</v>
      </c>
      <c r="C524" s="9" t="s">
        <v>7891</v>
      </c>
      <c r="D524" s="2" t="s">
        <v>10607</v>
      </c>
      <c r="E524" s="2" t="s">
        <v>10608</v>
      </c>
      <c r="U524" s="2" t="s">
        <v>7891</v>
      </c>
      <c r="V524" s="2" t="s">
        <v>10609</v>
      </c>
      <c r="W524" s="2" t="s">
        <v>7891</v>
      </c>
      <c r="X524" s="2" t="s">
        <v>7891</v>
      </c>
      <c r="Y524" s="2" t="s">
        <v>7891</v>
      </c>
      <c r="Z524" s="2" t="s">
        <v>7891</v>
      </c>
      <c r="AA524" s="2" t="s">
        <v>10610</v>
      </c>
      <c r="AB524" s="2" t="s">
        <v>10611</v>
      </c>
      <c r="AC524" s="2" t="s">
        <v>7891</v>
      </c>
      <c r="AD524" s="2" t="s">
        <v>7891</v>
      </c>
      <c r="AE524" s="2" t="s">
        <v>7891</v>
      </c>
      <c r="AF524" s="2" t="s">
        <v>7891</v>
      </c>
      <c r="AG524" s="2" t="s">
        <v>7891</v>
      </c>
      <c r="AH524" s="2" t="s">
        <v>7891</v>
      </c>
      <c r="AI524" s="2" t="s">
        <v>7891</v>
      </c>
      <c r="AJ524" s="2" t="s">
        <v>7891</v>
      </c>
      <c r="AK524" s="2" t="s">
        <v>7891</v>
      </c>
      <c r="AL524" s="2" t="s">
        <v>7891</v>
      </c>
      <c r="AM524" s="2" t="s">
        <v>7891</v>
      </c>
      <c r="AN524" s="2" t="s">
        <v>7891</v>
      </c>
      <c r="AO524" s="2" t="s">
        <v>10612</v>
      </c>
      <c r="AP524" s="2" t="s">
        <v>10613</v>
      </c>
      <c r="AQ524" s="2" t="s">
        <v>7891</v>
      </c>
      <c r="AR524" s="2" t="s">
        <v>7891</v>
      </c>
      <c r="AS524" s="2" t="s">
        <v>7891</v>
      </c>
      <c r="AT524" s="2" t="s">
        <v>7891</v>
      </c>
      <c r="AU524" s="2">
        <v>2021</v>
      </c>
      <c r="AV524" s="2">
        <v>21</v>
      </c>
      <c r="AW524" s="2">
        <v>12</v>
      </c>
      <c r="AX524" s="2" t="s">
        <v>7891</v>
      </c>
      <c r="AY524" s="2" t="s">
        <v>7891</v>
      </c>
      <c r="AZ524" s="2" t="s">
        <v>7891</v>
      </c>
      <c r="BA524" s="2" t="s">
        <v>7891</v>
      </c>
      <c r="BB524" s="2">
        <v>2213</v>
      </c>
      <c r="BC524" s="2">
        <v>2219</v>
      </c>
      <c r="BD524" s="2" t="s">
        <v>7891</v>
      </c>
      <c r="BE524" s="2" t="s">
        <v>10614</v>
      </c>
      <c r="BF524" s="2" t="s">
        <v>7891</v>
      </c>
      <c r="BG524" s="2" t="s">
        <v>7891</v>
      </c>
      <c r="BH524" s="2" t="s">
        <v>7891</v>
      </c>
      <c r="BI524" s="2" t="s">
        <v>7891</v>
      </c>
      <c r="BJ524" s="2" t="s">
        <v>7891</v>
      </c>
      <c r="BK524" s="2" t="s">
        <v>7891</v>
      </c>
      <c r="BL524" s="2" t="s">
        <v>7891</v>
      </c>
      <c r="BM524" s="2">
        <v>33906597</v>
      </c>
      <c r="BN524" s="2" t="s">
        <v>7891</v>
      </c>
      <c r="BO524" s="2" t="s">
        <v>7891</v>
      </c>
      <c r="BP524" s="2" t="s">
        <v>7891</v>
      </c>
      <c r="BQ524" s="2" t="s">
        <v>7891</v>
      </c>
      <c r="BR524" s="2" t="s">
        <v>10615</v>
      </c>
    </row>
    <row r="525" spans="1:70" s="2" customFormat="1" ht="13" x14ac:dyDescent="0.3">
      <c r="A525" s="2" t="s">
        <v>11404</v>
      </c>
      <c r="B525" s="2" t="s">
        <v>10616</v>
      </c>
      <c r="C525" s="9" t="s">
        <v>7891</v>
      </c>
      <c r="D525" s="2" t="s">
        <v>10617</v>
      </c>
      <c r="E525" s="2" t="s">
        <v>10618</v>
      </c>
      <c r="U525" s="2" t="s">
        <v>7891</v>
      </c>
      <c r="V525" s="2" t="s">
        <v>10619</v>
      </c>
      <c r="W525" s="2" t="s">
        <v>7891</v>
      </c>
      <c r="X525" s="2" t="s">
        <v>7891</v>
      </c>
      <c r="Y525" s="2" t="s">
        <v>7891</v>
      </c>
      <c r="Z525" s="2" t="s">
        <v>7891</v>
      </c>
      <c r="AA525" s="2" t="s">
        <v>7891</v>
      </c>
      <c r="AB525" s="2" t="s">
        <v>7891</v>
      </c>
      <c r="AC525" s="2" t="s">
        <v>7891</v>
      </c>
      <c r="AD525" s="2" t="s">
        <v>7891</v>
      </c>
      <c r="AE525" s="2" t="s">
        <v>7891</v>
      </c>
      <c r="AF525" s="2" t="s">
        <v>7891</v>
      </c>
      <c r="AG525" s="2" t="s">
        <v>7891</v>
      </c>
      <c r="AH525" s="2" t="s">
        <v>7891</v>
      </c>
      <c r="AI525" s="2" t="s">
        <v>7891</v>
      </c>
      <c r="AJ525" s="2" t="s">
        <v>7891</v>
      </c>
      <c r="AK525" s="2" t="s">
        <v>7891</v>
      </c>
      <c r="AL525" s="2" t="s">
        <v>7891</v>
      </c>
      <c r="AM525" s="2" t="s">
        <v>7891</v>
      </c>
      <c r="AN525" s="2" t="s">
        <v>7891</v>
      </c>
      <c r="AO525" s="2" t="s">
        <v>7891</v>
      </c>
      <c r="AP525" s="2" t="s">
        <v>10620</v>
      </c>
      <c r="AQ525" s="2" t="s">
        <v>7891</v>
      </c>
      <c r="AR525" s="2" t="s">
        <v>7891</v>
      </c>
      <c r="AS525" s="2" t="s">
        <v>7891</v>
      </c>
      <c r="AT525" s="2" t="s">
        <v>7891</v>
      </c>
      <c r="AU525" s="2">
        <v>2021</v>
      </c>
      <c r="AV525" s="2">
        <v>17</v>
      </c>
      <c r="AW525" s="2" t="s">
        <v>7891</v>
      </c>
      <c r="AX525" s="2" t="s">
        <v>7891</v>
      </c>
      <c r="AY525" s="2" t="s">
        <v>7891</v>
      </c>
      <c r="AZ525" s="2" t="s">
        <v>7891</v>
      </c>
      <c r="BA525" s="2" t="s">
        <v>7891</v>
      </c>
      <c r="BB525" s="2">
        <v>423</v>
      </c>
      <c r="BC525" s="2">
        <v>431</v>
      </c>
      <c r="BD525" s="2" t="s">
        <v>7891</v>
      </c>
      <c r="BE525" s="2" t="s">
        <v>7891</v>
      </c>
      <c r="BF525" s="2" t="s">
        <v>7891</v>
      </c>
      <c r="BG525" s="2" t="s">
        <v>7891</v>
      </c>
      <c r="BH525" s="2" t="s">
        <v>7891</v>
      </c>
      <c r="BI525" s="2" t="s">
        <v>7891</v>
      </c>
      <c r="BJ525" s="2" t="s">
        <v>7891</v>
      </c>
      <c r="BK525" s="2" t="s">
        <v>7891</v>
      </c>
      <c r="BL525" s="2" t="s">
        <v>7891</v>
      </c>
      <c r="BM525" s="2">
        <v>34040380</v>
      </c>
      <c r="BN525" s="2" t="s">
        <v>7891</v>
      </c>
      <c r="BO525" s="2" t="s">
        <v>7891</v>
      </c>
      <c r="BP525" s="2" t="s">
        <v>7891</v>
      </c>
      <c r="BQ525" s="2" t="s">
        <v>7891</v>
      </c>
      <c r="BR525" s="2" t="s">
        <v>10621</v>
      </c>
    </row>
    <row r="526" spans="1:70" s="2" customFormat="1" ht="13" x14ac:dyDescent="0.3">
      <c r="A526" s="2" t="s">
        <v>11409</v>
      </c>
      <c r="B526" s="2" t="s">
        <v>11431</v>
      </c>
      <c r="C526" s="9" t="s">
        <v>7891</v>
      </c>
      <c r="D526" s="2" t="s">
        <v>6857</v>
      </c>
      <c r="E526" s="2" t="s">
        <v>10744</v>
      </c>
      <c r="U526" s="2" t="s">
        <v>7891</v>
      </c>
      <c r="V526" s="2" t="s">
        <v>7891</v>
      </c>
      <c r="W526" s="2" t="s">
        <v>7891</v>
      </c>
      <c r="X526" s="2" t="s">
        <v>7891</v>
      </c>
      <c r="Y526" s="2" t="s">
        <v>7891</v>
      </c>
      <c r="Z526" s="2" t="s">
        <v>7891</v>
      </c>
      <c r="AA526" s="2" t="s">
        <v>11433</v>
      </c>
      <c r="AB526" s="2" t="s">
        <v>11434</v>
      </c>
      <c r="AC526" s="2" t="s">
        <v>7891</v>
      </c>
      <c r="AD526" s="2" t="s">
        <v>7891</v>
      </c>
      <c r="AE526" s="2" t="s">
        <v>7891</v>
      </c>
      <c r="AF526" s="2" t="s">
        <v>7891</v>
      </c>
      <c r="AG526" s="2" t="s">
        <v>7891</v>
      </c>
      <c r="AH526" s="2" t="s">
        <v>7891</v>
      </c>
      <c r="AI526" s="2" t="s">
        <v>7891</v>
      </c>
      <c r="AJ526" s="2" t="s">
        <v>7891</v>
      </c>
      <c r="AK526" s="2" t="s">
        <v>7891</v>
      </c>
      <c r="AL526" s="2" t="s">
        <v>7891</v>
      </c>
      <c r="AM526" s="2" t="s">
        <v>7891</v>
      </c>
      <c r="AN526" s="2" t="s">
        <v>7891</v>
      </c>
      <c r="AO526" s="2" t="s">
        <v>10748</v>
      </c>
      <c r="AP526" s="2" t="s">
        <v>7891</v>
      </c>
      <c r="AQ526" s="2" t="s">
        <v>7891</v>
      </c>
      <c r="AR526" s="2" t="s">
        <v>7891</v>
      </c>
      <c r="AS526" s="2" t="s">
        <v>7891</v>
      </c>
      <c r="AT526" s="2" t="s">
        <v>7924</v>
      </c>
      <c r="AU526" s="2">
        <v>2021</v>
      </c>
      <c r="AV526" s="2">
        <v>6</v>
      </c>
      <c r="AW526" s="2">
        <v>12</v>
      </c>
      <c r="AX526" s="2" t="s">
        <v>7891</v>
      </c>
      <c r="AY526" s="2" t="s">
        <v>7891</v>
      </c>
      <c r="AZ526" s="2" t="s">
        <v>7891</v>
      </c>
      <c r="BA526" s="2" t="s">
        <v>7891</v>
      </c>
      <c r="BB526" s="2" t="s">
        <v>11435</v>
      </c>
      <c r="BC526" s="2" t="s">
        <v>11436</v>
      </c>
      <c r="BD526" s="2" t="s">
        <v>7891</v>
      </c>
      <c r="BE526" s="2" t="s">
        <v>7891</v>
      </c>
      <c r="BF526" s="2" t="s">
        <v>7891</v>
      </c>
      <c r="BG526" s="2" t="s">
        <v>7891</v>
      </c>
      <c r="BH526" s="2" t="s">
        <v>7891</v>
      </c>
      <c r="BI526" s="2" t="s">
        <v>7891</v>
      </c>
      <c r="BJ526" s="2" t="s">
        <v>7891</v>
      </c>
      <c r="BK526" s="2" t="s">
        <v>7891</v>
      </c>
      <c r="BL526" s="2" t="s">
        <v>7891</v>
      </c>
      <c r="BM526" s="2">
        <v>34838199</v>
      </c>
      <c r="BN526" s="2" t="s">
        <v>7891</v>
      </c>
      <c r="BO526" s="2" t="s">
        <v>7891</v>
      </c>
      <c r="BP526" s="2" t="s">
        <v>7891</v>
      </c>
      <c r="BQ526" s="2" t="s">
        <v>7891</v>
      </c>
      <c r="BR526" s="2" t="s">
        <v>11437</v>
      </c>
    </row>
    <row r="527" spans="1:70" s="2" customFormat="1" ht="13" x14ac:dyDescent="0.3">
      <c r="A527" s="2" t="s">
        <v>3856</v>
      </c>
      <c r="B527" s="2" t="s">
        <v>1233</v>
      </c>
      <c r="C527" s="9">
        <v>2021</v>
      </c>
      <c r="D527" s="2" t="s">
        <v>3202</v>
      </c>
      <c r="E527" s="2" t="s">
        <v>1234</v>
      </c>
      <c r="F527" s="2" t="s">
        <v>3204</v>
      </c>
      <c r="G527" s="2" t="str">
        <f>"08098131"</f>
        <v>08098131</v>
      </c>
      <c r="I527" s="2" t="str">
        <f>"20210204"</f>
        <v>20210204</v>
      </c>
      <c r="N527" s="2" t="s">
        <v>3203</v>
      </c>
      <c r="O527" s="2" t="s">
        <v>1235</v>
      </c>
      <c r="P527" s="2" t="s">
        <v>2118</v>
      </c>
      <c r="Q527" s="2" t="s">
        <v>2054</v>
      </c>
      <c r="R527" s="2" t="s">
        <v>2055</v>
      </c>
      <c r="T527" s="2" t="s">
        <v>3204</v>
      </c>
      <c r="U527" s="2" t="s">
        <v>3205</v>
      </c>
    </row>
    <row r="528" spans="1:70" s="2" customFormat="1" ht="13" x14ac:dyDescent="0.3">
      <c r="A528" s="2" t="s">
        <v>6816</v>
      </c>
      <c r="B528" s="2" t="s">
        <v>4362</v>
      </c>
      <c r="C528" s="9">
        <v>2021</v>
      </c>
      <c r="D528" s="2" t="s">
        <v>4361</v>
      </c>
      <c r="E528" s="2" t="s">
        <v>4365</v>
      </c>
      <c r="G528" s="2" t="s">
        <v>4363</v>
      </c>
      <c r="H528" s="2" t="s">
        <v>4364</v>
      </c>
      <c r="K528" s="11">
        <v>44509</v>
      </c>
      <c r="L528" s="2" t="s">
        <v>4366</v>
      </c>
      <c r="N528" s="2" t="s">
        <v>809</v>
      </c>
    </row>
    <row r="529" spans="1:70" s="2" customFormat="1" ht="13" x14ac:dyDescent="0.3">
      <c r="A529" s="2" t="s">
        <v>1827</v>
      </c>
      <c r="B529" s="2" t="s">
        <v>806</v>
      </c>
      <c r="C529" s="10">
        <v>2021</v>
      </c>
      <c r="D529" s="2" t="s">
        <v>805</v>
      </c>
      <c r="E529" s="2" t="s">
        <v>807</v>
      </c>
      <c r="F529" s="2" t="s">
        <v>812</v>
      </c>
      <c r="G529" s="2" t="str">
        <f>"11011262"</f>
        <v>11011262</v>
      </c>
      <c r="I529" s="2" t="str">
        <f>"2021 Supplement"</f>
        <v>2021 Supplement</v>
      </c>
      <c r="J529" s="2">
        <v>31</v>
      </c>
      <c r="L529" s="2" t="s">
        <v>808</v>
      </c>
      <c r="M529" s="2">
        <v>5</v>
      </c>
      <c r="N529" s="2">
        <v>153476227</v>
      </c>
      <c r="O529" s="2" t="s">
        <v>809</v>
      </c>
      <c r="P529" s="2" t="s">
        <v>810</v>
      </c>
      <c r="Q529" s="2" t="s">
        <v>442</v>
      </c>
      <c r="R529" s="2" t="s">
        <v>811</v>
      </c>
      <c r="U529" s="2" t="s">
        <v>813</v>
      </c>
    </row>
    <row r="530" spans="1:70" s="2" customFormat="1" ht="13" x14ac:dyDescent="0.3">
      <c r="A530" s="2" t="s">
        <v>6816</v>
      </c>
      <c r="B530" s="2" t="s">
        <v>6717</v>
      </c>
      <c r="C530" s="9">
        <v>2022</v>
      </c>
      <c r="D530" s="2" t="s">
        <v>6716</v>
      </c>
      <c r="E530" s="2" t="s">
        <v>6720</v>
      </c>
      <c r="G530" s="2" t="s">
        <v>6718</v>
      </c>
      <c r="H530" s="2" t="s">
        <v>6719</v>
      </c>
      <c r="K530" s="11">
        <v>44671</v>
      </c>
      <c r="N530" s="2" t="s">
        <v>6721</v>
      </c>
    </row>
    <row r="531" spans="1:70" s="2" customFormat="1" ht="13" x14ac:dyDescent="0.3">
      <c r="A531" s="2" t="s">
        <v>6816</v>
      </c>
      <c r="B531" s="2" t="s">
        <v>6773</v>
      </c>
      <c r="C531" s="9">
        <v>2022</v>
      </c>
      <c r="D531" s="2" t="s">
        <v>6772</v>
      </c>
      <c r="E531" s="2" t="s">
        <v>6776</v>
      </c>
      <c r="G531" s="2" t="s">
        <v>6774</v>
      </c>
      <c r="H531" s="2" t="s">
        <v>6775</v>
      </c>
      <c r="K531" s="11">
        <v>44168</v>
      </c>
      <c r="N531" s="2" t="s">
        <v>6777</v>
      </c>
    </row>
    <row r="532" spans="1:70" s="2" customFormat="1" ht="13" x14ac:dyDescent="0.3">
      <c r="A532" s="2" t="s">
        <v>11404</v>
      </c>
      <c r="B532" s="2" t="s">
        <v>10177</v>
      </c>
      <c r="C532" s="9" t="s">
        <v>7891</v>
      </c>
      <c r="D532" s="2" t="s">
        <v>10178</v>
      </c>
      <c r="E532" s="2" t="s">
        <v>10179</v>
      </c>
      <c r="U532" s="2" t="s">
        <v>7891</v>
      </c>
      <c r="V532" s="2" t="s">
        <v>10180</v>
      </c>
      <c r="W532" s="2" t="s">
        <v>7891</v>
      </c>
      <c r="X532" s="2" t="s">
        <v>7891</v>
      </c>
      <c r="Y532" s="2" t="s">
        <v>7891</v>
      </c>
      <c r="Z532" s="2" t="s">
        <v>7891</v>
      </c>
      <c r="AA532" s="2" t="s">
        <v>7891</v>
      </c>
      <c r="AB532" s="2" t="s">
        <v>7891</v>
      </c>
      <c r="AC532" s="2" t="s">
        <v>7891</v>
      </c>
      <c r="AD532" s="2" t="s">
        <v>7891</v>
      </c>
      <c r="AE532" s="2" t="s">
        <v>7891</v>
      </c>
      <c r="AF532" s="2" t="s">
        <v>7891</v>
      </c>
      <c r="AG532" s="2" t="s">
        <v>7891</v>
      </c>
      <c r="AH532" s="2" t="s">
        <v>7891</v>
      </c>
      <c r="AI532" s="2" t="s">
        <v>7891</v>
      </c>
      <c r="AJ532" s="2" t="s">
        <v>7891</v>
      </c>
      <c r="AK532" s="2" t="s">
        <v>7891</v>
      </c>
      <c r="AL532" s="2" t="s">
        <v>7891</v>
      </c>
      <c r="AM532" s="2" t="s">
        <v>7891</v>
      </c>
      <c r="AN532" s="2" t="s">
        <v>7891</v>
      </c>
      <c r="AO532" s="2" t="s">
        <v>10181</v>
      </c>
      <c r="AP532" s="2" t="s">
        <v>10182</v>
      </c>
      <c r="AQ532" s="2" t="s">
        <v>7891</v>
      </c>
      <c r="AR532" s="2" t="s">
        <v>7891</v>
      </c>
      <c r="AS532" s="2" t="s">
        <v>7891</v>
      </c>
      <c r="AT532" s="2" t="s">
        <v>8331</v>
      </c>
      <c r="AU532" s="2">
        <v>2021</v>
      </c>
      <c r="AV532" s="2">
        <v>179</v>
      </c>
      <c r="AW532" s="2">
        <v>3</v>
      </c>
      <c r="AX532" s="2" t="s">
        <v>7891</v>
      </c>
      <c r="AY532" s="2" t="s">
        <v>7891</v>
      </c>
      <c r="AZ532" s="2" t="s">
        <v>7891</v>
      </c>
      <c r="BA532" s="2" t="s">
        <v>7891</v>
      </c>
      <c r="BB532" s="2">
        <v>280</v>
      </c>
      <c r="BC532" s="2">
        <v>285</v>
      </c>
      <c r="BD532" s="2" t="s">
        <v>7891</v>
      </c>
      <c r="BE532" s="2" t="s">
        <v>2742</v>
      </c>
      <c r="BF532" s="2" t="s">
        <v>7891</v>
      </c>
      <c r="BG532" s="2" t="s">
        <v>7891</v>
      </c>
      <c r="BH532" s="2" t="s">
        <v>7891</v>
      </c>
      <c r="BI532" s="2" t="s">
        <v>7891</v>
      </c>
      <c r="BJ532" s="2" t="s">
        <v>7891</v>
      </c>
      <c r="BK532" s="2" t="s">
        <v>7891</v>
      </c>
      <c r="BL532" s="2" t="s">
        <v>7891</v>
      </c>
      <c r="BM532" s="2" t="s">
        <v>7891</v>
      </c>
      <c r="BN532" s="2" t="s">
        <v>7891</v>
      </c>
      <c r="BO532" s="2" t="s">
        <v>7891</v>
      </c>
      <c r="BP532" s="2" t="s">
        <v>7891</v>
      </c>
      <c r="BQ532" s="2" t="s">
        <v>7891</v>
      </c>
      <c r="BR532" s="2" t="s">
        <v>10183</v>
      </c>
    </row>
    <row r="533" spans="1:70" s="2" customFormat="1" ht="13" x14ac:dyDescent="0.3">
      <c r="A533" s="2" t="s">
        <v>3856</v>
      </c>
      <c r="B533" s="2" t="s">
        <v>2739</v>
      </c>
      <c r="C533" s="9">
        <v>2021</v>
      </c>
      <c r="D533" s="2" t="s">
        <v>2738</v>
      </c>
      <c r="E533" s="2" t="s">
        <v>2740</v>
      </c>
      <c r="F533" s="2" t="s">
        <v>2745</v>
      </c>
      <c r="G533" s="2" t="str">
        <f>"00034487"</f>
        <v>00034487</v>
      </c>
      <c r="I533" s="2" t="str">
        <f>"20210301"</f>
        <v>20210301</v>
      </c>
      <c r="J533" s="2">
        <v>179</v>
      </c>
      <c r="K533" s="2">
        <v>3</v>
      </c>
      <c r="L533" s="2">
        <v>280</v>
      </c>
      <c r="M533" s="2">
        <v>6</v>
      </c>
      <c r="N533" s="2" t="s">
        <v>2741</v>
      </c>
      <c r="O533" s="2" t="s">
        <v>2742</v>
      </c>
      <c r="P533" s="2" t="s">
        <v>2743</v>
      </c>
      <c r="Q533" s="2" t="s">
        <v>1495</v>
      </c>
      <c r="R533" s="2" t="s">
        <v>2744</v>
      </c>
      <c r="T533" s="2" t="s">
        <v>2745</v>
      </c>
      <c r="U533" s="2" t="s">
        <v>2746</v>
      </c>
    </row>
    <row r="534" spans="1:70" s="2" customFormat="1" ht="13" x14ac:dyDescent="0.3">
      <c r="A534" s="2" t="s">
        <v>6816</v>
      </c>
      <c r="B534" s="2" t="s">
        <v>5843</v>
      </c>
      <c r="C534" s="9">
        <v>2021</v>
      </c>
      <c r="D534" s="2" t="s">
        <v>5842</v>
      </c>
      <c r="E534" s="2" t="s">
        <v>5846</v>
      </c>
      <c r="G534" s="2" t="s">
        <v>5844</v>
      </c>
      <c r="H534" s="2" t="s">
        <v>5845</v>
      </c>
      <c r="K534" s="11">
        <v>44524</v>
      </c>
      <c r="L534" s="2" t="s">
        <v>5847</v>
      </c>
      <c r="N534" s="2" t="s">
        <v>5848</v>
      </c>
    </row>
    <row r="535" spans="1:70" s="2" customFormat="1" ht="13" x14ac:dyDescent="0.3">
      <c r="A535" s="2" t="s">
        <v>6816</v>
      </c>
      <c r="B535" s="2" t="s">
        <v>6010</v>
      </c>
      <c r="C535" s="9">
        <v>2020</v>
      </c>
      <c r="D535" s="2" t="s">
        <v>6009</v>
      </c>
      <c r="E535" s="2" t="s">
        <v>6013</v>
      </c>
      <c r="G535" s="2" t="s">
        <v>6011</v>
      </c>
      <c r="H535" s="2" t="s">
        <v>6012</v>
      </c>
      <c r="K535" s="11">
        <v>44137</v>
      </c>
      <c r="L535" s="2" t="s">
        <v>6014</v>
      </c>
      <c r="N535" s="2" t="s">
        <v>6015</v>
      </c>
    </row>
    <row r="536" spans="1:70" s="2" customFormat="1" ht="13" x14ac:dyDescent="0.3">
      <c r="A536" s="2" t="s">
        <v>6816</v>
      </c>
      <c r="B536" s="2" t="s">
        <v>5545</v>
      </c>
      <c r="C536" s="9">
        <v>2021</v>
      </c>
      <c r="D536" s="2" t="s">
        <v>5544</v>
      </c>
      <c r="E536" s="2" t="s">
        <v>5547</v>
      </c>
      <c r="G536" s="2" t="s">
        <v>5546</v>
      </c>
      <c r="H536" s="2" t="s">
        <v>5039</v>
      </c>
      <c r="K536" s="11">
        <v>44414</v>
      </c>
      <c r="L536" s="2" t="s">
        <v>5548</v>
      </c>
      <c r="N536" s="2" t="s">
        <v>5549</v>
      </c>
    </row>
    <row r="537" spans="1:70" s="2" customFormat="1" ht="13" x14ac:dyDescent="0.3">
      <c r="A537" s="2" t="s">
        <v>4086</v>
      </c>
      <c r="B537" s="2" t="s">
        <v>4032</v>
      </c>
      <c r="C537" s="9">
        <v>2022</v>
      </c>
      <c r="D537" s="2" t="s">
        <v>4031</v>
      </c>
      <c r="E537" s="2" t="s">
        <v>2331</v>
      </c>
      <c r="F537" s="2" t="s">
        <v>4035</v>
      </c>
      <c r="G537" s="2" t="str">
        <f>"00472891"</f>
        <v>00472891</v>
      </c>
      <c r="I537" s="2" t="str">
        <f>"20220506"</f>
        <v>20220506</v>
      </c>
      <c r="N537" s="2" t="s">
        <v>4033</v>
      </c>
      <c r="O537" s="2" t="s">
        <v>4034</v>
      </c>
      <c r="P537" s="2" t="s">
        <v>2108</v>
      </c>
      <c r="Q537" s="2" t="s">
        <v>2054</v>
      </c>
      <c r="R537" s="2" t="s">
        <v>2055</v>
      </c>
      <c r="T537" s="2" t="s">
        <v>4035</v>
      </c>
      <c r="U537" s="2" t="s">
        <v>4036</v>
      </c>
    </row>
    <row r="538" spans="1:70" s="2" customFormat="1" ht="13" x14ac:dyDescent="0.3">
      <c r="A538" s="2" t="s">
        <v>4116</v>
      </c>
      <c r="B538" s="2" t="s">
        <v>2822</v>
      </c>
      <c r="C538" s="9">
        <v>2022</v>
      </c>
      <c r="D538" s="2" t="s">
        <v>2821</v>
      </c>
      <c r="E538" s="2" t="s">
        <v>2151</v>
      </c>
      <c r="F538" s="2" t="s">
        <v>2825</v>
      </c>
      <c r="G538" s="2" t="str">
        <f>"03630234"</f>
        <v>03630234</v>
      </c>
      <c r="I538" s="2" t="str">
        <f>"20220330"</f>
        <v>20220330</v>
      </c>
      <c r="N538" s="2" t="s">
        <v>2823</v>
      </c>
      <c r="O538" s="2" t="s">
        <v>2824</v>
      </c>
      <c r="P538" s="2" t="s">
        <v>2053</v>
      </c>
      <c r="Q538" s="2" t="s">
        <v>2054</v>
      </c>
      <c r="R538" s="2" t="s">
        <v>2055</v>
      </c>
      <c r="T538" s="2" t="s">
        <v>2825</v>
      </c>
      <c r="U538" s="2" t="s">
        <v>2826</v>
      </c>
    </row>
    <row r="539" spans="1:70" s="2" customFormat="1" ht="13" x14ac:dyDescent="0.3">
      <c r="A539" s="2" t="s">
        <v>4116</v>
      </c>
      <c r="B539" s="2" t="s">
        <v>3037</v>
      </c>
      <c r="C539" s="9">
        <v>2021</v>
      </c>
      <c r="D539" s="2" t="s">
        <v>3036</v>
      </c>
      <c r="E539" s="2" t="s">
        <v>2257</v>
      </c>
      <c r="F539" s="2" t="s">
        <v>3041</v>
      </c>
      <c r="G539" s="2" t="str">
        <f>"00219762"</f>
        <v>00219762</v>
      </c>
      <c r="I539" s="2" t="str">
        <f>"20220501"</f>
        <v>20220501</v>
      </c>
      <c r="J539" s="2">
        <v>78</v>
      </c>
      <c r="K539" s="2">
        <v>5</v>
      </c>
      <c r="L539" s="2">
        <v>971</v>
      </c>
      <c r="M539" s="2">
        <v>12</v>
      </c>
      <c r="N539" s="2" t="s">
        <v>3038</v>
      </c>
      <c r="O539" s="2" t="s">
        <v>3039</v>
      </c>
      <c r="P539" s="2" t="s">
        <v>2260</v>
      </c>
      <c r="Q539" s="2" t="s">
        <v>1495</v>
      </c>
      <c r="R539" s="2" t="s">
        <v>3040</v>
      </c>
      <c r="T539" s="2" t="s">
        <v>3041</v>
      </c>
      <c r="U539" s="2" t="s">
        <v>3042</v>
      </c>
    </row>
    <row r="540" spans="1:70" s="2" customFormat="1" ht="13" x14ac:dyDescent="0.3">
      <c r="A540" s="2" t="s">
        <v>4015</v>
      </c>
      <c r="B540" s="2" t="s">
        <v>3574</v>
      </c>
      <c r="C540" s="9">
        <v>2021</v>
      </c>
      <c r="D540" s="2" t="s">
        <v>3573</v>
      </c>
      <c r="E540" s="2" t="s">
        <v>592</v>
      </c>
      <c r="F540" s="2" t="s">
        <v>3577</v>
      </c>
      <c r="G540" s="2" t="str">
        <f>"01650327"</f>
        <v>01650327</v>
      </c>
      <c r="I540" s="2" t="str">
        <f>"20210401"</f>
        <v>20210401</v>
      </c>
      <c r="J540" s="2">
        <v>284</v>
      </c>
      <c r="L540" s="2">
        <v>31</v>
      </c>
      <c r="M540" s="2">
        <v>7</v>
      </c>
      <c r="N540" s="2" t="s">
        <v>3575</v>
      </c>
      <c r="O540" s="2" t="s">
        <v>1588</v>
      </c>
      <c r="P540" s="2" t="s">
        <v>2124</v>
      </c>
      <c r="Q540" s="2" t="s">
        <v>1495</v>
      </c>
      <c r="R540" s="2" t="s">
        <v>3576</v>
      </c>
      <c r="T540" s="2" t="s">
        <v>3577</v>
      </c>
      <c r="U540" s="2" t="s">
        <v>3578</v>
      </c>
    </row>
    <row r="541" spans="1:70" s="2" customFormat="1" ht="13" x14ac:dyDescent="0.3">
      <c r="A541" s="2" t="s">
        <v>11404</v>
      </c>
      <c r="B541" s="2" t="s">
        <v>9869</v>
      </c>
      <c r="C541" s="9" t="s">
        <v>7891</v>
      </c>
      <c r="D541" s="2" t="s">
        <v>5036</v>
      </c>
      <c r="E541" s="2" t="s">
        <v>9685</v>
      </c>
      <c r="U541" s="2" t="s">
        <v>7891</v>
      </c>
      <c r="V541" s="2" t="s">
        <v>9870</v>
      </c>
      <c r="W541" s="2" t="s">
        <v>7891</v>
      </c>
      <c r="X541" s="2" t="s">
        <v>7891</v>
      </c>
      <c r="Y541" s="2" t="s">
        <v>7891</v>
      </c>
      <c r="Z541" s="2" t="s">
        <v>7891</v>
      </c>
      <c r="AA541" s="2" t="s">
        <v>7891</v>
      </c>
      <c r="AB541" s="2" t="s">
        <v>7891</v>
      </c>
      <c r="AC541" s="2" t="s">
        <v>7891</v>
      </c>
      <c r="AD541" s="2" t="s">
        <v>7891</v>
      </c>
      <c r="AE541" s="2" t="s">
        <v>7891</v>
      </c>
      <c r="AF541" s="2" t="s">
        <v>7891</v>
      </c>
      <c r="AG541" s="2" t="s">
        <v>7891</v>
      </c>
      <c r="AH541" s="2" t="s">
        <v>7891</v>
      </c>
      <c r="AI541" s="2" t="s">
        <v>7891</v>
      </c>
      <c r="AJ541" s="2" t="s">
        <v>7891</v>
      </c>
      <c r="AK541" s="2" t="s">
        <v>7891</v>
      </c>
      <c r="AL541" s="2" t="s">
        <v>7891</v>
      </c>
      <c r="AM541" s="2" t="s">
        <v>7891</v>
      </c>
      <c r="AN541" s="2" t="s">
        <v>7891</v>
      </c>
      <c r="AO541" s="2" t="s">
        <v>9689</v>
      </c>
      <c r="AP541" s="2" t="s">
        <v>7891</v>
      </c>
      <c r="AQ541" s="2" t="s">
        <v>7891</v>
      </c>
      <c r="AR541" s="2" t="s">
        <v>7891</v>
      </c>
      <c r="AS541" s="2" t="s">
        <v>7891</v>
      </c>
      <c r="AT541" s="2" t="s">
        <v>9871</v>
      </c>
      <c r="AU541" s="2">
        <v>2021</v>
      </c>
      <c r="AV541" s="2">
        <v>11</v>
      </c>
      <c r="AW541" s="2">
        <v>1</v>
      </c>
      <c r="AX541" s="2" t="s">
        <v>7891</v>
      </c>
      <c r="AY541" s="2" t="s">
        <v>7891</v>
      </c>
      <c r="AZ541" s="2" t="s">
        <v>7891</v>
      </c>
      <c r="BA541" s="2" t="s">
        <v>7891</v>
      </c>
      <c r="BB541" s="2" t="s">
        <v>7891</v>
      </c>
      <c r="BC541" s="2" t="s">
        <v>7891</v>
      </c>
      <c r="BD541" s="2">
        <v>243</v>
      </c>
      <c r="BE541" s="2" t="s">
        <v>5041</v>
      </c>
      <c r="BF541" s="2" t="s">
        <v>7891</v>
      </c>
      <c r="BG541" s="2" t="s">
        <v>7891</v>
      </c>
      <c r="BH541" s="2" t="s">
        <v>7891</v>
      </c>
      <c r="BI541" s="2" t="s">
        <v>7891</v>
      </c>
      <c r="BJ541" s="2" t="s">
        <v>7891</v>
      </c>
      <c r="BK541" s="2" t="s">
        <v>7891</v>
      </c>
      <c r="BL541" s="2" t="s">
        <v>7891</v>
      </c>
      <c r="BM541" s="2">
        <v>33895787</v>
      </c>
      <c r="BN541" s="2" t="s">
        <v>7891</v>
      </c>
      <c r="BO541" s="2" t="s">
        <v>7891</v>
      </c>
      <c r="BP541" s="2" t="s">
        <v>7891</v>
      </c>
      <c r="BQ541" s="2" t="s">
        <v>7891</v>
      </c>
      <c r="BR541" s="2" t="s">
        <v>9872</v>
      </c>
    </row>
    <row r="542" spans="1:70" s="2" customFormat="1" ht="13" x14ac:dyDescent="0.3">
      <c r="A542" s="2" t="s">
        <v>1827</v>
      </c>
      <c r="B542" s="2" t="s">
        <v>1664</v>
      </c>
      <c r="C542" s="10">
        <v>2021</v>
      </c>
      <c r="D542" s="2" t="s">
        <v>1663</v>
      </c>
      <c r="E542" s="2" t="s">
        <v>1208</v>
      </c>
      <c r="F542" s="2" t="s">
        <v>1667</v>
      </c>
      <c r="G542" s="2" t="str">
        <f>"13548506"</f>
        <v>13548506</v>
      </c>
      <c r="I542" s="2" t="str">
        <f>"Jul2021"</f>
        <v>Jul2021</v>
      </c>
      <c r="J542" s="2">
        <v>26</v>
      </c>
      <c r="K542" s="2">
        <v>6</v>
      </c>
      <c r="L542" s="2">
        <v>764</v>
      </c>
      <c r="M542" s="2">
        <v>7</v>
      </c>
      <c r="N542" s="2">
        <v>151189685</v>
      </c>
      <c r="O542" s="2" t="s">
        <v>1665</v>
      </c>
      <c r="P542" s="2" t="s">
        <v>874</v>
      </c>
      <c r="Q542" s="2" t="s">
        <v>442</v>
      </c>
      <c r="R542" s="2" t="s">
        <v>1666</v>
      </c>
      <c r="U542" s="2" t="s">
        <v>1668</v>
      </c>
    </row>
    <row r="543" spans="1:70" s="2" customFormat="1" ht="13" x14ac:dyDescent="0.3">
      <c r="A543" s="2" t="s">
        <v>6816</v>
      </c>
      <c r="B543" s="2" t="s">
        <v>6284</v>
      </c>
      <c r="C543" s="9">
        <v>2022</v>
      </c>
      <c r="D543" s="2" t="s">
        <v>6283</v>
      </c>
      <c r="E543" s="2" t="s">
        <v>6287</v>
      </c>
      <c r="G543" s="2" t="s">
        <v>6285</v>
      </c>
      <c r="H543" s="2" t="s">
        <v>6286</v>
      </c>
      <c r="K543" s="11">
        <v>44656</v>
      </c>
      <c r="N543" s="2" t="s">
        <v>6288</v>
      </c>
    </row>
    <row r="544" spans="1:70" s="2" customFormat="1" ht="13" x14ac:dyDescent="0.3">
      <c r="A544" s="2" t="s">
        <v>6816</v>
      </c>
      <c r="B544" s="2" t="s">
        <v>5850</v>
      </c>
      <c r="C544" s="9">
        <v>2020</v>
      </c>
      <c r="D544" s="2" t="s">
        <v>5849</v>
      </c>
      <c r="E544" s="2" t="s">
        <v>4137</v>
      </c>
      <c r="G544" s="2" t="s">
        <v>5851</v>
      </c>
      <c r="H544" s="2" t="s">
        <v>5852</v>
      </c>
      <c r="K544" s="11">
        <v>44184</v>
      </c>
      <c r="L544" s="2" t="s">
        <v>5853</v>
      </c>
      <c r="N544" s="2" t="s">
        <v>5854</v>
      </c>
    </row>
    <row r="545" spans="1:70" s="2" customFormat="1" ht="13" x14ac:dyDescent="0.3">
      <c r="A545" s="2" t="s">
        <v>11404</v>
      </c>
      <c r="B545" s="2" t="s">
        <v>9605</v>
      </c>
      <c r="C545" s="9" t="s">
        <v>7891</v>
      </c>
      <c r="D545" s="2" t="s">
        <v>9606</v>
      </c>
      <c r="E545" s="2" t="s">
        <v>9607</v>
      </c>
      <c r="U545" s="2" t="s">
        <v>7891</v>
      </c>
      <c r="V545" s="2" t="s">
        <v>9608</v>
      </c>
      <c r="W545" s="2" t="s">
        <v>7891</v>
      </c>
      <c r="X545" s="2" t="s">
        <v>7891</v>
      </c>
      <c r="Y545" s="2" t="s">
        <v>7891</v>
      </c>
      <c r="Z545" s="2" t="s">
        <v>7891</v>
      </c>
      <c r="AA545" s="2" t="s">
        <v>7891</v>
      </c>
      <c r="AB545" s="2" t="s">
        <v>9609</v>
      </c>
      <c r="AC545" s="2" t="s">
        <v>7891</v>
      </c>
      <c r="AD545" s="2" t="s">
        <v>7891</v>
      </c>
      <c r="AE545" s="2" t="s">
        <v>7891</v>
      </c>
      <c r="AF545" s="2" t="s">
        <v>7891</v>
      </c>
      <c r="AG545" s="2" t="s">
        <v>7891</v>
      </c>
      <c r="AH545" s="2" t="s">
        <v>7891</v>
      </c>
      <c r="AI545" s="2" t="s">
        <v>7891</v>
      </c>
      <c r="AJ545" s="2" t="s">
        <v>7891</v>
      </c>
      <c r="AK545" s="2" t="s">
        <v>7891</v>
      </c>
      <c r="AL545" s="2" t="s">
        <v>7891</v>
      </c>
      <c r="AM545" s="2" t="s">
        <v>7891</v>
      </c>
      <c r="AN545" s="2" t="s">
        <v>7891</v>
      </c>
      <c r="AO545" s="2" t="s">
        <v>9610</v>
      </c>
      <c r="AP545" s="2" t="s">
        <v>7891</v>
      </c>
      <c r="AQ545" s="2" t="s">
        <v>7891</v>
      </c>
      <c r="AR545" s="2" t="s">
        <v>7891</v>
      </c>
      <c r="AS545" s="2" t="s">
        <v>7891</v>
      </c>
      <c r="AT545" s="2" t="s">
        <v>9611</v>
      </c>
      <c r="AU545" s="2">
        <v>2021</v>
      </c>
      <c r="AV545" s="2">
        <v>8</v>
      </c>
      <c r="AW545" s="2" t="s">
        <v>7891</v>
      </c>
      <c r="AX545" s="2" t="s">
        <v>7891</v>
      </c>
      <c r="AY545" s="2" t="s">
        <v>7891</v>
      </c>
      <c r="AZ545" s="2" t="s">
        <v>7891</v>
      </c>
      <c r="BA545" s="2" t="s">
        <v>7891</v>
      </c>
      <c r="BB545" s="2" t="s">
        <v>7891</v>
      </c>
      <c r="BC545" s="2" t="s">
        <v>7891</v>
      </c>
      <c r="BD545" s="2" t="s">
        <v>9612</v>
      </c>
      <c r="BE545" s="2" t="s">
        <v>9613</v>
      </c>
      <c r="BF545" s="2" t="s">
        <v>7891</v>
      </c>
      <c r="BG545" s="2" t="s">
        <v>7891</v>
      </c>
      <c r="BH545" s="2" t="s">
        <v>7891</v>
      </c>
      <c r="BI545" s="2" t="s">
        <v>7891</v>
      </c>
      <c r="BJ545" s="2" t="s">
        <v>7891</v>
      </c>
      <c r="BK545" s="2" t="s">
        <v>7891</v>
      </c>
      <c r="BL545" s="2" t="s">
        <v>7891</v>
      </c>
      <c r="BM545" s="2">
        <v>34249369</v>
      </c>
      <c r="BN545" s="2" t="s">
        <v>7891</v>
      </c>
      <c r="BO545" s="2" t="s">
        <v>7891</v>
      </c>
      <c r="BP545" s="2" t="s">
        <v>7891</v>
      </c>
      <c r="BQ545" s="2" t="s">
        <v>7891</v>
      </c>
      <c r="BR545" s="2" t="s">
        <v>9614</v>
      </c>
    </row>
    <row r="546" spans="1:70" s="2" customFormat="1" ht="13" x14ac:dyDescent="0.3">
      <c r="A546" s="2" t="s">
        <v>1827</v>
      </c>
      <c r="B546" s="2" t="s">
        <v>1009</v>
      </c>
      <c r="C546" s="10" t="str">
        <f>"2020"</f>
        <v>2020</v>
      </c>
      <c r="D546" s="2" t="s">
        <v>1008</v>
      </c>
      <c r="E546" s="2" t="s">
        <v>1010</v>
      </c>
      <c r="G546" s="2" t="str">
        <f>"02734117"</f>
        <v>02734117</v>
      </c>
      <c r="I546" s="2" t="str">
        <f>"Dec2020"</f>
        <v>Dec2020</v>
      </c>
      <c r="J546" s="2">
        <v>30</v>
      </c>
      <c r="K546" s="2">
        <v>1</v>
      </c>
      <c r="L546" s="2">
        <v>11</v>
      </c>
      <c r="M546" s="2">
        <v>1</v>
      </c>
      <c r="N546" s="2">
        <v>147878689</v>
      </c>
      <c r="P546" s="2" t="s">
        <v>1011</v>
      </c>
      <c r="Q546" s="2" t="s">
        <v>467</v>
      </c>
      <c r="R546" s="2" t="s">
        <v>1012</v>
      </c>
      <c r="U546" s="2" t="s">
        <v>1013</v>
      </c>
    </row>
    <row r="547" spans="1:70" s="2" customFormat="1" ht="13" x14ac:dyDescent="0.3">
      <c r="A547" s="2" t="s">
        <v>1827</v>
      </c>
      <c r="B547" s="2" t="s">
        <v>1723</v>
      </c>
      <c r="C547" s="10" t="str">
        <f>"2021"</f>
        <v>2021</v>
      </c>
      <c r="D547" s="2" t="s">
        <v>1722</v>
      </c>
      <c r="E547" s="2" t="s">
        <v>1724</v>
      </c>
      <c r="F547" s="2" t="s">
        <v>1727</v>
      </c>
      <c r="G547" s="2" t="str">
        <f>"00071188"</f>
        <v>00071188</v>
      </c>
      <c r="I547" s="2" t="str">
        <f>"Apr2021"</f>
        <v>Apr2021</v>
      </c>
      <c r="J547" s="2">
        <v>178</v>
      </c>
      <c r="K547" s="2">
        <v>7</v>
      </c>
      <c r="L547" s="2">
        <v>1495</v>
      </c>
      <c r="M547" s="2">
        <v>12</v>
      </c>
      <c r="N547" s="2">
        <v>149131357</v>
      </c>
      <c r="O547" s="2" t="s">
        <v>1725</v>
      </c>
      <c r="P547" s="2" t="s">
        <v>731</v>
      </c>
      <c r="Q547" s="2" t="s">
        <v>498</v>
      </c>
      <c r="R547" s="2" t="s">
        <v>1726</v>
      </c>
      <c r="U547" s="2" t="s">
        <v>1728</v>
      </c>
    </row>
    <row r="548" spans="1:70" s="2" customFormat="1" ht="13" x14ac:dyDescent="0.3">
      <c r="A548" s="2" t="s">
        <v>11408</v>
      </c>
      <c r="B548" s="2" t="s">
        <v>10910</v>
      </c>
      <c r="C548" s="9" t="s">
        <v>7891</v>
      </c>
      <c r="D548" s="2" t="s">
        <v>5773</v>
      </c>
      <c r="E548" s="2" t="s">
        <v>10911</v>
      </c>
      <c r="U548" s="2" t="s">
        <v>7891</v>
      </c>
      <c r="V548" s="2" t="s">
        <v>10912</v>
      </c>
      <c r="W548" s="2" t="s">
        <v>7891</v>
      </c>
      <c r="X548" s="2" t="s">
        <v>7891</v>
      </c>
      <c r="Y548" s="2" t="s">
        <v>7891</v>
      </c>
      <c r="Z548" s="2" t="s">
        <v>7891</v>
      </c>
      <c r="AA548" s="2" t="s">
        <v>7891</v>
      </c>
      <c r="AB548" s="2" t="s">
        <v>7891</v>
      </c>
      <c r="AC548" s="2" t="s">
        <v>7891</v>
      </c>
      <c r="AD548" s="2" t="s">
        <v>7891</v>
      </c>
      <c r="AE548" s="2" t="s">
        <v>7891</v>
      </c>
      <c r="AF548" s="2" t="s">
        <v>7891</v>
      </c>
      <c r="AG548" s="2" t="s">
        <v>7891</v>
      </c>
      <c r="AH548" s="2" t="s">
        <v>7891</v>
      </c>
      <c r="AI548" s="2" t="s">
        <v>7891</v>
      </c>
      <c r="AJ548" s="2" t="s">
        <v>7891</v>
      </c>
      <c r="AK548" s="2" t="s">
        <v>7891</v>
      </c>
      <c r="AL548" s="2" t="s">
        <v>7891</v>
      </c>
      <c r="AM548" s="2" t="s">
        <v>7891</v>
      </c>
      <c r="AN548" s="2" t="s">
        <v>7891</v>
      </c>
      <c r="AO548" s="2" t="s">
        <v>10913</v>
      </c>
      <c r="AP548" s="2" t="s">
        <v>10914</v>
      </c>
      <c r="AQ548" s="2" t="s">
        <v>7891</v>
      </c>
      <c r="AR548" s="2" t="s">
        <v>7891</v>
      </c>
      <c r="AS548" s="2" t="s">
        <v>7891</v>
      </c>
      <c r="AT548" s="2" t="s">
        <v>7924</v>
      </c>
      <c r="AU548" s="2">
        <v>2020</v>
      </c>
      <c r="AV548" s="2">
        <v>96</v>
      </c>
      <c r="AW548" s="2">
        <v>1142</v>
      </c>
      <c r="AX548" s="2" t="s">
        <v>7891</v>
      </c>
      <c r="AY548" s="2" t="s">
        <v>7891</v>
      </c>
      <c r="AZ548" s="2" t="s">
        <v>7891</v>
      </c>
      <c r="BA548" s="2" t="s">
        <v>7891</v>
      </c>
      <c r="BB548" s="2">
        <v>747</v>
      </c>
      <c r="BC548" s="2">
        <v>752</v>
      </c>
      <c r="BD548" s="2" t="s">
        <v>7891</v>
      </c>
      <c r="BE548" s="2" t="s">
        <v>5779</v>
      </c>
      <c r="BF548" s="2" t="s">
        <v>7891</v>
      </c>
      <c r="BG548" s="2" t="s">
        <v>7891</v>
      </c>
      <c r="BH548" s="2" t="s">
        <v>7891</v>
      </c>
      <c r="BI548" s="2" t="s">
        <v>7891</v>
      </c>
      <c r="BJ548" s="2" t="s">
        <v>7891</v>
      </c>
      <c r="BK548" s="2" t="s">
        <v>7891</v>
      </c>
      <c r="BL548" s="2" t="s">
        <v>7891</v>
      </c>
      <c r="BM548" s="2">
        <v>32015186</v>
      </c>
      <c r="BN548" s="2" t="s">
        <v>7891</v>
      </c>
      <c r="BO548" s="2" t="s">
        <v>7891</v>
      </c>
      <c r="BP548" s="2" t="s">
        <v>7891</v>
      </c>
      <c r="BQ548" s="2" t="s">
        <v>7891</v>
      </c>
      <c r="BR548" s="2" t="s">
        <v>10915</v>
      </c>
    </row>
    <row r="549" spans="1:70" s="2" customFormat="1" ht="13" x14ac:dyDescent="0.3">
      <c r="A549" s="2" t="s">
        <v>11404</v>
      </c>
      <c r="B549" s="2" t="s">
        <v>11363</v>
      </c>
      <c r="C549" s="9" t="s">
        <v>7891</v>
      </c>
      <c r="D549" s="2" t="s">
        <v>11364</v>
      </c>
      <c r="E549" s="2" t="s">
        <v>11365</v>
      </c>
      <c r="U549" s="2" t="s">
        <v>7891</v>
      </c>
      <c r="V549" s="2" t="s">
        <v>11366</v>
      </c>
      <c r="W549" s="2" t="s">
        <v>7891</v>
      </c>
      <c r="X549" s="2" t="s">
        <v>7891</v>
      </c>
      <c r="Y549" s="2" t="s">
        <v>7891</v>
      </c>
      <c r="Z549" s="2" t="s">
        <v>7891</v>
      </c>
      <c r="AA549" s="2" t="s">
        <v>7891</v>
      </c>
      <c r="AB549" s="2" t="s">
        <v>7891</v>
      </c>
      <c r="AC549" s="2" t="s">
        <v>7891</v>
      </c>
      <c r="AD549" s="2" t="s">
        <v>7891</v>
      </c>
      <c r="AE549" s="2" t="s">
        <v>7891</v>
      </c>
      <c r="AF549" s="2" t="s">
        <v>7891</v>
      </c>
      <c r="AG549" s="2" t="s">
        <v>7891</v>
      </c>
      <c r="AH549" s="2" t="s">
        <v>7891</v>
      </c>
      <c r="AI549" s="2" t="s">
        <v>7891</v>
      </c>
      <c r="AJ549" s="2" t="s">
        <v>7891</v>
      </c>
      <c r="AK549" s="2" t="s">
        <v>7891</v>
      </c>
      <c r="AL549" s="2" t="s">
        <v>7891</v>
      </c>
      <c r="AM549" s="2" t="s">
        <v>7891</v>
      </c>
      <c r="AN549" s="2" t="s">
        <v>7891</v>
      </c>
      <c r="AO549" s="2" t="s">
        <v>11367</v>
      </c>
      <c r="AP549" s="2" t="s">
        <v>7891</v>
      </c>
      <c r="AQ549" s="2" t="s">
        <v>11368</v>
      </c>
      <c r="AR549" s="2" t="s">
        <v>7891</v>
      </c>
      <c r="AS549" s="2" t="s">
        <v>7891</v>
      </c>
      <c r="AT549" s="2" t="s">
        <v>7891</v>
      </c>
      <c r="AU549" s="2">
        <v>2020</v>
      </c>
      <c r="AV549" s="2" t="s">
        <v>7891</v>
      </c>
      <c r="AW549" s="2" t="s">
        <v>7891</v>
      </c>
      <c r="AX549" s="2" t="s">
        <v>7891</v>
      </c>
      <c r="AY549" s="2" t="s">
        <v>7891</v>
      </c>
      <c r="AZ549" s="2" t="s">
        <v>7891</v>
      </c>
      <c r="BA549" s="2" t="s">
        <v>7891</v>
      </c>
      <c r="BB549" s="2">
        <v>1511</v>
      </c>
      <c r="BC549" s="2">
        <v>1518</v>
      </c>
      <c r="BD549" s="2" t="s">
        <v>7891</v>
      </c>
      <c r="BE549" s="2" t="s">
        <v>11369</v>
      </c>
      <c r="BF549" s="2" t="s">
        <v>7891</v>
      </c>
      <c r="BG549" s="2" t="s">
        <v>7891</v>
      </c>
      <c r="BH549" s="2" t="s">
        <v>7891</v>
      </c>
      <c r="BI549" s="2" t="s">
        <v>7891</v>
      </c>
      <c r="BJ549" s="2" t="s">
        <v>7891</v>
      </c>
      <c r="BK549" s="2" t="s">
        <v>7891</v>
      </c>
      <c r="BL549" s="2" t="s">
        <v>7891</v>
      </c>
      <c r="BM549" s="2" t="s">
        <v>7891</v>
      </c>
      <c r="BN549" s="2" t="s">
        <v>7891</v>
      </c>
      <c r="BO549" s="2" t="s">
        <v>7891</v>
      </c>
      <c r="BP549" s="2" t="s">
        <v>7891</v>
      </c>
      <c r="BQ549" s="2" t="s">
        <v>7891</v>
      </c>
      <c r="BR549" s="2" t="s">
        <v>11370</v>
      </c>
    </row>
    <row r="550" spans="1:70" s="2" customFormat="1" ht="13" x14ac:dyDescent="0.3">
      <c r="A550" s="2" t="s">
        <v>6816</v>
      </c>
      <c r="B550" s="2" t="s">
        <v>4855</v>
      </c>
      <c r="C550" s="9">
        <v>2021</v>
      </c>
      <c r="D550" s="2" t="s">
        <v>4854</v>
      </c>
      <c r="E550" s="2" t="s">
        <v>4858</v>
      </c>
      <c r="G550" s="2" t="s">
        <v>4856</v>
      </c>
      <c r="H550" s="2" t="s">
        <v>4857</v>
      </c>
      <c r="K550" s="11">
        <v>44228</v>
      </c>
      <c r="N550" s="2" t="s">
        <v>4859</v>
      </c>
    </row>
    <row r="551" spans="1:70" s="2" customFormat="1" ht="13" x14ac:dyDescent="0.3">
      <c r="A551" s="2" t="s">
        <v>6816</v>
      </c>
      <c r="B551" s="2" t="s">
        <v>5948</v>
      </c>
      <c r="C551" s="9">
        <v>2020</v>
      </c>
      <c r="D551" s="2" t="s">
        <v>5947</v>
      </c>
      <c r="E551" s="2" t="s">
        <v>5950</v>
      </c>
      <c r="G551" s="2" t="s">
        <v>5949</v>
      </c>
      <c r="H551" s="2" t="s">
        <v>4857</v>
      </c>
      <c r="K551" s="11">
        <v>44009</v>
      </c>
      <c r="N551" s="2" t="s">
        <v>5951</v>
      </c>
    </row>
    <row r="552" spans="1:70" s="2" customFormat="1" ht="13" x14ac:dyDescent="0.3">
      <c r="A552" s="2" t="s">
        <v>3856</v>
      </c>
      <c r="B552" s="2" t="s">
        <v>2601</v>
      </c>
      <c r="C552" s="9">
        <v>2020</v>
      </c>
      <c r="D552" s="2" t="s">
        <v>2600</v>
      </c>
      <c r="E552" s="2" t="s">
        <v>2602</v>
      </c>
      <c r="F552" s="2" t="s">
        <v>2606</v>
      </c>
      <c r="G552" s="2" t="str">
        <f>"03034259"</f>
        <v>03034259</v>
      </c>
      <c r="I552" s="2" t="str">
        <f>"20201101"</f>
        <v>20201101</v>
      </c>
      <c r="J552" s="2">
        <v>47</v>
      </c>
      <c r="K552" s="2">
        <v>8</v>
      </c>
      <c r="L552" s="2">
        <v>433</v>
      </c>
      <c r="M552" s="2">
        <v>7</v>
      </c>
      <c r="N552" s="2" t="s">
        <v>2603</v>
      </c>
      <c r="P552" s="2" t="s">
        <v>2604</v>
      </c>
      <c r="Q552" s="2" t="s">
        <v>1495</v>
      </c>
      <c r="R552" s="2" t="s">
        <v>2605</v>
      </c>
      <c r="T552" s="2" t="s">
        <v>2606</v>
      </c>
      <c r="U552" s="2" t="s">
        <v>2607</v>
      </c>
    </row>
    <row r="553" spans="1:70" s="2" customFormat="1" ht="13" x14ac:dyDescent="0.3">
      <c r="A553" s="2" t="s">
        <v>7323</v>
      </c>
      <c r="B553" s="2" t="s">
        <v>7317</v>
      </c>
      <c r="C553" s="9">
        <v>2021</v>
      </c>
      <c r="D553" s="2" t="s">
        <v>7318</v>
      </c>
      <c r="E553" s="2" t="s">
        <v>7319</v>
      </c>
      <c r="G553" s="2">
        <v>30</v>
      </c>
      <c r="H553" s="2">
        <v>3</v>
      </c>
      <c r="J553" s="2">
        <v>308</v>
      </c>
      <c r="K553" s="2">
        <v>314</v>
      </c>
      <c r="M553" s="2">
        <v>2</v>
      </c>
      <c r="N553" s="2" t="s">
        <v>7320</v>
      </c>
      <c r="O553" s="2" t="s">
        <v>7321</v>
      </c>
      <c r="P553" s="2" t="s">
        <v>467</v>
      </c>
      <c r="Q553" s="2" t="s">
        <v>7218</v>
      </c>
      <c r="S553" s="2" t="s">
        <v>7219</v>
      </c>
      <c r="T553" s="2" t="s">
        <v>7322</v>
      </c>
    </row>
    <row r="554" spans="1:70" s="2" customFormat="1" ht="13" x14ac:dyDescent="0.3">
      <c r="A554" s="2" t="s">
        <v>3857</v>
      </c>
      <c r="B554" s="2" t="s">
        <v>2880</v>
      </c>
      <c r="C554" s="9">
        <v>2021</v>
      </c>
      <c r="D554" s="2" t="s">
        <v>2879</v>
      </c>
      <c r="E554" s="2" t="s">
        <v>2881</v>
      </c>
      <c r="F554" s="2" t="s">
        <v>2885</v>
      </c>
      <c r="G554" s="2" t="str">
        <f>"01651781"</f>
        <v>01651781</v>
      </c>
      <c r="I554" s="2" t="str">
        <f>"20210901"</f>
        <v>20210901</v>
      </c>
      <c r="J554" s="2">
        <v>303</v>
      </c>
      <c r="N554" s="2" t="s">
        <v>2882</v>
      </c>
      <c r="O554" s="2" t="s">
        <v>2883</v>
      </c>
      <c r="P554" s="2" t="s">
        <v>2124</v>
      </c>
      <c r="Q554" s="2" t="s">
        <v>1495</v>
      </c>
      <c r="R554" s="2" t="s">
        <v>2884</v>
      </c>
      <c r="T554" s="2" t="s">
        <v>2885</v>
      </c>
      <c r="U554" s="2" t="s">
        <v>2886</v>
      </c>
    </row>
    <row r="555" spans="1:70" s="2" customFormat="1" ht="13" x14ac:dyDescent="0.3">
      <c r="A555" s="2" t="s">
        <v>6816</v>
      </c>
      <c r="B555" s="2" t="s">
        <v>5653</v>
      </c>
      <c r="C555" s="9">
        <v>2020</v>
      </c>
      <c r="D555" s="2" t="s">
        <v>5652</v>
      </c>
      <c r="E555" s="2" t="s">
        <v>5656</v>
      </c>
      <c r="G555" s="2" t="s">
        <v>5654</v>
      </c>
      <c r="H555" s="2" t="s">
        <v>5655</v>
      </c>
      <c r="K555" s="11">
        <v>44030</v>
      </c>
      <c r="L555" s="2" t="s">
        <v>5657</v>
      </c>
      <c r="N555" s="2" t="s">
        <v>5658</v>
      </c>
    </row>
    <row r="556" spans="1:70" s="2" customFormat="1" ht="13" x14ac:dyDescent="0.3">
      <c r="A556" s="2" t="s">
        <v>6816</v>
      </c>
      <c r="B556" s="2" t="s">
        <v>5565</v>
      </c>
      <c r="C556" s="9">
        <v>2022</v>
      </c>
      <c r="D556" s="2" t="s">
        <v>6783</v>
      </c>
      <c r="E556" s="2" t="s">
        <v>4335</v>
      </c>
      <c r="G556" s="2" t="s">
        <v>6784</v>
      </c>
      <c r="H556" s="2" t="s">
        <v>5567</v>
      </c>
      <c r="K556" s="11">
        <v>44712</v>
      </c>
      <c r="N556" s="2" t="s">
        <v>6785</v>
      </c>
    </row>
    <row r="557" spans="1:70" s="2" customFormat="1" ht="13" x14ac:dyDescent="0.3">
      <c r="A557" s="2" t="s">
        <v>1970</v>
      </c>
      <c r="B557" s="2" t="s">
        <v>835</v>
      </c>
      <c r="C557" s="10" t="str">
        <f>"2021"</f>
        <v>2021</v>
      </c>
      <c r="D557" s="2" t="s">
        <v>834</v>
      </c>
      <c r="E557" s="2" t="s">
        <v>836</v>
      </c>
      <c r="G557" s="2" t="str">
        <f>"09337954"</f>
        <v>09337954</v>
      </c>
      <c r="I557" s="2" t="str">
        <f>"2021"</f>
        <v>2021</v>
      </c>
      <c r="J557" s="2">
        <v>56</v>
      </c>
      <c r="K557" s="2">
        <v>1</v>
      </c>
      <c r="L557" s="2">
        <v>153</v>
      </c>
      <c r="M557" s="2">
        <v>12</v>
      </c>
      <c r="N557" s="2">
        <v>148405122</v>
      </c>
      <c r="O557" s="2" t="s">
        <v>837</v>
      </c>
      <c r="P557" s="2" t="s">
        <v>691</v>
      </c>
      <c r="Q557" s="2" t="s">
        <v>467</v>
      </c>
      <c r="U557" s="2" t="s">
        <v>838</v>
      </c>
    </row>
    <row r="558" spans="1:70" s="2" customFormat="1" ht="13" x14ac:dyDescent="0.3">
      <c r="A558" s="2" t="s">
        <v>7505</v>
      </c>
      <c r="B558" s="2" t="s">
        <v>7338</v>
      </c>
      <c r="C558" s="9">
        <v>2022</v>
      </c>
      <c r="D558" s="2" t="s">
        <v>7339</v>
      </c>
      <c r="E558" s="2" t="s">
        <v>7340</v>
      </c>
      <c r="G558" s="2">
        <v>119</v>
      </c>
      <c r="H558" s="2">
        <v>19</v>
      </c>
      <c r="N558" s="2" t="s">
        <v>6948</v>
      </c>
      <c r="O558" s="2" t="s">
        <v>7341</v>
      </c>
      <c r="P558" s="2" t="s">
        <v>467</v>
      </c>
      <c r="Q558" s="2" t="s">
        <v>7218</v>
      </c>
      <c r="S558" s="2" t="s">
        <v>7219</v>
      </c>
      <c r="T558" s="2" t="s">
        <v>7342</v>
      </c>
    </row>
    <row r="559" spans="1:70" s="2" customFormat="1" ht="13" x14ac:dyDescent="0.3">
      <c r="A559" s="2" t="s">
        <v>11404</v>
      </c>
      <c r="B559" s="2" t="s">
        <v>11209</v>
      </c>
      <c r="C559" s="9" t="s">
        <v>7891</v>
      </c>
      <c r="D559" s="2" t="s">
        <v>11210</v>
      </c>
      <c r="E559" s="2" t="s">
        <v>11211</v>
      </c>
      <c r="U559" s="2" t="s">
        <v>7891</v>
      </c>
      <c r="V559" s="2" t="s">
        <v>7891</v>
      </c>
      <c r="W559" s="2" t="s">
        <v>7891</v>
      </c>
      <c r="X559" s="2" t="s">
        <v>7891</v>
      </c>
      <c r="Y559" s="2" t="s">
        <v>7891</v>
      </c>
      <c r="Z559" s="2" t="s">
        <v>7891</v>
      </c>
      <c r="AA559" s="2" t="s">
        <v>11212</v>
      </c>
      <c r="AB559" s="2" t="s">
        <v>11213</v>
      </c>
      <c r="AC559" s="2" t="s">
        <v>7891</v>
      </c>
      <c r="AD559" s="2" t="s">
        <v>7891</v>
      </c>
      <c r="AE559" s="2" t="s">
        <v>7891</v>
      </c>
      <c r="AF559" s="2" t="s">
        <v>7891</v>
      </c>
      <c r="AG559" s="2" t="s">
        <v>7891</v>
      </c>
      <c r="AH559" s="2" t="s">
        <v>7891</v>
      </c>
      <c r="AI559" s="2" t="s">
        <v>7891</v>
      </c>
      <c r="AJ559" s="2" t="s">
        <v>7891</v>
      </c>
      <c r="AK559" s="2" t="s">
        <v>7891</v>
      </c>
      <c r="AL559" s="2" t="s">
        <v>7891</v>
      </c>
      <c r="AM559" s="2" t="s">
        <v>7891</v>
      </c>
      <c r="AN559" s="2" t="s">
        <v>7891</v>
      </c>
      <c r="AO559" s="2" t="s">
        <v>11214</v>
      </c>
      <c r="AP559" s="2" t="s">
        <v>11215</v>
      </c>
      <c r="AQ559" s="2" t="s">
        <v>7891</v>
      </c>
      <c r="AR559" s="2" t="s">
        <v>7891</v>
      </c>
      <c r="AS559" s="2" t="s">
        <v>7891</v>
      </c>
      <c r="AT559" s="2" t="s">
        <v>9244</v>
      </c>
      <c r="AU559" s="2">
        <v>2020</v>
      </c>
      <c r="AV559" s="2">
        <v>104</v>
      </c>
      <c r="AW559" s="2">
        <v>5</v>
      </c>
      <c r="AX559" s="2" t="s">
        <v>7891</v>
      </c>
      <c r="AY559" s="2" t="s">
        <v>7891</v>
      </c>
      <c r="AZ559" s="2" t="s">
        <v>7891</v>
      </c>
      <c r="BA559" s="2" t="s">
        <v>7891</v>
      </c>
      <c r="BB559" s="2">
        <v>843</v>
      </c>
      <c r="BC559" s="2">
        <v>854</v>
      </c>
      <c r="BD559" s="2" t="s">
        <v>7891</v>
      </c>
      <c r="BE559" s="2" t="s">
        <v>11216</v>
      </c>
      <c r="BF559" s="2" t="s">
        <v>7891</v>
      </c>
      <c r="BG559" s="2" t="s">
        <v>7891</v>
      </c>
      <c r="BH559" s="2" t="s">
        <v>7891</v>
      </c>
      <c r="BI559" s="2" t="s">
        <v>7891</v>
      </c>
      <c r="BJ559" s="2" t="s">
        <v>7891</v>
      </c>
      <c r="BK559" s="2" t="s">
        <v>7891</v>
      </c>
      <c r="BL559" s="2" t="s">
        <v>7891</v>
      </c>
      <c r="BM559" s="2">
        <v>32773049</v>
      </c>
      <c r="BN559" s="2" t="s">
        <v>7891</v>
      </c>
      <c r="BO559" s="2" t="s">
        <v>7891</v>
      </c>
      <c r="BP559" s="2" t="s">
        <v>7891</v>
      </c>
      <c r="BQ559" s="2" t="s">
        <v>7891</v>
      </c>
      <c r="BR559" s="2" t="s">
        <v>11217</v>
      </c>
    </row>
    <row r="560" spans="1:70" s="2" customFormat="1" ht="13" x14ac:dyDescent="0.3">
      <c r="A560" s="2" t="s">
        <v>6816</v>
      </c>
      <c r="B560" s="2" t="s">
        <v>6418</v>
      </c>
      <c r="C560" s="9">
        <v>2022</v>
      </c>
      <c r="D560" s="2" t="s">
        <v>6417</v>
      </c>
      <c r="E560" s="2" t="s">
        <v>6421</v>
      </c>
      <c r="G560" s="2" t="s">
        <v>6419</v>
      </c>
      <c r="H560" s="2" t="s">
        <v>6420</v>
      </c>
      <c r="K560" s="11">
        <v>44682</v>
      </c>
      <c r="L560" s="2" t="s">
        <v>6422</v>
      </c>
      <c r="N560" s="2" t="s">
        <v>6423</v>
      </c>
    </row>
    <row r="561" spans="1:70" s="2" customFormat="1" ht="13" x14ac:dyDescent="0.3">
      <c r="A561" s="2" t="s">
        <v>6816</v>
      </c>
      <c r="B561" s="2" t="s">
        <v>6691</v>
      </c>
      <c r="C561" s="9">
        <v>2022</v>
      </c>
      <c r="D561" s="2" t="s">
        <v>6690</v>
      </c>
      <c r="E561" s="2" t="s">
        <v>6693</v>
      </c>
      <c r="G561" s="2" t="s">
        <v>6692</v>
      </c>
      <c r="H561" s="2" t="s">
        <v>6642</v>
      </c>
      <c r="K561" s="11">
        <v>44681</v>
      </c>
      <c r="N561" s="2" t="s">
        <v>6694</v>
      </c>
    </row>
    <row r="562" spans="1:70" s="2" customFormat="1" ht="13" x14ac:dyDescent="0.3">
      <c r="A562" s="2" t="s">
        <v>6816</v>
      </c>
      <c r="B562" s="2" t="s">
        <v>6640</v>
      </c>
      <c r="C562" s="9">
        <v>2022</v>
      </c>
      <c r="D562" s="2" t="s">
        <v>6639</v>
      </c>
      <c r="E562" s="2" t="s">
        <v>4626</v>
      </c>
      <c r="G562" s="2" t="s">
        <v>6641</v>
      </c>
      <c r="H562" s="2" t="s">
        <v>6642</v>
      </c>
      <c r="K562" s="11">
        <v>44702</v>
      </c>
      <c r="L562" s="2" t="s">
        <v>6643</v>
      </c>
      <c r="N562" s="2" t="s">
        <v>6644</v>
      </c>
    </row>
    <row r="563" spans="1:70" s="2" customFormat="1" ht="13" x14ac:dyDescent="0.3">
      <c r="A563" s="2" t="s">
        <v>3856</v>
      </c>
      <c r="B563" s="2" t="s">
        <v>3267</v>
      </c>
      <c r="C563" s="9">
        <v>2021</v>
      </c>
      <c r="D563" s="2" t="s">
        <v>3266</v>
      </c>
      <c r="E563" s="2" t="s">
        <v>3268</v>
      </c>
      <c r="F563" s="2" t="s">
        <v>3272</v>
      </c>
      <c r="G563" s="2" t="str">
        <f>"20965923"</f>
        <v>20965923</v>
      </c>
      <c r="I563" s="2" t="str">
        <f>"20210204"</f>
        <v>20210204</v>
      </c>
      <c r="J563" s="2">
        <v>34</v>
      </c>
      <c r="K563" s="2">
        <v>1</v>
      </c>
      <c r="N563" s="2" t="s">
        <v>3269</v>
      </c>
      <c r="O563" s="2" t="s">
        <v>3270</v>
      </c>
      <c r="P563" s="2" t="s">
        <v>2766</v>
      </c>
      <c r="Q563" s="2" t="s">
        <v>1495</v>
      </c>
      <c r="R563" s="2" t="s">
        <v>3271</v>
      </c>
      <c r="T563" s="2" t="s">
        <v>3272</v>
      </c>
      <c r="U563" s="2" t="s">
        <v>3273</v>
      </c>
    </row>
    <row r="564" spans="1:70" s="2" customFormat="1" ht="13" x14ac:dyDescent="0.3">
      <c r="A564" s="2" t="s">
        <v>6816</v>
      </c>
      <c r="B564" s="2" t="s">
        <v>4570</v>
      </c>
      <c r="C564" s="9">
        <v>2021</v>
      </c>
      <c r="D564" s="2" t="s">
        <v>4569</v>
      </c>
      <c r="E564" s="2" t="s">
        <v>4573</v>
      </c>
      <c r="G564" s="2" t="s">
        <v>4571</v>
      </c>
      <c r="H564" s="2" t="s">
        <v>4572</v>
      </c>
      <c r="K564" s="11">
        <v>44505</v>
      </c>
      <c r="L564" s="2" t="s">
        <v>4574</v>
      </c>
      <c r="N564" s="2" t="s">
        <v>4575</v>
      </c>
    </row>
    <row r="565" spans="1:70" s="2" customFormat="1" ht="13" x14ac:dyDescent="0.3">
      <c r="A565" s="2" t="s">
        <v>7072</v>
      </c>
      <c r="B565" s="2" t="s">
        <v>7019</v>
      </c>
      <c r="C565" s="9">
        <v>2020</v>
      </c>
      <c r="D565" s="2" t="s">
        <v>7018</v>
      </c>
      <c r="E565" s="2" t="s">
        <v>4294</v>
      </c>
      <c r="G565" s="2" t="s">
        <v>7020</v>
      </c>
      <c r="H565" s="2" t="s">
        <v>7021</v>
      </c>
      <c r="K565" s="11">
        <v>43508</v>
      </c>
      <c r="N565" s="2" t="s">
        <v>1966</v>
      </c>
    </row>
    <row r="566" spans="1:70" s="2" customFormat="1" ht="13" x14ac:dyDescent="0.3">
      <c r="A566" s="2" t="s">
        <v>11408</v>
      </c>
      <c r="B566" s="2" t="s">
        <v>11585</v>
      </c>
      <c r="C566" s="9" t="s">
        <v>7891</v>
      </c>
      <c r="D566" s="2" t="s">
        <v>11586</v>
      </c>
      <c r="E566" s="2" t="s">
        <v>11587</v>
      </c>
      <c r="U566" s="2" t="s">
        <v>7891</v>
      </c>
      <c r="V566" s="2" t="s">
        <v>11588</v>
      </c>
      <c r="W566" s="2" t="s">
        <v>7891</v>
      </c>
      <c r="X566" s="2" t="s">
        <v>7891</v>
      </c>
      <c r="Y566" s="2" t="s">
        <v>7891</v>
      </c>
      <c r="Z566" s="2" t="s">
        <v>7891</v>
      </c>
      <c r="AA566" s="2" t="s">
        <v>7891</v>
      </c>
      <c r="AB566" s="2" t="s">
        <v>7891</v>
      </c>
      <c r="AC566" s="2" t="s">
        <v>7891</v>
      </c>
      <c r="AD566" s="2" t="s">
        <v>7891</v>
      </c>
      <c r="AE566" s="2" t="s">
        <v>7891</v>
      </c>
      <c r="AF566" s="2" t="s">
        <v>7891</v>
      </c>
      <c r="AG566" s="2" t="s">
        <v>7891</v>
      </c>
      <c r="AH566" s="2" t="s">
        <v>7891</v>
      </c>
      <c r="AI566" s="2" t="s">
        <v>7891</v>
      </c>
      <c r="AJ566" s="2" t="s">
        <v>7891</v>
      </c>
      <c r="AK566" s="2" t="s">
        <v>7891</v>
      </c>
      <c r="AL566" s="2" t="s">
        <v>7891</v>
      </c>
      <c r="AM566" s="2" t="s">
        <v>7891</v>
      </c>
      <c r="AN566" s="2" t="s">
        <v>7891</v>
      </c>
      <c r="AO566" s="2" t="s">
        <v>11589</v>
      </c>
      <c r="AP566" s="2" t="s">
        <v>11590</v>
      </c>
      <c r="AQ566" s="2" t="s">
        <v>7891</v>
      </c>
      <c r="AR566" s="2" t="s">
        <v>7891</v>
      </c>
      <c r="AS566" s="2" t="s">
        <v>7891</v>
      </c>
      <c r="AT566" s="2" t="s">
        <v>7924</v>
      </c>
      <c r="AU566" s="2">
        <v>2020</v>
      </c>
      <c r="AV566" s="2">
        <v>34</v>
      </c>
      <c r="AW566" s="2">
        <v>6</v>
      </c>
      <c r="AX566" s="2" t="s">
        <v>7891</v>
      </c>
      <c r="AY566" s="2" t="s">
        <v>7891</v>
      </c>
      <c r="AZ566" s="2" t="s">
        <v>7891</v>
      </c>
      <c r="BA566" s="2" t="s">
        <v>7891</v>
      </c>
      <c r="BB566" s="2">
        <v>750</v>
      </c>
      <c r="BC566" s="2">
        <v>763</v>
      </c>
      <c r="BD566" s="2" t="s">
        <v>7891</v>
      </c>
      <c r="BE566" s="2" t="s">
        <v>1966</v>
      </c>
      <c r="BF566" s="2" t="s">
        <v>7891</v>
      </c>
      <c r="BG566" s="2" t="s">
        <v>7891</v>
      </c>
      <c r="BH566" s="2" t="s">
        <v>7891</v>
      </c>
      <c r="BI566" s="2" t="s">
        <v>7891</v>
      </c>
      <c r="BJ566" s="2" t="s">
        <v>7891</v>
      </c>
      <c r="BK566" s="2" t="s">
        <v>7891</v>
      </c>
      <c r="BL566" s="2" t="s">
        <v>7891</v>
      </c>
      <c r="BM566" s="2">
        <v>30742556</v>
      </c>
      <c r="BN566" s="2" t="s">
        <v>7891</v>
      </c>
      <c r="BO566" s="2" t="s">
        <v>7891</v>
      </c>
      <c r="BP566" s="2" t="s">
        <v>7891</v>
      </c>
      <c r="BQ566" s="2" t="s">
        <v>7891</v>
      </c>
      <c r="BR566" s="2" t="s">
        <v>11591</v>
      </c>
    </row>
    <row r="567" spans="1:70" s="2" customFormat="1" ht="13" x14ac:dyDescent="0.3">
      <c r="A567" s="2" t="s">
        <v>1970</v>
      </c>
      <c r="B567" s="2" t="s">
        <v>1965</v>
      </c>
      <c r="C567" s="10" t="str">
        <f>"2020"</f>
        <v>2020</v>
      </c>
      <c r="D567" s="2" t="s">
        <v>1964</v>
      </c>
      <c r="E567" s="2" t="s">
        <v>666</v>
      </c>
      <c r="F567" s="2" t="s">
        <v>1968</v>
      </c>
      <c r="G567" s="2" t="str">
        <f>"0885579X"</f>
        <v>0885579X</v>
      </c>
      <c r="I567" s="2" t="str">
        <f>"Dec2020"</f>
        <v>Dec2020</v>
      </c>
      <c r="J567" s="2">
        <v>34</v>
      </c>
      <c r="K567" s="2">
        <v>6</v>
      </c>
      <c r="L567" s="2">
        <v>750</v>
      </c>
      <c r="M567" s="2">
        <v>14</v>
      </c>
      <c r="N567" s="2">
        <v>147337726</v>
      </c>
      <c r="O567" s="2" t="s">
        <v>1966</v>
      </c>
      <c r="P567" s="2" t="s">
        <v>668</v>
      </c>
      <c r="Q567" s="2" t="s">
        <v>442</v>
      </c>
      <c r="R567" s="2" t="s">
        <v>1967</v>
      </c>
      <c r="U567" s="2" t="s">
        <v>1969</v>
      </c>
    </row>
    <row r="568" spans="1:70" s="2" customFormat="1" ht="13" x14ac:dyDescent="0.3">
      <c r="A568" s="2" t="s">
        <v>11404</v>
      </c>
      <c r="B568" s="2" t="s">
        <v>8176</v>
      </c>
      <c r="C568" s="9" t="s">
        <v>7891</v>
      </c>
      <c r="D568" s="2" t="s">
        <v>8177</v>
      </c>
      <c r="E568" s="2" t="s">
        <v>8178</v>
      </c>
      <c r="U568" s="2" t="s">
        <v>7891</v>
      </c>
      <c r="V568" s="2" t="s">
        <v>8179</v>
      </c>
      <c r="W568" s="2" t="s">
        <v>7891</v>
      </c>
      <c r="X568" s="2" t="s">
        <v>7891</v>
      </c>
      <c r="Y568" s="2" t="s">
        <v>7891</v>
      </c>
      <c r="Z568" s="2" t="s">
        <v>7891</v>
      </c>
      <c r="AA568" s="2" t="s">
        <v>7891</v>
      </c>
      <c r="AB568" s="2" t="s">
        <v>7891</v>
      </c>
      <c r="AC568" s="2" t="s">
        <v>7891</v>
      </c>
      <c r="AD568" s="2" t="s">
        <v>7891</v>
      </c>
      <c r="AE568" s="2" t="s">
        <v>7891</v>
      </c>
      <c r="AF568" s="2" t="s">
        <v>7891</v>
      </c>
      <c r="AG568" s="2" t="s">
        <v>7891</v>
      </c>
      <c r="AH568" s="2" t="s">
        <v>7891</v>
      </c>
      <c r="AI568" s="2" t="s">
        <v>7891</v>
      </c>
      <c r="AJ568" s="2" t="s">
        <v>7891</v>
      </c>
      <c r="AK568" s="2" t="s">
        <v>7891</v>
      </c>
      <c r="AL568" s="2" t="s">
        <v>7891</v>
      </c>
      <c r="AM568" s="2" t="s">
        <v>7891</v>
      </c>
      <c r="AN568" s="2" t="s">
        <v>7891</v>
      </c>
      <c r="AO568" s="2" t="s">
        <v>8180</v>
      </c>
      <c r="AP568" s="2" t="s">
        <v>8181</v>
      </c>
      <c r="AQ568" s="2" t="s">
        <v>7891</v>
      </c>
      <c r="AR568" s="2" t="s">
        <v>7891</v>
      </c>
      <c r="AS568" s="2" t="s">
        <v>7891</v>
      </c>
      <c r="AT568" s="2" t="s">
        <v>7891</v>
      </c>
      <c r="AU568" s="2" t="s">
        <v>7891</v>
      </c>
      <c r="AV568" s="2" t="s">
        <v>7891</v>
      </c>
      <c r="AW568" s="2" t="s">
        <v>7891</v>
      </c>
      <c r="AX568" s="2" t="s">
        <v>7891</v>
      </c>
      <c r="AY568" s="2" t="s">
        <v>7891</v>
      </c>
      <c r="AZ568" s="2" t="s">
        <v>7891</v>
      </c>
      <c r="BA568" s="2" t="s">
        <v>7891</v>
      </c>
      <c r="BB568" s="2" t="s">
        <v>7891</v>
      </c>
      <c r="BC568" s="2" t="s">
        <v>7891</v>
      </c>
      <c r="BD568" s="2" t="s">
        <v>7891</v>
      </c>
      <c r="BE568" s="2" t="s">
        <v>8182</v>
      </c>
      <c r="BF568" s="2" t="s">
        <v>7891</v>
      </c>
      <c r="BG568" s="2" t="s">
        <v>7975</v>
      </c>
      <c r="BH568" s="2" t="s">
        <v>7891</v>
      </c>
      <c r="BI568" s="2" t="s">
        <v>7891</v>
      </c>
      <c r="BJ568" s="2" t="s">
        <v>7891</v>
      </c>
      <c r="BK568" s="2" t="s">
        <v>7891</v>
      </c>
      <c r="BL568" s="2" t="s">
        <v>7891</v>
      </c>
      <c r="BM568" s="2" t="s">
        <v>7891</v>
      </c>
      <c r="BN568" s="2" t="s">
        <v>7891</v>
      </c>
      <c r="BO568" s="2" t="s">
        <v>7891</v>
      </c>
      <c r="BP568" s="2" t="s">
        <v>7891</v>
      </c>
      <c r="BQ568" s="2" t="s">
        <v>7891</v>
      </c>
      <c r="BR568" s="2" t="s">
        <v>8183</v>
      </c>
    </row>
    <row r="569" spans="1:70" s="2" customFormat="1" ht="13" x14ac:dyDescent="0.3">
      <c r="A569" s="2" t="s">
        <v>1827</v>
      </c>
      <c r="B569" s="2" t="s">
        <v>1057</v>
      </c>
      <c r="C569" s="10">
        <v>2021</v>
      </c>
      <c r="D569" s="2" t="s">
        <v>1056</v>
      </c>
      <c r="E569" s="2" t="s">
        <v>1058</v>
      </c>
      <c r="F569" s="2" t="s">
        <v>1061</v>
      </c>
      <c r="G569" s="2" t="str">
        <f>"1049023X"</f>
        <v>1049023X</v>
      </c>
      <c r="I569" s="2" t="str">
        <f>"Feb2021"</f>
        <v>Feb2021</v>
      </c>
      <c r="J569" s="2">
        <v>36</v>
      </c>
      <c r="K569" s="2">
        <v>1</v>
      </c>
      <c r="L569" s="2">
        <v>111</v>
      </c>
      <c r="M569" s="2">
        <v>4</v>
      </c>
      <c r="N569" s="2">
        <v>148314584</v>
      </c>
      <c r="O569" s="2" t="s">
        <v>1059</v>
      </c>
      <c r="P569" s="2" t="s">
        <v>466</v>
      </c>
      <c r="Q569" s="2" t="s">
        <v>498</v>
      </c>
      <c r="R569" s="2" t="s">
        <v>1060</v>
      </c>
      <c r="U569" s="2" t="s">
        <v>1062</v>
      </c>
    </row>
    <row r="570" spans="1:70" s="2" customFormat="1" ht="13" x14ac:dyDescent="0.3">
      <c r="A570" s="2" t="s">
        <v>11404</v>
      </c>
      <c r="B570" s="2" t="s">
        <v>8086</v>
      </c>
      <c r="C570" s="9" t="s">
        <v>7891</v>
      </c>
      <c r="D570" s="2" t="s">
        <v>8087</v>
      </c>
      <c r="E570" s="2" t="s">
        <v>8088</v>
      </c>
      <c r="U570" s="2" t="s">
        <v>7891</v>
      </c>
      <c r="V570" s="2" t="s">
        <v>8089</v>
      </c>
      <c r="W570" s="2" t="s">
        <v>7891</v>
      </c>
      <c r="X570" s="2" t="s">
        <v>7891</v>
      </c>
      <c r="Y570" s="2" t="s">
        <v>7891</v>
      </c>
      <c r="Z570" s="2" t="s">
        <v>7891</v>
      </c>
      <c r="AA570" s="2" t="s">
        <v>7891</v>
      </c>
      <c r="AB570" s="2" t="s">
        <v>8090</v>
      </c>
      <c r="AC570" s="2" t="s">
        <v>7891</v>
      </c>
      <c r="AD570" s="2" t="s">
        <v>7891</v>
      </c>
      <c r="AE570" s="2" t="s">
        <v>7891</v>
      </c>
      <c r="AF570" s="2" t="s">
        <v>7891</v>
      </c>
      <c r="AG570" s="2" t="s">
        <v>7891</v>
      </c>
      <c r="AH570" s="2" t="s">
        <v>7891</v>
      </c>
      <c r="AI570" s="2" t="s">
        <v>7891</v>
      </c>
      <c r="AJ570" s="2" t="s">
        <v>7891</v>
      </c>
      <c r="AK570" s="2" t="s">
        <v>7891</v>
      </c>
      <c r="AL570" s="2" t="s">
        <v>7891</v>
      </c>
      <c r="AM570" s="2" t="s">
        <v>7891</v>
      </c>
      <c r="AN570" s="2" t="s">
        <v>7891</v>
      </c>
      <c r="AO570" s="2" t="s">
        <v>8091</v>
      </c>
      <c r="AP570" s="2" t="s">
        <v>8092</v>
      </c>
      <c r="AQ570" s="2" t="s">
        <v>7891</v>
      </c>
      <c r="AR570" s="2" t="s">
        <v>7891</v>
      </c>
      <c r="AS570" s="2" t="s">
        <v>7891</v>
      </c>
      <c r="AT570" s="2" t="s">
        <v>7967</v>
      </c>
      <c r="AU570" s="2">
        <v>2022</v>
      </c>
      <c r="AV570" s="2">
        <v>161</v>
      </c>
      <c r="AW570" s="2" t="s">
        <v>7891</v>
      </c>
      <c r="AX570" s="2" t="s">
        <v>7891</v>
      </c>
      <c r="AY570" s="2" t="s">
        <v>7891</v>
      </c>
      <c r="AZ570" s="2" t="s">
        <v>7891</v>
      </c>
      <c r="BA570" s="2" t="s">
        <v>7891</v>
      </c>
      <c r="BB570" s="2" t="s">
        <v>7891</v>
      </c>
      <c r="BC570" s="2" t="s">
        <v>7891</v>
      </c>
      <c r="BD570" s="2">
        <v>104724</v>
      </c>
      <c r="BE570" s="2" t="s">
        <v>8093</v>
      </c>
      <c r="BF570" s="2" t="s">
        <v>7891</v>
      </c>
      <c r="BG570" s="2" t="s">
        <v>7891</v>
      </c>
      <c r="BH570" s="2" t="s">
        <v>7891</v>
      </c>
      <c r="BI570" s="2" t="s">
        <v>7891</v>
      </c>
      <c r="BJ570" s="2" t="s">
        <v>7891</v>
      </c>
      <c r="BK570" s="2" t="s">
        <v>7891</v>
      </c>
      <c r="BL570" s="2" t="s">
        <v>7891</v>
      </c>
      <c r="BM570" s="2">
        <v>35279550</v>
      </c>
      <c r="BN570" s="2" t="s">
        <v>7891</v>
      </c>
      <c r="BO570" s="2" t="s">
        <v>7891</v>
      </c>
      <c r="BP570" s="2" t="s">
        <v>7891</v>
      </c>
      <c r="BQ570" s="2" t="s">
        <v>7891</v>
      </c>
      <c r="BR570" s="2" t="s">
        <v>8094</v>
      </c>
    </row>
    <row r="571" spans="1:70" s="2" customFormat="1" ht="13" x14ac:dyDescent="0.3">
      <c r="A571" s="2" t="s">
        <v>1827</v>
      </c>
      <c r="B571" s="2" t="s">
        <v>798</v>
      </c>
      <c r="C571" s="10">
        <v>2021</v>
      </c>
      <c r="D571" s="2" t="s">
        <v>797</v>
      </c>
      <c r="E571" s="2" t="s">
        <v>799</v>
      </c>
      <c r="F571" s="2" t="s">
        <v>803</v>
      </c>
      <c r="G571" s="2" t="str">
        <f>"07085591"</f>
        <v>07085591</v>
      </c>
      <c r="I571" s="2" t="str">
        <f>"Feb2021"</f>
        <v>Feb2021</v>
      </c>
      <c r="J571" s="2">
        <v>62</v>
      </c>
      <c r="K571" s="2">
        <v>1</v>
      </c>
      <c r="L571" s="2">
        <v>5</v>
      </c>
      <c r="M571" s="2">
        <v>7</v>
      </c>
      <c r="N571" s="2">
        <v>149716761</v>
      </c>
      <c r="O571" s="2" t="s">
        <v>800</v>
      </c>
      <c r="P571" s="2" t="s">
        <v>801</v>
      </c>
      <c r="Q571" s="2" t="s">
        <v>467</v>
      </c>
      <c r="R571" s="2" t="s">
        <v>802</v>
      </c>
      <c r="U571" s="2" t="s">
        <v>804</v>
      </c>
    </row>
    <row r="572" spans="1:70" s="2" customFormat="1" ht="13" x14ac:dyDescent="0.3">
      <c r="A572" s="2" t="s">
        <v>11404</v>
      </c>
      <c r="B572" s="2" t="s">
        <v>8364</v>
      </c>
      <c r="C572" s="9" t="s">
        <v>7891</v>
      </c>
      <c r="D572" s="2" t="s">
        <v>6325</v>
      </c>
      <c r="E572" s="2" t="s">
        <v>8365</v>
      </c>
      <c r="U572" s="2" t="s">
        <v>7891</v>
      </c>
      <c r="V572" s="2" t="s">
        <v>8366</v>
      </c>
      <c r="W572" s="2" t="s">
        <v>7891</v>
      </c>
      <c r="X572" s="2" t="s">
        <v>7891</v>
      </c>
      <c r="Y572" s="2" t="s">
        <v>7891</v>
      </c>
      <c r="Z572" s="2" t="s">
        <v>7891</v>
      </c>
      <c r="AA572" s="2" t="s">
        <v>8367</v>
      </c>
      <c r="AB572" s="2" t="s">
        <v>8368</v>
      </c>
      <c r="AC572" s="2" t="s">
        <v>7891</v>
      </c>
      <c r="AD572" s="2" t="s">
        <v>7891</v>
      </c>
      <c r="AE572" s="2" t="s">
        <v>7891</v>
      </c>
      <c r="AF572" s="2" t="s">
        <v>7891</v>
      </c>
      <c r="AG572" s="2" t="s">
        <v>7891</v>
      </c>
      <c r="AH572" s="2" t="s">
        <v>7891</v>
      </c>
      <c r="AI572" s="2" t="s">
        <v>7891</v>
      </c>
      <c r="AJ572" s="2" t="s">
        <v>7891</v>
      </c>
      <c r="AK572" s="2" t="s">
        <v>7891</v>
      </c>
      <c r="AL572" s="2" t="s">
        <v>7891</v>
      </c>
      <c r="AM572" s="2" t="s">
        <v>7891</v>
      </c>
      <c r="AN572" s="2" t="s">
        <v>7891</v>
      </c>
      <c r="AO572" s="2" t="s">
        <v>7891</v>
      </c>
      <c r="AP572" s="2" t="s">
        <v>8369</v>
      </c>
      <c r="AQ572" s="2" t="s">
        <v>7891</v>
      </c>
      <c r="AR572" s="2" t="s">
        <v>7891</v>
      </c>
      <c r="AS572" s="2" t="s">
        <v>7891</v>
      </c>
      <c r="AT572" s="2" t="s">
        <v>8331</v>
      </c>
      <c r="AU572" s="2">
        <v>2022</v>
      </c>
      <c r="AV572" s="2">
        <v>12</v>
      </c>
      <c r="AW572" s="2">
        <v>3</v>
      </c>
      <c r="AX572" s="2" t="s">
        <v>7891</v>
      </c>
      <c r="AY572" s="2" t="s">
        <v>7891</v>
      </c>
      <c r="AZ572" s="2" t="s">
        <v>7891</v>
      </c>
      <c r="BA572" s="2" t="s">
        <v>7891</v>
      </c>
      <c r="BB572" s="2" t="s">
        <v>7891</v>
      </c>
      <c r="BC572" s="2" t="s">
        <v>7891</v>
      </c>
      <c r="BD572" s="2">
        <v>403</v>
      </c>
      <c r="BE572" s="2" t="s">
        <v>6330</v>
      </c>
      <c r="BF572" s="2" t="s">
        <v>7891</v>
      </c>
      <c r="BG572" s="2" t="s">
        <v>7891</v>
      </c>
      <c r="BH572" s="2" t="s">
        <v>7891</v>
      </c>
      <c r="BI572" s="2" t="s">
        <v>7891</v>
      </c>
      <c r="BJ572" s="2" t="s">
        <v>7891</v>
      </c>
      <c r="BK572" s="2" t="s">
        <v>7891</v>
      </c>
      <c r="BL572" s="2" t="s">
        <v>7891</v>
      </c>
      <c r="BM572" s="2">
        <v>35330403</v>
      </c>
      <c r="BN572" s="2" t="s">
        <v>7891</v>
      </c>
      <c r="BO572" s="2" t="s">
        <v>7891</v>
      </c>
      <c r="BP572" s="2" t="s">
        <v>7891</v>
      </c>
      <c r="BQ572" s="2" t="s">
        <v>7891</v>
      </c>
      <c r="BR572" s="2" t="s">
        <v>8370</v>
      </c>
    </row>
    <row r="573" spans="1:70" s="2" customFormat="1" ht="13" x14ac:dyDescent="0.3">
      <c r="A573" s="2" t="s">
        <v>2112</v>
      </c>
      <c r="B573" s="2" t="s">
        <v>2074</v>
      </c>
      <c r="C573" s="9">
        <v>2021</v>
      </c>
      <c r="D573" s="2" t="s">
        <v>2073</v>
      </c>
      <c r="E573" s="2" t="s">
        <v>2075</v>
      </c>
      <c r="F573" s="2" t="s">
        <v>2080</v>
      </c>
      <c r="H573" s="2" t="str">
        <f>"9780198834441"</f>
        <v>9780198834441</v>
      </c>
      <c r="I573" s="2" t="str">
        <f>"20210101"</f>
        <v>20210101</v>
      </c>
      <c r="L573" s="2">
        <v>137</v>
      </c>
      <c r="M573" s="2">
        <v>10</v>
      </c>
      <c r="N573" s="2" t="s">
        <v>2076</v>
      </c>
      <c r="P573" s="2" t="s">
        <v>2077</v>
      </c>
      <c r="Q573" s="2" t="s">
        <v>2078</v>
      </c>
      <c r="R573" s="2" t="s">
        <v>2079</v>
      </c>
      <c r="T573" s="2" t="s">
        <v>2080</v>
      </c>
      <c r="U573" s="2" t="s">
        <v>2081</v>
      </c>
    </row>
    <row r="574" spans="1:70" s="2" customFormat="1" ht="13" x14ac:dyDescent="0.3">
      <c r="A574" s="2" t="s">
        <v>1827</v>
      </c>
      <c r="B574" s="2" t="s">
        <v>1158</v>
      </c>
      <c r="C574" s="10">
        <v>2021</v>
      </c>
      <c r="D574" s="2" t="s">
        <v>1157</v>
      </c>
      <c r="E574" s="2" t="s">
        <v>535</v>
      </c>
      <c r="G574" s="2" t="str">
        <f>"00266388"</f>
        <v>00266388</v>
      </c>
      <c r="I574" s="2" t="str">
        <f>"Spring2021"</f>
        <v>Spring2021</v>
      </c>
      <c r="J574" s="2">
        <v>83</v>
      </c>
      <c r="K574" s="2">
        <v>1</v>
      </c>
      <c r="L574" s="2">
        <v>4</v>
      </c>
      <c r="M574" s="2">
        <v>0</v>
      </c>
      <c r="N574" s="2">
        <v>149134186</v>
      </c>
      <c r="P574" s="2" t="s">
        <v>536</v>
      </c>
      <c r="Q574" s="2" t="s">
        <v>1104</v>
      </c>
      <c r="R574" s="2" t="s">
        <v>1159</v>
      </c>
      <c r="U574" s="2" t="s">
        <v>1160</v>
      </c>
    </row>
    <row r="575" spans="1:70" s="2" customFormat="1" ht="13" x14ac:dyDescent="0.3">
      <c r="A575" s="2" t="s">
        <v>3856</v>
      </c>
      <c r="B575" s="2" t="s">
        <v>3017</v>
      </c>
      <c r="C575" s="9">
        <v>2020</v>
      </c>
      <c r="D575" s="2" t="s">
        <v>3016</v>
      </c>
      <c r="E575" s="2" t="s">
        <v>2451</v>
      </c>
      <c r="F575" s="2" t="s">
        <v>3021</v>
      </c>
      <c r="G575" s="2" t="str">
        <f>"00223956"</f>
        <v>00223956</v>
      </c>
      <c r="I575" s="2" t="str">
        <f>"20201201"</f>
        <v>20201201</v>
      </c>
      <c r="J575" s="2">
        <v>131</v>
      </c>
      <c r="L575" s="2">
        <v>177</v>
      </c>
      <c r="M575" s="2">
        <v>3</v>
      </c>
      <c r="N575" s="2" t="s">
        <v>3018</v>
      </c>
      <c r="O575" s="2" t="s">
        <v>3019</v>
      </c>
      <c r="P575" s="2" t="s">
        <v>2124</v>
      </c>
      <c r="Q575" s="2" t="s">
        <v>2521</v>
      </c>
      <c r="R575" s="2" t="s">
        <v>3020</v>
      </c>
      <c r="T575" s="2" t="s">
        <v>3021</v>
      </c>
      <c r="U575" s="2" t="s">
        <v>3022</v>
      </c>
    </row>
    <row r="576" spans="1:70" s="2" customFormat="1" ht="13" x14ac:dyDescent="0.3">
      <c r="A576" s="2" t="s">
        <v>6816</v>
      </c>
      <c r="B576" s="2" t="s">
        <v>5466</v>
      </c>
      <c r="C576" s="9">
        <v>2021</v>
      </c>
      <c r="D576" s="2" t="s">
        <v>5465</v>
      </c>
      <c r="E576" s="2" t="s">
        <v>5469</v>
      </c>
      <c r="G576" s="2" t="s">
        <v>5467</v>
      </c>
      <c r="H576" s="2" t="s">
        <v>5468</v>
      </c>
      <c r="K576" s="11">
        <v>44320</v>
      </c>
      <c r="N576" s="2" t="s">
        <v>5470</v>
      </c>
    </row>
    <row r="577" spans="1:70" s="2" customFormat="1" ht="13" x14ac:dyDescent="0.3">
      <c r="A577" s="2" t="s">
        <v>11408</v>
      </c>
      <c r="B577" s="2" t="s">
        <v>10630</v>
      </c>
      <c r="C577" s="9" t="s">
        <v>7891</v>
      </c>
      <c r="D577" s="2" t="s">
        <v>5290</v>
      </c>
      <c r="E577" s="2" t="s">
        <v>10631</v>
      </c>
      <c r="U577" s="2" t="s">
        <v>7891</v>
      </c>
      <c r="V577" s="2" t="s">
        <v>10632</v>
      </c>
      <c r="W577" s="2" t="s">
        <v>7891</v>
      </c>
      <c r="X577" s="2" t="s">
        <v>7891</v>
      </c>
      <c r="Y577" s="2" t="s">
        <v>7891</v>
      </c>
      <c r="Z577" s="2" t="s">
        <v>7891</v>
      </c>
      <c r="AA577" s="2" t="s">
        <v>10633</v>
      </c>
      <c r="AB577" s="2" t="s">
        <v>10634</v>
      </c>
      <c r="AC577" s="2" t="s">
        <v>7891</v>
      </c>
      <c r="AD577" s="2" t="s">
        <v>7891</v>
      </c>
      <c r="AE577" s="2" t="s">
        <v>7891</v>
      </c>
      <c r="AF577" s="2" t="s">
        <v>7891</v>
      </c>
      <c r="AG577" s="2" t="s">
        <v>7891</v>
      </c>
      <c r="AH577" s="2" t="s">
        <v>7891</v>
      </c>
      <c r="AI577" s="2" t="s">
        <v>7891</v>
      </c>
      <c r="AJ577" s="2" t="s">
        <v>7891</v>
      </c>
      <c r="AK577" s="2" t="s">
        <v>7891</v>
      </c>
      <c r="AL577" s="2" t="s">
        <v>7891</v>
      </c>
      <c r="AM577" s="2" t="s">
        <v>7891</v>
      </c>
      <c r="AN577" s="2" t="s">
        <v>7891</v>
      </c>
      <c r="AO577" s="2" t="s">
        <v>10635</v>
      </c>
      <c r="AP577" s="2" t="s">
        <v>7891</v>
      </c>
      <c r="AQ577" s="2" t="s">
        <v>7891</v>
      </c>
      <c r="AR577" s="2" t="s">
        <v>7891</v>
      </c>
      <c r="AS577" s="2" t="s">
        <v>7891</v>
      </c>
      <c r="AT577" s="2" t="s">
        <v>7891</v>
      </c>
      <c r="AU577" s="2">
        <v>2021</v>
      </c>
      <c r="AV577" s="2">
        <v>11</v>
      </c>
      <c r="AW577" s="2">
        <v>5</v>
      </c>
      <c r="AX577" s="2" t="s">
        <v>7891</v>
      </c>
      <c r="AY577" s="2" t="s">
        <v>7891</v>
      </c>
      <c r="AZ577" s="2" t="s">
        <v>7891</v>
      </c>
      <c r="BA577" s="2" t="s">
        <v>7891</v>
      </c>
      <c r="BB577" s="2" t="s">
        <v>7891</v>
      </c>
      <c r="BC577" s="2" t="s">
        <v>7891</v>
      </c>
      <c r="BD577" s="2" t="s">
        <v>7638</v>
      </c>
      <c r="BE577" s="2" t="s">
        <v>5295</v>
      </c>
      <c r="BF577" s="2" t="s">
        <v>7891</v>
      </c>
      <c r="BG577" s="2" t="s">
        <v>7891</v>
      </c>
      <c r="BH577" s="2" t="s">
        <v>7891</v>
      </c>
      <c r="BI577" s="2" t="s">
        <v>7891</v>
      </c>
      <c r="BJ577" s="2" t="s">
        <v>7891</v>
      </c>
      <c r="BK577" s="2" t="s">
        <v>7891</v>
      </c>
      <c r="BL577" s="2" t="s">
        <v>7891</v>
      </c>
      <c r="BM577" s="2">
        <v>34049904</v>
      </c>
      <c r="BN577" s="2" t="s">
        <v>7891</v>
      </c>
      <c r="BO577" s="2" t="s">
        <v>7891</v>
      </c>
      <c r="BP577" s="2" t="s">
        <v>7891</v>
      </c>
      <c r="BQ577" s="2" t="s">
        <v>7891</v>
      </c>
      <c r="BR577" s="2" t="s">
        <v>10636</v>
      </c>
    </row>
    <row r="578" spans="1:70" s="2" customFormat="1" ht="13" x14ac:dyDescent="0.3">
      <c r="A578" s="2" t="s">
        <v>7072</v>
      </c>
      <c r="B578" s="2" t="s">
        <v>7001</v>
      </c>
      <c r="C578" s="9">
        <v>2021</v>
      </c>
      <c r="D578" s="2" t="s">
        <v>7000</v>
      </c>
      <c r="E578" s="2" t="s">
        <v>7004</v>
      </c>
      <c r="G578" s="2" t="s">
        <v>7002</v>
      </c>
      <c r="H578" s="2" t="s">
        <v>7003</v>
      </c>
      <c r="K578" s="11">
        <v>44468</v>
      </c>
      <c r="L578" s="2" t="s">
        <v>7005</v>
      </c>
      <c r="N578" s="2" t="s">
        <v>7006</v>
      </c>
    </row>
    <row r="579" spans="1:70" s="2" customFormat="1" ht="13" x14ac:dyDescent="0.3">
      <c r="A579" s="2" t="s">
        <v>2013</v>
      </c>
      <c r="B579" s="2" t="s">
        <v>1090</v>
      </c>
      <c r="C579" s="10">
        <v>2021</v>
      </c>
      <c r="D579" s="2" t="s">
        <v>1089</v>
      </c>
      <c r="E579" s="2" t="s">
        <v>303</v>
      </c>
      <c r="F579" s="2" t="s">
        <v>1094</v>
      </c>
      <c r="G579" s="2" t="str">
        <f>"14388871"</f>
        <v>14388871</v>
      </c>
      <c r="I579" s="2" t="str">
        <f>"Mar2021"</f>
        <v>Mar2021</v>
      </c>
      <c r="J579" s="2">
        <v>23</v>
      </c>
      <c r="K579" s="2">
        <v>3</v>
      </c>
      <c r="M579" s="2">
        <v>1</v>
      </c>
      <c r="N579" s="2">
        <v>149632020</v>
      </c>
      <c r="O579" s="2" t="s">
        <v>1091</v>
      </c>
      <c r="P579" s="2" t="s">
        <v>1092</v>
      </c>
      <c r="Q579" s="2" t="s">
        <v>442</v>
      </c>
      <c r="R579" s="2" t="s">
        <v>1093</v>
      </c>
      <c r="U579" s="2" t="s">
        <v>1095</v>
      </c>
    </row>
    <row r="580" spans="1:70" s="2" customFormat="1" ht="13" x14ac:dyDescent="0.3">
      <c r="A580" s="2" t="s">
        <v>11404</v>
      </c>
      <c r="B580" s="2" t="s">
        <v>11249</v>
      </c>
      <c r="C580" s="9" t="s">
        <v>7891</v>
      </c>
      <c r="D580" s="2" t="s">
        <v>11250</v>
      </c>
      <c r="E580" s="2" t="s">
        <v>11251</v>
      </c>
      <c r="U580" s="2" t="s">
        <v>7891</v>
      </c>
      <c r="V580" s="2" t="s">
        <v>11252</v>
      </c>
      <c r="W580" s="2" t="s">
        <v>7891</v>
      </c>
      <c r="X580" s="2" t="s">
        <v>7891</v>
      </c>
      <c r="Y580" s="2" t="s">
        <v>7891</v>
      </c>
      <c r="Z580" s="2" t="s">
        <v>7891</v>
      </c>
      <c r="AA580" s="2" t="s">
        <v>7891</v>
      </c>
      <c r="AB580" s="2" t="s">
        <v>7891</v>
      </c>
      <c r="AC580" s="2" t="s">
        <v>7891</v>
      </c>
      <c r="AD580" s="2" t="s">
        <v>7891</v>
      </c>
      <c r="AE580" s="2" t="s">
        <v>7891</v>
      </c>
      <c r="AF580" s="2" t="s">
        <v>7891</v>
      </c>
      <c r="AG580" s="2" t="s">
        <v>7891</v>
      </c>
      <c r="AH580" s="2" t="s">
        <v>7891</v>
      </c>
      <c r="AI580" s="2" t="s">
        <v>7891</v>
      </c>
      <c r="AJ580" s="2" t="s">
        <v>7891</v>
      </c>
      <c r="AK580" s="2" t="s">
        <v>7891</v>
      </c>
      <c r="AL580" s="2" t="s">
        <v>7891</v>
      </c>
      <c r="AM580" s="2" t="s">
        <v>7891</v>
      </c>
      <c r="AN580" s="2" t="s">
        <v>7891</v>
      </c>
      <c r="AO580" s="2" t="s">
        <v>11253</v>
      </c>
      <c r="AP580" s="2" t="s">
        <v>7891</v>
      </c>
      <c r="AQ580" s="2" t="s">
        <v>7891</v>
      </c>
      <c r="AR580" s="2" t="s">
        <v>7891</v>
      </c>
      <c r="AS580" s="2" t="s">
        <v>7891</v>
      </c>
      <c r="AT580" s="2" t="s">
        <v>9512</v>
      </c>
      <c r="AU580" s="2">
        <v>2020</v>
      </c>
      <c r="AV580" s="2">
        <v>37</v>
      </c>
      <c r="AW580" s="2">
        <v>2</v>
      </c>
      <c r="AX580" s="2" t="s">
        <v>7891</v>
      </c>
      <c r="AY580" s="2" t="s">
        <v>7891</v>
      </c>
      <c r="AZ580" s="2" t="s">
        <v>7891</v>
      </c>
      <c r="BA580" s="2" t="s">
        <v>7891</v>
      </c>
      <c r="BB580" s="2">
        <v>7</v>
      </c>
      <c r="BC580" s="2">
        <v>22</v>
      </c>
      <c r="BD580" s="2" t="s">
        <v>7891</v>
      </c>
      <c r="BE580" s="2" t="s">
        <v>11254</v>
      </c>
      <c r="BF580" s="2" t="s">
        <v>7891</v>
      </c>
      <c r="BG580" s="2" t="s">
        <v>7891</v>
      </c>
      <c r="BH580" s="2" t="s">
        <v>7891</v>
      </c>
      <c r="BI580" s="2" t="s">
        <v>7891</v>
      </c>
      <c r="BJ580" s="2" t="s">
        <v>7891</v>
      </c>
      <c r="BK580" s="2" t="s">
        <v>7891</v>
      </c>
      <c r="BL580" s="2" t="s">
        <v>7891</v>
      </c>
      <c r="BM580" s="2" t="s">
        <v>7891</v>
      </c>
      <c r="BN580" s="2" t="s">
        <v>7891</v>
      </c>
      <c r="BO580" s="2" t="s">
        <v>7891</v>
      </c>
      <c r="BP580" s="2" t="s">
        <v>7891</v>
      </c>
      <c r="BQ580" s="2" t="s">
        <v>7891</v>
      </c>
      <c r="BR580" s="2" t="s">
        <v>11255</v>
      </c>
    </row>
    <row r="581" spans="1:70" s="2" customFormat="1" ht="13" x14ac:dyDescent="0.3">
      <c r="A581" s="2" t="s">
        <v>4117</v>
      </c>
      <c r="B581" s="2" t="s">
        <v>3906</v>
      </c>
      <c r="C581" s="9">
        <v>2021</v>
      </c>
      <c r="D581" s="2" t="s">
        <v>3905</v>
      </c>
      <c r="E581" s="2" t="s">
        <v>3907</v>
      </c>
      <c r="F581" s="2" t="s">
        <v>3912</v>
      </c>
      <c r="G581" s="2" t="str">
        <f>"01853325"</f>
        <v>01853325</v>
      </c>
      <c r="I581" s="2" t="str">
        <f>"20210301"</f>
        <v>20210301</v>
      </c>
      <c r="J581" s="2">
        <v>44</v>
      </c>
      <c r="K581" s="2">
        <v>2</v>
      </c>
      <c r="L581" s="2">
        <v>53</v>
      </c>
      <c r="M581" s="2">
        <v>11</v>
      </c>
      <c r="N581" s="2" t="s">
        <v>3908</v>
      </c>
      <c r="O581" s="2" t="s">
        <v>3909</v>
      </c>
      <c r="P581" s="2" t="s">
        <v>3910</v>
      </c>
      <c r="Q581" s="2" t="s">
        <v>1495</v>
      </c>
      <c r="R581" s="2" t="s">
        <v>3911</v>
      </c>
      <c r="T581" s="2" t="s">
        <v>3912</v>
      </c>
      <c r="U581" s="2" t="s">
        <v>3913</v>
      </c>
    </row>
    <row r="582" spans="1:70" s="2" customFormat="1" ht="13" x14ac:dyDescent="0.3">
      <c r="A582" s="2" t="s">
        <v>7505</v>
      </c>
      <c r="B582" s="2" t="s">
        <v>7456</v>
      </c>
      <c r="C582" s="9">
        <v>2021</v>
      </c>
      <c r="D582" s="2" t="s">
        <v>7457</v>
      </c>
      <c r="E582" s="2" t="s">
        <v>7458</v>
      </c>
      <c r="G582" s="2">
        <v>81</v>
      </c>
      <c r="H582" s="2">
        <v>3</v>
      </c>
      <c r="J582" s="2">
        <v>397</v>
      </c>
      <c r="K582" s="2">
        <v>403</v>
      </c>
      <c r="M582" s="2">
        <v>12</v>
      </c>
      <c r="N582" s="2" t="s">
        <v>7459</v>
      </c>
      <c r="O582" s="2" t="s">
        <v>7460</v>
      </c>
      <c r="P582" s="2" t="s">
        <v>7302</v>
      </c>
      <c r="Q582" s="2" t="s">
        <v>7218</v>
      </c>
      <c r="S582" s="2" t="s">
        <v>7219</v>
      </c>
      <c r="T582" s="2" t="s">
        <v>7461</v>
      </c>
    </row>
    <row r="583" spans="1:70" s="2" customFormat="1" ht="13" x14ac:dyDescent="0.3">
      <c r="A583" s="2" t="s">
        <v>11404</v>
      </c>
      <c r="B583" s="2" t="s">
        <v>9305</v>
      </c>
      <c r="C583" s="9" t="s">
        <v>7891</v>
      </c>
      <c r="D583" s="2" t="s">
        <v>9306</v>
      </c>
      <c r="E583" s="2" t="s">
        <v>9307</v>
      </c>
      <c r="U583" s="2" t="s">
        <v>7891</v>
      </c>
      <c r="V583" s="2" t="s">
        <v>9308</v>
      </c>
      <c r="W583" s="2" t="s">
        <v>7891</v>
      </c>
      <c r="X583" s="2" t="s">
        <v>7891</v>
      </c>
      <c r="Y583" s="2" t="s">
        <v>7891</v>
      </c>
      <c r="Z583" s="2" t="s">
        <v>7891</v>
      </c>
      <c r="AA583" s="2" t="s">
        <v>9309</v>
      </c>
      <c r="AB583" s="2" t="s">
        <v>9310</v>
      </c>
      <c r="AC583" s="2" t="s">
        <v>7891</v>
      </c>
      <c r="AD583" s="2" t="s">
        <v>7891</v>
      </c>
      <c r="AE583" s="2" t="s">
        <v>7891</v>
      </c>
      <c r="AF583" s="2" t="s">
        <v>7891</v>
      </c>
      <c r="AG583" s="2" t="s">
        <v>7891</v>
      </c>
      <c r="AH583" s="2" t="s">
        <v>7891</v>
      </c>
      <c r="AI583" s="2" t="s">
        <v>7891</v>
      </c>
      <c r="AJ583" s="2" t="s">
        <v>7891</v>
      </c>
      <c r="AK583" s="2" t="s">
        <v>7891</v>
      </c>
      <c r="AL583" s="2" t="s">
        <v>7891</v>
      </c>
      <c r="AM583" s="2" t="s">
        <v>7891</v>
      </c>
      <c r="AN583" s="2" t="s">
        <v>7891</v>
      </c>
      <c r="AO583" s="2" t="s">
        <v>7891</v>
      </c>
      <c r="AP583" s="2" t="s">
        <v>9311</v>
      </c>
      <c r="AQ583" s="2" t="s">
        <v>7891</v>
      </c>
      <c r="AR583" s="2" t="s">
        <v>7891</v>
      </c>
      <c r="AS583" s="2" t="s">
        <v>7891</v>
      </c>
      <c r="AT583" s="2" t="s">
        <v>9312</v>
      </c>
      <c r="AU583" s="2">
        <v>2021</v>
      </c>
      <c r="AV583" s="2">
        <v>12</v>
      </c>
      <c r="AW583" s="2">
        <v>1</v>
      </c>
      <c r="AX583" s="2" t="s">
        <v>7891</v>
      </c>
      <c r="AY583" s="2" t="s">
        <v>7891</v>
      </c>
      <c r="AZ583" s="2" t="s">
        <v>7891</v>
      </c>
      <c r="BA583" s="2" t="s">
        <v>7891</v>
      </c>
      <c r="BB583" s="2" t="s">
        <v>7891</v>
      </c>
      <c r="BC583" s="2" t="s">
        <v>7891</v>
      </c>
      <c r="BD583" s="2">
        <v>465</v>
      </c>
      <c r="BE583" s="2" t="s">
        <v>9313</v>
      </c>
      <c r="BF583" s="2" t="s">
        <v>7891</v>
      </c>
      <c r="BG583" s="2" t="s">
        <v>7891</v>
      </c>
      <c r="BH583" s="2" t="s">
        <v>7891</v>
      </c>
      <c r="BI583" s="2" t="s">
        <v>7891</v>
      </c>
      <c r="BJ583" s="2" t="s">
        <v>7891</v>
      </c>
      <c r="BK583" s="2" t="s">
        <v>7891</v>
      </c>
      <c r="BL583" s="2" t="s">
        <v>7891</v>
      </c>
      <c r="BM583" s="2">
        <v>34412685</v>
      </c>
      <c r="BN583" s="2" t="s">
        <v>7891</v>
      </c>
      <c r="BO583" s="2" t="s">
        <v>7891</v>
      </c>
      <c r="BP583" s="2" t="s">
        <v>7891</v>
      </c>
      <c r="BQ583" s="2" t="s">
        <v>7891</v>
      </c>
      <c r="BR583" s="2" t="s">
        <v>9314</v>
      </c>
    </row>
    <row r="584" spans="1:70" s="2" customFormat="1" ht="13" x14ac:dyDescent="0.3">
      <c r="A584" s="2" t="s">
        <v>1827</v>
      </c>
      <c r="B584" s="2" t="s">
        <v>716</v>
      </c>
      <c r="C584" s="10">
        <v>2021</v>
      </c>
      <c r="D584" s="2" t="s">
        <v>715</v>
      </c>
      <c r="E584" s="2" t="s">
        <v>717</v>
      </c>
      <c r="F584" s="2" t="s">
        <v>720</v>
      </c>
      <c r="G584" s="2" t="str">
        <f>"00284793"</f>
        <v>00284793</v>
      </c>
      <c r="I584" s="2" t="str">
        <f>"4/8/2021"</f>
        <v>4/8/2021</v>
      </c>
      <c r="J584" s="2">
        <v>384</v>
      </c>
      <c r="K584" s="2">
        <v>14</v>
      </c>
      <c r="L584" s="2">
        <v>1350</v>
      </c>
      <c r="M584" s="2">
        <v>9</v>
      </c>
      <c r="N584" s="2">
        <v>149877094</v>
      </c>
      <c r="O584" s="2" t="s">
        <v>718</v>
      </c>
      <c r="P584" s="2" t="s">
        <v>717</v>
      </c>
      <c r="Q584" s="2" t="s">
        <v>507</v>
      </c>
      <c r="R584" s="2" t="s">
        <v>719</v>
      </c>
      <c r="U584" s="2" t="s">
        <v>721</v>
      </c>
    </row>
    <row r="585" spans="1:70" s="2" customFormat="1" ht="13" x14ac:dyDescent="0.3">
      <c r="A585" s="2" t="s">
        <v>3856</v>
      </c>
      <c r="B585" s="2" t="s">
        <v>1375</v>
      </c>
      <c r="C585" s="9">
        <v>2021</v>
      </c>
      <c r="D585" s="2" t="s">
        <v>1374</v>
      </c>
      <c r="E585" s="2" t="s">
        <v>487</v>
      </c>
      <c r="F585" s="2" t="s">
        <v>3351</v>
      </c>
      <c r="G585" s="2" t="str">
        <f>"02779536"</f>
        <v>02779536</v>
      </c>
      <c r="I585" s="2" t="str">
        <f>"20210801"</f>
        <v>20210801</v>
      </c>
      <c r="J585" s="2">
        <v>283</v>
      </c>
      <c r="N585" s="2" t="s">
        <v>3349</v>
      </c>
      <c r="O585" s="2" t="s">
        <v>1376</v>
      </c>
      <c r="P585" s="2" t="s">
        <v>2124</v>
      </c>
      <c r="Q585" s="2" t="s">
        <v>1495</v>
      </c>
      <c r="R585" s="2" t="s">
        <v>3350</v>
      </c>
      <c r="T585" s="2" t="s">
        <v>3351</v>
      </c>
      <c r="U585" s="2" t="s">
        <v>3352</v>
      </c>
    </row>
    <row r="586" spans="1:70" s="2" customFormat="1" ht="13" x14ac:dyDescent="0.3">
      <c r="A586" s="2" t="s">
        <v>3856</v>
      </c>
      <c r="B586" s="2" t="s">
        <v>1417</v>
      </c>
      <c r="C586" s="9">
        <v>2022</v>
      </c>
      <c r="D586" s="2" t="s">
        <v>1416</v>
      </c>
      <c r="E586" s="2" t="s">
        <v>3397</v>
      </c>
      <c r="F586" s="2" t="s">
        <v>3400</v>
      </c>
      <c r="G586" s="2" t="str">
        <f>"13634593"</f>
        <v>13634593</v>
      </c>
      <c r="I586" s="2" t="str">
        <f>"20220101"</f>
        <v>20220101</v>
      </c>
      <c r="J586" s="2">
        <v>26</v>
      </c>
      <c r="K586" s="2">
        <v>1</v>
      </c>
      <c r="L586" s="2">
        <v>10</v>
      </c>
      <c r="M586" s="2">
        <v>17</v>
      </c>
      <c r="N586" s="2" t="s">
        <v>3398</v>
      </c>
      <c r="O586" s="2" t="s">
        <v>1419</v>
      </c>
      <c r="P586" s="2" t="s">
        <v>2129</v>
      </c>
      <c r="Q586" s="2" t="s">
        <v>1495</v>
      </c>
      <c r="R586" s="2" t="s">
        <v>3399</v>
      </c>
      <c r="T586" s="2" t="s">
        <v>3400</v>
      </c>
      <c r="U586" s="2" t="s">
        <v>3401</v>
      </c>
    </row>
    <row r="587" spans="1:70" s="2" customFormat="1" ht="13" x14ac:dyDescent="0.3">
      <c r="A587" s="2" t="s">
        <v>11404</v>
      </c>
      <c r="B587" s="2" t="s">
        <v>11136</v>
      </c>
      <c r="C587" s="9" t="s">
        <v>7891</v>
      </c>
      <c r="D587" s="2" t="s">
        <v>11137</v>
      </c>
      <c r="E587" s="2" t="s">
        <v>11138</v>
      </c>
      <c r="U587" s="2" t="s">
        <v>7891</v>
      </c>
      <c r="V587" s="2" t="s">
        <v>11139</v>
      </c>
      <c r="W587" s="2" t="s">
        <v>7891</v>
      </c>
      <c r="X587" s="2" t="s">
        <v>7891</v>
      </c>
      <c r="Y587" s="2" t="s">
        <v>7891</v>
      </c>
      <c r="Z587" s="2" t="s">
        <v>7891</v>
      </c>
      <c r="AA587" s="2" t="s">
        <v>11140</v>
      </c>
      <c r="AB587" s="2" t="s">
        <v>11141</v>
      </c>
      <c r="AC587" s="2" t="s">
        <v>7891</v>
      </c>
      <c r="AD587" s="2" t="s">
        <v>7891</v>
      </c>
      <c r="AE587" s="2" t="s">
        <v>7891</v>
      </c>
      <c r="AF587" s="2" t="s">
        <v>7891</v>
      </c>
      <c r="AG587" s="2" t="s">
        <v>7891</v>
      </c>
      <c r="AH587" s="2" t="s">
        <v>7891</v>
      </c>
      <c r="AI587" s="2" t="s">
        <v>7891</v>
      </c>
      <c r="AJ587" s="2" t="s">
        <v>7891</v>
      </c>
      <c r="AK587" s="2" t="s">
        <v>7891</v>
      </c>
      <c r="AL587" s="2" t="s">
        <v>7891</v>
      </c>
      <c r="AM587" s="2" t="s">
        <v>7891</v>
      </c>
      <c r="AN587" s="2" t="s">
        <v>7891</v>
      </c>
      <c r="AO587" s="2" t="s">
        <v>11142</v>
      </c>
      <c r="AP587" s="2" t="s">
        <v>7891</v>
      </c>
      <c r="AQ587" s="2" t="s">
        <v>7891</v>
      </c>
      <c r="AR587" s="2" t="s">
        <v>7891</v>
      </c>
      <c r="AS587" s="2" t="s">
        <v>7891</v>
      </c>
      <c r="AT587" s="2" t="s">
        <v>9082</v>
      </c>
      <c r="AU587" s="2">
        <v>2020</v>
      </c>
      <c r="AV587" s="2">
        <v>7</v>
      </c>
      <c r="AW587" s="2" t="s">
        <v>7891</v>
      </c>
      <c r="AX587" s="2" t="s">
        <v>7891</v>
      </c>
      <c r="AY587" s="2" t="s">
        <v>7891</v>
      </c>
      <c r="AZ587" s="2" t="s">
        <v>7891</v>
      </c>
      <c r="BA587" s="2" t="s">
        <v>7891</v>
      </c>
      <c r="BB587" s="2" t="s">
        <v>7891</v>
      </c>
      <c r="BC587" s="2" t="s">
        <v>7891</v>
      </c>
      <c r="BD587" s="2">
        <v>2382120520968072</v>
      </c>
      <c r="BE587" s="2" t="s">
        <v>11143</v>
      </c>
      <c r="BF587" s="2" t="s">
        <v>7891</v>
      </c>
      <c r="BG587" s="2" t="s">
        <v>7891</v>
      </c>
      <c r="BH587" s="2" t="s">
        <v>7891</v>
      </c>
      <c r="BI587" s="2" t="s">
        <v>7891</v>
      </c>
      <c r="BJ587" s="2" t="s">
        <v>7891</v>
      </c>
      <c r="BK587" s="2" t="s">
        <v>7891</v>
      </c>
      <c r="BL587" s="2" t="s">
        <v>7891</v>
      </c>
      <c r="BM587" s="2">
        <v>33195803</v>
      </c>
      <c r="BN587" s="2" t="s">
        <v>7891</v>
      </c>
      <c r="BO587" s="2" t="s">
        <v>7891</v>
      </c>
      <c r="BP587" s="2" t="s">
        <v>7891</v>
      </c>
      <c r="BQ587" s="2" t="s">
        <v>7891</v>
      </c>
      <c r="BR587" s="2" t="s">
        <v>11144</v>
      </c>
    </row>
    <row r="588" spans="1:70" s="2" customFormat="1" ht="13" x14ac:dyDescent="0.3">
      <c r="A588" s="2" t="s">
        <v>1922</v>
      </c>
      <c r="B588" s="2" t="s">
        <v>562</v>
      </c>
      <c r="C588" s="10" t="str">
        <f>"2022"</f>
        <v>2022</v>
      </c>
      <c r="D588" s="2" t="s">
        <v>561</v>
      </c>
      <c r="E588" s="2" t="s">
        <v>487</v>
      </c>
      <c r="F588" s="2" t="s">
        <v>565</v>
      </c>
      <c r="G588" s="2" t="str">
        <f>"02779536"</f>
        <v>02779536</v>
      </c>
      <c r="I588" s="2" t="str">
        <f>"Apr2022"</f>
        <v>Apr2022</v>
      </c>
      <c r="J588" s="2">
        <v>298</v>
      </c>
      <c r="M588" s="2">
        <v>1</v>
      </c>
      <c r="N588" s="2">
        <v>155815728</v>
      </c>
      <c r="O588" s="2" t="s">
        <v>563</v>
      </c>
      <c r="P588" s="2" t="s">
        <v>489</v>
      </c>
      <c r="Q588" s="2" t="s">
        <v>442</v>
      </c>
      <c r="R588" s="2" t="s">
        <v>564</v>
      </c>
      <c r="U588" s="2" t="s">
        <v>566</v>
      </c>
    </row>
    <row r="589" spans="1:70" s="2" customFormat="1" ht="13" x14ac:dyDescent="0.3">
      <c r="A589" s="2" t="s">
        <v>6816</v>
      </c>
      <c r="B589" s="2" t="s">
        <v>4628</v>
      </c>
      <c r="C589" s="9">
        <v>2021</v>
      </c>
      <c r="D589" s="2" t="s">
        <v>4627</v>
      </c>
      <c r="E589" s="2" t="s">
        <v>4631</v>
      </c>
      <c r="G589" s="2" t="s">
        <v>4629</v>
      </c>
      <c r="H589" s="2" t="s">
        <v>4630</v>
      </c>
      <c r="K589" s="11">
        <v>44168</v>
      </c>
      <c r="N589" s="2" t="s">
        <v>4632</v>
      </c>
    </row>
    <row r="590" spans="1:70" s="2" customFormat="1" ht="13" x14ac:dyDescent="0.3">
      <c r="A590" s="2" t="s">
        <v>11404</v>
      </c>
      <c r="B590" s="2" t="s">
        <v>9162</v>
      </c>
      <c r="C590" s="9" t="s">
        <v>7891</v>
      </c>
      <c r="D590" s="2" t="s">
        <v>9163</v>
      </c>
      <c r="E590" s="2" t="s">
        <v>9164</v>
      </c>
      <c r="U590" s="2" t="s">
        <v>7891</v>
      </c>
      <c r="V590" s="2" t="s">
        <v>9165</v>
      </c>
      <c r="W590" s="2" t="s">
        <v>7891</v>
      </c>
      <c r="X590" s="2" t="s">
        <v>7891</v>
      </c>
      <c r="Y590" s="2" t="s">
        <v>7891</v>
      </c>
      <c r="Z590" s="2" t="s">
        <v>7891</v>
      </c>
      <c r="AA590" s="2" t="s">
        <v>7891</v>
      </c>
      <c r="AB590" s="2" t="s">
        <v>7891</v>
      </c>
      <c r="AC590" s="2" t="s">
        <v>7891</v>
      </c>
      <c r="AD590" s="2" t="s">
        <v>7891</v>
      </c>
      <c r="AE590" s="2" t="s">
        <v>7891</v>
      </c>
      <c r="AF590" s="2" t="s">
        <v>7891</v>
      </c>
      <c r="AG590" s="2" t="s">
        <v>7891</v>
      </c>
      <c r="AH590" s="2" t="s">
        <v>7891</v>
      </c>
      <c r="AI590" s="2" t="s">
        <v>7891</v>
      </c>
      <c r="AJ590" s="2" t="s">
        <v>7891</v>
      </c>
      <c r="AK590" s="2" t="s">
        <v>7891</v>
      </c>
      <c r="AL590" s="2" t="s">
        <v>7891</v>
      </c>
      <c r="AM590" s="2" t="s">
        <v>7891</v>
      </c>
      <c r="AN590" s="2" t="s">
        <v>7891</v>
      </c>
      <c r="AO590" s="2" t="s">
        <v>7891</v>
      </c>
      <c r="AP590" s="2" t="s">
        <v>9166</v>
      </c>
      <c r="AQ590" s="2" t="s">
        <v>7891</v>
      </c>
      <c r="AR590" s="2" t="s">
        <v>7891</v>
      </c>
      <c r="AS590" s="2" t="s">
        <v>7891</v>
      </c>
      <c r="AT590" s="2" t="s">
        <v>9167</v>
      </c>
      <c r="AU590" s="2">
        <v>2021</v>
      </c>
      <c r="AV590" s="2">
        <v>21</v>
      </c>
      <c r="AW590" s="2">
        <v>1</v>
      </c>
      <c r="AX590" s="2" t="s">
        <v>7891</v>
      </c>
      <c r="AY590" s="2" t="s">
        <v>7891</v>
      </c>
      <c r="AZ590" s="2" t="s">
        <v>7891</v>
      </c>
      <c r="BA590" s="2" t="s">
        <v>7891</v>
      </c>
      <c r="BB590" s="2" t="s">
        <v>7891</v>
      </c>
      <c r="BC590" s="2" t="s">
        <v>7891</v>
      </c>
      <c r="BD590" s="2">
        <v>339</v>
      </c>
      <c r="BE590" s="2" t="s">
        <v>9168</v>
      </c>
      <c r="BF590" s="2" t="s">
        <v>7891</v>
      </c>
      <c r="BG590" s="2" t="s">
        <v>7891</v>
      </c>
      <c r="BH590" s="2" t="s">
        <v>7891</v>
      </c>
      <c r="BI590" s="2" t="s">
        <v>7891</v>
      </c>
      <c r="BJ590" s="2" t="s">
        <v>7891</v>
      </c>
      <c r="BK590" s="2" t="s">
        <v>7891</v>
      </c>
      <c r="BL590" s="2" t="s">
        <v>7891</v>
      </c>
      <c r="BM590" s="2">
        <v>34560875</v>
      </c>
      <c r="BN590" s="2" t="s">
        <v>7891</v>
      </c>
      <c r="BO590" s="2" t="s">
        <v>7891</v>
      </c>
      <c r="BP590" s="2" t="s">
        <v>7891</v>
      </c>
      <c r="BQ590" s="2" t="s">
        <v>7891</v>
      </c>
      <c r="BR590" s="2" t="s">
        <v>9169</v>
      </c>
    </row>
    <row r="591" spans="1:70" s="2" customFormat="1" ht="13" x14ac:dyDescent="0.3">
      <c r="A591" s="2" t="s">
        <v>11404</v>
      </c>
      <c r="B591" s="2" t="s">
        <v>8623</v>
      </c>
      <c r="C591" s="9" t="s">
        <v>7891</v>
      </c>
      <c r="D591" s="2" t="s">
        <v>8624</v>
      </c>
      <c r="E591" s="2" t="s">
        <v>8625</v>
      </c>
      <c r="U591" s="2" t="s">
        <v>7891</v>
      </c>
      <c r="V591" s="2" t="s">
        <v>8626</v>
      </c>
      <c r="W591" s="2" t="s">
        <v>7891</v>
      </c>
      <c r="X591" s="2" t="s">
        <v>7891</v>
      </c>
      <c r="Y591" s="2" t="s">
        <v>7891</v>
      </c>
      <c r="Z591" s="2" t="s">
        <v>7891</v>
      </c>
      <c r="AA591" s="2" t="s">
        <v>7891</v>
      </c>
      <c r="AB591" s="2" t="s">
        <v>7891</v>
      </c>
      <c r="AC591" s="2" t="s">
        <v>7891</v>
      </c>
      <c r="AD591" s="2" t="s">
        <v>7891</v>
      </c>
      <c r="AE591" s="2" t="s">
        <v>7891</v>
      </c>
      <c r="AF591" s="2" t="s">
        <v>7891</v>
      </c>
      <c r="AG591" s="2" t="s">
        <v>7891</v>
      </c>
      <c r="AH591" s="2" t="s">
        <v>7891</v>
      </c>
      <c r="AI591" s="2" t="s">
        <v>7891</v>
      </c>
      <c r="AJ591" s="2" t="s">
        <v>7891</v>
      </c>
      <c r="AK591" s="2" t="s">
        <v>7891</v>
      </c>
      <c r="AL591" s="2" t="s">
        <v>7891</v>
      </c>
      <c r="AM591" s="2" t="s">
        <v>7891</v>
      </c>
      <c r="AN591" s="2" t="s">
        <v>7891</v>
      </c>
      <c r="AO591" s="2" t="s">
        <v>8627</v>
      </c>
      <c r="AP591" s="2" t="s">
        <v>8628</v>
      </c>
      <c r="AQ591" s="2" t="s">
        <v>8629</v>
      </c>
      <c r="AR591" s="2" t="s">
        <v>7891</v>
      </c>
      <c r="AS591" s="2" t="s">
        <v>7891</v>
      </c>
      <c r="AT591" s="2" t="s">
        <v>7891</v>
      </c>
      <c r="AU591" s="2">
        <v>2022</v>
      </c>
      <c r="AV591" s="2">
        <v>429</v>
      </c>
      <c r="AW591" s="2" t="s">
        <v>7891</v>
      </c>
      <c r="AX591" s="2" t="s">
        <v>7891</v>
      </c>
      <c r="AY591" s="2" t="s">
        <v>7891</v>
      </c>
      <c r="AZ591" s="2" t="s">
        <v>7891</v>
      </c>
      <c r="BA591" s="2" t="s">
        <v>7891</v>
      </c>
      <c r="BB591" s="2">
        <v>161</v>
      </c>
      <c r="BC591" s="2">
        <v>170</v>
      </c>
      <c r="BD591" s="2" t="s">
        <v>7891</v>
      </c>
      <c r="BE591" s="2" t="s">
        <v>8630</v>
      </c>
      <c r="BF591" s="2" t="s">
        <v>7891</v>
      </c>
      <c r="BG591" s="2" t="s">
        <v>7891</v>
      </c>
      <c r="BH591" s="2" t="s">
        <v>7891</v>
      </c>
      <c r="BI591" s="2" t="s">
        <v>7891</v>
      </c>
      <c r="BJ591" s="2" t="s">
        <v>7891</v>
      </c>
      <c r="BK591" s="2" t="s">
        <v>7891</v>
      </c>
      <c r="BL591" s="2" t="s">
        <v>7891</v>
      </c>
      <c r="BM591" s="2" t="s">
        <v>7891</v>
      </c>
      <c r="BN591" s="2" t="s">
        <v>7891</v>
      </c>
      <c r="BO591" s="2" t="s">
        <v>7891</v>
      </c>
      <c r="BP591" s="2" t="s">
        <v>7891</v>
      </c>
      <c r="BQ591" s="2" t="s">
        <v>7891</v>
      </c>
      <c r="BR591" s="2" t="s">
        <v>8631</v>
      </c>
    </row>
    <row r="592" spans="1:70" s="2" customFormat="1" ht="13" x14ac:dyDescent="0.3">
      <c r="A592" s="2" t="s">
        <v>11404</v>
      </c>
      <c r="B592" s="2" t="s">
        <v>9880</v>
      </c>
      <c r="C592" s="9" t="s">
        <v>7891</v>
      </c>
      <c r="D592" s="2" t="s">
        <v>5626</v>
      </c>
      <c r="E592" s="2" t="s">
        <v>9881</v>
      </c>
      <c r="U592" s="2" t="s">
        <v>7891</v>
      </c>
      <c r="V592" s="2" t="s">
        <v>9882</v>
      </c>
      <c r="W592" s="2" t="s">
        <v>7891</v>
      </c>
      <c r="X592" s="2" t="s">
        <v>7891</v>
      </c>
      <c r="Y592" s="2" t="s">
        <v>7891</v>
      </c>
      <c r="Z592" s="2" t="s">
        <v>7891</v>
      </c>
      <c r="AA592" s="2" t="s">
        <v>7891</v>
      </c>
      <c r="AB592" s="2" t="s">
        <v>9883</v>
      </c>
      <c r="AC592" s="2" t="s">
        <v>7891</v>
      </c>
      <c r="AD592" s="2" t="s">
        <v>7891</v>
      </c>
      <c r="AE592" s="2" t="s">
        <v>7891</v>
      </c>
      <c r="AF592" s="2" t="s">
        <v>7891</v>
      </c>
      <c r="AG592" s="2" t="s">
        <v>7891</v>
      </c>
      <c r="AH592" s="2" t="s">
        <v>7891</v>
      </c>
      <c r="AI592" s="2" t="s">
        <v>7891</v>
      </c>
      <c r="AJ592" s="2" t="s">
        <v>7891</v>
      </c>
      <c r="AK592" s="2" t="s">
        <v>7891</v>
      </c>
      <c r="AL592" s="2" t="s">
        <v>7891</v>
      </c>
      <c r="AM592" s="2" t="s">
        <v>7891</v>
      </c>
      <c r="AN592" s="2" t="s">
        <v>7891</v>
      </c>
      <c r="AO592" s="2" t="s">
        <v>9884</v>
      </c>
      <c r="AP592" s="2" t="s">
        <v>7891</v>
      </c>
      <c r="AQ592" s="2" t="s">
        <v>7891</v>
      </c>
      <c r="AR592" s="2" t="s">
        <v>7891</v>
      </c>
      <c r="AS592" s="2" t="s">
        <v>7891</v>
      </c>
      <c r="AT592" s="2" t="s">
        <v>7967</v>
      </c>
      <c r="AU592" s="2">
        <v>2021</v>
      </c>
      <c r="AV592" s="2">
        <v>65</v>
      </c>
      <c r="AW592" s="2" t="s">
        <v>7891</v>
      </c>
      <c r="AX592" s="2" t="s">
        <v>7891</v>
      </c>
      <c r="AY592" s="2" t="s">
        <v>7891</v>
      </c>
      <c r="AZ592" s="2" t="s">
        <v>7891</v>
      </c>
      <c r="BA592" s="2" t="s">
        <v>7891</v>
      </c>
      <c r="BB592" s="2" t="s">
        <v>7891</v>
      </c>
      <c r="BC592" s="2" t="s">
        <v>7891</v>
      </c>
      <c r="BD592" s="2">
        <v>102292</v>
      </c>
      <c r="BE592" s="2" t="s">
        <v>5632</v>
      </c>
      <c r="BF592" s="2" t="s">
        <v>7891</v>
      </c>
      <c r="BG592" s="2" t="s">
        <v>7968</v>
      </c>
      <c r="BH592" s="2" t="s">
        <v>7891</v>
      </c>
      <c r="BI592" s="2" t="s">
        <v>7891</v>
      </c>
      <c r="BJ592" s="2" t="s">
        <v>7891</v>
      </c>
      <c r="BK592" s="2" t="s">
        <v>7891</v>
      </c>
      <c r="BL592" s="2" t="s">
        <v>7891</v>
      </c>
      <c r="BM592" s="2">
        <v>33981424</v>
      </c>
      <c r="BN592" s="2" t="s">
        <v>7891</v>
      </c>
      <c r="BO592" s="2" t="s">
        <v>7891</v>
      </c>
      <c r="BP592" s="2" t="s">
        <v>7891</v>
      </c>
      <c r="BQ592" s="2" t="s">
        <v>7891</v>
      </c>
      <c r="BR592" s="2" t="s">
        <v>9885</v>
      </c>
    </row>
    <row r="593" spans="1:70" s="2" customFormat="1" ht="13" x14ac:dyDescent="0.3">
      <c r="A593" s="2" t="s">
        <v>11404</v>
      </c>
      <c r="B593" s="2" t="s">
        <v>10637</v>
      </c>
      <c r="C593" s="9" t="s">
        <v>7891</v>
      </c>
      <c r="D593" s="2" t="s">
        <v>10638</v>
      </c>
      <c r="E593" s="2" t="s">
        <v>10639</v>
      </c>
      <c r="U593" s="2" t="s">
        <v>7891</v>
      </c>
      <c r="V593" s="2" t="s">
        <v>10640</v>
      </c>
      <c r="W593" s="2" t="s">
        <v>7891</v>
      </c>
      <c r="X593" s="2" t="s">
        <v>7891</v>
      </c>
      <c r="Y593" s="2" t="s">
        <v>7891</v>
      </c>
      <c r="Z593" s="2" t="s">
        <v>7891</v>
      </c>
      <c r="AA593" s="2" t="s">
        <v>10641</v>
      </c>
      <c r="AB593" s="2" t="s">
        <v>10642</v>
      </c>
      <c r="AC593" s="2" t="s">
        <v>7891</v>
      </c>
      <c r="AD593" s="2" t="s">
        <v>7891</v>
      </c>
      <c r="AE593" s="2" t="s">
        <v>7891</v>
      </c>
      <c r="AF593" s="2" t="s">
        <v>7891</v>
      </c>
      <c r="AG593" s="2" t="s">
        <v>7891</v>
      </c>
      <c r="AH593" s="2" t="s">
        <v>7891</v>
      </c>
      <c r="AI593" s="2" t="s">
        <v>7891</v>
      </c>
      <c r="AJ593" s="2" t="s">
        <v>7891</v>
      </c>
      <c r="AK593" s="2" t="s">
        <v>7891</v>
      </c>
      <c r="AL593" s="2" t="s">
        <v>7891</v>
      </c>
      <c r="AM593" s="2" t="s">
        <v>7891</v>
      </c>
      <c r="AN593" s="2" t="s">
        <v>7891</v>
      </c>
      <c r="AO593" s="2" t="s">
        <v>10643</v>
      </c>
      <c r="AP593" s="2" t="s">
        <v>10644</v>
      </c>
      <c r="AQ593" s="2" t="s">
        <v>7891</v>
      </c>
      <c r="AR593" s="2" t="s">
        <v>7891</v>
      </c>
      <c r="AS593" s="2" t="s">
        <v>7891</v>
      </c>
      <c r="AT593" s="2" t="s">
        <v>7891</v>
      </c>
      <c r="AU593" s="2">
        <v>2021</v>
      </c>
      <c r="AV593" s="2">
        <v>37</v>
      </c>
      <c r="AW593" s="2">
        <v>11</v>
      </c>
      <c r="AX593" s="2" t="s">
        <v>7891</v>
      </c>
      <c r="AY593" s="2" t="s">
        <v>7891</v>
      </c>
      <c r="AZ593" s="2" t="s">
        <v>7891</v>
      </c>
      <c r="BA593" s="2" t="s">
        <v>7891</v>
      </c>
      <c r="BB593" s="2" t="s">
        <v>7891</v>
      </c>
      <c r="BC593" s="2" t="s">
        <v>7891</v>
      </c>
      <c r="BD593" s="2" t="s">
        <v>10645</v>
      </c>
      <c r="BE593" s="2" t="s">
        <v>10646</v>
      </c>
      <c r="BF593" s="2" t="s">
        <v>7891</v>
      </c>
      <c r="BG593" s="2" t="s">
        <v>7891</v>
      </c>
      <c r="BH593" s="2" t="s">
        <v>7891</v>
      </c>
      <c r="BI593" s="2" t="s">
        <v>7891</v>
      </c>
      <c r="BJ593" s="2" t="s">
        <v>7891</v>
      </c>
      <c r="BK593" s="2" t="s">
        <v>7891</v>
      </c>
      <c r="BL593" s="2" t="s">
        <v>7891</v>
      </c>
      <c r="BM593" s="2">
        <v>34816963</v>
      </c>
      <c r="BN593" s="2" t="s">
        <v>7891</v>
      </c>
      <c r="BO593" s="2" t="s">
        <v>7891</v>
      </c>
      <c r="BP593" s="2" t="s">
        <v>7891</v>
      </c>
      <c r="BQ593" s="2" t="s">
        <v>7891</v>
      </c>
      <c r="BR593" s="2" t="s">
        <v>10647</v>
      </c>
    </row>
    <row r="594" spans="1:70" s="2" customFormat="1" ht="13" x14ac:dyDescent="0.3">
      <c r="A594" s="2" t="s">
        <v>11404</v>
      </c>
      <c r="B594" s="2" t="s">
        <v>9356</v>
      </c>
      <c r="C594" s="9" t="s">
        <v>7891</v>
      </c>
      <c r="D594" s="2" t="s">
        <v>4590</v>
      </c>
      <c r="E594" s="2" t="s">
        <v>9357</v>
      </c>
      <c r="U594" s="2" t="s">
        <v>7891</v>
      </c>
      <c r="V594" s="2" t="s">
        <v>9358</v>
      </c>
      <c r="W594" s="2" t="s">
        <v>7891</v>
      </c>
      <c r="X594" s="2" t="s">
        <v>7891</v>
      </c>
      <c r="Y594" s="2" t="s">
        <v>7891</v>
      </c>
      <c r="Z594" s="2" t="s">
        <v>7891</v>
      </c>
      <c r="AA594" s="2" t="s">
        <v>7891</v>
      </c>
      <c r="AB594" s="2" t="s">
        <v>7891</v>
      </c>
      <c r="AC594" s="2" t="s">
        <v>7891</v>
      </c>
      <c r="AD594" s="2" t="s">
        <v>7891</v>
      </c>
      <c r="AE594" s="2" t="s">
        <v>7891</v>
      </c>
      <c r="AF594" s="2" t="s">
        <v>7891</v>
      </c>
      <c r="AG594" s="2" t="s">
        <v>7891</v>
      </c>
      <c r="AH594" s="2" t="s">
        <v>7891</v>
      </c>
      <c r="AI594" s="2" t="s">
        <v>7891</v>
      </c>
      <c r="AJ594" s="2" t="s">
        <v>7891</v>
      </c>
      <c r="AK594" s="2" t="s">
        <v>7891</v>
      </c>
      <c r="AL594" s="2" t="s">
        <v>7891</v>
      </c>
      <c r="AM594" s="2" t="s">
        <v>7891</v>
      </c>
      <c r="AN594" s="2" t="s">
        <v>7891</v>
      </c>
      <c r="AO594" s="2" t="s">
        <v>9359</v>
      </c>
      <c r="AP594" s="2" t="s">
        <v>9360</v>
      </c>
      <c r="AQ594" s="2" t="s">
        <v>7891</v>
      </c>
      <c r="AR594" s="2" t="s">
        <v>7891</v>
      </c>
      <c r="AS594" s="2" t="s">
        <v>7891</v>
      </c>
      <c r="AT594" s="2" t="s">
        <v>7891</v>
      </c>
      <c r="AU594" s="2" t="s">
        <v>7891</v>
      </c>
      <c r="AV594" s="2" t="s">
        <v>7891</v>
      </c>
      <c r="AW594" s="2" t="s">
        <v>7891</v>
      </c>
      <c r="AX594" s="2" t="s">
        <v>7891</v>
      </c>
      <c r="AY594" s="2" t="s">
        <v>7891</v>
      </c>
      <c r="AZ594" s="2" t="s">
        <v>7891</v>
      </c>
      <c r="BA594" s="2" t="s">
        <v>7891</v>
      </c>
      <c r="BB594" s="2" t="s">
        <v>7891</v>
      </c>
      <c r="BC594" s="2" t="s">
        <v>7891</v>
      </c>
      <c r="BD594" s="2" t="s">
        <v>7891</v>
      </c>
      <c r="BE594" s="2" t="s">
        <v>4595</v>
      </c>
      <c r="BF594" s="2" t="s">
        <v>7891</v>
      </c>
      <c r="BG594" s="2" t="s">
        <v>9297</v>
      </c>
      <c r="BH594" s="2" t="s">
        <v>7891</v>
      </c>
      <c r="BI594" s="2" t="s">
        <v>7891</v>
      </c>
      <c r="BJ594" s="2" t="s">
        <v>7891</v>
      </c>
      <c r="BK594" s="2" t="s">
        <v>7891</v>
      </c>
      <c r="BL594" s="2" t="s">
        <v>7891</v>
      </c>
      <c r="BM594" s="2">
        <v>34370029</v>
      </c>
      <c r="BN594" s="2" t="s">
        <v>7891</v>
      </c>
      <c r="BO594" s="2" t="s">
        <v>7891</v>
      </c>
      <c r="BP594" s="2" t="s">
        <v>7891</v>
      </c>
      <c r="BQ594" s="2" t="s">
        <v>7891</v>
      </c>
      <c r="BR594" s="2" t="s">
        <v>9361</v>
      </c>
    </row>
    <row r="595" spans="1:70" s="2" customFormat="1" ht="13" x14ac:dyDescent="0.3">
      <c r="A595" s="2" t="s">
        <v>7078</v>
      </c>
      <c r="B595" s="2" t="s">
        <v>6920</v>
      </c>
      <c r="C595" s="9">
        <v>2021</v>
      </c>
      <c r="D595" s="2" t="s">
        <v>6919</v>
      </c>
      <c r="E595" s="2" t="s">
        <v>6916</v>
      </c>
      <c r="G595" s="2" t="s">
        <v>6921</v>
      </c>
      <c r="H595" s="2" t="s">
        <v>6922</v>
      </c>
      <c r="K595" s="11">
        <v>44277</v>
      </c>
      <c r="L595" s="2" t="s">
        <v>6923</v>
      </c>
      <c r="N595" s="2" t="s">
        <v>6924</v>
      </c>
    </row>
    <row r="596" spans="1:70" s="2" customFormat="1" ht="13" x14ac:dyDescent="0.3">
      <c r="A596" s="2" t="s">
        <v>1970</v>
      </c>
      <c r="B596" s="2" t="s">
        <v>1083</v>
      </c>
      <c r="C596" s="10">
        <v>2021</v>
      </c>
      <c r="D596" s="2" t="s">
        <v>1082</v>
      </c>
      <c r="E596" s="2" t="s">
        <v>1084</v>
      </c>
      <c r="F596" s="2" t="s">
        <v>1087</v>
      </c>
      <c r="G596" s="2" t="str">
        <f>"07909667"</f>
        <v>07909667</v>
      </c>
      <c r="I596" s="2" t="str">
        <f>"Jun2021"</f>
        <v>Jun2021</v>
      </c>
      <c r="J596" s="2">
        <v>38</v>
      </c>
      <c r="K596" s="2">
        <v>2</v>
      </c>
      <c r="L596" s="2">
        <v>108</v>
      </c>
      <c r="M596" s="2">
        <v>8</v>
      </c>
      <c r="N596" s="2">
        <v>150428892</v>
      </c>
      <c r="O596" s="2" t="s">
        <v>1085</v>
      </c>
      <c r="P596" s="2" t="s">
        <v>466</v>
      </c>
      <c r="Q596" s="2" t="s">
        <v>442</v>
      </c>
      <c r="R596" s="2" t="s">
        <v>1086</v>
      </c>
      <c r="U596" s="2" t="s">
        <v>1088</v>
      </c>
    </row>
    <row r="597" spans="1:70" s="2" customFormat="1" ht="13" x14ac:dyDescent="0.3">
      <c r="A597" s="2" t="s">
        <v>6816</v>
      </c>
      <c r="B597" s="2" t="s">
        <v>4577</v>
      </c>
      <c r="C597" s="9">
        <v>2021</v>
      </c>
      <c r="D597" s="2" t="s">
        <v>4576</v>
      </c>
      <c r="E597" s="2" t="s">
        <v>4580</v>
      </c>
      <c r="G597" s="2" t="s">
        <v>4578</v>
      </c>
      <c r="H597" s="2" t="s">
        <v>4579</v>
      </c>
      <c r="K597" s="11">
        <v>44231</v>
      </c>
      <c r="L597" s="2" t="s">
        <v>4581</v>
      </c>
      <c r="N597" s="2" t="s">
        <v>4582</v>
      </c>
    </row>
    <row r="598" spans="1:70" s="2" customFormat="1" ht="13" x14ac:dyDescent="0.3">
      <c r="A598" s="2" t="s">
        <v>391</v>
      </c>
      <c r="B598" s="2" t="s">
        <v>343</v>
      </c>
      <c r="C598" s="6" t="s">
        <v>59</v>
      </c>
      <c r="D598" s="2" t="s">
        <v>341</v>
      </c>
      <c r="E598" s="2" t="s">
        <v>350</v>
      </c>
      <c r="F598" s="2" t="s">
        <v>342</v>
      </c>
      <c r="H598" s="2" t="s">
        <v>221</v>
      </c>
      <c r="I598" s="2" t="s">
        <v>344</v>
      </c>
      <c r="J598" s="2" t="s">
        <v>14</v>
      </c>
      <c r="K598" s="2" t="s">
        <v>345</v>
      </c>
      <c r="M598" s="2" t="s">
        <v>346</v>
      </c>
      <c r="N598" s="2" t="s">
        <v>89</v>
      </c>
      <c r="O598" s="2" t="s">
        <v>18</v>
      </c>
      <c r="P598" s="2" t="s">
        <v>18</v>
      </c>
      <c r="Q598" s="2" t="s">
        <v>347</v>
      </c>
      <c r="R598" s="2" t="s">
        <v>348</v>
      </c>
      <c r="S598" s="2" t="s">
        <v>349</v>
      </c>
      <c r="U598" s="2" t="s">
        <v>59</v>
      </c>
      <c r="V598" s="2" t="s">
        <v>351</v>
      </c>
      <c r="W598" s="2" t="s">
        <v>352</v>
      </c>
      <c r="X598" s="2" t="s">
        <v>353</v>
      </c>
      <c r="Y598" s="2" t="s">
        <v>354</v>
      </c>
      <c r="Z598" s="2" t="s">
        <v>355</v>
      </c>
      <c r="AA598" s="2" t="s">
        <v>356</v>
      </c>
      <c r="AB598" s="2" t="s">
        <v>353</v>
      </c>
      <c r="AC598" s="2" t="s">
        <v>357</v>
      </c>
      <c r="AD598" s="2" t="s">
        <v>30</v>
      </c>
    </row>
    <row r="599" spans="1:70" s="2" customFormat="1" ht="13" x14ac:dyDescent="0.3">
      <c r="A599" s="2" t="s">
        <v>11404</v>
      </c>
      <c r="B599" s="2" t="s">
        <v>9886</v>
      </c>
      <c r="C599" s="9" t="s">
        <v>7891</v>
      </c>
      <c r="D599" s="2" t="s">
        <v>4608</v>
      </c>
      <c r="E599" s="2" t="s">
        <v>8902</v>
      </c>
      <c r="U599" s="2" t="s">
        <v>7891</v>
      </c>
      <c r="V599" s="2" t="s">
        <v>9887</v>
      </c>
      <c r="W599" s="2" t="s">
        <v>7891</v>
      </c>
      <c r="X599" s="2" t="s">
        <v>7891</v>
      </c>
      <c r="Y599" s="2" t="s">
        <v>7891</v>
      </c>
      <c r="Z599" s="2" t="s">
        <v>7891</v>
      </c>
      <c r="AA599" s="2" t="s">
        <v>7891</v>
      </c>
      <c r="AB599" s="2" t="s">
        <v>9888</v>
      </c>
      <c r="AC599" s="2" t="s">
        <v>7891</v>
      </c>
      <c r="AD599" s="2" t="s">
        <v>7891</v>
      </c>
      <c r="AE599" s="2" t="s">
        <v>7891</v>
      </c>
      <c r="AF599" s="2" t="s">
        <v>7891</v>
      </c>
      <c r="AG599" s="2" t="s">
        <v>7891</v>
      </c>
      <c r="AH599" s="2" t="s">
        <v>7891</v>
      </c>
      <c r="AI599" s="2" t="s">
        <v>7891</v>
      </c>
      <c r="AJ599" s="2" t="s">
        <v>7891</v>
      </c>
      <c r="AK599" s="2" t="s">
        <v>7891</v>
      </c>
      <c r="AL599" s="2" t="s">
        <v>7891</v>
      </c>
      <c r="AM599" s="2" t="s">
        <v>7891</v>
      </c>
      <c r="AN599" s="2" t="s">
        <v>7891</v>
      </c>
      <c r="AO599" s="2" t="s">
        <v>8905</v>
      </c>
      <c r="AP599" s="2" t="s">
        <v>8906</v>
      </c>
      <c r="AQ599" s="2" t="s">
        <v>7891</v>
      </c>
      <c r="AR599" s="2" t="s">
        <v>7891</v>
      </c>
      <c r="AS599" s="2" t="s">
        <v>7891</v>
      </c>
      <c r="AT599" s="2" t="s">
        <v>7998</v>
      </c>
      <c r="AU599" s="2">
        <v>2021</v>
      </c>
      <c r="AV599" s="2">
        <v>300</v>
      </c>
      <c r="AW599" s="2" t="s">
        <v>7891</v>
      </c>
      <c r="AX599" s="2" t="s">
        <v>7891</v>
      </c>
      <c r="AY599" s="2" t="s">
        <v>7891</v>
      </c>
      <c r="AZ599" s="2" t="s">
        <v>7891</v>
      </c>
      <c r="BA599" s="2" t="s">
        <v>7891</v>
      </c>
      <c r="BB599" s="2" t="s">
        <v>7891</v>
      </c>
      <c r="BC599" s="2" t="s">
        <v>7891</v>
      </c>
      <c r="BD599" s="2">
        <v>113926</v>
      </c>
      <c r="BE599" s="2" t="s">
        <v>4613</v>
      </c>
      <c r="BF599" s="2" t="s">
        <v>7891</v>
      </c>
      <c r="BG599" s="2" t="s">
        <v>7968</v>
      </c>
      <c r="BH599" s="2" t="s">
        <v>7891</v>
      </c>
      <c r="BI599" s="2" t="s">
        <v>7891</v>
      </c>
      <c r="BJ599" s="2" t="s">
        <v>7891</v>
      </c>
      <c r="BK599" s="2" t="s">
        <v>7891</v>
      </c>
      <c r="BL599" s="2" t="s">
        <v>7891</v>
      </c>
      <c r="BM599" s="2">
        <v>33872854</v>
      </c>
      <c r="BN599" s="2" t="s">
        <v>7891</v>
      </c>
      <c r="BO599" s="2" t="s">
        <v>7891</v>
      </c>
      <c r="BP599" s="2" t="s">
        <v>7891</v>
      </c>
      <c r="BQ599" s="2" t="s">
        <v>7891</v>
      </c>
      <c r="BR599" s="2" t="s">
        <v>9889</v>
      </c>
    </row>
    <row r="600" spans="1:70" s="2" customFormat="1" ht="13" x14ac:dyDescent="0.3">
      <c r="A600" s="2" t="s">
        <v>391</v>
      </c>
      <c r="B600" s="2" t="s">
        <v>179</v>
      </c>
      <c r="C600" s="6" t="s">
        <v>23</v>
      </c>
      <c r="D600" s="2" t="s">
        <v>177</v>
      </c>
      <c r="E600" s="2" t="s">
        <v>185</v>
      </c>
      <c r="F600" s="2" t="s">
        <v>178</v>
      </c>
      <c r="H600" s="2" t="s">
        <v>180</v>
      </c>
      <c r="I600" s="2" t="s">
        <v>181</v>
      </c>
      <c r="J600" s="2" t="s">
        <v>14</v>
      </c>
      <c r="M600" s="2" t="s">
        <v>182</v>
      </c>
      <c r="N600" s="2" t="s">
        <v>56</v>
      </c>
      <c r="O600" s="2" t="s">
        <v>18</v>
      </c>
      <c r="P600" s="2" t="s">
        <v>18</v>
      </c>
      <c r="R600" s="2" t="s">
        <v>183</v>
      </c>
      <c r="S600" s="2" t="s">
        <v>184</v>
      </c>
      <c r="U600" s="2" t="s">
        <v>23</v>
      </c>
      <c r="V600" s="2" t="s">
        <v>186</v>
      </c>
      <c r="W600" s="2" t="s">
        <v>187</v>
      </c>
      <c r="Z600" s="2" t="s">
        <v>188</v>
      </c>
      <c r="AA600" s="2" t="s">
        <v>189</v>
      </c>
      <c r="AC600" s="2" t="s">
        <v>190</v>
      </c>
      <c r="AD600" s="2" t="s">
        <v>30</v>
      </c>
    </row>
    <row r="601" spans="1:70" s="2" customFormat="1" ht="13" x14ac:dyDescent="0.3">
      <c r="A601" s="2" t="s">
        <v>4095</v>
      </c>
      <c r="B601" s="2" t="s">
        <v>4088</v>
      </c>
      <c r="C601" s="9">
        <v>2021</v>
      </c>
      <c r="D601" s="2" t="s">
        <v>4087</v>
      </c>
      <c r="E601" s="2" t="s">
        <v>4089</v>
      </c>
      <c r="F601" s="2" t="s">
        <v>4093</v>
      </c>
      <c r="G601" s="2" t="str">
        <f>"25208969"</f>
        <v>25208969</v>
      </c>
      <c r="I601" s="2" t="str">
        <f>"20211201"</f>
        <v>20211201</v>
      </c>
      <c r="J601" s="2">
        <v>44</v>
      </c>
      <c r="K601" s="2">
        <v>4</v>
      </c>
      <c r="L601" s="2">
        <v>561</v>
      </c>
      <c r="M601" s="2">
        <v>20</v>
      </c>
      <c r="N601" s="2" t="s">
        <v>4090</v>
      </c>
      <c r="O601" s="2" t="s">
        <v>4091</v>
      </c>
      <c r="P601" s="2" t="s">
        <v>2108</v>
      </c>
      <c r="Q601" s="2" t="s">
        <v>1495</v>
      </c>
      <c r="R601" s="2" t="s">
        <v>4092</v>
      </c>
      <c r="T601" s="2" t="s">
        <v>4093</v>
      </c>
      <c r="U601" s="2" t="s">
        <v>4094</v>
      </c>
    </row>
    <row r="602" spans="1:70" s="2" customFormat="1" ht="13" x14ac:dyDescent="0.3">
      <c r="A602" s="2" t="s">
        <v>3856</v>
      </c>
      <c r="B602" s="2" t="s">
        <v>2201</v>
      </c>
      <c r="C602" s="9">
        <v>2021</v>
      </c>
      <c r="D602" s="2" t="s">
        <v>2200</v>
      </c>
      <c r="E602" s="2" t="s">
        <v>2202</v>
      </c>
      <c r="F602" s="2" t="s">
        <v>2207</v>
      </c>
      <c r="G602" s="2" t="str">
        <f>"00485713"</f>
        <v>00485713</v>
      </c>
      <c r="I602" s="2" t="str">
        <f>"20210201"</f>
        <v>20210201</v>
      </c>
      <c r="J602" s="2">
        <v>51</v>
      </c>
      <c r="K602" s="2">
        <v>2</v>
      </c>
      <c r="L602" s="2">
        <v>95</v>
      </c>
      <c r="M602" s="2">
        <v>4</v>
      </c>
      <c r="N602" s="2" t="s">
        <v>2203</v>
      </c>
      <c r="O602" s="2" t="s">
        <v>2204</v>
      </c>
      <c r="P602" s="2" t="s">
        <v>2205</v>
      </c>
      <c r="Q602" s="2" t="s">
        <v>1495</v>
      </c>
      <c r="R602" s="2" t="s">
        <v>2206</v>
      </c>
      <c r="T602" s="2" t="s">
        <v>2207</v>
      </c>
      <c r="U602" s="2" t="s">
        <v>2208</v>
      </c>
    </row>
    <row r="603" spans="1:70" s="2" customFormat="1" ht="13" x14ac:dyDescent="0.3">
      <c r="A603" s="2" t="s">
        <v>1827</v>
      </c>
      <c r="B603" s="2" t="s">
        <v>823</v>
      </c>
      <c r="C603" s="10">
        <v>2022</v>
      </c>
      <c r="D603" s="2" t="s">
        <v>822</v>
      </c>
      <c r="E603" s="2" t="s">
        <v>824</v>
      </c>
      <c r="G603" s="2" t="str">
        <f>"00024317"</f>
        <v>00024317</v>
      </c>
      <c r="I603" s="2" t="str">
        <f>"May-Jul2022"</f>
        <v>May-Jul2022</v>
      </c>
      <c r="J603" s="2">
        <v>49</v>
      </c>
      <c r="K603" s="2">
        <v>2</v>
      </c>
      <c r="L603" s="2">
        <v>12</v>
      </c>
      <c r="M603" s="2">
        <v>2</v>
      </c>
      <c r="N603" s="2">
        <v>157026381</v>
      </c>
      <c r="P603" s="2" t="s">
        <v>825</v>
      </c>
      <c r="Q603" s="2" t="s">
        <v>467</v>
      </c>
      <c r="U603" s="2" t="s">
        <v>826</v>
      </c>
    </row>
    <row r="604" spans="1:70" s="2" customFormat="1" ht="13" x14ac:dyDescent="0.3">
      <c r="A604" s="2" t="s">
        <v>6816</v>
      </c>
      <c r="B604" s="2" t="s">
        <v>6623</v>
      </c>
      <c r="C604" s="9">
        <v>2022</v>
      </c>
      <c r="D604" s="2" t="s">
        <v>6622</v>
      </c>
      <c r="E604" s="2" t="s">
        <v>4335</v>
      </c>
      <c r="G604" s="2" t="s">
        <v>6624</v>
      </c>
      <c r="H604" s="2" t="s">
        <v>6625</v>
      </c>
      <c r="K604" s="11">
        <v>44632</v>
      </c>
      <c r="L604" s="2" t="s">
        <v>6626</v>
      </c>
      <c r="M604" s="2" t="s">
        <v>6627</v>
      </c>
      <c r="N604" s="2" t="s">
        <v>6628</v>
      </c>
    </row>
    <row r="605" spans="1:70" s="2" customFormat="1" ht="13" x14ac:dyDescent="0.3">
      <c r="A605" s="2" t="s">
        <v>4086</v>
      </c>
      <c r="B605" s="2" t="s">
        <v>4047</v>
      </c>
      <c r="C605" s="9">
        <v>2021</v>
      </c>
      <c r="D605" s="2" t="s">
        <v>4046</v>
      </c>
      <c r="F605" s="2" t="s">
        <v>4051</v>
      </c>
      <c r="H605" s="2" t="str">
        <f>"9781606132852; 9781606132869"</f>
        <v>9781606132852; 9781606132869</v>
      </c>
      <c r="I605" s="2" t="str">
        <f>"20210101"</f>
        <v>20210101</v>
      </c>
      <c r="M605" s="2">
        <v>465</v>
      </c>
      <c r="N605" s="2" t="s">
        <v>4048</v>
      </c>
      <c r="P605" s="2" t="s">
        <v>4049</v>
      </c>
      <c r="Q605" s="2" t="s">
        <v>2304</v>
      </c>
      <c r="R605" s="2" t="s">
        <v>4050</v>
      </c>
      <c r="T605" s="2" t="s">
        <v>4051</v>
      </c>
      <c r="U605" s="2" t="s">
        <v>4052</v>
      </c>
    </row>
    <row r="606" spans="1:70" s="2" customFormat="1" ht="13" x14ac:dyDescent="0.3">
      <c r="A606" s="2" t="s">
        <v>7738</v>
      </c>
      <c r="B606" s="2" t="s">
        <v>7511</v>
      </c>
      <c r="C606" s="9">
        <v>2022</v>
      </c>
      <c r="D606" s="2" t="s">
        <v>6141</v>
      </c>
      <c r="E606" s="2" t="s">
        <v>7512</v>
      </c>
      <c r="G606" s="2">
        <v>49</v>
      </c>
      <c r="H606" s="2">
        <v>5</v>
      </c>
      <c r="J606" s="2">
        <v>489</v>
      </c>
      <c r="K606" s="2">
        <v>496</v>
      </c>
      <c r="N606" s="2" t="s">
        <v>6146</v>
      </c>
      <c r="O606" s="2" t="s">
        <v>7513</v>
      </c>
      <c r="P606" s="2" t="s">
        <v>467</v>
      </c>
      <c r="Q606" s="2" t="s">
        <v>7218</v>
      </c>
      <c r="R606" s="2" t="s">
        <v>7226</v>
      </c>
      <c r="S606" s="2" t="s">
        <v>7219</v>
      </c>
      <c r="T606" s="2" t="s">
        <v>7514</v>
      </c>
    </row>
    <row r="607" spans="1:70" s="2" customFormat="1" ht="13" x14ac:dyDescent="0.3">
      <c r="A607" s="2" t="s">
        <v>3856</v>
      </c>
      <c r="B607" s="2" t="s">
        <v>3509</v>
      </c>
      <c r="C607" s="9">
        <v>2021</v>
      </c>
      <c r="D607" s="2" t="s">
        <v>1536</v>
      </c>
      <c r="E607" s="2" t="s">
        <v>1538</v>
      </c>
      <c r="F607" s="2" t="s">
        <v>3512</v>
      </c>
      <c r="G607" s="2" t="str">
        <f>"00905550"</f>
        <v>00905550</v>
      </c>
      <c r="I607" s="2" t="str">
        <f>"20211101"</f>
        <v>20211101</v>
      </c>
      <c r="J607" s="2">
        <v>66</v>
      </c>
      <c r="K607" s="2">
        <v>4</v>
      </c>
      <c r="L607" s="2">
        <v>433</v>
      </c>
      <c r="M607" s="2">
        <v>9</v>
      </c>
      <c r="N607" s="2" t="s">
        <v>3510</v>
      </c>
      <c r="O607" s="2" t="s">
        <v>1539</v>
      </c>
      <c r="P607" s="2" t="s">
        <v>441</v>
      </c>
      <c r="Q607" s="2" t="s">
        <v>1495</v>
      </c>
      <c r="R607" s="2" t="s">
        <v>3511</v>
      </c>
      <c r="T607" s="2" t="s">
        <v>3512</v>
      </c>
      <c r="U607" s="2" t="s">
        <v>3513</v>
      </c>
    </row>
    <row r="608" spans="1:70" s="2" customFormat="1" ht="13" x14ac:dyDescent="0.3">
      <c r="A608" s="2" t="s">
        <v>6816</v>
      </c>
      <c r="B608" s="2" t="s">
        <v>6744</v>
      </c>
      <c r="C608" s="9">
        <v>2022</v>
      </c>
      <c r="D608" s="2" t="s">
        <v>6743</v>
      </c>
      <c r="E608" s="2" t="s">
        <v>4240</v>
      </c>
      <c r="G608" s="2" t="s">
        <v>6745</v>
      </c>
      <c r="H608" s="2" t="s">
        <v>6746</v>
      </c>
      <c r="K608" s="11">
        <v>44708</v>
      </c>
      <c r="L608" s="2" t="s">
        <v>6747</v>
      </c>
      <c r="N608" s="2" t="s">
        <v>6748</v>
      </c>
    </row>
    <row r="609" spans="1:70" s="2" customFormat="1" ht="13" x14ac:dyDescent="0.3">
      <c r="A609" s="2" t="s">
        <v>11404</v>
      </c>
      <c r="B609" s="2" t="s">
        <v>9039</v>
      </c>
      <c r="C609" s="9" t="s">
        <v>7891</v>
      </c>
      <c r="D609" s="2" t="s">
        <v>9040</v>
      </c>
      <c r="E609" s="2" t="s">
        <v>9041</v>
      </c>
      <c r="U609" s="2" t="s">
        <v>7891</v>
      </c>
      <c r="V609" s="2" t="s">
        <v>9042</v>
      </c>
      <c r="W609" s="2" t="s">
        <v>7891</v>
      </c>
      <c r="X609" s="2" t="s">
        <v>7891</v>
      </c>
      <c r="Y609" s="2" t="s">
        <v>7891</v>
      </c>
      <c r="Z609" s="2" t="s">
        <v>7891</v>
      </c>
      <c r="AA609" s="2" t="s">
        <v>7891</v>
      </c>
      <c r="AB609" s="2" t="s">
        <v>9043</v>
      </c>
      <c r="AC609" s="2" t="s">
        <v>7891</v>
      </c>
      <c r="AD609" s="2" t="s">
        <v>7891</v>
      </c>
      <c r="AE609" s="2" t="s">
        <v>7891</v>
      </c>
      <c r="AF609" s="2" t="s">
        <v>7891</v>
      </c>
      <c r="AG609" s="2" t="s">
        <v>7891</v>
      </c>
      <c r="AH609" s="2" t="s">
        <v>7891</v>
      </c>
      <c r="AI609" s="2" t="s">
        <v>7891</v>
      </c>
      <c r="AJ609" s="2" t="s">
        <v>7891</v>
      </c>
      <c r="AK609" s="2" t="s">
        <v>7891</v>
      </c>
      <c r="AL609" s="2" t="s">
        <v>7891</v>
      </c>
      <c r="AM609" s="2" t="s">
        <v>7891</v>
      </c>
      <c r="AN609" s="2" t="s">
        <v>7891</v>
      </c>
      <c r="AO609" s="2" t="s">
        <v>9044</v>
      </c>
      <c r="AP609" s="2" t="s">
        <v>9045</v>
      </c>
      <c r="AQ609" s="2" t="s">
        <v>7891</v>
      </c>
      <c r="AR609" s="2" t="s">
        <v>7891</v>
      </c>
      <c r="AS609" s="2" t="s">
        <v>7891</v>
      </c>
      <c r="AT609" s="2" t="s">
        <v>9046</v>
      </c>
      <c r="AU609" s="2">
        <v>2022</v>
      </c>
      <c r="AV609" s="2">
        <v>46</v>
      </c>
      <c r="AW609" s="2">
        <v>6</v>
      </c>
      <c r="AX609" s="2" t="s">
        <v>7891</v>
      </c>
      <c r="AY609" s="2" t="s">
        <v>7891</v>
      </c>
      <c r="AZ609" s="2" t="s">
        <v>7891</v>
      </c>
      <c r="BA609" s="2" t="s">
        <v>7891</v>
      </c>
      <c r="BB609" s="2">
        <v>1414</v>
      </c>
      <c r="BC609" s="2">
        <v>1423</v>
      </c>
      <c r="BD609" s="2" t="s">
        <v>7891</v>
      </c>
      <c r="BE609" s="2" t="s">
        <v>9047</v>
      </c>
      <c r="BF609" s="2" t="s">
        <v>7891</v>
      </c>
      <c r="BG609" s="2" t="s">
        <v>9007</v>
      </c>
      <c r="BH609" s="2" t="s">
        <v>7891</v>
      </c>
      <c r="BI609" s="2" t="s">
        <v>7891</v>
      </c>
      <c r="BJ609" s="2" t="s">
        <v>7891</v>
      </c>
      <c r="BK609" s="2" t="s">
        <v>7891</v>
      </c>
      <c r="BL609" s="2" t="s">
        <v>7891</v>
      </c>
      <c r="BM609" s="2">
        <v>34632956</v>
      </c>
      <c r="BN609" s="2" t="s">
        <v>7891</v>
      </c>
      <c r="BO609" s="2" t="s">
        <v>7891</v>
      </c>
      <c r="BP609" s="2" t="s">
        <v>7891</v>
      </c>
      <c r="BQ609" s="2" t="s">
        <v>7891</v>
      </c>
      <c r="BR609" s="2" t="s">
        <v>9048</v>
      </c>
    </row>
    <row r="610" spans="1:70" s="2" customFormat="1" ht="13" x14ac:dyDescent="0.3">
      <c r="A610" s="2" t="s">
        <v>3856</v>
      </c>
      <c r="B610" s="2" t="s">
        <v>2731</v>
      </c>
      <c r="C610" s="9">
        <v>2022</v>
      </c>
      <c r="D610" s="2" t="s">
        <v>2730</v>
      </c>
      <c r="E610" s="2" t="s">
        <v>2732</v>
      </c>
      <c r="F610" s="2" t="s">
        <v>2736</v>
      </c>
      <c r="G610" s="2" t="str">
        <f>"27697541"</f>
        <v>27697541</v>
      </c>
      <c r="I610" s="2" t="str">
        <f>"20220101"</f>
        <v>20220101</v>
      </c>
      <c r="J610" s="2">
        <v>131</v>
      </c>
      <c r="K610" s="2">
        <v>1</v>
      </c>
      <c r="L610" s="2">
        <v>86</v>
      </c>
      <c r="M610" s="2">
        <v>12</v>
      </c>
      <c r="N610" s="2" t="s">
        <v>2733</v>
      </c>
      <c r="O610" s="2" t="s">
        <v>2734</v>
      </c>
      <c r="P610" s="2" t="s">
        <v>441</v>
      </c>
      <c r="Q610" s="2" t="s">
        <v>1495</v>
      </c>
      <c r="R610" s="2" t="s">
        <v>2735</v>
      </c>
      <c r="T610" s="2" t="s">
        <v>2736</v>
      </c>
      <c r="U610" s="2" t="s">
        <v>2737</v>
      </c>
    </row>
    <row r="611" spans="1:70" s="2" customFormat="1" ht="13" x14ac:dyDescent="0.3">
      <c r="A611" s="2" t="s">
        <v>11404</v>
      </c>
      <c r="B611" s="2" t="s">
        <v>8717</v>
      </c>
      <c r="C611" s="9" t="s">
        <v>7891</v>
      </c>
      <c r="D611" s="2" t="s">
        <v>8718</v>
      </c>
      <c r="E611" s="2" t="s">
        <v>8719</v>
      </c>
      <c r="U611" s="2" t="s">
        <v>7891</v>
      </c>
      <c r="V611" s="2" t="s">
        <v>8720</v>
      </c>
      <c r="W611" s="2" t="s">
        <v>7891</v>
      </c>
      <c r="X611" s="2" t="s">
        <v>7891</v>
      </c>
      <c r="Y611" s="2" t="s">
        <v>7891</v>
      </c>
      <c r="Z611" s="2" t="s">
        <v>7891</v>
      </c>
      <c r="AA611" s="2" t="s">
        <v>8721</v>
      </c>
      <c r="AB611" s="2" t="s">
        <v>8722</v>
      </c>
      <c r="AC611" s="2" t="s">
        <v>7891</v>
      </c>
      <c r="AD611" s="2" t="s">
        <v>7891</v>
      </c>
      <c r="AE611" s="2" t="s">
        <v>7891</v>
      </c>
      <c r="AF611" s="2" t="s">
        <v>7891</v>
      </c>
      <c r="AG611" s="2" t="s">
        <v>7891</v>
      </c>
      <c r="AH611" s="2" t="s">
        <v>7891</v>
      </c>
      <c r="AI611" s="2" t="s">
        <v>7891</v>
      </c>
      <c r="AJ611" s="2" t="s">
        <v>7891</v>
      </c>
      <c r="AK611" s="2" t="s">
        <v>7891</v>
      </c>
      <c r="AL611" s="2" t="s">
        <v>7891</v>
      </c>
      <c r="AM611" s="2" t="s">
        <v>7891</v>
      </c>
      <c r="AN611" s="2" t="s">
        <v>7891</v>
      </c>
      <c r="AO611" s="2" t="s">
        <v>8723</v>
      </c>
      <c r="AP611" s="2" t="s">
        <v>8724</v>
      </c>
      <c r="AQ611" s="2" t="s">
        <v>7891</v>
      </c>
      <c r="AR611" s="2" t="s">
        <v>7891</v>
      </c>
      <c r="AS611" s="2" t="s">
        <v>7891</v>
      </c>
      <c r="AT611" s="2" t="s">
        <v>7891</v>
      </c>
      <c r="AU611" s="2" t="s">
        <v>7891</v>
      </c>
      <c r="AV611" s="2" t="s">
        <v>7891</v>
      </c>
      <c r="AW611" s="2" t="s">
        <v>7891</v>
      </c>
      <c r="AX611" s="2" t="s">
        <v>7891</v>
      </c>
      <c r="AY611" s="2" t="s">
        <v>7891</v>
      </c>
      <c r="AZ611" s="2" t="s">
        <v>7891</v>
      </c>
      <c r="BA611" s="2" t="s">
        <v>7891</v>
      </c>
      <c r="BB611" s="2" t="s">
        <v>7891</v>
      </c>
      <c r="BC611" s="2" t="s">
        <v>7891</v>
      </c>
      <c r="BD611" s="2" t="s">
        <v>7891</v>
      </c>
      <c r="BE611" s="2" t="s">
        <v>8725</v>
      </c>
      <c r="BF611" s="2" t="s">
        <v>7891</v>
      </c>
      <c r="BG611" s="2" t="s">
        <v>8701</v>
      </c>
      <c r="BH611" s="2" t="s">
        <v>7891</v>
      </c>
      <c r="BI611" s="2" t="s">
        <v>7891</v>
      </c>
      <c r="BJ611" s="2" t="s">
        <v>7891</v>
      </c>
      <c r="BK611" s="2" t="s">
        <v>7891</v>
      </c>
      <c r="BL611" s="2" t="s">
        <v>7891</v>
      </c>
      <c r="BM611" s="2" t="s">
        <v>7891</v>
      </c>
      <c r="BN611" s="2" t="s">
        <v>7891</v>
      </c>
      <c r="BO611" s="2" t="s">
        <v>7891</v>
      </c>
      <c r="BP611" s="2" t="s">
        <v>7891</v>
      </c>
      <c r="BQ611" s="2" t="s">
        <v>7891</v>
      </c>
      <c r="BR611" s="2" t="s">
        <v>8726</v>
      </c>
    </row>
    <row r="612" spans="1:70" s="2" customFormat="1" ht="13" x14ac:dyDescent="0.3">
      <c r="A612" s="2" t="s">
        <v>4086</v>
      </c>
      <c r="B612" s="2" t="s">
        <v>4054</v>
      </c>
      <c r="C612" s="9">
        <v>2021</v>
      </c>
      <c r="D612" s="2" t="s">
        <v>4053</v>
      </c>
      <c r="E612" s="2" t="s">
        <v>4055</v>
      </c>
      <c r="F612" s="2" t="s">
        <v>4059</v>
      </c>
      <c r="H612" s="2" t="str">
        <f>"9781119487579; 9781119487586; 9781119487562"</f>
        <v>9781119487579; 9781119487586; 9781119487562</v>
      </c>
      <c r="I612" s="2" t="str">
        <f>"20210101"</f>
        <v>20210101</v>
      </c>
      <c r="L612" s="2">
        <v>184</v>
      </c>
      <c r="M612" s="2">
        <v>23</v>
      </c>
      <c r="N612" s="2" t="s">
        <v>4056</v>
      </c>
      <c r="O612" s="2" t="s">
        <v>4057</v>
      </c>
      <c r="P612" s="2" t="s">
        <v>2926</v>
      </c>
      <c r="Q612" s="2" t="s">
        <v>2078</v>
      </c>
      <c r="R612" s="2" t="s">
        <v>4058</v>
      </c>
      <c r="T612" s="2" t="s">
        <v>4059</v>
      </c>
      <c r="U612" s="2" t="s">
        <v>4060</v>
      </c>
    </row>
    <row r="613" spans="1:70" s="2" customFormat="1" ht="13" x14ac:dyDescent="0.3">
      <c r="A613" s="2" t="s">
        <v>7079</v>
      </c>
      <c r="B613" s="2" t="s">
        <v>7090</v>
      </c>
      <c r="C613" s="9">
        <v>1993</v>
      </c>
      <c r="D613" s="2" t="s">
        <v>7089</v>
      </c>
      <c r="E613" s="2" t="s">
        <v>4438</v>
      </c>
      <c r="G613" s="2" t="s">
        <v>7091</v>
      </c>
      <c r="H613" s="2" t="s">
        <v>7092</v>
      </c>
      <c r="K613" s="11">
        <v>44574</v>
      </c>
    </row>
    <row r="614" spans="1:70" s="2" customFormat="1" ht="13" x14ac:dyDescent="0.3">
      <c r="A614" s="2" t="s">
        <v>6816</v>
      </c>
      <c r="B614" s="2" t="s">
        <v>4259</v>
      </c>
      <c r="C614" s="9">
        <v>2021</v>
      </c>
      <c r="D614" s="2" t="s">
        <v>4258</v>
      </c>
      <c r="E614" s="2" t="s">
        <v>4262</v>
      </c>
      <c r="G614" s="2" t="s">
        <v>4260</v>
      </c>
      <c r="H614" s="2" t="s">
        <v>4261</v>
      </c>
      <c r="K614" s="11">
        <v>44363</v>
      </c>
      <c r="N614" s="2" t="s">
        <v>4263</v>
      </c>
    </row>
    <row r="615" spans="1:70" s="2" customFormat="1" ht="13" x14ac:dyDescent="0.3">
      <c r="A615" s="2" t="s">
        <v>11408</v>
      </c>
      <c r="B615" s="2" t="s">
        <v>11053</v>
      </c>
      <c r="C615" s="9" t="s">
        <v>7891</v>
      </c>
      <c r="D615" s="2" t="s">
        <v>11054</v>
      </c>
      <c r="E615" s="2" t="s">
        <v>8247</v>
      </c>
      <c r="U615" s="2" t="s">
        <v>7891</v>
      </c>
      <c r="V615" s="2" t="s">
        <v>11055</v>
      </c>
      <c r="W615" s="2" t="s">
        <v>7891</v>
      </c>
      <c r="X615" s="2" t="s">
        <v>7891</v>
      </c>
      <c r="Y615" s="2" t="s">
        <v>7891</v>
      </c>
      <c r="Z615" s="2" t="s">
        <v>7891</v>
      </c>
      <c r="AA615" s="2" t="s">
        <v>11056</v>
      </c>
      <c r="AB615" s="2" t="s">
        <v>11057</v>
      </c>
      <c r="AC615" s="2" t="s">
        <v>7891</v>
      </c>
      <c r="AD615" s="2" t="s">
        <v>7891</v>
      </c>
      <c r="AE615" s="2" t="s">
        <v>7891</v>
      </c>
      <c r="AF615" s="2" t="s">
        <v>7891</v>
      </c>
      <c r="AG615" s="2" t="s">
        <v>7891</v>
      </c>
      <c r="AH615" s="2" t="s">
        <v>7891</v>
      </c>
      <c r="AI615" s="2" t="s">
        <v>7891</v>
      </c>
      <c r="AJ615" s="2" t="s">
        <v>7891</v>
      </c>
      <c r="AK615" s="2" t="s">
        <v>7891</v>
      </c>
      <c r="AL615" s="2" t="s">
        <v>7891</v>
      </c>
      <c r="AM615" s="2" t="s">
        <v>7891</v>
      </c>
      <c r="AN615" s="2" t="s">
        <v>7891</v>
      </c>
      <c r="AO615" s="2" t="s">
        <v>8250</v>
      </c>
      <c r="AP615" s="2" t="s">
        <v>7891</v>
      </c>
      <c r="AQ615" s="2" t="s">
        <v>7891</v>
      </c>
      <c r="AR615" s="2" t="s">
        <v>7891</v>
      </c>
      <c r="AS615" s="2" t="s">
        <v>7891</v>
      </c>
      <c r="AT615" s="2" t="s">
        <v>11058</v>
      </c>
      <c r="AU615" s="2">
        <v>2020</v>
      </c>
      <c r="AV615" s="2">
        <v>7</v>
      </c>
      <c r="AW615" s="2">
        <v>10</v>
      </c>
      <c r="AX615" s="2" t="s">
        <v>7891</v>
      </c>
      <c r="AY615" s="2" t="s">
        <v>7891</v>
      </c>
      <c r="AZ615" s="2" t="s">
        <v>7891</v>
      </c>
      <c r="BA615" s="2" t="s">
        <v>7891</v>
      </c>
      <c r="BB615" s="2" t="s">
        <v>7891</v>
      </c>
      <c r="BC615" s="2" t="s">
        <v>7891</v>
      </c>
      <c r="BD615" s="2" t="s">
        <v>11059</v>
      </c>
      <c r="BE615" s="2" t="s">
        <v>11060</v>
      </c>
      <c r="BF615" s="2" t="s">
        <v>7891</v>
      </c>
      <c r="BG615" s="2" t="s">
        <v>7891</v>
      </c>
      <c r="BH615" s="2" t="s">
        <v>7891</v>
      </c>
      <c r="BI615" s="2" t="s">
        <v>7891</v>
      </c>
      <c r="BJ615" s="2" t="s">
        <v>7891</v>
      </c>
      <c r="BK615" s="2" t="s">
        <v>7891</v>
      </c>
      <c r="BL615" s="2" t="s">
        <v>7891</v>
      </c>
      <c r="BM615" s="2">
        <v>33118950</v>
      </c>
      <c r="BN615" s="2" t="s">
        <v>7891</v>
      </c>
      <c r="BO615" s="2" t="s">
        <v>7891</v>
      </c>
      <c r="BP615" s="2" t="s">
        <v>7891</v>
      </c>
      <c r="BQ615" s="2" t="s">
        <v>7891</v>
      </c>
      <c r="BR615" s="2" t="s">
        <v>11061</v>
      </c>
    </row>
    <row r="616" spans="1:70" s="2" customFormat="1" ht="13" x14ac:dyDescent="0.3">
      <c r="A616" s="2" t="s">
        <v>1827</v>
      </c>
      <c r="B616" s="2" t="s">
        <v>1514</v>
      </c>
      <c r="C616" s="10">
        <v>2022</v>
      </c>
      <c r="D616" s="2" t="s">
        <v>1513</v>
      </c>
      <c r="E616" s="2" t="s">
        <v>592</v>
      </c>
      <c r="F616" s="2" t="s">
        <v>1516</v>
      </c>
      <c r="G616" s="2" t="str">
        <f>"01650327"</f>
        <v>01650327</v>
      </c>
      <c r="I616" s="2" t="str">
        <f>"Mar2022"</f>
        <v>Mar2022</v>
      </c>
      <c r="J616" s="2">
        <v>300</v>
      </c>
      <c r="L616" s="2">
        <v>326</v>
      </c>
      <c r="M616" s="2">
        <v>8</v>
      </c>
      <c r="N616" s="2">
        <v>155090113</v>
      </c>
      <c r="O616" s="2" t="s">
        <v>1515</v>
      </c>
      <c r="P616" s="2" t="s">
        <v>449</v>
      </c>
      <c r="Q616" s="2" t="s">
        <v>498</v>
      </c>
      <c r="U616" s="2" t="s">
        <v>1517</v>
      </c>
    </row>
    <row r="617" spans="1:70" s="2" customFormat="1" ht="13" x14ac:dyDescent="0.3">
      <c r="A617" s="2" t="s">
        <v>6816</v>
      </c>
      <c r="B617" s="2" t="s">
        <v>4255</v>
      </c>
      <c r="C617" s="9">
        <v>2022</v>
      </c>
      <c r="D617" s="2" t="s">
        <v>4254</v>
      </c>
      <c r="E617" s="2" t="s">
        <v>4157</v>
      </c>
      <c r="G617" s="2" t="s">
        <v>4256</v>
      </c>
      <c r="H617" s="2" t="s">
        <v>4257</v>
      </c>
      <c r="K617" s="11">
        <v>44447</v>
      </c>
    </row>
    <row r="618" spans="1:70" s="2" customFormat="1" ht="13" x14ac:dyDescent="0.3">
      <c r="A618" s="2" t="s">
        <v>6816</v>
      </c>
      <c r="B618" s="2" t="s">
        <v>6586</v>
      </c>
      <c r="C618" s="9">
        <v>2022</v>
      </c>
      <c r="D618" s="2" t="s">
        <v>6585</v>
      </c>
      <c r="E618" s="2" t="s">
        <v>5271</v>
      </c>
      <c r="G618" s="2" t="s">
        <v>6587</v>
      </c>
      <c r="H618" s="2" t="s">
        <v>6588</v>
      </c>
      <c r="K618" s="11">
        <v>44670</v>
      </c>
      <c r="N618" s="2" t="s">
        <v>6589</v>
      </c>
    </row>
    <row r="619" spans="1:70" s="2" customFormat="1" ht="13" x14ac:dyDescent="0.3">
      <c r="A619" s="2" t="s">
        <v>11404</v>
      </c>
      <c r="B619" s="2" t="s">
        <v>10409</v>
      </c>
      <c r="C619" s="9" t="s">
        <v>7891</v>
      </c>
      <c r="D619" s="2" t="s">
        <v>4596</v>
      </c>
      <c r="E619" s="2" t="s">
        <v>9498</v>
      </c>
      <c r="U619" s="2" t="s">
        <v>7891</v>
      </c>
      <c r="V619" s="2" t="s">
        <v>10410</v>
      </c>
      <c r="W619" s="2" t="s">
        <v>7891</v>
      </c>
      <c r="X619" s="2" t="s">
        <v>7891</v>
      </c>
      <c r="Y619" s="2" t="s">
        <v>7891</v>
      </c>
      <c r="Z619" s="2" t="s">
        <v>7891</v>
      </c>
      <c r="AA619" s="2" t="s">
        <v>7891</v>
      </c>
      <c r="AB619" s="2" t="s">
        <v>7891</v>
      </c>
      <c r="AC619" s="2" t="s">
        <v>7891</v>
      </c>
      <c r="AD619" s="2" t="s">
        <v>7891</v>
      </c>
      <c r="AE619" s="2" t="s">
        <v>7891</v>
      </c>
      <c r="AF619" s="2" t="s">
        <v>7891</v>
      </c>
      <c r="AG619" s="2" t="s">
        <v>7891</v>
      </c>
      <c r="AH619" s="2" t="s">
        <v>7891</v>
      </c>
      <c r="AI619" s="2" t="s">
        <v>7891</v>
      </c>
      <c r="AJ619" s="2" t="s">
        <v>7891</v>
      </c>
      <c r="AK619" s="2" t="s">
        <v>7891</v>
      </c>
      <c r="AL619" s="2" t="s">
        <v>7891</v>
      </c>
      <c r="AM619" s="2" t="s">
        <v>7891</v>
      </c>
      <c r="AN619" s="2" t="s">
        <v>7891</v>
      </c>
      <c r="AO619" s="2" t="s">
        <v>7891</v>
      </c>
      <c r="AP619" s="2" t="s">
        <v>8438</v>
      </c>
      <c r="AQ619" s="2" t="s">
        <v>7891</v>
      </c>
      <c r="AR619" s="2" t="s">
        <v>7891</v>
      </c>
      <c r="AS619" s="2" t="s">
        <v>7891</v>
      </c>
      <c r="AT619" s="2" t="s">
        <v>10411</v>
      </c>
      <c r="AU619" s="2">
        <v>2021</v>
      </c>
      <c r="AV619" s="2">
        <v>13</v>
      </c>
      <c r="AW619" s="2">
        <v>1</v>
      </c>
      <c r="AX619" s="2" t="s">
        <v>7891</v>
      </c>
      <c r="AY619" s="2" t="s">
        <v>7891</v>
      </c>
      <c r="AZ619" s="2" t="s">
        <v>7891</v>
      </c>
      <c r="BA619" s="2" t="s">
        <v>7891</v>
      </c>
      <c r="BB619" s="2" t="s">
        <v>7891</v>
      </c>
      <c r="BC619" s="2" t="s">
        <v>7891</v>
      </c>
      <c r="BD619" s="2" t="s">
        <v>10412</v>
      </c>
      <c r="BE619" s="2" t="s">
        <v>4602</v>
      </c>
      <c r="BF619" s="2" t="s">
        <v>7891</v>
      </c>
      <c r="BG619" s="2" t="s">
        <v>7891</v>
      </c>
      <c r="BH619" s="2" t="s">
        <v>7891</v>
      </c>
      <c r="BI619" s="2" t="s">
        <v>7891</v>
      </c>
      <c r="BJ619" s="2" t="s">
        <v>7891</v>
      </c>
      <c r="BK619" s="2" t="s">
        <v>7891</v>
      </c>
      <c r="BL619" s="2" t="s">
        <v>7891</v>
      </c>
      <c r="BM619" s="2">
        <v>33604219</v>
      </c>
      <c r="BN619" s="2" t="s">
        <v>7891</v>
      </c>
      <c r="BO619" s="2" t="s">
        <v>7891</v>
      </c>
      <c r="BP619" s="2" t="s">
        <v>7891</v>
      </c>
      <c r="BQ619" s="2" t="s">
        <v>7891</v>
      </c>
      <c r="BR619" s="2" t="s">
        <v>10413</v>
      </c>
    </row>
    <row r="620" spans="1:70" s="2" customFormat="1" ht="13" x14ac:dyDescent="0.3">
      <c r="A620" s="2" t="s">
        <v>11404</v>
      </c>
      <c r="B620" s="2" t="s">
        <v>9009</v>
      </c>
      <c r="C620" s="9" t="s">
        <v>7891</v>
      </c>
      <c r="D620" s="2" t="s">
        <v>4994</v>
      </c>
      <c r="E620" s="2" t="s">
        <v>9010</v>
      </c>
      <c r="U620" s="2" t="s">
        <v>7891</v>
      </c>
      <c r="V620" s="2" t="s">
        <v>9011</v>
      </c>
      <c r="W620" s="2" t="s">
        <v>7891</v>
      </c>
      <c r="X620" s="2" t="s">
        <v>7891</v>
      </c>
      <c r="Y620" s="2" t="s">
        <v>7891</v>
      </c>
      <c r="Z620" s="2" t="s">
        <v>7891</v>
      </c>
      <c r="AA620" s="2" t="s">
        <v>7891</v>
      </c>
      <c r="AB620" s="2" t="s">
        <v>9012</v>
      </c>
      <c r="AC620" s="2" t="s">
        <v>7891</v>
      </c>
      <c r="AD620" s="2" t="s">
        <v>7891</v>
      </c>
      <c r="AE620" s="2" t="s">
        <v>7891</v>
      </c>
      <c r="AF620" s="2" t="s">
        <v>7891</v>
      </c>
      <c r="AG620" s="2" t="s">
        <v>7891</v>
      </c>
      <c r="AH620" s="2" t="s">
        <v>7891</v>
      </c>
      <c r="AI620" s="2" t="s">
        <v>7891</v>
      </c>
      <c r="AJ620" s="2" t="s">
        <v>7891</v>
      </c>
      <c r="AK620" s="2" t="s">
        <v>7891</v>
      </c>
      <c r="AL620" s="2" t="s">
        <v>7891</v>
      </c>
      <c r="AM620" s="2" t="s">
        <v>7891</v>
      </c>
      <c r="AN620" s="2" t="s">
        <v>7891</v>
      </c>
      <c r="AO620" s="2" t="s">
        <v>7891</v>
      </c>
      <c r="AP620" s="2" t="s">
        <v>9013</v>
      </c>
      <c r="AQ620" s="2" t="s">
        <v>7891</v>
      </c>
      <c r="AR620" s="2" t="s">
        <v>7891</v>
      </c>
      <c r="AS620" s="2" t="s">
        <v>7891</v>
      </c>
      <c r="AT620" s="2" t="s">
        <v>9014</v>
      </c>
      <c r="AU620" s="2">
        <v>2021</v>
      </c>
      <c r="AV620" s="2">
        <v>6</v>
      </c>
      <c r="AW620" s="2">
        <v>1</v>
      </c>
      <c r="AX620" s="2" t="s">
        <v>7891</v>
      </c>
      <c r="AY620" s="2" t="s">
        <v>7891</v>
      </c>
      <c r="AZ620" s="2" t="s">
        <v>7891</v>
      </c>
      <c r="BA620" s="2" t="s">
        <v>7891</v>
      </c>
      <c r="BB620" s="2" t="s">
        <v>7891</v>
      </c>
      <c r="BC620" s="2" t="s">
        <v>7891</v>
      </c>
      <c r="BD620" s="2">
        <v>40</v>
      </c>
      <c r="BE620" s="2" t="s">
        <v>5000</v>
      </c>
      <c r="BF620" s="2" t="s">
        <v>7891</v>
      </c>
      <c r="BG620" s="2" t="s">
        <v>7891</v>
      </c>
      <c r="BH620" s="2" t="s">
        <v>7891</v>
      </c>
      <c r="BI620" s="2" t="s">
        <v>7891</v>
      </c>
      <c r="BJ620" s="2" t="s">
        <v>7891</v>
      </c>
      <c r="BK620" s="2" t="s">
        <v>7891</v>
      </c>
      <c r="BL620" s="2" t="s">
        <v>7891</v>
      </c>
      <c r="BM620" s="2">
        <v>34654487</v>
      </c>
      <c r="BN620" s="2" t="s">
        <v>7891</v>
      </c>
      <c r="BO620" s="2" t="s">
        <v>7891</v>
      </c>
      <c r="BP620" s="2" t="s">
        <v>7891</v>
      </c>
      <c r="BQ620" s="2" t="s">
        <v>7891</v>
      </c>
      <c r="BR620" s="2" t="s">
        <v>9015</v>
      </c>
    </row>
    <row r="621" spans="1:70" s="2" customFormat="1" ht="13" x14ac:dyDescent="0.3">
      <c r="A621" s="2" t="s">
        <v>3856</v>
      </c>
      <c r="B621" s="2" t="s">
        <v>3485</v>
      </c>
      <c r="C621" s="9">
        <v>2021</v>
      </c>
      <c r="D621" s="2" t="s">
        <v>3484</v>
      </c>
      <c r="E621" s="2" t="s">
        <v>2622</v>
      </c>
      <c r="F621" s="2" t="s">
        <v>3489</v>
      </c>
      <c r="G621" s="2" t="str">
        <f>"04194209"</f>
        <v>04194209</v>
      </c>
      <c r="H621" s="2" t="str">
        <f>"9798698587040"</f>
        <v>9798698587040</v>
      </c>
      <c r="I621" s="2" t="str">
        <f>"20210101"</f>
        <v>20210101</v>
      </c>
      <c r="J621" s="2">
        <v>82</v>
      </c>
      <c r="K621" s="2" t="s">
        <v>3486</v>
      </c>
      <c r="N621" s="2" t="s">
        <v>3487</v>
      </c>
      <c r="P621" s="2" t="s">
        <v>2037</v>
      </c>
      <c r="Q621" s="2" t="s">
        <v>2038</v>
      </c>
      <c r="R621" s="2" t="s">
        <v>3488</v>
      </c>
      <c r="T621" s="2" t="s">
        <v>3489</v>
      </c>
      <c r="U621" s="2" t="s">
        <v>3490</v>
      </c>
    </row>
    <row r="622" spans="1:70" s="2" customFormat="1" ht="13" x14ac:dyDescent="0.3">
      <c r="A622" s="2" t="s">
        <v>11407</v>
      </c>
      <c r="B622" s="2" t="s">
        <v>11556</v>
      </c>
      <c r="C622" s="9" t="s">
        <v>7891</v>
      </c>
      <c r="D622" s="2" t="s">
        <v>11557</v>
      </c>
      <c r="E622" s="2" t="s">
        <v>11558</v>
      </c>
      <c r="U622" s="2" t="s">
        <v>7891</v>
      </c>
      <c r="V622" s="2" t="s">
        <v>11559</v>
      </c>
      <c r="W622" s="2" t="s">
        <v>7891</v>
      </c>
      <c r="X622" s="2" t="s">
        <v>7891</v>
      </c>
      <c r="Y622" s="2" t="s">
        <v>7891</v>
      </c>
      <c r="Z622" s="2" t="s">
        <v>7891</v>
      </c>
      <c r="AA622" s="2" t="s">
        <v>7891</v>
      </c>
      <c r="AB622" s="2" t="s">
        <v>7891</v>
      </c>
      <c r="AC622" s="2" t="s">
        <v>7891</v>
      </c>
      <c r="AD622" s="2" t="s">
        <v>7891</v>
      </c>
      <c r="AE622" s="2" t="s">
        <v>7891</v>
      </c>
      <c r="AF622" s="2" t="s">
        <v>7891</v>
      </c>
      <c r="AG622" s="2" t="s">
        <v>7891</v>
      </c>
      <c r="AH622" s="2" t="s">
        <v>7891</v>
      </c>
      <c r="AI622" s="2" t="s">
        <v>7891</v>
      </c>
      <c r="AJ622" s="2" t="s">
        <v>7891</v>
      </c>
      <c r="AK622" s="2" t="s">
        <v>7891</v>
      </c>
      <c r="AL622" s="2" t="s">
        <v>7891</v>
      </c>
      <c r="AM622" s="2" t="s">
        <v>7891</v>
      </c>
      <c r="AN622" s="2" t="s">
        <v>7891</v>
      </c>
      <c r="AO622" s="2" t="s">
        <v>11560</v>
      </c>
      <c r="AP622" s="2" t="s">
        <v>11561</v>
      </c>
      <c r="AQ622" s="2" t="s">
        <v>7891</v>
      </c>
      <c r="AR622" s="2" t="s">
        <v>7891</v>
      </c>
      <c r="AS622" s="2" t="s">
        <v>7891</v>
      </c>
      <c r="AT622" s="2" t="s">
        <v>7891</v>
      </c>
      <c r="AU622" s="2">
        <v>2021</v>
      </c>
      <c r="AV622" s="2">
        <v>15</v>
      </c>
      <c r="AW622" s="2">
        <v>4</v>
      </c>
      <c r="AX622" s="2" t="s">
        <v>7891</v>
      </c>
      <c r="AY622" s="2" t="s">
        <v>7891</v>
      </c>
      <c r="AZ622" s="2" t="s">
        <v>7891</v>
      </c>
      <c r="BA622" s="2" t="s">
        <v>7891</v>
      </c>
      <c r="BB622" s="2">
        <v>406</v>
      </c>
      <c r="BC622" s="2">
        <v>425</v>
      </c>
      <c r="BD622" s="2" t="s">
        <v>7891</v>
      </c>
      <c r="BE622" s="2" t="s">
        <v>11562</v>
      </c>
      <c r="BF622" s="2" t="s">
        <v>7891</v>
      </c>
      <c r="BG622" s="2" t="s">
        <v>7891</v>
      </c>
      <c r="BH622" s="2" t="s">
        <v>7891</v>
      </c>
      <c r="BI622" s="2" t="s">
        <v>7891</v>
      </c>
      <c r="BJ622" s="2" t="s">
        <v>7891</v>
      </c>
      <c r="BK622" s="2" t="s">
        <v>7891</v>
      </c>
      <c r="BL622" s="2" t="s">
        <v>7891</v>
      </c>
      <c r="BM622" s="2" t="s">
        <v>7891</v>
      </c>
      <c r="BN622" s="2" t="s">
        <v>7891</v>
      </c>
      <c r="BO622" s="2" t="s">
        <v>7891</v>
      </c>
      <c r="BP622" s="2" t="s">
        <v>7891</v>
      </c>
      <c r="BQ622" s="2" t="s">
        <v>7891</v>
      </c>
      <c r="BR622" s="2" t="s">
        <v>11563</v>
      </c>
    </row>
    <row r="623" spans="1:70" s="2" customFormat="1" ht="13" x14ac:dyDescent="0.3">
      <c r="A623" s="2" t="s">
        <v>7505</v>
      </c>
      <c r="B623" s="2" t="s">
        <v>7451</v>
      </c>
      <c r="C623" s="9">
        <v>2021</v>
      </c>
      <c r="D623" s="2" t="s">
        <v>7452</v>
      </c>
      <c r="E623" s="2" t="s">
        <v>7453</v>
      </c>
      <c r="G623" s="2">
        <v>17</v>
      </c>
      <c r="H623" s="2">
        <v>725</v>
      </c>
      <c r="J623" s="2">
        <v>286</v>
      </c>
      <c r="K623" s="2">
        <v>288</v>
      </c>
      <c r="O623" s="2" t="s">
        <v>7454</v>
      </c>
      <c r="P623" s="2" t="s">
        <v>467</v>
      </c>
      <c r="Q623" s="2" t="s">
        <v>7218</v>
      </c>
      <c r="S623" s="2" t="s">
        <v>7219</v>
      </c>
      <c r="T623" s="2" t="s">
        <v>7455</v>
      </c>
    </row>
    <row r="624" spans="1:70" s="2" customFormat="1" ht="13" x14ac:dyDescent="0.3">
      <c r="A624" s="2" t="s">
        <v>7886</v>
      </c>
      <c r="B624" s="2" t="s">
        <v>7667</v>
      </c>
      <c r="C624" s="9">
        <v>2021</v>
      </c>
      <c r="D624" s="2" t="s">
        <v>7668</v>
      </c>
      <c r="E624" s="2" t="s">
        <v>577</v>
      </c>
      <c r="G624" s="2">
        <v>63</v>
      </c>
      <c r="H624" s="2">
        <v>2</v>
      </c>
      <c r="J624" s="2">
        <v>142</v>
      </c>
      <c r="K624" s="2">
        <v>145</v>
      </c>
      <c r="M624" s="2">
        <v>1</v>
      </c>
      <c r="N624" s="2" t="s">
        <v>7669</v>
      </c>
      <c r="O624" s="2" t="s">
        <v>7670</v>
      </c>
      <c r="P624" s="2" t="s">
        <v>467</v>
      </c>
      <c r="Q624" s="2" t="s">
        <v>7218</v>
      </c>
      <c r="R624" s="2" t="s">
        <v>7266</v>
      </c>
      <c r="S624" s="2" t="s">
        <v>7219</v>
      </c>
      <c r="T624" s="2" t="s">
        <v>7671</v>
      </c>
    </row>
    <row r="625" spans="1:70" s="2" customFormat="1" ht="13" x14ac:dyDescent="0.3">
      <c r="A625" s="2" t="s">
        <v>11404</v>
      </c>
      <c r="B625" s="2" t="s">
        <v>10916</v>
      </c>
      <c r="C625" s="9" t="s">
        <v>7891</v>
      </c>
      <c r="D625" s="2" t="s">
        <v>10917</v>
      </c>
      <c r="E625" s="2" t="s">
        <v>10918</v>
      </c>
      <c r="U625" s="2" t="s">
        <v>7891</v>
      </c>
      <c r="V625" s="2" t="s">
        <v>10919</v>
      </c>
      <c r="W625" s="2" t="s">
        <v>7891</v>
      </c>
      <c r="X625" s="2" t="s">
        <v>7891</v>
      </c>
      <c r="Y625" s="2" t="s">
        <v>7891</v>
      </c>
      <c r="Z625" s="2" t="s">
        <v>7891</v>
      </c>
      <c r="AA625" s="2" t="s">
        <v>10920</v>
      </c>
      <c r="AB625" s="2" t="s">
        <v>7891</v>
      </c>
      <c r="AC625" s="2" t="s">
        <v>7891</v>
      </c>
      <c r="AD625" s="2" t="s">
        <v>7891</v>
      </c>
      <c r="AE625" s="2" t="s">
        <v>7891</v>
      </c>
      <c r="AF625" s="2" t="s">
        <v>7891</v>
      </c>
      <c r="AG625" s="2" t="s">
        <v>7891</v>
      </c>
      <c r="AH625" s="2" t="s">
        <v>7891</v>
      </c>
      <c r="AI625" s="2" t="s">
        <v>7891</v>
      </c>
      <c r="AJ625" s="2" t="s">
        <v>7891</v>
      </c>
      <c r="AK625" s="2" t="s">
        <v>7891</v>
      </c>
      <c r="AL625" s="2" t="s">
        <v>7891</v>
      </c>
      <c r="AM625" s="2" t="s">
        <v>7891</v>
      </c>
      <c r="AN625" s="2" t="s">
        <v>7891</v>
      </c>
      <c r="AO625" s="2" t="s">
        <v>10921</v>
      </c>
      <c r="AP625" s="2" t="s">
        <v>10922</v>
      </c>
      <c r="AQ625" s="2" t="s">
        <v>7891</v>
      </c>
      <c r="AR625" s="2" t="s">
        <v>7891</v>
      </c>
      <c r="AS625" s="2" t="s">
        <v>7891</v>
      </c>
      <c r="AT625" s="2" t="s">
        <v>7924</v>
      </c>
      <c r="AU625" s="2">
        <v>2020</v>
      </c>
      <c r="AV625" s="2">
        <v>11</v>
      </c>
      <c r="AW625" s="2">
        <v>4</v>
      </c>
      <c r="AX625" s="2" t="s">
        <v>7891</v>
      </c>
      <c r="AY625" s="2" t="s">
        <v>7891</v>
      </c>
      <c r="AZ625" s="2" t="s">
        <v>7891</v>
      </c>
      <c r="BA625" s="2" t="s">
        <v>7891</v>
      </c>
      <c r="BB625" s="2">
        <v>533</v>
      </c>
      <c r="BC625" s="2">
        <v>535</v>
      </c>
      <c r="BD625" s="2" t="s">
        <v>7891</v>
      </c>
      <c r="BE625" s="2" t="s">
        <v>10923</v>
      </c>
      <c r="BF625" s="2" t="s">
        <v>7891</v>
      </c>
      <c r="BG625" s="2" t="s">
        <v>7891</v>
      </c>
      <c r="BH625" s="2" t="s">
        <v>7891</v>
      </c>
      <c r="BI625" s="2" t="s">
        <v>7891</v>
      </c>
      <c r="BJ625" s="2" t="s">
        <v>7891</v>
      </c>
      <c r="BK625" s="2" t="s">
        <v>7891</v>
      </c>
      <c r="BL625" s="2" t="s">
        <v>7891</v>
      </c>
      <c r="BM625" s="2" t="s">
        <v>7891</v>
      </c>
      <c r="BN625" s="2" t="s">
        <v>7891</v>
      </c>
      <c r="BO625" s="2" t="s">
        <v>7891</v>
      </c>
      <c r="BP625" s="2" t="s">
        <v>7891</v>
      </c>
      <c r="BQ625" s="2" t="s">
        <v>7891</v>
      </c>
      <c r="BR625" s="2" t="s">
        <v>10924</v>
      </c>
    </row>
    <row r="626" spans="1:70" s="2" customFormat="1" ht="13" x14ac:dyDescent="0.3">
      <c r="A626" s="2" t="s">
        <v>4015</v>
      </c>
      <c r="B626" s="2" t="s">
        <v>4010</v>
      </c>
      <c r="C626" s="9">
        <v>2020</v>
      </c>
      <c r="D626" s="2" t="s">
        <v>4009</v>
      </c>
      <c r="E626" s="2" t="s">
        <v>2050</v>
      </c>
      <c r="F626" s="2" t="s">
        <v>4013</v>
      </c>
      <c r="G626" s="2" t="str">
        <f>"01976664"</f>
        <v>01976664</v>
      </c>
      <c r="I626" s="2" t="str">
        <f>"20201215"</f>
        <v>20201215</v>
      </c>
      <c r="N626" s="2" t="s">
        <v>4011</v>
      </c>
      <c r="O626" s="2" t="s">
        <v>4012</v>
      </c>
      <c r="P626" s="2" t="s">
        <v>2053</v>
      </c>
      <c r="Q626" s="2" t="s">
        <v>2054</v>
      </c>
      <c r="R626" s="2" t="s">
        <v>2055</v>
      </c>
      <c r="T626" s="2" t="s">
        <v>4013</v>
      </c>
      <c r="U626" s="2" t="s">
        <v>4014</v>
      </c>
    </row>
    <row r="627" spans="1:70" s="2" customFormat="1" ht="13" x14ac:dyDescent="0.3">
      <c r="A627" s="2" t="s">
        <v>3856</v>
      </c>
      <c r="B627" s="2" t="s">
        <v>1316</v>
      </c>
      <c r="C627" s="9">
        <v>2021</v>
      </c>
      <c r="D627" s="2" t="s">
        <v>3297</v>
      </c>
      <c r="E627" s="2" t="s">
        <v>1317</v>
      </c>
      <c r="F627" s="2" t="s">
        <v>3299</v>
      </c>
      <c r="G627" s="2" t="str">
        <f>"14341816"</f>
        <v>14341816</v>
      </c>
      <c r="I627" s="2" t="str">
        <f>"20210610"</f>
        <v>20210610</v>
      </c>
      <c r="N627" s="2" t="s">
        <v>3298</v>
      </c>
      <c r="O627" s="2" t="s">
        <v>1318</v>
      </c>
      <c r="P627" s="2" t="s">
        <v>2108</v>
      </c>
      <c r="Q627" s="2" t="s">
        <v>2054</v>
      </c>
      <c r="R627" s="2" t="s">
        <v>2055</v>
      </c>
      <c r="T627" s="2" t="s">
        <v>3299</v>
      </c>
      <c r="U627" s="2" t="s">
        <v>3300</v>
      </c>
    </row>
    <row r="628" spans="1:70" s="2" customFormat="1" ht="13" x14ac:dyDescent="0.3">
      <c r="A628" s="2" t="s">
        <v>323</v>
      </c>
      <c r="B628" s="2" t="s">
        <v>11</v>
      </c>
      <c r="C628" s="6">
        <v>2021</v>
      </c>
      <c r="D628" s="2" t="s">
        <v>7</v>
      </c>
      <c r="E628" s="2" t="s">
        <v>22</v>
      </c>
      <c r="F628" s="2" t="s">
        <v>8</v>
      </c>
      <c r="G628" s="2" t="s">
        <v>12</v>
      </c>
      <c r="H628" s="2" t="s">
        <v>13</v>
      </c>
      <c r="I628" s="2" t="s">
        <v>14</v>
      </c>
      <c r="J628" s="2" t="s">
        <v>15</v>
      </c>
      <c r="L628" s="2" t="s">
        <v>16</v>
      </c>
      <c r="M628" s="2" t="s">
        <v>17</v>
      </c>
      <c r="N628" s="2" t="s">
        <v>18</v>
      </c>
      <c r="O628" s="2" t="s">
        <v>18</v>
      </c>
      <c r="P628" s="2" t="s">
        <v>19</v>
      </c>
      <c r="Q628" s="2" t="s">
        <v>20</v>
      </c>
      <c r="R628" s="2" t="s">
        <v>21</v>
      </c>
      <c r="T628" s="2" t="s">
        <v>23</v>
      </c>
      <c r="U628" s="2" t="s">
        <v>24</v>
      </c>
      <c r="V628" s="2" t="s">
        <v>25</v>
      </c>
      <c r="W628" s="2" t="s">
        <v>26</v>
      </c>
      <c r="Y628" s="2" t="s">
        <v>27</v>
      </c>
      <c r="Z628" s="2" t="s">
        <v>28</v>
      </c>
      <c r="AA628" s="2" t="s">
        <v>26</v>
      </c>
      <c r="AB628" s="2" t="s">
        <v>29</v>
      </c>
      <c r="AC628" s="2" t="s">
        <v>30</v>
      </c>
    </row>
    <row r="629" spans="1:70" s="2" customFormat="1" ht="13" x14ac:dyDescent="0.3">
      <c r="A629" s="2" t="s">
        <v>437</v>
      </c>
      <c r="B629" s="2" t="s">
        <v>407</v>
      </c>
      <c r="C629" s="6" t="s">
        <v>23</v>
      </c>
      <c r="D629" s="2" t="s">
        <v>405</v>
      </c>
      <c r="E629" s="2" t="s">
        <v>413</v>
      </c>
      <c r="F629" s="2" t="s">
        <v>406</v>
      </c>
      <c r="H629" s="2" t="s">
        <v>408</v>
      </c>
      <c r="I629" s="2" t="s">
        <v>409</v>
      </c>
      <c r="J629" s="2" t="s">
        <v>14</v>
      </c>
      <c r="K629" s="2" t="s">
        <v>410</v>
      </c>
      <c r="M629" s="2" t="s">
        <v>411</v>
      </c>
      <c r="N629" s="2" t="s">
        <v>17</v>
      </c>
      <c r="O629" s="2" t="s">
        <v>18</v>
      </c>
      <c r="P629" s="2" t="s">
        <v>18</v>
      </c>
      <c r="Q629" s="2" t="s">
        <v>412</v>
      </c>
      <c r="R629" s="2" t="s">
        <v>20</v>
      </c>
      <c r="S629" s="2" t="s">
        <v>21</v>
      </c>
      <c r="U629" s="2" t="s">
        <v>23</v>
      </c>
      <c r="V629" s="2" t="s">
        <v>414</v>
      </c>
      <c r="W629" s="2" t="s">
        <v>415</v>
      </c>
      <c r="X629" s="2" t="s">
        <v>416</v>
      </c>
      <c r="Y629" s="2" t="s">
        <v>417</v>
      </c>
      <c r="Z629" s="2" t="s">
        <v>418</v>
      </c>
      <c r="AA629" s="2" t="s">
        <v>419</v>
      </c>
      <c r="AB629" s="2" t="s">
        <v>416</v>
      </c>
      <c r="AC629" s="2" t="s">
        <v>420</v>
      </c>
      <c r="AD629" s="2" t="s">
        <v>30</v>
      </c>
    </row>
    <row r="630" spans="1:70" s="2" customFormat="1" ht="13" x14ac:dyDescent="0.3">
      <c r="A630" s="2" t="s">
        <v>11404</v>
      </c>
      <c r="B630" s="2" t="s">
        <v>8995</v>
      </c>
      <c r="C630" s="9" t="s">
        <v>7891</v>
      </c>
      <c r="D630" s="2" t="s">
        <v>5303</v>
      </c>
      <c r="E630" s="2" t="s">
        <v>8255</v>
      </c>
      <c r="U630" s="2" t="s">
        <v>7891</v>
      </c>
      <c r="V630" s="2" t="s">
        <v>8996</v>
      </c>
      <c r="W630" s="2" t="s">
        <v>7891</v>
      </c>
      <c r="X630" s="2" t="s">
        <v>7891</v>
      </c>
      <c r="Y630" s="2" t="s">
        <v>7891</v>
      </c>
      <c r="Z630" s="2" t="s">
        <v>7891</v>
      </c>
      <c r="AA630" s="2" t="s">
        <v>7891</v>
      </c>
      <c r="AB630" s="2" t="s">
        <v>8997</v>
      </c>
      <c r="AC630" s="2" t="s">
        <v>7891</v>
      </c>
      <c r="AD630" s="2" t="s">
        <v>7891</v>
      </c>
      <c r="AE630" s="2" t="s">
        <v>7891</v>
      </c>
      <c r="AF630" s="2" t="s">
        <v>7891</v>
      </c>
      <c r="AG630" s="2" t="s">
        <v>7891</v>
      </c>
      <c r="AH630" s="2" t="s">
        <v>7891</v>
      </c>
      <c r="AI630" s="2" t="s">
        <v>7891</v>
      </c>
      <c r="AJ630" s="2" t="s">
        <v>7891</v>
      </c>
      <c r="AK630" s="2" t="s">
        <v>7891</v>
      </c>
      <c r="AL630" s="2" t="s">
        <v>7891</v>
      </c>
      <c r="AM630" s="2" t="s">
        <v>7891</v>
      </c>
      <c r="AN630" s="2" t="s">
        <v>7891</v>
      </c>
      <c r="AO630" s="2" t="s">
        <v>8259</v>
      </c>
      <c r="AP630" s="2" t="s">
        <v>7891</v>
      </c>
      <c r="AQ630" s="2" t="s">
        <v>7891</v>
      </c>
      <c r="AR630" s="2" t="s">
        <v>7891</v>
      </c>
      <c r="AS630" s="2" t="s">
        <v>7891</v>
      </c>
      <c r="AT630" s="2" t="s">
        <v>8998</v>
      </c>
      <c r="AU630" s="2">
        <v>2021</v>
      </c>
      <c r="AV630" s="2">
        <v>12</v>
      </c>
      <c r="AW630" s="2" t="s">
        <v>7891</v>
      </c>
      <c r="AX630" s="2" t="s">
        <v>7891</v>
      </c>
      <c r="AY630" s="2" t="s">
        <v>7891</v>
      </c>
      <c r="AZ630" s="2" t="s">
        <v>7891</v>
      </c>
      <c r="BA630" s="2" t="s">
        <v>7891</v>
      </c>
      <c r="BB630" s="2" t="s">
        <v>7891</v>
      </c>
      <c r="BC630" s="2" t="s">
        <v>7891</v>
      </c>
      <c r="BD630" s="2">
        <v>671722</v>
      </c>
      <c r="BE630" s="2" t="s">
        <v>5308</v>
      </c>
      <c r="BF630" s="2" t="s">
        <v>7891</v>
      </c>
      <c r="BG630" s="2" t="s">
        <v>7891</v>
      </c>
      <c r="BH630" s="2" t="s">
        <v>7891</v>
      </c>
      <c r="BI630" s="2" t="s">
        <v>7891</v>
      </c>
      <c r="BJ630" s="2" t="s">
        <v>7891</v>
      </c>
      <c r="BK630" s="2" t="s">
        <v>7891</v>
      </c>
      <c r="BL630" s="2" t="s">
        <v>7891</v>
      </c>
      <c r="BM630" s="2">
        <v>34744808</v>
      </c>
      <c r="BN630" s="2" t="s">
        <v>7891</v>
      </c>
      <c r="BO630" s="2" t="s">
        <v>7891</v>
      </c>
      <c r="BP630" s="2" t="s">
        <v>7891</v>
      </c>
      <c r="BQ630" s="2" t="s">
        <v>7891</v>
      </c>
      <c r="BR630" s="2" t="s">
        <v>8999</v>
      </c>
    </row>
    <row r="631" spans="1:70" s="2" customFormat="1" ht="13" x14ac:dyDescent="0.3">
      <c r="A631" s="2" t="s">
        <v>6816</v>
      </c>
      <c r="B631" s="2" t="s">
        <v>5936</v>
      </c>
      <c r="C631" s="9">
        <v>2021</v>
      </c>
      <c r="D631" s="2" t="s">
        <v>5935</v>
      </c>
      <c r="E631" s="2" t="s">
        <v>4240</v>
      </c>
      <c r="G631" s="2" t="s">
        <v>5937</v>
      </c>
      <c r="H631" s="2" t="s">
        <v>5668</v>
      </c>
      <c r="K631" s="11">
        <v>44389</v>
      </c>
      <c r="L631" s="2" t="s">
        <v>5938</v>
      </c>
      <c r="N631" s="2" t="s">
        <v>5939</v>
      </c>
    </row>
    <row r="632" spans="1:70" s="2" customFormat="1" ht="13" x14ac:dyDescent="0.3">
      <c r="A632" s="2" t="s">
        <v>6816</v>
      </c>
      <c r="B632" s="2" t="s">
        <v>6083</v>
      </c>
      <c r="C632" s="9">
        <v>2021</v>
      </c>
      <c r="D632" s="2" t="s">
        <v>6082</v>
      </c>
      <c r="E632" s="2" t="s">
        <v>5046</v>
      </c>
      <c r="G632" s="2" t="s">
        <v>6084</v>
      </c>
      <c r="H632" s="2" t="s">
        <v>5668</v>
      </c>
      <c r="K632" s="11">
        <v>43903</v>
      </c>
      <c r="N632" s="2" t="s">
        <v>786</v>
      </c>
    </row>
    <row r="633" spans="1:70" s="2" customFormat="1" ht="13" x14ac:dyDescent="0.3">
      <c r="A633" s="2" t="s">
        <v>6816</v>
      </c>
      <c r="B633" s="2" t="s">
        <v>5666</v>
      </c>
      <c r="C633" s="9">
        <v>2021</v>
      </c>
      <c r="D633" s="2" t="s">
        <v>5665</v>
      </c>
      <c r="E633" s="2" t="s">
        <v>2135</v>
      </c>
      <c r="G633" s="2" t="s">
        <v>5667</v>
      </c>
      <c r="H633" s="2" t="s">
        <v>5668</v>
      </c>
      <c r="K633" s="11">
        <v>44418</v>
      </c>
      <c r="L633" s="2" t="s">
        <v>5669</v>
      </c>
      <c r="N633" s="2" t="s">
        <v>5670</v>
      </c>
    </row>
    <row r="634" spans="1:70" s="2" customFormat="1" ht="13" x14ac:dyDescent="0.3">
      <c r="A634" s="2" t="s">
        <v>1827</v>
      </c>
      <c r="B634" s="2" t="s">
        <v>1411</v>
      </c>
      <c r="C634" s="10" t="str">
        <f>"2020"</f>
        <v>2020</v>
      </c>
      <c r="D634" s="2" t="s">
        <v>1410</v>
      </c>
      <c r="E634" s="2" t="s">
        <v>383</v>
      </c>
      <c r="F634" s="2" t="s">
        <v>1414</v>
      </c>
      <c r="G634" s="2" t="str">
        <f>"10188827"</f>
        <v>10188827</v>
      </c>
      <c r="I634" s="2" t="str">
        <f>"Dec2020"</f>
        <v>Dec2020</v>
      </c>
      <c r="J634" s="2">
        <v>29</v>
      </c>
      <c r="K634" s="2">
        <v>12</v>
      </c>
      <c r="L634" s="2">
        <v>1729</v>
      </c>
      <c r="M634" s="2">
        <v>12</v>
      </c>
      <c r="N634" s="2">
        <v>146833083</v>
      </c>
      <c r="O634" s="2" t="s">
        <v>1412</v>
      </c>
      <c r="P634" s="2" t="s">
        <v>691</v>
      </c>
      <c r="Q634" s="2" t="s">
        <v>442</v>
      </c>
      <c r="R634" s="2" t="s">
        <v>1413</v>
      </c>
      <c r="U634" s="2" t="s">
        <v>1415</v>
      </c>
    </row>
    <row r="635" spans="1:70" s="2" customFormat="1" ht="13" x14ac:dyDescent="0.3">
      <c r="A635" s="2" t="s">
        <v>11413</v>
      </c>
      <c r="B635" s="2" t="s">
        <v>8371</v>
      </c>
      <c r="C635" s="9" t="s">
        <v>7891</v>
      </c>
      <c r="D635" s="2" t="s">
        <v>5891</v>
      </c>
      <c r="E635" s="2" t="s">
        <v>8372</v>
      </c>
      <c r="U635" s="2" t="s">
        <v>7891</v>
      </c>
      <c r="V635" s="2" t="s">
        <v>8373</v>
      </c>
      <c r="W635" s="2" t="s">
        <v>7891</v>
      </c>
      <c r="X635" s="2" t="s">
        <v>7891</v>
      </c>
      <c r="Y635" s="2" t="s">
        <v>7891</v>
      </c>
      <c r="Z635" s="2" t="s">
        <v>7891</v>
      </c>
      <c r="AA635" s="2" t="s">
        <v>7891</v>
      </c>
      <c r="AB635" s="2" t="s">
        <v>8374</v>
      </c>
      <c r="AC635" s="2" t="s">
        <v>7891</v>
      </c>
      <c r="AD635" s="2" t="s">
        <v>7891</v>
      </c>
      <c r="AE635" s="2" t="s">
        <v>7891</v>
      </c>
      <c r="AF635" s="2" t="s">
        <v>7891</v>
      </c>
      <c r="AG635" s="2" t="s">
        <v>7891</v>
      </c>
      <c r="AH635" s="2" t="s">
        <v>7891</v>
      </c>
      <c r="AI635" s="2" t="s">
        <v>7891</v>
      </c>
      <c r="AJ635" s="2" t="s">
        <v>7891</v>
      </c>
      <c r="AK635" s="2" t="s">
        <v>7891</v>
      </c>
      <c r="AL635" s="2" t="s">
        <v>7891</v>
      </c>
      <c r="AM635" s="2" t="s">
        <v>7891</v>
      </c>
      <c r="AN635" s="2" t="s">
        <v>7891</v>
      </c>
      <c r="AO635" s="2" t="s">
        <v>7891</v>
      </c>
      <c r="AP635" s="2" t="s">
        <v>8375</v>
      </c>
      <c r="AQ635" s="2" t="s">
        <v>7891</v>
      </c>
      <c r="AR635" s="2" t="s">
        <v>7891</v>
      </c>
      <c r="AS635" s="2" t="s">
        <v>7891</v>
      </c>
      <c r="AT635" s="2" t="s">
        <v>8331</v>
      </c>
      <c r="AU635" s="2">
        <v>2022</v>
      </c>
      <c r="AV635" s="2">
        <v>11</v>
      </c>
      <c r="AW635" s="2">
        <v>5</v>
      </c>
      <c r="AX635" s="2" t="s">
        <v>7891</v>
      </c>
      <c r="AY635" s="2" t="s">
        <v>7891</v>
      </c>
      <c r="AZ635" s="2" t="s">
        <v>7891</v>
      </c>
      <c r="BA635" s="2" t="s">
        <v>7891</v>
      </c>
      <c r="BB635" s="2" t="s">
        <v>7891</v>
      </c>
      <c r="BC635" s="2" t="s">
        <v>7891</v>
      </c>
      <c r="BD635" s="2">
        <v>1218</v>
      </c>
      <c r="BE635" s="2" t="s">
        <v>5896</v>
      </c>
      <c r="BF635" s="2" t="s">
        <v>7891</v>
      </c>
      <c r="BG635" s="2" t="s">
        <v>7891</v>
      </c>
      <c r="BH635" s="2" t="s">
        <v>7891</v>
      </c>
      <c r="BI635" s="2" t="s">
        <v>7891</v>
      </c>
      <c r="BJ635" s="2" t="s">
        <v>7891</v>
      </c>
      <c r="BK635" s="2" t="s">
        <v>7891</v>
      </c>
      <c r="BL635" s="2" t="s">
        <v>7891</v>
      </c>
      <c r="BM635" s="2">
        <v>35268309</v>
      </c>
      <c r="BN635" s="2" t="s">
        <v>7891</v>
      </c>
      <c r="BO635" s="2" t="s">
        <v>7891</v>
      </c>
      <c r="BP635" s="2" t="s">
        <v>7891</v>
      </c>
      <c r="BQ635" s="2" t="s">
        <v>7891</v>
      </c>
      <c r="BR635" s="2" t="s">
        <v>8376</v>
      </c>
    </row>
    <row r="636" spans="1:70" s="2" customFormat="1" ht="13" x14ac:dyDescent="0.3">
      <c r="A636" s="2" t="s">
        <v>11404</v>
      </c>
      <c r="B636" s="2" t="s">
        <v>9615</v>
      </c>
      <c r="C636" s="9" t="s">
        <v>7891</v>
      </c>
      <c r="D636" s="2" t="s">
        <v>6368</v>
      </c>
      <c r="E636" s="2" t="s">
        <v>9616</v>
      </c>
      <c r="U636" s="2" t="s">
        <v>7891</v>
      </c>
      <c r="V636" s="2" t="s">
        <v>9617</v>
      </c>
      <c r="W636" s="2" t="s">
        <v>7891</v>
      </c>
      <c r="X636" s="2" t="s">
        <v>7891</v>
      </c>
      <c r="Y636" s="2" t="s">
        <v>7891</v>
      </c>
      <c r="Z636" s="2" t="s">
        <v>7891</v>
      </c>
      <c r="AA636" s="2" t="s">
        <v>7891</v>
      </c>
      <c r="AB636" s="2" t="s">
        <v>9618</v>
      </c>
      <c r="AC636" s="2" t="s">
        <v>7891</v>
      </c>
      <c r="AD636" s="2" t="s">
        <v>7891</v>
      </c>
      <c r="AE636" s="2" t="s">
        <v>7891</v>
      </c>
      <c r="AF636" s="2" t="s">
        <v>7891</v>
      </c>
      <c r="AG636" s="2" t="s">
        <v>7891</v>
      </c>
      <c r="AH636" s="2" t="s">
        <v>7891</v>
      </c>
      <c r="AI636" s="2" t="s">
        <v>7891</v>
      </c>
      <c r="AJ636" s="2" t="s">
        <v>7891</v>
      </c>
      <c r="AK636" s="2" t="s">
        <v>7891</v>
      </c>
      <c r="AL636" s="2" t="s">
        <v>7891</v>
      </c>
      <c r="AM636" s="2" t="s">
        <v>7891</v>
      </c>
      <c r="AN636" s="2" t="s">
        <v>7891</v>
      </c>
      <c r="AO636" s="2" t="s">
        <v>9619</v>
      </c>
      <c r="AP636" s="2" t="s">
        <v>9620</v>
      </c>
      <c r="AQ636" s="2" t="s">
        <v>7891</v>
      </c>
      <c r="AR636" s="2" t="s">
        <v>7891</v>
      </c>
      <c r="AS636" s="2" t="s">
        <v>7891</v>
      </c>
      <c r="AT636" s="2" t="s">
        <v>7891</v>
      </c>
      <c r="AU636" s="2" t="s">
        <v>7891</v>
      </c>
      <c r="AV636" s="2" t="s">
        <v>7891</v>
      </c>
      <c r="AW636" s="2" t="s">
        <v>7891</v>
      </c>
      <c r="AX636" s="2" t="s">
        <v>7891</v>
      </c>
      <c r="AY636" s="2" t="s">
        <v>7891</v>
      </c>
      <c r="AZ636" s="2" t="s">
        <v>7891</v>
      </c>
      <c r="BA636" s="2" t="s">
        <v>7891</v>
      </c>
      <c r="BB636" s="2" t="s">
        <v>7891</v>
      </c>
      <c r="BC636" s="2" t="s">
        <v>7891</v>
      </c>
      <c r="BD636" s="2" t="s">
        <v>7891</v>
      </c>
      <c r="BE636" s="2" t="s">
        <v>6373</v>
      </c>
      <c r="BF636" s="2" t="s">
        <v>7891</v>
      </c>
      <c r="BG636" s="2" t="s">
        <v>9570</v>
      </c>
      <c r="BH636" s="2" t="s">
        <v>7891</v>
      </c>
      <c r="BI636" s="2" t="s">
        <v>7891</v>
      </c>
      <c r="BJ636" s="2" t="s">
        <v>7891</v>
      </c>
      <c r="BK636" s="2" t="s">
        <v>7891</v>
      </c>
      <c r="BL636" s="2" t="s">
        <v>7891</v>
      </c>
      <c r="BM636" s="2">
        <v>34166099</v>
      </c>
      <c r="BN636" s="2" t="s">
        <v>7891</v>
      </c>
      <c r="BO636" s="2" t="s">
        <v>7891</v>
      </c>
      <c r="BP636" s="2" t="s">
        <v>7891</v>
      </c>
      <c r="BQ636" s="2" t="s">
        <v>7891</v>
      </c>
      <c r="BR636" s="2" t="s">
        <v>9621</v>
      </c>
    </row>
    <row r="637" spans="1:70" s="2" customFormat="1" ht="13" x14ac:dyDescent="0.3">
      <c r="A637" s="2" t="s">
        <v>11407</v>
      </c>
      <c r="B637" s="2" t="s">
        <v>11484</v>
      </c>
      <c r="C637" s="9" t="s">
        <v>7891</v>
      </c>
      <c r="D637" s="2" t="s">
        <v>6869</v>
      </c>
      <c r="E637" s="2" t="s">
        <v>11485</v>
      </c>
      <c r="U637" s="2" t="s">
        <v>7891</v>
      </c>
      <c r="V637" s="2" t="s">
        <v>11486</v>
      </c>
      <c r="W637" s="2" t="s">
        <v>7891</v>
      </c>
      <c r="X637" s="2" t="s">
        <v>7891</v>
      </c>
      <c r="Y637" s="2" t="s">
        <v>7891</v>
      </c>
      <c r="Z637" s="2" t="s">
        <v>7891</v>
      </c>
      <c r="AA637" s="2" t="s">
        <v>11487</v>
      </c>
      <c r="AB637" s="2" t="s">
        <v>11488</v>
      </c>
      <c r="AC637" s="2" t="s">
        <v>7891</v>
      </c>
      <c r="AD637" s="2" t="s">
        <v>7891</v>
      </c>
      <c r="AE637" s="2" t="s">
        <v>7891</v>
      </c>
      <c r="AF637" s="2" t="s">
        <v>7891</v>
      </c>
      <c r="AG637" s="2" t="s">
        <v>7891</v>
      </c>
      <c r="AH637" s="2" t="s">
        <v>7891</v>
      </c>
      <c r="AI637" s="2" t="s">
        <v>7891</v>
      </c>
      <c r="AJ637" s="2" t="s">
        <v>7891</v>
      </c>
      <c r="AK637" s="2" t="s">
        <v>7891</v>
      </c>
      <c r="AL637" s="2" t="s">
        <v>7891</v>
      </c>
      <c r="AM637" s="2" t="s">
        <v>7891</v>
      </c>
      <c r="AN637" s="2" t="s">
        <v>7891</v>
      </c>
      <c r="AO637" s="2" t="s">
        <v>11489</v>
      </c>
      <c r="AP637" s="2" t="s">
        <v>11490</v>
      </c>
      <c r="AQ637" s="2" t="s">
        <v>7891</v>
      </c>
      <c r="AR637" s="2" t="s">
        <v>7891</v>
      </c>
      <c r="AS637" s="2" t="s">
        <v>7891</v>
      </c>
      <c r="AT637" s="2" t="s">
        <v>11491</v>
      </c>
      <c r="AU637" s="2">
        <v>2021</v>
      </c>
      <c r="AV637" s="2">
        <v>605</v>
      </c>
      <c r="AW637" s="2" t="s">
        <v>7891</v>
      </c>
      <c r="AX637" s="2" t="s">
        <v>7891</v>
      </c>
      <c r="AY637" s="2" t="s">
        <v>7891</v>
      </c>
      <c r="AZ637" s="2" t="s">
        <v>7891</v>
      </c>
      <c r="BA637" s="2" t="s">
        <v>7891</v>
      </c>
      <c r="BB637" s="2" t="s">
        <v>7891</v>
      </c>
      <c r="BC637" s="2" t="s">
        <v>7891</v>
      </c>
      <c r="BD637" s="2">
        <v>120830</v>
      </c>
      <c r="BE637" s="2" t="s">
        <v>6874</v>
      </c>
      <c r="BF637" s="2" t="s">
        <v>7891</v>
      </c>
      <c r="BG637" s="2" t="s">
        <v>9417</v>
      </c>
      <c r="BH637" s="2" t="s">
        <v>7891</v>
      </c>
      <c r="BI637" s="2" t="s">
        <v>7891</v>
      </c>
      <c r="BJ637" s="2" t="s">
        <v>7891</v>
      </c>
      <c r="BK637" s="2" t="s">
        <v>7891</v>
      </c>
      <c r="BL637" s="2" t="s">
        <v>7891</v>
      </c>
      <c r="BM637" s="2">
        <v>34214654</v>
      </c>
      <c r="BN637" s="2" t="s">
        <v>7891</v>
      </c>
      <c r="BO637" s="2" t="s">
        <v>7891</v>
      </c>
      <c r="BP637" s="2" t="s">
        <v>7891</v>
      </c>
      <c r="BQ637" s="2" t="s">
        <v>7891</v>
      </c>
      <c r="BR637" s="2" t="s">
        <v>11492</v>
      </c>
    </row>
    <row r="638" spans="1:70" s="2" customFormat="1" ht="13" x14ac:dyDescent="0.3">
      <c r="A638" s="2" t="s">
        <v>6954</v>
      </c>
      <c r="B638" s="2" t="s">
        <v>6913</v>
      </c>
      <c r="C638" s="9">
        <v>2020</v>
      </c>
      <c r="D638" s="2" t="s">
        <v>6912</v>
      </c>
      <c r="E638" s="2" t="s">
        <v>6916</v>
      </c>
      <c r="G638" s="2" t="s">
        <v>6914</v>
      </c>
      <c r="H638" s="2" t="s">
        <v>6915</v>
      </c>
      <c r="K638" s="11">
        <v>44160</v>
      </c>
      <c r="L638" s="2" t="s">
        <v>6917</v>
      </c>
      <c r="N638" s="2" t="s">
        <v>6918</v>
      </c>
    </row>
    <row r="639" spans="1:70" s="2" customFormat="1" ht="13" x14ac:dyDescent="0.3">
      <c r="A639" s="2" t="s">
        <v>6816</v>
      </c>
      <c r="B639" s="2" t="s">
        <v>4493</v>
      </c>
      <c r="C639" s="9">
        <v>2021</v>
      </c>
      <c r="D639" s="2" t="s">
        <v>4492</v>
      </c>
      <c r="E639" s="2" t="s">
        <v>4496</v>
      </c>
      <c r="G639" s="2" t="s">
        <v>4494</v>
      </c>
      <c r="H639" s="2" t="s">
        <v>4495</v>
      </c>
      <c r="K639" s="11">
        <v>44089</v>
      </c>
      <c r="L639" s="2" t="s">
        <v>4497</v>
      </c>
      <c r="M639" s="2" t="s">
        <v>4498</v>
      </c>
      <c r="N639" s="2" t="s">
        <v>4499</v>
      </c>
    </row>
    <row r="640" spans="1:70" s="2" customFormat="1" ht="13" x14ac:dyDescent="0.3">
      <c r="A640" s="2" t="s">
        <v>11404</v>
      </c>
      <c r="B640" s="2" t="s">
        <v>9529</v>
      </c>
      <c r="C640" s="9" t="s">
        <v>7891</v>
      </c>
      <c r="D640" s="2" t="s">
        <v>9530</v>
      </c>
      <c r="E640" s="2" t="s">
        <v>9531</v>
      </c>
      <c r="U640" s="2" t="s">
        <v>7891</v>
      </c>
      <c r="V640" s="2" t="s">
        <v>9532</v>
      </c>
      <c r="W640" s="2" t="s">
        <v>7891</v>
      </c>
      <c r="X640" s="2" t="s">
        <v>7891</v>
      </c>
      <c r="Y640" s="2" t="s">
        <v>7891</v>
      </c>
      <c r="Z640" s="2" t="s">
        <v>7891</v>
      </c>
      <c r="AA640" s="2" t="s">
        <v>7891</v>
      </c>
      <c r="AB640" s="2" t="s">
        <v>9533</v>
      </c>
      <c r="AC640" s="2" t="s">
        <v>7891</v>
      </c>
      <c r="AD640" s="2" t="s">
        <v>7891</v>
      </c>
      <c r="AE640" s="2" t="s">
        <v>7891</v>
      </c>
      <c r="AF640" s="2" t="s">
        <v>7891</v>
      </c>
      <c r="AG640" s="2" t="s">
        <v>7891</v>
      </c>
      <c r="AH640" s="2" t="s">
        <v>7891</v>
      </c>
      <c r="AI640" s="2" t="s">
        <v>7891</v>
      </c>
      <c r="AJ640" s="2" t="s">
        <v>7891</v>
      </c>
      <c r="AK640" s="2" t="s">
        <v>7891</v>
      </c>
      <c r="AL640" s="2" t="s">
        <v>7891</v>
      </c>
      <c r="AM640" s="2" t="s">
        <v>7891</v>
      </c>
      <c r="AN640" s="2" t="s">
        <v>7891</v>
      </c>
      <c r="AO640" s="2" t="s">
        <v>9534</v>
      </c>
      <c r="AP640" s="2" t="s">
        <v>9535</v>
      </c>
      <c r="AQ640" s="2" t="s">
        <v>7891</v>
      </c>
      <c r="AR640" s="2" t="s">
        <v>7891</v>
      </c>
      <c r="AS640" s="2" t="s">
        <v>7891</v>
      </c>
      <c r="AT640" s="2" t="s">
        <v>9452</v>
      </c>
      <c r="AU640" s="2">
        <v>2021</v>
      </c>
      <c r="AV640" s="2">
        <v>11</v>
      </c>
      <c r="AW640" s="2">
        <v>4</v>
      </c>
      <c r="AX640" s="2" t="s">
        <v>7891</v>
      </c>
      <c r="AY640" s="2" t="s">
        <v>7891</v>
      </c>
      <c r="AZ640" s="2" t="s">
        <v>7891</v>
      </c>
      <c r="BA640" s="2" t="s">
        <v>7891</v>
      </c>
      <c r="BB640" s="2">
        <v>424</v>
      </c>
      <c r="BC640" s="2">
        <v>434</v>
      </c>
      <c r="BD640" s="2" t="s">
        <v>7891</v>
      </c>
      <c r="BE640" s="2" t="s">
        <v>9536</v>
      </c>
      <c r="BF640" s="2" t="s">
        <v>7891</v>
      </c>
      <c r="BG640" s="2" t="s">
        <v>9417</v>
      </c>
      <c r="BH640" s="2" t="s">
        <v>7891</v>
      </c>
      <c r="BI640" s="2" t="s">
        <v>7891</v>
      </c>
      <c r="BJ640" s="2" t="s">
        <v>7891</v>
      </c>
      <c r="BK640" s="2" t="s">
        <v>7891</v>
      </c>
      <c r="BL640" s="2" t="s">
        <v>7891</v>
      </c>
      <c r="BM640" s="2">
        <v>33052182</v>
      </c>
      <c r="BN640" s="2" t="s">
        <v>7891</v>
      </c>
      <c r="BO640" s="2" t="s">
        <v>7891</v>
      </c>
      <c r="BP640" s="2" t="s">
        <v>7891</v>
      </c>
      <c r="BQ640" s="2" t="s">
        <v>7891</v>
      </c>
      <c r="BR640" s="2" t="s">
        <v>9537</v>
      </c>
    </row>
    <row r="641" spans="1:70" s="2" customFormat="1" ht="13" x14ac:dyDescent="0.3">
      <c r="A641" s="2" t="s">
        <v>3856</v>
      </c>
      <c r="B641" s="2" t="s">
        <v>2852</v>
      </c>
      <c r="C641" s="9">
        <v>2021</v>
      </c>
      <c r="D641" s="2" t="s">
        <v>2851</v>
      </c>
      <c r="F641" s="2" t="s">
        <v>2856</v>
      </c>
      <c r="H641" s="2" t="str">
        <f>"9780323858373"</f>
        <v>9780323858373</v>
      </c>
      <c r="I641" s="2" t="str">
        <f>"20210101"</f>
        <v>20210101</v>
      </c>
      <c r="M641" s="2">
        <v>477</v>
      </c>
      <c r="N641" s="2" t="s">
        <v>2853</v>
      </c>
      <c r="P641" s="2" t="s">
        <v>2854</v>
      </c>
      <c r="Q641" s="2" t="s">
        <v>2304</v>
      </c>
      <c r="R641" s="2" t="s">
        <v>2855</v>
      </c>
      <c r="T641" s="2" t="s">
        <v>2856</v>
      </c>
      <c r="U641" s="2" t="s">
        <v>2857</v>
      </c>
    </row>
    <row r="642" spans="1:70" s="2" customFormat="1" ht="13" x14ac:dyDescent="0.3">
      <c r="A642" s="2" t="s">
        <v>11407</v>
      </c>
      <c r="B642" s="2" t="s">
        <v>11448</v>
      </c>
      <c r="C642" s="9" t="s">
        <v>7891</v>
      </c>
      <c r="D642" s="2" t="s">
        <v>11449</v>
      </c>
      <c r="E642" s="2" t="s">
        <v>11450</v>
      </c>
      <c r="U642" s="2" t="s">
        <v>7891</v>
      </c>
      <c r="V642" s="2" t="s">
        <v>11451</v>
      </c>
      <c r="W642" s="2" t="s">
        <v>7891</v>
      </c>
      <c r="X642" s="2" t="s">
        <v>7891</v>
      </c>
      <c r="Y642" s="2" t="s">
        <v>7891</v>
      </c>
      <c r="Z642" s="2" t="s">
        <v>7891</v>
      </c>
      <c r="AA642" s="2" t="s">
        <v>7891</v>
      </c>
      <c r="AB642" s="2" t="s">
        <v>7891</v>
      </c>
      <c r="AC642" s="2" t="s">
        <v>7891</v>
      </c>
      <c r="AD642" s="2" t="s">
        <v>7891</v>
      </c>
      <c r="AE642" s="2" t="s">
        <v>7891</v>
      </c>
      <c r="AF642" s="2" t="s">
        <v>7891</v>
      </c>
      <c r="AG642" s="2" t="s">
        <v>7891</v>
      </c>
      <c r="AH642" s="2" t="s">
        <v>7891</v>
      </c>
      <c r="AI642" s="2" t="s">
        <v>7891</v>
      </c>
      <c r="AJ642" s="2" t="s">
        <v>7891</v>
      </c>
      <c r="AK642" s="2" t="s">
        <v>7891</v>
      </c>
      <c r="AL642" s="2" t="s">
        <v>7891</v>
      </c>
      <c r="AM642" s="2" t="s">
        <v>7891</v>
      </c>
      <c r="AN642" s="2" t="s">
        <v>7891</v>
      </c>
      <c r="AO642" s="2" t="s">
        <v>7891</v>
      </c>
      <c r="AP642" s="2" t="s">
        <v>11452</v>
      </c>
      <c r="AQ642" s="2" t="s">
        <v>7891</v>
      </c>
      <c r="AR642" s="2" t="s">
        <v>7891</v>
      </c>
      <c r="AS642" s="2" t="s">
        <v>7891</v>
      </c>
      <c r="AT642" s="2" t="s">
        <v>8907</v>
      </c>
      <c r="AU642" s="2">
        <v>2021</v>
      </c>
      <c r="AV642" s="2">
        <v>12</v>
      </c>
      <c r="AW642" s="2">
        <v>11</v>
      </c>
      <c r="AX642" s="2" t="s">
        <v>7891</v>
      </c>
      <c r="AY642" s="2" t="s">
        <v>7891</v>
      </c>
      <c r="AZ642" s="2" t="s">
        <v>7891</v>
      </c>
      <c r="BA642" s="2" t="s">
        <v>7891</v>
      </c>
      <c r="BB642" s="2" t="s">
        <v>7891</v>
      </c>
      <c r="BC642" s="2" t="s">
        <v>7891</v>
      </c>
      <c r="BD642" s="2">
        <v>908</v>
      </c>
      <c r="BE642" s="2" t="s">
        <v>7417</v>
      </c>
      <c r="BF642" s="2" t="s">
        <v>7891</v>
      </c>
      <c r="BG642" s="2" t="s">
        <v>7891</v>
      </c>
      <c r="BH642" s="2" t="s">
        <v>7891</v>
      </c>
      <c r="BI642" s="2" t="s">
        <v>7891</v>
      </c>
      <c r="BJ642" s="2" t="s">
        <v>7891</v>
      </c>
      <c r="BK642" s="2" t="s">
        <v>7891</v>
      </c>
      <c r="BL642" s="2" t="s">
        <v>7891</v>
      </c>
      <c r="BM642" s="2" t="s">
        <v>7891</v>
      </c>
      <c r="BN642" s="2" t="s">
        <v>7891</v>
      </c>
      <c r="BO642" s="2" t="s">
        <v>7891</v>
      </c>
      <c r="BP642" s="2" t="s">
        <v>7891</v>
      </c>
      <c r="BQ642" s="2" t="s">
        <v>7891</v>
      </c>
      <c r="BR642" s="2" t="s">
        <v>11453</v>
      </c>
    </row>
    <row r="643" spans="1:70" s="2" customFormat="1" ht="13" x14ac:dyDescent="0.3">
      <c r="A643" s="2" t="s">
        <v>11410</v>
      </c>
      <c r="B643" s="2" t="s">
        <v>11711</v>
      </c>
      <c r="C643" s="9" t="s">
        <v>7891</v>
      </c>
      <c r="D643" s="2" t="s">
        <v>11712</v>
      </c>
      <c r="E643" s="2" t="s">
        <v>11713</v>
      </c>
      <c r="U643" s="2" t="s">
        <v>7891</v>
      </c>
      <c r="V643" s="2" t="s">
        <v>11714</v>
      </c>
      <c r="W643" s="2" t="s">
        <v>7891</v>
      </c>
      <c r="X643" s="2" t="s">
        <v>7891</v>
      </c>
      <c r="Y643" s="2" t="s">
        <v>7891</v>
      </c>
      <c r="Z643" s="2" t="s">
        <v>7891</v>
      </c>
      <c r="AA643" s="2" t="s">
        <v>7891</v>
      </c>
      <c r="AB643" s="2" t="s">
        <v>11715</v>
      </c>
      <c r="AC643" s="2" t="s">
        <v>7891</v>
      </c>
      <c r="AD643" s="2" t="s">
        <v>7891</v>
      </c>
      <c r="AE643" s="2" t="s">
        <v>7891</v>
      </c>
      <c r="AF643" s="2" t="s">
        <v>7891</v>
      </c>
      <c r="AG643" s="2" t="s">
        <v>7891</v>
      </c>
      <c r="AH643" s="2" t="s">
        <v>7891</v>
      </c>
      <c r="AI643" s="2" t="s">
        <v>7891</v>
      </c>
      <c r="AJ643" s="2" t="s">
        <v>7891</v>
      </c>
      <c r="AK643" s="2" t="s">
        <v>7891</v>
      </c>
      <c r="AL643" s="2" t="s">
        <v>7891</v>
      </c>
      <c r="AM643" s="2" t="s">
        <v>7891</v>
      </c>
      <c r="AN643" s="2" t="s">
        <v>7891</v>
      </c>
      <c r="AO643" s="2" t="s">
        <v>11716</v>
      </c>
      <c r="AP643" s="2" t="s">
        <v>11717</v>
      </c>
      <c r="AQ643" s="2" t="s">
        <v>7891</v>
      </c>
      <c r="AR643" s="2" t="s">
        <v>7891</v>
      </c>
      <c r="AS643" s="2" t="s">
        <v>7891</v>
      </c>
      <c r="AT643" s="2" t="s">
        <v>7924</v>
      </c>
      <c r="AU643" s="2">
        <v>2020</v>
      </c>
      <c r="AV643" s="2">
        <v>12</v>
      </c>
      <c r="AW643" s="2">
        <v>3</v>
      </c>
      <c r="AX643" s="2" t="s">
        <v>7891</v>
      </c>
      <c r="AY643" s="2" t="s">
        <v>7891</v>
      </c>
      <c r="AZ643" s="2" t="s">
        <v>7891</v>
      </c>
      <c r="BA643" s="2" t="s">
        <v>7891</v>
      </c>
      <c r="BB643" s="2">
        <v>72</v>
      </c>
      <c r="BC643" s="2">
        <v>76</v>
      </c>
      <c r="BD643" s="2" t="s">
        <v>7891</v>
      </c>
      <c r="BE643" s="2" t="s">
        <v>11718</v>
      </c>
      <c r="BF643" s="2" t="s">
        <v>7891</v>
      </c>
      <c r="BG643" s="2" t="s">
        <v>7891</v>
      </c>
      <c r="BH643" s="2" t="s">
        <v>7891</v>
      </c>
      <c r="BI643" s="2" t="s">
        <v>7891</v>
      </c>
      <c r="BJ643" s="2" t="s">
        <v>7891</v>
      </c>
      <c r="BK643" s="2" t="s">
        <v>7891</v>
      </c>
      <c r="BL643" s="2" t="s">
        <v>7891</v>
      </c>
      <c r="BM643" s="2">
        <v>33114276</v>
      </c>
      <c r="BN643" s="2" t="s">
        <v>7891</v>
      </c>
      <c r="BO643" s="2" t="s">
        <v>7891</v>
      </c>
      <c r="BP643" s="2" t="s">
        <v>7891</v>
      </c>
      <c r="BQ643" s="2" t="s">
        <v>7891</v>
      </c>
      <c r="BR643" s="2" t="s">
        <v>11719</v>
      </c>
    </row>
    <row r="644" spans="1:70" s="2" customFormat="1" ht="13" x14ac:dyDescent="0.3">
      <c r="A644" s="2" t="s">
        <v>1970</v>
      </c>
      <c r="B644" s="2" t="s">
        <v>1944</v>
      </c>
      <c r="C644" s="10">
        <v>2021</v>
      </c>
      <c r="D644" s="2" t="s">
        <v>1943</v>
      </c>
      <c r="E644" s="2" t="s">
        <v>1945</v>
      </c>
      <c r="F644" s="2" t="s">
        <v>1948</v>
      </c>
      <c r="G644" s="2" t="str">
        <f>"14992671"</f>
        <v>14992671</v>
      </c>
      <c r="I644" s="2" t="str">
        <f>"Jul2021"</f>
        <v>Jul2021</v>
      </c>
      <c r="J644" s="2">
        <v>45</v>
      </c>
      <c r="K644" s="2">
        <v>5</v>
      </c>
      <c r="L644" s="2">
        <v>411</v>
      </c>
      <c r="M644" s="2">
        <v>6</v>
      </c>
      <c r="N644" s="2">
        <v>151121737</v>
      </c>
      <c r="O644" s="2" t="s">
        <v>1946</v>
      </c>
      <c r="P644" s="2" t="s">
        <v>449</v>
      </c>
      <c r="Q644" s="2" t="s">
        <v>442</v>
      </c>
      <c r="R644" s="2" t="s">
        <v>1947</v>
      </c>
      <c r="U644" s="2" t="s">
        <v>1949</v>
      </c>
    </row>
    <row r="645" spans="1:70" s="2" customFormat="1" ht="13" x14ac:dyDescent="0.3">
      <c r="A645" s="2" t="s">
        <v>3856</v>
      </c>
      <c r="B645" s="2" t="s">
        <v>2256</v>
      </c>
      <c r="C645" s="9">
        <v>2021</v>
      </c>
      <c r="D645" s="2" t="s">
        <v>2255</v>
      </c>
      <c r="E645" s="2" t="s">
        <v>2257</v>
      </c>
      <c r="F645" s="2" t="s">
        <v>2262</v>
      </c>
      <c r="G645" s="2" t="str">
        <f>"00219762"</f>
        <v>00219762</v>
      </c>
      <c r="I645" s="2" t="str">
        <f>"20210701"</f>
        <v>20210701</v>
      </c>
      <c r="J645" s="2">
        <v>77</v>
      </c>
      <c r="K645" s="2">
        <v>7</v>
      </c>
      <c r="L645" s="2">
        <v>1614</v>
      </c>
      <c r="M645" s="2">
        <v>15</v>
      </c>
      <c r="N645" s="2" t="s">
        <v>2258</v>
      </c>
      <c r="O645" s="2" t="s">
        <v>2259</v>
      </c>
      <c r="P645" s="2" t="s">
        <v>2260</v>
      </c>
      <c r="Q645" s="2" t="s">
        <v>1495</v>
      </c>
      <c r="R645" s="2" t="s">
        <v>2261</v>
      </c>
      <c r="T645" s="2" t="s">
        <v>2262</v>
      </c>
      <c r="U645" s="2" t="s">
        <v>2263</v>
      </c>
    </row>
    <row r="646" spans="1:70" s="2" customFormat="1" ht="13" x14ac:dyDescent="0.3">
      <c r="A646" s="2" t="s">
        <v>11404</v>
      </c>
      <c r="B646" s="2" t="s">
        <v>10810</v>
      </c>
      <c r="C646" s="9" t="s">
        <v>7891</v>
      </c>
      <c r="D646" s="2" t="s">
        <v>4733</v>
      </c>
      <c r="E646" s="2" t="s">
        <v>10811</v>
      </c>
      <c r="U646" s="2" t="s">
        <v>7891</v>
      </c>
      <c r="V646" s="2" t="s">
        <v>10812</v>
      </c>
      <c r="W646" s="2" t="s">
        <v>7891</v>
      </c>
      <c r="X646" s="2" t="s">
        <v>7891</v>
      </c>
      <c r="Y646" s="2" t="s">
        <v>7891</v>
      </c>
      <c r="Z646" s="2" t="s">
        <v>7891</v>
      </c>
      <c r="AA646" s="2" t="s">
        <v>7891</v>
      </c>
      <c r="AB646" s="2" t="s">
        <v>7891</v>
      </c>
      <c r="AC646" s="2" t="s">
        <v>7891</v>
      </c>
      <c r="AD646" s="2" t="s">
        <v>7891</v>
      </c>
      <c r="AE646" s="2" t="s">
        <v>7891</v>
      </c>
      <c r="AF646" s="2" t="s">
        <v>7891</v>
      </c>
      <c r="AG646" s="2" t="s">
        <v>7891</v>
      </c>
      <c r="AH646" s="2" t="s">
        <v>7891</v>
      </c>
      <c r="AI646" s="2" t="s">
        <v>7891</v>
      </c>
      <c r="AJ646" s="2" t="s">
        <v>7891</v>
      </c>
      <c r="AK646" s="2" t="s">
        <v>7891</v>
      </c>
      <c r="AL646" s="2" t="s">
        <v>7891</v>
      </c>
      <c r="AM646" s="2" t="s">
        <v>7891</v>
      </c>
      <c r="AN646" s="2" t="s">
        <v>7891</v>
      </c>
      <c r="AO646" s="2" t="s">
        <v>10813</v>
      </c>
      <c r="AP646" s="2" t="s">
        <v>7891</v>
      </c>
      <c r="AQ646" s="2" t="s">
        <v>7891</v>
      </c>
      <c r="AR646" s="2" t="s">
        <v>7891</v>
      </c>
      <c r="AS646" s="2" t="s">
        <v>7891</v>
      </c>
      <c r="AT646" s="2" t="s">
        <v>10814</v>
      </c>
      <c r="AU646" s="2">
        <v>2020</v>
      </c>
      <c r="AV646" s="2">
        <v>10</v>
      </c>
      <c r="AW646" s="2" t="s">
        <v>7891</v>
      </c>
      <c r="AX646" s="2" t="s">
        <v>7891</v>
      </c>
      <c r="AY646" s="2" t="s">
        <v>7891</v>
      </c>
      <c r="AZ646" s="2" t="s">
        <v>7891</v>
      </c>
      <c r="BA646" s="2" t="s">
        <v>7891</v>
      </c>
      <c r="BB646" s="2" t="s">
        <v>7891</v>
      </c>
      <c r="BC646" s="2" t="s">
        <v>7891</v>
      </c>
      <c r="BD646" s="2">
        <v>605380</v>
      </c>
      <c r="BE646" s="2" t="s">
        <v>4739</v>
      </c>
      <c r="BF646" s="2" t="s">
        <v>7891</v>
      </c>
      <c r="BG646" s="2" t="s">
        <v>7891</v>
      </c>
      <c r="BH646" s="2" t="s">
        <v>7891</v>
      </c>
      <c r="BI646" s="2" t="s">
        <v>7891</v>
      </c>
      <c r="BJ646" s="2" t="s">
        <v>7891</v>
      </c>
      <c r="BK646" s="2" t="s">
        <v>7891</v>
      </c>
      <c r="BL646" s="2" t="s">
        <v>7891</v>
      </c>
      <c r="BM646" s="2">
        <v>33381459</v>
      </c>
      <c r="BN646" s="2" t="s">
        <v>7891</v>
      </c>
      <c r="BO646" s="2" t="s">
        <v>7891</v>
      </c>
      <c r="BP646" s="2" t="s">
        <v>7891</v>
      </c>
      <c r="BQ646" s="2" t="s">
        <v>7891</v>
      </c>
      <c r="BR646" s="2" t="s">
        <v>10815</v>
      </c>
    </row>
    <row r="647" spans="1:70" s="2" customFormat="1" ht="13" x14ac:dyDescent="0.3">
      <c r="A647" s="2" t="s">
        <v>1827</v>
      </c>
      <c r="B647" s="2" t="s">
        <v>534</v>
      </c>
      <c r="C647" s="10">
        <v>2021</v>
      </c>
      <c r="D647" s="2" t="s">
        <v>533</v>
      </c>
      <c r="E647" s="2" t="s">
        <v>535</v>
      </c>
      <c r="G647" s="2" t="str">
        <f>"00266388"</f>
        <v>00266388</v>
      </c>
      <c r="I647" s="2" t="str">
        <f>"Spring2021"</f>
        <v>Spring2021</v>
      </c>
      <c r="J647" s="2">
        <v>83</v>
      </c>
      <c r="K647" s="2">
        <v>1</v>
      </c>
      <c r="L647" s="2">
        <v>1</v>
      </c>
      <c r="M647" s="2">
        <v>2</v>
      </c>
      <c r="N647" s="2">
        <v>149134185</v>
      </c>
      <c r="P647" s="2" t="s">
        <v>536</v>
      </c>
      <c r="Q647" s="2" t="s">
        <v>537</v>
      </c>
      <c r="R647" s="2" t="s">
        <v>538</v>
      </c>
      <c r="U647" s="2" t="s">
        <v>539</v>
      </c>
    </row>
    <row r="648" spans="1:70" s="2" customFormat="1" ht="13" x14ac:dyDescent="0.3">
      <c r="A648" s="2" t="s">
        <v>3856</v>
      </c>
      <c r="B648" s="2" t="s">
        <v>2950</v>
      </c>
      <c r="C648" s="9">
        <v>2020</v>
      </c>
      <c r="D648" s="2" t="s">
        <v>2949</v>
      </c>
      <c r="E648" s="2" t="s">
        <v>2451</v>
      </c>
      <c r="F648" s="2" t="s">
        <v>2954</v>
      </c>
      <c r="G648" s="2" t="str">
        <f>"00223956"</f>
        <v>00223956</v>
      </c>
      <c r="I648" s="2" t="str">
        <f>"20201101"</f>
        <v>20201101</v>
      </c>
      <c r="J648" s="2">
        <v>130</v>
      </c>
      <c r="L648" s="2">
        <v>218</v>
      </c>
      <c r="M648" s="2">
        <v>6</v>
      </c>
      <c r="N648" s="2" t="s">
        <v>2951</v>
      </c>
      <c r="O648" s="2" t="s">
        <v>2952</v>
      </c>
      <c r="P648" s="2" t="s">
        <v>2124</v>
      </c>
      <c r="Q648" s="2" t="s">
        <v>1495</v>
      </c>
      <c r="R648" s="2" t="s">
        <v>2953</v>
      </c>
      <c r="T648" s="2" t="s">
        <v>2954</v>
      </c>
      <c r="U648" s="2" t="s">
        <v>2955</v>
      </c>
    </row>
    <row r="649" spans="1:70" s="2" customFormat="1" ht="13" x14ac:dyDescent="0.3">
      <c r="A649" s="2" t="s">
        <v>11404</v>
      </c>
      <c r="B649" s="2" t="s">
        <v>10656</v>
      </c>
      <c r="C649" s="9" t="s">
        <v>7891</v>
      </c>
      <c r="D649" s="2" t="s">
        <v>10657</v>
      </c>
      <c r="E649" s="2" t="s">
        <v>10496</v>
      </c>
      <c r="U649" s="2" t="s">
        <v>7891</v>
      </c>
      <c r="V649" s="2" t="s">
        <v>10658</v>
      </c>
      <c r="W649" s="2" t="s">
        <v>7891</v>
      </c>
      <c r="X649" s="2" t="s">
        <v>7891</v>
      </c>
      <c r="Y649" s="2" t="s">
        <v>7891</v>
      </c>
      <c r="Z649" s="2" t="s">
        <v>7891</v>
      </c>
      <c r="AA649" s="2" t="s">
        <v>7891</v>
      </c>
      <c r="AB649" s="2" t="s">
        <v>7891</v>
      </c>
      <c r="AC649" s="2" t="s">
        <v>7891</v>
      </c>
      <c r="AD649" s="2" t="s">
        <v>7891</v>
      </c>
      <c r="AE649" s="2" t="s">
        <v>7891</v>
      </c>
      <c r="AF649" s="2" t="s">
        <v>7891</v>
      </c>
      <c r="AG649" s="2" t="s">
        <v>7891</v>
      </c>
      <c r="AH649" s="2" t="s">
        <v>7891</v>
      </c>
      <c r="AI649" s="2" t="s">
        <v>7891</v>
      </c>
      <c r="AJ649" s="2" t="s">
        <v>7891</v>
      </c>
      <c r="AK649" s="2" t="s">
        <v>7891</v>
      </c>
      <c r="AL649" s="2" t="s">
        <v>7891</v>
      </c>
      <c r="AM649" s="2" t="s">
        <v>7891</v>
      </c>
      <c r="AN649" s="2" t="s">
        <v>7891</v>
      </c>
      <c r="AO649" s="2" t="s">
        <v>10500</v>
      </c>
      <c r="AP649" s="2" t="s">
        <v>7891</v>
      </c>
      <c r="AQ649" s="2" t="s">
        <v>7891</v>
      </c>
      <c r="AR649" s="2" t="s">
        <v>7891</v>
      </c>
      <c r="AS649" s="2" t="s">
        <v>7891</v>
      </c>
      <c r="AT649" s="2" t="s">
        <v>7891</v>
      </c>
      <c r="AU649" s="2">
        <v>2021</v>
      </c>
      <c r="AV649" s="2">
        <v>12</v>
      </c>
      <c r="AW649" s="2">
        <v>3</v>
      </c>
      <c r="AX649" s="2" t="s">
        <v>7891</v>
      </c>
      <c r="AY649" s="2" t="s">
        <v>7891</v>
      </c>
      <c r="AZ649" s="2" t="s">
        <v>7891</v>
      </c>
      <c r="BA649" s="2" t="s">
        <v>7891</v>
      </c>
      <c r="BB649" s="2">
        <v>88</v>
      </c>
      <c r="BC649" s="2">
        <v>113</v>
      </c>
      <c r="BD649" s="2" t="s">
        <v>7891</v>
      </c>
      <c r="BE649" s="2" t="s">
        <v>10659</v>
      </c>
      <c r="BF649" s="2" t="s">
        <v>7891</v>
      </c>
      <c r="BG649" s="2" t="s">
        <v>7891</v>
      </c>
      <c r="BH649" s="2" t="s">
        <v>7891</v>
      </c>
      <c r="BI649" s="2" t="s">
        <v>7891</v>
      </c>
      <c r="BJ649" s="2" t="s">
        <v>7891</v>
      </c>
      <c r="BK649" s="2" t="s">
        <v>7891</v>
      </c>
      <c r="BL649" s="2" t="s">
        <v>7891</v>
      </c>
      <c r="BM649" s="2" t="s">
        <v>7891</v>
      </c>
      <c r="BN649" s="2" t="s">
        <v>7891</v>
      </c>
      <c r="BO649" s="2" t="s">
        <v>7891</v>
      </c>
      <c r="BP649" s="2" t="s">
        <v>7891</v>
      </c>
      <c r="BQ649" s="2" t="s">
        <v>7891</v>
      </c>
      <c r="BR649" s="2" t="s">
        <v>10660</v>
      </c>
    </row>
    <row r="650" spans="1:70" s="2" customFormat="1" ht="13" x14ac:dyDescent="0.3">
      <c r="A650" s="2" t="s">
        <v>11404</v>
      </c>
      <c r="B650" s="2" t="s">
        <v>8917</v>
      </c>
      <c r="C650" s="9" t="s">
        <v>7891</v>
      </c>
      <c r="D650" s="2" t="s">
        <v>8918</v>
      </c>
      <c r="E650" s="2" t="s">
        <v>8919</v>
      </c>
      <c r="U650" s="2" t="s">
        <v>7891</v>
      </c>
      <c r="V650" s="2" t="s">
        <v>8920</v>
      </c>
      <c r="W650" s="2" t="s">
        <v>7891</v>
      </c>
      <c r="X650" s="2" t="s">
        <v>7891</v>
      </c>
      <c r="Y650" s="2" t="s">
        <v>7891</v>
      </c>
      <c r="Z650" s="2" t="s">
        <v>7891</v>
      </c>
      <c r="AA650" s="2" t="s">
        <v>7891</v>
      </c>
      <c r="AB650" s="2" t="s">
        <v>7891</v>
      </c>
      <c r="AC650" s="2" t="s">
        <v>7891</v>
      </c>
      <c r="AD650" s="2" t="s">
        <v>7891</v>
      </c>
      <c r="AE650" s="2" t="s">
        <v>7891</v>
      </c>
      <c r="AF650" s="2" t="s">
        <v>7891</v>
      </c>
      <c r="AG650" s="2" t="s">
        <v>7891</v>
      </c>
      <c r="AH650" s="2" t="s">
        <v>7891</v>
      </c>
      <c r="AI650" s="2" t="s">
        <v>7891</v>
      </c>
      <c r="AJ650" s="2" t="s">
        <v>7891</v>
      </c>
      <c r="AK650" s="2" t="s">
        <v>7891</v>
      </c>
      <c r="AL650" s="2" t="s">
        <v>7891</v>
      </c>
      <c r="AM650" s="2" t="s">
        <v>7891</v>
      </c>
      <c r="AN650" s="2" t="s">
        <v>7891</v>
      </c>
      <c r="AO650" s="2" t="s">
        <v>8921</v>
      </c>
      <c r="AP650" s="2" t="s">
        <v>8922</v>
      </c>
      <c r="AQ650" s="2" t="s">
        <v>7891</v>
      </c>
      <c r="AR650" s="2" t="s">
        <v>7891</v>
      </c>
      <c r="AS650" s="2" t="s">
        <v>7891</v>
      </c>
      <c r="AT650" s="2" t="s">
        <v>8923</v>
      </c>
      <c r="AU650" s="2">
        <v>2021</v>
      </c>
      <c r="AV650" s="2">
        <v>15</v>
      </c>
      <c r="AW650" s="2" t="s">
        <v>8924</v>
      </c>
      <c r="AX650" s="2" t="s">
        <v>7891</v>
      </c>
      <c r="AY650" s="2" t="s">
        <v>7891</v>
      </c>
      <c r="AZ650" s="2" t="s">
        <v>8545</v>
      </c>
      <c r="BA650" s="2" t="s">
        <v>7891</v>
      </c>
      <c r="BB650" s="2">
        <v>158</v>
      </c>
      <c r="BC650" s="2">
        <v>163</v>
      </c>
      <c r="BD650" s="2" t="s">
        <v>8925</v>
      </c>
      <c r="BE650" s="2" t="s">
        <v>8926</v>
      </c>
      <c r="BF650" s="2" t="s">
        <v>7891</v>
      </c>
      <c r="BG650" s="2" t="s">
        <v>7925</v>
      </c>
      <c r="BH650" s="2" t="s">
        <v>7891</v>
      </c>
      <c r="BI650" s="2" t="s">
        <v>7891</v>
      </c>
      <c r="BJ650" s="2" t="s">
        <v>7891</v>
      </c>
      <c r="BK650" s="2" t="s">
        <v>7891</v>
      </c>
      <c r="BL650" s="2" t="s">
        <v>7891</v>
      </c>
      <c r="BM650" s="2" t="s">
        <v>7891</v>
      </c>
      <c r="BN650" s="2" t="s">
        <v>7891</v>
      </c>
      <c r="BO650" s="2" t="s">
        <v>7891</v>
      </c>
      <c r="BP650" s="2" t="s">
        <v>7891</v>
      </c>
      <c r="BQ650" s="2" t="s">
        <v>7891</v>
      </c>
      <c r="BR650" s="2" t="s">
        <v>8927</v>
      </c>
    </row>
    <row r="651" spans="1:70" s="2" customFormat="1" ht="13" x14ac:dyDescent="0.3">
      <c r="A651" s="2" t="s">
        <v>6816</v>
      </c>
      <c r="B651" s="2" t="s">
        <v>6494</v>
      </c>
      <c r="C651" s="9">
        <v>2022</v>
      </c>
      <c r="D651" s="2" t="s">
        <v>6493</v>
      </c>
      <c r="E651" s="2" t="s">
        <v>6497</v>
      </c>
      <c r="G651" s="2" t="s">
        <v>6495</v>
      </c>
      <c r="H651" s="2" t="s">
        <v>6496</v>
      </c>
      <c r="K651" s="11">
        <v>44642</v>
      </c>
      <c r="L651" s="2" t="s">
        <v>6498</v>
      </c>
      <c r="N651" s="2" t="s">
        <v>6499</v>
      </c>
    </row>
    <row r="652" spans="1:70" s="2" customFormat="1" ht="13" x14ac:dyDescent="0.3">
      <c r="A652" s="2" t="s">
        <v>1827</v>
      </c>
      <c r="B652" s="2" t="s">
        <v>845</v>
      </c>
      <c r="C652" s="10">
        <v>2021</v>
      </c>
      <c r="D652" s="2" t="s">
        <v>844</v>
      </c>
      <c r="E652" s="2" t="s">
        <v>846</v>
      </c>
      <c r="F652" s="2" t="s">
        <v>848</v>
      </c>
      <c r="G652" s="2" t="str">
        <f>"15718883"</f>
        <v>15718883</v>
      </c>
      <c r="I652" s="2" t="str">
        <f>"Jul-Dec2021"</f>
        <v>Jul-Dec2021</v>
      </c>
      <c r="J652" s="2">
        <v>19</v>
      </c>
      <c r="K652" s="2">
        <v>2</v>
      </c>
      <c r="L652" s="2">
        <v>1</v>
      </c>
      <c r="M652" s="2">
        <v>9</v>
      </c>
      <c r="N652" s="2">
        <v>154905285</v>
      </c>
      <c r="P652" s="2" t="s">
        <v>767</v>
      </c>
      <c r="Q652" s="2" t="s">
        <v>442</v>
      </c>
      <c r="R652" s="2" t="s">
        <v>847</v>
      </c>
      <c r="U652" s="2" t="s">
        <v>849</v>
      </c>
    </row>
    <row r="653" spans="1:70" s="2" customFormat="1" ht="13" x14ac:dyDescent="0.3">
      <c r="A653" s="2" t="s">
        <v>6816</v>
      </c>
      <c r="B653" s="2" t="s">
        <v>4373</v>
      </c>
      <c r="C653" s="9">
        <v>2022</v>
      </c>
      <c r="D653" s="2" t="s">
        <v>4372</v>
      </c>
      <c r="E653" s="2" t="s">
        <v>4157</v>
      </c>
      <c r="G653" s="2" t="s">
        <v>4374</v>
      </c>
      <c r="H653" s="2" t="s">
        <v>4375</v>
      </c>
      <c r="K653" s="11">
        <v>44689</v>
      </c>
    </row>
    <row r="654" spans="1:70" s="2" customFormat="1" ht="13" x14ac:dyDescent="0.3">
      <c r="A654" s="2" t="s">
        <v>7738</v>
      </c>
      <c r="B654" s="2" t="s">
        <v>7709</v>
      </c>
      <c r="C654" s="9">
        <v>2021</v>
      </c>
      <c r="D654" s="2" t="s">
        <v>7710</v>
      </c>
      <c r="E654" s="2" t="s">
        <v>7711</v>
      </c>
      <c r="G654" s="2">
        <v>7</v>
      </c>
      <c r="H654" s="2">
        <v>1</v>
      </c>
      <c r="J654" s="2">
        <v>11</v>
      </c>
      <c r="K654" s="2">
        <v>38</v>
      </c>
      <c r="M654" s="2">
        <v>2</v>
      </c>
      <c r="N654" s="2" t="s">
        <v>7712</v>
      </c>
      <c r="O654" s="2" t="s">
        <v>7713</v>
      </c>
      <c r="P654" s="2" t="s">
        <v>467</v>
      </c>
      <c r="Q654" s="2" t="s">
        <v>7218</v>
      </c>
      <c r="S654" s="2" t="s">
        <v>7219</v>
      </c>
      <c r="T654" s="2" t="s">
        <v>7714</v>
      </c>
    </row>
    <row r="655" spans="1:70" s="2" customFormat="1" ht="13" x14ac:dyDescent="0.3">
      <c r="A655" s="2" t="s">
        <v>1922</v>
      </c>
      <c r="B655" s="2" t="s">
        <v>1917</v>
      </c>
      <c r="C655" s="10">
        <v>2021</v>
      </c>
      <c r="D655" s="2" t="s">
        <v>1916</v>
      </c>
      <c r="E655" s="2" t="s">
        <v>154</v>
      </c>
      <c r="F655" s="2" t="s">
        <v>1920</v>
      </c>
      <c r="G655" s="2" t="str">
        <f>"1054139X"</f>
        <v>1054139X</v>
      </c>
      <c r="I655" s="2" t="str">
        <f>"Mar2021"</f>
        <v>Mar2021</v>
      </c>
      <c r="J655" s="2">
        <v>68</v>
      </c>
      <c r="K655" s="2">
        <v>3</v>
      </c>
      <c r="L655" s="2">
        <v>464</v>
      </c>
      <c r="M655" s="2">
        <v>8</v>
      </c>
      <c r="N655" s="2">
        <v>148596408</v>
      </c>
      <c r="O655" s="2" t="s">
        <v>1918</v>
      </c>
      <c r="P655" s="2" t="s">
        <v>449</v>
      </c>
      <c r="Q655" s="2" t="s">
        <v>442</v>
      </c>
      <c r="R655" s="2" t="s">
        <v>1919</v>
      </c>
      <c r="U655" s="2" t="s">
        <v>1921</v>
      </c>
    </row>
    <row r="656" spans="1:70" s="2" customFormat="1" ht="13" x14ac:dyDescent="0.3">
      <c r="A656" s="2" t="s">
        <v>1827</v>
      </c>
      <c r="B656" s="2" t="s">
        <v>759</v>
      </c>
      <c r="C656" s="10" t="str">
        <f>"2022"</f>
        <v>2022</v>
      </c>
      <c r="D656" s="2" t="s">
        <v>758</v>
      </c>
      <c r="E656" s="2" t="s">
        <v>760</v>
      </c>
      <c r="G656" s="2" t="str">
        <f>"8750846X"</f>
        <v>8750846X</v>
      </c>
      <c r="I656" s="2" t="str">
        <f>"May2022"</f>
        <v>May2022</v>
      </c>
      <c r="J656" s="2">
        <v>122</v>
      </c>
      <c r="K656" s="2">
        <v>2</v>
      </c>
      <c r="L656" s="2">
        <v>12</v>
      </c>
      <c r="M656" s="2">
        <v>2</v>
      </c>
      <c r="N656" s="2">
        <v>156887347</v>
      </c>
      <c r="P656" s="2" t="s">
        <v>761</v>
      </c>
      <c r="Q656" s="2" t="s">
        <v>467</v>
      </c>
      <c r="U656" s="2" t="s">
        <v>762</v>
      </c>
    </row>
    <row r="657" spans="1:70" s="2" customFormat="1" ht="13" x14ac:dyDescent="0.3">
      <c r="A657" s="2" t="s">
        <v>6816</v>
      </c>
      <c r="B657" s="2" t="s">
        <v>4188</v>
      </c>
      <c r="C657" s="9">
        <v>2022</v>
      </c>
      <c r="D657" s="2" t="s">
        <v>4187</v>
      </c>
      <c r="E657" s="2" t="s">
        <v>4191</v>
      </c>
      <c r="G657" s="2" t="s">
        <v>4189</v>
      </c>
      <c r="H657" s="2" t="s">
        <v>4190</v>
      </c>
      <c r="K657" s="11">
        <v>44534</v>
      </c>
      <c r="L657" s="2" t="s">
        <v>4192</v>
      </c>
      <c r="M657" s="2" t="s">
        <v>4193</v>
      </c>
      <c r="N657" s="2" t="s">
        <v>4194</v>
      </c>
    </row>
    <row r="658" spans="1:70" s="2" customFormat="1" ht="13" x14ac:dyDescent="0.3">
      <c r="A658" s="2" t="s">
        <v>6816</v>
      </c>
      <c r="B658" s="2" t="s">
        <v>6119</v>
      </c>
      <c r="C658" s="9">
        <v>2022</v>
      </c>
      <c r="D658" s="2" t="s">
        <v>6118</v>
      </c>
      <c r="E658" s="2" t="s">
        <v>4538</v>
      </c>
      <c r="G658" s="2" t="s">
        <v>6120</v>
      </c>
      <c r="H658" s="2" t="s">
        <v>6121</v>
      </c>
      <c r="K658" s="11">
        <v>44687</v>
      </c>
      <c r="N658" s="2" t="s">
        <v>6122</v>
      </c>
    </row>
    <row r="659" spans="1:70" s="2" customFormat="1" ht="13" x14ac:dyDescent="0.3">
      <c r="A659" s="2" t="s">
        <v>6816</v>
      </c>
      <c r="B659" s="2" t="s">
        <v>5206</v>
      </c>
      <c r="C659" s="9">
        <v>2021</v>
      </c>
      <c r="D659" s="2" t="s">
        <v>5205</v>
      </c>
      <c r="E659" s="2" t="s">
        <v>5209</v>
      </c>
      <c r="G659" s="2" t="s">
        <v>5207</v>
      </c>
      <c r="H659" s="2" t="s">
        <v>5208</v>
      </c>
      <c r="K659" s="11">
        <v>44464</v>
      </c>
      <c r="L659" s="2" t="s">
        <v>5210</v>
      </c>
      <c r="N659" s="2" t="s">
        <v>5211</v>
      </c>
    </row>
    <row r="660" spans="1:70" s="2" customFormat="1" ht="13" x14ac:dyDescent="0.3">
      <c r="A660" s="2" t="s">
        <v>11404</v>
      </c>
      <c r="B660" s="2" t="s">
        <v>8826</v>
      </c>
      <c r="C660" s="9" t="s">
        <v>7891</v>
      </c>
      <c r="D660" s="2" t="s">
        <v>8827</v>
      </c>
      <c r="E660" s="2" t="s">
        <v>8255</v>
      </c>
      <c r="U660" s="2" t="s">
        <v>7891</v>
      </c>
      <c r="V660" s="2" t="s">
        <v>8828</v>
      </c>
      <c r="W660" s="2" t="s">
        <v>7891</v>
      </c>
      <c r="X660" s="2" t="s">
        <v>7891</v>
      </c>
      <c r="Y660" s="2" t="s">
        <v>7891</v>
      </c>
      <c r="Z660" s="2" t="s">
        <v>7891</v>
      </c>
      <c r="AA660" s="2" t="s">
        <v>7891</v>
      </c>
      <c r="AB660" s="2" t="s">
        <v>8829</v>
      </c>
      <c r="AC660" s="2" t="s">
        <v>7891</v>
      </c>
      <c r="AD660" s="2" t="s">
        <v>7891</v>
      </c>
      <c r="AE660" s="2" t="s">
        <v>7891</v>
      </c>
      <c r="AF660" s="2" t="s">
        <v>7891</v>
      </c>
      <c r="AG660" s="2" t="s">
        <v>7891</v>
      </c>
      <c r="AH660" s="2" t="s">
        <v>7891</v>
      </c>
      <c r="AI660" s="2" t="s">
        <v>7891</v>
      </c>
      <c r="AJ660" s="2" t="s">
        <v>7891</v>
      </c>
      <c r="AK660" s="2" t="s">
        <v>7891</v>
      </c>
      <c r="AL660" s="2" t="s">
        <v>7891</v>
      </c>
      <c r="AM660" s="2" t="s">
        <v>7891</v>
      </c>
      <c r="AN660" s="2" t="s">
        <v>7891</v>
      </c>
      <c r="AO660" s="2" t="s">
        <v>8259</v>
      </c>
      <c r="AP660" s="2" t="s">
        <v>7891</v>
      </c>
      <c r="AQ660" s="2" t="s">
        <v>7891</v>
      </c>
      <c r="AR660" s="2" t="s">
        <v>7891</v>
      </c>
      <c r="AS660" s="2" t="s">
        <v>7891</v>
      </c>
      <c r="AT660" s="2" t="s">
        <v>8830</v>
      </c>
      <c r="AU660" s="2">
        <v>2021</v>
      </c>
      <c r="AV660" s="2">
        <v>12</v>
      </c>
      <c r="AW660" s="2" t="s">
        <v>7891</v>
      </c>
      <c r="AX660" s="2" t="s">
        <v>7891</v>
      </c>
      <c r="AY660" s="2" t="s">
        <v>7891</v>
      </c>
      <c r="AZ660" s="2" t="s">
        <v>7891</v>
      </c>
      <c r="BA660" s="2" t="s">
        <v>7891</v>
      </c>
      <c r="BB660" s="2" t="s">
        <v>7891</v>
      </c>
      <c r="BC660" s="2" t="s">
        <v>7891</v>
      </c>
      <c r="BD660" s="2">
        <v>710338</v>
      </c>
      <c r="BE660" s="2" t="s">
        <v>8831</v>
      </c>
      <c r="BF660" s="2" t="s">
        <v>7891</v>
      </c>
      <c r="BG660" s="2" t="s">
        <v>7891</v>
      </c>
      <c r="BH660" s="2" t="s">
        <v>7891</v>
      </c>
      <c r="BI660" s="2" t="s">
        <v>7891</v>
      </c>
      <c r="BJ660" s="2" t="s">
        <v>7891</v>
      </c>
      <c r="BK660" s="2" t="s">
        <v>7891</v>
      </c>
      <c r="BL660" s="2" t="s">
        <v>7891</v>
      </c>
      <c r="BM660" s="2">
        <v>34899408</v>
      </c>
      <c r="BN660" s="2" t="s">
        <v>7891</v>
      </c>
      <c r="BO660" s="2" t="s">
        <v>7891</v>
      </c>
      <c r="BP660" s="2" t="s">
        <v>7891</v>
      </c>
      <c r="BQ660" s="2" t="s">
        <v>7891</v>
      </c>
      <c r="BR660" s="2" t="s">
        <v>8832</v>
      </c>
    </row>
    <row r="661" spans="1:70" s="2" customFormat="1" ht="13" x14ac:dyDescent="0.3">
      <c r="A661" s="2" t="s">
        <v>3856</v>
      </c>
      <c r="B661" s="2" t="s">
        <v>3024</v>
      </c>
      <c r="C661" s="9">
        <v>2022</v>
      </c>
      <c r="D661" s="2" t="s">
        <v>3023</v>
      </c>
      <c r="E661" s="2" t="s">
        <v>2034</v>
      </c>
      <c r="F661" s="2" t="s">
        <v>3027</v>
      </c>
      <c r="G661" s="2" t="str">
        <f>"04194217"</f>
        <v>04194217</v>
      </c>
      <c r="H661" s="2" t="str">
        <f>"9798460487462"</f>
        <v>9798460487462</v>
      </c>
      <c r="I661" s="2" t="str">
        <f>"20220101"</f>
        <v>20220101</v>
      </c>
      <c r="J661" s="2">
        <v>83</v>
      </c>
      <c r="K661" s="2" t="s">
        <v>2035</v>
      </c>
      <c r="N661" s="2" t="s">
        <v>3025</v>
      </c>
      <c r="P661" s="2" t="s">
        <v>2037</v>
      </c>
      <c r="Q661" s="2" t="s">
        <v>2038</v>
      </c>
      <c r="R661" s="2" t="s">
        <v>3026</v>
      </c>
      <c r="T661" s="2" t="s">
        <v>3027</v>
      </c>
      <c r="U661" s="2" t="s">
        <v>3028</v>
      </c>
    </row>
    <row r="662" spans="1:70" s="2" customFormat="1" ht="13" x14ac:dyDescent="0.3">
      <c r="A662" s="2" t="s">
        <v>6816</v>
      </c>
      <c r="B662" s="2" t="s">
        <v>5461</v>
      </c>
      <c r="C662" s="9">
        <v>2021</v>
      </c>
      <c r="D662" s="2" t="s">
        <v>5460</v>
      </c>
      <c r="E662" s="2" t="s">
        <v>4848</v>
      </c>
      <c r="G662" s="2" t="s">
        <v>5462</v>
      </c>
      <c r="H662" s="2" t="s">
        <v>5463</v>
      </c>
      <c r="K662" s="11">
        <v>44536</v>
      </c>
      <c r="N662" s="2" t="s">
        <v>5464</v>
      </c>
    </row>
    <row r="663" spans="1:70" s="2" customFormat="1" ht="13" x14ac:dyDescent="0.3">
      <c r="A663" s="2" t="s">
        <v>3856</v>
      </c>
      <c r="B663" s="2" t="s">
        <v>3261</v>
      </c>
      <c r="C663" s="9">
        <v>2022</v>
      </c>
      <c r="D663" s="2" t="s">
        <v>3260</v>
      </c>
      <c r="E663" s="2" t="s">
        <v>2034</v>
      </c>
      <c r="F663" s="2" t="s">
        <v>3264</v>
      </c>
      <c r="G663" s="2" t="str">
        <f>"04194217"</f>
        <v>04194217</v>
      </c>
      <c r="H663" s="2" t="str">
        <f>"9798544208655"</f>
        <v>9798544208655</v>
      </c>
      <c r="I663" s="2" t="str">
        <f>"20220101"</f>
        <v>20220101</v>
      </c>
      <c r="J663" s="2">
        <v>83</v>
      </c>
      <c r="K663" s="2" t="s">
        <v>2584</v>
      </c>
      <c r="N663" s="2" t="s">
        <v>3262</v>
      </c>
      <c r="P663" s="2" t="s">
        <v>2037</v>
      </c>
      <c r="Q663" s="2" t="s">
        <v>2038</v>
      </c>
      <c r="R663" s="2" t="s">
        <v>3263</v>
      </c>
      <c r="T663" s="2" t="s">
        <v>3264</v>
      </c>
      <c r="U663" s="2" t="s">
        <v>3265</v>
      </c>
    </row>
    <row r="664" spans="1:70" s="2" customFormat="1" ht="13" x14ac:dyDescent="0.3">
      <c r="A664" s="2" t="s">
        <v>11404</v>
      </c>
      <c r="B664" s="2" t="s">
        <v>11371</v>
      </c>
      <c r="C664" s="9" t="s">
        <v>7891</v>
      </c>
      <c r="D664" s="2" t="s">
        <v>11372</v>
      </c>
      <c r="E664" s="2" t="s">
        <v>11373</v>
      </c>
      <c r="U664" s="2" t="s">
        <v>7891</v>
      </c>
      <c r="V664" s="2" t="s">
        <v>11374</v>
      </c>
      <c r="W664" s="2" t="s">
        <v>7891</v>
      </c>
      <c r="X664" s="2" t="s">
        <v>7891</v>
      </c>
      <c r="Y664" s="2" t="s">
        <v>7891</v>
      </c>
      <c r="Z664" s="2" t="s">
        <v>7891</v>
      </c>
      <c r="AA664" s="2" t="s">
        <v>7891</v>
      </c>
      <c r="AB664" s="2" t="s">
        <v>11375</v>
      </c>
      <c r="AC664" s="2" t="s">
        <v>7891</v>
      </c>
      <c r="AD664" s="2" t="s">
        <v>7891</v>
      </c>
      <c r="AE664" s="2" t="s">
        <v>7891</v>
      </c>
      <c r="AF664" s="2" t="s">
        <v>7891</v>
      </c>
      <c r="AG664" s="2" t="s">
        <v>7891</v>
      </c>
      <c r="AH664" s="2" t="s">
        <v>7891</v>
      </c>
      <c r="AI664" s="2" t="s">
        <v>7891</v>
      </c>
      <c r="AJ664" s="2" t="s">
        <v>7891</v>
      </c>
      <c r="AK664" s="2" t="s">
        <v>7891</v>
      </c>
      <c r="AL664" s="2" t="s">
        <v>7891</v>
      </c>
      <c r="AM664" s="2" t="s">
        <v>7891</v>
      </c>
      <c r="AN664" s="2" t="s">
        <v>7891</v>
      </c>
      <c r="AO664" s="2" t="s">
        <v>11376</v>
      </c>
      <c r="AP664" s="2" t="s">
        <v>7891</v>
      </c>
      <c r="AQ664" s="2" t="s">
        <v>7891</v>
      </c>
      <c r="AR664" s="2" t="s">
        <v>7891</v>
      </c>
      <c r="AS664" s="2" t="s">
        <v>7891</v>
      </c>
      <c r="AT664" s="2" t="s">
        <v>7891</v>
      </c>
      <c r="AU664" s="2">
        <v>2020</v>
      </c>
      <c r="AV664" s="2">
        <v>8</v>
      </c>
      <c r="AW664" s="2">
        <v>3</v>
      </c>
      <c r="AX664" s="2" t="s">
        <v>7891</v>
      </c>
      <c r="AY664" s="2" t="s">
        <v>7891</v>
      </c>
      <c r="AZ664" s="2" t="s">
        <v>7891</v>
      </c>
      <c r="BA664" s="2" t="s">
        <v>7891</v>
      </c>
      <c r="BB664" s="2" t="s">
        <v>7891</v>
      </c>
      <c r="BC664" s="2" t="s">
        <v>7891</v>
      </c>
      <c r="BD664" s="2" t="s">
        <v>7891</v>
      </c>
      <c r="BE664" s="2" t="s">
        <v>11377</v>
      </c>
      <c r="BF664" s="2" t="s">
        <v>7891</v>
      </c>
      <c r="BG664" s="2" t="s">
        <v>7891</v>
      </c>
      <c r="BH664" s="2" t="s">
        <v>7891</v>
      </c>
      <c r="BI664" s="2" t="s">
        <v>7891</v>
      </c>
      <c r="BJ664" s="2" t="s">
        <v>7891</v>
      </c>
      <c r="BK664" s="2" t="s">
        <v>7891</v>
      </c>
      <c r="BL664" s="2" t="s">
        <v>7891</v>
      </c>
      <c r="BM664" s="2" t="s">
        <v>7891</v>
      </c>
      <c r="BN664" s="2" t="s">
        <v>7891</v>
      </c>
      <c r="BO664" s="2" t="s">
        <v>7891</v>
      </c>
      <c r="BP664" s="2" t="s">
        <v>7891</v>
      </c>
      <c r="BQ664" s="2" t="s">
        <v>7891</v>
      </c>
      <c r="BR664" s="2" t="s">
        <v>11378</v>
      </c>
    </row>
    <row r="665" spans="1:70" s="2" customFormat="1" ht="13" x14ac:dyDescent="0.3">
      <c r="A665" s="2" t="s">
        <v>1827</v>
      </c>
      <c r="B665" s="2" t="s">
        <v>1472</v>
      </c>
      <c r="C665" s="10" t="str">
        <f>"2021"</f>
        <v>2021</v>
      </c>
      <c r="D665" s="2" t="s">
        <v>1471</v>
      </c>
      <c r="E665" s="2" t="s">
        <v>1271</v>
      </c>
      <c r="F665" s="2" t="s">
        <v>1475</v>
      </c>
      <c r="G665" s="2" t="str">
        <f>"03064603"</f>
        <v>03064603</v>
      </c>
      <c r="I665" s="2" t="str">
        <f>"Nov2021"</f>
        <v>Nov2021</v>
      </c>
      <c r="J665" s="2">
        <v>122</v>
      </c>
      <c r="M665" s="2">
        <v>1</v>
      </c>
      <c r="N665" s="2">
        <v>151645633</v>
      </c>
      <c r="O665" s="2" t="s">
        <v>1473</v>
      </c>
      <c r="P665" s="2" t="s">
        <v>489</v>
      </c>
      <c r="Q665" s="2" t="s">
        <v>442</v>
      </c>
      <c r="R665" s="2" t="s">
        <v>1474</v>
      </c>
      <c r="U665" s="2" t="s">
        <v>1476</v>
      </c>
    </row>
    <row r="666" spans="1:70" s="2" customFormat="1" ht="13" x14ac:dyDescent="0.3">
      <c r="A666" s="2" t="s">
        <v>3856</v>
      </c>
      <c r="B666" s="2" t="s">
        <v>3302</v>
      </c>
      <c r="C666" s="9">
        <v>2021</v>
      </c>
      <c r="D666" s="2" t="s">
        <v>3301</v>
      </c>
      <c r="E666" s="2" t="s">
        <v>2451</v>
      </c>
      <c r="F666" s="2" t="s">
        <v>3306</v>
      </c>
      <c r="G666" s="2" t="str">
        <f>"00223956"</f>
        <v>00223956</v>
      </c>
      <c r="I666" s="2" t="str">
        <f>"20210501"</f>
        <v>20210501</v>
      </c>
      <c r="J666" s="2">
        <v>137</v>
      </c>
      <c r="L666" s="2">
        <v>351</v>
      </c>
      <c r="M666" s="2">
        <v>9</v>
      </c>
      <c r="N666" s="2" t="s">
        <v>3303</v>
      </c>
      <c r="O666" s="2" t="s">
        <v>3304</v>
      </c>
      <c r="P666" s="2" t="s">
        <v>2124</v>
      </c>
      <c r="Q666" s="2" t="s">
        <v>1495</v>
      </c>
      <c r="R666" s="2" t="s">
        <v>3305</v>
      </c>
      <c r="T666" s="2" t="s">
        <v>3306</v>
      </c>
      <c r="U666" s="2" t="s">
        <v>3307</v>
      </c>
    </row>
    <row r="667" spans="1:70" s="2" customFormat="1" ht="13" x14ac:dyDescent="0.3">
      <c r="A667" s="2" t="s">
        <v>11404</v>
      </c>
      <c r="B667" s="2" t="s">
        <v>9432</v>
      </c>
      <c r="C667" s="9" t="s">
        <v>7891</v>
      </c>
      <c r="D667" s="2" t="s">
        <v>5255</v>
      </c>
      <c r="E667" s="2" t="s">
        <v>9433</v>
      </c>
      <c r="U667" s="2" t="s">
        <v>7891</v>
      </c>
      <c r="V667" s="2" t="s">
        <v>9434</v>
      </c>
      <c r="W667" s="2" t="s">
        <v>7891</v>
      </c>
      <c r="X667" s="2" t="s">
        <v>7891</v>
      </c>
      <c r="Y667" s="2" t="s">
        <v>7891</v>
      </c>
      <c r="Z667" s="2" t="s">
        <v>7891</v>
      </c>
      <c r="AA667" s="2" t="s">
        <v>9435</v>
      </c>
      <c r="AB667" s="2" t="s">
        <v>9436</v>
      </c>
      <c r="AC667" s="2" t="s">
        <v>7891</v>
      </c>
      <c r="AD667" s="2" t="s">
        <v>7891</v>
      </c>
      <c r="AE667" s="2" t="s">
        <v>7891</v>
      </c>
      <c r="AF667" s="2" t="s">
        <v>7891</v>
      </c>
      <c r="AG667" s="2" t="s">
        <v>7891</v>
      </c>
      <c r="AH667" s="2" t="s">
        <v>7891</v>
      </c>
      <c r="AI667" s="2" t="s">
        <v>7891</v>
      </c>
      <c r="AJ667" s="2" t="s">
        <v>7891</v>
      </c>
      <c r="AK667" s="2" t="s">
        <v>7891</v>
      </c>
      <c r="AL667" s="2" t="s">
        <v>7891</v>
      </c>
      <c r="AM667" s="2" t="s">
        <v>7891</v>
      </c>
      <c r="AN667" s="2" t="s">
        <v>7891</v>
      </c>
      <c r="AO667" s="2" t="s">
        <v>9437</v>
      </c>
      <c r="AP667" s="2" t="s">
        <v>9438</v>
      </c>
      <c r="AQ667" s="2" t="s">
        <v>7891</v>
      </c>
      <c r="AR667" s="2" t="s">
        <v>7891</v>
      </c>
      <c r="AS667" s="2" t="s">
        <v>7891</v>
      </c>
      <c r="AT667" s="2" t="s">
        <v>7984</v>
      </c>
      <c r="AU667" s="2">
        <v>2021</v>
      </c>
      <c r="AV667" s="2">
        <v>798</v>
      </c>
      <c r="AW667" s="2" t="s">
        <v>7891</v>
      </c>
      <c r="AX667" s="2" t="s">
        <v>7891</v>
      </c>
      <c r="AY667" s="2" t="s">
        <v>7891</v>
      </c>
      <c r="AZ667" s="2" t="s">
        <v>7891</v>
      </c>
      <c r="BA667" s="2" t="s">
        <v>7891</v>
      </c>
      <c r="BB667" s="2" t="s">
        <v>7891</v>
      </c>
      <c r="BC667" s="2" t="s">
        <v>7891</v>
      </c>
      <c r="BD667" s="2">
        <v>149249</v>
      </c>
      <c r="BE667" s="2" t="s">
        <v>5260</v>
      </c>
      <c r="BF667" s="2" t="s">
        <v>7891</v>
      </c>
      <c r="BG667" s="2" t="s">
        <v>9417</v>
      </c>
      <c r="BH667" s="2" t="s">
        <v>7891</v>
      </c>
      <c r="BI667" s="2" t="s">
        <v>7891</v>
      </c>
      <c r="BJ667" s="2" t="s">
        <v>7891</v>
      </c>
      <c r="BK667" s="2" t="s">
        <v>7891</v>
      </c>
      <c r="BL667" s="2" t="s">
        <v>7891</v>
      </c>
      <c r="BM667" s="2">
        <v>34329936</v>
      </c>
      <c r="BN667" s="2" t="s">
        <v>7891</v>
      </c>
      <c r="BO667" s="2" t="s">
        <v>7891</v>
      </c>
      <c r="BP667" s="2" t="s">
        <v>7891</v>
      </c>
      <c r="BQ667" s="2" t="s">
        <v>7891</v>
      </c>
      <c r="BR667" s="2" t="s">
        <v>9439</v>
      </c>
    </row>
    <row r="668" spans="1:70" s="2" customFormat="1" ht="13" x14ac:dyDescent="0.3">
      <c r="A668" s="2" t="s">
        <v>3856</v>
      </c>
      <c r="B668" s="2" t="s">
        <v>2724</v>
      </c>
      <c r="C668" s="9">
        <v>2021</v>
      </c>
      <c r="D668" s="2" t="s">
        <v>2723</v>
      </c>
      <c r="E668" s="2" t="s">
        <v>2034</v>
      </c>
      <c r="F668" s="2" t="s">
        <v>2728</v>
      </c>
      <c r="G668" s="2" t="str">
        <f>"04194217"</f>
        <v>04194217</v>
      </c>
      <c r="H668" s="2" t="str">
        <f>"9798597020785"</f>
        <v>9798597020785</v>
      </c>
      <c r="I668" s="2" t="str">
        <f>"20210101"</f>
        <v>20210101</v>
      </c>
      <c r="J668" s="2">
        <v>82</v>
      </c>
      <c r="K668" s="2" t="s">
        <v>2725</v>
      </c>
      <c r="N668" s="2" t="s">
        <v>2726</v>
      </c>
      <c r="P668" s="2" t="s">
        <v>2037</v>
      </c>
      <c r="Q668" s="2" t="s">
        <v>2038</v>
      </c>
      <c r="R668" s="2" t="s">
        <v>2727</v>
      </c>
      <c r="T668" s="2" t="s">
        <v>2728</v>
      </c>
      <c r="U668" s="2" t="s">
        <v>2729</v>
      </c>
    </row>
    <row r="669" spans="1:70" s="2" customFormat="1" ht="13" x14ac:dyDescent="0.3">
      <c r="A669" s="2" t="s">
        <v>6816</v>
      </c>
      <c r="B669" s="2" t="s">
        <v>5696</v>
      </c>
      <c r="C669" s="9">
        <v>2021</v>
      </c>
      <c r="D669" s="2" t="s">
        <v>5695</v>
      </c>
      <c r="E669" s="2" t="s">
        <v>5699</v>
      </c>
      <c r="G669" s="2" t="s">
        <v>5697</v>
      </c>
      <c r="H669" s="2" t="s">
        <v>5698</v>
      </c>
      <c r="K669" s="11">
        <v>44231</v>
      </c>
      <c r="L669" s="2" t="s">
        <v>5700</v>
      </c>
      <c r="N669" s="2" t="s">
        <v>5701</v>
      </c>
    </row>
    <row r="670" spans="1:70" s="2" customFormat="1" ht="13" x14ac:dyDescent="0.3">
      <c r="A670" s="2" t="s">
        <v>6816</v>
      </c>
      <c r="B670" s="2" t="s">
        <v>5115</v>
      </c>
      <c r="C670" s="9">
        <v>2021</v>
      </c>
      <c r="D670" s="2" t="s">
        <v>5114</v>
      </c>
      <c r="E670" s="2" t="s">
        <v>4600</v>
      </c>
      <c r="G670" s="2" t="s">
        <v>5116</v>
      </c>
      <c r="H670" s="2" t="s">
        <v>5117</v>
      </c>
      <c r="K670" s="11">
        <v>44466</v>
      </c>
      <c r="L670" s="2" t="s">
        <v>5118</v>
      </c>
      <c r="N670" s="2" t="s">
        <v>5119</v>
      </c>
    </row>
    <row r="671" spans="1:70" s="2" customFormat="1" ht="13" x14ac:dyDescent="0.3">
      <c r="A671" s="2" t="s">
        <v>11404</v>
      </c>
      <c r="B671" s="2" t="s">
        <v>9735</v>
      </c>
      <c r="C671" s="9" t="s">
        <v>7891</v>
      </c>
      <c r="D671" s="2" t="s">
        <v>9736</v>
      </c>
      <c r="E671" s="2" t="s">
        <v>9737</v>
      </c>
      <c r="U671" s="2" t="s">
        <v>7891</v>
      </c>
      <c r="V671" s="2" t="s">
        <v>9738</v>
      </c>
      <c r="W671" s="2" t="s">
        <v>7891</v>
      </c>
      <c r="X671" s="2" t="s">
        <v>7891</v>
      </c>
      <c r="Y671" s="2" t="s">
        <v>7891</v>
      </c>
      <c r="Z671" s="2" t="s">
        <v>7891</v>
      </c>
      <c r="AA671" s="2" t="s">
        <v>7891</v>
      </c>
      <c r="AB671" s="2" t="s">
        <v>9739</v>
      </c>
      <c r="AC671" s="2" t="s">
        <v>7891</v>
      </c>
      <c r="AD671" s="2" t="s">
        <v>7891</v>
      </c>
      <c r="AE671" s="2" t="s">
        <v>7891</v>
      </c>
      <c r="AF671" s="2" t="s">
        <v>7891</v>
      </c>
      <c r="AG671" s="2" t="s">
        <v>7891</v>
      </c>
      <c r="AH671" s="2" t="s">
        <v>7891</v>
      </c>
      <c r="AI671" s="2" t="s">
        <v>7891</v>
      </c>
      <c r="AJ671" s="2" t="s">
        <v>7891</v>
      </c>
      <c r="AK671" s="2" t="s">
        <v>7891</v>
      </c>
      <c r="AL671" s="2" t="s">
        <v>7891</v>
      </c>
      <c r="AM671" s="2" t="s">
        <v>7891</v>
      </c>
      <c r="AN671" s="2" t="s">
        <v>7891</v>
      </c>
      <c r="AO671" s="2" t="s">
        <v>9740</v>
      </c>
      <c r="AP671" s="2" t="s">
        <v>9741</v>
      </c>
      <c r="AQ671" s="2" t="s">
        <v>7891</v>
      </c>
      <c r="AR671" s="2" t="s">
        <v>7891</v>
      </c>
      <c r="AS671" s="2" t="s">
        <v>7891</v>
      </c>
      <c r="AT671" s="2" t="s">
        <v>7998</v>
      </c>
      <c r="AU671" s="2">
        <v>2021</v>
      </c>
      <c r="AV671" s="2">
        <v>48</v>
      </c>
      <c r="AW671" s="2">
        <v>3</v>
      </c>
      <c r="AX671" s="2" t="s">
        <v>7891</v>
      </c>
      <c r="AY671" s="2" t="s">
        <v>7891</v>
      </c>
      <c r="AZ671" s="2" t="s">
        <v>8545</v>
      </c>
      <c r="BA671" s="2" t="s">
        <v>7891</v>
      </c>
      <c r="BB671" s="2">
        <v>306</v>
      </c>
      <c r="BC671" s="2">
        <v>319</v>
      </c>
      <c r="BD671" s="2" t="s">
        <v>7891</v>
      </c>
      <c r="BE671" s="2" t="s">
        <v>9742</v>
      </c>
      <c r="BF671" s="2" t="s">
        <v>7891</v>
      </c>
      <c r="BG671" s="2" t="s">
        <v>7891</v>
      </c>
      <c r="BH671" s="2" t="s">
        <v>7891</v>
      </c>
      <c r="BI671" s="2" t="s">
        <v>7891</v>
      </c>
      <c r="BJ671" s="2" t="s">
        <v>7891</v>
      </c>
      <c r="BK671" s="2" t="s">
        <v>7891</v>
      </c>
      <c r="BL671" s="2" t="s">
        <v>7891</v>
      </c>
      <c r="BM671" s="2">
        <v>34080471</v>
      </c>
      <c r="BN671" s="2" t="s">
        <v>7891</v>
      </c>
      <c r="BO671" s="2" t="s">
        <v>7891</v>
      </c>
      <c r="BP671" s="2" t="s">
        <v>7891</v>
      </c>
      <c r="BQ671" s="2" t="s">
        <v>7891</v>
      </c>
      <c r="BR671" s="2" t="s">
        <v>9743</v>
      </c>
    </row>
    <row r="672" spans="1:70" s="2" customFormat="1" ht="13" x14ac:dyDescent="0.3">
      <c r="A672" s="2" t="s">
        <v>1827</v>
      </c>
      <c r="B672" s="2" t="s">
        <v>1700</v>
      </c>
      <c r="C672" s="10" t="str">
        <f>"2021"</f>
        <v>2021</v>
      </c>
      <c r="D672" s="2" t="s">
        <v>1699</v>
      </c>
      <c r="E672" s="2" t="s">
        <v>1251</v>
      </c>
      <c r="F672" s="2" t="s">
        <v>1703</v>
      </c>
      <c r="G672" s="2" t="str">
        <f>"10928529"</f>
        <v>10928529</v>
      </c>
      <c r="I672" s="2" t="str">
        <f>"Apr2021"</f>
        <v>Apr2021</v>
      </c>
      <c r="J672" s="2">
        <v>26</v>
      </c>
      <c r="K672" s="2">
        <v>2</v>
      </c>
      <c r="L672" s="2">
        <v>172</v>
      </c>
      <c r="M672" s="2">
        <v>1</v>
      </c>
      <c r="N672" s="2">
        <v>151420391</v>
      </c>
      <c r="O672" s="2" t="s">
        <v>1701</v>
      </c>
      <c r="P672" s="2" t="s">
        <v>466</v>
      </c>
      <c r="Q672" s="2" t="s">
        <v>442</v>
      </c>
      <c r="R672" s="2" t="s">
        <v>1702</v>
      </c>
      <c r="U672" s="2" t="s">
        <v>1704</v>
      </c>
    </row>
    <row r="673" spans="1:70" s="2" customFormat="1" ht="13" x14ac:dyDescent="0.3">
      <c r="A673" s="2" t="s">
        <v>3856</v>
      </c>
      <c r="B673" s="2" t="s">
        <v>2363</v>
      </c>
      <c r="C673" s="9">
        <v>2020</v>
      </c>
      <c r="D673" s="2" t="s">
        <v>2362</v>
      </c>
      <c r="E673" s="2" t="s">
        <v>2364</v>
      </c>
      <c r="F673" s="2" t="s">
        <v>2368</v>
      </c>
      <c r="G673" s="2" t="str">
        <f>"15255050"</f>
        <v>15255050</v>
      </c>
      <c r="I673" s="2" t="str">
        <f>"20201101"</f>
        <v>20201101</v>
      </c>
      <c r="J673" s="2">
        <v>112</v>
      </c>
      <c r="N673" s="2" t="s">
        <v>2365</v>
      </c>
      <c r="O673" s="2" t="s">
        <v>2366</v>
      </c>
      <c r="P673" s="2" t="s">
        <v>2124</v>
      </c>
      <c r="Q673" s="2" t="s">
        <v>1495</v>
      </c>
      <c r="R673" s="2" t="s">
        <v>2367</v>
      </c>
      <c r="T673" s="2" t="s">
        <v>2368</v>
      </c>
      <c r="U673" s="2" t="s">
        <v>2369</v>
      </c>
    </row>
    <row r="674" spans="1:70" s="2" customFormat="1" ht="13" x14ac:dyDescent="0.3">
      <c r="A674" s="2" t="s">
        <v>6816</v>
      </c>
      <c r="B674" s="2" t="s">
        <v>5382</v>
      </c>
      <c r="C674" s="9">
        <v>2021</v>
      </c>
      <c r="D674" s="2" t="s">
        <v>5381</v>
      </c>
      <c r="E674" s="2" t="s">
        <v>5385</v>
      </c>
      <c r="G674" s="2" t="s">
        <v>5383</v>
      </c>
      <c r="H674" s="2" t="s">
        <v>5384</v>
      </c>
      <c r="K674" s="11">
        <v>44221</v>
      </c>
      <c r="L674" s="2" t="s">
        <v>5386</v>
      </c>
      <c r="N674" s="2" t="s">
        <v>5387</v>
      </c>
    </row>
    <row r="675" spans="1:70" s="2" customFormat="1" ht="13" x14ac:dyDescent="0.3">
      <c r="A675" s="2" t="s">
        <v>7079</v>
      </c>
      <c r="B675" s="2" t="s">
        <v>5033</v>
      </c>
      <c r="C675" s="9">
        <v>2021</v>
      </c>
      <c r="D675" s="2" t="s">
        <v>5032</v>
      </c>
      <c r="E675" s="2" t="s">
        <v>4335</v>
      </c>
      <c r="G675" s="2" t="s">
        <v>5034</v>
      </c>
      <c r="H675" s="2" t="s">
        <v>4284</v>
      </c>
      <c r="K675" s="11">
        <v>44361</v>
      </c>
      <c r="N675" s="2" t="s">
        <v>5035</v>
      </c>
    </row>
    <row r="676" spans="1:70" s="2" customFormat="1" ht="13" x14ac:dyDescent="0.3">
      <c r="A676" s="2" t="s">
        <v>6816</v>
      </c>
      <c r="B676" s="2" t="s">
        <v>4754</v>
      </c>
      <c r="C676" s="9">
        <v>2021</v>
      </c>
      <c r="D676" s="2" t="s">
        <v>4753</v>
      </c>
      <c r="E676" s="2" t="s">
        <v>4756</v>
      </c>
      <c r="G676" s="2" t="s">
        <v>4755</v>
      </c>
      <c r="H676" s="2" t="s">
        <v>4284</v>
      </c>
      <c r="K676" s="11">
        <v>44420</v>
      </c>
      <c r="N676" s="2" t="s">
        <v>4757</v>
      </c>
    </row>
    <row r="677" spans="1:70" s="2" customFormat="1" ht="13" x14ac:dyDescent="0.3">
      <c r="A677" s="2" t="s">
        <v>1827</v>
      </c>
      <c r="B677" s="2" t="s">
        <v>1305</v>
      </c>
      <c r="C677" s="10" t="str">
        <f>"2021"</f>
        <v>2021</v>
      </c>
      <c r="D677" s="2" t="s">
        <v>1304</v>
      </c>
      <c r="E677" s="2" t="s">
        <v>983</v>
      </c>
      <c r="F677" s="2" t="s">
        <v>1307</v>
      </c>
      <c r="G677" s="2" t="str">
        <f>"2168622X"</f>
        <v>2168622X</v>
      </c>
      <c r="I677" s="2" t="str">
        <f>"Nov2021"</f>
        <v>Nov2021</v>
      </c>
      <c r="J677" s="2">
        <v>78</v>
      </c>
      <c r="K677" s="2">
        <v>11</v>
      </c>
      <c r="L677" s="2">
        <v>1218</v>
      </c>
      <c r="M677" s="2">
        <v>10</v>
      </c>
      <c r="N677" s="2">
        <v>153441381</v>
      </c>
      <c r="O677" s="2" t="s">
        <v>1306</v>
      </c>
      <c r="P677" s="2" t="s">
        <v>634</v>
      </c>
      <c r="Q677" s="2" t="s">
        <v>442</v>
      </c>
      <c r="U677" s="2" t="s">
        <v>1308</v>
      </c>
    </row>
    <row r="678" spans="1:70" s="2" customFormat="1" ht="13" x14ac:dyDescent="0.3">
      <c r="A678" s="2" t="s">
        <v>3856</v>
      </c>
      <c r="B678" s="2" t="s">
        <v>639</v>
      </c>
      <c r="C678" s="9">
        <v>2020</v>
      </c>
      <c r="D678" s="2" t="s">
        <v>2281</v>
      </c>
      <c r="E678" s="2" t="s">
        <v>592</v>
      </c>
      <c r="F678" s="2" t="s">
        <v>2284</v>
      </c>
      <c r="G678" s="2" t="str">
        <f>"01650327"</f>
        <v>01650327</v>
      </c>
      <c r="I678" s="2" t="str">
        <f>"20201101"</f>
        <v>20201101</v>
      </c>
      <c r="J678" s="2">
        <v>276</v>
      </c>
      <c r="L678" s="2">
        <v>1102</v>
      </c>
      <c r="M678" s="2">
        <v>7</v>
      </c>
      <c r="N678" s="2" t="s">
        <v>2282</v>
      </c>
      <c r="O678" s="2" t="s">
        <v>640</v>
      </c>
      <c r="P678" s="2" t="s">
        <v>2124</v>
      </c>
      <c r="Q678" s="2" t="s">
        <v>1495</v>
      </c>
      <c r="R678" s="2" t="s">
        <v>2283</v>
      </c>
      <c r="T678" s="2" t="s">
        <v>2284</v>
      </c>
      <c r="U678" s="2" t="s">
        <v>2285</v>
      </c>
    </row>
    <row r="679" spans="1:70" s="2" customFormat="1" ht="13" x14ac:dyDescent="0.3">
      <c r="A679" s="2" t="s">
        <v>3856</v>
      </c>
      <c r="B679" s="2" t="s">
        <v>639</v>
      </c>
      <c r="C679" s="9">
        <v>2020</v>
      </c>
      <c r="D679" s="2" t="s">
        <v>2991</v>
      </c>
      <c r="E679" s="2" t="s">
        <v>2451</v>
      </c>
      <c r="F679" s="2" t="s">
        <v>2995</v>
      </c>
      <c r="G679" s="2" t="str">
        <f>"00223956"</f>
        <v>00223956</v>
      </c>
      <c r="I679" s="2" t="str">
        <f>"20201101"</f>
        <v>20201101</v>
      </c>
      <c r="J679" s="2">
        <v>130</v>
      </c>
      <c r="L679" s="2">
        <v>231</v>
      </c>
      <c r="M679" s="2">
        <v>9</v>
      </c>
      <c r="N679" s="2" t="s">
        <v>2992</v>
      </c>
      <c r="O679" s="2" t="s">
        <v>2993</v>
      </c>
      <c r="P679" s="2" t="s">
        <v>2124</v>
      </c>
      <c r="Q679" s="2" t="s">
        <v>1495</v>
      </c>
      <c r="R679" s="2" t="s">
        <v>2994</v>
      </c>
      <c r="T679" s="2" t="s">
        <v>2995</v>
      </c>
      <c r="U679" s="2" t="s">
        <v>2996</v>
      </c>
    </row>
    <row r="680" spans="1:70" s="2" customFormat="1" ht="13" x14ac:dyDescent="0.3">
      <c r="A680" s="2" t="s">
        <v>3856</v>
      </c>
      <c r="B680" s="2" t="s">
        <v>639</v>
      </c>
      <c r="C680" s="9">
        <v>2020</v>
      </c>
      <c r="D680" s="2" t="s">
        <v>3146</v>
      </c>
      <c r="E680" s="2" t="s">
        <v>2451</v>
      </c>
      <c r="F680" s="2" t="s">
        <v>3150</v>
      </c>
      <c r="G680" s="2" t="str">
        <f>"00223956"</f>
        <v>00223956</v>
      </c>
      <c r="I680" s="2" t="str">
        <f>"20201101"</f>
        <v>20201101</v>
      </c>
      <c r="J680" s="2">
        <v>130</v>
      </c>
      <c r="L680" s="2">
        <v>61</v>
      </c>
      <c r="M680" s="2">
        <v>7</v>
      </c>
      <c r="N680" s="2" t="s">
        <v>3147</v>
      </c>
      <c r="O680" s="2" t="s">
        <v>3148</v>
      </c>
      <c r="P680" s="2" t="s">
        <v>2124</v>
      </c>
      <c r="Q680" s="2" t="s">
        <v>1495</v>
      </c>
      <c r="R680" s="2" t="s">
        <v>3149</v>
      </c>
      <c r="T680" s="2" t="s">
        <v>3150</v>
      </c>
      <c r="U680" s="2" t="s">
        <v>3151</v>
      </c>
    </row>
    <row r="681" spans="1:70" s="2" customFormat="1" ht="13" x14ac:dyDescent="0.3">
      <c r="A681" s="2" t="s">
        <v>1827</v>
      </c>
      <c r="B681" s="2" t="s">
        <v>1153</v>
      </c>
      <c r="C681" s="10">
        <v>2022</v>
      </c>
      <c r="D681" s="2" t="s">
        <v>1152</v>
      </c>
      <c r="E681" s="2" t="s">
        <v>592</v>
      </c>
      <c r="F681" s="2" t="s">
        <v>1155</v>
      </c>
      <c r="G681" s="2" t="str">
        <f>"01650327"</f>
        <v>01650327</v>
      </c>
      <c r="I681" s="2" t="str">
        <f>"Mar2022"</f>
        <v>Mar2022</v>
      </c>
      <c r="J681" s="2">
        <v>301</v>
      </c>
      <c r="L681" s="2">
        <v>19</v>
      </c>
      <c r="M681" s="2">
        <v>9</v>
      </c>
      <c r="N681" s="2">
        <v>155827243</v>
      </c>
      <c r="O681" s="2" t="s">
        <v>1154</v>
      </c>
      <c r="P681" s="2" t="s">
        <v>449</v>
      </c>
      <c r="Q681" s="2" t="s">
        <v>498</v>
      </c>
      <c r="U681" s="2" t="s">
        <v>1156</v>
      </c>
    </row>
    <row r="682" spans="1:70" s="2" customFormat="1" ht="13" x14ac:dyDescent="0.3">
      <c r="A682" s="2" t="s">
        <v>4116</v>
      </c>
      <c r="B682" s="2" t="s">
        <v>865</v>
      </c>
      <c r="C682" s="9">
        <v>2021</v>
      </c>
      <c r="D682" s="2" t="s">
        <v>864</v>
      </c>
      <c r="E682" s="2" t="s">
        <v>515</v>
      </c>
      <c r="F682" s="2" t="s">
        <v>2610</v>
      </c>
      <c r="G682" s="2" t="str">
        <f>"01638343"</f>
        <v>01638343</v>
      </c>
      <c r="I682" s="2" t="str">
        <f>"20210901"</f>
        <v>20210901</v>
      </c>
      <c r="J682" s="2">
        <v>72</v>
      </c>
      <c r="L682" s="2">
        <v>117</v>
      </c>
      <c r="M682" s="2">
        <v>7</v>
      </c>
      <c r="N682" s="2" t="s">
        <v>2608</v>
      </c>
      <c r="O682" s="2" t="s">
        <v>866</v>
      </c>
      <c r="P682" s="2" t="s">
        <v>2124</v>
      </c>
      <c r="Q682" s="2" t="s">
        <v>1495</v>
      </c>
      <c r="R682" s="2" t="s">
        <v>2609</v>
      </c>
      <c r="T682" s="2" t="s">
        <v>2610</v>
      </c>
      <c r="U682" s="2" t="s">
        <v>2611</v>
      </c>
    </row>
    <row r="683" spans="1:70" s="2" customFormat="1" ht="13" x14ac:dyDescent="0.3">
      <c r="A683" s="2" t="s">
        <v>3856</v>
      </c>
      <c r="B683" s="2" t="s">
        <v>1175</v>
      </c>
      <c r="C683" s="9">
        <v>2021</v>
      </c>
      <c r="D683" s="2" t="s">
        <v>1174</v>
      </c>
      <c r="E683" s="2" t="s">
        <v>3171</v>
      </c>
      <c r="F683" s="2" t="s">
        <v>3174</v>
      </c>
      <c r="G683" s="2" t="str">
        <f>"10914269"</f>
        <v>10914269</v>
      </c>
      <c r="I683" s="2" t="str">
        <f>"20210601"</f>
        <v>20210601</v>
      </c>
      <c r="J683" s="2">
        <v>38</v>
      </c>
      <c r="K683" s="2">
        <v>6</v>
      </c>
      <c r="L683" s="2">
        <v>606</v>
      </c>
      <c r="M683" s="2">
        <v>9</v>
      </c>
      <c r="N683" s="2" t="s">
        <v>3172</v>
      </c>
      <c r="O683" s="2" t="s">
        <v>1177</v>
      </c>
      <c r="P683" s="2" t="s">
        <v>2260</v>
      </c>
      <c r="Q683" s="2" t="s">
        <v>1495</v>
      </c>
      <c r="R683" s="2" t="s">
        <v>3173</v>
      </c>
      <c r="T683" s="2" t="s">
        <v>3174</v>
      </c>
      <c r="U683" s="2" t="s">
        <v>3175</v>
      </c>
    </row>
    <row r="684" spans="1:70" s="2" customFormat="1" ht="13" x14ac:dyDescent="0.3">
      <c r="A684" s="2" t="s">
        <v>4015</v>
      </c>
      <c r="B684" s="2" t="s">
        <v>1431</v>
      </c>
      <c r="C684" s="9">
        <v>2022</v>
      </c>
      <c r="D684" s="2" t="s">
        <v>3406</v>
      </c>
      <c r="E684" s="2" t="s">
        <v>2151</v>
      </c>
      <c r="F684" s="2" t="s">
        <v>3408</v>
      </c>
      <c r="G684" s="2" t="str">
        <f>"03630234"</f>
        <v>03630234</v>
      </c>
      <c r="I684" s="2" t="str">
        <f>"20211206"</f>
        <v>20211206</v>
      </c>
      <c r="N684" s="2" t="s">
        <v>3407</v>
      </c>
      <c r="O684" s="2" t="s">
        <v>1432</v>
      </c>
      <c r="P684" s="2" t="s">
        <v>2053</v>
      </c>
      <c r="Q684" s="2" t="s">
        <v>2054</v>
      </c>
      <c r="R684" s="2" t="s">
        <v>2055</v>
      </c>
      <c r="T684" s="2" t="s">
        <v>3408</v>
      </c>
      <c r="U684" s="2" t="s">
        <v>3409</v>
      </c>
    </row>
    <row r="685" spans="1:70" s="2" customFormat="1" ht="13" x14ac:dyDescent="0.3">
      <c r="A685" s="2" t="s">
        <v>1827</v>
      </c>
      <c r="B685" s="2" t="s">
        <v>1670</v>
      </c>
      <c r="C685" s="10" t="str">
        <f>"2021"</f>
        <v>2021</v>
      </c>
      <c r="D685" s="2" t="s">
        <v>1669</v>
      </c>
      <c r="E685" s="2" t="s">
        <v>479</v>
      </c>
      <c r="F685" s="2" t="s">
        <v>1673</v>
      </c>
      <c r="G685" s="2" t="str">
        <f>"09697330"</f>
        <v>09697330</v>
      </c>
      <c r="I685" s="2" t="str">
        <f>"May2021"</f>
        <v>May2021</v>
      </c>
      <c r="J685" s="2">
        <v>28</v>
      </c>
      <c r="K685" s="2">
        <v>3</v>
      </c>
      <c r="L685" s="2">
        <v>316</v>
      </c>
      <c r="M685" s="2">
        <v>11</v>
      </c>
      <c r="N685" s="2">
        <v>150514431</v>
      </c>
      <c r="O685" s="2" t="s">
        <v>1671</v>
      </c>
      <c r="P685" s="2" t="s">
        <v>481</v>
      </c>
      <c r="Q685" s="2" t="s">
        <v>467</v>
      </c>
      <c r="R685" s="2" t="s">
        <v>1672</v>
      </c>
      <c r="U685" s="2" t="s">
        <v>1674</v>
      </c>
    </row>
    <row r="686" spans="1:70" s="2" customFormat="1" ht="13" x14ac:dyDescent="0.3">
      <c r="A686" s="2" t="s">
        <v>11404</v>
      </c>
      <c r="B686" s="2" t="s">
        <v>8262</v>
      </c>
      <c r="C686" s="9" t="s">
        <v>7891</v>
      </c>
      <c r="D686" s="2" t="s">
        <v>8263</v>
      </c>
      <c r="E686" s="2" t="s">
        <v>8264</v>
      </c>
      <c r="U686" s="2" t="s">
        <v>7891</v>
      </c>
      <c r="V686" s="2" t="s">
        <v>8265</v>
      </c>
      <c r="W686" s="2" t="s">
        <v>7891</v>
      </c>
      <c r="X686" s="2" t="s">
        <v>7891</v>
      </c>
      <c r="Y686" s="2" t="s">
        <v>7891</v>
      </c>
      <c r="Z686" s="2" t="s">
        <v>7891</v>
      </c>
      <c r="AA686" s="2" t="s">
        <v>7891</v>
      </c>
      <c r="AB686" s="2" t="s">
        <v>7891</v>
      </c>
      <c r="AC686" s="2" t="s">
        <v>7891</v>
      </c>
      <c r="AD686" s="2" t="s">
        <v>7891</v>
      </c>
      <c r="AE686" s="2" t="s">
        <v>7891</v>
      </c>
      <c r="AF686" s="2" t="s">
        <v>7891</v>
      </c>
      <c r="AG686" s="2" t="s">
        <v>7891</v>
      </c>
      <c r="AH686" s="2" t="s">
        <v>7891</v>
      </c>
      <c r="AI686" s="2" t="s">
        <v>7891</v>
      </c>
      <c r="AJ686" s="2" t="s">
        <v>7891</v>
      </c>
      <c r="AK686" s="2" t="s">
        <v>7891</v>
      </c>
      <c r="AL686" s="2" t="s">
        <v>7891</v>
      </c>
      <c r="AM686" s="2" t="s">
        <v>7891</v>
      </c>
      <c r="AN686" s="2" t="s">
        <v>7891</v>
      </c>
      <c r="AO686" s="2" t="s">
        <v>8266</v>
      </c>
      <c r="AP686" s="2" t="s">
        <v>8267</v>
      </c>
      <c r="AQ686" s="2" t="s">
        <v>7891</v>
      </c>
      <c r="AR686" s="2" t="s">
        <v>7891</v>
      </c>
      <c r="AS686" s="2" t="s">
        <v>7891</v>
      </c>
      <c r="AT686" s="2" t="s">
        <v>7891</v>
      </c>
      <c r="AU686" s="2" t="s">
        <v>7891</v>
      </c>
      <c r="AV686" s="2" t="s">
        <v>7891</v>
      </c>
      <c r="AW686" s="2" t="s">
        <v>7891</v>
      </c>
      <c r="AX686" s="2" t="s">
        <v>7891</v>
      </c>
      <c r="AY686" s="2" t="s">
        <v>7891</v>
      </c>
      <c r="AZ686" s="2" t="s">
        <v>7891</v>
      </c>
      <c r="BA686" s="2" t="s">
        <v>7891</v>
      </c>
      <c r="BB686" s="2" t="s">
        <v>7891</v>
      </c>
      <c r="BC686" s="2" t="s">
        <v>7891</v>
      </c>
      <c r="BD686" s="2" t="s">
        <v>7891</v>
      </c>
      <c r="BE686" s="2" t="s">
        <v>8268</v>
      </c>
      <c r="BF686" s="2" t="s">
        <v>7891</v>
      </c>
      <c r="BG686" s="2" t="s">
        <v>8197</v>
      </c>
      <c r="BH686" s="2" t="s">
        <v>7891</v>
      </c>
      <c r="BI686" s="2" t="s">
        <v>7891</v>
      </c>
      <c r="BJ686" s="2" t="s">
        <v>7891</v>
      </c>
      <c r="BK686" s="2" t="s">
        <v>7891</v>
      </c>
      <c r="BL686" s="2" t="s">
        <v>7891</v>
      </c>
      <c r="BM686" s="2">
        <v>35294844</v>
      </c>
      <c r="BN686" s="2" t="s">
        <v>7891</v>
      </c>
      <c r="BO686" s="2" t="s">
        <v>7891</v>
      </c>
      <c r="BP686" s="2" t="s">
        <v>7891</v>
      </c>
      <c r="BQ686" s="2" t="s">
        <v>7891</v>
      </c>
      <c r="BR686" s="2" t="s">
        <v>8269</v>
      </c>
    </row>
    <row r="687" spans="1:70" s="2" customFormat="1" ht="13" x14ac:dyDescent="0.3">
      <c r="A687" s="2" t="s">
        <v>4086</v>
      </c>
      <c r="B687" s="2" t="s">
        <v>3727</v>
      </c>
      <c r="C687" s="9">
        <v>2021</v>
      </c>
      <c r="D687" s="2" t="s">
        <v>3726</v>
      </c>
      <c r="E687" s="2" t="s">
        <v>2034</v>
      </c>
      <c r="F687" s="2" t="s">
        <v>3730</v>
      </c>
      <c r="G687" s="2" t="str">
        <f>"04194217"</f>
        <v>04194217</v>
      </c>
      <c r="H687" s="2" t="str">
        <f>"9798738624049"</f>
        <v>9798738624049</v>
      </c>
      <c r="I687" s="2" t="str">
        <f>"20210101"</f>
        <v>20210101</v>
      </c>
      <c r="J687" s="2">
        <v>82</v>
      </c>
      <c r="K687" s="2" t="s">
        <v>2973</v>
      </c>
      <c r="N687" s="2" t="s">
        <v>3728</v>
      </c>
      <c r="P687" s="2" t="s">
        <v>2037</v>
      </c>
      <c r="Q687" s="2" t="s">
        <v>2038</v>
      </c>
      <c r="R687" s="2" t="s">
        <v>3729</v>
      </c>
      <c r="T687" s="2" t="s">
        <v>3730</v>
      </c>
      <c r="U687" s="2" t="s">
        <v>3731</v>
      </c>
    </row>
    <row r="688" spans="1:70" s="2" customFormat="1" ht="13" x14ac:dyDescent="0.3">
      <c r="A688" s="2" t="s">
        <v>1827</v>
      </c>
      <c r="B688" s="2" t="s">
        <v>604</v>
      </c>
      <c r="C688" s="10" t="str">
        <f>"2021"</f>
        <v>2021</v>
      </c>
      <c r="D688" s="2" t="s">
        <v>603</v>
      </c>
      <c r="E688" s="2" t="s">
        <v>605</v>
      </c>
      <c r="F688" s="2" t="s">
        <v>609</v>
      </c>
      <c r="G688" s="2" t="str">
        <f>"09601643"</f>
        <v>09601643</v>
      </c>
      <c r="I688" s="2" t="str">
        <f>"May2021"</f>
        <v>May2021</v>
      </c>
      <c r="J688" s="2">
        <v>71</v>
      </c>
      <c r="K688" s="2">
        <v>706</v>
      </c>
      <c r="L688" s="2">
        <v>217</v>
      </c>
      <c r="M688" s="2">
        <v>1</v>
      </c>
      <c r="N688" s="2">
        <v>150091047</v>
      </c>
      <c r="O688" s="2" t="s">
        <v>606</v>
      </c>
      <c r="P688" s="2" t="s">
        <v>607</v>
      </c>
      <c r="Q688" s="2" t="s">
        <v>498</v>
      </c>
      <c r="R688" s="2" t="s">
        <v>608</v>
      </c>
      <c r="U688" s="2" t="s">
        <v>610</v>
      </c>
    </row>
    <row r="689" spans="1:70" s="2" customFormat="1" ht="13" x14ac:dyDescent="0.3">
      <c r="A689" s="2" t="s">
        <v>4086</v>
      </c>
      <c r="B689" s="2" t="s">
        <v>3971</v>
      </c>
      <c r="C689" s="9">
        <v>2021</v>
      </c>
      <c r="D689" s="2" t="s">
        <v>4004</v>
      </c>
      <c r="E689" s="2" t="s">
        <v>2338</v>
      </c>
      <c r="F689" s="2" t="s">
        <v>4007</v>
      </c>
      <c r="G689" s="2" t="str">
        <f>"10461310"</f>
        <v>10461310</v>
      </c>
      <c r="I689" s="2" t="str">
        <f>"20210304"</f>
        <v>20210304</v>
      </c>
      <c r="N689" s="2" t="s">
        <v>4005</v>
      </c>
      <c r="O689" s="2" t="s">
        <v>4006</v>
      </c>
      <c r="P689" s="2" t="s">
        <v>2108</v>
      </c>
      <c r="Q689" s="2" t="s">
        <v>2054</v>
      </c>
      <c r="R689" s="2" t="s">
        <v>2055</v>
      </c>
      <c r="T689" s="2" t="s">
        <v>4007</v>
      </c>
      <c r="U689" s="2" t="s">
        <v>4008</v>
      </c>
    </row>
    <row r="690" spans="1:70" s="2" customFormat="1" ht="13" x14ac:dyDescent="0.3">
      <c r="A690" s="2" t="s">
        <v>1827</v>
      </c>
      <c r="B690" s="2" t="s">
        <v>1645</v>
      </c>
      <c r="C690" s="10" t="str">
        <f>"2020"</f>
        <v>2020</v>
      </c>
      <c r="D690" s="2" t="s">
        <v>1644</v>
      </c>
      <c r="E690" s="2" t="s">
        <v>1646</v>
      </c>
      <c r="F690" s="2" t="s">
        <v>1649</v>
      </c>
      <c r="G690" s="2" t="str">
        <f>"00365564"</f>
        <v>00365564</v>
      </c>
      <c r="I690" s="2" t="str">
        <f>"Dec2020"</f>
        <v>Dec2020</v>
      </c>
      <c r="J690" s="2">
        <v>61</v>
      </c>
      <c r="K690" s="2">
        <v>6</v>
      </c>
      <c r="L690" s="2">
        <v>855</v>
      </c>
      <c r="M690" s="2">
        <v>22</v>
      </c>
      <c r="N690" s="2">
        <v>147196069</v>
      </c>
      <c r="O690" s="2" t="s">
        <v>1647</v>
      </c>
      <c r="P690" s="2" t="s">
        <v>731</v>
      </c>
      <c r="Q690" s="2" t="s">
        <v>654</v>
      </c>
      <c r="R690" s="2" t="s">
        <v>1648</v>
      </c>
      <c r="U690" s="2" t="s">
        <v>1650</v>
      </c>
    </row>
    <row r="691" spans="1:70" s="2" customFormat="1" ht="13" x14ac:dyDescent="0.3">
      <c r="A691" s="2" t="s">
        <v>3856</v>
      </c>
      <c r="B691" s="2" t="s">
        <v>3275</v>
      </c>
      <c r="C691" s="9">
        <v>2020</v>
      </c>
      <c r="D691" s="2" t="s">
        <v>3274</v>
      </c>
      <c r="E691" s="2" t="s">
        <v>2881</v>
      </c>
      <c r="F691" s="2" t="s">
        <v>3279</v>
      </c>
      <c r="G691" s="2" t="str">
        <f>"01651781"</f>
        <v>01651781</v>
      </c>
      <c r="I691" s="2" t="str">
        <f>"20201101"</f>
        <v>20201101</v>
      </c>
      <c r="J691" s="2">
        <v>293</v>
      </c>
      <c r="N691" s="2" t="s">
        <v>3276</v>
      </c>
      <c r="O691" s="2" t="s">
        <v>3277</v>
      </c>
      <c r="P691" s="2" t="s">
        <v>2124</v>
      </c>
      <c r="Q691" s="2" t="s">
        <v>1495</v>
      </c>
      <c r="R691" s="2" t="s">
        <v>3278</v>
      </c>
      <c r="T691" s="2" t="s">
        <v>3279</v>
      </c>
      <c r="U691" s="2" t="s">
        <v>3280</v>
      </c>
    </row>
    <row r="692" spans="1:70" s="2" customFormat="1" ht="14.5" customHeight="1" x14ac:dyDescent="0.3">
      <c r="A692" s="2" t="s">
        <v>3856</v>
      </c>
      <c r="B692" s="2" t="s">
        <v>3539</v>
      </c>
      <c r="C692" s="9">
        <v>2021</v>
      </c>
      <c r="D692" s="2" t="s">
        <v>3538</v>
      </c>
      <c r="E692" s="2" t="s">
        <v>2034</v>
      </c>
      <c r="F692" s="2" t="s">
        <v>3542</v>
      </c>
      <c r="G692" s="2" t="str">
        <f>"04194217"</f>
        <v>04194217</v>
      </c>
      <c r="H692" s="2" t="str">
        <f>"9798505538876"</f>
        <v>9798505538876</v>
      </c>
      <c r="I692" s="2" t="str">
        <f>"20210101"</f>
        <v>20210101</v>
      </c>
      <c r="J692" s="2">
        <v>82</v>
      </c>
      <c r="K692" s="2" t="s">
        <v>2495</v>
      </c>
      <c r="N692" s="2" t="s">
        <v>3540</v>
      </c>
      <c r="P692" s="2" t="s">
        <v>2037</v>
      </c>
      <c r="Q692" s="2" t="s">
        <v>2038</v>
      </c>
      <c r="R692" s="2" t="s">
        <v>3541</v>
      </c>
      <c r="T692" s="2" t="s">
        <v>3542</v>
      </c>
      <c r="U692" s="2" t="s">
        <v>3543</v>
      </c>
    </row>
    <row r="693" spans="1:70" s="2" customFormat="1" ht="13" x14ac:dyDescent="0.3">
      <c r="A693" s="2" t="s">
        <v>1827</v>
      </c>
      <c r="B693" s="2" t="s">
        <v>1097</v>
      </c>
      <c r="C693" s="10" t="str">
        <f>"2021"</f>
        <v>2021</v>
      </c>
      <c r="D693" s="2" t="s">
        <v>1096</v>
      </c>
      <c r="E693" s="2" t="s">
        <v>1098</v>
      </c>
      <c r="F693" s="2" t="s">
        <v>1101</v>
      </c>
      <c r="G693" s="2" t="str">
        <f>"23276886"</f>
        <v>23276886</v>
      </c>
      <c r="I693" s="2" t="str">
        <f>"Oct2021"</f>
        <v>Oct2021</v>
      </c>
      <c r="J693" s="2">
        <v>33</v>
      </c>
      <c r="K693" s="2">
        <v>10</v>
      </c>
      <c r="L693" s="2">
        <v>838</v>
      </c>
      <c r="M693" s="2">
        <v>9</v>
      </c>
      <c r="N693" s="2">
        <v>152713484</v>
      </c>
      <c r="O693" s="2" t="s">
        <v>1099</v>
      </c>
      <c r="P693" s="2" t="s">
        <v>767</v>
      </c>
      <c r="Q693" s="2" t="s">
        <v>442</v>
      </c>
      <c r="R693" s="2" t="s">
        <v>1100</v>
      </c>
      <c r="U693" s="2" t="s">
        <v>1102</v>
      </c>
    </row>
    <row r="694" spans="1:70" s="2" customFormat="1" ht="13" x14ac:dyDescent="0.3">
      <c r="A694" s="2" t="s">
        <v>1827</v>
      </c>
      <c r="B694" s="2" t="s">
        <v>764</v>
      </c>
      <c r="C694" s="10" t="str">
        <f>"2022"</f>
        <v>2022</v>
      </c>
      <c r="D694" s="2" t="s">
        <v>763</v>
      </c>
      <c r="E694" s="2" t="s">
        <v>765</v>
      </c>
      <c r="F694" s="2" t="s">
        <v>769</v>
      </c>
      <c r="G694" s="2" t="str">
        <f>"00223018"</f>
        <v>00223018</v>
      </c>
      <c r="I694" s="2" t="str">
        <f>"Jan2022"</f>
        <v>Jan2022</v>
      </c>
      <c r="J694" s="2">
        <v>210</v>
      </c>
      <c r="K694" s="2">
        <v>1</v>
      </c>
      <c r="L694" s="2">
        <v>32</v>
      </c>
      <c r="M694" s="2">
        <v>5</v>
      </c>
      <c r="N694" s="2">
        <v>154476817</v>
      </c>
      <c r="O694" s="2" t="s">
        <v>766</v>
      </c>
      <c r="P694" s="2" t="s">
        <v>767</v>
      </c>
      <c r="Q694" s="2" t="s">
        <v>498</v>
      </c>
      <c r="R694" s="2" t="s">
        <v>768</v>
      </c>
      <c r="U694" s="2" t="s">
        <v>770</v>
      </c>
    </row>
    <row r="695" spans="1:70" s="2" customFormat="1" ht="13" x14ac:dyDescent="0.3">
      <c r="A695" s="2" t="s">
        <v>3856</v>
      </c>
      <c r="B695" s="2" t="s">
        <v>2762</v>
      </c>
      <c r="C695" s="9">
        <v>2022</v>
      </c>
      <c r="D695" s="2" t="s">
        <v>2761</v>
      </c>
      <c r="E695" s="2" t="s">
        <v>2763</v>
      </c>
      <c r="F695" s="2" t="s">
        <v>2768</v>
      </c>
      <c r="G695" s="2" t="str">
        <f>"00223050"</f>
        <v>00223050</v>
      </c>
      <c r="I695" s="2" t="str">
        <f>"20210501"</f>
        <v>20210501</v>
      </c>
      <c r="J695" s="2">
        <v>92</v>
      </c>
      <c r="K695" s="2">
        <v>5</v>
      </c>
      <c r="L695" s="2">
        <v>528</v>
      </c>
      <c r="M695" s="2">
        <v>6</v>
      </c>
      <c r="N695" s="2" t="s">
        <v>2764</v>
      </c>
      <c r="O695" s="2" t="s">
        <v>2765</v>
      </c>
      <c r="P695" s="2" t="s">
        <v>2766</v>
      </c>
      <c r="Q695" s="2" t="s">
        <v>1495</v>
      </c>
      <c r="R695" s="2" t="s">
        <v>2767</v>
      </c>
      <c r="T695" s="2" t="s">
        <v>2768</v>
      </c>
      <c r="U695" s="2" t="s">
        <v>2769</v>
      </c>
    </row>
    <row r="696" spans="1:70" s="2" customFormat="1" ht="13" x14ac:dyDescent="0.3">
      <c r="A696" s="2" t="s">
        <v>11404</v>
      </c>
      <c r="B696" s="2" t="s">
        <v>10126</v>
      </c>
      <c r="C696" s="9" t="s">
        <v>7891</v>
      </c>
      <c r="D696" s="2" t="s">
        <v>5940</v>
      </c>
      <c r="E696" s="2" t="s">
        <v>10127</v>
      </c>
      <c r="U696" s="2" t="s">
        <v>7891</v>
      </c>
      <c r="V696" s="2" t="s">
        <v>10128</v>
      </c>
      <c r="W696" s="2" t="s">
        <v>7891</v>
      </c>
      <c r="X696" s="2" t="s">
        <v>7891</v>
      </c>
      <c r="Y696" s="2" t="s">
        <v>7891</v>
      </c>
      <c r="Z696" s="2" t="s">
        <v>7891</v>
      </c>
      <c r="AA696" s="2" t="s">
        <v>10129</v>
      </c>
      <c r="AB696" s="2" t="s">
        <v>10130</v>
      </c>
      <c r="AC696" s="2" t="s">
        <v>7891</v>
      </c>
      <c r="AD696" s="2" t="s">
        <v>7891</v>
      </c>
      <c r="AE696" s="2" t="s">
        <v>7891</v>
      </c>
      <c r="AF696" s="2" t="s">
        <v>7891</v>
      </c>
      <c r="AG696" s="2" t="s">
        <v>7891</v>
      </c>
      <c r="AH696" s="2" t="s">
        <v>7891</v>
      </c>
      <c r="AI696" s="2" t="s">
        <v>7891</v>
      </c>
      <c r="AJ696" s="2" t="s">
        <v>7891</v>
      </c>
      <c r="AK696" s="2" t="s">
        <v>7891</v>
      </c>
      <c r="AL696" s="2" t="s">
        <v>7891</v>
      </c>
      <c r="AM696" s="2" t="s">
        <v>7891</v>
      </c>
      <c r="AN696" s="2" t="s">
        <v>7891</v>
      </c>
      <c r="AO696" s="2" t="s">
        <v>10131</v>
      </c>
      <c r="AP696" s="2" t="s">
        <v>10132</v>
      </c>
      <c r="AQ696" s="2" t="s">
        <v>7891</v>
      </c>
      <c r="AR696" s="2" t="s">
        <v>7891</v>
      </c>
      <c r="AS696" s="2" t="s">
        <v>7891</v>
      </c>
      <c r="AT696" s="2" t="s">
        <v>8331</v>
      </c>
      <c r="AU696" s="2">
        <v>2021</v>
      </c>
      <c r="AV696" s="2">
        <v>12</v>
      </c>
      <c r="AW696" s="2">
        <v>1</v>
      </c>
      <c r="AX696" s="2" t="s">
        <v>7891</v>
      </c>
      <c r="AY696" s="2" t="s">
        <v>7891</v>
      </c>
      <c r="AZ696" s="2" t="s">
        <v>7891</v>
      </c>
      <c r="BA696" s="2" t="s">
        <v>7891</v>
      </c>
      <c r="BB696" s="2">
        <v>102</v>
      </c>
      <c r="BC696" s="2">
        <v>107</v>
      </c>
      <c r="BD696" s="2" t="s">
        <v>7891</v>
      </c>
      <c r="BE696" s="2" t="s">
        <v>5946</v>
      </c>
      <c r="BF696" s="2" t="s">
        <v>7891</v>
      </c>
      <c r="BG696" s="2" t="s">
        <v>10046</v>
      </c>
      <c r="BH696" s="2" t="s">
        <v>7891</v>
      </c>
      <c r="BI696" s="2" t="s">
        <v>7891</v>
      </c>
      <c r="BJ696" s="2" t="s">
        <v>7891</v>
      </c>
      <c r="BK696" s="2" t="s">
        <v>7891</v>
      </c>
      <c r="BL696" s="2" t="s">
        <v>7891</v>
      </c>
      <c r="BM696" s="2">
        <v>33732534</v>
      </c>
      <c r="BN696" s="2" t="s">
        <v>7891</v>
      </c>
      <c r="BO696" s="2" t="s">
        <v>7891</v>
      </c>
      <c r="BP696" s="2" t="s">
        <v>7891</v>
      </c>
      <c r="BQ696" s="2" t="s">
        <v>7891</v>
      </c>
      <c r="BR696" s="2" t="s">
        <v>10133</v>
      </c>
    </row>
    <row r="697" spans="1:70" s="2" customFormat="1" ht="13" x14ac:dyDescent="0.3">
      <c r="A697" s="2" t="s">
        <v>11404</v>
      </c>
      <c r="B697" s="2" t="s">
        <v>10661</v>
      </c>
      <c r="C697" s="9" t="s">
        <v>7891</v>
      </c>
      <c r="D697" s="2" t="s">
        <v>10662</v>
      </c>
      <c r="E697" s="2" t="s">
        <v>10663</v>
      </c>
      <c r="U697" s="2" t="s">
        <v>7891</v>
      </c>
      <c r="V697" s="2" t="s">
        <v>10664</v>
      </c>
      <c r="W697" s="2" t="s">
        <v>7891</v>
      </c>
      <c r="X697" s="2" t="s">
        <v>7891</v>
      </c>
      <c r="Y697" s="2" t="s">
        <v>7891</v>
      </c>
      <c r="Z697" s="2" t="s">
        <v>7891</v>
      </c>
      <c r="AA697" s="2" t="s">
        <v>7891</v>
      </c>
      <c r="AB697" s="2" t="s">
        <v>7891</v>
      </c>
      <c r="AC697" s="2" t="s">
        <v>7891</v>
      </c>
      <c r="AD697" s="2" t="s">
        <v>7891</v>
      </c>
      <c r="AE697" s="2" t="s">
        <v>7891</v>
      </c>
      <c r="AF697" s="2" t="s">
        <v>7891</v>
      </c>
      <c r="AG697" s="2" t="s">
        <v>7891</v>
      </c>
      <c r="AH697" s="2" t="s">
        <v>7891</v>
      </c>
      <c r="AI697" s="2" t="s">
        <v>7891</v>
      </c>
      <c r="AJ697" s="2" t="s">
        <v>7891</v>
      </c>
      <c r="AK697" s="2" t="s">
        <v>7891</v>
      </c>
      <c r="AL697" s="2" t="s">
        <v>7891</v>
      </c>
      <c r="AM697" s="2" t="s">
        <v>7891</v>
      </c>
      <c r="AN697" s="2" t="s">
        <v>7891</v>
      </c>
      <c r="AO697" s="2" t="s">
        <v>10665</v>
      </c>
      <c r="AP697" s="2" t="s">
        <v>7891</v>
      </c>
      <c r="AQ697" s="2" t="s">
        <v>10666</v>
      </c>
      <c r="AR697" s="2" t="s">
        <v>7891</v>
      </c>
      <c r="AS697" s="2" t="s">
        <v>7891</v>
      </c>
      <c r="AT697" s="2" t="s">
        <v>7891</v>
      </c>
      <c r="AU697" s="2">
        <v>2021</v>
      </c>
      <c r="AV697" s="2">
        <v>46</v>
      </c>
      <c r="AW697" s="2" t="s">
        <v>7891</v>
      </c>
      <c r="AX697" s="2" t="s">
        <v>7891</v>
      </c>
      <c r="AY697" s="2" t="s">
        <v>7891</v>
      </c>
      <c r="AZ697" s="2" t="s">
        <v>7891</v>
      </c>
      <c r="BA697" s="2" t="s">
        <v>7891</v>
      </c>
      <c r="BB697" s="2">
        <v>35</v>
      </c>
      <c r="BC697" s="2">
        <v>58</v>
      </c>
      <c r="BD697" s="2" t="s">
        <v>7891</v>
      </c>
      <c r="BE697" s="2" t="s">
        <v>10667</v>
      </c>
      <c r="BF697" s="2" t="s">
        <v>7891</v>
      </c>
      <c r="BG697" s="2" t="s">
        <v>7891</v>
      </c>
      <c r="BH697" s="2" t="s">
        <v>7891</v>
      </c>
      <c r="BI697" s="2" t="s">
        <v>7891</v>
      </c>
      <c r="BJ697" s="2" t="s">
        <v>7891</v>
      </c>
      <c r="BK697" s="2" t="s">
        <v>7891</v>
      </c>
      <c r="BL697" s="2" t="s">
        <v>7891</v>
      </c>
      <c r="BM697" s="2" t="s">
        <v>7891</v>
      </c>
      <c r="BN697" s="2" t="s">
        <v>7891</v>
      </c>
      <c r="BO697" s="2" t="s">
        <v>7891</v>
      </c>
      <c r="BP697" s="2" t="s">
        <v>7891</v>
      </c>
      <c r="BQ697" s="2" t="s">
        <v>7891</v>
      </c>
      <c r="BR697" s="2" t="s">
        <v>10668</v>
      </c>
    </row>
    <row r="698" spans="1:70" s="2" customFormat="1" ht="13" x14ac:dyDescent="0.3">
      <c r="A698" s="2" t="s">
        <v>6816</v>
      </c>
      <c r="B698" s="2" t="s">
        <v>5360</v>
      </c>
      <c r="C698" s="9">
        <v>2021</v>
      </c>
      <c r="D698" s="2" t="s">
        <v>5359</v>
      </c>
      <c r="E698" s="2" t="s">
        <v>4600</v>
      </c>
      <c r="G698" s="2" t="s">
        <v>5361</v>
      </c>
      <c r="H698" s="2" t="s">
        <v>5362</v>
      </c>
      <c r="K698" s="11">
        <v>44396</v>
      </c>
      <c r="L698" s="2" t="s">
        <v>5363</v>
      </c>
      <c r="N698" s="2" t="s">
        <v>5364</v>
      </c>
    </row>
    <row r="699" spans="1:70" s="2" customFormat="1" ht="13" x14ac:dyDescent="0.3">
      <c r="A699" s="2" t="s">
        <v>6816</v>
      </c>
      <c r="B699" s="2" t="s">
        <v>4350</v>
      </c>
      <c r="C699" s="9">
        <v>2021</v>
      </c>
      <c r="D699" s="2" t="s">
        <v>4349</v>
      </c>
      <c r="E699" s="2" t="s">
        <v>4353</v>
      </c>
      <c r="G699" s="2" t="s">
        <v>4351</v>
      </c>
      <c r="H699" s="2" t="s">
        <v>4352</v>
      </c>
      <c r="K699" s="11">
        <v>44270</v>
      </c>
      <c r="L699" s="2" t="s">
        <v>4354</v>
      </c>
      <c r="N699" s="2" t="s">
        <v>1463</v>
      </c>
    </row>
    <row r="700" spans="1:70" s="2" customFormat="1" ht="13" x14ac:dyDescent="0.3">
      <c r="A700" s="2" t="s">
        <v>11404</v>
      </c>
      <c r="B700" s="2" t="s">
        <v>10134</v>
      </c>
      <c r="C700" s="9" t="s">
        <v>7891</v>
      </c>
      <c r="D700" s="2" t="s">
        <v>5376</v>
      </c>
      <c r="E700" s="2" t="s">
        <v>10135</v>
      </c>
      <c r="U700" s="2" t="s">
        <v>7891</v>
      </c>
      <c r="V700" s="2" t="s">
        <v>10136</v>
      </c>
      <c r="W700" s="2" t="s">
        <v>7891</v>
      </c>
      <c r="X700" s="2" t="s">
        <v>7891</v>
      </c>
      <c r="Y700" s="2" t="s">
        <v>7891</v>
      </c>
      <c r="Z700" s="2" t="s">
        <v>7891</v>
      </c>
      <c r="AA700" s="2" t="s">
        <v>10137</v>
      </c>
      <c r="AB700" s="2" t="s">
        <v>10138</v>
      </c>
      <c r="AC700" s="2" t="s">
        <v>7891</v>
      </c>
      <c r="AD700" s="2" t="s">
        <v>7891</v>
      </c>
      <c r="AE700" s="2" t="s">
        <v>7891</v>
      </c>
      <c r="AF700" s="2" t="s">
        <v>7891</v>
      </c>
      <c r="AG700" s="2" t="s">
        <v>7891</v>
      </c>
      <c r="AH700" s="2" t="s">
        <v>7891</v>
      </c>
      <c r="AI700" s="2" t="s">
        <v>7891</v>
      </c>
      <c r="AJ700" s="2" t="s">
        <v>7891</v>
      </c>
      <c r="AK700" s="2" t="s">
        <v>7891</v>
      </c>
      <c r="AL700" s="2" t="s">
        <v>7891</v>
      </c>
      <c r="AM700" s="2" t="s">
        <v>7891</v>
      </c>
      <c r="AN700" s="2" t="s">
        <v>7891</v>
      </c>
      <c r="AO700" s="2" t="s">
        <v>10139</v>
      </c>
      <c r="AP700" s="2" t="s">
        <v>10140</v>
      </c>
      <c r="AQ700" s="2" t="s">
        <v>7891</v>
      </c>
      <c r="AR700" s="2" t="s">
        <v>7891</v>
      </c>
      <c r="AS700" s="2" t="s">
        <v>7891</v>
      </c>
      <c r="AT700" s="2" t="s">
        <v>8621</v>
      </c>
      <c r="AU700" s="2">
        <v>2022</v>
      </c>
      <c r="AV700" s="2">
        <v>33</v>
      </c>
      <c r="AW700" s="2">
        <v>1</v>
      </c>
      <c r="AX700" s="2" t="s">
        <v>7891</v>
      </c>
      <c r="AY700" s="2" t="s">
        <v>7891</v>
      </c>
      <c r="AZ700" s="2" t="s">
        <v>7891</v>
      </c>
      <c r="BA700" s="2" t="s">
        <v>7891</v>
      </c>
      <c r="BB700" s="2">
        <v>126</v>
      </c>
      <c r="BC700" s="2">
        <v>137</v>
      </c>
      <c r="BD700" s="2" t="s">
        <v>7891</v>
      </c>
      <c r="BE700" s="2" t="s">
        <v>5380</v>
      </c>
      <c r="BF700" s="2" t="s">
        <v>7891</v>
      </c>
      <c r="BG700" s="2" t="s">
        <v>10046</v>
      </c>
      <c r="BH700" s="2" t="s">
        <v>7891</v>
      </c>
      <c r="BI700" s="2" t="s">
        <v>7891</v>
      </c>
      <c r="BJ700" s="2" t="s">
        <v>7891</v>
      </c>
      <c r="BK700" s="2" t="s">
        <v>7891</v>
      </c>
      <c r="BL700" s="2" t="s">
        <v>7891</v>
      </c>
      <c r="BM700" s="2">
        <v>33561896</v>
      </c>
      <c r="BN700" s="2" t="s">
        <v>7891</v>
      </c>
      <c r="BO700" s="2" t="s">
        <v>7891</v>
      </c>
      <c r="BP700" s="2" t="s">
        <v>7891</v>
      </c>
      <c r="BQ700" s="2" t="s">
        <v>7891</v>
      </c>
      <c r="BR700" s="2" t="s">
        <v>10141</v>
      </c>
    </row>
    <row r="701" spans="1:70" s="2" customFormat="1" ht="13" x14ac:dyDescent="0.3">
      <c r="A701" s="2" t="s">
        <v>1922</v>
      </c>
      <c r="B701" s="2" t="s">
        <v>1461</v>
      </c>
      <c r="C701" s="10" t="str">
        <f>"2021"</f>
        <v>2021</v>
      </c>
      <c r="D701" s="2" t="s">
        <v>1460</v>
      </c>
      <c r="E701" s="2" t="s">
        <v>1462</v>
      </c>
      <c r="F701" s="2" t="s">
        <v>1465</v>
      </c>
      <c r="G701" s="2" t="str">
        <f>"07067437"</f>
        <v>07067437</v>
      </c>
      <c r="I701" s="2" t="str">
        <f>"May2021"</f>
        <v>May2021</v>
      </c>
      <c r="J701" s="2">
        <v>66</v>
      </c>
      <c r="K701" s="2">
        <v>5</v>
      </c>
      <c r="L701" s="2">
        <v>433</v>
      </c>
      <c r="M701" s="2">
        <v>13</v>
      </c>
      <c r="N701" s="2">
        <v>150210424</v>
      </c>
      <c r="O701" s="2" t="s">
        <v>1463</v>
      </c>
      <c r="P701" s="2" t="s">
        <v>481</v>
      </c>
      <c r="Q701" s="2" t="s">
        <v>442</v>
      </c>
      <c r="R701" s="2" t="s">
        <v>1464</v>
      </c>
      <c r="U701" s="2" t="s">
        <v>1466</v>
      </c>
    </row>
    <row r="702" spans="1:70" s="2" customFormat="1" ht="13" x14ac:dyDescent="0.3">
      <c r="A702" s="2" t="s">
        <v>11404</v>
      </c>
      <c r="B702" s="2" t="s">
        <v>10669</v>
      </c>
      <c r="C702" s="9" t="s">
        <v>7891</v>
      </c>
      <c r="D702" s="2" t="s">
        <v>10670</v>
      </c>
      <c r="E702" s="2" t="s">
        <v>10671</v>
      </c>
      <c r="U702" s="2" t="s">
        <v>7891</v>
      </c>
      <c r="V702" s="2" t="s">
        <v>10672</v>
      </c>
      <c r="W702" s="2" t="s">
        <v>7891</v>
      </c>
      <c r="X702" s="2" t="s">
        <v>7891</v>
      </c>
      <c r="Y702" s="2" t="s">
        <v>7891</v>
      </c>
      <c r="Z702" s="2" t="s">
        <v>7891</v>
      </c>
      <c r="AA702" s="2" t="s">
        <v>7891</v>
      </c>
      <c r="AB702" s="2" t="s">
        <v>7891</v>
      </c>
      <c r="AC702" s="2" t="s">
        <v>7891</v>
      </c>
      <c r="AD702" s="2" t="s">
        <v>7891</v>
      </c>
      <c r="AE702" s="2" t="s">
        <v>7891</v>
      </c>
      <c r="AF702" s="2" t="s">
        <v>7891</v>
      </c>
      <c r="AG702" s="2" t="s">
        <v>7891</v>
      </c>
      <c r="AH702" s="2" t="s">
        <v>7891</v>
      </c>
      <c r="AI702" s="2" t="s">
        <v>7891</v>
      </c>
      <c r="AJ702" s="2" t="s">
        <v>7891</v>
      </c>
      <c r="AK702" s="2" t="s">
        <v>7891</v>
      </c>
      <c r="AL702" s="2" t="s">
        <v>7891</v>
      </c>
      <c r="AM702" s="2" t="s">
        <v>7891</v>
      </c>
      <c r="AN702" s="2" t="s">
        <v>7891</v>
      </c>
      <c r="AO702" s="2" t="s">
        <v>10673</v>
      </c>
      <c r="AP702" s="2" t="s">
        <v>10674</v>
      </c>
      <c r="AQ702" s="2" t="s">
        <v>7891</v>
      </c>
      <c r="AR702" s="2" t="s">
        <v>7891</v>
      </c>
      <c r="AS702" s="2" t="s">
        <v>7891</v>
      </c>
      <c r="AT702" s="2" t="s">
        <v>7891</v>
      </c>
      <c r="AU702" s="2">
        <v>2021</v>
      </c>
      <c r="AV702" s="2">
        <v>53</v>
      </c>
      <c r="AW702" s="2">
        <v>1</v>
      </c>
      <c r="AX702" s="2" t="s">
        <v>7891</v>
      </c>
      <c r="AY702" s="2" t="s">
        <v>7891</v>
      </c>
      <c r="AZ702" s="2" t="s">
        <v>7891</v>
      </c>
      <c r="BA702" s="2" t="s">
        <v>7891</v>
      </c>
      <c r="BB702" s="2">
        <v>55</v>
      </c>
      <c r="BC702" s="2">
        <v>70</v>
      </c>
      <c r="BD702" s="2" t="s">
        <v>7891</v>
      </c>
      <c r="BE702" s="2" t="s">
        <v>7891</v>
      </c>
      <c r="BF702" s="2" t="s">
        <v>7891</v>
      </c>
      <c r="BG702" s="2" t="s">
        <v>7891</v>
      </c>
      <c r="BH702" s="2" t="s">
        <v>7891</v>
      </c>
      <c r="BI702" s="2" t="s">
        <v>7891</v>
      </c>
      <c r="BJ702" s="2" t="s">
        <v>7891</v>
      </c>
      <c r="BK702" s="2" t="s">
        <v>7891</v>
      </c>
      <c r="BL702" s="2" t="s">
        <v>7891</v>
      </c>
      <c r="BM702" s="2" t="s">
        <v>7891</v>
      </c>
      <c r="BN702" s="2" t="s">
        <v>7891</v>
      </c>
      <c r="BO702" s="2" t="s">
        <v>7891</v>
      </c>
      <c r="BP702" s="2" t="s">
        <v>7891</v>
      </c>
      <c r="BQ702" s="2" t="s">
        <v>7891</v>
      </c>
      <c r="BR702" s="2" t="s">
        <v>10675</v>
      </c>
    </row>
    <row r="703" spans="1:70" s="2" customFormat="1" ht="13" x14ac:dyDescent="0.3">
      <c r="A703" s="2" t="s">
        <v>11404</v>
      </c>
      <c r="B703" s="2" t="s">
        <v>11218</v>
      </c>
      <c r="C703" s="9" t="s">
        <v>7891</v>
      </c>
      <c r="D703" s="2" t="s">
        <v>11219</v>
      </c>
      <c r="E703" s="2" t="s">
        <v>11220</v>
      </c>
      <c r="U703" s="2" t="s">
        <v>7891</v>
      </c>
      <c r="V703" s="2" t="s">
        <v>11221</v>
      </c>
      <c r="W703" s="2" t="s">
        <v>7891</v>
      </c>
      <c r="X703" s="2" t="s">
        <v>7891</v>
      </c>
      <c r="Y703" s="2" t="s">
        <v>7891</v>
      </c>
      <c r="Z703" s="2" t="s">
        <v>7891</v>
      </c>
      <c r="AA703" s="2" t="s">
        <v>7891</v>
      </c>
      <c r="AB703" s="2" t="s">
        <v>7891</v>
      </c>
      <c r="AC703" s="2" t="s">
        <v>7891</v>
      </c>
      <c r="AD703" s="2" t="s">
        <v>7891</v>
      </c>
      <c r="AE703" s="2" t="s">
        <v>7891</v>
      </c>
      <c r="AF703" s="2" t="s">
        <v>7891</v>
      </c>
      <c r="AG703" s="2" t="s">
        <v>7891</v>
      </c>
      <c r="AH703" s="2" t="s">
        <v>7891</v>
      </c>
      <c r="AI703" s="2" t="s">
        <v>7891</v>
      </c>
      <c r="AJ703" s="2" t="s">
        <v>7891</v>
      </c>
      <c r="AK703" s="2" t="s">
        <v>7891</v>
      </c>
      <c r="AL703" s="2" t="s">
        <v>7891</v>
      </c>
      <c r="AM703" s="2" t="s">
        <v>7891</v>
      </c>
      <c r="AN703" s="2" t="s">
        <v>7891</v>
      </c>
      <c r="AO703" s="2" t="s">
        <v>11222</v>
      </c>
      <c r="AP703" s="2" t="s">
        <v>7891</v>
      </c>
      <c r="AQ703" s="2" t="s">
        <v>7891</v>
      </c>
      <c r="AR703" s="2" t="s">
        <v>7891</v>
      </c>
      <c r="AS703" s="2" t="s">
        <v>7891</v>
      </c>
      <c r="AT703" s="2" t="s">
        <v>11223</v>
      </c>
      <c r="AU703" s="2">
        <v>2020</v>
      </c>
      <c r="AV703" s="2">
        <v>35</v>
      </c>
      <c r="AW703" s="2">
        <v>2</v>
      </c>
      <c r="AX703" s="2" t="s">
        <v>7891</v>
      </c>
      <c r="AY703" s="2" t="s">
        <v>7891</v>
      </c>
      <c r="AZ703" s="2" t="s">
        <v>7891</v>
      </c>
      <c r="BA703" s="2" t="s">
        <v>7891</v>
      </c>
      <c r="BB703" s="2">
        <v>131</v>
      </c>
      <c r="BC703" s="2">
        <v>171</v>
      </c>
      <c r="BD703" s="2" t="s">
        <v>7891</v>
      </c>
      <c r="BE703" s="2" t="s">
        <v>7891</v>
      </c>
      <c r="BF703" s="2" t="s">
        <v>7891</v>
      </c>
      <c r="BG703" s="2" t="s">
        <v>7891</v>
      </c>
      <c r="BH703" s="2" t="s">
        <v>7891</v>
      </c>
      <c r="BI703" s="2" t="s">
        <v>7891</v>
      </c>
      <c r="BJ703" s="2" t="s">
        <v>7891</v>
      </c>
      <c r="BK703" s="2" t="s">
        <v>7891</v>
      </c>
      <c r="BL703" s="2" t="s">
        <v>7891</v>
      </c>
      <c r="BM703" s="2">
        <v>33950599</v>
      </c>
      <c r="BN703" s="2" t="s">
        <v>7891</v>
      </c>
      <c r="BO703" s="2" t="s">
        <v>7891</v>
      </c>
      <c r="BP703" s="2" t="s">
        <v>7891</v>
      </c>
      <c r="BQ703" s="2" t="s">
        <v>7891</v>
      </c>
      <c r="BR703" s="2" t="s">
        <v>11224</v>
      </c>
    </row>
    <row r="704" spans="1:70" s="2" customFormat="1" ht="13" x14ac:dyDescent="0.3">
      <c r="A704" s="2" t="s">
        <v>1827</v>
      </c>
      <c r="B704" s="2" t="s">
        <v>1292</v>
      </c>
      <c r="C704" s="10" t="str">
        <f>"2021"</f>
        <v>2021</v>
      </c>
      <c r="D704" s="2" t="s">
        <v>1291</v>
      </c>
      <c r="E704" s="2" t="s">
        <v>592</v>
      </c>
      <c r="F704" s="2" t="s">
        <v>1295</v>
      </c>
      <c r="G704" s="2" t="str">
        <f>"01650327"</f>
        <v>01650327</v>
      </c>
      <c r="I704" s="2" t="str">
        <f>"May2021"</f>
        <v>May2021</v>
      </c>
      <c r="J704" s="2">
        <v>287</v>
      </c>
      <c r="L704" s="2">
        <v>433</v>
      </c>
      <c r="M704" s="2">
        <v>8</v>
      </c>
      <c r="N704" s="2">
        <v>149967442</v>
      </c>
      <c r="O704" s="2" t="s">
        <v>1293</v>
      </c>
      <c r="P704" s="2" t="s">
        <v>449</v>
      </c>
      <c r="Q704" s="2" t="s">
        <v>442</v>
      </c>
      <c r="R704" s="2" t="s">
        <v>1294</v>
      </c>
      <c r="U704" s="2" t="s">
        <v>1296</v>
      </c>
    </row>
    <row r="705" spans="1:70" s="2" customFormat="1" ht="13" x14ac:dyDescent="0.3">
      <c r="A705" s="2" t="s">
        <v>11404</v>
      </c>
      <c r="B705" s="2" t="s">
        <v>8798</v>
      </c>
      <c r="C705" s="9" t="s">
        <v>7891</v>
      </c>
      <c r="D705" s="2" t="s">
        <v>8799</v>
      </c>
      <c r="E705" s="2" t="s">
        <v>8800</v>
      </c>
      <c r="U705" s="2" t="s">
        <v>7891</v>
      </c>
      <c r="V705" s="2" t="s">
        <v>8801</v>
      </c>
      <c r="W705" s="2" t="s">
        <v>7891</v>
      </c>
      <c r="X705" s="2" t="s">
        <v>7891</v>
      </c>
      <c r="Y705" s="2" t="s">
        <v>7891</v>
      </c>
      <c r="Z705" s="2" t="s">
        <v>7891</v>
      </c>
      <c r="AA705" s="2" t="s">
        <v>7891</v>
      </c>
      <c r="AB705" s="2" t="s">
        <v>7891</v>
      </c>
      <c r="AC705" s="2" t="s">
        <v>7891</v>
      </c>
      <c r="AD705" s="2" t="s">
        <v>7891</v>
      </c>
      <c r="AE705" s="2" t="s">
        <v>7891</v>
      </c>
      <c r="AF705" s="2" t="s">
        <v>7891</v>
      </c>
      <c r="AG705" s="2" t="s">
        <v>7891</v>
      </c>
      <c r="AH705" s="2" t="s">
        <v>7891</v>
      </c>
      <c r="AI705" s="2" t="s">
        <v>7891</v>
      </c>
      <c r="AJ705" s="2" t="s">
        <v>7891</v>
      </c>
      <c r="AK705" s="2" t="s">
        <v>7891</v>
      </c>
      <c r="AL705" s="2" t="s">
        <v>7891</v>
      </c>
      <c r="AM705" s="2" t="s">
        <v>7891</v>
      </c>
      <c r="AN705" s="2" t="s">
        <v>7891</v>
      </c>
      <c r="AO705" s="2" t="s">
        <v>8802</v>
      </c>
      <c r="AP705" s="2" t="s">
        <v>8803</v>
      </c>
      <c r="AQ705" s="2" t="s">
        <v>7891</v>
      </c>
      <c r="AR705" s="2" t="s">
        <v>7891</v>
      </c>
      <c r="AS705" s="2" t="s">
        <v>7891</v>
      </c>
      <c r="AT705" s="2" t="s">
        <v>8804</v>
      </c>
      <c r="AU705" s="2">
        <v>2021</v>
      </c>
      <c r="AV705" s="2">
        <v>39</v>
      </c>
      <c r="AW705" s="2">
        <v>3</v>
      </c>
      <c r="AX705" s="2" t="s">
        <v>7891</v>
      </c>
      <c r="AY705" s="2" t="s">
        <v>7891</v>
      </c>
      <c r="AZ705" s="2" t="s">
        <v>7891</v>
      </c>
      <c r="BA705" s="2" t="s">
        <v>7891</v>
      </c>
      <c r="BB705" s="2">
        <v>243</v>
      </c>
      <c r="BC705" s="2">
        <v>280</v>
      </c>
      <c r="BD705" s="2" t="s">
        <v>7891</v>
      </c>
      <c r="BE705" s="2" t="s">
        <v>8805</v>
      </c>
      <c r="BF705" s="2" t="s">
        <v>7891</v>
      </c>
      <c r="BG705" s="2" t="s">
        <v>7891</v>
      </c>
      <c r="BH705" s="2" t="s">
        <v>7891</v>
      </c>
      <c r="BI705" s="2" t="s">
        <v>7891</v>
      </c>
      <c r="BJ705" s="2" t="s">
        <v>7891</v>
      </c>
      <c r="BK705" s="2" t="s">
        <v>7891</v>
      </c>
      <c r="BL705" s="2" t="s">
        <v>7891</v>
      </c>
      <c r="BM705" s="2" t="s">
        <v>7891</v>
      </c>
      <c r="BN705" s="2" t="s">
        <v>7891</v>
      </c>
      <c r="BO705" s="2" t="s">
        <v>7891</v>
      </c>
      <c r="BP705" s="2" t="s">
        <v>7891</v>
      </c>
      <c r="BQ705" s="2" t="s">
        <v>7891</v>
      </c>
      <c r="BR705" s="2" t="s">
        <v>8806</v>
      </c>
    </row>
    <row r="706" spans="1:70" s="2" customFormat="1" ht="13" x14ac:dyDescent="0.3">
      <c r="A706" s="2" t="s">
        <v>1827</v>
      </c>
      <c r="B706" s="2" t="s">
        <v>1108</v>
      </c>
      <c r="C706" s="10" t="str">
        <f>"2022"</f>
        <v>2022</v>
      </c>
      <c r="D706" s="2" t="s">
        <v>1107</v>
      </c>
      <c r="E706" s="2" t="s">
        <v>592</v>
      </c>
      <c r="F706" s="2" t="s">
        <v>1111</v>
      </c>
      <c r="G706" s="2" t="str">
        <f>"01650327"</f>
        <v>01650327</v>
      </c>
      <c r="I706" s="2" t="str">
        <f>"Jan2022"</f>
        <v>Jan2022</v>
      </c>
      <c r="J706" s="2">
        <v>297</v>
      </c>
      <c r="L706" s="2">
        <v>471</v>
      </c>
      <c r="M706" s="2">
        <v>6</v>
      </c>
      <c r="N706" s="2">
        <v>153752003</v>
      </c>
      <c r="O706" s="2" t="s">
        <v>1109</v>
      </c>
      <c r="P706" s="2" t="s">
        <v>449</v>
      </c>
      <c r="Q706" s="2" t="s">
        <v>442</v>
      </c>
      <c r="R706" s="2" t="s">
        <v>1110</v>
      </c>
      <c r="U706" s="2" t="s">
        <v>1112</v>
      </c>
    </row>
    <row r="707" spans="1:70" s="2" customFormat="1" ht="13" x14ac:dyDescent="0.3">
      <c r="A707" s="2" t="s">
        <v>3856</v>
      </c>
      <c r="B707" s="2" t="s">
        <v>2479</v>
      </c>
      <c r="C707" s="9">
        <v>2020</v>
      </c>
      <c r="D707" s="2" t="s">
        <v>2478</v>
      </c>
      <c r="E707" s="2" t="s">
        <v>2480</v>
      </c>
      <c r="F707" s="2" t="s">
        <v>2484</v>
      </c>
      <c r="G707" s="2" t="str">
        <f>"0732118X"</f>
        <v>0732118X</v>
      </c>
      <c r="I707" s="2" t="str">
        <f>"20210101"</f>
        <v>20210101</v>
      </c>
      <c r="J707" s="2">
        <v>60</v>
      </c>
      <c r="N707" s="2" t="s">
        <v>2481</v>
      </c>
      <c r="O707" s="2" t="s">
        <v>2482</v>
      </c>
      <c r="P707" s="2" t="s">
        <v>2124</v>
      </c>
      <c r="Q707" s="2" t="s">
        <v>1495</v>
      </c>
      <c r="R707" s="2" t="s">
        <v>2483</v>
      </c>
      <c r="T707" s="2" t="s">
        <v>2484</v>
      </c>
      <c r="U707" s="2" t="s">
        <v>2485</v>
      </c>
    </row>
    <row r="708" spans="1:70" s="2" customFormat="1" ht="13" x14ac:dyDescent="0.3">
      <c r="A708" s="2" t="s">
        <v>11410</v>
      </c>
      <c r="B708" s="2" t="s">
        <v>11720</v>
      </c>
      <c r="C708" s="9" t="s">
        <v>7891</v>
      </c>
      <c r="D708" s="2" t="s">
        <v>7128</v>
      </c>
      <c r="E708" s="2" t="s">
        <v>11721</v>
      </c>
      <c r="U708" s="2" t="s">
        <v>7891</v>
      </c>
      <c r="V708" s="2" t="s">
        <v>11722</v>
      </c>
      <c r="W708" s="2" t="s">
        <v>7891</v>
      </c>
      <c r="X708" s="2" t="s">
        <v>7891</v>
      </c>
      <c r="Y708" s="2" t="s">
        <v>7891</v>
      </c>
      <c r="Z708" s="2" t="s">
        <v>7891</v>
      </c>
      <c r="AA708" s="2" t="s">
        <v>7891</v>
      </c>
      <c r="AB708" s="2" t="s">
        <v>11723</v>
      </c>
      <c r="AC708" s="2" t="s">
        <v>7891</v>
      </c>
      <c r="AD708" s="2" t="s">
        <v>7891</v>
      </c>
      <c r="AE708" s="2" t="s">
        <v>7891</v>
      </c>
      <c r="AF708" s="2" t="s">
        <v>7891</v>
      </c>
      <c r="AG708" s="2" t="s">
        <v>7891</v>
      </c>
      <c r="AH708" s="2" t="s">
        <v>7891</v>
      </c>
      <c r="AI708" s="2" t="s">
        <v>7891</v>
      </c>
      <c r="AJ708" s="2" t="s">
        <v>7891</v>
      </c>
      <c r="AK708" s="2" t="s">
        <v>7891</v>
      </c>
      <c r="AL708" s="2" t="s">
        <v>7891</v>
      </c>
      <c r="AM708" s="2" t="s">
        <v>7891</v>
      </c>
      <c r="AN708" s="2" t="s">
        <v>7891</v>
      </c>
      <c r="AO708" s="2" t="s">
        <v>11724</v>
      </c>
      <c r="AP708" s="2" t="s">
        <v>7891</v>
      </c>
      <c r="AQ708" s="2" t="s">
        <v>7891</v>
      </c>
      <c r="AR708" s="2" t="s">
        <v>7891</v>
      </c>
      <c r="AS708" s="2" t="s">
        <v>7891</v>
      </c>
      <c r="AT708" s="2" t="s">
        <v>7924</v>
      </c>
      <c r="AU708" s="2">
        <v>2020</v>
      </c>
      <c r="AV708" s="2">
        <v>6</v>
      </c>
      <c r="AW708" s="2">
        <v>6</v>
      </c>
      <c r="AX708" s="2" t="s">
        <v>7891</v>
      </c>
      <c r="AY708" s="2" t="s">
        <v>7891</v>
      </c>
      <c r="AZ708" s="2" t="s">
        <v>7891</v>
      </c>
      <c r="BA708" s="2" t="s">
        <v>7891</v>
      </c>
      <c r="BB708" s="2" t="s">
        <v>7891</v>
      </c>
      <c r="BC708" s="2" t="s">
        <v>7891</v>
      </c>
      <c r="BD708" s="2" t="s">
        <v>11725</v>
      </c>
      <c r="BE708" s="2" t="s">
        <v>7134</v>
      </c>
      <c r="BF708" s="2" t="s">
        <v>7891</v>
      </c>
      <c r="BG708" s="2" t="s">
        <v>7891</v>
      </c>
      <c r="BH708" s="2" t="s">
        <v>7891</v>
      </c>
      <c r="BI708" s="2" t="s">
        <v>7891</v>
      </c>
      <c r="BJ708" s="2" t="s">
        <v>7891</v>
      </c>
      <c r="BK708" s="2" t="s">
        <v>7891</v>
      </c>
      <c r="BL708" s="2" t="s">
        <v>7891</v>
      </c>
      <c r="BM708" s="2">
        <v>33335013</v>
      </c>
      <c r="BN708" s="2" t="s">
        <v>7891</v>
      </c>
      <c r="BO708" s="2" t="s">
        <v>7891</v>
      </c>
      <c r="BP708" s="2" t="s">
        <v>7891</v>
      </c>
      <c r="BQ708" s="2" t="s">
        <v>7891</v>
      </c>
      <c r="BR708" s="2" t="s">
        <v>11726</v>
      </c>
    </row>
    <row r="709" spans="1:70" s="2" customFormat="1" ht="13" x14ac:dyDescent="0.3">
      <c r="A709" s="2" t="s">
        <v>3856</v>
      </c>
      <c r="B709" s="2" t="s">
        <v>2244</v>
      </c>
      <c r="C709" s="9">
        <v>2021</v>
      </c>
      <c r="D709" s="2" t="s">
        <v>2243</v>
      </c>
      <c r="E709" s="2" t="s">
        <v>2245</v>
      </c>
      <c r="F709" s="2" t="s">
        <v>2249</v>
      </c>
      <c r="G709" s="2" t="str">
        <f>"0924977X"</f>
        <v>0924977X</v>
      </c>
      <c r="I709" s="2" t="str">
        <f>"20210601"</f>
        <v>20210601</v>
      </c>
      <c r="J709" s="2">
        <v>47</v>
      </c>
      <c r="L709" s="2">
        <v>48</v>
      </c>
      <c r="M709" s="2">
        <v>3</v>
      </c>
      <c r="N709" s="2" t="s">
        <v>2246</v>
      </c>
      <c r="O709" s="2" t="s">
        <v>2247</v>
      </c>
      <c r="P709" s="2" t="s">
        <v>2124</v>
      </c>
      <c r="Q709" s="2" t="s">
        <v>1495</v>
      </c>
      <c r="R709" s="2" t="s">
        <v>2248</v>
      </c>
      <c r="T709" s="2" t="s">
        <v>2249</v>
      </c>
      <c r="U709" s="2" t="s">
        <v>2250</v>
      </c>
    </row>
    <row r="710" spans="1:70" s="2" customFormat="1" ht="13" x14ac:dyDescent="0.3">
      <c r="A710" s="2" t="s">
        <v>11407</v>
      </c>
      <c r="B710" s="2" t="s">
        <v>11145</v>
      </c>
      <c r="C710" s="9" t="s">
        <v>7891</v>
      </c>
      <c r="D710" s="2" t="s">
        <v>11146</v>
      </c>
      <c r="E710" s="2" t="s">
        <v>11147</v>
      </c>
      <c r="U710" s="2" t="s">
        <v>7891</v>
      </c>
      <c r="V710" s="2" t="s">
        <v>11148</v>
      </c>
      <c r="W710" s="2" t="s">
        <v>7891</v>
      </c>
      <c r="X710" s="2" t="s">
        <v>7891</v>
      </c>
      <c r="Y710" s="2" t="s">
        <v>7891</v>
      </c>
      <c r="Z710" s="2" t="s">
        <v>7891</v>
      </c>
      <c r="AA710" s="2" t="s">
        <v>7891</v>
      </c>
      <c r="AB710" s="2" t="s">
        <v>7891</v>
      </c>
      <c r="AC710" s="2" t="s">
        <v>7891</v>
      </c>
      <c r="AD710" s="2" t="s">
        <v>7891</v>
      </c>
      <c r="AE710" s="2" t="s">
        <v>7891</v>
      </c>
      <c r="AF710" s="2" t="s">
        <v>7891</v>
      </c>
      <c r="AG710" s="2" t="s">
        <v>7891</v>
      </c>
      <c r="AH710" s="2" t="s">
        <v>7891</v>
      </c>
      <c r="AI710" s="2" t="s">
        <v>7891</v>
      </c>
      <c r="AJ710" s="2" t="s">
        <v>7891</v>
      </c>
      <c r="AK710" s="2" t="s">
        <v>7891</v>
      </c>
      <c r="AL710" s="2" t="s">
        <v>7891</v>
      </c>
      <c r="AM710" s="2" t="s">
        <v>7891</v>
      </c>
      <c r="AN710" s="2" t="s">
        <v>7891</v>
      </c>
      <c r="AO710" s="2" t="s">
        <v>11149</v>
      </c>
      <c r="AP710" s="2" t="s">
        <v>11150</v>
      </c>
      <c r="AQ710" s="2" t="s">
        <v>7891</v>
      </c>
      <c r="AR710" s="2" t="s">
        <v>7891</v>
      </c>
      <c r="AS710" s="2" t="s">
        <v>7891</v>
      </c>
      <c r="AT710" s="2" t="s">
        <v>9082</v>
      </c>
      <c r="AU710" s="2">
        <v>2020</v>
      </c>
      <c r="AV710" s="2">
        <v>95</v>
      </c>
      <c r="AW710" s="2">
        <v>10</v>
      </c>
      <c r="AX710" s="2" t="s">
        <v>7891</v>
      </c>
      <c r="AY710" s="2" t="s">
        <v>7891</v>
      </c>
      <c r="AZ710" s="2" t="s">
        <v>7891</v>
      </c>
      <c r="BA710" s="2" t="s">
        <v>7891</v>
      </c>
      <c r="BB710" s="2">
        <v>2235</v>
      </c>
      <c r="BC710" s="2">
        <v>2243</v>
      </c>
      <c r="BD710" s="2" t="s">
        <v>7891</v>
      </c>
      <c r="BE710" s="2" t="s">
        <v>11151</v>
      </c>
      <c r="BF710" s="2" t="s">
        <v>7891</v>
      </c>
      <c r="BG710" s="2" t="s">
        <v>7891</v>
      </c>
      <c r="BH710" s="2" t="s">
        <v>7891</v>
      </c>
      <c r="BI710" s="2" t="s">
        <v>7891</v>
      </c>
      <c r="BJ710" s="2" t="s">
        <v>7891</v>
      </c>
      <c r="BK710" s="2" t="s">
        <v>7891</v>
      </c>
      <c r="BL710" s="2" t="s">
        <v>7891</v>
      </c>
      <c r="BM710" s="2">
        <v>32448588</v>
      </c>
      <c r="BN710" s="2" t="s">
        <v>7891</v>
      </c>
      <c r="BO710" s="2" t="s">
        <v>7891</v>
      </c>
      <c r="BP710" s="2" t="s">
        <v>7891</v>
      </c>
      <c r="BQ710" s="2" t="s">
        <v>7891</v>
      </c>
      <c r="BR710" s="2" t="s">
        <v>11152</v>
      </c>
    </row>
    <row r="711" spans="1:70" s="2" customFormat="1" ht="13" x14ac:dyDescent="0.3">
      <c r="A711" s="2" t="s">
        <v>3856</v>
      </c>
      <c r="B711" s="2" t="s">
        <v>2386</v>
      </c>
      <c r="C711" s="9">
        <v>2021</v>
      </c>
      <c r="D711" s="2" t="s">
        <v>2385</v>
      </c>
      <c r="E711" s="2" t="s">
        <v>2387</v>
      </c>
      <c r="F711" s="2" t="s">
        <v>2391</v>
      </c>
      <c r="G711" s="2" t="str">
        <f>"08891591"</f>
        <v>08891591</v>
      </c>
      <c r="I711" s="2" t="str">
        <f>"20210501"</f>
        <v>20210501</v>
      </c>
      <c r="J711" s="2">
        <v>94</v>
      </c>
      <c r="L711" s="2">
        <v>266</v>
      </c>
      <c r="M711" s="2">
        <v>8</v>
      </c>
      <c r="N711" s="2" t="s">
        <v>2388</v>
      </c>
      <c r="O711" s="2" t="s">
        <v>2389</v>
      </c>
      <c r="P711" s="2" t="s">
        <v>2124</v>
      </c>
      <c r="Q711" s="2" t="s">
        <v>1495</v>
      </c>
      <c r="R711" s="2" t="s">
        <v>2390</v>
      </c>
      <c r="T711" s="2" t="s">
        <v>2391</v>
      </c>
      <c r="U711" s="2" t="s">
        <v>2392</v>
      </c>
    </row>
    <row r="712" spans="1:70" s="2" customFormat="1" ht="13" x14ac:dyDescent="0.3">
      <c r="A712" s="2" t="s">
        <v>3856</v>
      </c>
      <c r="B712" s="2" t="s">
        <v>2650</v>
      </c>
      <c r="C712" s="9">
        <v>2021</v>
      </c>
      <c r="D712" s="2" t="s">
        <v>2649</v>
      </c>
      <c r="E712" s="2" t="s">
        <v>2651</v>
      </c>
      <c r="F712" s="2" t="s">
        <v>2655</v>
      </c>
      <c r="G712" s="2" t="str">
        <f>"14611457"</f>
        <v>14611457</v>
      </c>
      <c r="I712" s="2" t="str">
        <f>"20210501"</f>
        <v>20210501</v>
      </c>
      <c r="J712" s="2">
        <v>24</v>
      </c>
      <c r="K712" s="2">
        <v>5</v>
      </c>
      <c r="L712" s="2">
        <v>400</v>
      </c>
      <c r="M712" s="2">
        <v>9</v>
      </c>
      <c r="N712" s="2" t="s">
        <v>2652</v>
      </c>
      <c r="O712" s="2" t="s">
        <v>2653</v>
      </c>
      <c r="P712" s="2" t="s">
        <v>2077</v>
      </c>
      <c r="Q712" s="2" t="s">
        <v>1495</v>
      </c>
      <c r="R712" s="2" t="s">
        <v>2654</v>
      </c>
      <c r="T712" s="2" t="s">
        <v>2655</v>
      </c>
      <c r="U712" s="2" t="s">
        <v>2656</v>
      </c>
    </row>
    <row r="713" spans="1:70" s="2" customFormat="1" ht="13" x14ac:dyDescent="0.3">
      <c r="A713" s="2" t="s">
        <v>11404</v>
      </c>
      <c r="B713" s="2" t="s">
        <v>11024</v>
      </c>
      <c r="C713" s="9" t="s">
        <v>7891</v>
      </c>
      <c r="D713" s="2" t="s">
        <v>11025</v>
      </c>
      <c r="E713" s="2" t="s">
        <v>8885</v>
      </c>
      <c r="U713" s="2" t="s">
        <v>7891</v>
      </c>
      <c r="V713" s="2" t="s">
        <v>11026</v>
      </c>
      <c r="W713" s="2" t="s">
        <v>7891</v>
      </c>
      <c r="X713" s="2" t="s">
        <v>7891</v>
      </c>
      <c r="Y713" s="2" t="s">
        <v>7891</v>
      </c>
      <c r="Z713" s="2" t="s">
        <v>7891</v>
      </c>
      <c r="AA713" s="2" t="s">
        <v>7891</v>
      </c>
      <c r="AB713" s="2" t="s">
        <v>7891</v>
      </c>
      <c r="AC713" s="2" t="s">
        <v>7891</v>
      </c>
      <c r="AD713" s="2" t="s">
        <v>7891</v>
      </c>
      <c r="AE713" s="2" t="s">
        <v>7891</v>
      </c>
      <c r="AF713" s="2" t="s">
        <v>7891</v>
      </c>
      <c r="AG713" s="2" t="s">
        <v>7891</v>
      </c>
      <c r="AH713" s="2" t="s">
        <v>7891</v>
      </c>
      <c r="AI713" s="2" t="s">
        <v>7891</v>
      </c>
      <c r="AJ713" s="2" t="s">
        <v>7891</v>
      </c>
      <c r="AK713" s="2" t="s">
        <v>7891</v>
      </c>
      <c r="AL713" s="2" t="s">
        <v>7891</v>
      </c>
      <c r="AM713" s="2" t="s">
        <v>7891</v>
      </c>
      <c r="AN713" s="2" t="s">
        <v>7891</v>
      </c>
      <c r="AO713" s="2" t="s">
        <v>8888</v>
      </c>
      <c r="AP713" s="2" t="s">
        <v>8889</v>
      </c>
      <c r="AQ713" s="2" t="s">
        <v>7891</v>
      </c>
      <c r="AR713" s="2" t="s">
        <v>7891</v>
      </c>
      <c r="AS713" s="2" t="s">
        <v>7891</v>
      </c>
      <c r="AT713" s="2" t="s">
        <v>8907</v>
      </c>
      <c r="AU713" s="2">
        <v>2020</v>
      </c>
      <c r="AV713" s="2">
        <v>130</v>
      </c>
      <c r="AW713" s="2" t="s">
        <v>7891</v>
      </c>
      <c r="AX713" s="2" t="s">
        <v>7891</v>
      </c>
      <c r="AY713" s="2" t="s">
        <v>7891</v>
      </c>
      <c r="AZ713" s="2" t="s">
        <v>7891</v>
      </c>
      <c r="BA713" s="2" t="s">
        <v>7891</v>
      </c>
      <c r="BB713" s="2">
        <v>362</v>
      </c>
      <c r="BC713" s="2">
        <v>371</v>
      </c>
      <c r="BD713" s="2" t="s">
        <v>7891</v>
      </c>
      <c r="BE713" s="2" t="s">
        <v>11027</v>
      </c>
      <c r="BF713" s="2" t="s">
        <v>7891</v>
      </c>
      <c r="BG713" s="2" t="s">
        <v>7891</v>
      </c>
      <c r="BH713" s="2" t="s">
        <v>7891</v>
      </c>
      <c r="BI713" s="2" t="s">
        <v>7891</v>
      </c>
      <c r="BJ713" s="2" t="s">
        <v>7891</v>
      </c>
      <c r="BK713" s="2" t="s">
        <v>7891</v>
      </c>
      <c r="BL713" s="2" t="s">
        <v>7891</v>
      </c>
      <c r="BM713" s="2">
        <v>32882578</v>
      </c>
      <c r="BN713" s="2" t="s">
        <v>7891</v>
      </c>
      <c r="BO713" s="2" t="s">
        <v>7891</v>
      </c>
      <c r="BP713" s="2" t="s">
        <v>7891</v>
      </c>
      <c r="BQ713" s="2" t="s">
        <v>7891</v>
      </c>
      <c r="BR713" s="2" t="s">
        <v>11028</v>
      </c>
    </row>
    <row r="714" spans="1:70" s="2" customFormat="1" ht="13" x14ac:dyDescent="0.3">
      <c r="A714" s="2" t="s">
        <v>3856</v>
      </c>
      <c r="B714" s="2" t="s">
        <v>2867</v>
      </c>
      <c r="C714" s="9">
        <v>2021</v>
      </c>
      <c r="D714" s="2" t="s">
        <v>2866</v>
      </c>
      <c r="F714" s="2" t="s">
        <v>2871</v>
      </c>
      <c r="H714" s="2" t="str">
        <f>"9781433836367; 9781433837302"</f>
        <v>9781433836367; 9781433837302</v>
      </c>
      <c r="I714" s="2" t="str">
        <f>"20210101"</f>
        <v>20210101</v>
      </c>
      <c r="M714" s="2">
        <v>338</v>
      </c>
      <c r="N714" s="2" t="s">
        <v>2868</v>
      </c>
      <c r="O714" s="2" t="s">
        <v>2869</v>
      </c>
      <c r="P714" s="2" t="s">
        <v>441</v>
      </c>
      <c r="Q714" s="2" t="s">
        <v>2304</v>
      </c>
      <c r="R714" s="2" t="s">
        <v>2870</v>
      </c>
      <c r="T714" s="2" t="s">
        <v>2871</v>
      </c>
      <c r="U714" s="2" t="s">
        <v>2872</v>
      </c>
    </row>
    <row r="715" spans="1:70" s="2" customFormat="1" ht="13" x14ac:dyDescent="0.3">
      <c r="A715" s="2" t="s">
        <v>1827</v>
      </c>
      <c r="B715" s="2" t="s">
        <v>930</v>
      </c>
      <c r="C715" s="10">
        <v>2022</v>
      </c>
      <c r="D715" s="2" t="s">
        <v>929</v>
      </c>
      <c r="E715" s="2" t="s">
        <v>931</v>
      </c>
      <c r="F715" s="2" t="s">
        <v>933</v>
      </c>
      <c r="G715" s="2" t="str">
        <f>"03768716"</f>
        <v>03768716</v>
      </c>
      <c r="I715" s="2" t="str">
        <f>"Feb2022"</f>
        <v>Feb2022</v>
      </c>
      <c r="J715" s="2">
        <v>231</v>
      </c>
      <c r="M715" s="2">
        <v>1</v>
      </c>
      <c r="N715" s="2">
        <v>154946164</v>
      </c>
      <c r="O715" s="2" t="s">
        <v>932</v>
      </c>
      <c r="P715" s="2" t="s">
        <v>449</v>
      </c>
      <c r="Q715" s="2" t="s">
        <v>467</v>
      </c>
      <c r="U715" s="2" t="s">
        <v>934</v>
      </c>
    </row>
    <row r="716" spans="1:70" s="2" customFormat="1" ht="13" x14ac:dyDescent="0.3">
      <c r="A716" s="2" t="s">
        <v>1827</v>
      </c>
      <c r="B716" s="2" t="s">
        <v>1693</v>
      </c>
      <c r="C716" s="10" t="str">
        <f>"2022"</f>
        <v>2022</v>
      </c>
      <c r="D716" s="2" t="s">
        <v>1692</v>
      </c>
      <c r="E716" s="2" t="s">
        <v>1694</v>
      </c>
      <c r="F716" s="2" t="s">
        <v>1697</v>
      </c>
      <c r="G716" s="2" t="str">
        <f>"07334648"</f>
        <v>07334648</v>
      </c>
      <c r="I716" s="2" t="str">
        <f>"Jan2022"</f>
        <v>Jan2022</v>
      </c>
      <c r="J716" s="2">
        <v>41</v>
      </c>
      <c r="K716" s="2">
        <v>1</v>
      </c>
      <c r="L716" s="2">
        <v>181</v>
      </c>
      <c r="M716" s="2">
        <v>6</v>
      </c>
      <c r="N716" s="2">
        <v>154067695</v>
      </c>
      <c r="O716" s="2" t="s">
        <v>1695</v>
      </c>
      <c r="P716" s="2" t="s">
        <v>481</v>
      </c>
      <c r="Q716" s="2" t="s">
        <v>442</v>
      </c>
      <c r="R716" s="2" t="s">
        <v>1696</v>
      </c>
      <c r="U716" s="2" t="s">
        <v>1698</v>
      </c>
    </row>
    <row r="717" spans="1:70" s="2" customFormat="1" ht="13" x14ac:dyDescent="0.3">
      <c r="A717" s="2" t="s">
        <v>11408</v>
      </c>
      <c r="B717" s="2" t="s">
        <v>10877</v>
      </c>
      <c r="C717" s="9" t="s">
        <v>7891</v>
      </c>
      <c r="D717" s="2" t="s">
        <v>10878</v>
      </c>
      <c r="E717" s="2" t="s">
        <v>10879</v>
      </c>
      <c r="U717" s="2" t="s">
        <v>7891</v>
      </c>
      <c r="V717" s="2" t="s">
        <v>10880</v>
      </c>
      <c r="W717" s="2" t="s">
        <v>7891</v>
      </c>
      <c r="X717" s="2" t="s">
        <v>7891</v>
      </c>
      <c r="Y717" s="2" t="s">
        <v>7891</v>
      </c>
      <c r="Z717" s="2" t="s">
        <v>7891</v>
      </c>
      <c r="AA717" s="2" t="s">
        <v>10881</v>
      </c>
      <c r="AB717" s="2" t="s">
        <v>10882</v>
      </c>
      <c r="AC717" s="2" t="s">
        <v>7891</v>
      </c>
      <c r="AD717" s="2" t="s">
        <v>7891</v>
      </c>
      <c r="AE717" s="2" t="s">
        <v>7891</v>
      </c>
      <c r="AF717" s="2" t="s">
        <v>7891</v>
      </c>
      <c r="AG717" s="2" t="s">
        <v>7891</v>
      </c>
      <c r="AH717" s="2" t="s">
        <v>7891</v>
      </c>
      <c r="AI717" s="2" t="s">
        <v>7891</v>
      </c>
      <c r="AJ717" s="2" t="s">
        <v>7891</v>
      </c>
      <c r="AK717" s="2" t="s">
        <v>7891</v>
      </c>
      <c r="AL717" s="2" t="s">
        <v>7891</v>
      </c>
      <c r="AM717" s="2" t="s">
        <v>7891</v>
      </c>
      <c r="AN717" s="2" t="s">
        <v>7891</v>
      </c>
      <c r="AO717" s="2" t="s">
        <v>10883</v>
      </c>
      <c r="AP717" s="2" t="s">
        <v>7891</v>
      </c>
      <c r="AQ717" s="2" t="s">
        <v>7891</v>
      </c>
      <c r="AR717" s="2" t="s">
        <v>7891</v>
      </c>
      <c r="AS717" s="2" t="s">
        <v>7891</v>
      </c>
      <c r="AT717" s="2" t="s">
        <v>7924</v>
      </c>
      <c r="AU717" s="2">
        <v>2020</v>
      </c>
      <c r="AV717" s="2">
        <v>11</v>
      </c>
      <c r="AW717" s="2">
        <v>3</v>
      </c>
      <c r="AX717" s="2" t="s">
        <v>7891</v>
      </c>
      <c r="AY717" s="2">
        <v>1</v>
      </c>
      <c r="AZ717" s="2" t="s">
        <v>7891</v>
      </c>
      <c r="BA717" s="2" t="s">
        <v>7891</v>
      </c>
      <c r="BB717" s="2">
        <v>31</v>
      </c>
      <c r="BC717" s="2">
        <v>40</v>
      </c>
      <c r="BD717" s="2" t="s">
        <v>7891</v>
      </c>
      <c r="BE717" s="2" t="s">
        <v>10884</v>
      </c>
      <c r="BF717" s="2" t="s">
        <v>7891</v>
      </c>
      <c r="BG717" s="2" t="s">
        <v>7891</v>
      </c>
      <c r="BH717" s="2" t="s">
        <v>7891</v>
      </c>
      <c r="BI717" s="2" t="s">
        <v>7891</v>
      </c>
      <c r="BJ717" s="2" t="s">
        <v>7891</v>
      </c>
      <c r="BK717" s="2" t="s">
        <v>7891</v>
      </c>
      <c r="BL717" s="2" t="s">
        <v>7891</v>
      </c>
      <c r="BM717" s="2" t="s">
        <v>7891</v>
      </c>
      <c r="BN717" s="2" t="s">
        <v>7891</v>
      </c>
      <c r="BO717" s="2" t="s">
        <v>7891</v>
      </c>
      <c r="BP717" s="2" t="s">
        <v>7891</v>
      </c>
      <c r="BQ717" s="2" t="s">
        <v>7891</v>
      </c>
      <c r="BR717" s="2" t="s">
        <v>10885</v>
      </c>
    </row>
    <row r="718" spans="1:70" s="2" customFormat="1" ht="13" x14ac:dyDescent="0.3">
      <c r="A718" s="2" t="s">
        <v>7072</v>
      </c>
      <c r="B718" s="2" t="s">
        <v>5366</v>
      </c>
      <c r="C718" s="9">
        <v>2021</v>
      </c>
      <c r="D718" s="2" t="s">
        <v>5365</v>
      </c>
      <c r="E718" s="2" t="s">
        <v>5209</v>
      </c>
      <c r="G718" s="2" t="s">
        <v>5367</v>
      </c>
      <c r="H718" s="2" t="s">
        <v>5368</v>
      </c>
      <c r="K718" s="11">
        <v>44349</v>
      </c>
      <c r="L718" s="2" t="s">
        <v>5369</v>
      </c>
      <c r="N718" s="2" t="s">
        <v>5370</v>
      </c>
    </row>
    <row r="719" spans="1:70" s="2" customFormat="1" ht="13" x14ac:dyDescent="0.3">
      <c r="A719" s="2" t="s">
        <v>6816</v>
      </c>
      <c r="B719" s="2" t="s">
        <v>5424</v>
      </c>
      <c r="C719" s="9">
        <v>2021</v>
      </c>
      <c r="D719" s="2" t="s">
        <v>5423</v>
      </c>
      <c r="E719" s="2" t="s">
        <v>4600</v>
      </c>
      <c r="G719" s="2" t="s">
        <v>5425</v>
      </c>
      <c r="H719" s="2" t="s">
        <v>5368</v>
      </c>
      <c r="K719" s="11">
        <v>44361</v>
      </c>
      <c r="L719" s="2" t="s">
        <v>5426</v>
      </c>
      <c r="N719" s="2" t="s">
        <v>5427</v>
      </c>
    </row>
    <row r="720" spans="1:70" s="2" customFormat="1" ht="13" x14ac:dyDescent="0.3">
      <c r="A720" s="2" t="s">
        <v>11404</v>
      </c>
      <c r="B720" s="2" t="s">
        <v>11379</v>
      </c>
      <c r="C720" s="9" t="s">
        <v>7891</v>
      </c>
      <c r="D720" s="2" t="s">
        <v>11380</v>
      </c>
      <c r="E720" s="2" t="s">
        <v>11381</v>
      </c>
      <c r="U720" s="2" t="s">
        <v>7891</v>
      </c>
      <c r="V720" s="2" t="s">
        <v>11382</v>
      </c>
      <c r="W720" s="2" t="s">
        <v>7891</v>
      </c>
      <c r="X720" s="2" t="s">
        <v>7891</v>
      </c>
      <c r="Y720" s="2" t="s">
        <v>7891</v>
      </c>
      <c r="Z720" s="2" t="s">
        <v>7891</v>
      </c>
      <c r="AA720" s="2" t="s">
        <v>11383</v>
      </c>
      <c r="AB720" s="2" t="s">
        <v>11384</v>
      </c>
      <c r="AC720" s="2" t="s">
        <v>7891</v>
      </c>
      <c r="AD720" s="2" t="s">
        <v>7891</v>
      </c>
      <c r="AE720" s="2" t="s">
        <v>7891</v>
      </c>
      <c r="AF720" s="2" t="s">
        <v>7891</v>
      </c>
      <c r="AG720" s="2" t="s">
        <v>7891</v>
      </c>
      <c r="AH720" s="2" t="s">
        <v>7891</v>
      </c>
      <c r="AI720" s="2" t="s">
        <v>7891</v>
      </c>
      <c r="AJ720" s="2" t="s">
        <v>7891</v>
      </c>
      <c r="AK720" s="2" t="s">
        <v>7891</v>
      </c>
      <c r="AL720" s="2" t="s">
        <v>7891</v>
      </c>
      <c r="AM720" s="2" t="s">
        <v>7891</v>
      </c>
      <c r="AN720" s="2" t="s">
        <v>7891</v>
      </c>
      <c r="AO720" s="2" t="s">
        <v>7891</v>
      </c>
      <c r="AP720" s="2" t="s">
        <v>7891</v>
      </c>
      <c r="AQ720" s="2" t="s">
        <v>11385</v>
      </c>
      <c r="AR720" s="2" t="s">
        <v>7891</v>
      </c>
      <c r="AS720" s="2" t="s">
        <v>7891</v>
      </c>
      <c r="AT720" s="2" t="s">
        <v>7891</v>
      </c>
      <c r="AU720" s="2">
        <v>2020</v>
      </c>
      <c r="AV720" s="2" t="s">
        <v>7891</v>
      </c>
      <c r="AW720" s="2" t="s">
        <v>7891</v>
      </c>
      <c r="AX720" s="2" t="s">
        <v>7891</v>
      </c>
      <c r="AY720" s="2" t="s">
        <v>7891</v>
      </c>
      <c r="AZ720" s="2" t="s">
        <v>7891</v>
      </c>
      <c r="BA720" s="2" t="s">
        <v>7891</v>
      </c>
      <c r="BB720" s="2">
        <v>590</v>
      </c>
      <c r="BC720" s="2">
        <v>595</v>
      </c>
      <c r="BD720" s="2" t="s">
        <v>7891</v>
      </c>
      <c r="BE720" s="2" t="s">
        <v>7891</v>
      </c>
      <c r="BF720" s="2" t="s">
        <v>7891</v>
      </c>
      <c r="BG720" s="2" t="s">
        <v>7891</v>
      </c>
      <c r="BH720" s="2" t="s">
        <v>7891</v>
      </c>
      <c r="BI720" s="2" t="s">
        <v>7891</v>
      </c>
      <c r="BJ720" s="2" t="s">
        <v>7891</v>
      </c>
      <c r="BK720" s="2" t="s">
        <v>7891</v>
      </c>
      <c r="BL720" s="2" t="s">
        <v>7891</v>
      </c>
      <c r="BM720" s="2" t="s">
        <v>7891</v>
      </c>
      <c r="BN720" s="2" t="s">
        <v>7891</v>
      </c>
      <c r="BO720" s="2" t="s">
        <v>7891</v>
      </c>
      <c r="BP720" s="2" t="s">
        <v>7891</v>
      </c>
      <c r="BQ720" s="2" t="s">
        <v>7891</v>
      </c>
      <c r="BR720" s="2" t="s">
        <v>11386</v>
      </c>
    </row>
    <row r="721" spans="1:70" s="2" customFormat="1" ht="13" x14ac:dyDescent="0.3">
      <c r="A721" s="2" t="s">
        <v>11404</v>
      </c>
      <c r="B721" s="2" t="s">
        <v>9744</v>
      </c>
      <c r="C721" s="9" t="s">
        <v>7891</v>
      </c>
      <c r="D721" s="2" t="s">
        <v>9745</v>
      </c>
      <c r="E721" s="2" t="s">
        <v>9746</v>
      </c>
      <c r="U721" s="2" t="s">
        <v>7891</v>
      </c>
      <c r="V721" s="2" t="s">
        <v>9747</v>
      </c>
      <c r="W721" s="2" t="s">
        <v>7891</v>
      </c>
      <c r="X721" s="2" t="s">
        <v>7891</v>
      </c>
      <c r="Y721" s="2" t="s">
        <v>7891</v>
      </c>
      <c r="Z721" s="2" t="s">
        <v>7891</v>
      </c>
      <c r="AA721" s="2" t="s">
        <v>7891</v>
      </c>
      <c r="AB721" s="2" t="s">
        <v>7891</v>
      </c>
      <c r="AC721" s="2" t="s">
        <v>7891</v>
      </c>
      <c r="AD721" s="2" t="s">
        <v>7891</v>
      </c>
      <c r="AE721" s="2" t="s">
        <v>7891</v>
      </c>
      <c r="AF721" s="2" t="s">
        <v>7891</v>
      </c>
      <c r="AG721" s="2" t="s">
        <v>7891</v>
      </c>
      <c r="AH721" s="2" t="s">
        <v>7891</v>
      </c>
      <c r="AI721" s="2" t="s">
        <v>7891</v>
      </c>
      <c r="AJ721" s="2" t="s">
        <v>7891</v>
      </c>
      <c r="AK721" s="2" t="s">
        <v>7891</v>
      </c>
      <c r="AL721" s="2" t="s">
        <v>7891</v>
      </c>
      <c r="AM721" s="2" t="s">
        <v>7891</v>
      </c>
      <c r="AN721" s="2" t="s">
        <v>7891</v>
      </c>
      <c r="AO721" s="2" t="s">
        <v>9748</v>
      </c>
      <c r="AP721" s="2" t="s">
        <v>9749</v>
      </c>
      <c r="AQ721" s="2" t="s">
        <v>7891</v>
      </c>
      <c r="AR721" s="2" t="s">
        <v>7891</v>
      </c>
      <c r="AS721" s="2" t="s">
        <v>7891</v>
      </c>
      <c r="AT721" s="2" t="s">
        <v>7998</v>
      </c>
      <c r="AU721" s="2">
        <v>2021</v>
      </c>
      <c r="AV721" s="2">
        <v>23</v>
      </c>
      <c r="AW721" s="2" t="s">
        <v>7891</v>
      </c>
      <c r="AX721" s="2" t="s">
        <v>7891</v>
      </c>
      <c r="AY721" s="2">
        <v>1</v>
      </c>
      <c r="AZ721" s="2" t="s">
        <v>8545</v>
      </c>
      <c r="BA721" s="2" t="s">
        <v>7891</v>
      </c>
      <c r="BB721" s="2">
        <v>212</v>
      </c>
      <c r="BC721" s="2">
        <v>227</v>
      </c>
      <c r="BD721" s="2" t="s">
        <v>7891</v>
      </c>
      <c r="BE721" s="2" t="s">
        <v>9750</v>
      </c>
      <c r="BF721" s="2" t="s">
        <v>7891</v>
      </c>
      <c r="BG721" s="2" t="s">
        <v>7891</v>
      </c>
      <c r="BH721" s="2" t="s">
        <v>7891</v>
      </c>
      <c r="BI721" s="2" t="s">
        <v>7891</v>
      </c>
      <c r="BJ721" s="2" t="s">
        <v>7891</v>
      </c>
      <c r="BK721" s="2" t="s">
        <v>7891</v>
      </c>
      <c r="BL721" s="2" t="s">
        <v>7891</v>
      </c>
      <c r="BM721" s="2" t="s">
        <v>7891</v>
      </c>
      <c r="BN721" s="2" t="s">
        <v>7891</v>
      </c>
      <c r="BO721" s="2" t="s">
        <v>7891</v>
      </c>
      <c r="BP721" s="2" t="s">
        <v>7891</v>
      </c>
      <c r="BQ721" s="2" t="s">
        <v>7891</v>
      </c>
      <c r="BR721" s="2" t="s">
        <v>9751</v>
      </c>
    </row>
    <row r="722" spans="1:70" s="2" customFormat="1" ht="13" x14ac:dyDescent="0.3">
      <c r="A722" s="2" t="s">
        <v>1827</v>
      </c>
      <c r="B722" s="2" t="s">
        <v>576</v>
      </c>
      <c r="C722" s="10">
        <v>2021</v>
      </c>
      <c r="D722" s="2" t="s">
        <v>575</v>
      </c>
      <c r="E722" s="2" t="s">
        <v>577</v>
      </c>
      <c r="F722" s="2" t="s">
        <v>581</v>
      </c>
      <c r="G722" s="2" t="str">
        <f>"00195545"</f>
        <v>00195545</v>
      </c>
      <c r="I722" s="2" t="str">
        <f>"Sep/Oct2021"</f>
        <v>Sep/Oct2021</v>
      </c>
      <c r="J722" s="2">
        <v>63</v>
      </c>
      <c r="K722" s="2">
        <v>5</v>
      </c>
      <c r="L722" s="2">
        <v>483</v>
      </c>
      <c r="M722" s="2">
        <v>7</v>
      </c>
      <c r="N722" s="2">
        <v>152989860</v>
      </c>
      <c r="O722" s="2" t="s">
        <v>578</v>
      </c>
      <c r="P722" s="2" t="s">
        <v>579</v>
      </c>
      <c r="Q722" s="2" t="s">
        <v>442</v>
      </c>
      <c r="R722" s="2" t="s">
        <v>580</v>
      </c>
      <c r="U722" s="2" t="s">
        <v>582</v>
      </c>
    </row>
    <row r="723" spans="1:70" s="2" customFormat="1" ht="13" x14ac:dyDescent="0.3">
      <c r="A723" s="2" t="s">
        <v>11404</v>
      </c>
      <c r="B723" s="2" t="s">
        <v>8639</v>
      </c>
      <c r="C723" s="9" t="s">
        <v>7891</v>
      </c>
      <c r="D723" s="2" t="s">
        <v>8640</v>
      </c>
      <c r="E723" s="2" t="s">
        <v>8641</v>
      </c>
      <c r="U723" s="2" t="s">
        <v>7891</v>
      </c>
      <c r="V723" s="2" t="s">
        <v>8642</v>
      </c>
      <c r="W723" s="2" t="s">
        <v>7891</v>
      </c>
      <c r="X723" s="2" t="s">
        <v>7891</v>
      </c>
      <c r="Y723" s="2" t="s">
        <v>7891</v>
      </c>
      <c r="Z723" s="2" t="s">
        <v>7891</v>
      </c>
      <c r="AA723" s="2" t="s">
        <v>7891</v>
      </c>
      <c r="AB723" s="2" t="s">
        <v>8643</v>
      </c>
      <c r="AC723" s="2" t="s">
        <v>7891</v>
      </c>
      <c r="AD723" s="2" t="s">
        <v>7891</v>
      </c>
      <c r="AE723" s="2" t="s">
        <v>7891</v>
      </c>
      <c r="AF723" s="2" t="s">
        <v>7891</v>
      </c>
      <c r="AG723" s="2" t="s">
        <v>7891</v>
      </c>
      <c r="AH723" s="2" t="s">
        <v>7891</v>
      </c>
      <c r="AI723" s="2" t="s">
        <v>7891</v>
      </c>
      <c r="AJ723" s="2" t="s">
        <v>7891</v>
      </c>
      <c r="AK723" s="2" t="s">
        <v>7891</v>
      </c>
      <c r="AL723" s="2" t="s">
        <v>7891</v>
      </c>
      <c r="AM723" s="2" t="s">
        <v>7891</v>
      </c>
      <c r="AN723" s="2" t="s">
        <v>7891</v>
      </c>
      <c r="AO723" s="2" t="s">
        <v>8644</v>
      </c>
      <c r="AP723" s="2" t="s">
        <v>8645</v>
      </c>
      <c r="AQ723" s="2" t="s">
        <v>7891</v>
      </c>
      <c r="AR723" s="2" t="s">
        <v>7891</v>
      </c>
      <c r="AS723" s="2" t="s">
        <v>7891</v>
      </c>
      <c r="AT723" s="2" t="s">
        <v>8646</v>
      </c>
      <c r="AU723" s="2">
        <v>2022</v>
      </c>
      <c r="AV723" s="2">
        <v>924</v>
      </c>
      <c r="AW723" s="2">
        <v>1</v>
      </c>
      <c r="AX723" s="2" t="s">
        <v>7891</v>
      </c>
      <c r="AY723" s="2" t="s">
        <v>7891</v>
      </c>
      <c r="AZ723" s="2" t="s">
        <v>7891</v>
      </c>
      <c r="BA723" s="2" t="s">
        <v>7891</v>
      </c>
      <c r="BB723" s="2" t="s">
        <v>7891</v>
      </c>
      <c r="BC723" s="2" t="s">
        <v>7891</v>
      </c>
      <c r="BD723" s="2">
        <v>27</v>
      </c>
      <c r="BE723" s="2" t="s">
        <v>8647</v>
      </c>
      <c r="BF723" s="2" t="s">
        <v>7891</v>
      </c>
      <c r="BG723" s="2" t="s">
        <v>7891</v>
      </c>
      <c r="BH723" s="2" t="s">
        <v>7891</v>
      </c>
      <c r="BI723" s="2" t="s">
        <v>7891</v>
      </c>
      <c r="BJ723" s="2" t="s">
        <v>7891</v>
      </c>
      <c r="BK723" s="2" t="s">
        <v>7891</v>
      </c>
      <c r="BL723" s="2" t="s">
        <v>7891</v>
      </c>
      <c r="BM723" s="2" t="s">
        <v>7891</v>
      </c>
      <c r="BN723" s="2" t="s">
        <v>7891</v>
      </c>
      <c r="BO723" s="2" t="s">
        <v>7891</v>
      </c>
      <c r="BP723" s="2" t="s">
        <v>7891</v>
      </c>
      <c r="BQ723" s="2" t="s">
        <v>7891</v>
      </c>
      <c r="BR723" s="2" t="s">
        <v>8648</v>
      </c>
    </row>
    <row r="724" spans="1:70" s="2" customFormat="1" ht="13" x14ac:dyDescent="0.3">
      <c r="A724" s="2" t="s">
        <v>7738</v>
      </c>
      <c r="B724" s="2" t="s">
        <v>7545</v>
      </c>
      <c r="C724" s="9">
        <v>2022</v>
      </c>
      <c r="D724" s="2" t="s">
        <v>7043</v>
      </c>
      <c r="E724" s="2" t="s">
        <v>7546</v>
      </c>
      <c r="N724" s="2" t="s">
        <v>7048</v>
      </c>
      <c r="O724" s="2" t="s">
        <v>7547</v>
      </c>
      <c r="P724" s="2" t="s">
        <v>467</v>
      </c>
      <c r="Q724" s="2" t="s">
        <v>7232</v>
      </c>
      <c r="S724" s="2" t="s">
        <v>7219</v>
      </c>
      <c r="T724" s="2" t="s">
        <v>7548</v>
      </c>
    </row>
    <row r="725" spans="1:70" s="2" customFormat="1" ht="13" x14ac:dyDescent="0.3">
      <c r="A725" s="2" t="s">
        <v>4015</v>
      </c>
      <c r="B725" s="2" t="s">
        <v>3609</v>
      </c>
      <c r="C725" s="9">
        <v>2021</v>
      </c>
      <c r="D725" s="2" t="s">
        <v>3608</v>
      </c>
      <c r="E725" s="2" t="s">
        <v>3610</v>
      </c>
      <c r="F725" s="2" t="s">
        <v>3614</v>
      </c>
      <c r="G725" s="2" t="str">
        <f>"20457960"</f>
        <v>20457960</v>
      </c>
      <c r="I725" s="2" t="str">
        <f>"20210101"</f>
        <v>20210101</v>
      </c>
      <c r="J725" s="2">
        <v>30</v>
      </c>
      <c r="N725" s="2" t="s">
        <v>3611</v>
      </c>
      <c r="O725" s="2" t="s">
        <v>3612</v>
      </c>
      <c r="P725" s="2" t="s">
        <v>466</v>
      </c>
      <c r="Q725" s="2" t="s">
        <v>1495</v>
      </c>
      <c r="R725" s="2" t="s">
        <v>3613</v>
      </c>
      <c r="T725" s="2" t="s">
        <v>3614</v>
      </c>
      <c r="U725" s="2" t="s">
        <v>3615</v>
      </c>
    </row>
    <row r="726" spans="1:70" s="2" customFormat="1" ht="13" x14ac:dyDescent="0.3">
      <c r="A726" s="2" t="s">
        <v>11404</v>
      </c>
      <c r="B726" s="2" t="s">
        <v>10184</v>
      </c>
      <c r="C726" s="9" t="s">
        <v>7891</v>
      </c>
      <c r="D726" s="2" t="s">
        <v>10185</v>
      </c>
      <c r="E726" s="2" t="s">
        <v>10186</v>
      </c>
      <c r="U726" s="2" t="s">
        <v>7891</v>
      </c>
      <c r="V726" s="2" t="s">
        <v>10187</v>
      </c>
      <c r="W726" s="2" t="s">
        <v>7891</v>
      </c>
      <c r="X726" s="2" t="s">
        <v>7891</v>
      </c>
      <c r="Y726" s="2" t="s">
        <v>7891</v>
      </c>
      <c r="Z726" s="2" t="s">
        <v>7891</v>
      </c>
      <c r="AA726" s="2" t="s">
        <v>7891</v>
      </c>
      <c r="AB726" s="2" t="s">
        <v>10188</v>
      </c>
      <c r="AC726" s="2" t="s">
        <v>7891</v>
      </c>
      <c r="AD726" s="2" t="s">
        <v>7891</v>
      </c>
      <c r="AE726" s="2" t="s">
        <v>7891</v>
      </c>
      <c r="AF726" s="2" t="s">
        <v>7891</v>
      </c>
      <c r="AG726" s="2" t="s">
        <v>7891</v>
      </c>
      <c r="AH726" s="2" t="s">
        <v>7891</v>
      </c>
      <c r="AI726" s="2" t="s">
        <v>7891</v>
      </c>
      <c r="AJ726" s="2" t="s">
        <v>7891</v>
      </c>
      <c r="AK726" s="2" t="s">
        <v>7891</v>
      </c>
      <c r="AL726" s="2" t="s">
        <v>7891</v>
      </c>
      <c r="AM726" s="2" t="s">
        <v>7891</v>
      </c>
      <c r="AN726" s="2" t="s">
        <v>7891</v>
      </c>
      <c r="AO726" s="2" t="s">
        <v>10189</v>
      </c>
      <c r="AP726" s="2" t="s">
        <v>10190</v>
      </c>
      <c r="AQ726" s="2" t="s">
        <v>7891</v>
      </c>
      <c r="AR726" s="2" t="s">
        <v>7891</v>
      </c>
      <c r="AS726" s="2" t="s">
        <v>7891</v>
      </c>
      <c r="AT726" s="2" t="s">
        <v>8317</v>
      </c>
      <c r="AU726" s="2">
        <v>2021</v>
      </c>
      <c r="AV726" s="2">
        <v>3</v>
      </c>
      <c r="AW726" s="2">
        <v>1</v>
      </c>
      <c r="AX726" s="2" t="s">
        <v>7891</v>
      </c>
      <c r="AY726" s="2" t="s">
        <v>7891</v>
      </c>
      <c r="AZ726" s="2" t="s">
        <v>8545</v>
      </c>
      <c r="BA726" s="2" t="s">
        <v>7891</v>
      </c>
      <c r="BB726" s="2">
        <v>52</v>
      </c>
      <c r="BC726" s="2">
        <v>60</v>
      </c>
      <c r="BD726" s="2" t="s">
        <v>7891</v>
      </c>
      <c r="BE726" s="2" t="s">
        <v>10191</v>
      </c>
      <c r="BF726" s="2" t="s">
        <v>7891</v>
      </c>
      <c r="BG726" s="2" t="s">
        <v>7891</v>
      </c>
      <c r="BH726" s="2" t="s">
        <v>7891</v>
      </c>
      <c r="BI726" s="2" t="s">
        <v>7891</v>
      </c>
      <c r="BJ726" s="2" t="s">
        <v>7891</v>
      </c>
      <c r="BK726" s="2" t="s">
        <v>7891</v>
      </c>
      <c r="BL726" s="2" t="s">
        <v>7891</v>
      </c>
      <c r="BM726" s="2" t="s">
        <v>7891</v>
      </c>
      <c r="BN726" s="2" t="s">
        <v>7891</v>
      </c>
      <c r="BO726" s="2" t="s">
        <v>7891</v>
      </c>
      <c r="BP726" s="2" t="s">
        <v>7891</v>
      </c>
      <c r="BQ726" s="2" t="s">
        <v>7891</v>
      </c>
      <c r="BR726" s="2" t="s">
        <v>10192</v>
      </c>
    </row>
    <row r="727" spans="1:70" s="2" customFormat="1" ht="13" x14ac:dyDescent="0.3">
      <c r="A727" s="2" t="s">
        <v>1827</v>
      </c>
      <c r="B727" s="2" t="s">
        <v>1250</v>
      </c>
      <c r="C727" s="10" t="str">
        <f>"2021"</f>
        <v>2021</v>
      </c>
      <c r="D727" s="2" t="s">
        <v>1249</v>
      </c>
      <c r="E727" s="2" t="s">
        <v>1251</v>
      </c>
      <c r="F727" s="2" t="s">
        <v>1253</v>
      </c>
      <c r="G727" s="2" t="str">
        <f>"10928529"</f>
        <v>10928529</v>
      </c>
      <c r="I727" s="2" t="str">
        <f>"Apr2021"</f>
        <v>Apr2021</v>
      </c>
      <c r="J727" s="2">
        <v>26</v>
      </c>
      <c r="K727" s="2">
        <v>2</v>
      </c>
      <c r="L727" s="2">
        <v>175</v>
      </c>
      <c r="M727" s="2">
        <v>1</v>
      </c>
      <c r="N727" s="2">
        <v>151420385</v>
      </c>
      <c r="O727" s="2" t="s">
        <v>1252</v>
      </c>
      <c r="P727" s="2" t="s">
        <v>466</v>
      </c>
      <c r="Q727" s="2" t="s">
        <v>498</v>
      </c>
      <c r="U727" s="2" t="s">
        <v>1254</v>
      </c>
    </row>
    <row r="728" spans="1:70" s="2" customFormat="1" ht="13" x14ac:dyDescent="0.3">
      <c r="A728" s="2" t="s">
        <v>1922</v>
      </c>
      <c r="B728" s="2" t="s">
        <v>1895</v>
      </c>
      <c r="C728" s="10" t="str">
        <f>"2022"</f>
        <v>2022</v>
      </c>
      <c r="D728" s="2" t="s">
        <v>1894</v>
      </c>
      <c r="E728" s="2" t="s">
        <v>1896</v>
      </c>
      <c r="F728" s="2" t="s">
        <v>1900</v>
      </c>
      <c r="G728" s="2" t="str">
        <f>"00034819"</f>
        <v>00034819</v>
      </c>
      <c r="I728" s="2" t="str">
        <f>"May2022"</f>
        <v>May2022</v>
      </c>
      <c r="J728" s="2">
        <v>175</v>
      </c>
      <c r="K728" s="2">
        <v>5</v>
      </c>
      <c r="L728" s="2">
        <v>720</v>
      </c>
      <c r="M728" s="2">
        <v>12</v>
      </c>
      <c r="N728" s="2">
        <v>156918716</v>
      </c>
      <c r="O728" s="2" t="s">
        <v>1897</v>
      </c>
      <c r="P728" s="2" t="s">
        <v>1898</v>
      </c>
      <c r="Q728" s="2" t="s">
        <v>1495</v>
      </c>
      <c r="R728" s="2" t="s">
        <v>1899</v>
      </c>
      <c r="U728" s="2" t="s">
        <v>1901</v>
      </c>
    </row>
    <row r="729" spans="1:70" s="2" customFormat="1" ht="13" x14ac:dyDescent="0.3">
      <c r="A729" s="2" t="s">
        <v>4015</v>
      </c>
      <c r="B729" s="2" t="s">
        <v>2314</v>
      </c>
      <c r="C729" s="9">
        <v>2021</v>
      </c>
      <c r="D729" s="2" t="s">
        <v>2313</v>
      </c>
      <c r="E729" s="2" t="s">
        <v>2034</v>
      </c>
      <c r="F729" s="2" t="s">
        <v>2317</v>
      </c>
      <c r="G729" s="2" t="str">
        <f>"04194217"</f>
        <v>04194217</v>
      </c>
      <c r="H729" s="2" t="str">
        <f>"9798744450427"</f>
        <v>9798744450427</v>
      </c>
      <c r="I729" s="2" t="str">
        <f>"20220101"</f>
        <v>20220101</v>
      </c>
      <c r="J729" s="2">
        <v>83</v>
      </c>
      <c r="K729" s="2" t="s">
        <v>2183</v>
      </c>
      <c r="N729" s="2" t="s">
        <v>2315</v>
      </c>
      <c r="P729" s="2" t="s">
        <v>2037</v>
      </c>
      <c r="Q729" s="2" t="s">
        <v>2038</v>
      </c>
      <c r="R729" s="2" t="s">
        <v>2316</v>
      </c>
      <c r="T729" s="2" t="s">
        <v>2317</v>
      </c>
      <c r="U729" s="2" t="s">
        <v>2318</v>
      </c>
    </row>
    <row r="730" spans="1:70" s="2" customFormat="1" ht="13" x14ac:dyDescent="0.3">
      <c r="A730" s="2" t="s">
        <v>1827</v>
      </c>
      <c r="B730" s="2" t="s">
        <v>1200</v>
      </c>
      <c r="C730" s="10">
        <v>2021</v>
      </c>
      <c r="D730" s="2" t="s">
        <v>1199</v>
      </c>
      <c r="E730" s="2" t="s">
        <v>1201</v>
      </c>
      <c r="F730" s="2" t="s">
        <v>1204</v>
      </c>
      <c r="G730" s="2" t="str">
        <f>"14726963"</f>
        <v>14726963</v>
      </c>
      <c r="I730" s="2" t="str">
        <f>"11/4/2021"</f>
        <v>11/4/2021</v>
      </c>
      <c r="J730" s="2">
        <v>21</v>
      </c>
      <c r="K730" s="2">
        <v>1</v>
      </c>
      <c r="L730" s="2">
        <v>1</v>
      </c>
      <c r="M730" s="2">
        <v>16</v>
      </c>
      <c r="N730" s="2">
        <v>153411898</v>
      </c>
      <c r="O730" s="2" t="s">
        <v>1202</v>
      </c>
      <c r="P730" s="2" t="s">
        <v>557</v>
      </c>
      <c r="Q730" s="2" t="s">
        <v>498</v>
      </c>
      <c r="R730" s="2" t="s">
        <v>1203</v>
      </c>
      <c r="U730" s="2" t="s">
        <v>1205</v>
      </c>
    </row>
    <row r="731" spans="1:70" s="2" customFormat="1" ht="13" x14ac:dyDescent="0.3">
      <c r="A731" s="2" t="s">
        <v>1827</v>
      </c>
      <c r="B731" s="2" t="s">
        <v>968</v>
      </c>
      <c r="C731" s="10" t="str">
        <f>"2021"</f>
        <v>2021</v>
      </c>
      <c r="D731" s="2" t="s">
        <v>967</v>
      </c>
      <c r="E731" s="2" t="s">
        <v>969</v>
      </c>
      <c r="F731" s="2" t="s">
        <v>971</v>
      </c>
      <c r="G731" s="2" t="str">
        <f>"10398562"</f>
        <v>10398562</v>
      </c>
      <c r="I731" s="2" t="str">
        <f>"Apr2021"</f>
        <v>Apr2021</v>
      </c>
      <c r="J731" s="2">
        <v>29</v>
      </c>
      <c r="K731" s="2">
        <v>2</v>
      </c>
      <c r="L731" s="2">
        <v>243</v>
      </c>
      <c r="M731" s="2">
        <v>1</v>
      </c>
      <c r="N731" s="2">
        <v>149729630</v>
      </c>
      <c r="O731" s="2" t="s">
        <v>970</v>
      </c>
      <c r="P731" s="2" t="s">
        <v>481</v>
      </c>
      <c r="Q731" s="2" t="s">
        <v>498</v>
      </c>
      <c r="U731" s="2" t="s">
        <v>972</v>
      </c>
    </row>
    <row r="732" spans="1:70" s="2" customFormat="1" ht="13" x14ac:dyDescent="0.3">
      <c r="A732" s="2" t="s">
        <v>1970</v>
      </c>
      <c r="B732" s="2" t="s">
        <v>1938</v>
      </c>
      <c r="C732" s="10">
        <v>2021</v>
      </c>
      <c r="D732" s="2" t="s">
        <v>1937</v>
      </c>
      <c r="E732" s="2" t="s">
        <v>495</v>
      </c>
      <c r="F732" s="2" t="s">
        <v>1941</v>
      </c>
      <c r="G732" s="2" t="str">
        <f>"01492195"</f>
        <v>01492195</v>
      </c>
      <c r="I732" s="2" t="str">
        <f>"12/3/2021"</f>
        <v>12/3/2021</v>
      </c>
      <c r="J732" s="2">
        <v>70</v>
      </c>
      <c r="K732" s="2">
        <v>48</v>
      </c>
      <c r="L732" s="2">
        <v>1664</v>
      </c>
      <c r="M732" s="2">
        <v>5</v>
      </c>
      <c r="N732" s="2">
        <v>153923342</v>
      </c>
      <c r="O732" s="2" t="s">
        <v>1939</v>
      </c>
      <c r="P732" s="2" t="s">
        <v>497</v>
      </c>
      <c r="Q732" s="2" t="s">
        <v>498</v>
      </c>
      <c r="R732" s="2" t="s">
        <v>1940</v>
      </c>
      <c r="U732" s="2" t="s">
        <v>1942</v>
      </c>
    </row>
    <row r="733" spans="1:70" s="2" customFormat="1" ht="13" x14ac:dyDescent="0.3">
      <c r="A733" s="2" t="s">
        <v>11404</v>
      </c>
      <c r="B733" s="2" t="s">
        <v>8441</v>
      </c>
      <c r="C733" s="9" t="s">
        <v>7891</v>
      </c>
      <c r="D733" s="2" t="s">
        <v>8442</v>
      </c>
      <c r="E733" s="2" t="s">
        <v>8443</v>
      </c>
      <c r="U733" s="2" t="s">
        <v>7891</v>
      </c>
      <c r="V733" s="2" t="s">
        <v>8444</v>
      </c>
      <c r="W733" s="2" t="s">
        <v>7891</v>
      </c>
      <c r="X733" s="2" t="s">
        <v>7891</v>
      </c>
      <c r="Y733" s="2" t="s">
        <v>7891</v>
      </c>
      <c r="Z733" s="2" t="s">
        <v>7891</v>
      </c>
      <c r="AA733" s="2" t="s">
        <v>7891</v>
      </c>
      <c r="AB733" s="2" t="s">
        <v>7891</v>
      </c>
      <c r="AC733" s="2" t="s">
        <v>7891</v>
      </c>
      <c r="AD733" s="2" t="s">
        <v>7891</v>
      </c>
      <c r="AE733" s="2" t="s">
        <v>7891</v>
      </c>
      <c r="AF733" s="2" t="s">
        <v>7891</v>
      </c>
      <c r="AG733" s="2" t="s">
        <v>7891</v>
      </c>
      <c r="AH733" s="2" t="s">
        <v>7891</v>
      </c>
      <c r="AI733" s="2" t="s">
        <v>7891</v>
      </c>
      <c r="AJ733" s="2" t="s">
        <v>7891</v>
      </c>
      <c r="AK733" s="2" t="s">
        <v>7891</v>
      </c>
      <c r="AL733" s="2" t="s">
        <v>7891</v>
      </c>
      <c r="AM733" s="2" t="s">
        <v>7891</v>
      </c>
      <c r="AN733" s="2" t="s">
        <v>7891</v>
      </c>
      <c r="AO733" s="2" t="s">
        <v>8445</v>
      </c>
      <c r="AP733" s="2" t="s">
        <v>7891</v>
      </c>
      <c r="AQ733" s="2" t="s">
        <v>7891</v>
      </c>
      <c r="AR733" s="2" t="s">
        <v>7891</v>
      </c>
      <c r="AS733" s="2" t="s">
        <v>7891</v>
      </c>
      <c r="AT733" s="2" t="s">
        <v>8439</v>
      </c>
      <c r="AU733" s="2">
        <v>2022</v>
      </c>
      <c r="AV733" s="2">
        <v>70</v>
      </c>
      <c r="AW733" s="2" t="s">
        <v>7891</v>
      </c>
      <c r="AX733" s="2" t="s">
        <v>7891</v>
      </c>
      <c r="AY733" s="2" t="s">
        <v>7891</v>
      </c>
      <c r="AZ733" s="2" t="s">
        <v>7891</v>
      </c>
      <c r="BA733" s="2" t="s">
        <v>7891</v>
      </c>
      <c r="BB733" s="2" t="s">
        <v>7891</v>
      </c>
      <c r="BC733" s="2" t="s">
        <v>7891</v>
      </c>
      <c r="BD733" s="2">
        <v>102767</v>
      </c>
      <c r="BE733" s="2" t="s">
        <v>8446</v>
      </c>
      <c r="BF733" s="2" t="s">
        <v>7891</v>
      </c>
      <c r="BG733" s="2" t="s">
        <v>7891</v>
      </c>
      <c r="BH733" s="2" t="s">
        <v>7891</v>
      </c>
      <c r="BI733" s="2" t="s">
        <v>7891</v>
      </c>
      <c r="BJ733" s="2" t="s">
        <v>7891</v>
      </c>
      <c r="BK733" s="2" t="s">
        <v>7891</v>
      </c>
      <c r="BL733" s="2" t="s">
        <v>7891</v>
      </c>
      <c r="BM733" s="2" t="s">
        <v>7891</v>
      </c>
      <c r="BN733" s="2" t="s">
        <v>7891</v>
      </c>
      <c r="BO733" s="2" t="s">
        <v>7891</v>
      </c>
      <c r="BP733" s="2" t="s">
        <v>7891</v>
      </c>
      <c r="BQ733" s="2" t="s">
        <v>7891</v>
      </c>
      <c r="BR733" s="2" t="s">
        <v>8447</v>
      </c>
    </row>
    <row r="734" spans="1:70" s="2" customFormat="1" ht="13" x14ac:dyDescent="0.3">
      <c r="A734" s="2" t="s">
        <v>3856</v>
      </c>
      <c r="B734" s="2" t="s">
        <v>3030</v>
      </c>
      <c r="C734" s="9">
        <v>2021</v>
      </c>
      <c r="D734" s="2" t="s">
        <v>3029</v>
      </c>
      <c r="E734" s="2" t="s">
        <v>2740</v>
      </c>
      <c r="F734" s="2" t="s">
        <v>3034</v>
      </c>
      <c r="G734" s="2" t="str">
        <f>"00034487"</f>
        <v>00034487</v>
      </c>
      <c r="I734" s="2" t="str">
        <f>"20210101"</f>
        <v>20210101</v>
      </c>
      <c r="J734" s="2">
        <v>179</v>
      </c>
      <c r="K734" s="2">
        <v>1</v>
      </c>
      <c r="L734" s="2">
        <v>27</v>
      </c>
      <c r="M734" s="2">
        <v>6</v>
      </c>
      <c r="N734" s="2" t="s">
        <v>3031</v>
      </c>
      <c r="O734" s="2" t="s">
        <v>3032</v>
      </c>
      <c r="P734" s="2" t="s">
        <v>2743</v>
      </c>
      <c r="Q734" s="2" t="s">
        <v>1495</v>
      </c>
      <c r="R734" s="2" t="s">
        <v>3033</v>
      </c>
      <c r="T734" s="2" t="s">
        <v>3034</v>
      </c>
      <c r="U734" s="2" t="s">
        <v>3035</v>
      </c>
    </row>
    <row r="735" spans="1:70" s="2" customFormat="1" ht="13" x14ac:dyDescent="0.3">
      <c r="A735" s="2" t="s">
        <v>3856</v>
      </c>
      <c r="B735" s="2" t="s">
        <v>3309</v>
      </c>
      <c r="C735" s="9">
        <v>2021</v>
      </c>
      <c r="D735" s="2" t="s">
        <v>3308</v>
      </c>
      <c r="E735" s="2" t="s">
        <v>2915</v>
      </c>
      <c r="F735" s="2" t="s">
        <v>3313</v>
      </c>
      <c r="G735" s="2" t="str">
        <f>"01452134"</f>
        <v>01452134</v>
      </c>
      <c r="I735" s="2" t="str">
        <f>"20210501"</f>
        <v>20210501</v>
      </c>
      <c r="J735" s="2">
        <v>115</v>
      </c>
      <c r="N735" s="2" t="s">
        <v>3310</v>
      </c>
      <c r="O735" s="2" t="s">
        <v>3311</v>
      </c>
      <c r="P735" s="2" t="s">
        <v>2124</v>
      </c>
      <c r="Q735" s="2" t="s">
        <v>1495</v>
      </c>
      <c r="R735" s="2" t="s">
        <v>3312</v>
      </c>
      <c r="T735" s="2" t="s">
        <v>3313</v>
      </c>
      <c r="U735" s="2" t="s">
        <v>3314</v>
      </c>
    </row>
    <row r="736" spans="1:70" s="2" customFormat="1" ht="13" x14ac:dyDescent="0.3">
      <c r="A736" s="2" t="s">
        <v>11404</v>
      </c>
      <c r="B736" s="2" t="s">
        <v>9394</v>
      </c>
      <c r="C736" s="9" t="s">
        <v>7891</v>
      </c>
      <c r="D736" s="2" t="s">
        <v>9395</v>
      </c>
      <c r="E736" s="2" t="s">
        <v>9396</v>
      </c>
      <c r="U736" s="2" t="s">
        <v>7891</v>
      </c>
      <c r="V736" s="2" t="s">
        <v>9397</v>
      </c>
      <c r="W736" s="2" t="s">
        <v>7891</v>
      </c>
      <c r="X736" s="2" t="s">
        <v>7891</v>
      </c>
      <c r="Y736" s="2" t="s">
        <v>7891</v>
      </c>
      <c r="Z736" s="2" t="s">
        <v>7891</v>
      </c>
      <c r="AA736" s="2" t="s">
        <v>7891</v>
      </c>
      <c r="AB736" s="2" t="s">
        <v>9398</v>
      </c>
      <c r="AC736" s="2" t="s">
        <v>7891</v>
      </c>
      <c r="AD736" s="2" t="s">
        <v>7891</v>
      </c>
      <c r="AE736" s="2" t="s">
        <v>7891</v>
      </c>
      <c r="AF736" s="2" t="s">
        <v>7891</v>
      </c>
      <c r="AG736" s="2" t="s">
        <v>7891</v>
      </c>
      <c r="AH736" s="2" t="s">
        <v>7891</v>
      </c>
      <c r="AI736" s="2" t="s">
        <v>7891</v>
      </c>
      <c r="AJ736" s="2" t="s">
        <v>7891</v>
      </c>
      <c r="AK736" s="2" t="s">
        <v>7891</v>
      </c>
      <c r="AL736" s="2" t="s">
        <v>7891</v>
      </c>
      <c r="AM736" s="2" t="s">
        <v>7891</v>
      </c>
      <c r="AN736" s="2" t="s">
        <v>7891</v>
      </c>
      <c r="AO736" s="2" t="s">
        <v>9399</v>
      </c>
      <c r="AP736" s="2" t="s">
        <v>9400</v>
      </c>
      <c r="AQ736" s="2" t="s">
        <v>7891</v>
      </c>
      <c r="AR736" s="2" t="s">
        <v>7891</v>
      </c>
      <c r="AS736" s="2" t="s">
        <v>7891</v>
      </c>
      <c r="AT736" s="2" t="s">
        <v>7895</v>
      </c>
      <c r="AU736" s="2">
        <v>2021</v>
      </c>
      <c r="AV736" s="2">
        <v>38</v>
      </c>
      <c r="AW736" s="2">
        <v>4</v>
      </c>
      <c r="AX736" s="2" t="s">
        <v>7891</v>
      </c>
      <c r="AY736" s="2" t="s">
        <v>7891</v>
      </c>
      <c r="AZ736" s="2" t="s">
        <v>7891</v>
      </c>
      <c r="BA736" s="2" t="s">
        <v>7891</v>
      </c>
      <c r="BB736" s="2">
        <v>381</v>
      </c>
      <c r="BC736" s="2">
        <v>386</v>
      </c>
      <c r="BD736" s="2" t="s">
        <v>7891</v>
      </c>
      <c r="BE736" s="2" t="s">
        <v>9401</v>
      </c>
      <c r="BF736" s="2" t="s">
        <v>7891</v>
      </c>
      <c r="BG736" s="2" t="s">
        <v>7891</v>
      </c>
      <c r="BH736" s="2" t="s">
        <v>7891</v>
      </c>
      <c r="BI736" s="2" t="s">
        <v>7891</v>
      </c>
      <c r="BJ736" s="2" t="s">
        <v>7891</v>
      </c>
      <c r="BK736" s="2" t="s">
        <v>7891</v>
      </c>
      <c r="BL736" s="2" t="s">
        <v>7891</v>
      </c>
      <c r="BM736" s="2">
        <v>33367908</v>
      </c>
      <c r="BN736" s="2" t="s">
        <v>7891</v>
      </c>
      <c r="BO736" s="2" t="s">
        <v>7891</v>
      </c>
      <c r="BP736" s="2" t="s">
        <v>7891</v>
      </c>
      <c r="BQ736" s="2" t="s">
        <v>7891</v>
      </c>
      <c r="BR736" s="2" t="s">
        <v>9402</v>
      </c>
    </row>
    <row r="737" spans="1:70" s="2" customFormat="1" ht="13" x14ac:dyDescent="0.3">
      <c r="A737" s="2" t="s">
        <v>3936</v>
      </c>
      <c r="B737" s="2" t="s">
        <v>3886</v>
      </c>
      <c r="C737" s="9">
        <v>2020</v>
      </c>
      <c r="D737" s="2" t="s">
        <v>3885</v>
      </c>
      <c r="E737" s="2" t="s">
        <v>2510</v>
      </c>
      <c r="F737" s="2" t="s">
        <v>3889</v>
      </c>
      <c r="G737" s="2" t="str">
        <f>"02275910"</f>
        <v>02275910</v>
      </c>
      <c r="I737" s="2" t="str">
        <f>"20220101"</f>
        <v>20220101</v>
      </c>
      <c r="J737" s="2">
        <v>43</v>
      </c>
      <c r="K737" s="2">
        <v>2</v>
      </c>
      <c r="L737" s="2">
        <v>83</v>
      </c>
      <c r="M737" s="2">
        <v>7</v>
      </c>
      <c r="N737" s="2" t="s">
        <v>3887</v>
      </c>
      <c r="O737" s="2" t="s">
        <v>1842</v>
      </c>
      <c r="P737" s="2" t="s">
        <v>2303</v>
      </c>
      <c r="Q737" s="2" t="s">
        <v>1495</v>
      </c>
      <c r="R737" s="2" t="s">
        <v>3888</v>
      </c>
      <c r="T737" s="2" t="s">
        <v>3889</v>
      </c>
      <c r="U737" s="2" t="s">
        <v>3890</v>
      </c>
    </row>
    <row r="738" spans="1:70" s="2" customFormat="1" ht="13" x14ac:dyDescent="0.3">
      <c r="A738" s="2" t="s">
        <v>3856</v>
      </c>
      <c r="B738" s="2" t="s">
        <v>2348</v>
      </c>
      <c r="C738" s="9">
        <v>2020</v>
      </c>
      <c r="D738" s="2" t="s">
        <v>2347</v>
      </c>
      <c r="E738" s="2" t="s">
        <v>2151</v>
      </c>
      <c r="F738" s="2" t="s">
        <v>2352</v>
      </c>
      <c r="G738" s="2" t="str">
        <f>"03630234"</f>
        <v>03630234</v>
      </c>
      <c r="I738" s="2" t="str">
        <f>"20201201"</f>
        <v>20201201</v>
      </c>
      <c r="J738" s="2">
        <v>50</v>
      </c>
      <c r="K738" s="2">
        <v>6</v>
      </c>
      <c r="L738" s="2">
        <v>1115</v>
      </c>
      <c r="M738" s="2">
        <v>6</v>
      </c>
      <c r="N738" s="2" t="s">
        <v>2349</v>
      </c>
      <c r="O738" s="2" t="s">
        <v>2350</v>
      </c>
      <c r="P738" s="2" t="s">
        <v>2053</v>
      </c>
      <c r="Q738" s="2" t="s">
        <v>1495</v>
      </c>
      <c r="R738" s="2" t="s">
        <v>2351</v>
      </c>
      <c r="T738" s="2" t="s">
        <v>2352</v>
      </c>
      <c r="U738" s="2" t="s">
        <v>2353</v>
      </c>
    </row>
    <row r="739" spans="1:70" s="2" customFormat="1" ht="13" x14ac:dyDescent="0.3">
      <c r="A739" s="2" t="s">
        <v>11407</v>
      </c>
      <c r="B739" s="2" t="s">
        <v>11475</v>
      </c>
      <c r="C739" s="9" t="s">
        <v>7891</v>
      </c>
      <c r="D739" s="2" t="s">
        <v>7480</v>
      </c>
      <c r="E739" s="2" t="s">
        <v>11476</v>
      </c>
      <c r="U739" s="2" t="s">
        <v>7891</v>
      </c>
      <c r="V739" s="2" t="s">
        <v>11477</v>
      </c>
      <c r="W739" s="2" t="s">
        <v>7891</v>
      </c>
      <c r="X739" s="2" t="s">
        <v>7891</v>
      </c>
      <c r="Y739" s="2" t="s">
        <v>7891</v>
      </c>
      <c r="Z739" s="2" t="s">
        <v>7891</v>
      </c>
      <c r="AA739" s="2" t="s">
        <v>11478</v>
      </c>
      <c r="AB739" s="2" t="s">
        <v>11479</v>
      </c>
      <c r="AC739" s="2" t="s">
        <v>7891</v>
      </c>
      <c r="AD739" s="2" t="s">
        <v>7891</v>
      </c>
      <c r="AE739" s="2" t="s">
        <v>7891</v>
      </c>
      <c r="AF739" s="2" t="s">
        <v>7891</v>
      </c>
      <c r="AG739" s="2" t="s">
        <v>7891</v>
      </c>
      <c r="AH739" s="2" t="s">
        <v>7891</v>
      </c>
      <c r="AI739" s="2" t="s">
        <v>7891</v>
      </c>
      <c r="AJ739" s="2" t="s">
        <v>7891</v>
      </c>
      <c r="AK739" s="2" t="s">
        <v>7891</v>
      </c>
      <c r="AL739" s="2" t="s">
        <v>7891</v>
      </c>
      <c r="AM739" s="2" t="s">
        <v>7891</v>
      </c>
      <c r="AN739" s="2" t="s">
        <v>7891</v>
      </c>
      <c r="AO739" s="2" t="s">
        <v>11480</v>
      </c>
      <c r="AP739" s="2" t="s">
        <v>11481</v>
      </c>
      <c r="AQ739" s="2" t="s">
        <v>7891</v>
      </c>
      <c r="AR739" s="2" t="s">
        <v>7891</v>
      </c>
      <c r="AS739" s="2" t="s">
        <v>7891</v>
      </c>
      <c r="AT739" s="2" t="s">
        <v>11482</v>
      </c>
      <c r="AU739" s="2">
        <v>2021</v>
      </c>
      <c r="AV739" s="2">
        <v>47</v>
      </c>
      <c r="AW739" s="2">
        <v>15</v>
      </c>
      <c r="AX739" s="2" t="s">
        <v>7891</v>
      </c>
      <c r="AY739" s="2" t="s">
        <v>7891</v>
      </c>
      <c r="AZ739" s="2" t="s">
        <v>7891</v>
      </c>
      <c r="BA739" s="2" t="s">
        <v>7891</v>
      </c>
      <c r="BB739" s="2">
        <v>1209</v>
      </c>
      <c r="BC739" s="2">
        <v>1216</v>
      </c>
      <c r="BD739" s="2" t="s">
        <v>7891</v>
      </c>
      <c r="BE739" s="2" t="s">
        <v>7482</v>
      </c>
      <c r="BF739" s="2" t="s">
        <v>7891</v>
      </c>
      <c r="BG739" s="2" t="s">
        <v>9297</v>
      </c>
      <c r="BH739" s="2" t="s">
        <v>7891</v>
      </c>
      <c r="BI739" s="2" t="s">
        <v>7891</v>
      </c>
      <c r="BJ739" s="2" t="s">
        <v>7891</v>
      </c>
      <c r="BK739" s="2" t="s">
        <v>7891</v>
      </c>
      <c r="BL739" s="2" t="s">
        <v>7891</v>
      </c>
      <c r="BM739" s="2" t="s">
        <v>7891</v>
      </c>
      <c r="BN739" s="2" t="s">
        <v>7891</v>
      </c>
      <c r="BO739" s="2" t="s">
        <v>7891</v>
      </c>
      <c r="BP739" s="2" t="s">
        <v>7891</v>
      </c>
      <c r="BQ739" s="2" t="s">
        <v>7891</v>
      </c>
      <c r="BR739" s="2" t="s">
        <v>11483</v>
      </c>
    </row>
    <row r="740" spans="1:70" s="2" customFormat="1" ht="13" x14ac:dyDescent="0.3">
      <c r="A740" s="2" t="s">
        <v>11404</v>
      </c>
      <c r="B740" s="2" t="s">
        <v>8874</v>
      </c>
      <c r="C740" s="9" t="s">
        <v>7891</v>
      </c>
      <c r="D740" s="2" t="s">
        <v>8875</v>
      </c>
      <c r="E740" s="2" t="s">
        <v>8876</v>
      </c>
      <c r="U740" s="2" t="s">
        <v>7891</v>
      </c>
      <c r="V740" s="2" t="s">
        <v>8877</v>
      </c>
      <c r="W740" s="2" t="s">
        <v>7891</v>
      </c>
      <c r="X740" s="2" t="s">
        <v>7891</v>
      </c>
      <c r="Y740" s="2" t="s">
        <v>7891</v>
      </c>
      <c r="Z740" s="2" t="s">
        <v>7891</v>
      </c>
      <c r="AA740" s="2" t="s">
        <v>7891</v>
      </c>
      <c r="AB740" s="2" t="s">
        <v>7891</v>
      </c>
      <c r="AC740" s="2" t="s">
        <v>7891</v>
      </c>
      <c r="AD740" s="2" t="s">
        <v>7891</v>
      </c>
      <c r="AE740" s="2" t="s">
        <v>7891</v>
      </c>
      <c r="AF740" s="2" t="s">
        <v>7891</v>
      </c>
      <c r="AG740" s="2" t="s">
        <v>7891</v>
      </c>
      <c r="AH740" s="2" t="s">
        <v>7891</v>
      </c>
      <c r="AI740" s="2" t="s">
        <v>7891</v>
      </c>
      <c r="AJ740" s="2" t="s">
        <v>7891</v>
      </c>
      <c r="AK740" s="2" t="s">
        <v>7891</v>
      </c>
      <c r="AL740" s="2" t="s">
        <v>7891</v>
      </c>
      <c r="AM740" s="2" t="s">
        <v>7891</v>
      </c>
      <c r="AN740" s="2" t="s">
        <v>7891</v>
      </c>
      <c r="AO740" s="2" t="s">
        <v>8878</v>
      </c>
      <c r="AP740" s="2" t="s">
        <v>8879</v>
      </c>
      <c r="AQ740" s="2" t="s">
        <v>7891</v>
      </c>
      <c r="AR740" s="2" t="s">
        <v>7891</v>
      </c>
      <c r="AS740" s="2" t="s">
        <v>7891</v>
      </c>
      <c r="AT740" s="2" t="s">
        <v>7984</v>
      </c>
      <c r="AU740" s="2">
        <v>2021</v>
      </c>
      <c r="AV740" s="2">
        <v>229</v>
      </c>
      <c r="AW740" s="2" t="s">
        <v>7891</v>
      </c>
      <c r="AX740" s="2" t="s">
        <v>8880</v>
      </c>
      <c r="AY740" s="2" t="s">
        <v>7891</v>
      </c>
      <c r="AZ740" s="2" t="s">
        <v>7891</v>
      </c>
      <c r="BA740" s="2" t="s">
        <v>7891</v>
      </c>
      <c r="BB740" s="2" t="s">
        <v>7891</v>
      </c>
      <c r="BC740" s="2" t="s">
        <v>7891</v>
      </c>
      <c r="BD740" s="2">
        <v>109140</v>
      </c>
      <c r="BE740" s="2" t="s">
        <v>8881</v>
      </c>
      <c r="BF740" s="2" t="s">
        <v>7891</v>
      </c>
      <c r="BG740" s="2" t="s">
        <v>7925</v>
      </c>
      <c r="BH740" s="2" t="s">
        <v>7891</v>
      </c>
      <c r="BI740" s="2" t="s">
        <v>7891</v>
      </c>
      <c r="BJ740" s="2" t="s">
        <v>7891</v>
      </c>
      <c r="BK740" s="2" t="s">
        <v>7891</v>
      </c>
      <c r="BL740" s="2" t="s">
        <v>7891</v>
      </c>
      <c r="BM740" s="2">
        <v>34775154</v>
      </c>
      <c r="BN740" s="2" t="s">
        <v>7891</v>
      </c>
      <c r="BO740" s="2" t="s">
        <v>7891</v>
      </c>
      <c r="BP740" s="2" t="s">
        <v>7891</v>
      </c>
      <c r="BQ740" s="2" t="s">
        <v>7891</v>
      </c>
      <c r="BR740" s="2" t="s">
        <v>8882</v>
      </c>
    </row>
    <row r="741" spans="1:70" s="2" customFormat="1" ht="13" x14ac:dyDescent="0.3">
      <c r="A741" s="2" t="s">
        <v>1827</v>
      </c>
      <c r="B741" s="2" t="s">
        <v>1386</v>
      </c>
      <c r="C741" s="10">
        <v>2022</v>
      </c>
      <c r="D741" s="2" t="s">
        <v>1385</v>
      </c>
      <c r="E741" s="2" t="s">
        <v>1387</v>
      </c>
      <c r="F741" s="2" t="s">
        <v>1391</v>
      </c>
      <c r="G741" s="2" t="str">
        <f>"15394182"</f>
        <v>15394182</v>
      </c>
      <c r="I741" s="2" t="str">
        <f>"Mar2022"</f>
        <v>Mar2022</v>
      </c>
      <c r="J741" s="2">
        <v>20</v>
      </c>
      <c r="K741" s="2">
        <v>1</v>
      </c>
      <c r="L741" s="2">
        <v>34</v>
      </c>
      <c r="M741" s="2">
        <v>6</v>
      </c>
      <c r="N741" s="2">
        <v>156397051</v>
      </c>
      <c r="O741" s="2" t="s">
        <v>1388</v>
      </c>
      <c r="P741" s="2" t="s">
        <v>1389</v>
      </c>
      <c r="Q741" s="2" t="s">
        <v>442</v>
      </c>
      <c r="R741" s="2" t="s">
        <v>1390</v>
      </c>
      <c r="U741" s="2" t="s">
        <v>1392</v>
      </c>
    </row>
    <row r="742" spans="1:70" s="2" customFormat="1" ht="13" x14ac:dyDescent="0.3">
      <c r="A742" s="2" t="s">
        <v>7072</v>
      </c>
      <c r="B742" s="2" t="s">
        <v>6994</v>
      </c>
      <c r="C742" s="9">
        <v>2021</v>
      </c>
      <c r="D742" s="2" t="s">
        <v>6993</v>
      </c>
      <c r="E742" s="2" t="s">
        <v>6997</v>
      </c>
      <c r="G742" s="2" t="s">
        <v>6995</v>
      </c>
      <c r="H742" s="2" t="s">
        <v>6996</v>
      </c>
      <c r="K742" s="11">
        <v>44545</v>
      </c>
      <c r="L742" s="2" t="s">
        <v>6998</v>
      </c>
      <c r="N742" s="2" t="s">
        <v>6999</v>
      </c>
    </row>
    <row r="743" spans="1:70" s="2" customFormat="1" ht="13" x14ac:dyDescent="0.3">
      <c r="A743" s="2" t="s">
        <v>1922</v>
      </c>
      <c r="B743" s="2" t="s">
        <v>1836</v>
      </c>
      <c r="C743" s="10">
        <v>2022</v>
      </c>
      <c r="D743" s="2" t="s">
        <v>1835</v>
      </c>
      <c r="E743" s="2" t="s">
        <v>675</v>
      </c>
      <c r="I743" s="2" t="str">
        <f>"Winter2022"</f>
        <v>Winter2022</v>
      </c>
      <c r="K743" s="2">
        <v>70</v>
      </c>
      <c r="L743" s="2">
        <v>16</v>
      </c>
      <c r="M743" s="2">
        <v>3</v>
      </c>
      <c r="N743" s="2">
        <v>155775711</v>
      </c>
      <c r="P743" s="2" t="s">
        <v>676</v>
      </c>
      <c r="Q743" s="2" t="s">
        <v>467</v>
      </c>
      <c r="R743" s="2" t="s">
        <v>1837</v>
      </c>
      <c r="U743" s="2" t="s">
        <v>1838</v>
      </c>
    </row>
    <row r="744" spans="1:70" s="2" customFormat="1" ht="13" x14ac:dyDescent="0.3">
      <c r="A744" s="2" t="s">
        <v>7858</v>
      </c>
      <c r="B744" s="2" t="s">
        <v>7801</v>
      </c>
      <c r="C744" s="9">
        <v>2021</v>
      </c>
      <c r="D744" s="2" t="s">
        <v>7802</v>
      </c>
      <c r="E744" s="2" t="s">
        <v>7803</v>
      </c>
      <c r="J744" s="2">
        <v>123</v>
      </c>
      <c r="K744" s="2">
        <v>141</v>
      </c>
      <c r="N744" s="2" t="s">
        <v>7804</v>
      </c>
      <c r="O744" s="2" t="s">
        <v>7805</v>
      </c>
      <c r="P744" s="2" t="s">
        <v>7242</v>
      </c>
      <c r="Q744" s="2" t="s">
        <v>7218</v>
      </c>
      <c r="S744" s="2" t="s">
        <v>7219</v>
      </c>
      <c r="T744" s="2" t="s">
        <v>7806</v>
      </c>
    </row>
    <row r="745" spans="1:70" s="2" customFormat="1" ht="13" x14ac:dyDescent="0.3">
      <c r="A745" s="2" t="s">
        <v>11404</v>
      </c>
      <c r="B745" s="2" t="s">
        <v>10193</v>
      </c>
      <c r="C745" s="9" t="s">
        <v>7891</v>
      </c>
      <c r="D745" s="2" t="s">
        <v>10194</v>
      </c>
      <c r="E745" s="2" t="s">
        <v>10195</v>
      </c>
      <c r="U745" s="2" t="s">
        <v>7891</v>
      </c>
      <c r="V745" s="2" t="s">
        <v>10196</v>
      </c>
      <c r="W745" s="2" t="s">
        <v>7891</v>
      </c>
      <c r="X745" s="2" t="s">
        <v>7891</v>
      </c>
      <c r="Y745" s="2" t="s">
        <v>7891</v>
      </c>
      <c r="Z745" s="2" t="s">
        <v>7891</v>
      </c>
      <c r="AA745" s="2" t="s">
        <v>7891</v>
      </c>
      <c r="AB745" s="2" t="s">
        <v>7891</v>
      </c>
      <c r="AC745" s="2" t="s">
        <v>7891</v>
      </c>
      <c r="AD745" s="2" t="s">
        <v>7891</v>
      </c>
      <c r="AE745" s="2" t="s">
        <v>7891</v>
      </c>
      <c r="AF745" s="2" t="s">
        <v>7891</v>
      </c>
      <c r="AG745" s="2" t="s">
        <v>7891</v>
      </c>
      <c r="AH745" s="2" t="s">
        <v>7891</v>
      </c>
      <c r="AI745" s="2" t="s">
        <v>7891</v>
      </c>
      <c r="AJ745" s="2" t="s">
        <v>7891</v>
      </c>
      <c r="AK745" s="2" t="s">
        <v>7891</v>
      </c>
      <c r="AL745" s="2" t="s">
        <v>7891</v>
      </c>
      <c r="AM745" s="2" t="s">
        <v>7891</v>
      </c>
      <c r="AN745" s="2" t="s">
        <v>7891</v>
      </c>
      <c r="AO745" s="2" t="s">
        <v>10197</v>
      </c>
      <c r="AP745" s="2" t="s">
        <v>10198</v>
      </c>
      <c r="AQ745" s="2" t="s">
        <v>7891</v>
      </c>
      <c r="AR745" s="2" t="s">
        <v>7891</v>
      </c>
      <c r="AS745" s="2" t="s">
        <v>7891</v>
      </c>
      <c r="AT745" s="2" t="s">
        <v>7998</v>
      </c>
      <c r="AU745" s="2">
        <v>2021</v>
      </c>
      <c r="AV745" s="2">
        <v>51</v>
      </c>
      <c r="AW745" s="2">
        <v>2</v>
      </c>
      <c r="AX745" s="2" t="s">
        <v>7891</v>
      </c>
      <c r="AY745" s="2" t="s">
        <v>7891</v>
      </c>
      <c r="AZ745" s="2" t="s">
        <v>8545</v>
      </c>
      <c r="BA745" s="2" t="s">
        <v>7891</v>
      </c>
      <c r="BB745" s="2">
        <v>269</v>
      </c>
      <c r="BC745" s="2">
        <v>278</v>
      </c>
      <c r="BD745" s="2">
        <v>81246321994452</v>
      </c>
      <c r="BE745" s="2" t="s">
        <v>10199</v>
      </c>
      <c r="BF745" s="2" t="s">
        <v>7891</v>
      </c>
      <c r="BG745" s="2" t="s">
        <v>10046</v>
      </c>
      <c r="BH745" s="2" t="s">
        <v>7891</v>
      </c>
      <c r="BI745" s="2" t="s">
        <v>7891</v>
      </c>
      <c r="BJ745" s="2" t="s">
        <v>7891</v>
      </c>
      <c r="BK745" s="2" t="s">
        <v>7891</v>
      </c>
      <c r="BL745" s="2" t="s">
        <v>7891</v>
      </c>
      <c r="BM745" s="2" t="s">
        <v>7891</v>
      </c>
      <c r="BN745" s="2" t="s">
        <v>7891</v>
      </c>
      <c r="BO745" s="2" t="s">
        <v>7891</v>
      </c>
      <c r="BP745" s="2" t="s">
        <v>7891</v>
      </c>
      <c r="BQ745" s="2" t="s">
        <v>7891</v>
      </c>
      <c r="BR745" s="2" t="s">
        <v>10200</v>
      </c>
    </row>
    <row r="746" spans="1:70" s="2" customFormat="1" ht="13" x14ac:dyDescent="0.3">
      <c r="A746" s="2" t="s">
        <v>3856</v>
      </c>
      <c r="B746" s="2" t="s">
        <v>2104</v>
      </c>
      <c r="C746" s="9">
        <v>2020</v>
      </c>
      <c r="D746" s="2" t="s">
        <v>2103</v>
      </c>
      <c r="E746" s="2" t="s">
        <v>2105</v>
      </c>
      <c r="F746" s="2" t="s">
        <v>2110</v>
      </c>
      <c r="G746" s="2" t="str">
        <f>"03038300"</f>
        <v>03038300</v>
      </c>
      <c r="I746" s="2" t="str">
        <f>"20201201"</f>
        <v>20201201</v>
      </c>
      <c r="J746" s="2">
        <v>152</v>
      </c>
      <c r="K746" s="2">
        <v>3</v>
      </c>
      <c r="L746" s="2">
        <v>1085</v>
      </c>
      <c r="M746" s="2">
        <v>41</v>
      </c>
      <c r="N746" s="2" t="s">
        <v>2106</v>
      </c>
      <c r="O746" s="2" t="s">
        <v>2107</v>
      </c>
      <c r="P746" s="2" t="s">
        <v>2108</v>
      </c>
      <c r="Q746" s="2" t="s">
        <v>1495</v>
      </c>
      <c r="R746" s="2" t="s">
        <v>2109</v>
      </c>
      <c r="T746" s="2" t="s">
        <v>2110</v>
      </c>
      <c r="U746" s="2" t="s">
        <v>2111</v>
      </c>
    </row>
    <row r="747" spans="1:70" s="2" customFormat="1" ht="13" x14ac:dyDescent="0.3">
      <c r="A747" s="2" t="s">
        <v>11404</v>
      </c>
      <c r="B747" s="2" t="s">
        <v>10547</v>
      </c>
      <c r="C747" s="9" t="s">
        <v>7891</v>
      </c>
      <c r="D747" s="2" t="s">
        <v>10548</v>
      </c>
      <c r="E747" s="2" t="s">
        <v>10549</v>
      </c>
      <c r="U747" s="2" t="s">
        <v>7891</v>
      </c>
      <c r="V747" s="2" t="s">
        <v>10550</v>
      </c>
      <c r="W747" s="2" t="s">
        <v>7891</v>
      </c>
      <c r="X747" s="2" t="s">
        <v>7891</v>
      </c>
      <c r="Y747" s="2" t="s">
        <v>7891</v>
      </c>
      <c r="Z747" s="2" t="s">
        <v>7891</v>
      </c>
      <c r="AA747" s="2" t="s">
        <v>7891</v>
      </c>
      <c r="AB747" s="2" t="s">
        <v>7891</v>
      </c>
      <c r="AC747" s="2" t="s">
        <v>7891</v>
      </c>
      <c r="AD747" s="2" t="s">
        <v>7891</v>
      </c>
      <c r="AE747" s="2" t="s">
        <v>7891</v>
      </c>
      <c r="AF747" s="2" t="s">
        <v>7891</v>
      </c>
      <c r="AG747" s="2" t="s">
        <v>7891</v>
      </c>
      <c r="AH747" s="2" t="s">
        <v>7891</v>
      </c>
      <c r="AI747" s="2" t="s">
        <v>7891</v>
      </c>
      <c r="AJ747" s="2" t="s">
        <v>7891</v>
      </c>
      <c r="AK747" s="2" t="s">
        <v>7891</v>
      </c>
      <c r="AL747" s="2" t="s">
        <v>7891</v>
      </c>
      <c r="AM747" s="2" t="s">
        <v>7891</v>
      </c>
      <c r="AN747" s="2" t="s">
        <v>7891</v>
      </c>
      <c r="AO747" s="2" t="s">
        <v>10551</v>
      </c>
      <c r="AP747" s="2" t="s">
        <v>10552</v>
      </c>
      <c r="AQ747" s="2" t="s">
        <v>7891</v>
      </c>
      <c r="AR747" s="2" t="s">
        <v>7891</v>
      </c>
      <c r="AS747" s="2" t="s">
        <v>7891</v>
      </c>
      <c r="AT747" s="2" t="s">
        <v>7891</v>
      </c>
      <c r="AU747" s="2">
        <v>2021</v>
      </c>
      <c r="AV747" s="2">
        <v>8</v>
      </c>
      <c r="AW747" s="2">
        <v>2</v>
      </c>
      <c r="AX747" s="2" t="s">
        <v>7891</v>
      </c>
      <c r="AY747" s="2" t="s">
        <v>7891</v>
      </c>
      <c r="AZ747" s="2" t="s">
        <v>7891</v>
      </c>
      <c r="BA747" s="2" t="s">
        <v>7891</v>
      </c>
      <c r="BB747" s="2">
        <v>379</v>
      </c>
      <c r="BC747" s="2">
        <v>401</v>
      </c>
      <c r="BD747" s="2" t="s">
        <v>7891</v>
      </c>
      <c r="BE747" s="2" t="s">
        <v>10553</v>
      </c>
      <c r="BF747" s="2" t="s">
        <v>7891</v>
      </c>
      <c r="BG747" s="2" t="s">
        <v>7891</v>
      </c>
      <c r="BH747" s="2" t="s">
        <v>7891</v>
      </c>
      <c r="BI747" s="2" t="s">
        <v>7891</v>
      </c>
      <c r="BJ747" s="2" t="s">
        <v>7891</v>
      </c>
      <c r="BK747" s="2" t="s">
        <v>7891</v>
      </c>
      <c r="BL747" s="2" t="s">
        <v>7891</v>
      </c>
      <c r="BM747" s="2" t="s">
        <v>7891</v>
      </c>
      <c r="BN747" s="2" t="s">
        <v>7891</v>
      </c>
      <c r="BO747" s="2" t="s">
        <v>7891</v>
      </c>
      <c r="BP747" s="2" t="s">
        <v>7891</v>
      </c>
      <c r="BQ747" s="2" t="s">
        <v>7891</v>
      </c>
      <c r="BR747" s="2" t="s">
        <v>10554</v>
      </c>
    </row>
    <row r="748" spans="1:70" s="2" customFormat="1" ht="13" x14ac:dyDescent="0.3">
      <c r="A748" s="2" t="s">
        <v>11404</v>
      </c>
      <c r="B748" s="2" t="s">
        <v>8565</v>
      </c>
      <c r="C748" s="9" t="s">
        <v>7891</v>
      </c>
      <c r="D748" s="2" t="s">
        <v>6147</v>
      </c>
      <c r="E748" s="2" t="s">
        <v>8566</v>
      </c>
      <c r="U748" s="2" t="s">
        <v>7891</v>
      </c>
      <c r="V748" s="2" t="s">
        <v>8567</v>
      </c>
      <c r="W748" s="2" t="s">
        <v>7891</v>
      </c>
      <c r="X748" s="2" t="s">
        <v>7891</v>
      </c>
      <c r="Y748" s="2" t="s">
        <v>7891</v>
      </c>
      <c r="Z748" s="2" t="s">
        <v>7891</v>
      </c>
      <c r="AA748" s="2" t="s">
        <v>7891</v>
      </c>
      <c r="AB748" s="2" t="s">
        <v>8568</v>
      </c>
      <c r="AC748" s="2" t="s">
        <v>7891</v>
      </c>
      <c r="AD748" s="2" t="s">
        <v>7891</v>
      </c>
      <c r="AE748" s="2" t="s">
        <v>7891</v>
      </c>
      <c r="AF748" s="2" t="s">
        <v>7891</v>
      </c>
      <c r="AG748" s="2" t="s">
        <v>7891</v>
      </c>
      <c r="AH748" s="2" t="s">
        <v>7891</v>
      </c>
      <c r="AI748" s="2" t="s">
        <v>7891</v>
      </c>
      <c r="AJ748" s="2" t="s">
        <v>7891</v>
      </c>
      <c r="AK748" s="2" t="s">
        <v>7891</v>
      </c>
      <c r="AL748" s="2" t="s">
        <v>7891</v>
      </c>
      <c r="AM748" s="2" t="s">
        <v>7891</v>
      </c>
      <c r="AN748" s="2" t="s">
        <v>7891</v>
      </c>
      <c r="AO748" s="2" t="s">
        <v>8569</v>
      </c>
      <c r="AP748" s="2" t="s">
        <v>8570</v>
      </c>
      <c r="AQ748" s="2" t="s">
        <v>7891</v>
      </c>
      <c r="AR748" s="2" t="s">
        <v>7891</v>
      </c>
      <c r="AS748" s="2" t="s">
        <v>7891</v>
      </c>
      <c r="AT748" s="2" t="s">
        <v>8331</v>
      </c>
      <c r="AU748" s="2">
        <v>2022</v>
      </c>
      <c r="AV748" s="2">
        <v>49</v>
      </c>
      <c r="AW748" s="2">
        <v>3</v>
      </c>
      <c r="AX748" s="2" t="s">
        <v>7891</v>
      </c>
      <c r="AY748" s="2" t="s">
        <v>7891</v>
      </c>
      <c r="AZ748" s="2" t="s">
        <v>7891</v>
      </c>
      <c r="BA748" s="2" t="s">
        <v>7891</v>
      </c>
      <c r="BB748" s="2">
        <v>2283</v>
      </c>
      <c r="BC748" s="2">
        <v>2292</v>
      </c>
      <c r="BD748" s="2" t="s">
        <v>7891</v>
      </c>
      <c r="BE748" s="2" t="s">
        <v>6152</v>
      </c>
      <c r="BF748" s="2" t="s">
        <v>7891</v>
      </c>
      <c r="BG748" s="2" t="s">
        <v>8515</v>
      </c>
      <c r="BH748" s="2" t="s">
        <v>7891</v>
      </c>
      <c r="BI748" s="2" t="s">
        <v>7891</v>
      </c>
      <c r="BJ748" s="2" t="s">
        <v>7891</v>
      </c>
      <c r="BK748" s="2" t="s">
        <v>7891</v>
      </c>
      <c r="BL748" s="2" t="s">
        <v>7891</v>
      </c>
      <c r="BM748" s="2">
        <v>35040003</v>
      </c>
      <c r="BN748" s="2" t="s">
        <v>7891</v>
      </c>
      <c r="BO748" s="2" t="s">
        <v>7891</v>
      </c>
      <c r="BP748" s="2" t="s">
        <v>7891</v>
      </c>
      <c r="BQ748" s="2" t="s">
        <v>7891</v>
      </c>
      <c r="BR748" s="2" t="s">
        <v>8571</v>
      </c>
    </row>
    <row r="749" spans="1:70" s="2" customFormat="1" ht="13" x14ac:dyDescent="0.3">
      <c r="A749" s="2" t="s">
        <v>7079</v>
      </c>
      <c r="B749" s="2" t="s">
        <v>6562</v>
      </c>
      <c r="C749" s="9">
        <v>2022</v>
      </c>
      <c r="D749" s="2" t="s">
        <v>6561</v>
      </c>
      <c r="E749" s="2" t="s">
        <v>983</v>
      </c>
      <c r="G749" s="2" t="s">
        <v>6563</v>
      </c>
      <c r="H749" s="2" t="s">
        <v>6564</v>
      </c>
      <c r="K749" s="11">
        <v>44699</v>
      </c>
      <c r="N749" s="2" t="s">
        <v>6565</v>
      </c>
    </row>
    <row r="750" spans="1:70" s="2" customFormat="1" ht="13" x14ac:dyDescent="0.3">
      <c r="A750" s="2" t="s">
        <v>3856</v>
      </c>
      <c r="B750" s="2" t="s">
        <v>2466</v>
      </c>
      <c r="C750" s="9">
        <v>2021</v>
      </c>
      <c r="D750" s="2" t="s">
        <v>2465</v>
      </c>
      <c r="E750" s="2" t="s">
        <v>2066</v>
      </c>
      <c r="F750" s="2" t="s">
        <v>2470</v>
      </c>
      <c r="G750" s="2" t="str">
        <f>"16641078"</f>
        <v>16641078</v>
      </c>
      <c r="I750" s="2" t="str">
        <f>"20210528"</f>
        <v>20210528</v>
      </c>
      <c r="J750" s="2">
        <v>12</v>
      </c>
      <c r="N750" s="2" t="s">
        <v>2467</v>
      </c>
      <c r="O750" s="2" t="s">
        <v>2468</v>
      </c>
      <c r="P750" s="2" t="s">
        <v>2069</v>
      </c>
      <c r="Q750" s="2" t="s">
        <v>1495</v>
      </c>
      <c r="R750" s="2" t="s">
        <v>2469</v>
      </c>
      <c r="T750" s="2" t="s">
        <v>2470</v>
      </c>
      <c r="U750" s="2" t="s">
        <v>2471</v>
      </c>
    </row>
    <row r="751" spans="1:70" s="2" customFormat="1" ht="13" x14ac:dyDescent="0.3">
      <c r="A751" s="2" t="s">
        <v>7323</v>
      </c>
      <c r="B751" s="2" t="s">
        <v>7286</v>
      </c>
      <c r="C751" s="9">
        <v>2021</v>
      </c>
      <c r="D751" s="2" t="s">
        <v>7287</v>
      </c>
      <c r="E751" s="2" t="s">
        <v>7279</v>
      </c>
      <c r="G751" s="2">
        <v>24</v>
      </c>
      <c r="H751" s="2">
        <v>2</v>
      </c>
      <c r="J751" s="2">
        <v>160</v>
      </c>
      <c r="K751" s="2">
        <v>161</v>
      </c>
      <c r="M751" s="2">
        <v>1</v>
      </c>
      <c r="N751" s="2" t="s">
        <v>7288</v>
      </c>
      <c r="O751" s="2" t="s">
        <v>7289</v>
      </c>
      <c r="P751" s="2" t="s">
        <v>7225</v>
      </c>
      <c r="Q751" s="2" t="s">
        <v>7218</v>
      </c>
      <c r="S751" s="2" t="s">
        <v>7219</v>
      </c>
      <c r="T751" s="2" t="s">
        <v>7290</v>
      </c>
    </row>
    <row r="752" spans="1:70" s="2" customFormat="1" ht="13" x14ac:dyDescent="0.3">
      <c r="A752" s="2" t="s">
        <v>11412</v>
      </c>
      <c r="B752" s="2" t="s">
        <v>10925</v>
      </c>
      <c r="C752" s="9" t="s">
        <v>7891</v>
      </c>
      <c r="D752" s="2" t="s">
        <v>10926</v>
      </c>
      <c r="E752" s="2" t="s">
        <v>10879</v>
      </c>
      <c r="U752" s="2" t="s">
        <v>7891</v>
      </c>
      <c r="V752" s="2" t="s">
        <v>10927</v>
      </c>
      <c r="W752" s="2" t="s">
        <v>7891</v>
      </c>
      <c r="X752" s="2" t="s">
        <v>7891</v>
      </c>
      <c r="Y752" s="2" t="s">
        <v>7891</v>
      </c>
      <c r="Z752" s="2" t="s">
        <v>7891</v>
      </c>
      <c r="AA752" s="2" t="s">
        <v>10928</v>
      </c>
      <c r="AB752" s="2" t="s">
        <v>7891</v>
      </c>
      <c r="AC752" s="2" t="s">
        <v>7891</v>
      </c>
      <c r="AD752" s="2" t="s">
        <v>7891</v>
      </c>
      <c r="AE752" s="2" t="s">
        <v>7891</v>
      </c>
      <c r="AF752" s="2" t="s">
        <v>7891</v>
      </c>
      <c r="AG752" s="2" t="s">
        <v>7891</v>
      </c>
      <c r="AH752" s="2" t="s">
        <v>7891</v>
      </c>
      <c r="AI752" s="2" t="s">
        <v>7891</v>
      </c>
      <c r="AJ752" s="2" t="s">
        <v>7891</v>
      </c>
      <c r="AK752" s="2" t="s">
        <v>7891</v>
      </c>
      <c r="AL752" s="2" t="s">
        <v>7891</v>
      </c>
      <c r="AM752" s="2" t="s">
        <v>7891</v>
      </c>
      <c r="AN752" s="2" t="s">
        <v>7891</v>
      </c>
      <c r="AO752" s="2" t="s">
        <v>10883</v>
      </c>
      <c r="AP752" s="2" t="s">
        <v>7891</v>
      </c>
      <c r="AQ752" s="2" t="s">
        <v>7891</v>
      </c>
      <c r="AR752" s="2" t="s">
        <v>7891</v>
      </c>
      <c r="AS752" s="2" t="s">
        <v>7891</v>
      </c>
      <c r="AT752" s="2" t="s">
        <v>7924</v>
      </c>
      <c r="AU752" s="2">
        <v>2020</v>
      </c>
      <c r="AV752" s="2">
        <v>11</v>
      </c>
      <c r="AW752" s="2">
        <v>3</v>
      </c>
      <c r="AX752" s="2" t="s">
        <v>7891</v>
      </c>
      <c r="AY752" s="2">
        <v>1</v>
      </c>
      <c r="AZ752" s="2" t="s">
        <v>7891</v>
      </c>
      <c r="BA752" s="2" t="s">
        <v>7891</v>
      </c>
      <c r="BB752" s="2">
        <v>163</v>
      </c>
      <c r="BC752" s="2">
        <v>174</v>
      </c>
      <c r="BD752" s="2" t="s">
        <v>7891</v>
      </c>
      <c r="BE752" s="2" t="s">
        <v>10929</v>
      </c>
      <c r="BF752" s="2" t="s">
        <v>7891</v>
      </c>
      <c r="BG752" s="2" t="s">
        <v>7891</v>
      </c>
      <c r="BH752" s="2" t="s">
        <v>7891</v>
      </c>
      <c r="BI752" s="2" t="s">
        <v>7891</v>
      </c>
      <c r="BJ752" s="2" t="s">
        <v>7891</v>
      </c>
      <c r="BK752" s="2" t="s">
        <v>7891</v>
      </c>
      <c r="BL752" s="2" t="s">
        <v>7891</v>
      </c>
      <c r="BM752" s="2" t="s">
        <v>7891</v>
      </c>
      <c r="BN752" s="2" t="s">
        <v>7891</v>
      </c>
      <c r="BO752" s="2" t="s">
        <v>7891</v>
      </c>
      <c r="BP752" s="2" t="s">
        <v>7891</v>
      </c>
      <c r="BQ752" s="2" t="s">
        <v>7891</v>
      </c>
      <c r="BR752" s="2" t="s">
        <v>10930</v>
      </c>
    </row>
    <row r="753" spans="1:70" s="2" customFormat="1" ht="13" x14ac:dyDescent="0.3">
      <c r="A753" s="2" t="s">
        <v>11404</v>
      </c>
      <c r="B753" s="2" t="s">
        <v>10142</v>
      </c>
      <c r="C753" s="9" t="s">
        <v>7891</v>
      </c>
      <c r="D753" s="2" t="s">
        <v>10143</v>
      </c>
      <c r="E753" s="2" t="s">
        <v>10144</v>
      </c>
      <c r="U753" s="2" t="s">
        <v>7891</v>
      </c>
      <c r="V753" s="2" t="s">
        <v>10145</v>
      </c>
      <c r="W753" s="2" t="s">
        <v>7891</v>
      </c>
      <c r="X753" s="2" t="s">
        <v>7891</v>
      </c>
      <c r="Y753" s="2" t="s">
        <v>7891</v>
      </c>
      <c r="Z753" s="2" t="s">
        <v>7891</v>
      </c>
      <c r="AA753" s="2" t="s">
        <v>7891</v>
      </c>
      <c r="AB753" s="2" t="s">
        <v>10146</v>
      </c>
      <c r="AC753" s="2" t="s">
        <v>7891</v>
      </c>
      <c r="AD753" s="2" t="s">
        <v>7891</v>
      </c>
      <c r="AE753" s="2" t="s">
        <v>7891</v>
      </c>
      <c r="AF753" s="2" t="s">
        <v>7891</v>
      </c>
      <c r="AG753" s="2" t="s">
        <v>7891</v>
      </c>
      <c r="AH753" s="2" t="s">
        <v>7891</v>
      </c>
      <c r="AI753" s="2" t="s">
        <v>7891</v>
      </c>
      <c r="AJ753" s="2" t="s">
        <v>7891</v>
      </c>
      <c r="AK753" s="2" t="s">
        <v>7891</v>
      </c>
      <c r="AL753" s="2" t="s">
        <v>7891</v>
      </c>
      <c r="AM753" s="2" t="s">
        <v>7891</v>
      </c>
      <c r="AN753" s="2" t="s">
        <v>7891</v>
      </c>
      <c r="AO753" s="2" t="s">
        <v>7891</v>
      </c>
      <c r="AP753" s="2" t="s">
        <v>10147</v>
      </c>
      <c r="AQ753" s="2" t="s">
        <v>7891</v>
      </c>
      <c r="AR753" s="2" t="s">
        <v>7891</v>
      </c>
      <c r="AS753" s="2" t="s">
        <v>7891</v>
      </c>
      <c r="AT753" s="2" t="s">
        <v>10148</v>
      </c>
      <c r="AU753" s="2">
        <v>2021</v>
      </c>
      <c r="AV753" s="2">
        <v>4</v>
      </c>
      <c r="AW753" s="2">
        <v>1</v>
      </c>
      <c r="AX753" s="2" t="s">
        <v>7891</v>
      </c>
      <c r="AY753" s="2" t="s">
        <v>7891</v>
      </c>
      <c r="AZ753" s="2" t="s">
        <v>7891</v>
      </c>
      <c r="BA753" s="2" t="s">
        <v>7891</v>
      </c>
      <c r="BB753" s="2" t="s">
        <v>7891</v>
      </c>
      <c r="BC753" s="2" t="s">
        <v>7891</v>
      </c>
      <c r="BD753" s="2">
        <v>10</v>
      </c>
      <c r="BE753" s="2" t="s">
        <v>10149</v>
      </c>
      <c r="BF753" s="2" t="s">
        <v>7891</v>
      </c>
      <c r="BG753" s="2" t="s">
        <v>7891</v>
      </c>
      <c r="BH753" s="2" t="s">
        <v>7891</v>
      </c>
      <c r="BI753" s="2" t="s">
        <v>7891</v>
      </c>
      <c r="BJ753" s="2" t="s">
        <v>7891</v>
      </c>
      <c r="BK753" s="2" t="s">
        <v>7891</v>
      </c>
      <c r="BL753" s="2" t="s">
        <v>7891</v>
      </c>
      <c r="BM753" s="2" t="s">
        <v>7891</v>
      </c>
      <c r="BN753" s="2" t="s">
        <v>7891</v>
      </c>
      <c r="BO753" s="2" t="s">
        <v>7891</v>
      </c>
      <c r="BP753" s="2" t="s">
        <v>7891</v>
      </c>
      <c r="BQ753" s="2" t="s">
        <v>7891</v>
      </c>
      <c r="BR753" s="2" t="s">
        <v>10150</v>
      </c>
    </row>
    <row r="754" spans="1:70" s="2" customFormat="1" ht="13" x14ac:dyDescent="0.3">
      <c r="A754" s="2" t="s">
        <v>3856</v>
      </c>
      <c r="B754" s="2" t="s">
        <v>2716</v>
      </c>
      <c r="C754" s="9">
        <v>2021</v>
      </c>
      <c r="D754" s="2" t="s">
        <v>2715</v>
      </c>
      <c r="E754" s="2" t="s">
        <v>2717</v>
      </c>
      <c r="F754" s="2" t="s">
        <v>2721</v>
      </c>
      <c r="G754" s="2" t="str">
        <f>"09558829"</f>
        <v>09558829</v>
      </c>
      <c r="I754" s="2" t="str">
        <f>"20211001"</f>
        <v>20211001</v>
      </c>
      <c r="J754" s="2">
        <v>31</v>
      </c>
      <c r="K754" s="2">
        <v>5</v>
      </c>
      <c r="L754" s="2">
        <v>145</v>
      </c>
      <c r="M754" s="2">
        <v>17</v>
      </c>
      <c r="N754" s="2" t="s">
        <v>2718</v>
      </c>
      <c r="O754" s="2" t="s">
        <v>2719</v>
      </c>
      <c r="P754" s="2" t="s">
        <v>767</v>
      </c>
      <c r="Q754" s="2" t="s">
        <v>1495</v>
      </c>
      <c r="R754" s="2" t="s">
        <v>2720</v>
      </c>
      <c r="T754" s="2" t="s">
        <v>2721</v>
      </c>
      <c r="U754" s="2" t="s">
        <v>2722</v>
      </c>
    </row>
    <row r="755" spans="1:70" s="2" customFormat="1" ht="13" x14ac:dyDescent="0.3">
      <c r="A755" s="2" t="s">
        <v>7738</v>
      </c>
      <c r="B755" s="2" t="s">
        <v>7237</v>
      </c>
      <c r="C755" s="9">
        <v>2022</v>
      </c>
      <c r="D755" s="2" t="s">
        <v>7238</v>
      </c>
      <c r="E755" s="2" t="s">
        <v>7239</v>
      </c>
      <c r="J755" s="2">
        <v>51</v>
      </c>
      <c r="K755" s="2">
        <v>54</v>
      </c>
      <c r="N755" s="2" t="s">
        <v>7240</v>
      </c>
      <c r="O755" s="2" t="s">
        <v>7241</v>
      </c>
      <c r="P755" s="2" t="s">
        <v>7242</v>
      </c>
      <c r="Q755" s="2" t="s">
        <v>7218</v>
      </c>
      <c r="S755" s="2" t="s">
        <v>7219</v>
      </c>
      <c r="T755" s="2" t="s">
        <v>7243</v>
      </c>
    </row>
    <row r="756" spans="1:70" s="2" customFormat="1" ht="13" x14ac:dyDescent="0.3">
      <c r="A756" s="2" t="s">
        <v>3856</v>
      </c>
      <c r="B756" s="2" t="s">
        <v>1593</v>
      </c>
      <c r="C756" s="9">
        <v>2022</v>
      </c>
      <c r="D756" s="2" t="s">
        <v>1592</v>
      </c>
      <c r="E756" s="2" t="s">
        <v>3397</v>
      </c>
      <c r="F756" s="2" t="s">
        <v>3588</v>
      </c>
      <c r="G756" s="2" t="str">
        <f>"13634593"</f>
        <v>13634593</v>
      </c>
      <c r="I756" s="2" t="str">
        <f>"20220101"</f>
        <v>20220101</v>
      </c>
      <c r="J756" s="2">
        <v>26</v>
      </c>
      <c r="K756" s="2">
        <v>1</v>
      </c>
      <c r="L756" s="2">
        <v>81</v>
      </c>
      <c r="M756" s="2">
        <v>19</v>
      </c>
      <c r="N756" s="2" t="s">
        <v>3586</v>
      </c>
      <c r="O756" s="2" t="s">
        <v>1594</v>
      </c>
      <c r="P756" s="2" t="s">
        <v>2129</v>
      </c>
      <c r="Q756" s="2" t="s">
        <v>1495</v>
      </c>
      <c r="R756" s="2" t="s">
        <v>3587</v>
      </c>
      <c r="T756" s="2" t="s">
        <v>3588</v>
      </c>
      <c r="U756" s="2" t="s">
        <v>3589</v>
      </c>
    </row>
    <row r="757" spans="1:70" s="2" customFormat="1" ht="13" x14ac:dyDescent="0.3">
      <c r="A757" s="2" t="s">
        <v>11404</v>
      </c>
      <c r="B757" s="2" t="s">
        <v>11153</v>
      </c>
      <c r="C757" s="9" t="s">
        <v>7891</v>
      </c>
      <c r="D757" s="2" t="s">
        <v>11154</v>
      </c>
      <c r="E757" s="2" t="s">
        <v>8664</v>
      </c>
      <c r="U757" s="2" t="s">
        <v>7891</v>
      </c>
      <c r="V757" s="2" t="s">
        <v>11155</v>
      </c>
      <c r="W757" s="2" t="s">
        <v>7891</v>
      </c>
      <c r="X757" s="2" t="s">
        <v>7891</v>
      </c>
      <c r="Y757" s="2" t="s">
        <v>7891</v>
      </c>
      <c r="Z757" s="2" t="s">
        <v>7891</v>
      </c>
      <c r="AA757" s="2" t="s">
        <v>7891</v>
      </c>
      <c r="AB757" s="2" t="s">
        <v>11156</v>
      </c>
      <c r="AC757" s="2" t="s">
        <v>7891</v>
      </c>
      <c r="AD757" s="2" t="s">
        <v>7891</v>
      </c>
      <c r="AE757" s="2" t="s">
        <v>7891</v>
      </c>
      <c r="AF757" s="2" t="s">
        <v>7891</v>
      </c>
      <c r="AG757" s="2" t="s">
        <v>7891</v>
      </c>
      <c r="AH757" s="2" t="s">
        <v>7891</v>
      </c>
      <c r="AI757" s="2" t="s">
        <v>7891</v>
      </c>
      <c r="AJ757" s="2" t="s">
        <v>7891</v>
      </c>
      <c r="AK757" s="2" t="s">
        <v>7891</v>
      </c>
      <c r="AL757" s="2" t="s">
        <v>7891</v>
      </c>
      <c r="AM757" s="2" t="s">
        <v>7891</v>
      </c>
      <c r="AN757" s="2" t="s">
        <v>7891</v>
      </c>
      <c r="AO757" s="2" t="s">
        <v>8667</v>
      </c>
      <c r="AP757" s="2" t="s">
        <v>7891</v>
      </c>
      <c r="AQ757" s="2" t="s">
        <v>7891</v>
      </c>
      <c r="AR757" s="2" t="s">
        <v>7891</v>
      </c>
      <c r="AS757" s="2" t="s">
        <v>7891</v>
      </c>
      <c r="AT757" s="2" t="s">
        <v>9082</v>
      </c>
      <c r="AU757" s="2">
        <v>2020</v>
      </c>
      <c r="AV757" s="2">
        <v>262</v>
      </c>
      <c r="AW757" s="2" t="s">
        <v>7891</v>
      </c>
      <c r="AX757" s="2" t="s">
        <v>7891</v>
      </c>
      <c r="AY757" s="2" t="s">
        <v>7891</v>
      </c>
      <c r="AZ757" s="2" t="s">
        <v>7891</v>
      </c>
      <c r="BA757" s="2" t="s">
        <v>7891</v>
      </c>
      <c r="BB757" s="2" t="s">
        <v>7891</v>
      </c>
      <c r="BC757" s="2" t="s">
        <v>7891</v>
      </c>
      <c r="BD757" s="2">
        <v>113106</v>
      </c>
      <c r="BE757" s="2" t="s">
        <v>11157</v>
      </c>
      <c r="BF757" s="2" t="s">
        <v>7891</v>
      </c>
      <c r="BG757" s="2" t="s">
        <v>7891</v>
      </c>
      <c r="BH757" s="2" t="s">
        <v>7891</v>
      </c>
      <c r="BI757" s="2" t="s">
        <v>7891</v>
      </c>
      <c r="BJ757" s="2" t="s">
        <v>7891</v>
      </c>
      <c r="BK757" s="2" t="s">
        <v>7891</v>
      </c>
      <c r="BL757" s="2" t="s">
        <v>7891</v>
      </c>
      <c r="BM757" s="2">
        <v>32800393</v>
      </c>
      <c r="BN757" s="2" t="s">
        <v>7891</v>
      </c>
      <c r="BO757" s="2" t="s">
        <v>7891</v>
      </c>
      <c r="BP757" s="2" t="s">
        <v>7891</v>
      </c>
      <c r="BQ757" s="2" t="s">
        <v>7891</v>
      </c>
      <c r="BR757" s="2" t="s">
        <v>11158</v>
      </c>
    </row>
    <row r="758" spans="1:70" s="2" customFormat="1" ht="13" x14ac:dyDescent="0.3">
      <c r="A758" s="2" t="s">
        <v>3856</v>
      </c>
      <c r="B758" s="2" t="s">
        <v>2182</v>
      </c>
      <c r="C758" s="9">
        <v>2021</v>
      </c>
      <c r="D758" s="2" t="s">
        <v>2181</v>
      </c>
      <c r="E758" s="2" t="s">
        <v>2034</v>
      </c>
      <c r="F758" s="2" t="s">
        <v>2186</v>
      </c>
      <c r="G758" s="2" t="str">
        <f>"04194217"</f>
        <v>04194217</v>
      </c>
      <c r="H758" s="2" t="str">
        <f>"9798535564906"</f>
        <v>9798535564906</v>
      </c>
      <c r="I758" s="2" t="str">
        <f>"20220101"</f>
        <v>20220101</v>
      </c>
      <c r="J758" s="2">
        <v>83</v>
      </c>
      <c r="K758" s="2" t="s">
        <v>2183</v>
      </c>
      <c r="N758" s="2" t="s">
        <v>2184</v>
      </c>
      <c r="P758" s="2" t="s">
        <v>2037</v>
      </c>
      <c r="Q758" s="2" t="s">
        <v>2038</v>
      </c>
      <c r="R758" s="2" t="s">
        <v>2185</v>
      </c>
      <c r="T758" s="2" t="s">
        <v>2186</v>
      </c>
      <c r="U758" s="2" t="s">
        <v>2187</v>
      </c>
    </row>
    <row r="759" spans="1:70" s="2" customFormat="1" ht="13" x14ac:dyDescent="0.3">
      <c r="A759" s="2" t="s">
        <v>3856</v>
      </c>
      <c r="B759" s="2" t="s">
        <v>2408</v>
      </c>
      <c r="C759" s="9">
        <v>2020</v>
      </c>
      <c r="D759" s="2" t="s">
        <v>2407</v>
      </c>
      <c r="E759" s="2" t="s">
        <v>2034</v>
      </c>
      <c r="F759" s="2" t="s">
        <v>2411</v>
      </c>
      <c r="G759" s="2" t="str">
        <f>"04194217"</f>
        <v>04194217</v>
      </c>
      <c r="H759" s="2" t="str">
        <f>"9798672104652"</f>
        <v>9798672104652</v>
      </c>
      <c r="I759" s="2" t="str">
        <f>"20210101"</f>
        <v>20210101</v>
      </c>
      <c r="J759" s="2">
        <v>82</v>
      </c>
      <c r="K759" s="2" t="s">
        <v>2183</v>
      </c>
      <c r="N759" s="2" t="s">
        <v>2409</v>
      </c>
      <c r="P759" s="2" t="s">
        <v>2037</v>
      </c>
      <c r="Q759" s="2" t="s">
        <v>2038</v>
      </c>
      <c r="R759" s="2" t="s">
        <v>2410</v>
      </c>
      <c r="T759" s="2" t="s">
        <v>2411</v>
      </c>
      <c r="U759" s="2" t="s">
        <v>2412</v>
      </c>
    </row>
    <row r="760" spans="1:70" s="2" customFormat="1" ht="13" x14ac:dyDescent="0.3">
      <c r="A760" s="2" t="s">
        <v>3856</v>
      </c>
      <c r="B760" s="2" t="s">
        <v>2704</v>
      </c>
      <c r="C760" s="9">
        <v>2020</v>
      </c>
      <c r="D760" s="2" t="s">
        <v>2703</v>
      </c>
      <c r="E760" s="2" t="s">
        <v>2257</v>
      </c>
      <c r="F760" s="2" t="s">
        <v>2708</v>
      </c>
      <c r="G760" s="2" t="str">
        <f>"00219762"</f>
        <v>00219762</v>
      </c>
      <c r="I760" s="2" t="str">
        <f>"20201201"</f>
        <v>20201201</v>
      </c>
      <c r="J760" s="2">
        <v>76</v>
      </c>
      <c r="K760" s="2">
        <v>12</v>
      </c>
      <c r="L760" s="2">
        <v>2183</v>
      </c>
      <c r="M760" s="2">
        <v>15</v>
      </c>
      <c r="N760" s="2" t="s">
        <v>2705</v>
      </c>
      <c r="O760" s="2" t="s">
        <v>2706</v>
      </c>
      <c r="P760" s="2" t="s">
        <v>2260</v>
      </c>
      <c r="Q760" s="2" t="s">
        <v>1495</v>
      </c>
      <c r="R760" s="2" t="s">
        <v>2707</v>
      </c>
      <c r="T760" s="2" t="s">
        <v>2708</v>
      </c>
      <c r="U760" s="2" t="s">
        <v>2709</v>
      </c>
    </row>
    <row r="761" spans="1:70" s="2" customFormat="1" ht="13" x14ac:dyDescent="0.3">
      <c r="A761" s="2" t="s">
        <v>11404</v>
      </c>
      <c r="B761" s="2" t="s">
        <v>9538</v>
      </c>
      <c r="C761" s="9" t="s">
        <v>7891</v>
      </c>
      <c r="D761" s="2" t="s">
        <v>9539</v>
      </c>
      <c r="E761" s="2" t="s">
        <v>9540</v>
      </c>
      <c r="U761" s="2" t="s">
        <v>7891</v>
      </c>
      <c r="V761" s="2" t="s">
        <v>9541</v>
      </c>
      <c r="W761" s="2" t="s">
        <v>7891</v>
      </c>
      <c r="X761" s="2" t="s">
        <v>7891</v>
      </c>
      <c r="Y761" s="2" t="s">
        <v>7891</v>
      </c>
      <c r="Z761" s="2" t="s">
        <v>7891</v>
      </c>
      <c r="AA761" s="2" t="s">
        <v>9542</v>
      </c>
      <c r="AB761" s="2" t="s">
        <v>7891</v>
      </c>
      <c r="AC761" s="2" t="s">
        <v>7891</v>
      </c>
      <c r="AD761" s="2" t="s">
        <v>7891</v>
      </c>
      <c r="AE761" s="2" t="s">
        <v>7891</v>
      </c>
      <c r="AF761" s="2" t="s">
        <v>7891</v>
      </c>
      <c r="AG761" s="2" t="s">
        <v>7891</v>
      </c>
      <c r="AH761" s="2" t="s">
        <v>7891</v>
      </c>
      <c r="AI761" s="2" t="s">
        <v>7891</v>
      </c>
      <c r="AJ761" s="2" t="s">
        <v>7891</v>
      </c>
      <c r="AK761" s="2" t="s">
        <v>7891</v>
      </c>
      <c r="AL761" s="2" t="s">
        <v>7891</v>
      </c>
      <c r="AM761" s="2" t="s">
        <v>7891</v>
      </c>
      <c r="AN761" s="2" t="s">
        <v>7891</v>
      </c>
      <c r="AO761" s="2" t="s">
        <v>9543</v>
      </c>
      <c r="AP761" s="2" t="s">
        <v>9544</v>
      </c>
      <c r="AQ761" s="2" t="s">
        <v>7891</v>
      </c>
      <c r="AR761" s="2" t="s">
        <v>7891</v>
      </c>
      <c r="AS761" s="2" t="s">
        <v>7891</v>
      </c>
      <c r="AT761" s="2" t="s">
        <v>8870</v>
      </c>
      <c r="AU761" s="2">
        <v>2021</v>
      </c>
      <c r="AV761" s="2">
        <v>11</v>
      </c>
      <c r="AW761" s="2">
        <v>4</v>
      </c>
      <c r="AX761" s="2" t="s">
        <v>7891</v>
      </c>
      <c r="AY761" s="2" t="s">
        <v>7891</v>
      </c>
      <c r="AZ761" s="2" t="s">
        <v>8545</v>
      </c>
      <c r="BA761" s="2" t="s">
        <v>7891</v>
      </c>
      <c r="BB761" s="2">
        <v>395</v>
      </c>
      <c r="BC761" s="2">
        <v>404</v>
      </c>
      <c r="BD761" s="2" t="s">
        <v>7891</v>
      </c>
      <c r="BE761" s="2" t="s">
        <v>9545</v>
      </c>
      <c r="BF761" s="2" t="s">
        <v>7891</v>
      </c>
      <c r="BG761" s="2" t="s">
        <v>7891</v>
      </c>
      <c r="BH761" s="2" t="s">
        <v>7891</v>
      </c>
      <c r="BI761" s="2" t="s">
        <v>7891</v>
      </c>
      <c r="BJ761" s="2" t="s">
        <v>7891</v>
      </c>
      <c r="BK761" s="2" t="s">
        <v>7891</v>
      </c>
      <c r="BL761" s="2" t="s">
        <v>7891</v>
      </c>
      <c r="BM761" s="2" t="s">
        <v>7891</v>
      </c>
      <c r="BN761" s="2" t="s">
        <v>7891</v>
      </c>
      <c r="BO761" s="2" t="s">
        <v>7891</v>
      </c>
      <c r="BP761" s="2" t="s">
        <v>7891</v>
      </c>
      <c r="BQ761" s="2" t="s">
        <v>7891</v>
      </c>
      <c r="BR761" s="2" t="s">
        <v>9546</v>
      </c>
    </row>
    <row r="762" spans="1:70" s="2" customFormat="1" ht="13" x14ac:dyDescent="0.3">
      <c r="A762" s="2" t="s">
        <v>7323</v>
      </c>
      <c r="B762" s="2" t="s">
        <v>7247</v>
      </c>
      <c r="C762" s="9">
        <v>2021</v>
      </c>
      <c r="D762" s="2" t="s">
        <v>7248</v>
      </c>
      <c r="E762" s="2" t="s">
        <v>3783</v>
      </c>
      <c r="G762" s="2">
        <v>66</v>
      </c>
      <c r="I762" s="2">
        <v>102848</v>
      </c>
      <c r="N762" s="2" t="s">
        <v>7249</v>
      </c>
      <c r="O762" s="2" t="s">
        <v>7250</v>
      </c>
      <c r="P762" s="2" t="s">
        <v>7225</v>
      </c>
      <c r="Q762" s="2" t="s">
        <v>7218</v>
      </c>
      <c r="S762" s="2" t="s">
        <v>7219</v>
      </c>
      <c r="T762" s="2" t="s">
        <v>7251</v>
      </c>
    </row>
    <row r="763" spans="1:70" s="2" customFormat="1" ht="13" x14ac:dyDescent="0.3">
      <c r="A763" s="2" t="s">
        <v>6816</v>
      </c>
      <c r="B763" s="2" t="s">
        <v>5131</v>
      </c>
      <c r="C763" s="9">
        <v>2021</v>
      </c>
      <c r="D763" s="2" t="s">
        <v>5130</v>
      </c>
      <c r="E763" s="2" t="s">
        <v>4137</v>
      </c>
      <c r="G763" s="2" t="s">
        <v>5132</v>
      </c>
      <c r="H763" s="2" t="s">
        <v>5133</v>
      </c>
      <c r="K763" s="11">
        <v>44527</v>
      </c>
      <c r="L763" s="2" t="s">
        <v>5134</v>
      </c>
      <c r="N763" s="2" t="s">
        <v>5135</v>
      </c>
    </row>
    <row r="764" spans="1:70" s="2" customFormat="1" ht="13" x14ac:dyDescent="0.3">
      <c r="A764" s="2" t="s">
        <v>11404</v>
      </c>
      <c r="B764" s="2" t="s">
        <v>8649</v>
      </c>
      <c r="C764" s="9" t="s">
        <v>7891</v>
      </c>
      <c r="D764" s="2" t="s">
        <v>8650</v>
      </c>
      <c r="E764" s="2" t="s">
        <v>8651</v>
      </c>
      <c r="U764" s="2" t="s">
        <v>7891</v>
      </c>
      <c r="V764" s="2" t="s">
        <v>8652</v>
      </c>
      <c r="W764" s="2" t="s">
        <v>7891</v>
      </c>
      <c r="X764" s="2" t="s">
        <v>7891</v>
      </c>
      <c r="Y764" s="2" t="s">
        <v>7891</v>
      </c>
      <c r="Z764" s="2" t="s">
        <v>7891</v>
      </c>
      <c r="AA764" s="2" t="s">
        <v>7891</v>
      </c>
      <c r="AB764" s="2" t="s">
        <v>7891</v>
      </c>
      <c r="AC764" s="2" t="s">
        <v>7891</v>
      </c>
      <c r="AD764" s="2" t="s">
        <v>7891</v>
      </c>
      <c r="AE764" s="2" t="s">
        <v>7891</v>
      </c>
      <c r="AF764" s="2" t="s">
        <v>7891</v>
      </c>
      <c r="AG764" s="2" t="s">
        <v>7891</v>
      </c>
      <c r="AH764" s="2" t="s">
        <v>7891</v>
      </c>
      <c r="AI764" s="2" t="s">
        <v>7891</v>
      </c>
      <c r="AJ764" s="2" t="s">
        <v>7891</v>
      </c>
      <c r="AK764" s="2" t="s">
        <v>7891</v>
      </c>
      <c r="AL764" s="2" t="s">
        <v>7891</v>
      </c>
      <c r="AM764" s="2" t="s">
        <v>7891</v>
      </c>
      <c r="AN764" s="2" t="s">
        <v>7891</v>
      </c>
      <c r="AO764" s="2" t="s">
        <v>8653</v>
      </c>
      <c r="AP764" s="2" t="s">
        <v>8654</v>
      </c>
      <c r="AQ764" s="2" t="s">
        <v>7891</v>
      </c>
      <c r="AR764" s="2" t="s">
        <v>7891</v>
      </c>
      <c r="AS764" s="2" t="s">
        <v>7891</v>
      </c>
      <c r="AT764" s="2" t="s">
        <v>7891</v>
      </c>
      <c r="AU764" s="2">
        <v>2022</v>
      </c>
      <c r="AV764" s="2">
        <v>43</v>
      </c>
      <c r="AW764" s="2">
        <v>1</v>
      </c>
      <c r="AX764" s="2" t="s">
        <v>7891</v>
      </c>
      <c r="AY764" s="2" t="s">
        <v>7891</v>
      </c>
      <c r="AZ764" s="2" t="s">
        <v>7891</v>
      </c>
      <c r="BA764" s="2" t="s">
        <v>7891</v>
      </c>
      <c r="BB764" s="2">
        <v>151</v>
      </c>
      <c r="BC764" s="2">
        <v>184</v>
      </c>
      <c r="BD764" s="2" t="s">
        <v>7891</v>
      </c>
      <c r="BE764" s="2" t="s">
        <v>7891</v>
      </c>
      <c r="BF764" s="2" t="s">
        <v>7891</v>
      </c>
      <c r="BG764" s="2" t="s">
        <v>7891</v>
      </c>
      <c r="BH764" s="2" t="s">
        <v>7891</v>
      </c>
      <c r="BI764" s="2" t="s">
        <v>7891</v>
      </c>
      <c r="BJ764" s="2" t="s">
        <v>7891</v>
      </c>
      <c r="BK764" s="2" t="s">
        <v>7891</v>
      </c>
      <c r="BL764" s="2" t="s">
        <v>7891</v>
      </c>
      <c r="BM764" s="2" t="s">
        <v>7891</v>
      </c>
      <c r="BN764" s="2" t="s">
        <v>7891</v>
      </c>
      <c r="BO764" s="2" t="s">
        <v>7891</v>
      </c>
      <c r="BP764" s="2" t="s">
        <v>7891</v>
      </c>
      <c r="BQ764" s="2" t="s">
        <v>7891</v>
      </c>
      <c r="BR764" s="2" t="s">
        <v>8655</v>
      </c>
    </row>
    <row r="765" spans="1:70" s="2" customFormat="1" ht="13" x14ac:dyDescent="0.3">
      <c r="A765" s="2" t="s">
        <v>3856</v>
      </c>
      <c r="B765" s="2" t="s">
        <v>3190</v>
      </c>
      <c r="C765" s="9">
        <v>2021</v>
      </c>
      <c r="D765" s="2" t="s">
        <v>3189</v>
      </c>
      <c r="E765" s="2" t="s">
        <v>2135</v>
      </c>
      <c r="F765" s="2" t="s">
        <v>3194</v>
      </c>
      <c r="G765" s="2" t="str">
        <f>"1471244X"</f>
        <v>1471244X</v>
      </c>
      <c r="I765" s="2" t="str">
        <f>"20210531"</f>
        <v>20210531</v>
      </c>
      <c r="J765" s="2">
        <v>21</v>
      </c>
      <c r="N765" s="2" t="s">
        <v>3191</v>
      </c>
      <c r="O765" s="2" t="s">
        <v>3192</v>
      </c>
      <c r="P765" s="2" t="s">
        <v>2138</v>
      </c>
      <c r="Q765" s="2" t="s">
        <v>1495</v>
      </c>
      <c r="R765" s="2" t="s">
        <v>3193</v>
      </c>
      <c r="T765" s="2" t="s">
        <v>3194</v>
      </c>
      <c r="U765" s="2" t="s">
        <v>3195</v>
      </c>
    </row>
    <row r="766" spans="1:70" s="2" customFormat="1" ht="13" x14ac:dyDescent="0.3">
      <c r="A766" s="2" t="s">
        <v>6816</v>
      </c>
      <c r="B766" s="2" t="s">
        <v>6460</v>
      </c>
      <c r="C766" s="9">
        <v>2022</v>
      </c>
      <c r="D766" s="2" t="s">
        <v>6459</v>
      </c>
      <c r="E766" s="2" t="s">
        <v>6463</v>
      </c>
      <c r="G766" s="2" t="s">
        <v>6461</v>
      </c>
      <c r="H766" s="2" t="s">
        <v>6462</v>
      </c>
      <c r="K766" s="11">
        <v>44333</v>
      </c>
      <c r="N766" s="2" t="s">
        <v>6464</v>
      </c>
    </row>
    <row r="767" spans="1:70" s="2" customFormat="1" ht="13" x14ac:dyDescent="0.3">
      <c r="A767" s="2" t="s">
        <v>3856</v>
      </c>
      <c r="B767" s="2" t="s">
        <v>3076</v>
      </c>
      <c r="C767" s="9">
        <v>2022</v>
      </c>
      <c r="D767" s="2" t="s">
        <v>3075</v>
      </c>
      <c r="E767" s="2" t="s">
        <v>3077</v>
      </c>
      <c r="F767" s="2" t="s">
        <v>3080</v>
      </c>
      <c r="G767" s="2" t="str">
        <f>"00918369"</f>
        <v>00918369</v>
      </c>
      <c r="I767" s="2" t="str">
        <f>"20220203"</f>
        <v>20220203</v>
      </c>
      <c r="N767" s="2" t="s">
        <v>3078</v>
      </c>
      <c r="O767" s="2" t="s">
        <v>3079</v>
      </c>
      <c r="P767" s="2" t="s">
        <v>2118</v>
      </c>
      <c r="Q767" s="2" t="s">
        <v>2054</v>
      </c>
      <c r="R767" s="2" t="s">
        <v>2055</v>
      </c>
      <c r="T767" s="2" t="s">
        <v>3080</v>
      </c>
      <c r="U767" s="2" t="s">
        <v>3081</v>
      </c>
    </row>
    <row r="768" spans="1:70" s="2" customFormat="1" ht="13" x14ac:dyDescent="0.3">
      <c r="A768" s="2" t="s">
        <v>11404</v>
      </c>
      <c r="B768" s="2" t="s">
        <v>8473</v>
      </c>
      <c r="C768" s="9" t="s">
        <v>7891</v>
      </c>
      <c r="D768" s="2" t="s">
        <v>6385</v>
      </c>
      <c r="E768" s="2" t="s">
        <v>8474</v>
      </c>
      <c r="U768" s="2" t="s">
        <v>7891</v>
      </c>
      <c r="V768" s="2" t="s">
        <v>8475</v>
      </c>
      <c r="W768" s="2" t="s">
        <v>7891</v>
      </c>
      <c r="X768" s="2" t="s">
        <v>7891</v>
      </c>
      <c r="Y768" s="2" t="s">
        <v>7891</v>
      </c>
      <c r="Z768" s="2" t="s">
        <v>7891</v>
      </c>
      <c r="AA768" s="2" t="s">
        <v>8476</v>
      </c>
      <c r="AB768" s="2" t="s">
        <v>8477</v>
      </c>
      <c r="AC768" s="2" t="s">
        <v>7891</v>
      </c>
      <c r="AD768" s="2" t="s">
        <v>7891</v>
      </c>
      <c r="AE768" s="2" t="s">
        <v>7891</v>
      </c>
      <c r="AF768" s="2" t="s">
        <v>7891</v>
      </c>
      <c r="AG768" s="2" t="s">
        <v>7891</v>
      </c>
      <c r="AH768" s="2" t="s">
        <v>7891</v>
      </c>
      <c r="AI768" s="2" t="s">
        <v>7891</v>
      </c>
      <c r="AJ768" s="2" t="s">
        <v>7891</v>
      </c>
      <c r="AK768" s="2" t="s">
        <v>7891</v>
      </c>
      <c r="AL768" s="2" t="s">
        <v>7891</v>
      </c>
      <c r="AM768" s="2" t="s">
        <v>7891</v>
      </c>
      <c r="AN768" s="2" t="s">
        <v>7891</v>
      </c>
      <c r="AO768" s="2" t="s">
        <v>8478</v>
      </c>
      <c r="AP768" s="2" t="s">
        <v>8479</v>
      </c>
      <c r="AQ768" s="2" t="s">
        <v>7891</v>
      </c>
      <c r="AR768" s="2" t="s">
        <v>7891</v>
      </c>
      <c r="AS768" s="2" t="s">
        <v>7891</v>
      </c>
      <c r="AT768" s="2" t="s">
        <v>7891</v>
      </c>
      <c r="AU768" s="2" t="s">
        <v>7891</v>
      </c>
      <c r="AV768" s="2" t="s">
        <v>7891</v>
      </c>
      <c r="AW768" s="2" t="s">
        <v>7891</v>
      </c>
      <c r="AX768" s="2" t="s">
        <v>7891</v>
      </c>
      <c r="AY768" s="2" t="s">
        <v>7891</v>
      </c>
      <c r="AZ768" s="2" t="s">
        <v>7891</v>
      </c>
      <c r="BA768" s="2" t="s">
        <v>7891</v>
      </c>
      <c r="BB768" s="2" t="s">
        <v>7891</v>
      </c>
      <c r="BC768" s="2" t="s">
        <v>7891</v>
      </c>
      <c r="BD768" s="2" t="s">
        <v>7891</v>
      </c>
      <c r="BE768" s="2" t="s">
        <v>3079</v>
      </c>
      <c r="BF768" s="2" t="s">
        <v>7891</v>
      </c>
      <c r="BG768" s="2" t="s">
        <v>8402</v>
      </c>
      <c r="BH768" s="2" t="s">
        <v>7891</v>
      </c>
      <c r="BI768" s="2" t="s">
        <v>7891</v>
      </c>
      <c r="BJ768" s="2" t="s">
        <v>7891</v>
      </c>
      <c r="BK768" s="2" t="s">
        <v>7891</v>
      </c>
      <c r="BL768" s="2" t="s">
        <v>7891</v>
      </c>
      <c r="BM768" s="2">
        <v>35113001</v>
      </c>
      <c r="BN768" s="2" t="s">
        <v>7891</v>
      </c>
      <c r="BO768" s="2" t="s">
        <v>7891</v>
      </c>
      <c r="BP768" s="2" t="s">
        <v>7891</v>
      </c>
      <c r="BQ768" s="2" t="s">
        <v>7891</v>
      </c>
      <c r="BR768" s="2" t="s">
        <v>8480</v>
      </c>
    </row>
    <row r="769" spans="1:70" s="2" customFormat="1" ht="13" x14ac:dyDescent="0.3">
      <c r="A769" s="2" t="s">
        <v>11404</v>
      </c>
      <c r="B769" s="2" t="s">
        <v>9860</v>
      </c>
      <c r="C769" s="9" t="s">
        <v>7891</v>
      </c>
      <c r="D769" s="2" t="s">
        <v>5913</v>
      </c>
      <c r="E769" s="2" t="s">
        <v>7892</v>
      </c>
      <c r="U769" s="2" t="s">
        <v>7891</v>
      </c>
      <c r="V769" s="2" t="s">
        <v>9861</v>
      </c>
      <c r="W769" s="2" t="s">
        <v>7891</v>
      </c>
      <c r="X769" s="2" t="s">
        <v>7891</v>
      </c>
      <c r="Y769" s="2" t="s">
        <v>7891</v>
      </c>
      <c r="Z769" s="2" t="s">
        <v>7891</v>
      </c>
      <c r="AA769" s="2" t="s">
        <v>9862</v>
      </c>
      <c r="AB769" s="2" t="s">
        <v>9863</v>
      </c>
      <c r="AC769" s="2" t="s">
        <v>7891</v>
      </c>
      <c r="AD769" s="2" t="s">
        <v>7891</v>
      </c>
      <c r="AE769" s="2" t="s">
        <v>7891</v>
      </c>
      <c r="AF769" s="2" t="s">
        <v>7891</v>
      </c>
      <c r="AG769" s="2" t="s">
        <v>7891</v>
      </c>
      <c r="AH769" s="2" t="s">
        <v>7891</v>
      </c>
      <c r="AI769" s="2" t="s">
        <v>7891</v>
      </c>
      <c r="AJ769" s="2" t="s">
        <v>7891</v>
      </c>
      <c r="AK769" s="2" t="s">
        <v>7891</v>
      </c>
      <c r="AL769" s="2" t="s">
        <v>7891</v>
      </c>
      <c r="AM769" s="2" t="s">
        <v>7891</v>
      </c>
      <c r="AN769" s="2" t="s">
        <v>7891</v>
      </c>
      <c r="AO769" s="2" t="s">
        <v>7891</v>
      </c>
      <c r="AP769" s="2" t="s">
        <v>7894</v>
      </c>
      <c r="AQ769" s="2" t="s">
        <v>7891</v>
      </c>
      <c r="AR769" s="2" t="s">
        <v>7891</v>
      </c>
      <c r="AS769" s="2" t="s">
        <v>7891</v>
      </c>
      <c r="AT769" s="2" t="s">
        <v>7967</v>
      </c>
      <c r="AU769" s="2">
        <v>2021</v>
      </c>
      <c r="AV769" s="2">
        <v>18</v>
      </c>
      <c r="AW769" s="2">
        <v>9</v>
      </c>
      <c r="AX769" s="2" t="s">
        <v>7891</v>
      </c>
      <c r="AY769" s="2" t="s">
        <v>7891</v>
      </c>
      <c r="AZ769" s="2" t="s">
        <v>7891</v>
      </c>
      <c r="BA769" s="2" t="s">
        <v>7891</v>
      </c>
      <c r="BB769" s="2" t="s">
        <v>7891</v>
      </c>
      <c r="BC769" s="2" t="s">
        <v>7891</v>
      </c>
      <c r="BD769" s="2">
        <v>4705</v>
      </c>
      <c r="BE769" s="2" t="s">
        <v>5918</v>
      </c>
      <c r="BF769" s="2" t="s">
        <v>7891</v>
      </c>
      <c r="BG769" s="2" t="s">
        <v>7891</v>
      </c>
      <c r="BH769" s="2" t="s">
        <v>7891</v>
      </c>
      <c r="BI769" s="2" t="s">
        <v>7891</v>
      </c>
      <c r="BJ769" s="2" t="s">
        <v>7891</v>
      </c>
      <c r="BK769" s="2" t="s">
        <v>7891</v>
      </c>
      <c r="BL769" s="2" t="s">
        <v>7891</v>
      </c>
      <c r="BM769" s="2">
        <v>33925238</v>
      </c>
      <c r="BN769" s="2" t="s">
        <v>7891</v>
      </c>
      <c r="BO769" s="2" t="s">
        <v>7891</v>
      </c>
      <c r="BP769" s="2" t="s">
        <v>7891</v>
      </c>
      <c r="BQ769" s="2" t="s">
        <v>7891</v>
      </c>
      <c r="BR769" s="2" t="s">
        <v>9864</v>
      </c>
    </row>
    <row r="770" spans="1:70" s="2" customFormat="1" ht="13" x14ac:dyDescent="0.3">
      <c r="A770" s="2" t="s">
        <v>7323</v>
      </c>
      <c r="B770" s="2" t="s">
        <v>7268</v>
      </c>
      <c r="C770" s="9">
        <v>2021</v>
      </c>
      <c r="D770" s="2" t="s">
        <v>7269</v>
      </c>
      <c r="E770" s="2" t="s">
        <v>7270</v>
      </c>
      <c r="G770" s="2">
        <v>6</v>
      </c>
      <c r="H770" s="2">
        <v>8</v>
      </c>
      <c r="J770" s="2" t="s">
        <v>7271</v>
      </c>
      <c r="K770" s="2" t="s">
        <v>7272</v>
      </c>
      <c r="M770" s="2">
        <v>2</v>
      </c>
      <c r="N770" s="2" t="s">
        <v>7273</v>
      </c>
      <c r="O770" s="2" t="s">
        <v>7274</v>
      </c>
      <c r="P770" s="2" t="s">
        <v>7275</v>
      </c>
      <c r="Q770" s="2" t="s">
        <v>7218</v>
      </c>
      <c r="R770" s="2" t="s">
        <v>7266</v>
      </c>
      <c r="S770" s="2" t="s">
        <v>7219</v>
      </c>
      <c r="T770" s="2" t="s">
        <v>7276</v>
      </c>
    </row>
    <row r="771" spans="1:70" s="2" customFormat="1" ht="13" x14ac:dyDescent="0.3">
      <c r="A771" s="2" t="s">
        <v>3856</v>
      </c>
      <c r="B771" s="2" t="s">
        <v>3127</v>
      </c>
      <c r="C771" s="9">
        <v>2021</v>
      </c>
      <c r="D771" s="2" t="s">
        <v>3126</v>
      </c>
      <c r="E771" s="2" t="s">
        <v>2881</v>
      </c>
      <c r="F771" s="2" t="s">
        <v>3131</v>
      </c>
      <c r="G771" s="2" t="str">
        <f>"01651781"</f>
        <v>01651781</v>
      </c>
      <c r="I771" s="2" t="str">
        <f>"20211001"</f>
        <v>20211001</v>
      </c>
      <c r="J771" s="2">
        <v>304</v>
      </c>
      <c r="N771" s="2" t="s">
        <v>3128</v>
      </c>
      <c r="O771" s="2" t="s">
        <v>3129</v>
      </c>
      <c r="P771" s="2" t="s">
        <v>2124</v>
      </c>
      <c r="Q771" s="2" t="s">
        <v>1495</v>
      </c>
      <c r="R771" s="2" t="s">
        <v>3130</v>
      </c>
      <c r="T771" s="2" t="s">
        <v>3131</v>
      </c>
      <c r="U771" s="2" t="s">
        <v>3132</v>
      </c>
    </row>
    <row r="772" spans="1:70" s="2" customFormat="1" ht="13" x14ac:dyDescent="0.3">
      <c r="A772" s="2" t="s">
        <v>6816</v>
      </c>
      <c r="B772" s="2" t="s">
        <v>5181</v>
      </c>
      <c r="C772" s="9">
        <v>2021</v>
      </c>
      <c r="D772" s="2" t="s">
        <v>5180</v>
      </c>
      <c r="E772" s="2" t="s">
        <v>5184</v>
      </c>
      <c r="G772" s="2" t="s">
        <v>5182</v>
      </c>
      <c r="H772" s="2" t="s">
        <v>5183</v>
      </c>
      <c r="K772" s="11">
        <v>44435</v>
      </c>
      <c r="L772" s="2" t="s">
        <v>5185</v>
      </c>
      <c r="M772" s="2" t="s">
        <v>5186</v>
      </c>
      <c r="N772" s="2" t="s">
        <v>5187</v>
      </c>
    </row>
    <row r="773" spans="1:70" s="2" customFormat="1" ht="13" x14ac:dyDescent="0.3">
      <c r="A773" s="2" t="s">
        <v>6816</v>
      </c>
      <c r="B773" s="2" t="s">
        <v>5551</v>
      </c>
      <c r="C773" s="9">
        <v>2020</v>
      </c>
      <c r="D773" s="2" t="s">
        <v>5550</v>
      </c>
      <c r="E773" s="2" t="s">
        <v>5554</v>
      </c>
      <c r="G773" s="2" t="s">
        <v>5552</v>
      </c>
      <c r="H773" s="2" t="s">
        <v>5553</v>
      </c>
      <c r="K773" s="11">
        <v>44046</v>
      </c>
      <c r="L773" s="2" t="s">
        <v>5555</v>
      </c>
      <c r="M773" s="2" t="s">
        <v>5556</v>
      </c>
      <c r="N773" s="2" t="s">
        <v>5557</v>
      </c>
    </row>
    <row r="774" spans="1:70" s="2" customFormat="1" ht="13" x14ac:dyDescent="0.3">
      <c r="A774" s="2" t="s">
        <v>11404</v>
      </c>
      <c r="B774" s="2" t="s">
        <v>11029</v>
      </c>
      <c r="C774" s="9" t="s">
        <v>7891</v>
      </c>
      <c r="D774" s="2" t="s">
        <v>5550</v>
      </c>
      <c r="E774" s="2" t="s">
        <v>11030</v>
      </c>
      <c r="U774" s="2" t="s">
        <v>7891</v>
      </c>
      <c r="V774" s="2" t="s">
        <v>11031</v>
      </c>
      <c r="W774" s="2" t="s">
        <v>7891</v>
      </c>
      <c r="X774" s="2" t="s">
        <v>7891</v>
      </c>
      <c r="Y774" s="2" t="s">
        <v>7891</v>
      </c>
      <c r="Z774" s="2" t="s">
        <v>7891</v>
      </c>
      <c r="AA774" s="2" t="s">
        <v>7891</v>
      </c>
      <c r="AB774" s="2" t="s">
        <v>11032</v>
      </c>
      <c r="AC774" s="2" t="s">
        <v>7891</v>
      </c>
      <c r="AD774" s="2" t="s">
        <v>7891</v>
      </c>
      <c r="AE774" s="2" t="s">
        <v>7891</v>
      </c>
      <c r="AF774" s="2" t="s">
        <v>7891</v>
      </c>
      <c r="AG774" s="2" t="s">
        <v>7891</v>
      </c>
      <c r="AH774" s="2" t="s">
        <v>7891</v>
      </c>
      <c r="AI774" s="2" t="s">
        <v>7891</v>
      </c>
      <c r="AJ774" s="2" t="s">
        <v>7891</v>
      </c>
      <c r="AK774" s="2" t="s">
        <v>7891</v>
      </c>
      <c r="AL774" s="2" t="s">
        <v>7891</v>
      </c>
      <c r="AM774" s="2" t="s">
        <v>7891</v>
      </c>
      <c r="AN774" s="2" t="s">
        <v>7891</v>
      </c>
      <c r="AO774" s="2" t="s">
        <v>11033</v>
      </c>
      <c r="AP774" s="2" t="s">
        <v>11034</v>
      </c>
      <c r="AQ774" s="2" t="s">
        <v>7891</v>
      </c>
      <c r="AR774" s="2" t="s">
        <v>7891</v>
      </c>
      <c r="AS774" s="2" t="s">
        <v>7891</v>
      </c>
      <c r="AT774" s="2" t="s">
        <v>8907</v>
      </c>
      <c r="AU774" s="2">
        <v>2020</v>
      </c>
      <c r="AV774" s="2">
        <v>190</v>
      </c>
      <c r="AW774" s="2" t="s">
        <v>7891</v>
      </c>
      <c r="AX774" s="2" t="s">
        <v>7891</v>
      </c>
      <c r="AY774" s="2" t="s">
        <v>7891</v>
      </c>
      <c r="AZ774" s="2" t="s">
        <v>7891</v>
      </c>
      <c r="BA774" s="2" t="s">
        <v>7891</v>
      </c>
      <c r="BB774" s="2" t="s">
        <v>7891</v>
      </c>
      <c r="BC774" s="2" t="s">
        <v>7891</v>
      </c>
      <c r="BD774" s="2">
        <v>109969</v>
      </c>
      <c r="BE774" s="2" t="s">
        <v>5557</v>
      </c>
      <c r="BF774" s="2" t="s">
        <v>7891</v>
      </c>
      <c r="BG774" s="2" t="s">
        <v>7891</v>
      </c>
      <c r="BH774" s="2" t="s">
        <v>7891</v>
      </c>
      <c r="BI774" s="2" t="s">
        <v>7891</v>
      </c>
      <c r="BJ774" s="2" t="s">
        <v>7891</v>
      </c>
      <c r="BK774" s="2" t="s">
        <v>7891</v>
      </c>
      <c r="BL774" s="2" t="s">
        <v>7891</v>
      </c>
      <c r="BM774" s="2">
        <v>32739270</v>
      </c>
      <c r="BN774" s="2" t="s">
        <v>7891</v>
      </c>
      <c r="BO774" s="2" t="s">
        <v>7891</v>
      </c>
      <c r="BP774" s="2" t="s">
        <v>7891</v>
      </c>
      <c r="BQ774" s="2" t="s">
        <v>7891</v>
      </c>
      <c r="BR774" s="2" t="s">
        <v>11035</v>
      </c>
    </row>
    <row r="775" spans="1:70" s="2" customFormat="1" ht="13" x14ac:dyDescent="0.3">
      <c r="A775" s="2" t="s">
        <v>3856</v>
      </c>
      <c r="B775" s="2" t="s">
        <v>1044</v>
      </c>
      <c r="C775" s="9">
        <v>2021</v>
      </c>
      <c r="D775" s="2" t="s">
        <v>1043</v>
      </c>
      <c r="E775" s="2" t="s">
        <v>1045</v>
      </c>
      <c r="F775" s="2" t="s">
        <v>2947</v>
      </c>
      <c r="G775" s="2" t="str">
        <f>"01419889"</f>
        <v>01419889</v>
      </c>
      <c r="I775" s="2" t="str">
        <f>"20210101"</f>
        <v>20210101</v>
      </c>
      <c r="J775" s="2">
        <v>43</v>
      </c>
      <c r="K775" s="2">
        <v>1</v>
      </c>
      <c r="L775" s="2">
        <v>238</v>
      </c>
      <c r="M775" s="2">
        <v>15</v>
      </c>
      <c r="N775" s="2" t="s">
        <v>2945</v>
      </c>
      <c r="O775" s="2" t="s">
        <v>1046</v>
      </c>
      <c r="P775" s="2" t="s">
        <v>2053</v>
      </c>
      <c r="Q775" s="2" t="s">
        <v>1495</v>
      </c>
      <c r="R775" s="2" t="s">
        <v>2946</v>
      </c>
      <c r="T775" s="2" t="s">
        <v>2947</v>
      </c>
      <c r="U775" s="2" t="s">
        <v>2948</v>
      </c>
    </row>
    <row r="776" spans="1:70" s="2" customFormat="1" ht="13" x14ac:dyDescent="0.3">
      <c r="A776" s="2" t="s">
        <v>11408</v>
      </c>
      <c r="B776" s="2" t="s">
        <v>10683</v>
      </c>
      <c r="C776" s="9" t="s">
        <v>7891</v>
      </c>
      <c r="D776" s="2" t="s">
        <v>5064</v>
      </c>
      <c r="E776" s="2" t="s">
        <v>10631</v>
      </c>
      <c r="U776" s="2" t="s">
        <v>7891</v>
      </c>
      <c r="V776" s="2" t="s">
        <v>10684</v>
      </c>
      <c r="W776" s="2" t="s">
        <v>7891</v>
      </c>
      <c r="X776" s="2" t="s">
        <v>7891</v>
      </c>
      <c r="Y776" s="2" t="s">
        <v>7891</v>
      </c>
      <c r="Z776" s="2" t="s">
        <v>7891</v>
      </c>
      <c r="AA776" s="2" t="s">
        <v>10685</v>
      </c>
      <c r="AB776" s="2" t="s">
        <v>10686</v>
      </c>
      <c r="AC776" s="2" t="s">
        <v>7891</v>
      </c>
      <c r="AD776" s="2" t="s">
        <v>7891</v>
      </c>
      <c r="AE776" s="2" t="s">
        <v>7891</v>
      </c>
      <c r="AF776" s="2" t="s">
        <v>7891</v>
      </c>
      <c r="AG776" s="2" t="s">
        <v>7891</v>
      </c>
      <c r="AH776" s="2" t="s">
        <v>7891</v>
      </c>
      <c r="AI776" s="2" t="s">
        <v>7891</v>
      </c>
      <c r="AJ776" s="2" t="s">
        <v>7891</v>
      </c>
      <c r="AK776" s="2" t="s">
        <v>7891</v>
      </c>
      <c r="AL776" s="2" t="s">
        <v>7891</v>
      </c>
      <c r="AM776" s="2" t="s">
        <v>7891</v>
      </c>
      <c r="AN776" s="2" t="s">
        <v>7891</v>
      </c>
      <c r="AO776" s="2" t="s">
        <v>10635</v>
      </c>
      <c r="AP776" s="2" t="s">
        <v>7891</v>
      </c>
      <c r="AQ776" s="2" t="s">
        <v>7891</v>
      </c>
      <c r="AR776" s="2" t="s">
        <v>7891</v>
      </c>
      <c r="AS776" s="2" t="s">
        <v>7891</v>
      </c>
      <c r="AT776" s="2" t="s">
        <v>7891</v>
      </c>
      <c r="AU776" s="2">
        <v>2021</v>
      </c>
      <c r="AV776" s="2">
        <v>11</v>
      </c>
      <c r="AW776" s="2">
        <v>6</v>
      </c>
      <c r="AX776" s="2" t="s">
        <v>7891</v>
      </c>
      <c r="AY776" s="2" t="s">
        <v>7891</v>
      </c>
      <c r="AZ776" s="2" t="s">
        <v>7891</v>
      </c>
      <c r="BA776" s="2" t="s">
        <v>7891</v>
      </c>
      <c r="BB776" s="2" t="s">
        <v>7891</v>
      </c>
      <c r="BC776" s="2" t="s">
        <v>7891</v>
      </c>
      <c r="BD776" s="2" t="s">
        <v>7620</v>
      </c>
      <c r="BE776" s="2" t="s">
        <v>5069</v>
      </c>
      <c r="BF776" s="2" t="s">
        <v>7891</v>
      </c>
      <c r="BG776" s="2" t="s">
        <v>7891</v>
      </c>
      <c r="BH776" s="2" t="s">
        <v>7891</v>
      </c>
      <c r="BI776" s="2" t="s">
        <v>7891</v>
      </c>
      <c r="BJ776" s="2" t="s">
        <v>7891</v>
      </c>
      <c r="BK776" s="2" t="s">
        <v>7891</v>
      </c>
      <c r="BL776" s="2" t="s">
        <v>7891</v>
      </c>
      <c r="BM776" s="2">
        <v>34162643</v>
      </c>
      <c r="BN776" s="2" t="s">
        <v>7891</v>
      </c>
      <c r="BO776" s="2" t="s">
        <v>7891</v>
      </c>
      <c r="BP776" s="2" t="s">
        <v>7891</v>
      </c>
      <c r="BQ776" s="2" t="s">
        <v>7891</v>
      </c>
      <c r="BR776" s="2" t="s">
        <v>10687</v>
      </c>
    </row>
    <row r="777" spans="1:70" s="2" customFormat="1" ht="13" x14ac:dyDescent="0.3">
      <c r="A777" s="2" t="s">
        <v>7869</v>
      </c>
      <c r="B777" s="2" t="s">
        <v>7870</v>
      </c>
      <c r="C777" s="9">
        <v>2021</v>
      </c>
      <c r="D777" s="2" t="s">
        <v>7871</v>
      </c>
      <c r="E777" s="2" t="s">
        <v>7872</v>
      </c>
      <c r="G777" s="2">
        <v>15</v>
      </c>
      <c r="H777" s="2">
        <v>1</v>
      </c>
      <c r="J777" s="2">
        <v>240</v>
      </c>
      <c r="K777" s="2">
        <v>245</v>
      </c>
      <c r="N777" s="2" t="s">
        <v>7873</v>
      </c>
      <c r="O777" s="2" t="s">
        <v>7874</v>
      </c>
      <c r="P777" s="2" t="s">
        <v>467</v>
      </c>
      <c r="Q777" s="2" t="s">
        <v>7218</v>
      </c>
      <c r="R777" s="2" t="s">
        <v>7303</v>
      </c>
      <c r="S777" s="2" t="s">
        <v>7219</v>
      </c>
      <c r="T777" s="2" t="s">
        <v>7875</v>
      </c>
    </row>
    <row r="778" spans="1:70" s="2" customFormat="1" ht="13" x14ac:dyDescent="0.3">
      <c r="A778" s="2" t="s">
        <v>1827</v>
      </c>
      <c r="B778" s="2" t="s">
        <v>1774</v>
      </c>
      <c r="C778" s="10">
        <v>2021</v>
      </c>
      <c r="D778" s="2" t="s">
        <v>1773</v>
      </c>
      <c r="E778" s="2" t="s">
        <v>1370</v>
      </c>
      <c r="G778" s="2" t="str">
        <f>"25752146"</f>
        <v>25752146</v>
      </c>
      <c r="I778" s="2" t="str">
        <f>"Feb-Apr2021"</f>
        <v>Feb-Apr2021</v>
      </c>
      <c r="J778" s="2">
        <v>47</v>
      </c>
      <c r="K778" s="2">
        <v>2</v>
      </c>
      <c r="L778" s="2">
        <v>19</v>
      </c>
      <c r="M778" s="2">
        <v>0</v>
      </c>
      <c r="N778" s="2">
        <v>148408361</v>
      </c>
      <c r="P778" s="2" t="s">
        <v>1371</v>
      </c>
      <c r="Q778" s="2" t="s">
        <v>1104</v>
      </c>
      <c r="R778" s="2" t="s">
        <v>1775</v>
      </c>
      <c r="U778" s="2" t="s">
        <v>1776</v>
      </c>
    </row>
    <row r="779" spans="1:70" s="2" customFormat="1" ht="13" x14ac:dyDescent="0.3">
      <c r="A779" s="2" t="s">
        <v>3856</v>
      </c>
      <c r="B779" s="2" t="s">
        <v>2494</v>
      </c>
      <c r="C779" s="9">
        <v>2021</v>
      </c>
      <c r="D779" s="2" t="s">
        <v>2493</v>
      </c>
      <c r="E779" s="2" t="s">
        <v>2034</v>
      </c>
      <c r="F779" s="2" t="s">
        <v>2498</v>
      </c>
      <c r="G779" s="2" t="str">
        <f>"04194217"</f>
        <v>04194217</v>
      </c>
      <c r="H779" s="2" t="str">
        <f>"9798516000966"</f>
        <v>9798516000966</v>
      </c>
      <c r="I779" s="2" t="str">
        <f>"20210101"</f>
        <v>20210101</v>
      </c>
      <c r="J779" s="2">
        <v>82</v>
      </c>
      <c r="K779" s="2" t="s">
        <v>2495</v>
      </c>
      <c r="N779" s="2" t="s">
        <v>2496</v>
      </c>
      <c r="P779" s="2" t="s">
        <v>2037</v>
      </c>
      <c r="Q779" s="2" t="s">
        <v>2038</v>
      </c>
      <c r="R779" s="2" t="s">
        <v>2497</v>
      </c>
      <c r="T779" s="2" t="s">
        <v>2498</v>
      </c>
      <c r="U779" s="2" t="s">
        <v>2499</v>
      </c>
    </row>
    <row r="780" spans="1:70" s="2" customFormat="1" ht="13" x14ac:dyDescent="0.3">
      <c r="A780" s="2" t="s">
        <v>1970</v>
      </c>
      <c r="B780" s="2" t="s">
        <v>1924</v>
      </c>
      <c r="C780" s="10">
        <v>2020</v>
      </c>
      <c r="D780" s="2" t="s">
        <v>1923</v>
      </c>
      <c r="E780" s="2" t="s">
        <v>631</v>
      </c>
      <c r="F780" s="2" t="s">
        <v>1928</v>
      </c>
      <c r="G780" s="2" t="str">
        <f>"25743805"</f>
        <v>25743805</v>
      </c>
      <c r="I780" s="2" t="str">
        <f>"12/2/2020"</f>
        <v>12/2/2020</v>
      </c>
      <c r="J780" s="2">
        <v>3</v>
      </c>
      <c r="K780" s="2">
        <v>12</v>
      </c>
      <c r="L780" s="2" t="s">
        <v>1925</v>
      </c>
      <c r="M780" s="2">
        <v>1</v>
      </c>
      <c r="N780" s="2">
        <v>147380331</v>
      </c>
      <c r="O780" s="2" t="s">
        <v>1926</v>
      </c>
      <c r="P780" s="2" t="s">
        <v>634</v>
      </c>
      <c r="Q780" s="2" t="s">
        <v>442</v>
      </c>
      <c r="R780" s="2" t="s">
        <v>1927</v>
      </c>
      <c r="U780" s="2" t="s">
        <v>1929</v>
      </c>
    </row>
    <row r="781" spans="1:70" s="2" customFormat="1" ht="13" x14ac:dyDescent="0.3">
      <c r="A781" s="2" t="s">
        <v>11404</v>
      </c>
      <c r="B781" s="2" t="s">
        <v>10252</v>
      </c>
      <c r="C781" s="9" t="s">
        <v>7891</v>
      </c>
      <c r="D781" s="2" t="s">
        <v>10253</v>
      </c>
      <c r="E781" s="2" t="s">
        <v>10254</v>
      </c>
      <c r="U781" s="2" t="s">
        <v>7891</v>
      </c>
      <c r="V781" s="2" t="s">
        <v>10255</v>
      </c>
      <c r="W781" s="2" t="s">
        <v>7891</v>
      </c>
      <c r="X781" s="2" t="s">
        <v>7891</v>
      </c>
      <c r="Y781" s="2" t="s">
        <v>7891</v>
      </c>
      <c r="Z781" s="2" t="s">
        <v>7891</v>
      </c>
      <c r="AA781" s="2" t="s">
        <v>7891</v>
      </c>
      <c r="AB781" s="2" t="s">
        <v>10256</v>
      </c>
      <c r="AC781" s="2" t="s">
        <v>7891</v>
      </c>
      <c r="AD781" s="2" t="s">
        <v>7891</v>
      </c>
      <c r="AE781" s="2" t="s">
        <v>7891</v>
      </c>
      <c r="AF781" s="2" t="s">
        <v>7891</v>
      </c>
      <c r="AG781" s="2" t="s">
        <v>7891</v>
      </c>
      <c r="AH781" s="2" t="s">
        <v>7891</v>
      </c>
      <c r="AI781" s="2" t="s">
        <v>7891</v>
      </c>
      <c r="AJ781" s="2" t="s">
        <v>7891</v>
      </c>
      <c r="AK781" s="2" t="s">
        <v>7891</v>
      </c>
      <c r="AL781" s="2" t="s">
        <v>7891</v>
      </c>
      <c r="AM781" s="2" t="s">
        <v>7891</v>
      </c>
      <c r="AN781" s="2" t="s">
        <v>7891</v>
      </c>
      <c r="AO781" s="2" t="s">
        <v>10257</v>
      </c>
      <c r="AP781" s="2" t="s">
        <v>10258</v>
      </c>
      <c r="AQ781" s="2" t="s">
        <v>7891</v>
      </c>
      <c r="AR781" s="2" t="s">
        <v>7891</v>
      </c>
      <c r="AS781" s="2" t="s">
        <v>7891</v>
      </c>
      <c r="AT781" s="2" t="s">
        <v>9244</v>
      </c>
      <c r="AU781" s="2">
        <v>2021</v>
      </c>
      <c r="AV781" s="2">
        <v>13</v>
      </c>
      <c r="AW781" s="2">
        <v>3</v>
      </c>
      <c r="AX781" s="2" t="s">
        <v>7891</v>
      </c>
      <c r="AY781" s="2" t="s">
        <v>7891</v>
      </c>
      <c r="AZ781" s="2" t="s">
        <v>8545</v>
      </c>
      <c r="BA781" s="2" t="s">
        <v>7891</v>
      </c>
      <c r="BB781" s="2">
        <v>561</v>
      </c>
      <c r="BC781" s="2">
        <v>577</v>
      </c>
      <c r="BD781" s="2" t="s">
        <v>7891</v>
      </c>
      <c r="BE781" s="2" t="s">
        <v>2751</v>
      </c>
      <c r="BF781" s="2" t="s">
        <v>7891</v>
      </c>
      <c r="BG781" s="2" t="s">
        <v>10231</v>
      </c>
      <c r="BH781" s="2" t="s">
        <v>7891</v>
      </c>
      <c r="BI781" s="2" t="s">
        <v>7891</v>
      </c>
      <c r="BJ781" s="2" t="s">
        <v>7891</v>
      </c>
      <c r="BK781" s="2" t="s">
        <v>7891</v>
      </c>
      <c r="BL781" s="2" t="s">
        <v>7891</v>
      </c>
      <c r="BM781" s="2" t="s">
        <v>7891</v>
      </c>
      <c r="BN781" s="2" t="s">
        <v>7891</v>
      </c>
      <c r="BO781" s="2" t="s">
        <v>7891</v>
      </c>
      <c r="BP781" s="2" t="s">
        <v>7891</v>
      </c>
      <c r="BQ781" s="2" t="s">
        <v>7891</v>
      </c>
      <c r="BR781" s="2" t="s">
        <v>10259</v>
      </c>
    </row>
    <row r="782" spans="1:70" s="2" customFormat="1" ht="13" x14ac:dyDescent="0.3">
      <c r="A782" s="2" t="s">
        <v>3856</v>
      </c>
      <c r="B782" s="2" t="s">
        <v>2748</v>
      </c>
      <c r="C782" s="9">
        <v>2021</v>
      </c>
      <c r="D782" s="2" t="s">
        <v>2747</v>
      </c>
      <c r="E782" s="2" t="s">
        <v>2749</v>
      </c>
      <c r="F782" s="2" t="s">
        <v>2752</v>
      </c>
      <c r="G782" s="2" t="str">
        <f>"18662625"</f>
        <v>18662625</v>
      </c>
      <c r="I782" s="2" t="str">
        <f>"20210218"</f>
        <v>20210218</v>
      </c>
      <c r="N782" s="2" t="s">
        <v>2750</v>
      </c>
      <c r="O782" s="2" t="s">
        <v>2751</v>
      </c>
      <c r="P782" s="2" t="s">
        <v>2108</v>
      </c>
      <c r="Q782" s="2" t="s">
        <v>2054</v>
      </c>
      <c r="R782" s="2" t="s">
        <v>2055</v>
      </c>
      <c r="T782" s="2" t="s">
        <v>2752</v>
      </c>
      <c r="U782" s="2" t="s">
        <v>2753</v>
      </c>
    </row>
    <row r="783" spans="1:70" s="2" customFormat="1" ht="13" x14ac:dyDescent="0.3">
      <c r="A783" s="2" t="s">
        <v>3856</v>
      </c>
      <c r="B783" s="2" t="s">
        <v>3690</v>
      </c>
      <c r="C783" s="9">
        <v>2020</v>
      </c>
      <c r="D783" s="2" t="s">
        <v>3689</v>
      </c>
      <c r="E783" s="2" t="s">
        <v>2034</v>
      </c>
      <c r="F783" s="2" t="s">
        <v>3693</v>
      </c>
      <c r="G783" s="2" t="str">
        <f>"04194217"</f>
        <v>04194217</v>
      </c>
      <c r="H783" s="2" t="str">
        <f>"9798678137340"</f>
        <v>9798678137340</v>
      </c>
      <c r="I783" s="2" t="str">
        <f>"20210101"</f>
        <v>20210101</v>
      </c>
      <c r="J783" s="2">
        <v>82</v>
      </c>
      <c r="K783" s="2" t="s">
        <v>2035</v>
      </c>
      <c r="N783" s="2" t="s">
        <v>3691</v>
      </c>
      <c r="P783" s="2" t="s">
        <v>2037</v>
      </c>
      <c r="Q783" s="2" t="s">
        <v>2038</v>
      </c>
      <c r="R783" s="2" t="s">
        <v>3692</v>
      </c>
      <c r="T783" s="2" t="s">
        <v>3693</v>
      </c>
      <c r="U783" s="2" t="s">
        <v>3694</v>
      </c>
    </row>
    <row r="784" spans="1:70" s="2" customFormat="1" ht="13" x14ac:dyDescent="0.3">
      <c r="A784" s="2" t="s">
        <v>11404</v>
      </c>
      <c r="B784" s="2" t="s">
        <v>10032</v>
      </c>
      <c r="C784" s="9" t="s">
        <v>7891</v>
      </c>
      <c r="D784" s="2" t="s">
        <v>10033</v>
      </c>
      <c r="E784" s="2" t="s">
        <v>9426</v>
      </c>
      <c r="U784" s="2" t="s">
        <v>7891</v>
      </c>
      <c r="V784" s="2" t="s">
        <v>10034</v>
      </c>
      <c r="W784" s="2" t="s">
        <v>7891</v>
      </c>
      <c r="X784" s="2" t="s">
        <v>7891</v>
      </c>
      <c r="Y784" s="2" t="s">
        <v>7891</v>
      </c>
      <c r="Z784" s="2" t="s">
        <v>7891</v>
      </c>
      <c r="AA784" s="2" t="s">
        <v>7891</v>
      </c>
      <c r="AB784" s="2" t="s">
        <v>7891</v>
      </c>
      <c r="AC784" s="2" t="s">
        <v>7891</v>
      </c>
      <c r="AD784" s="2" t="s">
        <v>7891</v>
      </c>
      <c r="AE784" s="2" t="s">
        <v>7891</v>
      </c>
      <c r="AF784" s="2" t="s">
        <v>7891</v>
      </c>
      <c r="AG784" s="2" t="s">
        <v>7891</v>
      </c>
      <c r="AH784" s="2" t="s">
        <v>7891</v>
      </c>
      <c r="AI784" s="2" t="s">
        <v>7891</v>
      </c>
      <c r="AJ784" s="2" t="s">
        <v>7891</v>
      </c>
      <c r="AK784" s="2" t="s">
        <v>7891</v>
      </c>
      <c r="AL784" s="2" t="s">
        <v>7891</v>
      </c>
      <c r="AM784" s="2" t="s">
        <v>7891</v>
      </c>
      <c r="AN784" s="2" t="s">
        <v>7891</v>
      </c>
      <c r="AO784" s="2" t="s">
        <v>9429</v>
      </c>
      <c r="AP784" s="2" t="s">
        <v>9430</v>
      </c>
      <c r="AQ784" s="2" t="s">
        <v>7891</v>
      </c>
      <c r="AR784" s="2" t="s">
        <v>7891</v>
      </c>
      <c r="AS784" s="2" t="s">
        <v>7891</v>
      </c>
      <c r="AT784" s="2" t="s">
        <v>7916</v>
      </c>
      <c r="AU784" s="2">
        <v>2021</v>
      </c>
      <c r="AV784" s="2">
        <v>47</v>
      </c>
      <c r="AW784" s="2">
        <v>4</v>
      </c>
      <c r="AX784" s="2" t="s">
        <v>7891</v>
      </c>
      <c r="AY784" s="2" t="s">
        <v>7891</v>
      </c>
      <c r="AZ784" s="2" t="s">
        <v>7891</v>
      </c>
      <c r="BA784" s="2" t="s">
        <v>7891</v>
      </c>
      <c r="BB784" s="2">
        <v>274</v>
      </c>
      <c r="BC784" s="2">
        <v>279</v>
      </c>
      <c r="BD784" s="2" t="s">
        <v>7891</v>
      </c>
      <c r="BE784" s="2" t="s">
        <v>10035</v>
      </c>
      <c r="BF784" s="2" t="s">
        <v>7891</v>
      </c>
      <c r="BG784" s="2" t="s">
        <v>7891</v>
      </c>
      <c r="BH784" s="2" t="s">
        <v>7891</v>
      </c>
      <c r="BI784" s="2" t="s">
        <v>7891</v>
      </c>
      <c r="BJ784" s="2" t="s">
        <v>7891</v>
      </c>
      <c r="BK784" s="2" t="s">
        <v>7891</v>
      </c>
      <c r="BL784" s="2" t="s">
        <v>7891</v>
      </c>
      <c r="BM784" s="2">
        <v>32376718</v>
      </c>
      <c r="BN784" s="2" t="s">
        <v>7891</v>
      </c>
      <c r="BO784" s="2" t="s">
        <v>7891</v>
      </c>
      <c r="BP784" s="2" t="s">
        <v>7891</v>
      </c>
      <c r="BQ784" s="2" t="s">
        <v>7891</v>
      </c>
      <c r="BR784" s="2" t="s">
        <v>10036</v>
      </c>
    </row>
    <row r="785" spans="1:70" s="2" customFormat="1" ht="13" x14ac:dyDescent="0.3">
      <c r="A785" s="2" t="s">
        <v>391</v>
      </c>
      <c r="B785" s="2" t="s">
        <v>360</v>
      </c>
      <c r="C785" s="6" t="s">
        <v>23</v>
      </c>
      <c r="D785" s="2" t="s">
        <v>358</v>
      </c>
      <c r="E785" s="2" t="s">
        <v>365</v>
      </c>
      <c r="F785" s="2" t="s">
        <v>359</v>
      </c>
      <c r="H785" s="2" t="s">
        <v>361</v>
      </c>
      <c r="I785" s="2" t="s">
        <v>362</v>
      </c>
      <c r="J785" s="2" t="s">
        <v>14</v>
      </c>
      <c r="M785" s="2" t="s">
        <v>363</v>
      </c>
      <c r="N785" s="2" t="s">
        <v>17</v>
      </c>
      <c r="O785" s="2" t="s">
        <v>18</v>
      </c>
      <c r="P785" s="2" t="s">
        <v>18</v>
      </c>
      <c r="Q785" s="2" t="s">
        <v>364</v>
      </c>
      <c r="R785" s="2" t="s">
        <v>74</v>
      </c>
      <c r="S785" s="2" t="s">
        <v>107</v>
      </c>
      <c r="U785" s="2" t="s">
        <v>23</v>
      </c>
      <c r="V785" s="2" t="s">
        <v>366</v>
      </c>
      <c r="W785" s="2" t="s">
        <v>367</v>
      </c>
      <c r="X785" s="2" t="s">
        <v>368</v>
      </c>
      <c r="Y785" s="2" t="s">
        <v>369</v>
      </c>
      <c r="Z785" s="2" t="s">
        <v>370</v>
      </c>
      <c r="AA785" s="2" t="s">
        <v>371</v>
      </c>
      <c r="AB785" s="2" t="s">
        <v>368</v>
      </c>
      <c r="AC785" s="2" t="s">
        <v>372</v>
      </c>
      <c r="AD785" s="2" t="s">
        <v>30</v>
      </c>
    </row>
    <row r="786" spans="1:70" s="2" customFormat="1" ht="13" x14ac:dyDescent="0.3">
      <c r="A786" s="2" t="s">
        <v>1827</v>
      </c>
      <c r="B786" s="2" t="s">
        <v>1485</v>
      </c>
      <c r="C786" s="10">
        <v>2022</v>
      </c>
      <c r="D786" s="2" t="s">
        <v>1484</v>
      </c>
      <c r="E786" s="2" t="s">
        <v>1486</v>
      </c>
      <c r="F786" s="2" t="s">
        <v>1490</v>
      </c>
      <c r="G786" s="2" t="str">
        <f>"22287795"</f>
        <v>22287795</v>
      </c>
      <c r="I786" s="2" t="str">
        <f>"Winter2022"</f>
        <v>Winter2022</v>
      </c>
      <c r="J786" s="2">
        <v>22</v>
      </c>
      <c r="K786" s="2">
        <v>1</v>
      </c>
      <c r="L786" s="2">
        <v>1</v>
      </c>
      <c r="M786" s="2">
        <v>8</v>
      </c>
      <c r="N786" s="2">
        <v>156278214</v>
      </c>
      <c r="O786" s="2" t="s">
        <v>1487</v>
      </c>
      <c r="P786" s="2" t="s">
        <v>1488</v>
      </c>
      <c r="Q786" s="2" t="s">
        <v>740</v>
      </c>
      <c r="R786" s="2" t="s">
        <v>1489</v>
      </c>
      <c r="U786" s="2" t="s">
        <v>1491</v>
      </c>
    </row>
    <row r="787" spans="1:70" s="2" customFormat="1" ht="13" x14ac:dyDescent="0.3">
      <c r="A787" s="2" t="s">
        <v>11404</v>
      </c>
      <c r="B787" s="2" t="s">
        <v>9547</v>
      </c>
      <c r="C787" s="9" t="s">
        <v>7891</v>
      </c>
      <c r="D787" s="2" t="s">
        <v>9548</v>
      </c>
      <c r="E787" s="2" t="s">
        <v>9549</v>
      </c>
      <c r="U787" s="2" t="s">
        <v>7891</v>
      </c>
      <c r="V787" s="2" t="s">
        <v>9550</v>
      </c>
      <c r="W787" s="2" t="s">
        <v>7891</v>
      </c>
      <c r="X787" s="2" t="s">
        <v>7891</v>
      </c>
      <c r="Y787" s="2" t="s">
        <v>7891</v>
      </c>
      <c r="Z787" s="2" t="s">
        <v>7891</v>
      </c>
      <c r="AA787" s="2" t="s">
        <v>7891</v>
      </c>
      <c r="AB787" s="2" t="s">
        <v>7891</v>
      </c>
      <c r="AC787" s="2" t="s">
        <v>7891</v>
      </c>
      <c r="AD787" s="2" t="s">
        <v>7891</v>
      </c>
      <c r="AE787" s="2" t="s">
        <v>7891</v>
      </c>
      <c r="AF787" s="2" t="s">
        <v>7891</v>
      </c>
      <c r="AG787" s="2" t="s">
        <v>7891</v>
      </c>
      <c r="AH787" s="2" t="s">
        <v>7891</v>
      </c>
      <c r="AI787" s="2" t="s">
        <v>7891</v>
      </c>
      <c r="AJ787" s="2" t="s">
        <v>7891</v>
      </c>
      <c r="AK787" s="2" t="s">
        <v>7891</v>
      </c>
      <c r="AL787" s="2" t="s">
        <v>7891</v>
      </c>
      <c r="AM787" s="2" t="s">
        <v>7891</v>
      </c>
      <c r="AN787" s="2" t="s">
        <v>7891</v>
      </c>
      <c r="AO787" s="2" t="s">
        <v>9551</v>
      </c>
      <c r="AP787" s="2" t="s">
        <v>9552</v>
      </c>
      <c r="AQ787" s="2" t="s">
        <v>7891</v>
      </c>
      <c r="AR787" s="2" t="s">
        <v>7891</v>
      </c>
      <c r="AS787" s="2" t="s">
        <v>7891</v>
      </c>
      <c r="AT787" s="2" t="s">
        <v>8870</v>
      </c>
      <c r="AU787" s="2">
        <v>2021</v>
      </c>
      <c r="AV787" s="2">
        <v>87</v>
      </c>
      <c r="AW787" s="2">
        <v>1</v>
      </c>
      <c r="AX787" s="2" t="s">
        <v>7891</v>
      </c>
      <c r="AY787" s="2" t="s">
        <v>7891</v>
      </c>
      <c r="AZ787" s="2" t="s">
        <v>7891</v>
      </c>
      <c r="BA787" s="2" t="s">
        <v>7891</v>
      </c>
      <c r="BB787" s="2">
        <v>24</v>
      </c>
      <c r="BC787" s="2">
        <v>30</v>
      </c>
      <c r="BD787" s="2" t="s">
        <v>7891</v>
      </c>
      <c r="BE787" s="2" t="s">
        <v>9553</v>
      </c>
      <c r="BF787" s="2" t="s">
        <v>7891</v>
      </c>
      <c r="BG787" s="2" t="s">
        <v>7891</v>
      </c>
      <c r="BH787" s="2" t="s">
        <v>7891</v>
      </c>
      <c r="BI787" s="2" t="s">
        <v>7891</v>
      </c>
      <c r="BJ787" s="2" t="s">
        <v>7891</v>
      </c>
      <c r="BK787" s="2" t="s">
        <v>7891</v>
      </c>
      <c r="BL787" s="2" t="s">
        <v>7891</v>
      </c>
      <c r="BM787" s="2">
        <v>33559996</v>
      </c>
      <c r="BN787" s="2" t="s">
        <v>7891</v>
      </c>
      <c r="BO787" s="2" t="s">
        <v>7891</v>
      </c>
      <c r="BP787" s="2" t="s">
        <v>7891</v>
      </c>
      <c r="BQ787" s="2" t="s">
        <v>7891</v>
      </c>
      <c r="BR787" s="2" t="s">
        <v>9554</v>
      </c>
    </row>
    <row r="788" spans="1:70" s="2" customFormat="1" ht="13" x14ac:dyDescent="0.3">
      <c r="A788" s="2" t="s">
        <v>4015</v>
      </c>
      <c r="B788" s="2" t="s">
        <v>3957</v>
      </c>
      <c r="C788" s="9">
        <v>2021</v>
      </c>
      <c r="D788" s="2" t="s">
        <v>3956</v>
      </c>
      <c r="E788" s="2" t="s">
        <v>3958</v>
      </c>
      <c r="F788" s="2" t="s">
        <v>3961</v>
      </c>
      <c r="G788" s="2" t="str">
        <f>"13894986"</f>
        <v>13894986</v>
      </c>
      <c r="I788" s="2" t="str">
        <f>"20210414"</f>
        <v>20210414</v>
      </c>
      <c r="N788" s="2" t="s">
        <v>3959</v>
      </c>
      <c r="O788" s="2" t="s">
        <v>3960</v>
      </c>
      <c r="P788" s="2" t="s">
        <v>2108</v>
      </c>
      <c r="Q788" s="2" t="s">
        <v>2054</v>
      </c>
      <c r="R788" s="2" t="s">
        <v>2055</v>
      </c>
      <c r="T788" s="2" t="s">
        <v>3961</v>
      </c>
      <c r="U788" s="2" t="s">
        <v>3962</v>
      </c>
    </row>
    <row r="789" spans="1:70" s="2" customFormat="1" ht="13" x14ac:dyDescent="0.3">
      <c r="A789" s="2" t="s">
        <v>7977</v>
      </c>
      <c r="B789" s="2" t="s">
        <v>7933</v>
      </c>
      <c r="C789" s="9" t="s">
        <v>7891</v>
      </c>
      <c r="D789" s="2" t="s">
        <v>7934</v>
      </c>
      <c r="E789" s="2" t="s">
        <v>7935</v>
      </c>
      <c r="U789" s="2" t="s">
        <v>7891</v>
      </c>
      <c r="V789" s="2" t="s">
        <v>7891</v>
      </c>
      <c r="W789" s="2" t="s">
        <v>7891</v>
      </c>
      <c r="X789" s="2" t="s">
        <v>7891</v>
      </c>
      <c r="Y789" s="2" t="s">
        <v>7891</v>
      </c>
      <c r="Z789" s="2" t="s">
        <v>7891</v>
      </c>
      <c r="AA789" s="2" t="s">
        <v>7936</v>
      </c>
      <c r="AB789" s="2" t="s">
        <v>7937</v>
      </c>
      <c r="AC789" s="2" t="s">
        <v>7891</v>
      </c>
      <c r="AD789" s="2" t="s">
        <v>7891</v>
      </c>
      <c r="AE789" s="2" t="s">
        <v>7891</v>
      </c>
      <c r="AF789" s="2" t="s">
        <v>7891</v>
      </c>
      <c r="AG789" s="2" t="s">
        <v>7891</v>
      </c>
      <c r="AH789" s="2" t="s">
        <v>7891</v>
      </c>
      <c r="AI789" s="2" t="s">
        <v>7891</v>
      </c>
      <c r="AJ789" s="2" t="s">
        <v>7891</v>
      </c>
      <c r="AK789" s="2" t="s">
        <v>7891</v>
      </c>
      <c r="AL789" s="2" t="s">
        <v>7891</v>
      </c>
      <c r="AM789" s="2" t="s">
        <v>7891</v>
      </c>
      <c r="AN789" s="2" t="s">
        <v>7891</v>
      </c>
      <c r="AO789" s="2" t="s">
        <v>7938</v>
      </c>
      <c r="AP789" s="2" t="s">
        <v>7891</v>
      </c>
      <c r="AQ789" s="2" t="s">
        <v>7891</v>
      </c>
      <c r="AR789" s="2" t="s">
        <v>7891</v>
      </c>
      <c r="AS789" s="2" t="s">
        <v>7891</v>
      </c>
      <c r="AT789" s="2" t="s">
        <v>7891</v>
      </c>
      <c r="AU789" s="2">
        <v>2020</v>
      </c>
      <c r="AV789" s="2">
        <v>50</v>
      </c>
      <c r="AW789" s="2">
        <v>3</v>
      </c>
      <c r="AX789" s="2" t="s">
        <v>7891</v>
      </c>
      <c r="AY789" s="2" t="s">
        <v>7891</v>
      </c>
      <c r="AZ789" s="2" t="s">
        <v>7891</v>
      </c>
      <c r="BA789" s="2" t="s">
        <v>7891</v>
      </c>
      <c r="BB789" s="2">
        <v>163</v>
      </c>
      <c r="BC789" s="2">
        <v>174</v>
      </c>
      <c r="BD789" s="2" t="s">
        <v>7891</v>
      </c>
      <c r="BE789" s="2" t="s">
        <v>7939</v>
      </c>
      <c r="BF789" s="2" t="s">
        <v>7891</v>
      </c>
      <c r="BG789" s="2" t="s">
        <v>7891</v>
      </c>
      <c r="BH789" s="2" t="s">
        <v>7891</v>
      </c>
      <c r="BI789" s="2" t="s">
        <v>7891</v>
      </c>
      <c r="BJ789" s="2" t="s">
        <v>7891</v>
      </c>
      <c r="BK789" s="2" t="s">
        <v>7891</v>
      </c>
      <c r="BL789" s="2" t="s">
        <v>7891</v>
      </c>
      <c r="BM789" s="2" t="s">
        <v>7891</v>
      </c>
      <c r="BN789" s="2" t="s">
        <v>7891</v>
      </c>
      <c r="BO789" s="2" t="s">
        <v>7891</v>
      </c>
      <c r="BP789" s="2" t="s">
        <v>7891</v>
      </c>
      <c r="BQ789" s="2" t="s">
        <v>7891</v>
      </c>
      <c r="BR789" s="2" t="s">
        <v>7940</v>
      </c>
    </row>
    <row r="790" spans="1:70" s="2" customFormat="1" ht="13" x14ac:dyDescent="0.3">
      <c r="A790" s="2" t="s">
        <v>6816</v>
      </c>
      <c r="B790" s="2" t="s">
        <v>5026</v>
      </c>
      <c r="C790" s="9">
        <v>2021</v>
      </c>
      <c r="D790" s="2" t="s">
        <v>5025</v>
      </c>
      <c r="E790" s="2" t="s">
        <v>5029</v>
      </c>
      <c r="G790" s="2" t="s">
        <v>5027</v>
      </c>
      <c r="H790" s="2" t="s">
        <v>5028</v>
      </c>
      <c r="K790" s="11">
        <v>44230</v>
      </c>
      <c r="L790" s="2" t="s">
        <v>5030</v>
      </c>
      <c r="N790" s="2" t="s">
        <v>5031</v>
      </c>
    </row>
    <row r="791" spans="1:70" s="2" customFormat="1" ht="13" x14ac:dyDescent="0.3">
      <c r="A791" s="2" t="s">
        <v>7738</v>
      </c>
      <c r="B791" s="2" t="s">
        <v>7650</v>
      </c>
      <c r="C791" s="9">
        <v>2021</v>
      </c>
      <c r="D791" s="2" t="s">
        <v>7651</v>
      </c>
      <c r="E791" s="2" t="s">
        <v>7652</v>
      </c>
      <c r="G791" s="2">
        <v>31</v>
      </c>
      <c r="J791" s="2" t="s">
        <v>7653</v>
      </c>
      <c r="K791" s="2" t="s">
        <v>7654</v>
      </c>
      <c r="N791" s="2" t="s">
        <v>7655</v>
      </c>
      <c r="O791" s="2" t="s">
        <v>7656</v>
      </c>
      <c r="P791" s="2" t="s">
        <v>467</v>
      </c>
      <c r="Q791" s="2" t="s">
        <v>7218</v>
      </c>
      <c r="S791" s="2" t="s">
        <v>7219</v>
      </c>
      <c r="T791" s="2" t="s">
        <v>7657</v>
      </c>
    </row>
    <row r="792" spans="1:70" s="2" customFormat="1" ht="13" x14ac:dyDescent="0.3">
      <c r="A792" s="2" t="s">
        <v>391</v>
      </c>
      <c r="B792" s="2" t="s">
        <v>326</v>
      </c>
      <c r="C792" s="6" t="s">
        <v>59</v>
      </c>
      <c r="D792" s="2" t="s">
        <v>324</v>
      </c>
      <c r="E792" s="2" t="s">
        <v>334</v>
      </c>
      <c r="F792" s="2" t="s">
        <v>325</v>
      </c>
      <c r="H792" s="2" t="s">
        <v>327</v>
      </c>
      <c r="I792" s="2" t="s">
        <v>328</v>
      </c>
      <c r="J792" s="2" t="s">
        <v>329</v>
      </c>
      <c r="K792" s="2" t="s">
        <v>330</v>
      </c>
      <c r="M792" s="2" t="s">
        <v>331</v>
      </c>
      <c r="N792" s="2" t="s">
        <v>89</v>
      </c>
      <c r="O792" s="2" t="s">
        <v>18</v>
      </c>
      <c r="P792" s="2" t="s">
        <v>18</v>
      </c>
      <c r="Q792" s="2" t="s">
        <v>332</v>
      </c>
      <c r="R792" s="2" t="s">
        <v>333</v>
      </c>
      <c r="S792" s="2" t="s">
        <v>75</v>
      </c>
      <c r="U792" s="2" t="s">
        <v>59</v>
      </c>
      <c r="V792" s="2" t="s">
        <v>335</v>
      </c>
      <c r="W792" s="2" t="s">
        <v>336</v>
      </c>
      <c r="X792" s="2" t="s">
        <v>337</v>
      </c>
      <c r="Z792" s="2" t="s">
        <v>338</v>
      </c>
      <c r="AA792" s="2" t="s">
        <v>339</v>
      </c>
      <c r="AB792" s="2" t="s">
        <v>337</v>
      </c>
      <c r="AC792" s="2" t="s">
        <v>340</v>
      </c>
      <c r="AD792" s="2" t="s">
        <v>30</v>
      </c>
    </row>
    <row r="793" spans="1:70" s="2" customFormat="1" ht="13" x14ac:dyDescent="0.3">
      <c r="A793" s="2" t="s">
        <v>1827</v>
      </c>
      <c r="B793" s="2" t="s">
        <v>1076</v>
      </c>
      <c r="C793" s="10">
        <v>2020</v>
      </c>
      <c r="D793" s="2" t="s">
        <v>1075</v>
      </c>
      <c r="E793" s="2" t="s">
        <v>1077</v>
      </c>
      <c r="F793" s="2" t="s">
        <v>1080</v>
      </c>
      <c r="G793" s="2" t="str">
        <f>"14712318"</f>
        <v>14712318</v>
      </c>
      <c r="I793" s="2" t="str">
        <f>"12/7/2020"</f>
        <v>12/7/2020</v>
      </c>
      <c r="J793" s="2">
        <v>20</v>
      </c>
      <c r="K793" s="2">
        <v>1</v>
      </c>
      <c r="L793" s="2">
        <v>1</v>
      </c>
      <c r="M793" s="2">
        <v>11</v>
      </c>
      <c r="N793" s="2">
        <v>147454652</v>
      </c>
      <c r="O793" s="2" t="s">
        <v>1078</v>
      </c>
      <c r="P793" s="2" t="s">
        <v>557</v>
      </c>
      <c r="Q793" s="2" t="s">
        <v>442</v>
      </c>
      <c r="R793" s="2" t="s">
        <v>1079</v>
      </c>
      <c r="U793" s="2" t="s">
        <v>1081</v>
      </c>
    </row>
    <row r="794" spans="1:70" s="2" customFormat="1" ht="13" x14ac:dyDescent="0.3">
      <c r="A794" s="2" t="s">
        <v>1827</v>
      </c>
      <c r="B794" s="2" t="s">
        <v>858</v>
      </c>
      <c r="C794" s="10">
        <v>2021</v>
      </c>
      <c r="D794" s="2" t="s">
        <v>857</v>
      </c>
      <c r="E794" s="2" t="s">
        <v>859</v>
      </c>
      <c r="F794" s="2" t="s">
        <v>862</v>
      </c>
      <c r="G794" s="2" t="str">
        <f>"15269248"</f>
        <v>15269248</v>
      </c>
      <c r="I794" s="2" t="str">
        <f>"Mar2021"</f>
        <v>Mar2021</v>
      </c>
      <c r="J794" s="2">
        <v>31</v>
      </c>
      <c r="K794" s="2">
        <v>1</v>
      </c>
      <c r="L794" s="2">
        <v>88</v>
      </c>
      <c r="M794" s="2">
        <v>3</v>
      </c>
      <c r="N794" s="2">
        <v>149169824</v>
      </c>
      <c r="O794" s="2" t="s">
        <v>860</v>
      </c>
      <c r="P794" s="2" t="s">
        <v>481</v>
      </c>
      <c r="Q794" s="2" t="s">
        <v>507</v>
      </c>
      <c r="R794" s="2" t="s">
        <v>861</v>
      </c>
      <c r="U794" s="2" t="s">
        <v>863</v>
      </c>
    </row>
    <row r="795" spans="1:70" s="2" customFormat="1" ht="13" x14ac:dyDescent="0.3">
      <c r="A795" s="2" t="s">
        <v>11404</v>
      </c>
      <c r="B795" s="2" t="s">
        <v>10688</v>
      </c>
      <c r="C795" s="9" t="s">
        <v>7891</v>
      </c>
      <c r="D795" s="2" t="s">
        <v>10689</v>
      </c>
      <c r="E795" s="2" t="s">
        <v>10690</v>
      </c>
      <c r="U795" s="2" t="s">
        <v>7891</v>
      </c>
      <c r="V795" s="2" t="s">
        <v>10691</v>
      </c>
      <c r="W795" s="2" t="s">
        <v>7891</v>
      </c>
      <c r="X795" s="2" t="s">
        <v>7891</v>
      </c>
      <c r="Y795" s="2" t="s">
        <v>7891</v>
      </c>
      <c r="Z795" s="2" t="s">
        <v>7891</v>
      </c>
      <c r="AA795" s="2" t="s">
        <v>7891</v>
      </c>
      <c r="AB795" s="2" t="s">
        <v>7891</v>
      </c>
      <c r="AC795" s="2" t="s">
        <v>7891</v>
      </c>
      <c r="AD795" s="2" t="s">
        <v>7891</v>
      </c>
      <c r="AE795" s="2" t="s">
        <v>7891</v>
      </c>
      <c r="AF795" s="2" t="s">
        <v>7891</v>
      </c>
      <c r="AG795" s="2" t="s">
        <v>7891</v>
      </c>
      <c r="AH795" s="2" t="s">
        <v>7891</v>
      </c>
      <c r="AI795" s="2" t="s">
        <v>7891</v>
      </c>
      <c r="AJ795" s="2" t="s">
        <v>7891</v>
      </c>
      <c r="AK795" s="2" t="s">
        <v>7891</v>
      </c>
      <c r="AL795" s="2" t="s">
        <v>7891</v>
      </c>
      <c r="AM795" s="2" t="s">
        <v>7891</v>
      </c>
      <c r="AN795" s="2" t="s">
        <v>7891</v>
      </c>
      <c r="AO795" s="2" t="s">
        <v>10692</v>
      </c>
      <c r="AP795" s="2" t="s">
        <v>10693</v>
      </c>
      <c r="AQ795" s="2" t="s">
        <v>7891</v>
      </c>
      <c r="AR795" s="2" t="s">
        <v>7891</v>
      </c>
      <c r="AS795" s="2" t="s">
        <v>7891</v>
      </c>
      <c r="AT795" s="2" t="s">
        <v>10694</v>
      </c>
      <c r="AU795" s="2">
        <v>2021</v>
      </c>
      <c r="AV795" s="2">
        <v>27</v>
      </c>
      <c r="AW795" s="2">
        <v>1</v>
      </c>
      <c r="AX795" s="2" t="s">
        <v>7891</v>
      </c>
      <c r="AY795" s="2" t="s">
        <v>7891</v>
      </c>
      <c r="AZ795" s="2" t="s">
        <v>7891</v>
      </c>
      <c r="BA795" s="2" t="s">
        <v>7891</v>
      </c>
      <c r="BB795" s="2">
        <v>15</v>
      </c>
      <c r="BC795" s="2">
        <v>23</v>
      </c>
      <c r="BD795" s="2" t="s">
        <v>7891</v>
      </c>
      <c r="BE795" s="2" t="s">
        <v>7891</v>
      </c>
      <c r="BF795" s="2" t="s">
        <v>7891</v>
      </c>
      <c r="BG795" s="2" t="s">
        <v>7891</v>
      </c>
      <c r="BH795" s="2" t="s">
        <v>7891</v>
      </c>
      <c r="BI795" s="2" t="s">
        <v>7891</v>
      </c>
      <c r="BJ795" s="2" t="s">
        <v>7891</v>
      </c>
      <c r="BK795" s="2" t="s">
        <v>7891</v>
      </c>
      <c r="BL795" s="2" t="s">
        <v>7891</v>
      </c>
      <c r="BM795" s="2" t="s">
        <v>7891</v>
      </c>
      <c r="BN795" s="2" t="s">
        <v>7891</v>
      </c>
      <c r="BO795" s="2" t="s">
        <v>7891</v>
      </c>
      <c r="BP795" s="2" t="s">
        <v>7891</v>
      </c>
      <c r="BQ795" s="2" t="s">
        <v>7891</v>
      </c>
      <c r="BR795" s="2" t="s">
        <v>10695</v>
      </c>
    </row>
    <row r="796" spans="1:70" s="2" customFormat="1" ht="13" x14ac:dyDescent="0.3">
      <c r="A796" s="2" t="s">
        <v>6816</v>
      </c>
      <c r="B796" s="2" t="s">
        <v>5529</v>
      </c>
      <c r="C796" s="9">
        <v>2020</v>
      </c>
      <c r="D796" s="2" t="s">
        <v>5528</v>
      </c>
      <c r="E796" s="2" t="s">
        <v>5532</v>
      </c>
      <c r="G796" s="2" t="s">
        <v>5530</v>
      </c>
      <c r="H796" s="2" t="s">
        <v>5531</v>
      </c>
      <c r="K796" s="11">
        <v>43973</v>
      </c>
      <c r="N796" s="2" t="s">
        <v>5533</v>
      </c>
    </row>
    <row r="797" spans="1:70" s="2" customFormat="1" ht="13" x14ac:dyDescent="0.3">
      <c r="A797" s="2" t="s">
        <v>1827</v>
      </c>
      <c r="B797" s="2" t="s">
        <v>1353</v>
      </c>
      <c r="C797" s="10" t="str">
        <f>"2020"</f>
        <v>2020</v>
      </c>
      <c r="D797" s="2" t="s">
        <v>1352</v>
      </c>
      <c r="E797" s="2" t="s">
        <v>303</v>
      </c>
      <c r="F797" s="2" t="s">
        <v>1354</v>
      </c>
      <c r="G797" s="2" t="str">
        <f>"14388871"</f>
        <v>14388871</v>
      </c>
      <c r="I797" s="2" t="str">
        <f>"Nov2020"</f>
        <v>Nov2020</v>
      </c>
      <c r="J797" s="2">
        <v>22</v>
      </c>
      <c r="K797" s="2">
        <v>11</v>
      </c>
      <c r="M797" s="2">
        <v>1</v>
      </c>
      <c r="N797" s="2">
        <v>147360176</v>
      </c>
      <c r="O797" s="2" t="s">
        <v>299</v>
      </c>
      <c r="P797" s="2" t="s">
        <v>1092</v>
      </c>
      <c r="Q797" s="2" t="s">
        <v>498</v>
      </c>
      <c r="U797" s="2" t="s">
        <v>1355</v>
      </c>
    </row>
    <row r="798" spans="1:70" s="2" customFormat="1" ht="13" x14ac:dyDescent="0.3">
      <c r="A798" s="2" t="s">
        <v>11404</v>
      </c>
      <c r="B798" s="2" t="s">
        <v>10696</v>
      </c>
      <c r="C798" s="9" t="s">
        <v>7891</v>
      </c>
      <c r="D798" s="2" t="s">
        <v>5723</v>
      </c>
      <c r="E798" s="2" t="s">
        <v>10697</v>
      </c>
      <c r="U798" s="2" t="s">
        <v>7891</v>
      </c>
      <c r="V798" s="2" t="s">
        <v>10698</v>
      </c>
      <c r="W798" s="2" t="s">
        <v>7891</v>
      </c>
      <c r="X798" s="2" t="s">
        <v>7891</v>
      </c>
      <c r="Y798" s="2" t="s">
        <v>7891</v>
      </c>
      <c r="Z798" s="2" t="s">
        <v>7891</v>
      </c>
      <c r="AA798" s="2" t="s">
        <v>7891</v>
      </c>
      <c r="AB798" s="2" t="s">
        <v>7891</v>
      </c>
      <c r="AC798" s="2" t="s">
        <v>7891</v>
      </c>
      <c r="AD798" s="2" t="s">
        <v>7891</v>
      </c>
      <c r="AE798" s="2" t="s">
        <v>7891</v>
      </c>
      <c r="AF798" s="2" t="s">
        <v>7891</v>
      </c>
      <c r="AG798" s="2" t="s">
        <v>7891</v>
      </c>
      <c r="AH798" s="2" t="s">
        <v>7891</v>
      </c>
      <c r="AI798" s="2" t="s">
        <v>7891</v>
      </c>
      <c r="AJ798" s="2" t="s">
        <v>7891</v>
      </c>
      <c r="AK798" s="2" t="s">
        <v>7891</v>
      </c>
      <c r="AL798" s="2" t="s">
        <v>7891</v>
      </c>
      <c r="AM798" s="2" t="s">
        <v>7891</v>
      </c>
      <c r="AN798" s="2" t="s">
        <v>7891</v>
      </c>
      <c r="AO798" s="2" t="s">
        <v>7891</v>
      </c>
      <c r="AP798" s="2" t="s">
        <v>10699</v>
      </c>
      <c r="AQ798" s="2" t="s">
        <v>7891</v>
      </c>
      <c r="AR798" s="2" t="s">
        <v>7891</v>
      </c>
      <c r="AS798" s="2" t="s">
        <v>7891</v>
      </c>
      <c r="AT798" s="2" t="s">
        <v>7891</v>
      </c>
      <c r="AU798" s="2">
        <v>2021</v>
      </c>
      <c r="AV798" s="2">
        <v>14</v>
      </c>
      <c r="AW798" s="2" t="s">
        <v>7891</v>
      </c>
      <c r="AX798" s="2" t="s">
        <v>7891</v>
      </c>
      <c r="AY798" s="2" t="s">
        <v>7891</v>
      </c>
      <c r="AZ798" s="2" t="s">
        <v>7891</v>
      </c>
      <c r="BA798" s="2" t="s">
        <v>7891</v>
      </c>
      <c r="BB798" s="2">
        <v>1785</v>
      </c>
      <c r="BC798" s="2">
        <v>1795</v>
      </c>
      <c r="BD798" s="2" t="s">
        <v>7891</v>
      </c>
      <c r="BE798" s="2" t="s">
        <v>5729</v>
      </c>
      <c r="BF798" s="2" t="s">
        <v>7891</v>
      </c>
      <c r="BG798" s="2" t="s">
        <v>7891</v>
      </c>
      <c r="BH798" s="2" t="s">
        <v>7891</v>
      </c>
      <c r="BI798" s="2" t="s">
        <v>7891</v>
      </c>
      <c r="BJ798" s="2" t="s">
        <v>7891</v>
      </c>
      <c r="BK798" s="2" t="s">
        <v>7891</v>
      </c>
      <c r="BL798" s="2" t="s">
        <v>7891</v>
      </c>
      <c r="BM798" s="2">
        <v>34007205</v>
      </c>
      <c r="BN798" s="2" t="s">
        <v>7891</v>
      </c>
      <c r="BO798" s="2" t="s">
        <v>7891</v>
      </c>
      <c r="BP798" s="2" t="s">
        <v>7891</v>
      </c>
      <c r="BQ798" s="2" t="s">
        <v>7891</v>
      </c>
      <c r="BR798" s="2" t="s">
        <v>10700</v>
      </c>
    </row>
    <row r="799" spans="1:70" s="2" customFormat="1" ht="13" x14ac:dyDescent="0.3">
      <c r="A799" s="2" t="s">
        <v>7323</v>
      </c>
      <c r="B799" s="2" t="s">
        <v>7297</v>
      </c>
      <c r="C799" s="9">
        <v>2021</v>
      </c>
      <c r="D799" s="2" t="s">
        <v>7298</v>
      </c>
      <c r="E799" s="2" t="s">
        <v>7299</v>
      </c>
      <c r="N799" s="2" t="s">
        <v>7300</v>
      </c>
      <c r="O799" s="2" t="s">
        <v>7301</v>
      </c>
      <c r="P799" s="2" t="s">
        <v>7302</v>
      </c>
      <c r="Q799" s="2" t="s">
        <v>7232</v>
      </c>
      <c r="R799" s="2" t="s">
        <v>7303</v>
      </c>
      <c r="S799" s="2" t="s">
        <v>7219</v>
      </c>
      <c r="T799" s="2" t="s">
        <v>7304</v>
      </c>
    </row>
    <row r="800" spans="1:70" s="2" customFormat="1" ht="13" x14ac:dyDescent="0.3">
      <c r="A800" s="2" t="s">
        <v>3856</v>
      </c>
      <c r="B800" s="2" t="s">
        <v>3720</v>
      </c>
      <c r="C800" s="9">
        <v>2021</v>
      </c>
      <c r="D800" s="2" t="s">
        <v>3719</v>
      </c>
      <c r="E800" s="2" t="s">
        <v>3721</v>
      </c>
      <c r="F800" s="2" t="s">
        <v>3724</v>
      </c>
      <c r="G800" s="2" t="str">
        <f>"0001690X"</f>
        <v>0001690X</v>
      </c>
      <c r="I800" s="2" t="str">
        <f>"20210214"</f>
        <v>20210214</v>
      </c>
      <c r="N800" s="2" t="s">
        <v>3722</v>
      </c>
      <c r="O800" s="2" t="s">
        <v>3723</v>
      </c>
      <c r="P800" s="2" t="s">
        <v>2053</v>
      </c>
      <c r="Q800" s="2" t="s">
        <v>2054</v>
      </c>
      <c r="R800" s="2" t="s">
        <v>2055</v>
      </c>
      <c r="T800" s="2" t="s">
        <v>3724</v>
      </c>
      <c r="U800" s="2" t="s">
        <v>3725</v>
      </c>
    </row>
    <row r="801" spans="1:70" s="2" customFormat="1" ht="13" x14ac:dyDescent="0.3">
      <c r="A801" s="2" t="s">
        <v>6816</v>
      </c>
      <c r="B801" s="2" t="s">
        <v>5500</v>
      </c>
      <c r="C801" s="9">
        <v>2021</v>
      </c>
      <c r="D801" s="2" t="s">
        <v>5499</v>
      </c>
      <c r="E801" s="2" t="s">
        <v>5503</v>
      </c>
      <c r="G801" s="2" t="s">
        <v>5501</v>
      </c>
      <c r="H801" s="2" t="s">
        <v>5502</v>
      </c>
      <c r="K801" s="11">
        <v>44341</v>
      </c>
      <c r="N801" s="2" t="s">
        <v>5504</v>
      </c>
    </row>
    <row r="802" spans="1:70" s="2" customFormat="1" ht="13" x14ac:dyDescent="0.3">
      <c r="A802" s="2" t="s">
        <v>6816</v>
      </c>
      <c r="B802" s="2" t="s">
        <v>6732</v>
      </c>
      <c r="C802" s="9">
        <v>2022</v>
      </c>
      <c r="D802" s="2" t="s">
        <v>6731</v>
      </c>
      <c r="E802" s="2" t="s">
        <v>6735</v>
      </c>
      <c r="G802" s="2" t="s">
        <v>6733</v>
      </c>
      <c r="H802" s="2" t="s">
        <v>6734</v>
      </c>
      <c r="K802" s="11">
        <v>44620</v>
      </c>
      <c r="L802" s="2" t="s">
        <v>6736</v>
      </c>
      <c r="N802" s="2" t="s">
        <v>6737</v>
      </c>
    </row>
    <row r="803" spans="1:70" s="2" customFormat="1" ht="13" x14ac:dyDescent="0.3">
      <c r="A803" s="2" t="s">
        <v>11404</v>
      </c>
      <c r="B803" s="2" t="s">
        <v>10701</v>
      </c>
      <c r="C803" s="9" t="s">
        <v>7891</v>
      </c>
      <c r="D803" s="2" t="s">
        <v>10702</v>
      </c>
      <c r="E803" s="2" t="s">
        <v>10703</v>
      </c>
      <c r="U803" s="2" t="s">
        <v>7891</v>
      </c>
      <c r="V803" s="2" t="s">
        <v>10704</v>
      </c>
      <c r="W803" s="2" t="s">
        <v>7891</v>
      </c>
      <c r="X803" s="2" t="s">
        <v>7891</v>
      </c>
      <c r="Y803" s="2" t="s">
        <v>7891</v>
      </c>
      <c r="Z803" s="2" t="s">
        <v>7891</v>
      </c>
      <c r="AA803" s="2" t="s">
        <v>10705</v>
      </c>
      <c r="AB803" s="2" t="s">
        <v>10706</v>
      </c>
      <c r="AC803" s="2" t="s">
        <v>7891</v>
      </c>
      <c r="AD803" s="2" t="s">
        <v>7891</v>
      </c>
      <c r="AE803" s="2" t="s">
        <v>7891</v>
      </c>
      <c r="AF803" s="2" t="s">
        <v>7891</v>
      </c>
      <c r="AG803" s="2" t="s">
        <v>7891</v>
      </c>
      <c r="AH803" s="2" t="s">
        <v>7891</v>
      </c>
      <c r="AI803" s="2" t="s">
        <v>7891</v>
      </c>
      <c r="AJ803" s="2" t="s">
        <v>7891</v>
      </c>
      <c r="AK803" s="2" t="s">
        <v>7891</v>
      </c>
      <c r="AL803" s="2" t="s">
        <v>7891</v>
      </c>
      <c r="AM803" s="2" t="s">
        <v>7891</v>
      </c>
      <c r="AN803" s="2" t="s">
        <v>7891</v>
      </c>
      <c r="AO803" s="2" t="s">
        <v>10707</v>
      </c>
      <c r="AP803" s="2" t="s">
        <v>7891</v>
      </c>
      <c r="AQ803" s="2" t="s">
        <v>7891</v>
      </c>
      <c r="AR803" s="2" t="s">
        <v>7891</v>
      </c>
      <c r="AS803" s="2" t="s">
        <v>7891</v>
      </c>
      <c r="AT803" s="2" t="s">
        <v>10475</v>
      </c>
      <c r="AU803" s="2">
        <v>2021</v>
      </c>
      <c r="AV803" s="2">
        <v>10</v>
      </c>
      <c r="AW803" s="2">
        <v>1</v>
      </c>
      <c r="AX803" s="2" t="s">
        <v>7891</v>
      </c>
      <c r="AY803" s="2" t="s">
        <v>7891</v>
      </c>
      <c r="AZ803" s="2" t="s">
        <v>7891</v>
      </c>
      <c r="BA803" s="2" t="s">
        <v>7891</v>
      </c>
      <c r="BB803" s="2" t="s">
        <v>7891</v>
      </c>
      <c r="BC803" s="2" t="s">
        <v>7891</v>
      </c>
      <c r="BD803" s="2" t="s">
        <v>7891</v>
      </c>
      <c r="BE803" s="2" t="s">
        <v>4555</v>
      </c>
      <c r="BF803" s="2" t="s">
        <v>7891</v>
      </c>
      <c r="BG803" s="2" t="s">
        <v>7891</v>
      </c>
      <c r="BH803" s="2" t="s">
        <v>7891</v>
      </c>
      <c r="BI803" s="2" t="s">
        <v>7891</v>
      </c>
      <c r="BJ803" s="2" t="s">
        <v>7891</v>
      </c>
      <c r="BK803" s="2" t="s">
        <v>7891</v>
      </c>
      <c r="BL803" s="2" t="s">
        <v>7891</v>
      </c>
      <c r="BM803" s="2">
        <v>33959562</v>
      </c>
      <c r="BN803" s="2" t="s">
        <v>7891</v>
      </c>
      <c r="BO803" s="2" t="s">
        <v>7891</v>
      </c>
      <c r="BP803" s="2" t="s">
        <v>7891</v>
      </c>
      <c r="BQ803" s="2" t="s">
        <v>7891</v>
      </c>
      <c r="BR803" s="2" t="s">
        <v>10708</v>
      </c>
    </row>
    <row r="804" spans="1:70" s="2" customFormat="1" ht="13" x14ac:dyDescent="0.3">
      <c r="A804" s="2" t="s">
        <v>1827</v>
      </c>
      <c r="B804" s="2" t="s">
        <v>1755</v>
      </c>
      <c r="C804" s="10" t="str">
        <f>"2022"</f>
        <v>2022</v>
      </c>
      <c r="D804" s="2" t="s">
        <v>1754</v>
      </c>
      <c r="E804" s="2" t="s">
        <v>1756</v>
      </c>
      <c r="F804" s="2" t="s">
        <v>1759</v>
      </c>
      <c r="G804" s="2" t="str">
        <f>"13634615"</f>
        <v>13634615</v>
      </c>
      <c r="I804" s="2" t="str">
        <f>"Apr2022"</f>
        <v>Apr2022</v>
      </c>
      <c r="J804" s="2">
        <v>59</v>
      </c>
      <c r="K804" s="2">
        <v>2</v>
      </c>
      <c r="L804" s="2">
        <v>225</v>
      </c>
      <c r="M804" s="2">
        <v>8</v>
      </c>
      <c r="N804" s="2">
        <v>156442953</v>
      </c>
      <c r="O804" s="2" t="s">
        <v>1757</v>
      </c>
      <c r="P804" s="2" t="s">
        <v>529</v>
      </c>
      <c r="Q804" s="2" t="s">
        <v>507</v>
      </c>
      <c r="R804" s="2" t="s">
        <v>1758</v>
      </c>
      <c r="U804" s="2" t="s">
        <v>1760</v>
      </c>
    </row>
    <row r="805" spans="1:70" s="2" customFormat="1" ht="13" x14ac:dyDescent="0.3">
      <c r="A805" s="2" t="s">
        <v>3856</v>
      </c>
      <c r="B805" s="2" t="s">
        <v>2065</v>
      </c>
      <c r="C805" s="9">
        <v>2021</v>
      </c>
      <c r="D805" s="2" t="s">
        <v>2064</v>
      </c>
      <c r="E805" s="2" t="s">
        <v>2066</v>
      </c>
      <c r="F805" s="2" t="s">
        <v>2071</v>
      </c>
      <c r="G805" s="2" t="str">
        <f>"16641078"</f>
        <v>16641078</v>
      </c>
      <c r="I805" s="2" t="str">
        <f>"20211008"</f>
        <v>20211008</v>
      </c>
      <c r="J805" s="2">
        <v>12</v>
      </c>
      <c r="N805" s="2" t="s">
        <v>2067</v>
      </c>
      <c r="O805" s="2" t="s">
        <v>2068</v>
      </c>
      <c r="P805" s="2" t="s">
        <v>2069</v>
      </c>
      <c r="Q805" s="2" t="s">
        <v>1495</v>
      </c>
      <c r="R805" s="2" t="s">
        <v>2070</v>
      </c>
      <c r="T805" s="2" t="s">
        <v>2071</v>
      </c>
      <c r="U805" s="2" t="s">
        <v>2072</v>
      </c>
    </row>
    <row r="806" spans="1:70" s="2" customFormat="1" ht="13" x14ac:dyDescent="0.3">
      <c r="A806" s="2" t="s">
        <v>3856</v>
      </c>
      <c r="B806" s="2" t="s">
        <v>2170</v>
      </c>
      <c r="C806" s="9">
        <v>2020</v>
      </c>
      <c r="D806" s="2" t="s">
        <v>2169</v>
      </c>
      <c r="E806" s="2" t="s">
        <v>2171</v>
      </c>
      <c r="F806" s="2" t="s">
        <v>2175</v>
      </c>
      <c r="G806" s="2" t="str">
        <f>"09602011"</f>
        <v>09602011</v>
      </c>
      <c r="I806" s="2" t="str">
        <f>"20210801"</f>
        <v>20210801</v>
      </c>
      <c r="J806" s="2">
        <v>31</v>
      </c>
      <c r="K806" s="2">
        <v>7</v>
      </c>
      <c r="L806" s="2">
        <v>1105</v>
      </c>
      <c r="M806" s="2">
        <v>25</v>
      </c>
      <c r="N806" s="2" t="s">
        <v>2172</v>
      </c>
      <c r="O806" s="2" t="s">
        <v>2173</v>
      </c>
      <c r="P806" s="2" t="s">
        <v>2118</v>
      </c>
      <c r="Q806" s="2" t="s">
        <v>1495</v>
      </c>
      <c r="R806" s="2" t="s">
        <v>2174</v>
      </c>
      <c r="T806" s="2" t="s">
        <v>2175</v>
      </c>
      <c r="U806" s="2" t="s">
        <v>2176</v>
      </c>
    </row>
    <row r="807" spans="1:70" s="2" customFormat="1" ht="13" x14ac:dyDescent="0.3">
      <c r="A807" s="2" t="s">
        <v>3856</v>
      </c>
      <c r="B807" s="2" t="s">
        <v>2972</v>
      </c>
      <c r="C807" s="9">
        <v>2021</v>
      </c>
      <c r="D807" s="2" t="s">
        <v>2971</v>
      </c>
      <c r="E807" s="2" t="s">
        <v>2034</v>
      </c>
      <c r="F807" s="2" t="s">
        <v>2976</v>
      </c>
      <c r="G807" s="2" t="str">
        <f>"04194217"</f>
        <v>04194217</v>
      </c>
      <c r="H807" s="2" t="str">
        <f>"9798738629358"</f>
        <v>9798738629358</v>
      </c>
      <c r="I807" s="2" t="str">
        <f>"20210101"</f>
        <v>20210101</v>
      </c>
      <c r="J807" s="2">
        <v>82</v>
      </c>
      <c r="K807" s="2" t="s">
        <v>2973</v>
      </c>
      <c r="N807" s="2" t="s">
        <v>2974</v>
      </c>
      <c r="P807" s="2" t="s">
        <v>2037</v>
      </c>
      <c r="Q807" s="2" t="s">
        <v>2038</v>
      </c>
      <c r="R807" s="2" t="s">
        <v>2975</v>
      </c>
      <c r="T807" s="2" t="s">
        <v>2976</v>
      </c>
      <c r="U807" s="2" t="s">
        <v>2977</v>
      </c>
    </row>
    <row r="808" spans="1:70" s="2" customFormat="1" ht="13" x14ac:dyDescent="0.3">
      <c r="A808" s="2" t="s">
        <v>11408</v>
      </c>
      <c r="B808" s="2" t="s">
        <v>11638</v>
      </c>
      <c r="C808" s="9" t="s">
        <v>7891</v>
      </c>
      <c r="D808" s="2" t="s">
        <v>11639</v>
      </c>
      <c r="E808" s="2" t="s">
        <v>11640</v>
      </c>
      <c r="U808" s="2" t="s">
        <v>7891</v>
      </c>
      <c r="V808" s="2" t="s">
        <v>11641</v>
      </c>
      <c r="W808" s="2" t="s">
        <v>7891</v>
      </c>
      <c r="X808" s="2" t="s">
        <v>7891</v>
      </c>
      <c r="Y808" s="2" t="s">
        <v>7891</v>
      </c>
      <c r="Z808" s="2" t="s">
        <v>7891</v>
      </c>
      <c r="AA808" s="2" t="s">
        <v>11642</v>
      </c>
      <c r="AB808" s="2" t="s">
        <v>11643</v>
      </c>
      <c r="AC808" s="2" t="s">
        <v>7891</v>
      </c>
      <c r="AD808" s="2" t="s">
        <v>7891</v>
      </c>
      <c r="AE808" s="2" t="s">
        <v>7891</v>
      </c>
      <c r="AF808" s="2" t="s">
        <v>7891</v>
      </c>
      <c r="AG808" s="2" t="s">
        <v>7891</v>
      </c>
      <c r="AH808" s="2" t="s">
        <v>7891</v>
      </c>
      <c r="AI808" s="2" t="s">
        <v>7891</v>
      </c>
      <c r="AJ808" s="2" t="s">
        <v>7891</v>
      </c>
      <c r="AK808" s="2" t="s">
        <v>7891</v>
      </c>
      <c r="AL808" s="2" t="s">
        <v>7891</v>
      </c>
      <c r="AM808" s="2" t="s">
        <v>7891</v>
      </c>
      <c r="AN808" s="2" t="s">
        <v>7891</v>
      </c>
      <c r="AO808" s="2" t="s">
        <v>11644</v>
      </c>
      <c r="AP808" s="2" t="s">
        <v>7891</v>
      </c>
      <c r="AQ808" s="2" t="s">
        <v>7891</v>
      </c>
      <c r="AR808" s="2" t="s">
        <v>7891</v>
      </c>
      <c r="AS808" s="2" t="s">
        <v>7891</v>
      </c>
      <c r="AT808" s="2" t="s">
        <v>11645</v>
      </c>
      <c r="AU808" s="2">
        <v>2021</v>
      </c>
      <c r="AV808" s="2">
        <v>2</v>
      </c>
      <c r="AW808" s="2">
        <v>2</v>
      </c>
      <c r="AX808" s="2" t="s">
        <v>7891</v>
      </c>
      <c r="AY808" s="2" t="s">
        <v>7891</v>
      </c>
      <c r="AZ808" s="2" t="s">
        <v>7891</v>
      </c>
      <c r="BA808" s="2" t="s">
        <v>7891</v>
      </c>
      <c r="BB808" s="2" t="s">
        <v>7891</v>
      </c>
      <c r="BC808" s="2" t="s">
        <v>7891</v>
      </c>
      <c r="BD808" s="2">
        <v>100176</v>
      </c>
      <c r="BE808" s="2" t="s">
        <v>11646</v>
      </c>
      <c r="BF808" s="2" t="s">
        <v>7891</v>
      </c>
      <c r="BG808" s="2" t="s">
        <v>10231</v>
      </c>
      <c r="BH808" s="2" t="s">
        <v>7891</v>
      </c>
      <c r="BI808" s="2" t="s">
        <v>7891</v>
      </c>
      <c r="BJ808" s="2" t="s">
        <v>7891</v>
      </c>
      <c r="BK808" s="2" t="s">
        <v>7891</v>
      </c>
      <c r="BL808" s="2" t="s">
        <v>7891</v>
      </c>
      <c r="BM808" s="2">
        <v>33659906</v>
      </c>
      <c r="BN808" s="2" t="s">
        <v>7891</v>
      </c>
      <c r="BO808" s="2" t="s">
        <v>7891</v>
      </c>
      <c r="BP808" s="2" t="s">
        <v>7891</v>
      </c>
      <c r="BQ808" s="2" t="s">
        <v>7891</v>
      </c>
      <c r="BR808" s="2" t="s">
        <v>11647</v>
      </c>
    </row>
    <row r="809" spans="1:70" s="2" customFormat="1" ht="13" x14ac:dyDescent="0.3">
      <c r="A809" s="2" t="s">
        <v>6816</v>
      </c>
      <c r="B809" s="2" t="s">
        <v>6812</v>
      </c>
      <c r="C809" s="9">
        <v>2021</v>
      </c>
      <c r="D809" s="2" t="s">
        <v>6811</v>
      </c>
      <c r="E809" s="2" t="s">
        <v>6583</v>
      </c>
      <c r="G809" s="2" t="s">
        <v>6813</v>
      </c>
      <c r="H809" s="2" t="s">
        <v>6814</v>
      </c>
      <c r="K809" s="11">
        <v>43838</v>
      </c>
      <c r="N809" s="2" t="s">
        <v>6815</v>
      </c>
    </row>
    <row r="810" spans="1:70" s="2" customFormat="1" ht="13" x14ac:dyDescent="0.3">
      <c r="A810" s="2" t="s">
        <v>1827</v>
      </c>
      <c r="B810" s="2" t="s">
        <v>1778</v>
      </c>
      <c r="C810" s="10">
        <v>2022</v>
      </c>
      <c r="D810" s="2" t="s">
        <v>1777</v>
      </c>
      <c r="E810" s="2" t="s">
        <v>1762</v>
      </c>
      <c r="G810" s="2" t="str">
        <f>"00168335"</f>
        <v>00168335</v>
      </c>
      <c r="I810" s="2" t="str">
        <f>"Apr-Jun2022"</f>
        <v>Apr-Jun2022</v>
      </c>
      <c r="J810" s="2">
        <v>82</v>
      </c>
      <c r="K810" s="2">
        <v>2</v>
      </c>
      <c r="L810" s="2">
        <v>20</v>
      </c>
      <c r="M810" s="2">
        <v>0</v>
      </c>
      <c r="N810" s="2">
        <v>156120751</v>
      </c>
      <c r="P810" s="2" t="s">
        <v>1763</v>
      </c>
      <c r="Q810" s="2" t="s">
        <v>1104</v>
      </c>
      <c r="R810" s="2" t="s">
        <v>1779</v>
      </c>
      <c r="U810" s="2" t="s">
        <v>1780</v>
      </c>
    </row>
    <row r="811" spans="1:70" s="2" customFormat="1" ht="13" x14ac:dyDescent="0.3">
      <c r="A811" s="2" t="s">
        <v>1827</v>
      </c>
      <c r="B811" s="2" t="s">
        <v>1133</v>
      </c>
      <c r="C811" s="10" t="str">
        <f>"2022"</f>
        <v>2022</v>
      </c>
      <c r="D811" s="2" t="s">
        <v>1132</v>
      </c>
      <c r="E811" s="2" t="s">
        <v>1134</v>
      </c>
      <c r="G811" s="2" t="str">
        <f>"00286273"</f>
        <v>00286273</v>
      </c>
      <c r="I811" s="2" t="str">
        <f>"Apr2022"</f>
        <v>Apr2022</v>
      </c>
      <c r="J811" s="2">
        <v>67</v>
      </c>
      <c r="K811" s="2">
        <v>2</v>
      </c>
      <c r="L811" s="2">
        <v>8</v>
      </c>
      <c r="M811" s="2">
        <v>3</v>
      </c>
      <c r="N811" s="2">
        <v>155925587</v>
      </c>
      <c r="P811" s="2" t="s">
        <v>1135</v>
      </c>
      <c r="Q811" s="2" t="s">
        <v>669</v>
      </c>
      <c r="R811" s="2" t="s">
        <v>1136</v>
      </c>
      <c r="U811" s="2" t="s">
        <v>1137</v>
      </c>
    </row>
    <row r="812" spans="1:70" s="2" customFormat="1" ht="13" x14ac:dyDescent="0.3">
      <c r="A812" s="2" t="s">
        <v>1827</v>
      </c>
      <c r="B812" s="2" t="s">
        <v>514</v>
      </c>
      <c r="C812" s="10" t="str">
        <f>"2020"</f>
        <v>2020</v>
      </c>
      <c r="D812" s="2" t="s">
        <v>513</v>
      </c>
      <c r="E812" s="2" t="s">
        <v>515</v>
      </c>
      <c r="F812" s="2" t="s">
        <v>518</v>
      </c>
      <c r="G812" s="2" t="str">
        <f>"01638343"</f>
        <v>01638343</v>
      </c>
      <c r="I812" s="2" t="str">
        <f>"Nov2020"</f>
        <v>Nov2020</v>
      </c>
      <c r="J812" s="2">
        <v>67</v>
      </c>
      <c r="L812" s="2">
        <v>127</v>
      </c>
      <c r="M812" s="2">
        <v>9</v>
      </c>
      <c r="N812" s="2">
        <v>147344122</v>
      </c>
      <c r="O812" s="2" t="s">
        <v>516</v>
      </c>
      <c r="P812" s="2" t="s">
        <v>449</v>
      </c>
      <c r="Q812" s="2" t="s">
        <v>442</v>
      </c>
      <c r="R812" s="2" t="s">
        <v>517</v>
      </c>
      <c r="U812" s="2" t="s">
        <v>519</v>
      </c>
    </row>
    <row r="813" spans="1:70" s="2" customFormat="1" ht="13" x14ac:dyDescent="0.3">
      <c r="A813" s="2" t="s">
        <v>11404</v>
      </c>
      <c r="B813" s="2" t="s">
        <v>8095</v>
      </c>
      <c r="C813" s="9" t="s">
        <v>7891</v>
      </c>
      <c r="D813" s="2" t="s">
        <v>8070</v>
      </c>
      <c r="E813" s="2" t="s">
        <v>8071</v>
      </c>
      <c r="U813" s="2" t="s">
        <v>7891</v>
      </c>
      <c r="V813" s="2" t="s">
        <v>7891</v>
      </c>
      <c r="W813" s="2" t="s">
        <v>7891</v>
      </c>
      <c r="X813" s="2" t="s">
        <v>7891</v>
      </c>
      <c r="Y813" s="2" t="s">
        <v>7891</v>
      </c>
      <c r="Z813" s="2" t="s">
        <v>7891</v>
      </c>
      <c r="AA813" s="2" t="s">
        <v>7891</v>
      </c>
      <c r="AB813" s="2" t="s">
        <v>7891</v>
      </c>
      <c r="AC813" s="2" t="s">
        <v>7891</v>
      </c>
      <c r="AD813" s="2" t="s">
        <v>7891</v>
      </c>
      <c r="AE813" s="2" t="s">
        <v>7891</v>
      </c>
      <c r="AF813" s="2" t="s">
        <v>7891</v>
      </c>
      <c r="AG813" s="2" t="s">
        <v>7891</v>
      </c>
      <c r="AH813" s="2" t="s">
        <v>7891</v>
      </c>
      <c r="AI813" s="2" t="s">
        <v>7891</v>
      </c>
      <c r="AJ813" s="2" t="s">
        <v>7891</v>
      </c>
      <c r="AK813" s="2" t="s">
        <v>7891</v>
      </c>
      <c r="AL813" s="2" t="s">
        <v>7891</v>
      </c>
      <c r="AM813" s="2" t="s">
        <v>7891</v>
      </c>
      <c r="AN813" s="2" t="s">
        <v>7891</v>
      </c>
      <c r="AO813" s="2" t="s">
        <v>8073</v>
      </c>
      <c r="AP813" s="2" t="s">
        <v>8074</v>
      </c>
      <c r="AQ813" s="2" t="s">
        <v>7891</v>
      </c>
      <c r="AR813" s="2" t="s">
        <v>7891</v>
      </c>
      <c r="AS813" s="2" t="s">
        <v>7891</v>
      </c>
      <c r="AT813" s="2" t="s">
        <v>7967</v>
      </c>
      <c r="AU813" s="2">
        <v>2022</v>
      </c>
      <c r="AV813" s="2">
        <v>23</v>
      </c>
      <c r="AW813" s="2">
        <v>3</v>
      </c>
      <c r="AX813" s="2" t="s">
        <v>7891</v>
      </c>
      <c r="AY813" s="2" t="s">
        <v>7891</v>
      </c>
      <c r="AZ813" s="2" t="s">
        <v>7891</v>
      </c>
      <c r="BA813" s="2" t="s">
        <v>7891</v>
      </c>
      <c r="BB813" s="2">
        <v>126</v>
      </c>
      <c r="BC813" s="2">
        <v>126</v>
      </c>
      <c r="BD813" s="2" t="s">
        <v>7891</v>
      </c>
      <c r="BE813" s="2" t="s">
        <v>8096</v>
      </c>
      <c r="BF813" s="2" t="s">
        <v>7891</v>
      </c>
      <c r="BG813" s="2" t="s">
        <v>7891</v>
      </c>
      <c r="BH813" s="2" t="s">
        <v>7891</v>
      </c>
      <c r="BI813" s="2" t="s">
        <v>7891</v>
      </c>
      <c r="BJ813" s="2" t="s">
        <v>7891</v>
      </c>
      <c r="BK813" s="2" t="s">
        <v>7891</v>
      </c>
      <c r="BL813" s="2" t="s">
        <v>7891</v>
      </c>
      <c r="BM813" s="2" t="s">
        <v>7891</v>
      </c>
      <c r="BN813" s="2" t="s">
        <v>7891</v>
      </c>
      <c r="BO813" s="2" t="s">
        <v>7891</v>
      </c>
      <c r="BP813" s="2" t="s">
        <v>7891</v>
      </c>
      <c r="BQ813" s="2" t="s">
        <v>7891</v>
      </c>
      <c r="BR813" s="2" t="s">
        <v>8097</v>
      </c>
    </row>
    <row r="814" spans="1:70" s="2" customFormat="1" ht="13" x14ac:dyDescent="0.3">
      <c r="A814" s="2" t="s">
        <v>11404</v>
      </c>
      <c r="B814" s="2" t="s">
        <v>10201</v>
      </c>
      <c r="C814" s="9" t="s">
        <v>7891</v>
      </c>
      <c r="D814" s="2" t="s">
        <v>10202</v>
      </c>
      <c r="E814" s="2" t="s">
        <v>10203</v>
      </c>
      <c r="U814" s="2" t="s">
        <v>7891</v>
      </c>
      <c r="V814" s="2" t="s">
        <v>10204</v>
      </c>
      <c r="W814" s="2" t="s">
        <v>7891</v>
      </c>
      <c r="X814" s="2" t="s">
        <v>7891</v>
      </c>
      <c r="Y814" s="2" t="s">
        <v>7891</v>
      </c>
      <c r="Z814" s="2" t="s">
        <v>7891</v>
      </c>
      <c r="AA814" s="2" t="s">
        <v>10205</v>
      </c>
      <c r="AB814" s="2" t="s">
        <v>10206</v>
      </c>
      <c r="AC814" s="2" t="s">
        <v>7891</v>
      </c>
      <c r="AD814" s="2" t="s">
        <v>7891</v>
      </c>
      <c r="AE814" s="2" t="s">
        <v>7891</v>
      </c>
      <c r="AF814" s="2" t="s">
        <v>7891</v>
      </c>
      <c r="AG814" s="2" t="s">
        <v>7891</v>
      </c>
      <c r="AH814" s="2" t="s">
        <v>7891</v>
      </c>
      <c r="AI814" s="2" t="s">
        <v>7891</v>
      </c>
      <c r="AJ814" s="2" t="s">
        <v>7891</v>
      </c>
      <c r="AK814" s="2" t="s">
        <v>7891</v>
      </c>
      <c r="AL814" s="2" t="s">
        <v>7891</v>
      </c>
      <c r="AM814" s="2" t="s">
        <v>7891</v>
      </c>
      <c r="AN814" s="2" t="s">
        <v>7891</v>
      </c>
      <c r="AO814" s="2" t="s">
        <v>10207</v>
      </c>
      <c r="AP814" s="2" t="s">
        <v>10208</v>
      </c>
      <c r="AQ814" s="2" t="s">
        <v>7891</v>
      </c>
      <c r="AR814" s="2" t="s">
        <v>7891</v>
      </c>
      <c r="AS814" s="2" t="s">
        <v>7891</v>
      </c>
      <c r="AT814" s="2" t="s">
        <v>8331</v>
      </c>
      <c r="AU814" s="2">
        <v>2021</v>
      </c>
      <c r="AV814" s="2">
        <v>35</v>
      </c>
      <c r="AW814" s="2">
        <v>2</v>
      </c>
      <c r="AX814" s="2" t="s">
        <v>7891</v>
      </c>
      <c r="AY814" s="2" t="s">
        <v>7891</v>
      </c>
      <c r="AZ814" s="2" t="s">
        <v>7891</v>
      </c>
      <c r="BA814" s="2" t="s">
        <v>7891</v>
      </c>
      <c r="BB814" s="2">
        <v>232</v>
      </c>
      <c r="BC814" s="2">
        <v>240</v>
      </c>
      <c r="BD814" s="2" t="s">
        <v>7891</v>
      </c>
      <c r="BE814" s="2" t="s">
        <v>10209</v>
      </c>
      <c r="BF814" s="2" t="s">
        <v>7891</v>
      </c>
      <c r="BG814" s="2" t="s">
        <v>7891</v>
      </c>
      <c r="BH814" s="2" t="s">
        <v>7891</v>
      </c>
      <c r="BI814" s="2" t="s">
        <v>7891</v>
      </c>
      <c r="BJ814" s="2" t="s">
        <v>7891</v>
      </c>
      <c r="BK814" s="2" t="s">
        <v>7891</v>
      </c>
      <c r="BL814" s="2" t="s">
        <v>7891</v>
      </c>
      <c r="BM814" s="2">
        <v>33764113</v>
      </c>
      <c r="BN814" s="2" t="s">
        <v>7891</v>
      </c>
      <c r="BO814" s="2" t="s">
        <v>7891</v>
      </c>
      <c r="BP814" s="2" t="s">
        <v>7891</v>
      </c>
      <c r="BQ814" s="2" t="s">
        <v>7891</v>
      </c>
      <c r="BR814" s="2" t="s">
        <v>10210</v>
      </c>
    </row>
    <row r="815" spans="1:70" s="2" customFormat="1" ht="13" x14ac:dyDescent="0.3">
      <c r="A815" s="2" t="s">
        <v>3856</v>
      </c>
      <c r="B815" s="2" t="s">
        <v>3808</v>
      </c>
      <c r="C815" s="9">
        <v>2021</v>
      </c>
      <c r="D815" s="2" t="s">
        <v>3807</v>
      </c>
      <c r="E815" s="2" t="s">
        <v>3809</v>
      </c>
      <c r="F815" s="2" t="s">
        <v>3814</v>
      </c>
      <c r="G815" s="2" t="str">
        <f>"0009062X"</f>
        <v>0009062X</v>
      </c>
      <c r="I815" s="2" t="str">
        <f>"20210101"</f>
        <v>20210101</v>
      </c>
      <c r="J815" s="2">
        <v>65</v>
      </c>
      <c r="K815" s="2">
        <v>2</v>
      </c>
      <c r="L815" s="2">
        <v>178</v>
      </c>
      <c r="M815" s="2">
        <v>23</v>
      </c>
      <c r="N815" s="2" t="s">
        <v>3810</v>
      </c>
      <c r="O815" s="2" t="s">
        <v>3811</v>
      </c>
      <c r="P815" s="2" t="s">
        <v>3812</v>
      </c>
      <c r="Q815" s="2" t="s">
        <v>1495</v>
      </c>
      <c r="R815" s="2" t="s">
        <v>3813</v>
      </c>
      <c r="T815" s="2" t="s">
        <v>3814</v>
      </c>
      <c r="U815" s="2" t="s">
        <v>3815</v>
      </c>
    </row>
    <row r="816" spans="1:70" s="2" customFormat="1" ht="13" x14ac:dyDescent="0.3">
      <c r="A816" s="2" t="s">
        <v>2013</v>
      </c>
      <c r="B816" s="2" t="s">
        <v>1999</v>
      </c>
      <c r="C816" s="10" t="str">
        <f>"2021"</f>
        <v>2021</v>
      </c>
      <c r="D816" s="2" t="s">
        <v>1998</v>
      </c>
      <c r="E816" s="2" t="s">
        <v>2000</v>
      </c>
      <c r="F816" s="2" t="s">
        <v>2004</v>
      </c>
      <c r="G816" s="2" t="str">
        <f>"00336572"</f>
        <v>00336572</v>
      </c>
      <c r="I816" s="2" t="str">
        <f>"Sep2021"</f>
        <v>Sep2021</v>
      </c>
      <c r="J816" s="2">
        <v>52</v>
      </c>
      <c r="K816" s="2">
        <v>8</v>
      </c>
      <c r="L816" s="2">
        <v>720</v>
      </c>
      <c r="M816" s="2">
        <v>7</v>
      </c>
      <c r="N816" s="2">
        <v>152640370</v>
      </c>
      <c r="O816" s="2" t="s">
        <v>2001</v>
      </c>
      <c r="P816" s="2" t="s">
        <v>2002</v>
      </c>
      <c r="Q816" s="2" t="s">
        <v>677</v>
      </c>
      <c r="R816" s="2" t="s">
        <v>2003</v>
      </c>
      <c r="U816" s="2" t="s">
        <v>2005</v>
      </c>
    </row>
    <row r="817" spans="1:70" s="2" customFormat="1" ht="13" x14ac:dyDescent="0.3">
      <c r="A817" s="2" t="s">
        <v>11404</v>
      </c>
      <c r="B817" s="2" t="s">
        <v>8711</v>
      </c>
      <c r="C817" s="9" t="s">
        <v>7891</v>
      </c>
      <c r="D817" s="2" t="s">
        <v>6244</v>
      </c>
      <c r="E817" s="2" t="s">
        <v>8712</v>
      </c>
      <c r="U817" s="2" t="s">
        <v>7891</v>
      </c>
      <c r="V817" s="2" t="s">
        <v>8713</v>
      </c>
      <c r="W817" s="2" t="s">
        <v>7891</v>
      </c>
      <c r="X817" s="2" t="s">
        <v>7891</v>
      </c>
      <c r="Y817" s="2" t="s">
        <v>7891</v>
      </c>
      <c r="Z817" s="2" t="s">
        <v>7891</v>
      </c>
      <c r="AA817" s="2" t="s">
        <v>7891</v>
      </c>
      <c r="AB817" s="2" t="s">
        <v>7891</v>
      </c>
      <c r="AC817" s="2" t="s">
        <v>7891</v>
      </c>
      <c r="AD817" s="2" t="s">
        <v>7891</v>
      </c>
      <c r="AE817" s="2" t="s">
        <v>7891</v>
      </c>
      <c r="AF817" s="2" t="s">
        <v>7891</v>
      </c>
      <c r="AG817" s="2" t="s">
        <v>7891</v>
      </c>
      <c r="AH817" s="2" t="s">
        <v>7891</v>
      </c>
      <c r="AI817" s="2" t="s">
        <v>7891</v>
      </c>
      <c r="AJ817" s="2" t="s">
        <v>7891</v>
      </c>
      <c r="AK817" s="2" t="s">
        <v>7891</v>
      </c>
      <c r="AL817" s="2" t="s">
        <v>7891</v>
      </c>
      <c r="AM817" s="2" t="s">
        <v>7891</v>
      </c>
      <c r="AN817" s="2" t="s">
        <v>7891</v>
      </c>
      <c r="AO817" s="2" t="s">
        <v>8714</v>
      </c>
      <c r="AP817" s="2" t="s">
        <v>7891</v>
      </c>
      <c r="AQ817" s="2" t="s">
        <v>7891</v>
      </c>
      <c r="AR817" s="2" t="s">
        <v>7891</v>
      </c>
      <c r="AS817" s="2" t="s">
        <v>7891</v>
      </c>
      <c r="AT817" s="2" t="s">
        <v>8715</v>
      </c>
      <c r="AU817" s="2">
        <v>2021</v>
      </c>
      <c r="AV817" s="2">
        <v>12</v>
      </c>
      <c r="AW817" s="2" t="s">
        <v>7891</v>
      </c>
      <c r="AX817" s="2" t="s">
        <v>7891</v>
      </c>
      <c r="AY817" s="2" t="s">
        <v>7891</v>
      </c>
      <c r="AZ817" s="2" t="s">
        <v>7891</v>
      </c>
      <c r="BA817" s="2" t="s">
        <v>7891</v>
      </c>
      <c r="BB817" s="2" t="s">
        <v>7891</v>
      </c>
      <c r="BC817" s="2" t="s">
        <v>7891</v>
      </c>
      <c r="BD817" s="2">
        <v>814998</v>
      </c>
      <c r="BE817" s="2" t="s">
        <v>6250</v>
      </c>
      <c r="BF817" s="2" t="s">
        <v>7891</v>
      </c>
      <c r="BG817" s="2" t="s">
        <v>7891</v>
      </c>
      <c r="BH817" s="2" t="s">
        <v>7891</v>
      </c>
      <c r="BI817" s="2" t="s">
        <v>7891</v>
      </c>
      <c r="BJ817" s="2" t="s">
        <v>7891</v>
      </c>
      <c r="BK817" s="2" t="s">
        <v>7891</v>
      </c>
      <c r="BL817" s="2" t="s">
        <v>7891</v>
      </c>
      <c r="BM817" s="2">
        <v>34987472</v>
      </c>
      <c r="BN817" s="2" t="s">
        <v>7891</v>
      </c>
      <c r="BO817" s="2" t="s">
        <v>7891</v>
      </c>
      <c r="BP817" s="2" t="s">
        <v>7891</v>
      </c>
      <c r="BQ817" s="2" t="s">
        <v>7891</v>
      </c>
      <c r="BR817" s="2" t="s">
        <v>8716</v>
      </c>
    </row>
    <row r="818" spans="1:70" s="2" customFormat="1" ht="13" x14ac:dyDescent="0.3">
      <c r="A818" s="2" t="s">
        <v>3856</v>
      </c>
      <c r="B818" s="2" t="s">
        <v>2049</v>
      </c>
      <c r="C818" s="9">
        <v>2022</v>
      </c>
      <c r="D818" s="2" t="s">
        <v>2048</v>
      </c>
      <c r="E818" s="2" t="s">
        <v>2050</v>
      </c>
      <c r="F818" s="2" t="s">
        <v>2056</v>
      </c>
      <c r="G818" s="2" t="str">
        <f>"01976664"</f>
        <v>01976664</v>
      </c>
      <c r="I818" s="2" t="str">
        <f>"20220517"</f>
        <v>20220517</v>
      </c>
      <c r="N818" s="2" t="s">
        <v>2051</v>
      </c>
      <c r="O818" s="2" t="s">
        <v>2052</v>
      </c>
      <c r="P818" s="2" t="s">
        <v>2053</v>
      </c>
      <c r="Q818" s="2" t="s">
        <v>2054</v>
      </c>
      <c r="R818" s="2" t="s">
        <v>2055</v>
      </c>
      <c r="T818" s="2" t="s">
        <v>2056</v>
      </c>
      <c r="U818" s="2" t="s">
        <v>2057</v>
      </c>
    </row>
    <row r="819" spans="1:70" s="2" customFormat="1" ht="13" x14ac:dyDescent="0.3">
      <c r="A819" s="2" t="s">
        <v>6816</v>
      </c>
      <c r="B819" s="2" t="s">
        <v>6176</v>
      </c>
      <c r="C819" s="9">
        <v>2022</v>
      </c>
      <c r="D819" s="2" t="s">
        <v>6175</v>
      </c>
      <c r="E819" s="2" t="s">
        <v>6179</v>
      </c>
      <c r="G819" s="2" t="s">
        <v>6177</v>
      </c>
      <c r="H819" s="2" t="s">
        <v>6178</v>
      </c>
      <c r="K819" s="11">
        <v>44645</v>
      </c>
      <c r="N819" s="2" t="s">
        <v>6180</v>
      </c>
    </row>
    <row r="820" spans="1:70" s="2" customFormat="1" ht="13" x14ac:dyDescent="0.3">
      <c r="A820" s="2" t="s">
        <v>6816</v>
      </c>
      <c r="B820" s="2" t="s">
        <v>5744</v>
      </c>
      <c r="C820" s="9">
        <v>2021</v>
      </c>
      <c r="D820" s="2" t="s">
        <v>5743</v>
      </c>
      <c r="E820" s="2" t="s">
        <v>5747</v>
      </c>
      <c r="G820" s="2" t="s">
        <v>5745</v>
      </c>
      <c r="H820" s="2" t="s">
        <v>5746</v>
      </c>
      <c r="K820" s="11">
        <v>44352</v>
      </c>
      <c r="L820" s="2" t="s">
        <v>5748</v>
      </c>
      <c r="M820" s="2" t="s">
        <v>5749</v>
      </c>
      <c r="N820" s="2" t="s">
        <v>5750</v>
      </c>
    </row>
    <row r="821" spans="1:70" s="2" customFormat="1" ht="13" x14ac:dyDescent="0.3">
      <c r="A821" s="2" t="s">
        <v>11404</v>
      </c>
      <c r="B821" s="2" t="s">
        <v>10716</v>
      </c>
      <c r="C821" s="9" t="s">
        <v>7891</v>
      </c>
      <c r="D821" s="2" t="s">
        <v>10717</v>
      </c>
      <c r="E821" s="2" t="s">
        <v>10718</v>
      </c>
      <c r="U821" s="2" t="s">
        <v>7891</v>
      </c>
      <c r="V821" s="2" t="s">
        <v>10719</v>
      </c>
      <c r="W821" s="2" t="s">
        <v>7891</v>
      </c>
      <c r="X821" s="2" t="s">
        <v>7891</v>
      </c>
      <c r="Y821" s="2" t="s">
        <v>7891</v>
      </c>
      <c r="Z821" s="2" t="s">
        <v>7891</v>
      </c>
      <c r="AA821" s="2" t="s">
        <v>10720</v>
      </c>
      <c r="AB821" s="2" t="s">
        <v>10721</v>
      </c>
      <c r="AC821" s="2" t="s">
        <v>7891</v>
      </c>
      <c r="AD821" s="2" t="s">
        <v>7891</v>
      </c>
      <c r="AE821" s="2" t="s">
        <v>7891</v>
      </c>
      <c r="AF821" s="2" t="s">
        <v>7891</v>
      </c>
      <c r="AG821" s="2" t="s">
        <v>7891</v>
      </c>
      <c r="AH821" s="2" t="s">
        <v>7891</v>
      </c>
      <c r="AI821" s="2" t="s">
        <v>7891</v>
      </c>
      <c r="AJ821" s="2" t="s">
        <v>7891</v>
      </c>
      <c r="AK821" s="2" t="s">
        <v>7891</v>
      </c>
      <c r="AL821" s="2" t="s">
        <v>7891</v>
      </c>
      <c r="AM821" s="2" t="s">
        <v>7891</v>
      </c>
      <c r="AN821" s="2" t="s">
        <v>7891</v>
      </c>
      <c r="AO821" s="2" t="s">
        <v>10722</v>
      </c>
      <c r="AP821" s="2" t="s">
        <v>10723</v>
      </c>
      <c r="AQ821" s="2" t="s">
        <v>7891</v>
      </c>
      <c r="AR821" s="2" t="s">
        <v>7891</v>
      </c>
      <c r="AS821" s="2" t="s">
        <v>7891</v>
      </c>
      <c r="AT821" s="2" t="s">
        <v>7891</v>
      </c>
      <c r="AU821" s="2">
        <v>2021</v>
      </c>
      <c r="AV821" s="2">
        <v>70</v>
      </c>
      <c r="AW821" s="2" t="s">
        <v>7891</v>
      </c>
      <c r="AX821" s="2" t="s">
        <v>7891</v>
      </c>
      <c r="AY821" s="2" t="s">
        <v>7891</v>
      </c>
      <c r="AZ821" s="2" t="s">
        <v>7891</v>
      </c>
      <c r="BA821" s="2" t="s">
        <v>7891</v>
      </c>
      <c r="BB821" s="2" t="s">
        <v>7891</v>
      </c>
      <c r="BC821" s="2" t="s">
        <v>7891</v>
      </c>
      <c r="BD821" s="2">
        <v>2505413</v>
      </c>
      <c r="BE821" s="2" t="s">
        <v>10724</v>
      </c>
      <c r="BF821" s="2" t="s">
        <v>7891</v>
      </c>
      <c r="BG821" s="2" t="s">
        <v>7891</v>
      </c>
      <c r="BH821" s="2" t="s">
        <v>7891</v>
      </c>
      <c r="BI821" s="2" t="s">
        <v>7891</v>
      </c>
      <c r="BJ821" s="2" t="s">
        <v>7891</v>
      </c>
      <c r="BK821" s="2" t="s">
        <v>7891</v>
      </c>
      <c r="BL821" s="2" t="s">
        <v>7891</v>
      </c>
      <c r="BM821" s="2" t="s">
        <v>7891</v>
      </c>
      <c r="BN821" s="2" t="s">
        <v>7891</v>
      </c>
      <c r="BO821" s="2" t="s">
        <v>7891</v>
      </c>
      <c r="BP821" s="2" t="s">
        <v>7891</v>
      </c>
      <c r="BQ821" s="2" t="s">
        <v>7891</v>
      </c>
      <c r="BR821" s="2" t="s">
        <v>10725</v>
      </c>
    </row>
    <row r="822" spans="1:70" s="2" customFormat="1" ht="13" x14ac:dyDescent="0.3">
      <c r="A822" s="2" t="s">
        <v>7858</v>
      </c>
      <c r="B822" s="2" t="s">
        <v>7746</v>
      </c>
      <c r="C822" s="9">
        <v>2022</v>
      </c>
      <c r="D822" s="2" t="s">
        <v>7747</v>
      </c>
      <c r="E822" s="2" t="s">
        <v>7748</v>
      </c>
      <c r="G822" s="2">
        <v>7</v>
      </c>
      <c r="I822" s="2">
        <v>737761</v>
      </c>
      <c r="N822" s="2" t="s">
        <v>7749</v>
      </c>
      <c r="O822" s="2" t="s">
        <v>7750</v>
      </c>
      <c r="P822" s="2" t="s">
        <v>467</v>
      </c>
      <c r="Q822" s="2" t="s">
        <v>7218</v>
      </c>
      <c r="R822" s="2" t="s">
        <v>7385</v>
      </c>
      <c r="S822" s="2" t="s">
        <v>7219</v>
      </c>
      <c r="T822" s="2" t="s">
        <v>7751</v>
      </c>
    </row>
    <row r="823" spans="1:70" s="2" customFormat="1" ht="13" x14ac:dyDescent="0.3">
      <c r="A823" s="2" t="s">
        <v>11404</v>
      </c>
      <c r="B823" s="2" t="s">
        <v>8118</v>
      </c>
      <c r="C823" s="9" t="s">
        <v>7891</v>
      </c>
      <c r="D823" s="2" t="s">
        <v>8119</v>
      </c>
      <c r="E823" s="2" t="s">
        <v>8120</v>
      </c>
      <c r="U823" s="2" t="s">
        <v>7891</v>
      </c>
      <c r="V823" s="2" t="s">
        <v>8121</v>
      </c>
      <c r="W823" s="2" t="s">
        <v>7891</v>
      </c>
      <c r="X823" s="2" t="s">
        <v>7891</v>
      </c>
      <c r="Y823" s="2" t="s">
        <v>7891</v>
      </c>
      <c r="Z823" s="2" t="s">
        <v>7891</v>
      </c>
      <c r="AA823" s="2" t="s">
        <v>7891</v>
      </c>
      <c r="AB823" s="2" t="s">
        <v>8122</v>
      </c>
      <c r="AC823" s="2" t="s">
        <v>7891</v>
      </c>
      <c r="AD823" s="2" t="s">
        <v>7891</v>
      </c>
      <c r="AE823" s="2" t="s">
        <v>7891</v>
      </c>
      <c r="AF823" s="2" t="s">
        <v>7891</v>
      </c>
      <c r="AG823" s="2" t="s">
        <v>7891</v>
      </c>
      <c r="AH823" s="2" t="s">
        <v>7891</v>
      </c>
      <c r="AI823" s="2" t="s">
        <v>7891</v>
      </c>
      <c r="AJ823" s="2" t="s">
        <v>7891</v>
      </c>
      <c r="AK823" s="2" t="s">
        <v>7891</v>
      </c>
      <c r="AL823" s="2" t="s">
        <v>7891</v>
      </c>
      <c r="AM823" s="2" t="s">
        <v>7891</v>
      </c>
      <c r="AN823" s="2" t="s">
        <v>7891</v>
      </c>
      <c r="AO823" s="2" t="s">
        <v>8123</v>
      </c>
      <c r="AP823" s="2" t="s">
        <v>8124</v>
      </c>
      <c r="AQ823" s="2" t="s">
        <v>7891</v>
      </c>
      <c r="AR823" s="2" t="s">
        <v>7891</v>
      </c>
      <c r="AS823" s="2" t="s">
        <v>7891</v>
      </c>
      <c r="AT823" s="2" t="s">
        <v>8125</v>
      </c>
      <c r="AU823" s="2">
        <v>2022</v>
      </c>
      <c r="AV823" s="2">
        <v>18</v>
      </c>
      <c r="AW823" s="2">
        <v>2</v>
      </c>
      <c r="AX823" s="2" t="s">
        <v>7891</v>
      </c>
      <c r="AY823" s="2" t="s">
        <v>7891</v>
      </c>
      <c r="AZ823" s="2" t="s">
        <v>7891</v>
      </c>
      <c r="BA823" s="2" t="s">
        <v>7891</v>
      </c>
      <c r="BB823" s="2">
        <v>81</v>
      </c>
      <c r="BC823" s="2">
        <v>91</v>
      </c>
      <c r="BD823" s="2" t="s">
        <v>7891</v>
      </c>
      <c r="BE823" s="2" t="s">
        <v>8126</v>
      </c>
      <c r="BF823" s="2" t="s">
        <v>7891</v>
      </c>
      <c r="BG823" s="2" t="s">
        <v>7975</v>
      </c>
      <c r="BH823" s="2" t="s">
        <v>7891</v>
      </c>
      <c r="BI823" s="2" t="s">
        <v>7891</v>
      </c>
      <c r="BJ823" s="2" t="s">
        <v>7891</v>
      </c>
      <c r="BK823" s="2" t="s">
        <v>7891</v>
      </c>
      <c r="BL823" s="2" t="s">
        <v>7891</v>
      </c>
      <c r="BM823" s="2">
        <v>35430960</v>
      </c>
      <c r="BN823" s="2" t="s">
        <v>7891</v>
      </c>
      <c r="BO823" s="2" t="s">
        <v>7891</v>
      </c>
      <c r="BP823" s="2" t="s">
        <v>7891</v>
      </c>
      <c r="BQ823" s="2" t="s">
        <v>7891</v>
      </c>
      <c r="BR823" s="2" t="s">
        <v>8127</v>
      </c>
    </row>
    <row r="824" spans="1:70" s="2" customFormat="1" ht="13" x14ac:dyDescent="0.3">
      <c r="A824" s="2" t="s">
        <v>3856</v>
      </c>
      <c r="B824" s="2" t="s">
        <v>2695</v>
      </c>
      <c r="C824" s="9">
        <v>2022</v>
      </c>
      <c r="D824" s="2" t="s">
        <v>2694</v>
      </c>
      <c r="E824" s="2" t="s">
        <v>2696</v>
      </c>
      <c r="F824" s="2" t="s">
        <v>2701</v>
      </c>
      <c r="G824" s="2" t="str">
        <f>"08950172"</f>
        <v>08950172</v>
      </c>
      <c r="I824" s="2" t="str">
        <f>"20211001"</f>
        <v>20211001</v>
      </c>
      <c r="J824" s="2">
        <v>33</v>
      </c>
      <c r="K824" s="2">
        <v>4</v>
      </c>
      <c r="L824" s="2">
        <v>314</v>
      </c>
      <c r="M824" s="2">
        <v>7</v>
      </c>
      <c r="N824" s="2" t="s">
        <v>2697</v>
      </c>
      <c r="O824" s="2" t="s">
        <v>2698</v>
      </c>
      <c r="P824" s="2" t="s">
        <v>2699</v>
      </c>
      <c r="Q824" s="2" t="s">
        <v>1495</v>
      </c>
      <c r="R824" s="2" t="s">
        <v>2700</v>
      </c>
      <c r="T824" s="2" t="s">
        <v>2701</v>
      </c>
      <c r="U824" s="2" t="s">
        <v>2702</v>
      </c>
    </row>
    <row r="825" spans="1:70" s="2" customFormat="1" ht="13" x14ac:dyDescent="0.3">
      <c r="A825" s="2" t="s">
        <v>11404</v>
      </c>
      <c r="B825" s="2" t="s">
        <v>8530</v>
      </c>
      <c r="C825" s="9" t="s">
        <v>7891</v>
      </c>
      <c r="D825" s="2" t="s">
        <v>5930</v>
      </c>
      <c r="E825" s="2" t="s">
        <v>8531</v>
      </c>
      <c r="U825" s="2" t="s">
        <v>7891</v>
      </c>
      <c r="V825" s="2" t="s">
        <v>8532</v>
      </c>
      <c r="W825" s="2" t="s">
        <v>7891</v>
      </c>
      <c r="X825" s="2" t="s">
        <v>7891</v>
      </c>
      <c r="Y825" s="2" t="s">
        <v>7891</v>
      </c>
      <c r="Z825" s="2" t="s">
        <v>7891</v>
      </c>
      <c r="AA825" s="2" t="s">
        <v>7891</v>
      </c>
      <c r="AB825" s="2" t="s">
        <v>8533</v>
      </c>
      <c r="AC825" s="2" t="s">
        <v>7891</v>
      </c>
      <c r="AD825" s="2" t="s">
        <v>7891</v>
      </c>
      <c r="AE825" s="2" t="s">
        <v>7891</v>
      </c>
      <c r="AF825" s="2" t="s">
        <v>7891</v>
      </c>
      <c r="AG825" s="2" t="s">
        <v>7891</v>
      </c>
      <c r="AH825" s="2" t="s">
        <v>7891</v>
      </c>
      <c r="AI825" s="2" t="s">
        <v>7891</v>
      </c>
      <c r="AJ825" s="2" t="s">
        <v>7891</v>
      </c>
      <c r="AK825" s="2" t="s">
        <v>7891</v>
      </c>
      <c r="AL825" s="2" t="s">
        <v>7891</v>
      </c>
      <c r="AM825" s="2" t="s">
        <v>7891</v>
      </c>
      <c r="AN825" s="2" t="s">
        <v>7891</v>
      </c>
      <c r="AO825" s="2" t="s">
        <v>8534</v>
      </c>
      <c r="AP825" s="2" t="s">
        <v>8535</v>
      </c>
      <c r="AQ825" s="2" t="s">
        <v>7891</v>
      </c>
      <c r="AR825" s="2" t="s">
        <v>7891</v>
      </c>
      <c r="AS825" s="2" t="s">
        <v>7891</v>
      </c>
      <c r="AT825" s="2" t="s">
        <v>8536</v>
      </c>
      <c r="AU825" s="2">
        <v>2022</v>
      </c>
      <c r="AV825" s="2">
        <v>31</v>
      </c>
      <c r="AW825" s="2">
        <v>3</v>
      </c>
      <c r="AX825" s="2" t="s">
        <v>7891</v>
      </c>
      <c r="AY825" s="2" t="s">
        <v>7891</v>
      </c>
      <c r="AZ825" s="2" t="s">
        <v>7891</v>
      </c>
      <c r="BA825" s="2" t="s">
        <v>7891</v>
      </c>
      <c r="BB825" s="2">
        <v>410</v>
      </c>
      <c r="BC825" s="2">
        <v>431</v>
      </c>
      <c r="BD825" s="2" t="s">
        <v>7891</v>
      </c>
      <c r="BE825" s="2" t="s">
        <v>5934</v>
      </c>
      <c r="BF825" s="2" t="s">
        <v>7891</v>
      </c>
      <c r="BG825" s="2" t="s">
        <v>8515</v>
      </c>
      <c r="BH825" s="2" t="s">
        <v>7891</v>
      </c>
      <c r="BI825" s="2" t="s">
        <v>7891</v>
      </c>
      <c r="BJ825" s="2" t="s">
        <v>7891</v>
      </c>
      <c r="BK825" s="2" t="s">
        <v>7891</v>
      </c>
      <c r="BL825" s="2" t="s">
        <v>7891</v>
      </c>
      <c r="BM825" s="2">
        <v>35068297</v>
      </c>
      <c r="BN825" s="2" t="s">
        <v>7891</v>
      </c>
      <c r="BO825" s="2" t="s">
        <v>7891</v>
      </c>
      <c r="BP825" s="2" t="s">
        <v>7891</v>
      </c>
      <c r="BQ825" s="2" t="s">
        <v>7891</v>
      </c>
      <c r="BR825" s="2" t="s">
        <v>8537</v>
      </c>
    </row>
    <row r="826" spans="1:70" s="2" customFormat="1" ht="13" x14ac:dyDescent="0.3">
      <c r="A826" s="2" t="s">
        <v>3856</v>
      </c>
      <c r="B826" s="2" t="s">
        <v>486</v>
      </c>
      <c r="C826" s="9">
        <v>2022</v>
      </c>
      <c r="D826" s="2" t="s">
        <v>3416</v>
      </c>
      <c r="E826" s="2" t="s">
        <v>487</v>
      </c>
      <c r="F826" s="2" t="s">
        <v>3419</v>
      </c>
      <c r="G826" s="2" t="str">
        <f>"02779536"</f>
        <v>02779536</v>
      </c>
      <c r="I826" s="2" t="str">
        <f>"20220101"</f>
        <v>20220101</v>
      </c>
      <c r="J826" s="2">
        <v>293</v>
      </c>
      <c r="N826" s="2" t="s">
        <v>3417</v>
      </c>
      <c r="O826" s="2" t="s">
        <v>488</v>
      </c>
      <c r="P826" s="2" t="s">
        <v>2124</v>
      </c>
      <c r="Q826" s="2" t="s">
        <v>1495</v>
      </c>
      <c r="R826" s="2" t="s">
        <v>3418</v>
      </c>
      <c r="T826" s="2" t="s">
        <v>3419</v>
      </c>
      <c r="U826" s="2" t="s">
        <v>3420</v>
      </c>
    </row>
    <row r="827" spans="1:70" s="2" customFormat="1" ht="13" x14ac:dyDescent="0.3">
      <c r="A827" s="2" t="s">
        <v>6816</v>
      </c>
      <c r="B827" s="2" t="s">
        <v>6600</v>
      </c>
      <c r="C827" s="9">
        <v>2020</v>
      </c>
      <c r="D827" s="2" t="s">
        <v>6599</v>
      </c>
      <c r="E827" s="2" t="s">
        <v>4600</v>
      </c>
      <c r="G827" s="2" t="s">
        <v>6601</v>
      </c>
      <c r="H827" s="2" t="s">
        <v>6602</v>
      </c>
      <c r="K827" s="11">
        <v>44176</v>
      </c>
      <c r="L827" s="2" t="s">
        <v>6603</v>
      </c>
      <c r="N827" s="2" t="s">
        <v>6604</v>
      </c>
    </row>
    <row r="828" spans="1:70" s="2" customFormat="1" ht="13" x14ac:dyDescent="0.3">
      <c r="A828" s="2" t="s">
        <v>11404</v>
      </c>
      <c r="B828" s="2" t="s">
        <v>8775</v>
      </c>
      <c r="C828" s="9" t="s">
        <v>7891</v>
      </c>
      <c r="D828" s="2" t="s">
        <v>8776</v>
      </c>
      <c r="E828" s="2" t="s">
        <v>8777</v>
      </c>
      <c r="U828" s="2" t="s">
        <v>7891</v>
      </c>
      <c r="V828" s="2" t="s">
        <v>8778</v>
      </c>
      <c r="W828" s="2" t="s">
        <v>7891</v>
      </c>
      <c r="X828" s="2" t="s">
        <v>7891</v>
      </c>
      <c r="Y828" s="2" t="s">
        <v>7891</v>
      </c>
      <c r="Z828" s="2" t="s">
        <v>7891</v>
      </c>
      <c r="AA828" s="2" t="s">
        <v>7891</v>
      </c>
      <c r="AB828" s="2" t="s">
        <v>7891</v>
      </c>
      <c r="AC828" s="2" t="s">
        <v>7891</v>
      </c>
      <c r="AD828" s="2" t="s">
        <v>7891</v>
      </c>
      <c r="AE828" s="2" t="s">
        <v>7891</v>
      </c>
      <c r="AF828" s="2" t="s">
        <v>7891</v>
      </c>
      <c r="AG828" s="2" t="s">
        <v>7891</v>
      </c>
      <c r="AH828" s="2" t="s">
        <v>7891</v>
      </c>
      <c r="AI828" s="2" t="s">
        <v>7891</v>
      </c>
      <c r="AJ828" s="2" t="s">
        <v>7891</v>
      </c>
      <c r="AK828" s="2" t="s">
        <v>7891</v>
      </c>
      <c r="AL828" s="2" t="s">
        <v>7891</v>
      </c>
      <c r="AM828" s="2" t="s">
        <v>7891</v>
      </c>
      <c r="AN828" s="2" t="s">
        <v>7891</v>
      </c>
      <c r="AO828" s="2" t="s">
        <v>7891</v>
      </c>
      <c r="AP828" s="2" t="s">
        <v>8779</v>
      </c>
      <c r="AQ828" s="2" t="s">
        <v>7891</v>
      </c>
      <c r="AR828" s="2" t="s">
        <v>7891</v>
      </c>
      <c r="AS828" s="2" t="s">
        <v>7891</v>
      </c>
      <c r="AT828" s="2" t="s">
        <v>8780</v>
      </c>
      <c r="AU828" s="2">
        <v>2021</v>
      </c>
      <c r="AV828" s="2">
        <v>21</v>
      </c>
      <c r="AW828" s="2">
        <v>1</v>
      </c>
      <c r="AX828" s="2" t="s">
        <v>7891</v>
      </c>
      <c r="AY828" s="2" t="s">
        <v>7891</v>
      </c>
      <c r="AZ828" s="2" t="s">
        <v>7891</v>
      </c>
      <c r="BA828" s="2" t="s">
        <v>7891</v>
      </c>
      <c r="BB828" s="2" t="s">
        <v>7891</v>
      </c>
      <c r="BC828" s="2" t="s">
        <v>7891</v>
      </c>
      <c r="BD828" s="2">
        <v>599</v>
      </c>
      <c r="BE828" s="2" t="s">
        <v>8781</v>
      </c>
      <c r="BF828" s="2" t="s">
        <v>7891</v>
      </c>
      <c r="BG828" s="2" t="s">
        <v>7891</v>
      </c>
      <c r="BH828" s="2" t="s">
        <v>7891</v>
      </c>
      <c r="BI828" s="2" t="s">
        <v>7891</v>
      </c>
      <c r="BJ828" s="2" t="s">
        <v>7891</v>
      </c>
      <c r="BK828" s="2" t="s">
        <v>7891</v>
      </c>
      <c r="BL828" s="2" t="s">
        <v>7891</v>
      </c>
      <c r="BM828" s="2">
        <v>34865636</v>
      </c>
      <c r="BN828" s="2" t="s">
        <v>7891</v>
      </c>
      <c r="BO828" s="2" t="s">
        <v>7891</v>
      </c>
      <c r="BP828" s="2" t="s">
        <v>7891</v>
      </c>
      <c r="BQ828" s="2" t="s">
        <v>7891</v>
      </c>
      <c r="BR828" s="2" t="s">
        <v>8782</v>
      </c>
    </row>
    <row r="829" spans="1:70" s="2" customFormat="1" ht="13" x14ac:dyDescent="0.3">
      <c r="A829" s="2" t="s">
        <v>6816</v>
      </c>
      <c r="B829" s="2" t="s">
        <v>4486</v>
      </c>
      <c r="C829" s="9">
        <v>2021</v>
      </c>
      <c r="D829" s="2" t="s">
        <v>4485</v>
      </c>
      <c r="E829" s="2" t="s">
        <v>4489</v>
      </c>
      <c r="G829" s="2" t="s">
        <v>4487</v>
      </c>
      <c r="H829" s="2" t="s">
        <v>4488</v>
      </c>
      <c r="K829" s="11">
        <v>44117</v>
      </c>
      <c r="L829" s="2" t="s">
        <v>4490</v>
      </c>
      <c r="N829" s="2" t="s">
        <v>4491</v>
      </c>
    </row>
    <row r="830" spans="1:70" s="2" customFormat="1" ht="13" x14ac:dyDescent="0.3">
      <c r="A830" s="2" t="s">
        <v>3856</v>
      </c>
      <c r="B830" s="2" t="s">
        <v>2666</v>
      </c>
      <c r="C830" s="9">
        <v>2021</v>
      </c>
      <c r="D830" s="2" t="s">
        <v>2665</v>
      </c>
      <c r="E830" s="2" t="s">
        <v>2237</v>
      </c>
      <c r="F830" s="2" t="s">
        <v>2670</v>
      </c>
      <c r="G830" s="2" t="str">
        <f>"02785846"</f>
        <v>02785846</v>
      </c>
      <c r="I830" s="2" t="str">
        <f>"20220110"</f>
        <v>20220110</v>
      </c>
      <c r="J830" s="2">
        <v>112</v>
      </c>
      <c r="N830" s="2" t="s">
        <v>2667</v>
      </c>
      <c r="O830" s="2" t="s">
        <v>2668</v>
      </c>
      <c r="P830" s="2" t="s">
        <v>2124</v>
      </c>
      <c r="Q830" s="2" t="s">
        <v>1495</v>
      </c>
      <c r="R830" s="2" t="s">
        <v>2669</v>
      </c>
      <c r="T830" s="2" t="s">
        <v>2670</v>
      </c>
      <c r="U830" s="2" t="s">
        <v>2671</v>
      </c>
    </row>
    <row r="831" spans="1:70" s="2" customFormat="1" ht="13" x14ac:dyDescent="0.3">
      <c r="A831" s="2" t="s">
        <v>11404</v>
      </c>
      <c r="B831" s="2" t="s">
        <v>8670</v>
      </c>
      <c r="C831" s="9" t="s">
        <v>7891</v>
      </c>
      <c r="D831" s="2" t="s">
        <v>8671</v>
      </c>
      <c r="E831" s="2" t="s">
        <v>8672</v>
      </c>
      <c r="U831" s="2" t="s">
        <v>7891</v>
      </c>
      <c r="V831" s="2" t="s">
        <v>8673</v>
      </c>
      <c r="W831" s="2" t="s">
        <v>7891</v>
      </c>
      <c r="X831" s="2" t="s">
        <v>7891</v>
      </c>
      <c r="Y831" s="2" t="s">
        <v>7891</v>
      </c>
      <c r="Z831" s="2" t="s">
        <v>7891</v>
      </c>
      <c r="AA831" s="2" t="s">
        <v>7891</v>
      </c>
      <c r="AB831" s="2" t="s">
        <v>7891</v>
      </c>
      <c r="AC831" s="2" t="s">
        <v>7891</v>
      </c>
      <c r="AD831" s="2" t="s">
        <v>7891</v>
      </c>
      <c r="AE831" s="2" t="s">
        <v>7891</v>
      </c>
      <c r="AF831" s="2" t="s">
        <v>7891</v>
      </c>
      <c r="AG831" s="2" t="s">
        <v>7891</v>
      </c>
      <c r="AH831" s="2" t="s">
        <v>7891</v>
      </c>
      <c r="AI831" s="2" t="s">
        <v>7891</v>
      </c>
      <c r="AJ831" s="2" t="s">
        <v>7891</v>
      </c>
      <c r="AK831" s="2" t="s">
        <v>7891</v>
      </c>
      <c r="AL831" s="2" t="s">
        <v>7891</v>
      </c>
      <c r="AM831" s="2" t="s">
        <v>7891</v>
      </c>
      <c r="AN831" s="2" t="s">
        <v>7891</v>
      </c>
      <c r="AO831" s="2" t="s">
        <v>8674</v>
      </c>
      <c r="AP831" s="2" t="s">
        <v>7891</v>
      </c>
      <c r="AQ831" s="2" t="s">
        <v>7891</v>
      </c>
      <c r="AR831" s="2" t="s">
        <v>7891</v>
      </c>
      <c r="AS831" s="2" t="s">
        <v>7891</v>
      </c>
      <c r="AT831" s="2" t="s">
        <v>7891</v>
      </c>
      <c r="AU831" s="2">
        <v>2022</v>
      </c>
      <c r="AV831" s="2" t="s">
        <v>7891</v>
      </c>
      <c r="AW831" s="2">
        <v>17</v>
      </c>
      <c r="AX831" s="2" t="s">
        <v>7891</v>
      </c>
      <c r="AY831" s="2" t="s">
        <v>7891</v>
      </c>
      <c r="AZ831" s="2" t="s">
        <v>7891</v>
      </c>
      <c r="BA831" s="2" t="s">
        <v>7891</v>
      </c>
      <c r="BB831" s="2">
        <v>79</v>
      </c>
      <c r="BC831" s="2">
        <v>97</v>
      </c>
      <c r="BD831" s="2" t="s">
        <v>7891</v>
      </c>
      <c r="BE831" s="2" t="s">
        <v>8675</v>
      </c>
      <c r="BF831" s="2" t="s">
        <v>7891</v>
      </c>
      <c r="BG831" s="2" t="s">
        <v>7891</v>
      </c>
      <c r="BH831" s="2" t="s">
        <v>7891</v>
      </c>
      <c r="BI831" s="2" t="s">
        <v>7891</v>
      </c>
      <c r="BJ831" s="2" t="s">
        <v>7891</v>
      </c>
      <c r="BK831" s="2" t="s">
        <v>7891</v>
      </c>
      <c r="BL831" s="2" t="s">
        <v>7891</v>
      </c>
      <c r="BM831" s="2" t="s">
        <v>7891</v>
      </c>
      <c r="BN831" s="2" t="s">
        <v>7891</v>
      </c>
      <c r="BO831" s="2" t="s">
        <v>7891</v>
      </c>
      <c r="BP831" s="2" t="s">
        <v>7891</v>
      </c>
      <c r="BQ831" s="2" t="s">
        <v>7891</v>
      </c>
      <c r="BR831" s="2" t="s">
        <v>8676</v>
      </c>
    </row>
    <row r="832" spans="1:70" s="2" customFormat="1" ht="13" x14ac:dyDescent="0.3">
      <c r="A832" s="2" t="s">
        <v>1827</v>
      </c>
      <c r="B832" s="2" t="s">
        <v>995</v>
      </c>
      <c r="C832" s="10" t="str">
        <f>"2021"</f>
        <v>2021</v>
      </c>
      <c r="D832" s="2" t="s">
        <v>994</v>
      </c>
      <c r="E832" s="2" t="s">
        <v>996</v>
      </c>
      <c r="F832" s="2" t="s">
        <v>999</v>
      </c>
      <c r="G832" s="2" t="str">
        <f>"14784726"</f>
        <v>14784726</v>
      </c>
      <c r="I832" s="2" t="str">
        <f>"2021"</f>
        <v>2021</v>
      </c>
      <c r="J832" s="2">
        <v>5</v>
      </c>
      <c r="K832" s="2">
        <v>4</v>
      </c>
      <c r="L832" s="2">
        <v>40</v>
      </c>
      <c r="M832" s="2">
        <v>9</v>
      </c>
      <c r="N832" s="2">
        <v>148968446</v>
      </c>
      <c r="O832" s="2" t="s">
        <v>997</v>
      </c>
      <c r="P832" s="2" t="s">
        <v>998</v>
      </c>
      <c r="Q832" s="2" t="s">
        <v>467</v>
      </c>
      <c r="U832" s="2" t="s">
        <v>1000</v>
      </c>
    </row>
    <row r="833" spans="1:70" s="2" customFormat="1" ht="13" x14ac:dyDescent="0.3">
      <c r="A833" s="2" t="s">
        <v>6816</v>
      </c>
      <c r="B833" s="2" t="s">
        <v>5273</v>
      </c>
      <c r="C833" s="9">
        <v>2021</v>
      </c>
      <c r="D833" s="2" t="s">
        <v>5272</v>
      </c>
      <c r="E833" s="2" t="s">
        <v>5276</v>
      </c>
      <c r="G833" s="2" t="s">
        <v>5274</v>
      </c>
      <c r="H833" s="2" t="s">
        <v>5275</v>
      </c>
      <c r="K833" s="11">
        <v>44305</v>
      </c>
      <c r="N833" s="2" t="s">
        <v>5277</v>
      </c>
    </row>
    <row r="834" spans="1:70" s="2" customFormat="1" ht="13" x14ac:dyDescent="0.3">
      <c r="A834" s="2" t="s">
        <v>3856</v>
      </c>
      <c r="B834" s="2" t="s">
        <v>3842</v>
      </c>
      <c r="C834" s="9">
        <v>2020</v>
      </c>
      <c r="D834" s="2" t="s">
        <v>3841</v>
      </c>
      <c r="E834" s="2" t="s">
        <v>3843</v>
      </c>
      <c r="F834" s="2" t="s">
        <v>3847</v>
      </c>
      <c r="G834" s="2" t="str">
        <f>"13524658"</f>
        <v>13524658</v>
      </c>
      <c r="I834" s="2" t="str">
        <f>"20201101"</f>
        <v>20201101</v>
      </c>
      <c r="J834" s="2">
        <v>48</v>
      </c>
      <c r="K834" s="2">
        <v>6</v>
      </c>
      <c r="L834" s="2">
        <v>631</v>
      </c>
      <c r="M834" s="2">
        <v>15</v>
      </c>
      <c r="N834" s="2" t="s">
        <v>3844</v>
      </c>
      <c r="O834" s="2" t="s">
        <v>3845</v>
      </c>
      <c r="P834" s="2" t="s">
        <v>466</v>
      </c>
      <c r="Q834" s="2" t="s">
        <v>1495</v>
      </c>
      <c r="R834" s="2" t="s">
        <v>3846</v>
      </c>
      <c r="T834" s="2" t="s">
        <v>3847</v>
      </c>
      <c r="U834" s="2" t="s">
        <v>3848</v>
      </c>
    </row>
    <row r="835" spans="1:70" s="2" customFormat="1" ht="13" x14ac:dyDescent="0.3">
      <c r="A835" s="2" t="s">
        <v>7505</v>
      </c>
      <c r="B835" s="2" t="s">
        <v>7445</v>
      </c>
      <c r="C835" s="9">
        <v>2021</v>
      </c>
      <c r="D835" s="2" t="s">
        <v>6887</v>
      </c>
      <c r="E835" s="2" t="s">
        <v>6891</v>
      </c>
      <c r="G835" s="2">
        <v>60</v>
      </c>
      <c r="H835" s="2">
        <v>8</v>
      </c>
      <c r="J835" s="2">
        <v>584</v>
      </c>
      <c r="K835" s="2">
        <v>596</v>
      </c>
      <c r="M835" s="2">
        <v>1</v>
      </c>
      <c r="N835" s="2" t="s">
        <v>6894</v>
      </c>
      <c r="O835" s="2" t="s">
        <v>7446</v>
      </c>
      <c r="P835" s="2" t="s">
        <v>467</v>
      </c>
      <c r="Q835" s="2" t="s">
        <v>7218</v>
      </c>
      <c r="R835" s="2" t="s">
        <v>7355</v>
      </c>
      <c r="S835" s="2" t="s">
        <v>7219</v>
      </c>
      <c r="T835" s="2" t="s">
        <v>7447</v>
      </c>
    </row>
    <row r="836" spans="1:70" s="2" customFormat="1" ht="13" x14ac:dyDescent="0.3">
      <c r="A836" s="2" t="s">
        <v>7323</v>
      </c>
      <c r="B836" s="2" t="s">
        <v>7311</v>
      </c>
      <c r="C836" s="9">
        <v>2021</v>
      </c>
      <c r="D836" s="2" t="s">
        <v>7312</v>
      </c>
      <c r="E836" s="2" t="s">
        <v>7313</v>
      </c>
      <c r="G836" s="2">
        <v>17</v>
      </c>
      <c r="H836" s="2">
        <v>4</v>
      </c>
      <c r="J836" s="2">
        <v>22</v>
      </c>
      <c r="K836" s="2">
        <v>29</v>
      </c>
      <c r="N836" s="2" t="s">
        <v>7314</v>
      </c>
      <c r="O836" s="2" t="s">
        <v>7315</v>
      </c>
      <c r="P836" s="2" t="s">
        <v>467</v>
      </c>
      <c r="Q836" s="2" t="s">
        <v>7218</v>
      </c>
      <c r="S836" s="2" t="s">
        <v>7219</v>
      </c>
      <c r="T836" s="2" t="s">
        <v>7316</v>
      </c>
    </row>
    <row r="837" spans="1:70" s="2" customFormat="1" ht="13" x14ac:dyDescent="0.3">
      <c r="A837" s="2" t="s">
        <v>6816</v>
      </c>
      <c r="B837" s="2" t="s">
        <v>5953</v>
      </c>
      <c r="C837" s="9">
        <v>2021</v>
      </c>
      <c r="D837" s="2" t="s">
        <v>5952</v>
      </c>
      <c r="E837" s="2" t="s">
        <v>4137</v>
      </c>
      <c r="G837" s="2" t="s">
        <v>5954</v>
      </c>
      <c r="H837" s="2" t="s">
        <v>5955</v>
      </c>
      <c r="K837" s="11">
        <v>44349</v>
      </c>
      <c r="L837" s="2" t="s">
        <v>5956</v>
      </c>
      <c r="N837" s="2" t="s">
        <v>5957</v>
      </c>
    </row>
    <row r="838" spans="1:70" s="2" customFormat="1" ht="13" x14ac:dyDescent="0.3">
      <c r="A838" s="2" t="s">
        <v>11404</v>
      </c>
      <c r="B838" s="2" t="s">
        <v>11036</v>
      </c>
      <c r="C838" s="9" t="s">
        <v>7891</v>
      </c>
      <c r="D838" s="2" t="s">
        <v>11037</v>
      </c>
      <c r="E838" s="2" t="s">
        <v>11038</v>
      </c>
      <c r="U838" s="2" t="s">
        <v>7891</v>
      </c>
      <c r="V838" s="2" t="s">
        <v>11039</v>
      </c>
      <c r="W838" s="2" t="s">
        <v>7891</v>
      </c>
      <c r="X838" s="2" t="s">
        <v>7891</v>
      </c>
      <c r="Y838" s="2" t="s">
        <v>7891</v>
      </c>
      <c r="Z838" s="2" t="s">
        <v>7891</v>
      </c>
      <c r="AA838" s="2" t="s">
        <v>11040</v>
      </c>
      <c r="AB838" s="2" t="s">
        <v>11041</v>
      </c>
      <c r="AC838" s="2" t="s">
        <v>7891</v>
      </c>
      <c r="AD838" s="2" t="s">
        <v>7891</v>
      </c>
      <c r="AE838" s="2" t="s">
        <v>7891</v>
      </c>
      <c r="AF838" s="2" t="s">
        <v>7891</v>
      </c>
      <c r="AG838" s="2" t="s">
        <v>7891</v>
      </c>
      <c r="AH838" s="2" t="s">
        <v>7891</v>
      </c>
      <c r="AI838" s="2" t="s">
        <v>7891</v>
      </c>
      <c r="AJ838" s="2" t="s">
        <v>7891</v>
      </c>
      <c r="AK838" s="2" t="s">
        <v>7891</v>
      </c>
      <c r="AL838" s="2" t="s">
        <v>7891</v>
      </c>
      <c r="AM838" s="2" t="s">
        <v>7891</v>
      </c>
      <c r="AN838" s="2" t="s">
        <v>7891</v>
      </c>
      <c r="AO838" s="2" t="s">
        <v>11042</v>
      </c>
      <c r="AP838" s="2" t="s">
        <v>11043</v>
      </c>
      <c r="AQ838" s="2" t="s">
        <v>7891</v>
      </c>
      <c r="AR838" s="2" t="s">
        <v>7891</v>
      </c>
      <c r="AS838" s="2" t="s">
        <v>7891</v>
      </c>
      <c r="AT838" s="2" t="s">
        <v>8907</v>
      </c>
      <c r="AU838" s="2">
        <v>2020</v>
      </c>
      <c r="AV838" s="2">
        <v>29</v>
      </c>
      <c r="AW838" s="2">
        <v>11</v>
      </c>
      <c r="AX838" s="2" t="s">
        <v>7891</v>
      </c>
      <c r="AY838" s="2" t="s">
        <v>7891</v>
      </c>
      <c r="AZ838" s="2" t="s">
        <v>7891</v>
      </c>
      <c r="BA838" s="2" t="s">
        <v>7891</v>
      </c>
      <c r="BB838" s="2">
        <v>2230</v>
      </c>
      <c r="BC838" s="2">
        <v>2234</v>
      </c>
      <c r="BD838" s="2" t="s">
        <v>7891</v>
      </c>
      <c r="BE838" s="2" t="s">
        <v>11044</v>
      </c>
      <c r="BF838" s="2" t="s">
        <v>7891</v>
      </c>
      <c r="BG838" s="2" t="s">
        <v>7891</v>
      </c>
      <c r="BH838" s="2" t="s">
        <v>7891</v>
      </c>
      <c r="BI838" s="2" t="s">
        <v>7891</v>
      </c>
      <c r="BJ838" s="2" t="s">
        <v>7891</v>
      </c>
      <c r="BK838" s="2" t="s">
        <v>7891</v>
      </c>
      <c r="BL838" s="2" t="s">
        <v>7891</v>
      </c>
      <c r="BM838" s="2">
        <v>33087343</v>
      </c>
      <c r="BN838" s="2" t="s">
        <v>7891</v>
      </c>
      <c r="BO838" s="2" t="s">
        <v>7891</v>
      </c>
      <c r="BP838" s="2" t="s">
        <v>7891</v>
      </c>
      <c r="BQ838" s="2" t="s">
        <v>7891</v>
      </c>
      <c r="BR838" s="2" t="s">
        <v>11045</v>
      </c>
    </row>
    <row r="839" spans="1:70" s="2" customFormat="1" ht="13" x14ac:dyDescent="0.3">
      <c r="A839" s="2" t="s">
        <v>3856</v>
      </c>
      <c r="B839" s="2" t="s">
        <v>1632</v>
      </c>
      <c r="C839" s="9">
        <v>2020</v>
      </c>
      <c r="D839" s="2" t="s">
        <v>3636</v>
      </c>
      <c r="E839" s="2" t="s">
        <v>592</v>
      </c>
      <c r="F839" s="2" t="s">
        <v>3639</v>
      </c>
      <c r="G839" s="2" t="str">
        <f>"01650327"</f>
        <v>01650327</v>
      </c>
      <c r="I839" s="2" t="str">
        <f>"20210115"</f>
        <v>20210115</v>
      </c>
      <c r="J839" s="2">
        <v>279</v>
      </c>
      <c r="L839" s="2">
        <v>380</v>
      </c>
      <c r="M839" s="2">
        <v>8</v>
      </c>
      <c r="N839" s="2" t="s">
        <v>3637</v>
      </c>
      <c r="O839" s="2" t="s">
        <v>1633</v>
      </c>
      <c r="P839" s="2" t="s">
        <v>2124</v>
      </c>
      <c r="Q839" s="2" t="s">
        <v>1495</v>
      </c>
      <c r="R839" s="2" t="s">
        <v>3638</v>
      </c>
      <c r="T839" s="2" t="s">
        <v>3639</v>
      </c>
      <c r="U839" s="2" t="s">
        <v>3640</v>
      </c>
    </row>
    <row r="840" spans="1:70" s="2" customFormat="1" ht="13" x14ac:dyDescent="0.3">
      <c r="A840" s="2" t="s">
        <v>7323</v>
      </c>
      <c r="B840" s="2" t="s">
        <v>7291</v>
      </c>
      <c r="C840" s="9">
        <v>2021</v>
      </c>
      <c r="D840" s="2" t="s">
        <v>7292</v>
      </c>
      <c r="E840" s="2" t="s">
        <v>7293</v>
      </c>
      <c r="G840" s="2">
        <v>32</v>
      </c>
      <c r="I840" s="2">
        <v>100728</v>
      </c>
      <c r="N840" s="2" t="s">
        <v>7294</v>
      </c>
      <c r="O840" s="2" t="s">
        <v>7295</v>
      </c>
      <c r="P840" s="2" t="s">
        <v>7275</v>
      </c>
      <c r="Q840" s="2" t="s">
        <v>7218</v>
      </c>
      <c r="R840" s="2" t="s">
        <v>7266</v>
      </c>
      <c r="S840" s="2" t="s">
        <v>7219</v>
      </c>
      <c r="T840" s="2" t="s">
        <v>7296</v>
      </c>
    </row>
    <row r="841" spans="1:70" s="2" customFormat="1" ht="13" x14ac:dyDescent="0.3">
      <c r="A841" s="2" t="s">
        <v>11408</v>
      </c>
      <c r="B841" s="2" t="s">
        <v>9801</v>
      </c>
      <c r="C841" s="9" t="s">
        <v>7891</v>
      </c>
      <c r="D841" s="2" t="s">
        <v>4236</v>
      </c>
      <c r="E841" s="2" t="s">
        <v>8255</v>
      </c>
      <c r="U841" s="2" t="s">
        <v>7891</v>
      </c>
      <c r="V841" s="2" t="s">
        <v>9802</v>
      </c>
      <c r="W841" s="2" t="s">
        <v>7891</v>
      </c>
      <c r="X841" s="2" t="s">
        <v>7891</v>
      </c>
      <c r="Y841" s="2" t="s">
        <v>7891</v>
      </c>
      <c r="Z841" s="2" t="s">
        <v>7891</v>
      </c>
      <c r="AA841" s="2" t="s">
        <v>7891</v>
      </c>
      <c r="AB841" s="2" t="s">
        <v>9803</v>
      </c>
      <c r="AC841" s="2" t="s">
        <v>7891</v>
      </c>
      <c r="AD841" s="2" t="s">
        <v>7891</v>
      </c>
      <c r="AE841" s="2" t="s">
        <v>7891</v>
      </c>
      <c r="AF841" s="2" t="s">
        <v>7891</v>
      </c>
      <c r="AG841" s="2" t="s">
        <v>7891</v>
      </c>
      <c r="AH841" s="2" t="s">
        <v>7891</v>
      </c>
      <c r="AI841" s="2" t="s">
        <v>7891</v>
      </c>
      <c r="AJ841" s="2" t="s">
        <v>7891</v>
      </c>
      <c r="AK841" s="2" t="s">
        <v>7891</v>
      </c>
      <c r="AL841" s="2" t="s">
        <v>7891</v>
      </c>
      <c r="AM841" s="2" t="s">
        <v>7891</v>
      </c>
      <c r="AN841" s="2" t="s">
        <v>7891</v>
      </c>
      <c r="AO841" s="2" t="s">
        <v>8259</v>
      </c>
      <c r="AP841" s="2" t="s">
        <v>7891</v>
      </c>
      <c r="AQ841" s="2" t="s">
        <v>7891</v>
      </c>
      <c r="AR841" s="2" t="s">
        <v>7891</v>
      </c>
      <c r="AS841" s="2" t="s">
        <v>7891</v>
      </c>
      <c r="AT841" s="2" t="s">
        <v>9804</v>
      </c>
      <c r="AU841" s="2">
        <v>2021</v>
      </c>
      <c r="AV841" s="2">
        <v>12</v>
      </c>
      <c r="AW841" s="2" t="s">
        <v>7891</v>
      </c>
      <c r="AX841" s="2" t="s">
        <v>7891</v>
      </c>
      <c r="AY841" s="2" t="s">
        <v>7891</v>
      </c>
      <c r="AZ841" s="2" t="s">
        <v>7891</v>
      </c>
      <c r="BA841" s="2" t="s">
        <v>7891</v>
      </c>
      <c r="BB841" s="2" t="s">
        <v>7891</v>
      </c>
      <c r="BC841" s="2" t="s">
        <v>7891</v>
      </c>
      <c r="BD841" s="2">
        <v>662885</v>
      </c>
      <c r="BE841" s="2" t="s">
        <v>4242</v>
      </c>
      <c r="BF841" s="2" t="s">
        <v>7891</v>
      </c>
      <c r="BG841" s="2" t="s">
        <v>7891</v>
      </c>
      <c r="BH841" s="2" t="s">
        <v>7891</v>
      </c>
      <c r="BI841" s="2" t="s">
        <v>7891</v>
      </c>
      <c r="BJ841" s="2" t="s">
        <v>7891</v>
      </c>
      <c r="BK841" s="2" t="s">
        <v>7891</v>
      </c>
      <c r="BL841" s="2" t="s">
        <v>7891</v>
      </c>
      <c r="BM841" s="2">
        <v>34079485</v>
      </c>
      <c r="BN841" s="2" t="s">
        <v>7891</v>
      </c>
      <c r="BO841" s="2" t="s">
        <v>7891</v>
      </c>
      <c r="BP841" s="2" t="s">
        <v>7891</v>
      </c>
      <c r="BQ841" s="2" t="s">
        <v>7891</v>
      </c>
      <c r="BR841" s="2" t="s">
        <v>9805</v>
      </c>
    </row>
    <row r="842" spans="1:70" s="2" customFormat="1" ht="13" x14ac:dyDescent="0.3">
      <c r="A842" s="2" t="s">
        <v>7505</v>
      </c>
      <c r="B842" s="2" t="s">
        <v>7410</v>
      </c>
      <c r="C842" s="9">
        <v>2021</v>
      </c>
      <c r="D842" s="2" t="s">
        <v>7411</v>
      </c>
      <c r="E842" s="2" t="s">
        <v>6850</v>
      </c>
      <c r="G842" s="2">
        <v>26</v>
      </c>
      <c r="H842" s="2">
        <v>22</v>
      </c>
      <c r="I842" s="2">
        <v>6785</v>
      </c>
      <c r="N842" s="2" t="s">
        <v>6852</v>
      </c>
      <c r="O842" s="2" t="s">
        <v>7412</v>
      </c>
      <c r="P842" s="2" t="s">
        <v>467</v>
      </c>
      <c r="Q842" s="2" t="s">
        <v>7218</v>
      </c>
      <c r="R842" s="2" t="s">
        <v>7266</v>
      </c>
      <c r="S842" s="2" t="s">
        <v>7219</v>
      </c>
      <c r="T842" s="2" t="s">
        <v>7413</v>
      </c>
    </row>
    <row r="843" spans="1:70" s="2" customFormat="1" ht="13" x14ac:dyDescent="0.3">
      <c r="A843" s="2" t="s">
        <v>3858</v>
      </c>
      <c r="B843" s="2" t="s">
        <v>2443</v>
      </c>
      <c r="C843" s="9">
        <v>2021</v>
      </c>
      <c r="D843" s="2" t="s">
        <v>2442</v>
      </c>
      <c r="E843" s="2" t="s">
        <v>2444</v>
      </c>
      <c r="F843" s="2" t="s">
        <v>2447</v>
      </c>
      <c r="G843" s="2" t="str">
        <f>"10810730"</f>
        <v>10810730</v>
      </c>
      <c r="I843" s="2" t="str">
        <f>"20210814"</f>
        <v>20210814</v>
      </c>
      <c r="N843" s="2" t="s">
        <v>2445</v>
      </c>
      <c r="O843" s="2" t="s">
        <v>2446</v>
      </c>
      <c r="P843" s="2" t="s">
        <v>2118</v>
      </c>
      <c r="Q843" s="2" t="s">
        <v>2054</v>
      </c>
      <c r="R843" s="2" t="s">
        <v>2055</v>
      </c>
      <c r="T843" s="2" t="s">
        <v>2447</v>
      </c>
      <c r="U843" s="2" t="s">
        <v>2448</v>
      </c>
    </row>
    <row r="844" spans="1:70" s="2" customFormat="1" ht="13" x14ac:dyDescent="0.3">
      <c r="A844" s="2" t="s">
        <v>3856</v>
      </c>
      <c r="B844" s="2" t="s">
        <v>2785</v>
      </c>
      <c r="C844" s="9">
        <v>2020</v>
      </c>
      <c r="D844" s="2" t="s">
        <v>2784</v>
      </c>
      <c r="E844" s="2" t="s">
        <v>2786</v>
      </c>
      <c r="F844" s="2" t="s">
        <v>2790</v>
      </c>
      <c r="G844" s="2" t="str">
        <f>"08822689"</f>
        <v>08822689</v>
      </c>
      <c r="I844" s="2" t="str">
        <f>"20210601"</f>
        <v>20210601</v>
      </c>
      <c r="J844" s="2">
        <v>43</v>
      </c>
      <c r="K844" s="2">
        <v>2</v>
      </c>
      <c r="L844" s="2">
        <v>227</v>
      </c>
      <c r="M844" s="2">
        <v>13</v>
      </c>
      <c r="N844" s="2" t="s">
        <v>2787</v>
      </c>
      <c r="O844" s="2" t="s">
        <v>2788</v>
      </c>
      <c r="P844" s="2" t="s">
        <v>2108</v>
      </c>
      <c r="Q844" s="2" t="s">
        <v>1495</v>
      </c>
      <c r="R844" s="2" t="s">
        <v>2789</v>
      </c>
      <c r="T844" s="2" t="s">
        <v>2790</v>
      </c>
      <c r="U844" s="2" t="s">
        <v>2791</v>
      </c>
    </row>
    <row r="845" spans="1:70" s="2" customFormat="1" ht="13" x14ac:dyDescent="0.3">
      <c r="A845" s="2" t="s">
        <v>3856</v>
      </c>
      <c r="B845" s="2" t="s">
        <v>3661</v>
      </c>
      <c r="C845" s="9">
        <v>2021</v>
      </c>
      <c r="D845" s="2" t="s">
        <v>3660</v>
      </c>
      <c r="E845" s="2" t="s">
        <v>2034</v>
      </c>
      <c r="F845" s="2" t="s">
        <v>3665</v>
      </c>
      <c r="G845" s="2" t="str">
        <f>"04194217"</f>
        <v>04194217</v>
      </c>
      <c r="H845" s="2" t="str">
        <f>"9798744432416"</f>
        <v>9798744432416</v>
      </c>
      <c r="I845" s="2" t="str">
        <f>"20220101"</f>
        <v>20220101</v>
      </c>
      <c r="J845" s="2">
        <v>83</v>
      </c>
      <c r="K845" s="2" t="s">
        <v>3662</v>
      </c>
      <c r="N845" s="2" t="s">
        <v>3663</v>
      </c>
      <c r="P845" s="2" t="s">
        <v>2037</v>
      </c>
      <c r="Q845" s="2" t="s">
        <v>2038</v>
      </c>
      <c r="R845" s="2" t="s">
        <v>3664</v>
      </c>
      <c r="T845" s="2" t="s">
        <v>3665</v>
      </c>
      <c r="U845" s="2" t="s">
        <v>3666</v>
      </c>
    </row>
    <row r="846" spans="1:70" s="2" customFormat="1" ht="13" x14ac:dyDescent="0.3">
      <c r="A846" s="2" t="s">
        <v>323</v>
      </c>
      <c r="B846" s="2" t="s">
        <v>281</v>
      </c>
      <c r="C846" s="6">
        <v>2020</v>
      </c>
      <c r="D846" s="2" t="s">
        <v>279</v>
      </c>
      <c r="E846" s="2" t="s">
        <v>288</v>
      </c>
      <c r="F846" s="2" t="s">
        <v>280</v>
      </c>
      <c r="G846" s="2" t="s">
        <v>282</v>
      </c>
      <c r="H846" s="2" t="s">
        <v>283</v>
      </c>
      <c r="I846" s="2" t="s">
        <v>14</v>
      </c>
      <c r="J846" s="2" t="s">
        <v>284</v>
      </c>
      <c r="L846" s="2" t="s">
        <v>285</v>
      </c>
      <c r="M846" s="2" t="s">
        <v>89</v>
      </c>
      <c r="N846" s="2" t="s">
        <v>18</v>
      </c>
      <c r="O846" s="2" t="s">
        <v>18</v>
      </c>
      <c r="P846" s="2" t="s">
        <v>286</v>
      </c>
      <c r="Q846" s="2" t="s">
        <v>183</v>
      </c>
      <c r="R846" s="2" t="s">
        <v>287</v>
      </c>
      <c r="T846" s="2" t="s">
        <v>23</v>
      </c>
      <c r="U846" s="2" t="s">
        <v>289</v>
      </c>
      <c r="V846" s="2" t="s">
        <v>290</v>
      </c>
      <c r="W846" s="2" t="s">
        <v>291</v>
      </c>
      <c r="Y846" s="2" t="s">
        <v>292</v>
      </c>
      <c r="Z846" s="2" t="s">
        <v>293</v>
      </c>
      <c r="AA846" s="2" t="s">
        <v>291</v>
      </c>
      <c r="AB846" s="2" t="s">
        <v>294</v>
      </c>
      <c r="AC846" s="2" t="s">
        <v>30</v>
      </c>
    </row>
    <row r="847" spans="1:70" s="2" customFormat="1" ht="13" x14ac:dyDescent="0.3">
      <c r="A847" s="2" t="s">
        <v>1827</v>
      </c>
      <c r="B847" s="2" t="s">
        <v>1240</v>
      </c>
      <c r="C847" s="10" t="str">
        <f>"2020"</f>
        <v>2020</v>
      </c>
      <c r="D847" s="2" t="s">
        <v>1239</v>
      </c>
      <c r="E847" s="2" t="s">
        <v>1241</v>
      </c>
      <c r="G847" s="2" t="str">
        <f>"08858195"</f>
        <v>08858195</v>
      </c>
      <c r="I847" s="2" t="str">
        <f>"2020"</f>
        <v>2020</v>
      </c>
      <c r="J847" s="2">
        <v>35</v>
      </c>
      <c r="K847" s="2">
        <v>6</v>
      </c>
      <c r="L847" s="2">
        <v>1149</v>
      </c>
      <c r="M847" s="2">
        <v>9</v>
      </c>
      <c r="N847" s="2">
        <v>147103790</v>
      </c>
      <c r="O847" s="2" t="s">
        <v>1242</v>
      </c>
      <c r="P847" s="2" t="s">
        <v>691</v>
      </c>
      <c r="Q847" s="2" t="s">
        <v>467</v>
      </c>
      <c r="U847" s="2" t="s">
        <v>1243</v>
      </c>
    </row>
    <row r="848" spans="1:70" s="2" customFormat="1" ht="13" x14ac:dyDescent="0.3">
      <c r="A848" s="2" t="s">
        <v>6816</v>
      </c>
      <c r="B848" s="2" t="s">
        <v>4168</v>
      </c>
      <c r="C848" s="9">
        <v>2022</v>
      </c>
      <c r="D848" s="2" t="s">
        <v>4167</v>
      </c>
      <c r="E848" s="2" t="s">
        <v>4157</v>
      </c>
      <c r="G848" s="2" t="s">
        <v>4169</v>
      </c>
      <c r="H848" s="2" t="s">
        <v>4170</v>
      </c>
      <c r="K848" s="11">
        <v>44627</v>
      </c>
    </row>
    <row r="849" spans="1:70" s="2" customFormat="1" ht="13" x14ac:dyDescent="0.3">
      <c r="A849" s="2" t="s">
        <v>1827</v>
      </c>
      <c r="B849" s="2" t="s">
        <v>1737</v>
      </c>
      <c r="C849" s="10">
        <v>2022</v>
      </c>
      <c r="D849" s="2" t="s">
        <v>1736</v>
      </c>
      <c r="E849" s="2" t="s">
        <v>682</v>
      </c>
      <c r="F849" s="2" t="s">
        <v>1740</v>
      </c>
      <c r="G849" s="2" t="str">
        <f>"08862605"</f>
        <v>08862605</v>
      </c>
      <c r="I849" s="2" t="str">
        <f>"Feb2022"</f>
        <v>Feb2022</v>
      </c>
      <c r="J849" s="2">
        <v>37</v>
      </c>
      <c r="K849" s="8">
        <v>44654</v>
      </c>
      <c r="L849" s="2">
        <v>1023</v>
      </c>
      <c r="M849" s="2">
        <v>26</v>
      </c>
      <c r="N849" s="2">
        <v>154898650</v>
      </c>
      <c r="O849" s="2" t="s">
        <v>1738</v>
      </c>
      <c r="P849" s="2" t="s">
        <v>481</v>
      </c>
      <c r="Q849" s="2" t="s">
        <v>467</v>
      </c>
      <c r="R849" s="2" t="s">
        <v>1739</v>
      </c>
      <c r="U849" s="2" t="s">
        <v>1741</v>
      </c>
    </row>
    <row r="850" spans="1:70" s="2" customFormat="1" ht="13" x14ac:dyDescent="0.3">
      <c r="A850" s="2" t="s">
        <v>6816</v>
      </c>
      <c r="B850" s="2" t="s">
        <v>4557</v>
      </c>
      <c r="C850" s="9">
        <v>2021</v>
      </c>
      <c r="D850" s="2" t="s">
        <v>4556</v>
      </c>
      <c r="E850" s="2" t="s">
        <v>4240</v>
      </c>
      <c r="G850" s="2" t="s">
        <v>4558</v>
      </c>
      <c r="H850" s="2" t="s">
        <v>4559</v>
      </c>
      <c r="K850" s="11">
        <v>44553</v>
      </c>
      <c r="L850" s="2" t="s">
        <v>4560</v>
      </c>
      <c r="N850" s="2" t="s">
        <v>4561</v>
      </c>
    </row>
    <row r="851" spans="1:70" s="2" customFormat="1" ht="13" x14ac:dyDescent="0.3">
      <c r="A851" s="2" t="s">
        <v>3856</v>
      </c>
      <c r="B851" s="2" t="s">
        <v>3064</v>
      </c>
      <c r="C851" s="9">
        <v>2022</v>
      </c>
      <c r="D851" s="2" t="s">
        <v>3063</v>
      </c>
      <c r="E851" s="2" t="s">
        <v>383</v>
      </c>
      <c r="F851" s="2" t="s">
        <v>3067</v>
      </c>
      <c r="G851" s="2" t="str">
        <f>"10188827"</f>
        <v>10188827</v>
      </c>
      <c r="I851" s="2" t="str">
        <f>"20220506"</f>
        <v>20220506</v>
      </c>
      <c r="N851" s="2" t="s">
        <v>3065</v>
      </c>
      <c r="O851" s="2" t="s">
        <v>3066</v>
      </c>
      <c r="P851" s="2" t="s">
        <v>2108</v>
      </c>
      <c r="Q851" s="2" t="s">
        <v>2054</v>
      </c>
      <c r="R851" s="2" t="s">
        <v>2055</v>
      </c>
      <c r="T851" s="2" t="s">
        <v>3067</v>
      </c>
      <c r="U851" s="2" t="s">
        <v>3068</v>
      </c>
    </row>
    <row r="852" spans="1:70" s="2" customFormat="1" ht="13" x14ac:dyDescent="0.3">
      <c r="A852" s="2" t="s">
        <v>3936</v>
      </c>
      <c r="B852" s="2" t="s">
        <v>2059</v>
      </c>
      <c r="C852" s="9">
        <v>2022</v>
      </c>
      <c r="D852" s="2" t="s">
        <v>2058</v>
      </c>
      <c r="E852" s="2" t="s">
        <v>2034</v>
      </c>
      <c r="F852" s="2" t="s">
        <v>2062</v>
      </c>
      <c r="G852" s="2" t="str">
        <f>"04194217"</f>
        <v>04194217</v>
      </c>
      <c r="H852" s="2" t="str">
        <f>"9798494497024"</f>
        <v>9798494497024</v>
      </c>
      <c r="I852" s="2" t="str">
        <f>"20220101"</f>
        <v>20220101</v>
      </c>
      <c r="J852" s="2">
        <v>83</v>
      </c>
      <c r="K852" s="2" t="s">
        <v>2035</v>
      </c>
      <c r="N852" s="2" t="s">
        <v>2060</v>
      </c>
      <c r="P852" s="2" t="s">
        <v>2037</v>
      </c>
      <c r="Q852" s="2" t="s">
        <v>2038</v>
      </c>
      <c r="R852" s="2" t="s">
        <v>2061</v>
      </c>
      <c r="T852" s="2" t="s">
        <v>2062</v>
      </c>
      <c r="U852" s="2" t="s">
        <v>2063</v>
      </c>
    </row>
    <row r="853" spans="1:70" s="2" customFormat="1" ht="13" x14ac:dyDescent="0.3">
      <c r="A853" s="2" t="s">
        <v>11404</v>
      </c>
      <c r="B853" s="2" t="s">
        <v>9068</v>
      </c>
      <c r="C853" s="9" t="s">
        <v>7891</v>
      </c>
      <c r="D853" s="2" t="s">
        <v>6390</v>
      </c>
      <c r="E853" s="2" t="s">
        <v>9069</v>
      </c>
      <c r="U853" s="2" t="s">
        <v>7891</v>
      </c>
      <c r="V853" s="2" t="s">
        <v>9070</v>
      </c>
      <c r="W853" s="2" t="s">
        <v>7891</v>
      </c>
      <c r="X853" s="2" t="s">
        <v>7891</v>
      </c>
      <c r="Y853" s="2" t="s">
        <v>7891</v>
      </c>
      <c r="Z853" s="2" t="s">
        <v>7891</v>
      </c>
      <c r="AA853" s="2" t="s">
        <v>7891</v>
      </c>
      <c r="AB853" s="2" t="s">
        <v>9071</v>
      </c>
      <c r="AC853" s="2" t="s">
        <v>7891</v>
      </c>
      <c r="AD853" s="2" t="s">
        <v>7891</v>
      </c>
      <c r="AE853" s="2" t="s">
        <v>7891</v>
      </c>
      <c r="AF853" s="2" t="s">
        <v>7891</v>
      </c>
      <c r="AG853" s="2" t="s">
        <v>7891</v>
      </c>
      <c r="AH853" s="2" t="s">
        <v>7891</v>
      </c>
      <c r="AI853" s="2" t="s">
        <v>7891</v>
      </c>
      <c r="AJ853" s="2" t="s">
        <v>7891</v>
      </c>
      <c r="AK853" s="2" t="s">
        <v>7891</v>
      </c>
      <c r="AL853" s="2" t="s">
        <v>7891</v>
      </c>
      <c r="AM853" s="2" t="s">
        <v>7891</v>
      </c>
      <c r="AN853" s="2" t="s">
        <v>7891</v>
      </c>
      <c r="AO853" s="2" t="s">
        <v>9072</v>
      </c>
      <c r="AP853" s="2" t="s">
        <v>9073</v>
      </c>
      <c r="AQ853" s="2" t="s">
        <v>7891</v>
      </c>
      <c r="AR853" s="2" t="s">
        <v>7891</v>
      </c>
      <c r="AS853" s="2" t="s">
        <v>7891</v>
      </c>
      <c r="AT853" s="2" t="s">
        <v>8621</v>
      </c>
      <c r="AU853" s="2">
        <v>2022</v>
      </c>
      <c r="AV853" s="2">
        <v>67</v>
      </c>
      <c r="AW853" s="2">
        <v>1</v>
      </c>
      <c r="AX853" s="2" t="s">
        <v>7891</v>
      </c>
      <c r="AY853" s="2" t="s">
        <v>7891</v>
      </c>
      <c r="AZ853" s="2" t="s">
        <v>7891</v>
      </c>
      <c r="BA853" s="2" t="s">
        <v>7891</v>
      </c>
      <c r="BB853" s="2">
        <v>391</v>
      </c>
      <c r="BC853" s="2">
        <v>394</v>
      </c>
      <c r="BD853" s="2" t="s">
        <v>7891</v>
      </c>
      <c r="BE853" s="2" t="s">
        <v>6395</v>
      </c>
      <c r="BF853" s="2" t="s">
        <v>7891</v>
      </c>
      <c r="BG853" s="2" t="s">
        <v>9007</v>
      </c>
      <c r="BH853" s="2" t="s">
        <v>7891</v>
      </c>
      <c r="BI853" s="2" t="s">
        <v>7891</v>
      </c>
      <c r="BJ853" s="2" t="s">
        <v>7891</v>
      </c>
      <c r="BK853" s="2" t="s">
        <v>7891</v>
      </c>
      <c r="BL853" s="2" t="s">
        <v>7891</v>
      </c>
      <c r="BM853" s="2">
        <v>34606095</v>
      </c>
      <c r="BN853" s="2" t="s">
        <v>7891</v>
      </c>
      <c r="BO853" s="2" t="s">
        <v>7891</v>
      </c>
      <c r="BP853" s="2" t="s">
        <v>7891</v>
      </c>
      <c r="BQ853" s="2" t="s">
        <v>7891</v>
      </c>
      <c r="BR853" s="2" t="s">
        <v>9074</v>
      </c>
    </row>
    <row r="854" spans="1:70" s="2" customFormat="1" ht="13" x14ac:dyDescent="0.3">
      <c r="A854" s="2" t="s">
        <v>7738</v>
      </c>
      <c r="B854" s="2" t="s">
        <v>7623</v>
      </c>
      <c r="C854" s="9">
        <v>2021</v>
      </c>
      <c r="D854" s="2" t="s">
        <v>7624</v>
      </c>
      <c r="E854" s="2" t="s">
        <v>7625</v>
      </c>
      <c r="G854" s="2">
        <v>13</v>
      </c>
      <c r="H854" s="2">
        <v>2</v>
      </c>
      <c r="J854" s="2">
        <v>571</v>
      </c>
      <c r="K854" s="2">
        <v>584</v>
      </c>
      <c r="N854" s="2" t="s">
        <v>7626</v>
      </c>
      <c r="O854" s="2" t="s">
        <v>7627</v>
      </c>
      <c r="P854" s="2" t="s">
        <v>467</v>
      </c>
      <c r="Q854" s="2" t="s">
        <v>7218</v>
      </c>
      <c r="R854" s="2" t="s">
        <v>7303</v>
      </c>
      <c r="S854" s="2" t="s">
        <v>7219</v>
      </c>
      <c r="T854" s="2" t="s">
        <v>7628</v>
      </c>
    </row>
    <row r="855" spans="1:70" s="2" customFormat="1" ht="13" x14ac:dyDescent="0.3">
      <c r="A855" s="2" t="s">
        <v>11404</v>
      </c>
      <c r="B855" s="2" t="s">
        <v>9752</v>
      </c>
      <c r="C855" s="9" t="s">
        <v>7891</v>
      </c>
      <c r="D855" s="2" t="s">
        <v>9753</v>
      </c>
      <c r="E855" s="2" t="s">
        <v>9754</v>
      </c>
      <c r="U855" s="2" t="s">
        <v>7891</v>
      </c>
      <c r="V855" s="2" t="s">
        <v>9755</v>
      </c>
      <c r="W855" s="2" t="s">
        <v>7891</v>
      </c>
      <c r="X855" s="2" t="s">
        <v>7891</v>
      </c>
      <c r="Y855" s="2" t="s">
        <v>7891</v>
      </c>
      <c r="Z855" s="2" t="s">
        <v>7891</v>
      </c>
      <c r="AA855" s="2" t="s">
        <v>7891</v>
      </c>
      <c r="AB855" s="2" t="s">
        <v>9756</v>
      </c>
      <c r="AC855" s="2" t="s">
        <v>7891</v>
      </c>
      <c r="AD855" s="2" t="s">
        <v>7891</v>
      </c>
      <c r="AE855" s="2" t="s">
        <v>7891</v>
      </c>
      <c r="AF855" s="2" t="s">
        <v>7891</v>
      </c>
      <c r="AG855" s="2" t="s">
        <v>7891</v>
      </c>
      <c r="AH855" s="2" t="s">
        <v>7891</v>
      </c>
      <c r="AI855" s="2" t="s">
        <v>7891</v>
      </c>
      <c r="AJ855" s="2" t="s">
        <v>7891</v>
      </c>
      <c r="AK855" s="2" t="s">
        <v>7891</v>
      </c>
      <c r="AL855" s="2" t="s">
        <v>7891</v>
      </c>
      <c r="AM855" s="2" t="s">
        <v>7891</v>
      </c>
      <c r="AN855" s="2" t="s">
        <v>7891</v>
      </c>
      <c r="AO855" s="2" t="s">
        <v>9757</v>
      </c>
      <c r="AP855" s="2" t="s">
        <v>9758</v>
      </c>
      <c r="AQ855" s="2" t="s">
        <v>7891</v>
      </c>
      <c r="AR855" s="2" t="s">
        <v>7891</v>
      </c>
      <c r="AS855" s="2" t="s">
        <v>7891</v>
      </c>
      <c r="AT855" s="2" t="s">
        <v>7998</v>
      </c>
      <c r="AU855" s="2">
        <v>2021</v>
      </c>
      <c r="AV855" s="2">
        <v>33</v>
      </c>
      <c r="AW855" s="2">
        <v>5</v>
      </c>
      <c r="AX855" s="2" t="s">
        <v>7891</v>
      </c>
      <c r="AY855" s="2" t="s">
        <v>7891</v>
      </c>
      <c r="AZ855" s="2" t="s">
        <v>7891</v>
      </c>
      <c r="BA855" s="2" t="s">
        <v>7891</v>
      </c>
      <c r="BB855" s="2">
        <v>508</v>
      </c>
      <c r="BC855" s="2">
        <v>517</v>
      </c>
      <c r="BD855" s="2" t="s">
        <v>7891</v>
      </c>
      <c r="BE855" s="2" t="s">
        <v>9759</v>
      </c>
      <c r="BF855" s="2" t="s">
        <v>7891</v>
      </c>
      <c r="BG855" s="2" t="s">
        <v>9570</v>
      </c>
      <c r="BH855" s="2" t="s">
        <v>7891</v>
      </c>
      <c r="BI855" s="2" t="s">
        <v>7891</v>
      </c>
      <c r="BJ855" s="2" t="s">
        <v>7891</v>
      </c>
      <c r="BK855" s="2" t="s">
        <v>7891</v>
      </c>
      <c r="BL855" s="2" t="s">
        <v>7891</v>
      </c>
      <c r="BM855" s="2" t="s">
        <v>7891</v>
      </c>
      <c r="BN855" s="2" t="s">
        <v>7891</v>
      </c>
      <c r="BO855" s="2" t="s">
        <v>7891</v>
      </c>
      <c r="BP855" s="2" t="s">
        <v>7891</v>
      </c>
      <c r="BQ855" s="2" t="s">
        <v>7891</v>
      </c>
      <c r="BR855" s="2" t="s">
        <v>9760</v>
      </c>
    </row>
    <row r="856" spans="1:70" s="2" customFormat="1" ht="13" x14ac:dyDescent="0.3">
      <c r="A856" s="2" t="s">
        <v>3856</v>
      </c>
      <c r="B856" s="2" t="s">
        <v>3354</v>
      </c>
      <c r="C856" s="9">
        <v>2022</v>
      </c>
      <c r="D856" s="2" t="s">
        <v>3353</v>
      </c>
      <c r="E856" s="2" t="s">
        <v>3355</v>
      </c>
      <c r="F856" s="2" t="s">
        <v>3358</v>
      </c>
      <c r="G856" s="2" t="str">
        <f>"0803706X"</f>
        <v>0803706X</v>
      </c>
      <c r="I856" s="2" t="str">
        <f>"20220331"</f>
        <v>20220331</v>
      </c>
      <c r="N856" s="2" t="s">
        <v>3356</v>
      </c>
      <c r="O856" s="2" t="s">
        <v>3357</v>
      </c>
      <c r="P856" s="2" t="s">
        <v>2118</v>
      </c>
      <c r="Q856" s="2" t="s">
        <v>2054</v>
      </c>
      <c r="R856" s="2" t="s">
        <v>2055</v>
      </c>
      <c r="T856" s="2" t="s">
        <v>3358</v>
      </c>
      <c r="U856" s="2" t="s">
        <v>3359</v>
      </c>
    </row>
    <row r="857" spans="1:70" s="2" customFormat="1" ht="13" x14ac:dyDescent="0.3">
      <c r="A857" s="2" t="s">
        <v>11404</v>
      </c>
      <c r="B857" s="2" t="s">
        <v>8383</v>
      </c>
      <c r="C857" s="9" t="s">
        <v>7891</v>
      </c>
      <c r="D857" s="2" t="s">
        <v>8384</v>
      </c>
      <c r="E857" s="2" t="s">
        <v>7892</v>
      </c>
      <c r="U857" s="2" t="s">
        <v>7891</v>
      </c>
      <c r="V857" s="2" t="s">
        <v>8385</v>
      </c>
      <c r="W857" s="2" t="s">
        <v>7891</v>
      </c>
      <c r="X857" s="2" t="s">
        <v>7891</v>
      </c>
      <c r="Y857" s="2" t="s">
        <v>7891</v>
      </c>
      <c r="Z857" s="2" t="s">
        <v>7891</v>
      </c>
      <c r="AA857" s="2" t="s">
        <v>7891</v>
      </c>
      <c r="AB857" s="2" t="s">
        <v>8386</v>
      </c>
      <c r="AC857" s="2" t="s">
        <v>7891</v>
      </c>
      <c r="AD857" s="2" t="s">
        <v>7891</v>
      </c>
      <c r="AE857" s="2" t="s">
        <v>7891</v>
      </c>
      <c r="AF857" s="2" t="s">
        <v>7891</v>
      </c>
      <c r="AG857" s="2" t="s">
        <v>7891</v>
      </c>
      <c r="AH857" s="2" t="s">
        <v>7891</v>
      </c>
      <c r="AI857" s="2" t="s">
        <v>7891</v>
      </c>
      <c r="AJ857" s="2" t="s">
        <v>7891</v>
      </c>
      <c r="AK857" s="2" t="s">
        <v>7891</v>
      </c>
      <c r="AL857" s="2" t="s">
        <v>7891</v>
      </c>
      <c r="AM857" s="2" t="s">
        <v>7891</v>
      </c>
      <c r="AN857" s="2" t="s">
        <v>7891</v>
      </c>
      <c r="AO857" s="2" t="s">
        <v>7891</v>
      </c>
      <c r="AP857" s="2" t="s">
        <v>7894</v>
      </c>
      <c r="AQ857" s="2" t="s">
        <v>7891</v>
      </c>
      <c r="AR857" s="2" t="s">
        <v>7891</v>
      </c>
      <c r="AS857" s="2" t="s">
        <v>7891</v>
      </c>
      <c r="AT857" s="2" t="s">
        <v>8331</v>
      </c>
      <c r="AU857" s="2">
        <v>2022</v>
      </c>
      <c r="AV857" s="2">
        <v>19</v>
      </c>
      <c r="AW857" s="2">
        <v>5</v>
      </c>
      <c r="AX857" s="2" t="s">
        <v>7891</v>
      </c>
      <c r="AY857" s="2" t="s">
        <v>7891</v>
      </c>
      <c r="AZ857" s="2" t="s">
        <v>7891</v>
      </c>
      <c r="BA857" s="2" t="s">
        <v>7891</v>
      </c>
      <c r="BB857" s="2" t="s">
        <v>7891</v>
      </c>
      <c r="BC857" s="2" t="s">
        <v>7891</v>
      </c>
      <c r="BD857" s="2">
        <v>2650</v>
      </c>
      <c r="BE857" s="2" t="s">
        <v>8387</v>
      </c>
      <c r="BF857" s="2" t="s">
        <v>7891</v>
      </c>
      <c r="BG857" s="2" t="s">
        <v>7891</v>
      </c>
      <c r="BH857" s="2" t="s">
        <v>7891</v>
      </c>
      <c r="BI857" s="2" t="s">
        <v>7891</v>
      </c>
      <c r="BJ857" s="2" t="s">
        <v>7891</v>
      </c>
      <c r="BK857" s="2" t="s">
        <v>7891</v>
      </c>
      <c r="BL857" s="2" t="s">
        <v>7891</v>
      </c>
      <c r="BM857" s="2">
        <v>35270340</v>
      </c>
      <c r="BN857" s="2" t="s">
        <v>7891</v>
      </c>
      <c r="BO857" s="2" t="s">
        <v>7891</v>
      </c>
      <c r="BP857" s="2" t="s">
        <v>7891</v>
      </c>
      <c r="BQ857" s="2" t="s">
        <v>7891</v>
      </c>
      <c r="BR857" s="2" t="s">
        <v>8388</v>
      </c>
    </row>
    <row r="858" spans="1:70" s="2" customFormat="1" ht="13" x14ac:dyDescent="0.3">
      <c r="A858" s="2" t="s">
        <v>3856</v>
      </c>
      <c r="B858" s="2" t="s">
        <v>2909</v>
      </c>
      <c r="C858" s="9">
        <v>2020</v>
      </c>
      <c r="D858" s="2" t="s">
        <v>2908</v>
      </c>
      <c r="E858" s="2" t="s">
        <v>2034</v>
      </c>
      <c r="F858" s="2" t="s">
        <v>2912</v>
      </c>
      <c r="G858" s="2" t="str">
        <f>"04194217"</f>
        <v>04194217</v>
      </c>
      <c r="H858" s="2" t="str">
        <f>"9798684654992"</f>
        <v>9798684654992</v>
      </c>
      <c r="I858" s="2" t="str">
        <f>"20210101"</f>
        <v>20210101</v>
      </c>
      <c r="J858" s="2">
        <v>82</v>
      </c>
      <c r="K858" s="2" t="s">
        <v>2035</v>
      </c>
      <c r="N858" s="2" t="s">
        <v>2910</v>
      </c>
      <c r="P858" s="2" t="s">
        <v>2037</v>
      </c>
      <c r="Q858" s="2" t="s">
        <v>2038</v>
      </c>
      <c r="R858" s="2" t="s">
        <v>2911</v>
      </c>
      <c r="T858" s="2" t="s">
        <v>2912</v>
      </c>
      <c r="U858" s="2" t="s">
        <v>2913</v>
      </c>
    </row>
    <row r="859" spans="1:70" s="2" customFormat="1" ht="13" x14ac:dyDescent="0.3">
      <c r="A859" s="2" t="s">
        <v>11404</v>
      </c>
      <c r="B859" s="2" t="s">
        <v>8538</v>
      </c>
      <c r="C859" s="9" t="s">
        <v>7891</v>
      </c>
      <c r="D859" s="2" t="s">
        <v>8539</v>
      </c>
      <c r="E859" s="2" t="s">
        <v>8540</v>
      </c>
      <c r="U859" s="2" t="s">
        <v>7891</v>
      </c>
      <c r="V859" s="2" t="s">
        <v>8541</v>
      </c>
      <c r="W859" s="2" t="s">
        <v>7891</v>
      </c>
      <c r="X859" s="2" t="s">
        <v>7891</v>
      </c>
      <c r="Y859" s="2" t="s">
        <v>7891</v>
      </c>
      <c r="Z859" s="2" t="s">
        <v>7891</v>
      </c>
      <c r="AA859" s="2" t="s">
        <v>7891</v>
      </c>
      <c r="AB859" s="2" t="s">
        <v>8542</v>
      </c>
      <c r="AC859" s="2" t="s">
        <v>7891</v>
      </c>
      <c r="AD859" s="2" t="s">
        <v>7891</v>
      </c>
      <c r="AE859" s="2" t="s">
        <v>7891</v>
      </c>
      <c r="AF859" s="2" t="s">
        <v>7891</v>
      </c>
      <c r="AG859" s="2" t="s">
        <v>7891</v>
      </c>
      <c r="AH859" s="2" t="s">
        <v>7891</v>
      </c>
      <c r="AI859" s="2" t="s">
        <v>7891</v>
      </c>
      <c r="AJ859" s="2" t="s">
        <v>7891</v>
      </c>
      <c r="AK859" s="2" t="s">
        <v>7891</v>
      </c>
      <c r="AL859" s="2" t="s">
        <v>7891</v>
      </c>
      <c r="AM859" s="2" t="s">
        <v>7891</v>
      </c>
      <c r="AN859" s="2" t="s">
        <v>7891</v>
      </c>
      <c r="AO859" s="2" t="s">
        <v>8543</v>
      </c>
      <c r="AP859" s="2" t="s">
        <v>8544</v>
      </c>
      <c r="AQ859" s="2" t="s">
        <v>7891</v>
      </c>
      <c r="AR859" s="2" t="s">
        <v>7891</v>
      </c>
      <c r="AS859" s="2" t="s">
        <v>7891</v>
      </c>
      <c r="AT859" s="2" t="s">
        <v>7998</v>
      </c>
      <c r="AU859" s="2">
        <v>2022</v>
      </c>
      <c r="AV859" s="2">
        <v>27</v>
      </c>
      <c r="AW859" s="2">
        <v>6</v>
      </c>
      <c r="AX859" s="2" t="s">
        <v>7891</v>
      </c>
      <c r="AY859" s="2" t="s">
        <v>7891</v>
      </c>
      <c r="AZ859" s="2" t="s">
        <v>8545</v>
      </c>
      <c r="BA859" s="2" t="s">
        <v>7891</v>
      </c>
      <c r="BB859" s="2">
        <v>411</v>
      </c>
      <c r="BC859" s="2">
        <v>426</v>
      </c>
      <c r="BD859" s="2" t="s">
        <v>7891</v>
      </c>
      <c r="BE859" s="2" t="s">
        <v>8546</v>
      </c>
      <c r="BF859" s="2" t="s">
        <v>7891</v>
      </c>
      <c r="BG859" s="2" t="s">
        <v>8515</v>
      </c>
      <c r="BH859" s="2" t="s">
        <v>7891</v>
      </c>
      <c r="BI859" s="2" t="s">
        <v>7891</v>
      </c>
      <c r="BJ859" s="2" t="s">
        <v>7891</v>
      </c>
      <c r="BK859" s="2" t="s">
        <v>7891</v>
      </c>
      <c r="BL859" s="2" t="s">
        <v>7891</v>
      </c>
      <c r="BM859" s="2">
        <v>35048469</v>
      </c>
      <c r="BN859" s="2" t="s">
        <v>7891</v>
      </c>
      <c r="BO859" s="2" t="s">
        <v>7891</v>
      </c>
      <c r="BP859" s="2" t="s">
        <v>7891</v>
      </c>
      <c r="BQ859" s="2" t="s">
        <v>7891</v>
      </c>
      <c r="BR859" s="2" t="s">
        <v>8547</v>
      </c>
    </row>
    <row r="860" spans="1:70" s="2" customFormat="1" ht="13" x14ac:dyDescent="0.3">
      <c r="A860" s="2" t="s">
        <v>6816</v>
      </c>
      <c r="B860" s="2" t="s">
        <v>5871</v>
      </c>
      <c r="C860" s="9">
        <v>2022</v>
      </c>
      <c r="D860" s="2" t="s">
        <v>5870</v>
      </c>
      <c r="E860" s="2" t="s">
        <v>5874</v>
      </c>
      <c r="G860" s="2" t="s">
        <v>5872</v>
      </c>
      <c r="H860" s="2" t="s">
        <v>5873</v>
      </c>
      <c r="K860" s="11">
        <v>44704</v>
      </c>
      <c r="N860" s="2" t="s">
        <v>5875</v>
      </c>
    </row>
    <row r="861" spans="1:70" s="2" customFormat="1" ht="13" x14ac:dyDescent="0.3">
      <c r="A861" s="2" t="s">
        <v>11404</v>
      </c>
      <c r="B861" s="2" t="s">
        <v>9403</v>
      </c>
      <c r="C861" s="9" t="s">
        <v>7891</v>
      </c>
      <c r="D861" s="2" t="s">
        <v>9404</v>
      </c>
      <c r="E861" s="2" t="s">
        <v>9405</v>
      </c>
      <c r="U861" s="2" t="s">
        <v>7891</v>
      </c>
      <c r="V861" s="2" t="s">
        <v>9406</v>
      </c>
      <c r="W861" s="2" t="s">
        <v>7891</v>
      </c>
      <c r="X861" s="2" t="s">
        <v>7891</v>
      </c>
      <c r="Y861" s="2" t="s">
        <v>7891</v>
      </c>
      <c r="Z861" s="2" t="s">
        <v>7891</v>
      </c>
      <c r="AA861" s="2" t="s">
        <v>7891</v>
      </c>
      <c r="AB861" s="2" t="s">
        <v>9407</v>
      </c>
      <c r="AC861" s="2" t="s">
        <v>7891</v>
      </c>
      <c r="AD861" s="2" t="s">
        <v>7891</v>
      </c>
      <c r="AE861" s="2" t="s">
        <v>7891</v>
      </c>
      <c r="AF861" s="2" t="s">
        <v>7891</v>
      </c>
      <c r="AG861" s="2" t="s">
        <v>7891</v>
      </c>
      <c r="AH861" s="2" t="s">
        <v>7891</v>
      </c>
      <c r="AI861" s="2" t="s">
        <v>7891</v>
      </c>
      <c r="AJ861" s="2" t="s">
        <v>7891</v>
      </c>
      <c r="AK861" s="2" t="s">
        <v>7891</v>
      </c>
      <c r="AL861" s="2" t="s">
        <v>7891</v>
      </c>
      <c r="AM861" s="2" t="s">
        <v>7891</v>
      </c>
      <c r="AN861" s="2" t="s">
        <v>7891</v>
      </c>
      <c r="AO861" s="2" t="s">
        <v>9408</v>
      </c>
      <c r="AP861" s="2" t="s">
        <v>9409</v>
      </c>
      <c r="AQ861" s="2" t="s">
        <v>7891</v>
      </c>
      <c r="AR861" s="2" t="s">
        <v>7891</v>
      </c>
      <c r="AS861" s="2" t="s">
        <v>7891</v>
      </c>
      <c r="AT861" s="2" t="s">
        <v>7895</v>
      </c>
      <c r="AU861" s="2">
        <v>2021</v>
      </c>
      <c r="AV861" s="2">
        <v>36</v>
      </c>
      <c r="AW861" s="2">
        <v>4</v>
      </c>
      <c r="AX861" s="2" t="s">
        <v>7891</v>
      </c>
      <c r="AY861" s="2" t="s">
        <v>7891</v>
      </c>
      <c r="AZ861" s="2" t="s">
        <v>7891</v>
      </c>
      <c r="BA861" s="2" t="s">
        <v>7891</v>
      </c>
      <c r="BB861" s="2">
        <v>475</v>
      </c>
      <c r="BC861" s="2">
        <v>480</v>
      </c>
      <c r="BD861" s="2" t="s">
        <v>9410</v>
      </c>
      <c r="BE861" s="2" t="s">
        <v>9411</v>
      </c>
      <c r="BF861" s="2" t="s">
        <v>7891</v>
      </c>
      <c r="BG861" s="2" t="s">
        <v>7891</v>
      </c>
      <c r="BH861" s="2" t="s">
        <v>7891</v>
      </c>
      <c r="BI861" s="2" t="s">
        <v>7891</v>
      </c>
      <c r="BJ861" s="2" t="s">
        <v>7891</v>
      </c>
      <c r="BK861" s="2" t="s">
        <v>7891</v>
      </c>
      <c r="BL861" s="2" t="s">
        <v>7891</v>
      </c>
      <c r="BM861" s="2">
        <v>33928892</v>
      </c>
      <c r="BN861" s="2" t="s">
        <v>7891</v>
      </c>
      <c r="BO861" s="2" t="s">
        <v>7891</v>
      </c>
      <c r="BP861" s="2" t="s">
        <v>7891</v>
      </c>
      <c r="BQ861" s="2" t="s">
        <v>7891</v>
      </c>
      <c r="BR861" s="2" t="s">
        <v>9412</v>
      </c>
    </row>
    <row r="862" spans="1:70" s="2" customFormat="1" ht="13" x14ac:dyDescent="0.3">
      <c r="A862" s="2" t="s">
        <v>3856</v>
      </c>
      <c r="B862" s="2" t="s">
        <v>3044</v>
      </c>
      <c r="C862" s="9">
        <v>2022</v>
      </c>
      <c r="D862" s="2" t="s">
        <v>3043</v>
      </c>
      <c r="E862" s="2" t="s">
        <v>2622</v>
      </c>
      <c r="F862" s="2" t="s">
        <v>3048</v>
      </c>
      <c r="G862" s="2" t="str">
        <f>"04194209"</f>
        <v>04194209</v>
      </c>
      <c r="H862" s="2" t="str">
        <f>"9798492737207"</f>
        <v>9798492737207</v>
      </c>
      <c r="I862" s="2" t="str">
        <f>"20220101"</f>
        <v>20220101</v>
      </c>
      <c r="J862" s="2">
        <v>83</v>
      </c>
      <c r="K862" s="2" t="s">
        <v>3045</v>
      </c>
      <c r="N862" s="2" t="s">
        <v>3046</v>
      </c>
      <c r="P862" s="2" t="s">
        <v>2037</v>
      </c>
      <c r="Q862" s="2" t="s">
        <v>2038</v>
      </c>
      <c r="R862" s="2" t="s">
        <v>3047</v>
      </c>
      <c r="T862" s="2" t="s">
        <v>3048</v>
      </c>
      <c r="U862" s="2" t="s">
        <v>3049</v>
      </c>
    </row>
    <row r="863" spans="1:70" s="2" customFormat="1" ht="13" x14ac:dyDescent="0.3">
      <c r="A863" s="2" t="s">
        <v>3856</v>
      </c>
      <c r="B863" s="2" t="s">
        <v>1187</v>
      </c>
      <c r="C863" s="9">
        <v>2021</v>
      </c>
      <c r="D863" s="2" t="s">
        <v>3176</v>
      </c>
      <c r="E863" s="2" t="s">
        <v>2526</v>
      </c>
      <c r="F863" s="2" t="s">
        <v>3179</v>
      </c>
      <c r="G863" s="2" t="str">
        <f>"07085591"</f>
        <v>07085591</v>
      </c>
      <c r="I863" s="2" t="str">
        <f>"20220201"</f>
        <v>20220201</v>
      </c>
      <c r="J863" s="2">
        <v>63</v>
      </c>
      <c r="K863" s="2">
        <v>1</v>
      </c>
      <c r="L863" s="2">
        <v>16</v>
      </c>
      <c r="M863" s="2">
        <v>16</v>
      </c>
      <c r="N863" s="2" t="s">
        <v>3177</v>
      </c>
      <c r="O863" s="2" t="s">
        <v>1188</v>
      </c>
      <c r="P863" s="2" t="s">
        <v>2044</v>
      </c>
      <c r="Q863" s="2" t="s">
        <v>1495</v>
      </c>
      <c r="R863" s="2" t="s">
        <v>3178</v>
      </c>
      <c r="T863" s="2" t="s">
        <v>3179</v>
      </c>
      <c r="U863" s="2" t="s">
        <v>3180</v>
      </c>
    </row>
    <row r="864" spans="1:70" s="2" customFormat="1" ht="13" x14ac:dyDescent="0.3">
      <c r="A864" s="2" t="s">
        <v>3856</v>
      </c>
      <c r="B864" s="2" t="s">
        <v>3591</v>
      </c>
      <c r="C864" s="9">
        <v>2022</v>
      </c>
      <c r="D864" s="2" t="s">
        <v>3590</v>
      </c>
      <c r="E864" s="2" t="s">
        <v>592</v>
      </c>
      <c r="F864" s="2" t="s">
        <v>3595</v>
      </c>
      <c r="G864" s="2" t="str">
        <f>"01650327"</f>
        <v>01650327</v>
      </c>
      <c r="I864" s="2" t="str">
        <f>"20220215"</f>
        <v>20220215</v>
      </c>
      <c r="J864" s="2">
        <v>299</v>
      </c>
      <c r="L864" s="2">
        <v>393</v>
      </c>
      <c r="M864" s="2">
        <v>15</v>
      </c>
      <c r="N864" s="2" t="s">
        <v>3592</v>
      </c>
      <c r="O864" s="2" t="s">
        <v>3593</v>
      </c>
      <c r="P864" s="2" t="s">
        <v>2124</v>
      </c>
      <c r="Q864" s="2" t="s">
        <v>1495</v>
      </c>
      <c r="R864" s="2" t="s">
        <v>3594</v>
      </c>
      <c r="T864" s="2" t="s">
        <v>3595</v>
      </c>
      <c r="U864" s="2" t="s">
        <v>3596</v>
      </c>
    </row>
    <row r="865" spans="1:70" s="2" customFormat="1" ht="13" x14ac:dyDescent="0.3">
      <c r="A865" s="2" t="s">
        <v>6816</v>
      </c>
      <c r="B865" s="2" t="s">
        <v>4196</v>
      </c>
      <c r="C865" s="9">
        <v>2022</v>
      </c>
      <c r="D865" s="2" t="s">
        <v>4195</v>
      </c>
      <c r="E865" s="2" t="s">
        <v>4199</v>
      </c>
      <c r="G865" s="2" t="s">
        <v>4197</v>
      </c>
      <c r="H865" s="2" t="s">
        <v>4198</v>
      </c>
      <c r="K865" s="11">
        <v>44249</v>
      </c>
      <c r="L865" s="2" t="s">
        <v>4200</v>
      </c>
      <c r="N865" s="2" t="s">
        <v>4201</v>
      </c>
    </row>
    <row r="866" spans="1:70" s="2" customFormat="1" ht="13" x14ac:dyDescent="0.3">
      <c r="A866" s="2" t="s">
        <v>1827</v>
      </c>
      <c r="B866" s="2" t="s">
        <v>896</v>
      </c>
      <c r="C866" s="10" t="str">
        <f>"2021"</f>
        <v>2021</v>
      </c>
      <c r="D866" s="2" t="s">
        <v>895</v>
      </c>
      <c r="E866" s="2" t="s">
        <v>730</v>
      </c>
      <c r="F866" s="2" t="s">
        <v>899</v>
      </c>
      <c r="G866" s="2" t="str">
        <f>"00219630"</f>
        <v>00219630</v>
      </c>
      <c r="I866" s="2" t="str">
        <f>"Dec2021"</f>
        <v>Dec2021</v>
      </c>
      <c r="J866" s="2">
        <v>62</v>
      </c>
      <c r="K866" s="2">
        <v>12</v>
      </c>
      <c r="L866" s="2">
        <v>1375</v>
      </c>
      <c r="M866" s="2">
        <v>4</v>
      </c>
      <c r="N866" s="2">
        <v>153703810</v>
      </c>
      <c r="O866" s="2" t="s">
        <v>897</v>
      </c>
      <c r="P866" s="2" t="s">
        <v>731</v>
      </c>
      <c r="Q866" s="2" t="s">
        <v>537</v>
      </c>
      <c r="R866" s="2" t="s">
        <v>898</v>
      </c>
      <c r="U866" s="2" t="s">
        <v>900</v>
      </c>
    </row>
    <row r="867" spans="1:70" s="2" customFormat="1" ht="13" x14ac:dyDescent="0.3">
      <c r="A867" s="2" t="s">
        <v>3856</v>
      </c>
      <c r="B867" s="2" t="s">
        <v>3333</v>
      </c>
      <c r="C867" s="9">
        <v>2021</v>
      </c>
      <c r="D867" s="2" t="s">
        <v>3332</v>
      </c>
      <c r="E867" s="2" t="s">
        <v>3334</v>
      </c>
      <c r="F867" s="2" t="s">
        <v>3338</v>
      </c>
      <c r="G867" s="2" t="str">
        <f>"02147823"</f>
        <v>02147823</v>
      </c>
      <c r="I867" s="2" t="str">
        <f>"20210101"</f>
        <v>20210101</v>
      </c>
      <c r="J867" s="2">
        <v>42</v>
      </c>
      <c r="K867" s="2">
        <v>1</v>
      </c>
      <c r="L867" s="2">
        <v>46</v>
      </c>
      <c r="M867" s="2">
        <v>10</v>
      </c>
      <c r="N867" s="2" t="s">
        <v>3335</v>
      </c>
      <c r="P867" s="2" t="s">
        <v>3336</v>
      </c>
      <c r="Q867" s="2" t="s">
        <v>1495</v>
      </c>
      <c r="R867" s="2" t="s">
        <v>3337</v>
      </c>
      <c r="T867" s="2" t="s">
        <v>3338</v>
      </c>
      <c r="U867" s="2" t="s">
        <v>3339</v>
      </c>
    </row>
    <row r="868" spans="1:70" s="2" customFormat="1" ht="13" x14ac:dyDescent="0.3">
      <c r="A868" s="2" t="s">
        <v>3856</v>
      </c>
      <c r="B868" s="2" t="s">
        <v>3498</v>
      </c>
      <c r="C868" s="9">
        <v>2022</v>
      </c>
      <c r="D868" s="2" t="s">
        <v>3497</v>
      </c>
      <c r="E868" s="2" t="s">
        <v>2034</v>
      </c>
      <c r="F868" s="2" t="s">
        <v>3501</v>
      </c>
      <c r="G868" s="2" t="str">
        <f>"04194217"</f>
        <v>04194217</v>
      </c>
      <c r="H868" s="2" t="str">
        <f>"9798744413231"</f>
        <v>9798744413231</v>
      </c>
      <c r="I868" s="2" t="str">
        <f>"20220101"</f>
        <v>20220101</v>
      </c>
      <c r="J868" s="2">
        <v>83</v>
      </c>
      <c r="K868" s="2" t="s">
        <v>2035</v>
      </c>
      <c r="N868" s="2" t="s">
        <v>3499</v>
      </c>
      <c r="P868" s="2" t="s">
        <v>2037</v>
      </c>
      <c r="Q868" s="2" t="s">
        <v>2038</v>
      </c>
      <c r="R868" s="2" t="s">
        <v>3500</v>
      </c>
      <c r="T868" s="2" t="s">
        <v>3501</v>
      </c>
      <c r="U868" s="2" t="s">
        <v>3502</v>
      </c>
    </row>
    <row r="869" spans="1:70" s="2" customFormat="1" ht="13" x14ac:dyDescent="0.3">
      <c r="A869" s="2" t="s">
        <v>6816</v>
      </c>
      <c r="B869" s="2" t="s">
        <v>5438</v>
      </c>
      <c r="C869" s="9">
        <v>2021</v>
      </c>
      <c r="D869" s="2" t="s">
        <v>5437</v>
      </c>
      <c r="E869" s="2" t="s">
        <v>5441</v>
      </c>
      <c r="G869" s="2" t="s">
        <v>5439</v>
      </c>
      <c r="H869" s="2" t="s">
        <v>5440</v>
      </c>
      <c r="K869" s="11">
        <v>44193</v>
      </c>
      <c r="N869" s="2" t="s">
        <v>5442</v>
      </c>
    </row>
    <row r="870" spans="1:70" s="2" customFormat="1" ht="13" x14ac:dyDescent="0.3">
      <c r="A870" s="2" t="s">
        <v>1922</v>
      </c>
      <c r="B870" s="2" t="s">
        <v>1193</v>
      </c>
      <c r="C870" s="10">
        <v>2021</v>
      </c>
      <c r="D870" s="2" t="s">
        <v>1192</v>
      </c>
      <c r="E870" s="2" t="s">
        <v>807</v>
      </c>
      <c r="F870" s="2" t="s">
        <v>1197</v>
      </c>
      <c r="G870" s="2" t="str">
        <f>"11011262"</f>
        <v>11011262</v>
      </c>
      <c r="I870" s="2" t="str">
        <f>"2021 Supplement"</f>
        <v>2021 Supplement</v>
      </c>
      <c r="J870" s="2">
        <v>31</v>
      </c>
      <c r="L870" s="2" t="s">
        <v>1194</v>
      </c>
      <c r="M870" s="2">
        <v>0</v>
      </c>
      <c r="N870" s="2">
        <v>153588513</v>
      </c>
      <c r="P870" s="2" t="s">
        <v>810</v>
      </c>
      <c r="Q870" s="2" t="s">
        <v>1195</v>
      </c>
      <c r="R870" s="2" t="s">
        <v>1196</v>
      </c>
      <c r="U870" s="2" t="s">
        <v>1198</v>
      </c>
    </row>
    <row r="871" spans="1:70" s="2" customFormat="1" ht="13" x14ac:dyDescent="0.3">
      <c r="A871" s="2" t="s">
        <v>11404</v>
      </c>
      <c r="B871" s="2" t="s">
        <v>8759</v>
      </c>
      <c r="C871" s="9" t="s">
        <v>7891</v>
      </c>
      <c r="D871" s="2" t="s">
        <v>8760</v>
      </c>
      <c r="E871" s="2" t="s">
        <v>8761</v>
      </c>
      <c r="U871" s="2" t="s">
        <v>7891</v>
      </c>
      <c r="V871" s="2" t="s">
        <v>8762</v>
      </c>
      <c r="W871" s="2" t="s">
        <v>7891</v>
      </c>
      <c r="X871" s="2" t="s">
        <v>7891</v>
      </c>
      <c r="Y871" s="2" t="s">
        <v>7891</v>
      </c>
      <c r="Z871" s="2" t="s">
        <v>7891</v>
      </c>
      <c r="AA871" s="2" t="s">
        <v>7891</v>
      </c>
      <c r="AB871" s="2" t="s">
        <v>7891</v>
      </c>
      <c r="AC871" s="2" t="s">
        <v>7891</v>
      </c>
      <c r="AD871" s="2" t="s">
        <v>7891</v>
      </c>
      <c r="AE871" s="2" t="s">
        <v>7891</v>
      </c>
      <c r="AF871" s="2" t="s">
        <v>7891</v>
      </c>
      <c r="AG871" s="2" t="s">
        <v>7891</v>
      </c>
      <c r="AH871" s="2" t="s">
        <v>7891</v>
      </c>
      <c r="AI871" s="2" t="s">
        <v>7891</v>
      </c>
      <c r="AJ871" s="2" t="s">
        <v>7891</v>
      </c>
      <c r="AK871" s="2" t="s">
        <v>7891</v>
      </c>
      <c r="AL871" s="2" t="s">
        <v>7891</v>
      </c>
      <c r="AM871" s="2" t="s">
        <v>7891</v>
      </c>
      <c r="AN871" s="2" t="s">
        <v>7891</v>
      </c>
      <c r="AO871" s="2" t="s">
        <v>8763</v>
      </c>
      <c r="AP871" s="2" t="s">
        <v>8764</v>
      </c>
      <c r="AQ871" s="2" t="s">
        <v>7891</v>
      </c>
      <c r="AR871" s="2" t="s">
        <v>7891</v>
      </c>
      <c r="AS871" s="2" t="s">
        <v>7891</v>
      </c>
      <c r="AT871" s="2" t="s">
        <v>7924</v>
      </c>
      <c r="AU871" s="2">
        <v>2021</v>
      </c>
      <c r="AV871" s="2">
        <v>27</v>
      </c>
      <c r="AW871" s="2">
        <v>3</v>
      </c>
      <c r="AX871" s="2" t="s">
        <v>7891</v>
      </c>
      <c r="AY871" s="2" t="s">
        <v>7891</v>
      </c>
      <c r="AZ871" s="2" t="s">
        <v>8545</v>
      </c>
      <c r="BA871" s="2" t="s">
        <v>7891</v>
      </c>
      <c r="BB871" s="2">
        <v>228</v>
      </c>
      <c r="BC871" s="2">
        <v>249</v>
      </c>
      <c r="BD871" s="2" t="s">
        <v>7891</v>
      </c>
      <c r="BE871" s="2" t="s">
        <v>8765</v>
      </c>
      <c r="BF871" s="2" t="s">
        <v>7891</v>
      </c>
      <c r="BG871" s="2" t="s">
        <v>8701</v>
      </c>
      <c r="BH871" s="2" t="s">
        <v>7891</v>
      </c>
      <c r="BI871" s="2" t="s">
        <v>7891</v>
      </c>
      <c r="BJ871" s="2" t="s">
        <v>7891</v>
      </c>
      <c r="BK871" s="2" t="s">
        <v>7891</v>
      </c>
      <c r="BL871" s="2" t="s">
        <v>7891</v>
      </c>
      <c r="BM871" s="2" t="s">
        <v>7891</v>
      </c>
      <c r="BN871" s="2" t="s">
        <v>7891</v>
      </c>
      <c r="BO871" s="2" t="s">
        <v>7891</v>
      </c>
      <c r="BP871" s="2" t="s">
        <v>7891</v>
      </c>
      <c r="BQ871" s="2" t="s">
        <v>7891</v>
      </c>
      <c r="BR871" s="2" t="s">
        <v>8766</v>
      </c>
    </row>
    <row r="872" spans="1:70" s="2" customFormat="1" ht="13" x14ac:dyDescent="0.3">
      <c r="A872" s="2" t="s">
        <v>6816</v>
      </c>
      <c r="B872" s="2" t="s">
        <v>6272</v>
      </c>
      <c r="C872" s="9">
        <v>2022</v>
      </c>
      <c r="D872" s="2" t="s">
        <v>6271</v>
      </c>
      <c r="E872" s="2" t="s">
        <v>6275</v>
      </c>
      <c r="G872" s="2" t="s">
        <v>6273</v>
      </c>
      <c r="H872" s="2" t="s">
        <v>6274</v>
      </c>
      <c r="K872" s="11">
        <v>44645</v>
      </c>
      <c r="N872" s="2" t="s">
        <v>6276</v>
      </c>
    </row>
    <row r="873" spans="1:70" s="2" customFormat="1" ht="13" x14ac:dyDescent="0.3">
      <c r="A873" s="2" t="s">
        <v>6816</v>
      </c>
      <c r="B873" s="2" t="s">
        <v>6187</v>
      </c>
      <c r="C873" s="9">
        <v>2022</v>
      </c>
      <c r="D873" s="2" t="s">
        <v>6186</v>
      </c>
      <c r="E873" s="2" t="s">
        <v>4626</v>
      </c>
      <c r="G873" s="2" t="s">
        <v>6188</v>
      </c>
      <c r="H873" s="2" t="s">
        <v>6189</v>
      </c>
      <c r="K873" s="11">
        <v>44698</v>
      </c>
      <c r="N873" s="2" t="s">
        <v>6190</v>
      </c>
    </row>
    <row r="874" spans="1:70" s="2" customFormat="1" ht="13" x14ac:dyDescent="0.3">
      <c r="A874" s="2" t="s">
        <v>3856</v>
      </c>
      <c r="B874" s="2" t="s">
        <v>3817</v>
      </c>
      <c r="C874" s="9">
        <v>2021</v>
      </c>
      <c r="D874" s="2" t="s">
        <v>3816</v>
      </c>
      <c r="E874" s="2" t="s">
        <v>3818</v>
      </c>
      <c r="F874" s="2" t="s">
        <v>3822</v>
      </c>
      <c r="G874" s="2" t="str">
        <f>"00282804"</f>
        <v>00282804</v>
      </c>
      <c r="I874" s="2" t="str">
        <f>"20210701"</f>
        <v>20210701</v>
      </c>
      <c r="J874" s="2">
        <v>92</v>
      </c>
      <c r="K874" s="2">
        <v>7</v>
      </c>
      <c r="L874" s="2">
        <v>643</v>
      </c>
      <c r="M874" s="2">
        <v>10</v>
      </c>
      <c r="N874" s="2" t="s">
        <v>3819</v>
      </c>
      <c r="O874" s="2" t="s">
        <v>3820</v>
      </c>
      <c r="P874" s="2" t="s">
        <v>2108</v>
      </c>
      <c r="Q874" s="2" t="s">
        <v>1495</v>
      </c>
      <c r="R874" s="2" t="s">
        <v>3821</v>
      </c>
      <c r="T874" s="2" t="s">
        <v>3822</v>
      </c>
      <c r="U874" s="2" t="s">
        <v>3823</v>
      </c>
    </row>
    <row r="875" spans="1:70" s="2" customFormat="1" ht="13" x14ac:dyDescent="0.3">
      <c r="A875" s="2" t="s">
        <v>1827</v>
      </c>
      <c r="B875" s="2" t="s">
        <v>645</v>
      </c>
      <c r="C875" s="10">
        <v>2022</v>
      </c>
      <c r="D875" s="2" t="s">
        <v>644</v>
      </c>
      <c r="E875" s="2" t="s">
        <v>646</v>
      </c>
      <c r="F875" s="2" t="s">
        <v>649</v>
      </c>
      <c r="G875" s="2" t="str">
        <f>"10647481"</f>
        <v>10647481</v>
      </c>
      <c r="I875" s="2" t="str">
        <f>"Mar2022"</f>
        <v>Mar2022</v>
      </c>
      <c r="J875" s="2">
        <v>30</v>
      </c>
      <c r="K875" s="2">
        <v>3</v>
      </c>
      <c r="L875" s="2">
        <v>297</v>
      </c>
      <c r="M875" s="2">
        <v>14</v>
      </c>
      <c r="N875" s="2">
        <v>155399939</v>
      </c>
      <c r="O875" s="2" t="s">
        <v>647</v>
      </c>
      <c r="P875" s="2" t="s">
        <v>449</v>
      </c>
      <c r="Q875" s="2" t="s">
        <v>442</v>
      </c>
      <c r="R875" s="2" t="s">
        <v>648</v>
      </c>
      <c r="U875" s="2" t="s">
        <v>650</v>
      </c>
    </row>
    <row r="876" spans="1:70" s="2" customFormat="1" ht="13" x14ac:dyDescent="0.3">
      <c r="A876" s="2" t="s">
        <v>1827</v>
      </c>
      <c r="B876" s="2" t="s">
        <v>1180</v>
      </c>
      <c r="C876" s="10" t="str">
        <f>"2021"</f>
        <v>2021</v>
      </c>
      <c r="D876" s="2" t="s">
        <v>1179</v>
      </c>
      <c r="E876" s="2" t="s">
        <v>1181</v>
      </c>
      <c r="F876" s="2" t="s">
        <v>1184</v>
      </c>
      <c r="G876" s="2" t="str">
        <f>"09209964"</f>
        <v>09209964</v>
      </c>
      <c r="I876" s="2" t="str">
        <f>"Sep2021"</f>
        <v>Sep2021</v>
      </c>
      <c r="J876" s="2">
        <v>235</v>
      </c>
      <c r="L876" s="2">
        <v>29</v>
      </c>
      <c r="M876" s="2">
        <v>7</v>
      </c>
      <c r="N876" s="2">
        <v>152076513</v>
      </c>
      <c r="O876" s="2" t="s">
        <v>1182</v>
      </c>
      <c r="P876" s="2" t="s">
        <v>449</v>
      </c>
      <c r="Q876" s="2" t="s">
        <v>442</v>
      </c>
      <c r="R876" s="2" t="s">
        <v>1183</v>
      </c>
      <c r="U876" s="2" t="s">
        <v>1185</v>
      </c>
    </row>
    <row r="877" spans="1:70" s="2" customFormat="1" ht="13" x14ac:dyDescent="0.3">
      <c r="A877" s="2" t="s">
        <v>11404</v>
      </c>
      <c r="B877" s="2" t="s">
        <v>9111</v>
      </c>
      <c r="C877" s="9" t="s">
        <v>7891</v>
      </c>
      <c r="D877" s="2" t="s">
        <v>9112</v>
      </c>
      <c r="E877" s="2" t="s">
        <v>9113</v>
      </c>
      <c r="U877" s="2" t="s">
        <v>7891</v>
      </c>
      <c r="V877" s="2" t="s">
        <v>9114</v>
      </c>
      <c r="W877" s="2" t="s">
        <v>7891</v>
      </c>
      <c r="X877" s="2" t="s">
        <v>7891</v>
      </c>
      <c r="Y877" s="2" t="s">
        <v>7891</v>
      </c>
      <c r="Z877" s="2" t="s">
        <v>7891</v>
      </c>
      <c r="AA877" s="2" t="s">
        <v>7891</v>
      </c>
      <c r="AB877" s="2" t="s">
        <v>9115</v>
      </c>
      <c r="AC877" s="2" t="s">
        <v>7891</v>
      </c>
      <c r="AD877" s="2" t="s">
        <v>7891</v>
      </c>
      <c r="AE877" s="2" t="s">
        <v>7891</v>
      </c>
      <c r="AF877" s="2" t="s">
        <v>7891</v>
      </c>
      <c r="AG877" s="2" t="s">
        <v>7891</v>
      </c>
      <c r="AH877" s="2" t="s">
        <v>7891</v>
      </c>
      <c r="AI877" s="2" t="s">
        <v>7891</v>
      </c>
      <c r="AJ877" s="2" t="s">
        <v>7891</v>
      </c>
      <c r="AK877" s="2" t="s">
        <v>7891</v>
      </c>
      <c r="AL877" s="2" t="s">
        <v>7891</v>
      </c>
      <c r="AM877" s="2" t="s">
        <v>7891</v>
      </c>
      <c r="AN877" s="2" t="s">
        <v>7891</v>
      </c>
      <c r="AO877" s="2" t="s">
        <v>9116</v>
      </c>
      <c r="AP877" s="2" t="s">
        <v>9117</v>
      </c>
      <c r="AQ877" s="2" t="s">
        <v>7891</v>
      </c>
      <c r="AR877" s="2" t="s">
        <v>7891</v>
      </c>
      <c r="AS877" s="2" t="s">
        <v>7891</v>
      </c>
      <c r="AT877" s="2" t="s">
        <v>9082</v>
      </c>
      <c r="AU877" s="2">
        <v>2021</v>
      </c>
      <c r="AV877" s="2">
        <v>31</v>
      </c>
      <c r="AW877" s="2">
        <v>5</v>
      </c>
      <c r="AX877" s="2" t="s">
        <v>7891</v>
      </c>
      <c r="AY877" s="2" t="s">
        <v>7891</v>
      </c>
      <c r="AZ877" s="2" t="s">
        <v>7891</v>
      </c>
      <c r="BA877" s="2" t="s">
        <v>7891</v>
      </c>
      <c r="BB877" s="2">
        <v>177</v>
      </c>
      <c r="BC877" s="2">
        <v>185</v>
      </c>
      <c r="BD877" s="2" t="s">
        <v>7891</v>
      </c>
      <c r="BE877" s="2" t="s">
        <v>9118</v>
      </c>
      <c r="BF877" s="2" t="s">
        <v>7891</v>
      </c>
      <c r="BG877" s="2" t="s">
        <v>7891</v>
      </c>
      <c r="BH877" s="2" t="s">
        <v>7891</v>
      </c>
      <c r="BI877" s="2" t="s">
        <v>7891</v>
      </c>
      <c r="BJ877" s="2" t="s">
        <v>7891</v>
      </c>
      <c r="BK877" s="2" t="s">
        <v>7891</v>
      </c>
      <c r="BL877" s="2" t="s">
        <v>7891</v>
      </c>
      <c r="BM877" s="2">
        <v>34133409</v>
      </c>
      <c r="BN877" s="2" t="s">
        <v>7891</v>
      </c>
      <c r="BO877" s="2" t="s">
        <v>7891</v>
      </c>
      <c r="BP877" s="2" t="s">
        <v>7891</v>
      </c>
      <c r="BQ877" s="2" t="s">
        <v>7891</v>
      </c>
      <c r="BR877" s="2" t="s">
        <v>9119</v>
      </c>
    </row>
    <row r="878" spans="1:70" s="2" customFormat="1" ht="13" x14ac:dyDescent="0.3">
      <c r="A878" s="2" t="s">
        <v>11404</v>
      </c>
      <c r="B878" s="2" t="s">
        <v>11263</v>
      </c>
      <c r="C878" s="9" t="s">
        <v>7891</v>
      </c>
      <c r="D878" s="2" t="s">
        <v>11264</v>
      </c>
      <c r="E878" s="2" t="s">
        <v>11265</v>
      </c>
      <c r="U878" s="2" t="s">
        <v>7891</v>
      </c>
      <c r="V878" s="2" t="s">
        <v>11266</v>
      </c>
      <c r="W878" s="2" t="s">
        <v>7891</v>
      </c>
      <c r="X878" s="2" t="s">
        <v>7891</v>
      </c>
      <c r="Y878" s="2" t="s">
        <v>7891</v>
      </c>
      <c r="Z878" s="2" t="s">
        <v>7891</v>
      </c>
      <c r="AA878" s="2" t="s">
        <v>7891</v>
      </c>
      <c r="AB878" s="2" t="s">
        <v>7891</v>
      </c>
      <c r="AC878" s="2" t="s">
        <v>7891</v>
      </c>
      <c r="AD878" s="2" t="s">
        <v>7891</v>
      </c>
      <c r="AE878" s="2" t="s">
        <v>7891</v>
      </c>
      <c r="AF878" s="2" t="s">
        <v>7891</v>
      </c>
      <c r="AG878" s="2" t="s">
        <v>7891</v>
      </c>
      <c r="AH878" s="2" t="s">
        <v>7891</v>
      </c>
      <c r="AI878" s="2" t="s">
        <v>7891</v>
      </c>
      <c r="AJ878" s="2" t="s">
        <v>7891</v>
      </c>
      <c r="AK878" s="2" t="s">
        <v>7891</v>
      </c>
      <c r="AL878" s="2" t="s">
        <v>7891</v>
      </c>
      <c r="AM878" s="2" t="s">
        <v>7891</v>
      </c>
      <c r="AN878" s="2" t="s">
        <v>7891</v>
      </c>
      <c r="AO878" s="2" t="s">
        <v>11267</v>
      </c>
      <c r="AP878" s="2" t="s">
        <v>7891</v>
      </c>
      <c r="AQ878" s="2" t="s">
        <v>7891</v>
      </c>
      <c r="AR878" s="2" t="s">
        <v>7891</v>
      </c>
      <c r="AS878" s="2" t="s">
        <v>7891</v>
      </c>
      <c r="AT878" s="2" t="s">
        <v>11268</v>
      </c>
      <c r="AU878" s="2">
        <v>2020</v>
      </c>
      <c r="AV878" s="2">
        <v>11</v>
      </c>
      <c r="AW878" s="2">
        <v>2</v>
      </c>
      <c r="AX878" s="2" t="s">
        <v>7891</v>
      </c>
      <c r="AY878" s="2" t="s">
        <v>7891</v>
      </c>
      <c r="AZ878" s="2" t="s">
        <v>7891</v>
      </c>
      <c r="BA878" s="2" t="s">
        <v>7891</v>
      </c>
      <c r="BB878" s="2">
        <v>88</v>
      </c>
      <c r="BC878" s="2">
        <v>107</v>
      </c>
      <c r="BD878" s="2" t="s">
        <v>7891</v>
      </c>
      <c r="BE878" s="2" t="s">
        <v>11269</v>
      </c>
      <c r="BF878" s="2" t="s">
        <v>7891</v>
      </c>
      <c r="BG878" s="2" t="s">
        <v>7891</v>
      </c>
      <c r="BH878" s="2" t="s">
        <v>7891</v>
      </c>
      <c r="BI878" s="2" t="s">
        <v>7891</v>
      </c>
      <c r="BJ878" s="2" t="s">
        <v>7891</v>
      </c>
      <c r="BK878" s="2" t="s">
        <v>7891</v>
      </c>
      <c r="BL878" s="2" t="s">
        <v>7891</v>
      </c>
      <c r="BM878" s="2" t="s">
        <v>7891</v>
      </c>
      <c r="BN878" s="2" t="s">
        <v>7891</v>
      </c>
      <c r="BO878" s="2" t="s">
        <v>7891</v>
      </c>
      <c r="BP878" s="2" t="s">
        <v>7891</v>
      </c>
      <c r="BQ878" s="2" t="s">
        <v>7891</v>
      </c>
      <c r="BR878" s="2" t="s">
        <v>11270</v>
      </c>
    </row>
    <row r="879" spans="1:70" s="2" customFormat="1" ht="13" x14ac:dyDescent="0.3">
      <c r="A879" s="2" t="s">
        <v>11407</v>
      </c>
      <c r="B879" s="2" t="s">
        <v>11509</v>
      </c>
      <c r="C879" s="9" t="s">
        <v>7891</v>
      </c>
      <c r="D879" s="2" t="s">
        <v>11510</v>
      </c>
      <c r="E879" s="2" t="s">
        <v>11511</v>
      </c>
      <c r="U879" s="2" t="s">
        <v>7891</v>
      </c>
      <c r="V879" s="2" t="s">
        <v>11512</v>
      </c>
      <c r="W879" s="2" t="s">
        <v>7891</v>
      </c>
      <c r="X879" s="2" t="s">
        <v>7891</v>
      </c>
      <c r="Y879" s="2" t="s">
        <v>7891</v>
      </c>
      <c r="Z879" s="2" t="s">
        <v>7891</v>
      </c>
      <c r="AA879" s="2" t="s">
        <v>7891</v>
      </c>
      <c r="AB879" s="2" t="s">
        <v>7891</v>
      </c>
      <c r="AC879" s="2" t="s">
        <v>7891</v>
      </c>
      <c r="AD879" s="2" t="s">
        <v>7891</v>
      </c>
      <c r="AE879" s="2" t="s">
        <v>7891</v>
      </c>
      <c r="AF879" s="2" t="s">
        <v>7891</v>
      </c>
      <c r="AG879" s="2" t="s">
        <v>7891</v>
      </c>
      <c r="AH879" s="2" t="s">
        <v>7891</v>
      </c>
      <c r="AI879" s="2" t="s">
        <v>7891</v>
      </c>
      <c r="AJ879" s="2" t="s">
        <v>7891</v>
      </c>
      <c r="AK879" s="2" t="s">
        <v>7891</v>
      </c>
      <c r="AL879" s="2" t="s">
        <v>7891</v>
      </c>
      <c r="AM879" s="2" t="s">
        <v>7891</v>
      </c>
      <c r="AN879" s="2" t="s">
        <v>7891</v>
      </c>
      <c r="AO879" s="2" t="s">
        <v>11513</v>
      </c>
      <c r="AP879" s="2" t="s">
        <v>7891</v>
      </c>
      <c r="AQ879" s="2" t="s">
        <v>7891</v>
      </c>
      <c r="AR879" s="2" t="s">
        <v>7891</v>
      </c>
      <c r="AS879" s="2" t="s">
        <v>7891</v>
      </c>
      <c r="AT879" s="2" t="s">
        <v>10007</v>
      </c>
      <c r="AU879" s="2">
        <v>2021</v>
      </c>
      <c r="AV879" s="2">
        <v>14</v>
      </c>
      <c r="AW879" s="2">
        <v>2</v>
      </c>
      <c r="AX879" s="2" t="s">
        <v>7891</v>
      </c>
      <c r="AY879" s="2" t="s">
        <v>7891</v>
      </c>
      <c r="AZ879" s="2" t="s">
        <v>7891</v>
      </c>
      <c r="BA879" s="2" t="s">
        <v>7891</v>
      </c>
      <c r="BB879" s="2">
        <v>697</v>
      </c>
      <c r="BC879" s="2">
        <v>703</v>
      </c>
      <c r="BD879" s="2" t="s">
        <v>7891</v>
      </c>
      <c r="BE879" s="2" t="s">
        <v>11514</v>
      </c>
      <c r="BF879" s="2" t="s">
        <v>7891</v>
      </c>
      <c r="BG879" s="2" t="s">
        <v>7891</v>
      </c>
      <c r="BH879" s="2" t="s">
        <v>7891</v>
      </c>
      <c r="BI879" s="2" t="s">
        <v>7891</v>
      </c>
      <c r="BJ879" s="2" t="s">
        <v>7891</v>
      </c>
      <c r="BK879" s="2" t="s">
        <v>7891</v>
      </c>
      <c r="BL879" s="2" t="s">
        <v>7891</v>
      </c>
      <c r="BM879" s="2" t="s">
        <v>7891</v>
      </c>
      <c r="BN879" s="2" t="s">
        <v>7891</v>
      </c>
      <c r="BO879" s="2" t="s">
        <v>7891</v>
      </c>
      <c r="BP879" s="2" t="s">
        <v>7891</v>
      </c>
      <c r="BQ879" s="2" t="s">
        <v>7891</v>
      </c>
      <c r="BR879" s="2" t="s">
        <v>11515</v>
      </c>
    </row>
    <row r="880" spans="1:70" s="2" customFormat="1" ht="13" x14ac:dyDescent="0.3">
      <c r="A880" s="2" t="s">
        <v>1971</v>
      </c>
      <c r="B880" s="2" t="s">
        <v>1846</v>
      </c>
      <c r="C880" s="10" t="str">
        <f>"2021"</f>
        <v>2021</v>
      </c>
      <c r="D880" s="2" t="s">
        <v>1845</v>
      </c>
      <c r="E880" s="2" t="s">
        <v>1847</v>
      </c>
      <c r="F880" s="2" t="s">
        <v>1850</v>
      </c>
      <c r="G880" s="2" t="str">
        <f>"00917435"</f>
        <v>00917435</v>
      </c>
      <c r="I880" s="2" t="str">
        <f>"Dec2021"</f>
        <v>Dec2021</v>
      </c>
      <c r="J880" s="2">
        <v>153</v>
      </c>
      <c r="M880" s="2">
        <v>1</v>
      </c>
      <c r="N880" s="2">
        <v>153527236</v>
      </c>
      <c r="O880" s="2" t="s">
        <v>1848</v>
      </c>
      <c r="P880" s="2" t="s">
        <v>1849</v>
      </c>
      <c r="Q880" s="2" t="s">
        <v>442</v>
      </c>
      <c r="U880" s="2" t="s">
        <v>1851</v>
      </c>
    </row>
    <row r="881" spans="1:70" s="2" customFormat="1" ht="13" x14ac:dyDescent="0.3">
      <c r="A881" s="2" t="s">
        <v>11404</v>
      </c>
      <c r="B881" s="2" t="s">
        <v>8270</v>
      </c>
      <c r="C881" s="9" t="s">
        <v>7891</v>
      </c>
      <c r="D881" s="2" t="s">
        <v>8271</v>
      </c>
      <c r="E881" s="2" t="s">
        <v>8272</v>
      </c>
      <c r="U881" s="2" t="s">
        <v>7891</v>
      </c>
      <c r="V881" s="2" t="s">
        <v>8273</v>
      </c>
      <c r="W881" s="2" t="s">
        <v>7891</v>
      </c>
      <c r="X881" s="2" t="s">
        <v>7891</v>
      </c>
      <c r="Y881" s="2" t="s">
        <v>7891</v>
      </c>
      <c r="Z881" s="2" t="s">
        <v>7891</v>
      </c>
      <c r="AA881" s="2" t="s">
        <v>7891</v>
      </c>
      <c r="AB881" s="2" t="s">
        <v>7891</v>
      </c>
      <c r="AC881" s="2" t="s">
        <v>7891</v>
      </c>
      <c r="AD881" s="2" t="s">
        <v>7891</v>
      </c>
      <c r="AE881" s="2" t="s">
        <v>7891</v>
      </c>
      <c r="AF881" s="2" t="s">
        <v>7891</v>
      </c>
      <c r="AG881" s="2" t="s">
        <v>7891</v>
      </c>
      <c r="AH881" s="2" t="s">
        <v>7891</v>
      </c>
      <c r="AI881" s="2" t="s">
        <v>7891</v>
      </c>
      <c r="AJ881" s="2" t="s">
        <v>7891</v>
      </c>
      <c r="AK881" s="2" t="s">
        <v>7891</v>
      </c>
      <c r="AL881" s="2" t="s">
        <v>7891</v>
      </c>
      <c r="AM881" s="2" t="s">
        <v>7891</v>
      </c>
      <c r="AN881" s="2" t="s">
        <v>7891</v>
      </c>
      <c r="AO881" s="2" t="s">
        <v>8274</v>
      </c>
      <c r="AP881" s="2" t="s">
        <v>8275</v>
      </c>
      <c r="AQ881" s="2" t="s">
        <v>7891</v>
      </c>
      <c r="AR881" s="2" t="s">
        <v>7891</v>
      </c>
      <c r="AS881" s="2" t="s">
        <v>7891</v>
      </c>
      <c r="AT881" s="2" t="s">
        <v>7891</v>
      </c>
      <c r="AU881" s="2" t="s">
        <v>7891</v>
      </c>
      <c r="AV881" s="2" t="s">
        <v>7891</v>
      </c>
      <c r="AW881" s="2" t="s">
        <v>7891</v>
      </c>
      <c r="AX881" s="2" t="s">
        <v>7891</v>
      </c>
      <c r="AY881" s="2" t="s">
        <v>7891</v>
      </c>
      <c r="AZ881" s="2" t="s">
        <v>7891</v>
      </c>
      <c r="BA881" s="2" t="s">
        <v>7891</v>
      </c>
      <c r="BB881" s="2" t="s">
        <v>7891</v>
      </c>
      <c r="BC881" s="2" t="s">
        <v>7891</v>
      </c>
      <c r="BD881" s="2" t="s">
        <v>7891</v>
      </c>
      <c r="BE881" s="2" t="s">
        <v>8276</v>
      </c>
      <c r="BF881" s="2" t="s">
        <v>7891</v>
      </c>
      <c r="BG881" s="2" t="s">
        <v>8197</v>
      </c>
      <c r="BH881" s="2" t="s">
        <v>7891</v>
      </c>
      <c r="BI881" s="2" t="s">
        <v>7891</v>
      </c>
      <c r="BJ881" s="2" t="s">
        <v>7891</v>
      </c>
      <c r="BK881" s="2" t="s">
        <v>7891</v>
      </c>
      <c r="BL881" s="2" t="s">
        <v>7891</v>
      </c>
      <c r="BM881" s="2">
        <v>35246993</v>
      </c>
      <c r="BN881" s="2" t="s">
        <v>7891</v>
      </c>
      <c r="BO881" s="2" t="s">
        <v>7891</v>
      </c>
      <c r="BP881" s="2" t="s">
        <v>7891</v>
      </c>
      <c r="BQ881" s="2" t="s">
        <v>7891</v>
      </c>
      <c r="BR881" s="2" t="s">
        <v>8277</v>
      </c>
    </row>
    <row r="882" spans="1:70" s="2" customFormat="1" ht="13" x14ac:dyDescent="0.3">
      <c r="A882" s="2" t="s">
        <v>11404</v>
      </c>
      <c r="B882" s="2" t="s">
        <v>7903</v>
      </c>
      <c r="C882" s="9" t="s">
        <v>7891</v>
      </c>
      <c r="D882" s="2" t="s">
        <v>7904</v>
      </c>
      <c r="E882" s="2" t="s">
        <v>7905</v>
      </c>
      <c r="U882" s="2" t="s">
        <v>7891</v>
      </c>
      <c r="V882" s="2" t="s">
        <v>11388</v>
      </c>
      <c r="W882" s="2" t="s">
        <v>7891</v>
      </c>
      <c r="X882" s="2" t="s">
        <v>7891</v>
      </c>
      <c r="Y882" s="2" t="s">
        <v>7891</v>
      </c>
      <c r="Z882" s="2" t="s">
        <v>7891</v>
      </c>
      <c r="AA882" s="2" t="s">
        <v>7906</v>
      </c>
      <c r="AB882" s="2" t="s">
        <v>7907</v>
      </c>
      <c r="AC882" s="2" t="s">
        <v>7891</v>
      </c>
      <c r="AD882" s="2" t="s">
        <v>7891</v>
      </c>
      <c r="AE882" s="2" t="s">
        <v>7891</v>
      </c>
      <c r="AF882" s="2" t="s">
        <v>7891</v>
      </c>
      <c r="AG882" s="2" t="s">
        <v>7891</v>
      </c>
      <c r="AH882" s="2" t="s">
        <v>7891</v>
      </c>
      <c r="AI882" s="2" t="s">
        <v>7891</v>
      </c>
      <c r="AJ882" s="2" t="s">
        <v>7891</v>
      </c>
      <c r="AK882" s="2" t="s">
        <v>7891</v>
      </c>
      <c r="AL882" s="2" t="s">
        <v>7891</v>
      </c>
      <c r="AM882" s="2" t="s">
        <v>7891</v>
      </c>
      <c r="AN882" s="2" t="s">
        <v>7891</v>
      </c>
      <c r="AO882" s="2" t="s">
        <v>7908</v>
      </c>
      <c r="AP882" s="2" t="s">
        <v>7891</v>
      </c>
      <c r="AQ882" s="2" t="s">
        <v>7909</v>
      </c>
      <c r="AR882" s="2" t="s">
        <v>7891</v>
      </c>
      <c r="AS882" s="2" t="s">
        <v>7891</v>
      </c>
      <c r="AT882" s="2" t="s">
        <v>7891</v>
      </c>
      <c r="AU882" s="2">
        <v>2020</v>
      </c>
      <c r="AV882" s="2">
        <v>399</v>
      </c>
      <c r="AW882" s="2" t="s">
        <v>7891</v>
      </c>
      <c r="AX882" s="2" t="s">
        <v>7891</v>
      </c>
      <c r="AY882" s="2" t="s">
        <v>7891</v>
      </c>
      <c r="AZ882" s="2" t="s">
        <v>7891</v>
      </c>
      <c r="BA882" s="2" t="s">
        <v>7891</v>
      </c>
      <c r="BB882" s="2">
        <v>43</v>
      </c>
      <c r="BC882" s="2">
        <v>46</v>
      </c>
      <c r="BD882" s="2" t="s">
        <v>7891</v>
      </c>
      <c r="BE882" s="2" t="s">
        <v>7891</v>
      </c>
      <c r="BF882" s="2" t="s">
        <v>7891</v>
      </c>
      <c r="BG882" s="2" t="s">
        <v>7891</v>
      </c>
      <c r="BH882" s="2" t="s">
        <v>7891</v>
      </c>
      <c r="BI882" s="2" t="s">
        <v>7891</v>
      </c>
      <c r="BJ882" s="2" t="s">
        <v>7891</v>
      </c>
      <c r="BK882" s="2" t="s">
        <v>7891</v>
      </c>
      <c r="BL882" s="2" t="s">
        <v>7891</v>
      </c>
      <c r="BM882" s="2" t="s">
        <v>7891</v>
      </c>
      <c r="BN882" s="2" t="s">
        <v>7891</v>
      </c>
      <c r="BO882" s="2" t="s">
        <v>7891</v>
      </c>
      <c r="BP882" s="2" t="s">
        <v>7891</v>
      </c>
      <c r="BQ882" s="2" t="s">
        <v>7891</v>
      </c>
      <c r="BR882" s="2" t="s">
        <v>7910</v>
      </c>
    </row>
    <row r="883" spans="1:70" s="2" customFormat="1" ht="13" x14ac:dyDescent="0.3">
      <c r="A883" s="2" t="s">
        <v>6816</v>
      </c>
      <c r="B883" s="2" t="s">
        <v>5577</v>
      </c>
      <c r="C883" s="9">
        <v>2020</v>
      </c>
      <c r="D883" s="2" t="s">
        <v>5576</v>
      </c>
      <c r="E883" s="2" t="s">
        <v>4975</v>
      </c>
      <c r="G883" s="2" t="s">
        <v>5578</v>
      </c>
      <c r="H883" s="2" t="s">
        <v>5579</v>
      </c>
      <c r="K883" s="11">
        <v>44148</v>
      </c>
      <c r="L883" s="2" t="s">
        <v>5580</v>
      </c>
      <c r="N883" s="2" t="s">
        <v>5581</v>
      </c>
    </row>
    <row r="884" spans="1:70" s="2" customFormat="1" ht="13" x14ac:dyDescent="0.3">
      <c r="A884" s="2" t="s">
        <v>11404</v>
      </c>
      <c r="B884" s="2" t="s">
        <v>8850</v>
      </c>
      <c r="C884" s="9" t="s">
        <v>7891</v>
      </c>
      <c r="D884" s="2" t="s">
        <v>8851</v>
      </c>
      <c r="E884" s="2" t="s">
        <v>8852</v>
      </c>
      <c r="U884" s="2" t="s">
        <v>7891</v>
      </c>
      <c r="V884" s="2" t="s">
        <v>8853</v>
      </c>
      <c r="W884" s="2" t="s">
        <v>7891</v>
      </c>
      <c r="X884" s="2" t="s">
        <v>7891</v>
      </c>
      <c r="Y884" s="2" t="s">
        <v>7891</v>
      </c>
      <c r="Z884" s="2" t="s">
        <v>7891</v>
      </c>
      <c r="AA884" s="2" t="s">
        <v>7891</v>
      </c>
      <c r="AB884" s="2" t="s">
        <v>8854</v>
      </c>
      <c r="AC884" s="2" t="s">
        <v>7891</v>
      </c>
      <c r="AD884" s="2" t="s">
        <v>7891</v>
      </c>
      <c r="AE884" s="2" t="s">
        <v>7891</v>
      </c>
      <c r="AF884" s="2" t="s">
        <v>7891</v>
      </c>
      <c r="AG884" s="2" t="s">
        <v>7891</v>
      </c>
      <c r="AH884" s="2" t="s">
        <v>7891</v>
      </c>
      <c r="AI884" s="2" t="s">
        <v>7891</v>
      </c>
      <c r="AJ884" s="2" t="s">
        <v>7891</v>
      </c>
      <c r="AK884" s="2" t="s">
        <v>7891</v>
      </c>
      <c r="AL884" s="2" t="s">
        <v>7891</v>
      </c>
      <c r="AM884" s="2" t="s">
        <v>7891</v>
      </c>
      <c r="AN884" s="2" t="s">
        <v>7891</v>
      </c>
      <c r="AO884" s="2" t="s">
        <v>8855</v>
      </c>
      <c r="AP884" s="2" t="s">
        <v>8856</v>
      </c>
      <c r="AQ884" s="2" t="s">
        <v>7891</v>
      </c>
      <c r="AR884" s="2" t="s">
        <v>7891</v>
      </c>
      <c r="AS884" s="2" t="s">
        <v>7891</v>
      </c>
      <c r="AT884" s="2" t="s">
        <v>7924</v>
      </c>
      <c r="AU884" s="2">
        <v>2021</v>
      </c>
      <c r="AV884" s="2">
        <v>23</v>
      </c>
      <c r="AW884" s="2">
        <v>12</v>
      </c>
      <c r="AX884" s="2" t="s">
        <v>7891</v>
      </c>
      <c r="AY884" s="2" t="s">
        <v>7891</v>
      </c>
      <c r="AZ884" s="2" t="s">
        <v>7891</v>
      </c>
      <c r="BA884" s="2" t="s">
        <v>7891</v>
      </c>
      <c r="BB884" s="2">
        <v>1085</v>
      </c>
      <c r="BC884" s="2">
        <v>1096</v>
      </c>
      <c r="BD884" s="2" t="s">
        <v>7891</v>
      </c>
      <c r="BE884" s="2" t="s">
        <v>8857</v>
      </c>
      <c r="BF884" s="2" t="s">
        <v>7891</v>
      </c>
      <c r="BG884" s="2" t="s">
        <v>7925</v>
      </c>
      <c r="BH884" s="2" t="s">
        <v>7891</v>
      </c>
      <c r="BI884" s="2" t="s">
        <v>7891</v>
      </c>
      <c r="BJ884" s="2" t="s">
        <v>7891</v>
      </c>
      <c r="BK884" s="2" t="s">
        <v>7891</v>
      </c>
      <c r="BL884" s="2" t="s">
        <v>7891</v>
      </c>
      <c r="BM884" s="2">
        <v>34593327</v>
      </c>
      <c r="BN884" s="2" t="s">
        <v>7891</v>
      </c>
      <c r="BO884" s="2" t="s">
        <v>7891</v>
      </c>
      <c r="BP884" s="2" t="s">
        <v>7891</v>
      </c>
      <c r="BQ884" s="2" t="s">
        <v>7891</v>
      </c>
      <c r="BR884" s="2" t="s">
        <v>8858</v>
      </c>
    </row>
    <row r="885" spans="1:70" s="2" customFormat="1" ht="13" x14ac:dyDescent="0.3">
      <c r="A885" s="2" t="s">
        <v>1827</v>
      </c>
      <c r="B885" s="2" t="s">
        <v>1330</v>
      </c>
      <c r="C885" s="10">
        <v>2021</v>
      </c>
      <c r="D885" s="2" t="s">
        <v>1329</v>
      </c>
      <c r="E885" s="2" t="s">
        <v>1331</v>
      </c>
      <c r="F885" s="2" t="s">
        <v>1333</v>
      </c>
      <c r="G885" s="2" t="str">
        <f>"17448603"</f>
        <v>17448603</v>
      </c>
      <c r="I885" s="2" t="str">
        <f>"1/25/2021"</f>
        <v>1/25/2021</v>
      </c>
      <c r="J885" s="2">
        <v>17</v>
      </c>
      <c r="K885" s="2">
        <v>1</v>
      </c>
      <c r="L885" s="2">
        <v>1</v>
      </c>
      <c r="M885" s="2">
        <v>14</v>
      </c>
      <c r="N885" s="2">
        <v>148318673</v>
      </c>
      <c r="O885" s="2" t="s">
        <v>1332</v>
      </c>
      <c r="P885" s="2" t="s">
        <v>557</v>
      </c>
      <c r="Q885" s="2" t="s">
        <v>442</v>
      </c>
      <c r="U885" s="2" t="s">
        <v>1334</v>
      </c>
    </row>
    <row r="886" spans="1:70" s="2" customFormat="1" ht="13" x14ac:dyDescent="0.3">
      <c r="A886" s="2" t="s">
        <v>6816</v>
      </c>
      <c r="B886" s="2" t="s">
        <v>4638</v>
      </c>
      <c r="C886" s="9">
        <v>2021</v>
      </c>
      <c r="D886" s="2" t="s">
        <v>4637</v>
      </c>
      <c r="E886" s="2" t="s">
        <v>4641</v>
      </c>
      <c r="G886" s="2" t="s">
        <v>4639</v>
      </c>
      <c r="H886" s="2" t="s">
        <v>4640</v>
      </c>
      <c r="K886" s="11">
        <v>44406</v>
      </c>
      <c r="L886" s="2" t="s">
        <v>4642</v>
      </c>
      <c r="N886" s="2" t="s">
        <v>4643</v>
      </c>
    </row>
    <row r="887" spans="1:70" s="2" customFormat="1" ht="13" x14ac:dyDescent="0.3">
      <c r="A887" s="2" t="s">
        <v>438</v>
      </c>
      <c r="B887" s="2" t="s">
        <v>375</v>
      </c>
      <c r="C887" s="6" t="s">
        <v>23</v>
      </c>
      <c r="D887" s="2" t="s">
        <v>373</v>
      </c>
      <c r="E887" s="2" t="s">
        <v>383</v>
      </c>
      <c r="F887" s="2" t="s">
        <v>374</v>
      </c>
      <c r="H887" s="2" t="s">
        <v>376</v>
      </c>
      <c r="I887" s="2" t="s">
        <v>377</v>
      </c>
      <c r="J887" s="2" t="s">
        <v>14</v>
      </c>
      <c r="K887" s="2" t="s">
        <v>378</v>
      </c>
      <c r="M887" s="2" t="s">
        <v>379</v>
      </c>
      <c r="N887" s="2" t="s">
        <v>380</v>
      </c>
      <c r="O887" s="2" t="s">
        <v>18</v>
      </c>
      <c r="P887" s="2" t="s">
        <v>18</v>
      </c>
      <c r="Q887" s="2" t="s">
        <v>381</v>
      </c>
      <c r="R887" s="2" t="s">
        <v>20</v>
      </c>
      <c r="S887" s="2" t="s">
        <v>382</v>
      </c>
      <c r="U887" s="2" t="s">
        <v>23</v>
      </c>
      <c r="V887" s="2" t="s">
        <v>384</v>
      </c>
      <c r="W887" s="2" t="s">
        <v>385</v>
      </c>
      <c r="X887" s="2" t="s">
        <v>386</v>
      </c>
      <c r="Y887" s="2" t="s">
        <v>387</v>
      </c>
      <c r="Z887" s="2" t="s">
        <v>388</v>
      </c>
      <c r="AA887" s="2" t="s">
        <v>389</v>
      </c>
      <c r="AB887" s="2" t="s">
        <v>386</v>
      </c>
      <c r="AC887" s="2" t="s">
        <v>390</v>
      </c>
      <c r="AD887" s="2" t="s">
        <v>30</v>
      </c>
    </row>
    <row r="888" spans="1:70" s="2" customFormat="1" ht="13" x14ac:dyDescent="0.3">
      <c r="A888" s="2" t="s">
        <v>3856</v>
      </c>
      <c r="B888" s="2" t="s">
        <v>3674</v>
      </c>
      <c r="C888" s="9">
        <v>2021</v>
      </c>
      <c r="D888" s="2" t="s">
        <v>3673</v>
      </c>
      <c r="E888" s="2" t="s">
        <v>2034</v>
      </c>
      <c r="F888" s="2" t="s">
        <v>3677</v>
      </c>
      <c r="G888" s="2" t="str">
        <f>"04194217"</f>
        <v>04194217</v>
      </c>
      <c r="H888" s="2" t="str">
        <f>"9798738628580"</f>
        <v>9798738628580</v>
      </c>
      <c r="I888" s="2" t="str">
        <f>"20210101"</f>
        <v>20210101</v>
      </c>
      <c r="J888" s="2">
        <v>82</v>
      </c>
      <c r="K888" s="2" t="s">
        <v>2973</v>
      </c>
      <c r="N888" s="2" t="s">
        <v>3675</v>
      </c>
      <c r="P888" s="2" t="s">
        <v>2037</v>
      </c>
      <c r="Q888" s="2" t="s">
        <v>2038</v>
      </c>
      <c r="R888" s="2" t="s">
        <v>3676</v>
      </c>
      <c r="T888" s="2" t="s">
        <v>3677</v>
      </c>
      <c r="U888" s="2" t="s">
        <v>3678</v>
      </c>
    </row>
    <row r="889" spans="1:70" s="2" customFormat="1" ht="13" x14ac:dyDescent="0.3">
      <c r="A889" s="2" t="s">
        <v>7744</v>
      </c>
      <c r="B889" s="2" t="s">
        <v>7500</v>
      </c>
      <c r="C889" s="9">
        <v>2021</v>
      </c>
      <c r="D889" s="2" t="s">
        <v>7501</v>
      </c>
      <c r="E889" s="2" t="s">
        <v>7502</v>
      </c>
      <c r="G889" s="2">
        <v>17</v>
      </c>
      <c r="H889" s="2">
        <v>1</v>
      </c>
      <c r="J889" s="2">
        <v>16</v>
      </c>
      <c r="K889" s="2">
        <v>26</v>
      </c>
      <c r="N889" s="2" t="s">
        <v>6911</v>
      </c>
      <c r="O889" s="2" t="s">
        <v>7503</v>
      </c>
      <c r="P889" s="2" t="s">
        <v>467</v>
      </c>
      <c r="Q889" s="2" t="s">
        <v>7218</v>
      </c>
      <c r="R889" s="2" t="s">
        <v>7355</v>
      </c>
      <c r="S889" s="2" t="s">
        <v>7219</v>
      </c>
      <c r="T889" s="2" t="s">
        <v>7504</v>
      </c>
    </row>
    <row r="890" spans="1:70" s="2" customFormat="1" ht="13" x14ac:dyDescent="0.3">
      <c r="A890" s="2" t="s">
        <v>7505</v>
      </c>
      <c r="B890" s="2" t="s">
        <v>7448</v>
      </c>
      <c r="C890" s="9">
        <v>2021</v>
      </c>
      <c r="D890" s="2" t="s">
        <v>4673</v>
      </c>
      <c r="E890" s="2" t="s">
        <v>3834</v>
      </c>
      <c r="G890" s="2">
        <v>33</v>
      </c>
      <c r="J890" s="2">
        <v>1091</v>
      </c>
      <c r="K890" s="2">
        <v>1098</v>
      </c>
      <c r="O890" s="2" t="s">
        <v>7449</v>
      </c>
      <c r="P890" s="2" t="s">
        <v>467</v>
      </c>
      <c r="Q890" s="2" t="s">
        <v>7218</v>
      </c>
      <c r="S890" s="2" t="s">
        <v>7219</v>
      </c>
      <c r="T890" s="2" t="s">
        <v>7450</v>
      </c>
    </row>
    <row r="891" spans="1:70" s="2" customFormat="1" ht="13" x14ac:dyDescent="0.3">
      <c r="A891" s="2" t="s">
        <v>1970</v>
      </c>
      <c r="B891" s="2" t="s">
        <v>1285</v>
      </c>
      <c r="C891" s="10" t="str">
        <f>"2022"</f>
        <v>2022</v>
      </c>
      <c r="D891" s="2" t="s">
        <v>1284</v>
      </c>
      <c r="E891" s="2" t="s">
        <v>1286</v>
      </c>
      <c r="F891" s="2" t="s">
        <v>1289</v>
      </c>
      <c r="G891" s="2" t="str">
        <f>"15498417"</f>
        <v>15498417</v>
      </c>
      <c r="I891" s="2" t="str">
        <f>"Apr2022"</f>
        <v>Apr2022</v>
      </c>
      <c r="J891" s="2">
        <v>18</v>
      </c>
      <c r="K891" s="2">
        <v>3</v>
      </c>
      <c r="L891" s="2">
        <v>245</v>
      </c>
      <c r="M891" s="2">
        <v>8</v>
      </c>
      <c r="N891" s="2">
        <v>156109805</v>
      </c>
      <c r="O891" s="2" t="s">
        <v>1287</v>
      </c>
      <c r="P891" s="2" t="s">
        <v>767</v>
      </c>
      <c r="Q891" s="2" t="s">
        <v>442</v>
      </c>
      <c r="R891" s="2" t="s">
        <v>1288</v>
      </c>
      <c r="U891" s="2" t="s">
        <v>1290</v>
      </c>
    </row>
    <row r="892" spans="1:70" s="2" customFormat="1" ht="13" x14ac:dyDescent="0.3">
      <c r="A892" s="2" t="s">
        <v>1827</v>
      </c>
      <c r="B892" s="2" t="s">
        <v>1749</v>
      </c>
      <c r="C892" s="10" t="str">
        <f>"2022"</f>
        <v>2022</v>
      </c>
      <c r="D892" s="2" t="s">
        <v>1748</v>
      </c>
      <c r="E892" s="2" t="s">
        <v>760</v>
      </c>
      <c r="G892" s="2" t="str">
        <f>"8750846X"</f>
        <v>8750846X</v>
      </c>
      <c r="I892" s="2" t="str">
        <f>"May2022"</f>
        <v>May2022</v>
      </c>
      <c r="J892" s="2">
        <v>122</v>
      </c>
      <c r="K892" s="2">
        <v>2</v>
      </c>
      <c r="L892" s="2">
        <v>5</v>
      </c>
      <c r="M892" s="2">
        <v>0</v>
      </c>
      <c r="N892" s="2">
        <v>156887339</v>
      </c>
      <c r="P892" s="2" t="s">
        <v>761</v>
      </c>
      <c r="Q892" s="2" t="s">
        <v>467</v>
      </c>
      <c r="U892" s="2" t="s">
        <v>1750</v>
      </c>
    </row>
    <row r="893" spans="1:70" s="2" customFormat="1" ht="13" x14ac:dyDescent="0.3">
      <c r="A893" s="2" t="s">
        <v>4086</v>
      </c>
      <c r="B893" s="2" t="s">
        <v>3166</v>
      </c>
      <c r="C893" s="9">
        <v>2021</v>
      </c>
      <c r="D893" s="2" t="s">
        <v>3165</v>
      </c>
      <c r="E893" s="2" t="s">
        <v>1169</v>
      </c>
      <c r="F893" s="2" t="s">
        <v>3169</v>
      </c>
      <c r="G893" s="2" t="str">
        <f>"10731911"</f>
        <v>10731911</v>
      </c>
      <c r="I893" s="2" t="str">
        <f>"20210901"</f>
        <v>20210901</v>
      </c>
      <c r="J893" s="2">
        <v>28</v>
      </c>
      <c r="K893" s="2">
        <v>6</v>
      </c>
      <c r="L893" s="2">
        <v>1624</v>
      </c>
      <c r="M893" s="2">
        <v>11</v>
      </c>
      <c r="N893" s="2" t="s">
        <v>3167</v>
      </c>
      <c r="O893" s="2" t="s">
        <v>1170</v>
      </c>
      <c r="P893" s="2" t="s">
        <v>2129</v>
      </c>
      <c r="Q893" s="2" t="s">
        <v>1495</v>
      </c>
      <c r="R893" s="2" t="s">
        <v>3168</v>
      </c>
      <c r="T893" s="2" t="s">
        <v>3169</v>
      </c>
      <c r="U893" s="2" t="s">
        <v>3170</v>
      </c>
    </row>
    <row r="894" spans="1:70" s="2" customFormat="1" ht="13" x14ac:dyDescent="0.3">
      <c r="A894" s="2" t="s">
        <v>3856</v>
      </c>
      <c r="B894" s="2" t="s">
        <v>3459</v>
      </c>
      <c r="C894" s="9">
        <v>2020</v>
      </c>
      <c r="D894" s="2" t="s">
        <v>3458</v>
      </c>
      <c r="E894" s="2" t="s">
        <v>3460</v>
      </c>
      <c r="F894" s="2" t="s">
        <v>3464</v>
      </c>
      <c r="G894" s="2" t="str">
        <f>"1935861X"</f>
        <v>1935861X</v>
      </c>
      <c r="I894" s="2" t="str">
        <f>"20201101"</f>
        <v>20201101</v>
      </c>
      <c r="J894" s="2">
        <v>13</v>
      </c>
      <c r="K894" s="2">
        <v>6</v>
      </c>
      <c r="L894" s="2">
        <v>1600</v>
      </c>
      <c r="M894" s="2">
        <v>3</v>
      </c>
      <c r="N894" s="2" t="s">
        <v>3461</v>
      </c>
      <c r="O894" s="2" t="s">
        <v>3462</v>
      </c>
      <c r="P894" s="2" t="s">
        <v>2124</v>
      </c>
      <c r="Q894" s="2" t="s">
        <v>1495</v>
      </c>
      <c r="R894" s="2" t="s">
        <v>3463</v>
      </c>
      <c r="T894" s="2" t="s">
        <v>3464</v>
      </c>
      <c r="U894" s="2" t="s">
        <v>3465</v>
      </c>
    </row>
    <row r="895" spans="1:70" s="2" customFormat="1" ht="13" x14ac:dyDescent="0.3">
      <c r="A895" s="2" t="s">
        <v>1827</v>
      </c>
      <c r="B895" s="2" t="s">
        <v>908</v>
      </c>
      <c r="C895" s="10" t="str">
        <f>"2021"</f>
        <v>2021</v>
      </c>
      <c r="D895" s="2" t="s">
        <v>907</v>
      </c>
      <c r="E895" s="2" t="s">
        <v>909</v>
      </c>
      <c r="F895" s="2" t="s">
        <v>913</v>
      </c>
      <c r="G895" s="2" t="str">
        <f>"20085230"</f>
        <v>20085230</v>
      </c>
      <c r="I895" s="2" t="str">
        <f>"Oct2021"</f>
        <v>Oct2021</v>
      </c>
      <c r="J895" s="2">
        <v>13</v>
      </c>
      <c r="K895" s="2">
        <v>4</v>
      </c>
      <c r="L895" s="2">
        <v>302</v>
      </c>
      <c r="M895" s="2">
        <v>12</v>
      </c>
      <c r="N895" s="2">
        <v>154351947</v>
      </c>
      <c r="O895" s="2" t="s">
        <v>910</v>
      </c>
      <c r="P895" s="2" t="s">
        <v>911</v>
      </c>
      <c r="Q895" s="2" t="s">
        <v>442</v>
      </c>
      <c r="R895" s="2" t="s">
        <v>912</v>
      </c>
      <c r="U895" s="2" t="s">
        <v>914</v>
      </c>
    </row>
    <row r="896" spans="1:70" s="2" customFormat="1" ht="13" x14ac:dyDescent="0.3">
      <c r="A896" s="2" t="s">
        <v>6816</v>
      </c>
      <c r="B896" s="2" t="s">
        <v>5455</v>
      </c>
      <c r="C896" s="9">
        <v>2021</v>
      </c>
      <c r="D896" s="2" t="s">
        <v>5454</v>
      </c>
      <c r="E896" s="2" t="s">
        <v>5458</v>
      </c>
      <c r="G896" s="2" t="s">
        <v>5456</v>
      </c>
      <c r="H896" s="2" t="s">
        <v>5457</v>
      </c>
      <c r="K896" s="11">
        <v>43799</v>
      </c>
      <c r="N896" s="2" t="s">
        <v>5459</v>
      </c>
    </row>
    <row r="897" spans="1:70" s="2" customFormat="1" ht="13" x14ac:dyDescent="0.3">
      <c r="A897" s="2" t="s">
        <v>3856</v>
      </c>
      <c r="B897" s="2" t="s">
        <v>2686</v>
      </c>
      <c r="C897" s="9">
        <v>2021</v>
      </c>
      <c r="D897" s="2" t="s">
        <v>2685</v>
      </c>
      <c r="E897" s="2" t="s">
        <v>2687</v>
      </c>
      <c r="F897" s="2" t="s">
        <v>2692</v>
      </c>
      <c r="G897" s="2" t="str">
        <f>"10950680"</f>
        <v>10950680</v>
      </c>
      <c r="I897" s="2" t="str">
        <f>"20210901"</f>
        <v>20210901</v>
      </c>
      <c r="J897" s="2">
        <v>37</v>
      </c>
      <c r="K897" s="2">
        <v>3</v>
      </c>
      <c r="L897" s="2" t="s">
        <v>2688</v>
      </c>
      <c r="M897" s="2">
        <v>1</v>
      </c>
      <c r="N897" s="2" t="s">
        <v>2689</v>
      </c>
      <c r="O897" s="2" t="s">
        <v>2690</v>
      </c>
      <c r="P897" s="2" t="s">
        <v>767</v>
      </c>
      <c r="Q897" s="2" t="s">
        <v>2521</v>
      </c>
      <c r="R897" s="2" t="s">
        <v>2691</v>
      </c>
      <c r="T897" s="2" t="s">
        <v>2692</v>
      </c>
      <c r="U897" s="2" t="s">
        <v>2693</v>
      </c>
    </row>
    <row r="898" spans="1:70" s="2" customFormat="1" ht="13" x14ac:dyDescent="0.3">
      <c r="A898" s="2" t="s">
        <v>4116</v>
      </c>
      <c r="B898" s="2" t="s">
        <v>4076</v>
      </c>
      <c r="C898" s="9">
        <v>2021</v>
      </c>
      <c r="D898" s="2" t="s">
        <v>4075</v>
      </c>
      <c r="E898" s="2" t="s">
        <v>2338</v>
      </c>
      <c r="F898" s="2" t="s">
        <v>4079</v>
      </c>
      <c r="G898" s="2" t="str">
        <f>"10461310"</f>
        <v>10461310</v>
      </c>
      <c r="I898" s="2" t="str">
        <f>"20210601"</f>
        <v>20210601</v>
      </c>
      <c r="N898" s="2" t="s">
        <v>4077</v>
      </c>
      <c r="O898" s="2" t="s">
        <v>4078</v>
      </c>
      <c r="P898" s="2" t="s">
        <v>2108</v>
      </c>
      <c r="Q898" s="2" t="s">
        <v>2054</v>
      </c>
      <c r="R898" s="2" t="s">
        <v>2055</v>
      </c>
      <c r="T898" s="2" t="s">
        <v>4079</v>
      </c>
      <c r="U898" s="2" t="s">
        <v>4080</v>
      </c>
    </row>
    <row r="899" spans="1:70" s="2" customFormat="1" ht="13" x14ac:dyDescent="0.3">
      <c r="A899" s="2" t="s">
        <v>3856</v>
      </c>
      <c r="B899" s="2" t="s">
        <v>2394</v>
      </c>
      <c r="C899" s="9">
        <v>2022</v>
      </c>
      <c r="D899" s="2" t="s">
        <v>2393</v>
      </c>
      <c r="E899" s="2" t="s">
        <v>2395</v>
      </c>
      <c r="F899" s="2" t="s">
        <v>2399</v>
      </c>
      <c r="G899" s="2" t="str">
        <f>"13594184"</f>
        <v>13594184</v>
      </c>
      <c r="I899" s="2" t="str">
        <f>"20211119"</f>
        <v>20211119</v>
      </c>
      <c r="N899" s="2" t="s">
        <v>2396</v>
      </c>
      <c r="O899" s="2" t="s">
        <v>2397</v>
      </c>
      <c r="P899" s="2" t="s">
        <v>2398</v>
      </c>
      <c r="Q899" s="2" t="s">
        <v>2054</v>
      </c>
      <c r="R899" s="2" t="s">
        <v>2055</v>
      </c>
      <c r="T899" s="2" t="s">
        <v>2399</v>
      </c>
      <c r="U899" s="2" t="s">
        <v>2400</v>
      </c>
    </row>
    <row r="900" spans="1:70" s="2" customFormat="1" ht="13" x14ac:dyDescent="0.3">
      <c r="A900" s="2" t="s">
        <v>6816</v>
      </c>
      <c r="B900" s="2" t="s">
        <v>5615</v>
      </c>
      <c r="C900" s="9">
        <v>2020</v>
      </c>
      <c r="D900" s="2" t="s">
        <v>5614</v>
      </c>
      <c r="E900" s="2" t="s">
        <v>5618</v>
      </c>
      <c r="G900" s="2" t="s">
        <v>5616</v>
      </c>
      <c r="H900" s="2" t="s">
        <v>5617</v>
      </c>
      <c r="K900" s="11">
        <v>43848</v>
      </c>
      <c r="N900" s="2" t="s">
        <v>5619</v>
      </c>
    </row>
    <row r="901" spans="1:70" s="2" customFormat="1" ht="13" x14ac:dyDescent="0.3">
      <c r="A901" s="2" t="s">
        <v>6816</v>
      </c>
      <c r="B901" s="2" t="s">
        <v>5703</v>
      </c>
      <c r="C901" s="9">
        <v>2021</v>
      </c>
      <c r="D901" s="2" t="s">
        <v>5702</v>
      </c>
      <c r="E901" s="2" t="s">
        <v>5706</v>
      </c>
      <c r="G901" s="2" t="s">
        <v>5704</v>
      </c>
      <c r="H901" s="2" t="s">
        <v>5705</v>
      </c>
      <c r="K901" s="11">
        <v>44467</v>
      </c>
      <c r="N901" s="2" t="s">
        <v>5707</v>
      </c>
    </row>
    <row r="902" spans="1:70" s="2" customFormat="1" ht="13" x14ac:dyDescent="0.3">
      <c r="A902" s="2" t="s">
        <v>6816</v>
      </c>
      <c r="B902" s="2" t="s">
        <v>6375</v>
      </c>
      <c r="C902" s="9">
        <v>2022</v>
      </c>
      <c r="D902" s="2" t="s">
        <v>6374</v>
      </c>
      <c r="E902" s="2" t="s">
        <v>4982</v>
      </c>
      <c r="G902" s="2" t="s">
        <v>6376</v>
      </c>
      <c r="H902" s="2" t="s">
        <v>6377</v>
      </c>
      <c r="K902" s="11">
        <v>44650</v>
      </c>
      <c r="N902" s="2" t="s">
        <v>6378</v>
      </c>
    </row>
    <row r="903" spans="1:70" s="2" customFormat="1" ht="13" x14ac:dyDescent="0.3">
      <c r="A903" s="2" t="s">
        <v>11404</v>
      </c>
      <c r="B903" s="2" t="s">
        <v>7978</v>
      </c>
      <c r="C903" s="9" t="s">
        <v>7891</v>
      </c>
      <c r="D903" s="2" t="s">
        <v>6605</v>
      </c>
      <c r="E903" s="2" t="s">
        <v>7979</v>
      </c>
      <c r="U903" s="2" t="s">
        <v>7891</v>
      </c>
      <c r="V903" s="2" t="s">
        <v>7980</v>
      </c>
      <c r="W903" s="2" t="s">
        <v>7891</v>
      </c>
      <c r="X903" s="2" t="s">
        <v>7891</v>
      </c>
      <c r="Y903" s="2" t="s">
        <v>7891</v>
      </c>
      <c r="Z903" s="2" t="s">
        <v>7891</v>
      </c>
      <c r="AA903" s="2" t="s">
        <v>7891</v>
      </c>
      <c r="AB903" s="2" t="s">
        <v>7981</v>
      </c>
      <c r="AC903" s="2" t="s">
        <v>7891</v>
      </c>
      <c r="AD903" s="2" t="s">
        <v>7891</v>
      </c>
      <c r="AE903" s="2" t="s">
        <v>7891</v>
      </c>
      <c r="AF903" s="2" t="s">
        <v>7891</v>
      </c>
      <c r="AG903" s="2" t="s">
        <v>7891</v>
      </c>
      <c r="AH903" s="2" t="s">
        <v>7891</v>
      </c>
      <c r="AI903" s="2" t="s">
        <v>7891</v>
      </c>
      <c r="AJ903" s="2" t="s">
        <v>7891</v>
      </c>
      <c r="AK903" s="2" t="s">
        <v>7891</v>
      </c>
      <c r="AL903" s="2" t="s">
        <v>7891</v>
      </c>
      <c r="AM903" s="2" t="s">
        <v>7891</v>
      </c>
      <c r="AN903" s="2" t="s">
        <v>7891</v>
      </c>
      <c r="AO903" s="2" t="s">
        <v>7982</v>
      </c>
      <c r="AP903" s="2" t="s">
        <v>7983</v>
      </c>
      <c r="AQ903" s="2" t="s">
        <v>7891</v>
      </c>
      <c r="AR903" s="2" t="s">
        <v>7891</v>
      </c>
      <c r="AS903" s="2" t="s">
        <v>7891</v>
      </c>
      <c r="AT903" s="2" t="s">
        <v>7984</v>
      </c>
      <c r="AU903" s="2">
        <v>2022</v>
      </c>
      <c r="AV903" s="2">
        <v>43</v>
      </c>
      <c r="AW903" s="2">
        <v>1</v>
      </c>
      <c r="AX903" s="2" t="s">
        <v>7891</v>
      </c>
      <c r="AY903" s="2" t="s">
        <v>7891</v>
      </c>
      <c r="AZ903" s="2" t="s">
        <v>7891</v>
      </c>
      <c r="BA903" s="2" t="s">
        <v>7891</v>
      </c>
      <c r="BB903" s="2">
        <v>841</v>
      </c>
      <c r="BC903" s="2">
        <v>847</v>
      </c>
      <c r="BD903" s="2" t="s">
        <v>7891</v>
      </c>
      <c r="BE903" s="2" t="s">
        <v>6610</v>
      </c>
      <c r="BF903" s="2" t="s">
        <v>7891</v>
      </c>
      <c r="BG903" s="2" t="s">
        <v>7891</v>
      </c>
      <c r="BH903" s="2" t="s">
        <v>7891</v>
      </c>
      <c r="BI903" s="2" t="s">
        <v>7891</v>
      </c>
      <c r="BJ903" s="2" t="s">
        <v>7891</v>
      </c>
      <c r="BK903" s="2" t="s">
        <v>7891</v>
      </c>
      <c r="BL903" s="2" t="s">
        <v>7891</v>
      </c>
      <c r="BM903" s="2">
        <v>35156912</v>
      </c>
      <c r="BN903" s="2" t="s">
        <v>7891</v>
      </c>
      <c r="BO903" s="2" t="s">
        <v>7891</v>
      </c>
      <c r="BP903" s="2" t="s">
        <v>7891</v>
      </c>
      <c r="BQ903" s="2" t="s">
        <v>7891</v>
      </c>
      <c r="BR903" s="2" t="s">
        <v>7985</v>
      </c>
    </row>
    <row r="904" spans="1:70" s="2" customFormat="1" ht="13" x14ac:dyDescent="0.3">
      <c r="A904" s="2" t="s">
        <v>3856</v>
      </c>
      <c r="B904" s="2" t="s">
        <v>2964</v>
      </c>
      <c r="C904" s="9">
        <v>2021</v>
      </c>
      <c r="D904" s="2" t="s">
        <v>2963</v>
      </c>
      <c r="E904" s="2" t="s">
        <v>2965</v>
      </c>
      <c r="F904" s="2" t="s">
        <v>2969</v>
      </c>
      <c r="G904" s="2" t="str">
        <f>"09695893"</f>
        <v>09695893</v>
      </c>
      <c r="H904" s="2" t="str">
        <f>"9781433894589"</f>
        <v>9781433894589</v>
      </c>
      <c r="I904" s="2" t="str">
        <f>"20210301"</f>
        <v>20210301</v>
      </c>
      <c r="J904" s="2">
        <v>28</v>
      </c>
      <c r="K904" s="2">
        <v>1</v>
      </c>
      <c r="L904" s="2">
        <v>101</v>
      </c>
      <c r="M904" s="2">
        <v>6</v>
      </c>
      <c r="N904" s="2" t="s">
        <v>2966</v>
      </c>
      <c r="O904" s="2" t="s">
        <v>2967</v>
      </c>
      <c r="P904" s="2" t="s">
        <v>2044</v>
      </c>
      <c r="Q904" s="2" t="s">
        <v>1495</v>
      </c>
      <c r="R904" s="2" t="s">
        <v>2968</v>
      </c>
      <c r="T904" s="2" t="s">
        <v>2969</v>
      </c>
      <c r="U904" s="2" t="s">
        <v>2970</v>
      </c>
    </row>
    <row r="905" spans="1:70" s="2" customFormat="1" ht="13" x14ac:dyDescent="0.3">
      <c r="A905" s="2" t="s">
        <v>11404</v>
      </c>
      <c r="B905" s="2" t="s">
        <v>11159</v>
      </c>
      <c r="C905" s="9" t="s">
        <v>7891</v>
      </c>
      <c r="D905" s="2" t="s">
        <v>11160</v>
      </c>
      <c r="E905" s="2" t="s">
        <v>11161</v>
      </c>
      <c r="U905" s="2" t="s">
        <v>7891</v>
      </c>
      <c r="V905" s="2" t="s">
        <v>11162</v>
      </c>
      <c r="W905" s="2" t="s">
        <v>7891</v>
      </c>
      <c r="X905" s="2" t="s">
        <v>7891</v>
      </c>
      <c r="Y905" s="2" t="s">
        <v>7891</v>
      </c>
      <c r="Z905" s="2" t="s">
        <v>7891</v>
      </c>
      <c r="AA905" s="2" t="s">
        <v>7891</v>
      </c>
      <c r="AB905" s="2" t="s">
        <v>11163</v>
      </c>
      <c r="AC905" s="2" t="s">
        <v>7891</v>
      </c>
      <c r="AD905" s="2" t="s">
        <v>7891</v>
      </c>
      <c r="AE905" s="2" t="s">
        <v>7891</v>
      </c>
      <c r="AF905" s="2" t="s">
        <v>7891</v>
      </c>
      <c r="AG905" s="2" t="s">
        <v>7891</v>
      </c>
      <c r="AH905" s="2" t="s">
        <v>7891</v>
      </c>
      <c r="AI905" s="2" t="s">
        <v>7891</v>
      </c>
      <c r="AJ905" s="2" t="s">
        <v>7891</v>
      </c>
      <c r="AK905" s="2" t="s">
        <v>7891</v>
      </c>
      <c r="AL905" s="2" t="s">
        <v>7891</v>
      </c>
      <c r="AM905" s="2" t="s">
        <v>7891</v>
      </c>
      <c r="AN905" s="2" t="s">
        <v>7891</v>
      </c>
      <c r="AO905" s="2" t="s">
        <v>11164</v>
      </c>
      <c r="AP905" s="2" t="s">
        <v>7891</v>
      </c>
      <c r="AQ905" s="2" t="s">
        <v>7891</v>
      </c>
      <c r="AR905" s="2" t="s">
        <v>7891</v>
      </c>
      <c r="AS905" s="2" t="s">
        <v>7891</v>
      </c>
      <c r="AT905" s="2" t="s">
        <v>9094</v>
      </c>
      <c r="AU905" s="2">
        <v>2020</v>
      </c>
      <c r="AV905" s="2">
        <v>26</v>
      </c>
      <c r="AW905" s="2">
        <v>4</v>
      </c>
      <c r="AX905" s="2" t="s">
        <v>7891</v>
      </c>
      <c r="AY905" s="2" t="s">
        <v>7891</v>
      </c>
      <c r="AZ905" s="2" t="s">
        <v>7891</v>
      </c>
      <c r="BA905" s="2" t="s">
        <v>7891</v>
      </c>
      <c r="BB905" s="2">
        <v>3443</v>
      </c>
      <c r="BC905" s="2">
        <v>3448</v>
      </c>
      <c r="BD905" s="2" t="s">
        <v>7891</v>
      </c>
      <c r="BE905" s="2" t="s">
        <v>11165</v>
      </c>
      <c r="BF905" s="2" t="s">
        <v>7891</v>
      </c>
      <c r="BG905" s="2" t="s">
        <v>7891</v>
      </c>
      <c r="BH905" s="2" t="s">
        <v>7891</v>
      </c>
      <c r="BI905" s="2" t="s">
        <v>7891</v>
      </c>
      <c r="BJ905" s="2" t="s">
        <v>7891</v>
      </c>
      <c r="BK905" s="2" t="s">
        <v>7891</v>
      </c>
      <c r="BL905" s="2" t="s">
        <v>7891</v>
      </c>
      <c r="BM905" s="2" t="s">
        <v>7891</v>
      </c>
      <c r="BN905" s="2" t="s">
        <v>7891</v>
      </c>
      <c r="BO905" s="2" t="s">
        <v>7891</v>
      </c>
      <c r="BP905" s="2" t="s">
        <v>7891</v>
      </c>
      <c r="BQ905" s="2" t="s">
        <v>7891</v>
      </c>
      <c r="BR905" s="2" t="s">
        <v>11166</v>
      </c>
    </row>
    <row r="906" spans="1:70" s="2" customFormat="1" ht="13" x14ac:dyDescent="0.3">
      <c r="A906" s="2" t="s">
        <v>11404</v>
      </c>
      <c r="B906" s="2" t="s">
        <v>10726</v>
      </c>
      <c r="C906" s="9" t="s">
        <v>7891</v>
      </c>
      <c r="D906" s="2" t="s">
        <v>10727</v>
      </c>
      <c r="E906" s="2" t="s">
        <v>10728</v>
      </c>
      <c r="U906" s="2" t="s">
        <v>7891</v>
      </c>
      <c r="V906" s="2" t="s">
        <v>10729</v>
      </c>
      <c r="W906" s="2" t="s">
        <v>7891</v>
      </c>
      <c r="X906" s="2" t="s">
        <v>7891</v>
      </c>
      <c r="Y906" s="2" t="s">
        <v>7891</v>
      </c>
      <c r="Z906" s="2" t="s">
        <v>7891</v>
      </c>
      <c r="AA906" s="2" t="s">
        <v>7891</v>
      </c>
      <c r="AB906" s="2" t="s">
        <v>7891</v>
      </c>
      <c r="AC906" s="2" t="s">
        <v>7891</v>
      </c>
      <c r="AD906" s="2" t="s">
        <v>7891</v>
      </c>
      <c r="AE906" s="2" t="s">
        <v>7891</v>
      </c>
      <c r="AF906" s="2" t="s">
        <v>7891</v>
      </c>
      <c r="AG906" s="2" t="s">
        <v>7891</v>
      </c>
      <c r="AH906" s="2" t="s">
        <v>7891</v>
      </c>
      <c r="AI906" s="2" t="s">
        <v>7891</v>
      </c>
      <c r="AJ906" s="2" t="s">
        <v>7891</v>
      </c>
      <c r="AK906" s="2" t="s">
        <v>7891</v>
      </c>
      <c r="AL906" s="2" t="s">
        <v>7891</v>
      </c>
      <c r="AM906" s="2" t="s">
        <v>7891</v>
      </c>
      <c r="AN906" s="2" t="s">
        <v>7891</v>
      </c>
      <c r="AO906" s="2" t="s">
        <v>10730</v>
      </c>
      <c r="AP906" s="2" t="s">
        <v>10731</v>
      </c>
      <c r="AQ906" s="2" t="s">
        <v>7891</v>
      </c>
      <c r="AR906" s="2" t="s">
        <v>7891</v>
      </c>
      <c r="AS906" s="2" t="s">
        <v>7891</v>
      </c>
      <c r="AT906" s="2" t="s">
        <v>7891</v>
      </c>
      <c r="AU906" s="2">
        <v>2021</v>
      </c>
      <c r="AV906" s="2">
        <v>15</v>
      </c>
      <c r="AW906" s="2">
        <v>6</v>
      </c>
      <c r="AX906" s="2" t="s">
        <v>7891</v>
      </c>
      <c r="AY906" s="2" t="s">
        <v>7891</v>
      </c>
      <c r="AZ906" s="2" t="s">
        <v>7891</v>
      </c>
      <c r="BA906" s="2" t="s">
        <v>7891</v>
      </c>
      <c r="BB906" s="2">
        <v>692</v>
      </c>
      <c r="BC906" s="2">
        <v>701</v>
      </c>
      <c r="BD906" s="2" t="s">
        <v>7891</v>
      </c>
      <c r="BE906" s="2" t="s">
        <v>10732</v>
      </c>
      <c r="BF906" s="2" t="s">
        <v>7891</v>
      </c>
      <c r="BG906" s="2" t="s">
        <v>7891</v>
      </c>
      <c r="BH906" s="2" t="s">
        <v>7891</v>
      </c>
      <c r="BI906" s="2" t="s">
        <v>7891</v>
      </c>
      <c r="BJ906" s="2" t="s">
        <v>7891</v>
      </c>
      <c r="BK906" s="2" t="s">
        <v>7891</v>
      </c>
      <c r="BL906" s="2" t="s">
        <v>7891</v>
      </c>
      <c r="BM906" s="2" t="s">
        <v>7891</v>
      </c>
      <c r="BN906" s="2" t="s">
        <v>7891</v>
      </c>
      <c r="BO906" s="2" t="s">
        <v>7891</v>
      </c>
      <c r="BP906" s="2" t="s">
        <v>7891</v>
      </c>
      <c r="BQ906" s="2" t="s">
        <v>7891</v>
      </c>
      <c r="BR906" s="2" t="s">
        <v>10733</v>
      </c>
    </row>
    <row r="907" spans="1:70" s="2" customFormat="1" ht="13" x14ac:dyDescent="0.3">
      <c r="A907" s="2" t="s">
        <v>1922</v>
      </c>
      <c r="B907" s="2" t="s">
        <v>1880</v>
      </c>
      <c r="C907" s="10">
        <v>2021</v>
      </c>
      <c r="D907" s="2" t="s">
        <v>1879</v>
      </c>
      <c r="E907" s="2" t="s">
        <v>1881</v>
      </c>
      <c r="F907" s="2" t="s">
        <v>1884</v>
      </c>
      <c r="G907" s="2" t="str">
        <f>"00987484"</f>
        <v>00987484</v>
      </c>
      <c r="I907" s="2" t="str">
        <f>"7/13/2021"</f>
        <v>7/13/2021</v>
      </c>
      <c r="J907" s="2">
        <v>326</v>
      </c>
      <c r="K907" s="2">
        <v>2</v>
      </c>
      <c r="L907" s="2">
        <v>133</v>
      </c>
      <c r="M907" s="2">
        <v>2</v>
      </c>
      <c r="N907" s="2">
        <v>151437503</v>
      </c>
      <c r="O907" s="2" t="s">
        <v>1882</v>
      </c>
      <c r="P907" s="2" t="s">
        <v>634</v>
      </c>
      <c r="Q907" s="2" t="s">
        <v>498</v>
      </c>
      <c r="R907" s="2" t="s">
        <v>1883</v>
      </c>
      <c r="U907" s="2" t="s">
        <v>1885</v>
      </c>
    </row>
    <row r="908" spans="1:70" s="2" customFormat="1" ht="13" x14ac:dyDescent="0.3">
      <c r="A908" s="2" t="s">
        <v>11404</v>
      </c>
      <c r="B908" s="2" t="s">
        <v>10380</v>
      </c>
      <c r="C908" s="9" t="s">
        <v>7891</v>
      </c>
      <c r="D908" s="2" t="s">
        <v>5558</v>
      </c>
      <c r="E908" s="2" t="s">
        <v>9208</v>
      </c>
      <c r="U908" s="2" t="s">
        <v>7891</v>
      </c>
      <c r="V908" s="2" t="s">
        <v>10381</v>
      </c>
      <c r="W908" s="2" t="s">
        <v>7891</v>
      </c>
      <c r="X908" s="2" t="s">
        <v>7891</v>
      </c>
      <c r="Y908" s="2" t="s">
        <v>7891</v>
      </c>
      <c r="Z908" s="2" t="s">
        <v>7891</v>
      </c>
      <c r="AA908" s="2" t="s">
        <v>7891</v>
      </c>
      <c r="AB908" s="2" t="s">
        <v>7891</v>
      </c>
      <c r="AC908" s="2" t="s">
        <v>7891</v>
      </c>
      <c r="AD908" s="2" t="s">
        <v>7891</v>
      </c>
      <c r="AE908" s="2" t="s">
        <v>7891</v>
      </c>
      <c r="AF908" s="2" t="s">
        <v>7891</v>
      </c>
      <c r="AG908" s="2" t="s">
        <v>7891</v>
      </c>
      <c r="AH908" s="2" t="s">
        <v>7891</v>
      </c>
      <c r="AI908" s="2" t="s">
        <v>7891</v>
      </c>
      <c r="AJ908" s="2" t="s">
        <v>7891</v>
      </c>
      <c r="AK908" s="2" t="s">
        <v>7891</v>
      </c>
      <c r="AL908" s="2" t="s">
        <v>7891</v>
      </c>
      <c r="AM908" s="2" t="s">
        <v>7891</v>
      </c>
      <c r="AN908" s="2" t="s">
        <v>7891</v>
      </c>
      <c r="AO908" s="2" t="s">
        <v>9210</v>
      </c>
      <c r="AP908" s="2" t="s">
        <v>7891</v>
      </c>
      <c r="AQ908" s="2" t="s">
        <v>7891</v>
      </c>
      <c r="AR908" s="2" t="s">
        <v>7891</v>
      </c>
      <c r="AS908" s="2" t="s">
        <v>7891</v>
      </c>
      <c r="AT908" s="2" t="s">
        <v>10382</v>
      </c>
      <c r="AU908" s="2">
        <v>2021</v>
      </c>
      <c r="AV908" s="2">
        <v>11</v>
      </c>
      <c r="AW908" s="2" t="s">
        <v>7891</v>
      </c>
      <c r="AX908" s="2" t="s">
        <v>7891</v>
      </c>
      <c r="AY908" s="2" t="s">
        <v>7891</v>
      </c>
      <c r="AZ908" s="2" t="s">
        <v>7891</v>
      </c>
      <c r="BA908" s="2" t="s">
        <v>7891</v>
      </c>
      <c r="BB908" s="2" t="s">
        <v>7891</v>
      </c>
      <c r="BC908" s="2" t="s">
        <v>7891</v>
      </c>
      <c r="BD908" s="2">
        <v>544661</v>
      </c>
      <c r="BE908" s="2" t="s">
        <v>5563</v>
      </c>
      <c r="BF908" s="2" t="s">
        <v>7891</v>
      </c>
      <c r="BG908" s="2" t="s">
        <v>7891</v>
      </c>
      <c r="BH908" s="2" t="s">
        <v>7891</v>
      </c>
      <c r="BI908" s="2" t="s">
        <v>7891</v>
      </c>
      <c r="BJ908" s="2" t="s">
        <v>7891</v>
      </c>
      <c r="BK908" s="2" t="s">
        <v>7891</v>
      </c>
      <c r="BL908" s="2" t="s">
        <v>7891</v>
      </c>
      <c r="BM908" s="2">
        <v>33536956</v>
      </c>
      <c r="BN908" s="2" t="s">
        <v>7891</v>
      </c>
      <c r="BO908" s="2" t="s">
        <v>7891</v>
      </c>
      <c r="BP908" s="2" t="s">
        <v>7891</v>
      </c>
      <c r="BQ908" s="2" t="s">
        <v>7891</v>
      </c>
      <c r="BR908" s="2" t="s">
        <v>10383</v>
      </c>
    </row>
    <row r="909" spans="1:70" s="2" customFormat="1" ht="13" x14ac:dyDescent="0.3">
      <c r="A909" s="2" t="s">
        <v>11407</v>
      </c>
      <c r="B909" s="2" t="s">
        <v>11522</v>
      </c>
      <c r="C909" s="9" t="s">
        <v>7891</v>
      </c>
      <c r="D909" s="2" t="s">
        <v>11523</v>
      </c>
      <c r="E909" s="2" t="s">
        <v>9474</v>
      </c>
      <c r="U909" s="2" t="s">
        <v>7891</v>
      </c>
      <c r="V909" s="2" t="s">
        <v>11524</v>
      </c>
      <c r="W909" s="2" t="s">
        <v>7891</v>
      </c>
      <c r="X909" s="2" t="s">
        <v>7891</v>
      </c>
      <c r="Y909" s="2" t="s">
        <v>7891</v>
      </c>
      <c r="Z909" s="2" t="s">
        <v>7891</v>
      </c>
      <c r="AA909" s="2" t="s">
        <v>7891</v>
      </c>
      <c r="AB909" s="2" t="s">
        <v>11525</v>
      </c>
      <c r="AC909" s="2" t="s">
        <v>7891</v>
      </c>
      <c r="AD909" s="2" t="s">
        <v>7891</v>
      </c>
      <c r="AE909" s="2" t="s">
        <v>7891</v>
      </c>
      <c r="AF909" s="2" t="s">
        <v>7891</v>
      </c>
      <c r="AG909" s="2" t="s">
        <v>7891</v>
      </c>
      <c r="AH909" s="2" t="s">
        <v>7891</v>
      </c>
      <c r="AI909" s="2" t="s">
        <v>7891</v>
      </c>
      <c r="AJ909" s="2" t="s">
        <v>7891</v>
      </c>
      <c r="AK909" s="2" t="s">
        <v>7891</v>
      </c>
      <c r="AL909" s="2" t="s">
        <v>7891</v>
      </c>
      <c r="AM909" s="2" t="s">
        <v>7891</v>
      </c>
      <c r="AN909" s="2" t="s">
        <v>7891</v>
      </c>
      <c r="AO909" s="2" t="s">
        <v>7891</v>
      </c>
      <c r="AP909" s="2" t="s">
        <v>9477</v>
      </c>
      <c r="AQ909" s="2" t="s">
        <v>7891</v>
      </c>
      <c r="AR909" s="2" t="s">
        <v>7891</v>
      </c>
      <c r="AS909" s="2" t="s">
        <v>7891</v>
      </c>
      <c r="AT909" s="2" t="s">
        <v>11526</v>
      </c>
      <c r="AU909" s="2">
        <v>2021</v>
      </c>
      <c r="AV909" s="2">
        <v>9</v>
      </c>
      <c r="AW909" s="2" t="s">
        <v>7891</v>
      </c>
      <c r="AX909" s="2" t="s">
        <v>7891</v>
      </c>
      <c r="AY909" s="2" t="s">
        <v>7891</v>
      </c>
      <c r="AZ909" s="2" t="s">
        <v>7891</v>
      </c>
      <c r="BA909" s="2" t="s">
        <v>7891</v>
      </c>
      <c r="BB909" s="2" t="s">
        <v>7891</v>
      </c>
      <c r="BC909" s="2" t="s">
        <v>7891</v>
      </c>
      <c r="BD909" s="2">
        <v>598455</v>
      </c>
      <c r="BE909" s="2" t="s">
        <v>11527</v>
      </c>
      <c r="BF909" s="2" t="s">
        <v>7891</v>
      </c>
      <c r="BG909" s="2" t="s">
        <v>7891</v>
      </c>
      <c r="BH909" s="2" t="s">
        <v>7891</v>
      </c>
      <c r="BI909" s="2" t="s">
        <v>7891</v>
      </c>
      <c r="BJ909" s="2" t="s">
        <v>7891</v>
      </c>
      <c r="BK909" s="2" t="s">
        <v>7891</v>
      </c>
      <c r="BL909" s="2" t="s">
        <v>7891</v>
      </c>
      <c r="BM909" s="2">
        <v>33614579</v>
      </c>
      <c r="BN909" s="2" t="s">
        <v>7891</v>
      </c>
      <c r="BO909" s="2" t="s">
        <v>7891</v>
      </c>
      <c r="BP909" s="2" t="s">
        <v>7891</v>
      </c>
      <c r="BQ909" s="2" t="s">
        <v>7891</v>
      </c>
      <c r="BR909" s="2" t="s">
        <v>11528</v>
      </c>
    </row>
    <row r="910" spans="1:70" s="2" customFormat="1" ht="13" x14ac:dyDescent="0.3">
      <c r="A910" s="2" t="s">
        <v>4086</v>
      </c>
      <c r="B910" s="2" t="s">
        <v>2501</v>
      </c>
      <c r="C910" s="9">
        <v>2021</v>
      </c>
      <c r="D910" s="2" t="s">
        <v>2500</v>
      </c>
      <c r="E910" s="2" t="s">
        <v>2502</v>
      </c>
      <c r="F910" s="2" t="s">
        <v>2506</v>
      </c>
      <c r="G910" s="2" t="str">
        <f>"03064530"</f>
        <v>03064530</v>
      </c>
      <c r="I910" s="2" t="str">
        <f>"20210301"</f>
        <v>20210301</v>
      </c>
      <c r="J910" s="2">
        <v>125</v>
      </c>
      <c r="N910" s="2" t="s">
        <v>2503</v>
      </c>
      <c r="O910" s="2" t="s">
        <v>2504</v>
      </c>
      <c r="P910" s="2" t="s">
        <v>2124</v>
      </c>
      <c r="Q910" s="2" t="s">
        <v>1495</v>
      </c>
      <c r="R910" s="2" t="s">
        <v>2505</v>
      </c>
      <c r="T910" s="2" t="s">
        <v>2506</v>
      </c>
      <c r="U910" s="2" t="s">
        <v>2507</v>
      </c>
    </row>
    <row r="911" spans="1:70" s="2" customFormat="1" ht="13" x14ac:dyDescent="0.3">
      <c r="A911" s="2" t="s">
        <v>1827</v>
      </c>
      <c r="B911" s="2" t="s">
        <v>736</v>
      </c>
      <c r="C911" s="10">
        <v>2022</v>
      </c>
      <c r="D911" s="2" t="s">
        <v>735</v>
      </c>
      <c r="E911" s="2" t="s">
        <v>737</v>
      </c>
      <c r="F911" s="2" t="s">
        <v>742</v>
      </c>
      <c r="G911" s="2" t="str">
        <f>"23146133"</f>
        <v>23146133</v>
      </c>
      <c r="I911" s="2" t="str">
        <f>"4/13/2022"</f>
        <v>4/13/2022</v>
      </c>
      <c r="L911" s="2">
        <v>1</v>
      </c>
      <c r="M911" s="2">
        <v>9</v>
      </c>
      <c r="N911" s="2">
        <v>156288191</v>
      </c>
      <c r="O911" s="2" t="s">
        <v>738</v>
      </c>
      <c r="P911" s="2" t="s">
        <v>739</v>
      </c>
      <c r="Q911" s="2" t="s">
        <v>740</v>
      </c>
      <c r="R911" s="2" t="s">
        <v>741</v>
      </c>
      <c r="U911" s="2" t="s">
        <v>743</v>
      </c>
    </row>
    <row r="912" spans="1:70" s="2" customFormat="1" ht="13" x14ac:dyDescent="0.3">
      <c r="A912" s="2" t="s">
        <v>11404</v>
      </c>
      <c r="B912" s="2" t="s">
        <v>10734</v>
      </c>
      <c r="C912" s="9" t="s">
        <v>7891</v>
      </c>
      <c r="D912" s="2" t="s">
        <v>10735</v>
      </c>
      <c r="E912" s="2" t="s">
        <v>10736</v>
      </c>
      <c r="U912" s="2" t="s">
        <v>7891</v>
      </c>
      <c r="V912" s="2" t="s">
        <v>10737</v>
      </c>
      <c r="W912" s="2" t="s">
        <v>7891</v>
      </c>
      <c r="X912" s="2" t="s">
        <v>7891</v>
      </c>
      <c r="Y912" s="2" t="s">
        <v>7891</v>
      </c>
      <c r="Z912" s="2" t="s">
        <v>7891</v>
      </c>
      <c r="AA912" s="2" t="s">
        <v>7891</v>
      </c>
      <c r="AB912" s="2" t="s">
        <v>7891</v>
      </c>
      <c r="AC912" s="2" t="s">
        <v>7891</v>
      </c>
      <c r="AD912" s="2" t="s">
        <v>7891</v>
      </c>
      <c r="AE912" s="2" t="s">
        <v>7891</v>
      </c>
      <c r="AF912" s="2" t="s">
        <v>7891</v>
      </c>
      <c r="AG912" s="2" t="s">
        <v>7891</v>
      </c>
      <c r="AH912" s="2" t="s">
        <v>7891</v>
      </c>
      <c r="AI912" s="2" t="s">
        <v>7891</v>
      </c>
      <c r="AJ912" s="2" t="s">
        <v>7891</v>
      </c>
      <c r="AK912" s="2" t="s">
        <v>7891</v>
      </c>
      <c r="AL912" s="2" t="s">
        <v>7891</v>
      </c>
      <c r="AM912" s="2" t="s">
        <v>7891</v>
      </c>
      <c r="AN912" s="2" t="s">
        <v>7891</v>
      </c>
      <c r="AO912" s="2" t="s">
        <v>10738</v>
      </c>
      <c r="AP912" s="2" t="s">
        <v>10739</v>
      </c>
      <c r="AQ912" s="2" t="s">
        <v>7891</v>
      </c>
      <c r="AR912" s="2" t="s">
        <v>7891</v>
      </c>
      <c r="AS912" s="2" t="s">
        <v>7891</v>
      </c>
      <c r="AT912" s="2" t="s">
        <v>7891</v>
      </c>
      <c r="AU912" s="2">
        <v>2021</v>
      </c>
      <c r="AV912" s="2">
        <v>75</v>
      </c>
      <c r="AW912" s="2">
        <v>3</v>
      </c>
      <c r="AX912" s="2" t="s">
        <v>7891</v>
      </c>
      <c r="AY912" s="2" t="s">
        <v>7891</v>
      </c>
      <c r="AZ912" s="2" t="s">
        <v>7891</v>
      </c>
      <c r="BA912" s="2" t="s">
        <v>7891</v>
      </c>
      <c r="BB912" s="2">
        <v>769</v>
      </c>
      <c r="BC912" s="2">
        <v>802</v>
      </c>
      <c r="BD912" s="2" t="s">
        <v>10740</v>
      </c>
      <c r="BE912" s="2" t="s">
        <v>10741</v>
      </c>
      <c r="BF912" s="2" t="s">
        <v>7891</v>
      </c>
      <c r="BG912" s="2" t="s">
        <v>7891</v>
      </c>
      <c r="BH912" s="2" t="s">
        <v>7891</v>
      </c>
      <c r="BI912" s="2" t="s">
        <v>7891</v>
      </c>
      <c r="BJ912" s="2" t="s">
        <v>7891</v>
      </c>
      <c r="BK912" s="2" t="s">
        <v>7891</v>
      </c>
      <c r="BL912" s="2" t="s">
        <v>7891</v>
      </c>
      <c r="BM912" s="2" t="s">
        <v>7891</v>
      </c>
      <c r="BN912" s="2" t="s">
        <v>7891</v>
      </c>
      <c r="BO912" s="2" t="s">
        <v>7891</v>
      </c>
      <c r="BP912" s="2" t="s">
        <v>7891</v>
      </c>
      <c r="BQ912" s="2" t="s">
        <v>7891</v>
      </c>
      <c r="BR912" s="2" t="s">
        <v>10742</v>
      </c>
    </row>
    <row r="913" spans="1:70" s="2" customFormat="1" ht="13" x14ac:dyDescent="0.3">
      <c r="A913" s="2" t="s">
        <v>3856</v>
      </c>
      <c r="B913" s="2" t="s">
        <v>3833</v>
      </c>
      <c r="C913" s="9">
        <v>2021</v>
      </c>
      <c r="D913" s="2" t="s">
        <v>3832</v>
      </c>
      <c r="E913" s="2" t="s">
        <v>3834</v>
      </c>
      <c r="F913" s="2" t="s">
        <v>3839</v>
      </c>
      <c r="G913" s="2" t="str">
        <f>"03535053"</f>
        <v>03535053</v>
      </c>
      <c r="I913" s="2" t="str">
        <f>"20210101"</f>
        <v>20210101</v>
      </c>
      <c r="J913" s="2">
        <v>33</v>
      </c>
      <c r="K913" s="2">
        <v>2</v>
      </c>
      <c r="L913" s="2">
        <v>147</v>
      </c>
      <c r="M913" s="2">
        <v>5</v>
      </c>
      <c r="N913" s="2" t="s">
        <v>3835</v>
      </c>
      <c r="O913" s="2" t="s">
        <v>3836</v>
      </c>
      <c r="P913" s="2" t="s">
        <v>3837</v>
      </c>
      <c r="Q913" s="2" t="s">
        <v>1495</v>
      </c>
      <c r="R913" s="2" t="s">
        <v>3838</v>
      </c>
      <c r="T913" s="2" t="s">
        <v>3839</v>
      </c>
      <c r="U913" s="2" t="s">
        <v>3840</v>
      </c>
    </row>
    <row r="914" spans="1:70" s="2" customFormat="1" ht="13" x14ac:dyDescent="0.3">
      <c r="A914" s="2" t="s">
        <v>11404</v>
      </c>
      <c r="B914" s="2" t="s">
        <v>11389</v>
      </c>
      <c r="C914" s="9" t="s">
        <v>7891</v>
      </c>
      <c r="D914" s="2" t="s">
        <v>11390</v>
      </c>
      <c r="E914" s="2" t="s">
        <v>11391</v>
      </c>
      <c r="U914" s="2" t="s">
        <v>7891</v>
      </c>
      <c r="V914" s="2" t="s">
        <v>11392</v>
      </c>
      <c r="W914" s="2" t="s">
        <v>7891</v>
      </c>
      <c r="X914" s="2" t="s">
        <v>7891</v>
      </c>
      <c r="Y914" s="2" t="s">
        <v>7891</v>
      </c>
      <c r="Z914" s="2" t="s">
        <v>7891</v>
      </c>
      <c r="AA914" s="2" t="s">
        <v>7891</v>
      </c>
      <c r="AB914" s="2" t="s">
        <v>11393</v>
      </c>
      <c r="AC914" s="2" t="s">
        <v>7891</v>
      </c>
      <c r="AD914" s="2" t="s">
        <v>7891</v>
      </c>
      <c r="AE914" s="2" t="s">
        <v>7891</v>
      </c>
      <c r="AF914" s="2" t="s">
        <v>7891</v>
      </c>
      <c r="AG914" s="2" t="s">
        <v>7891</v>
      </c>
      <c r="AH914" s="2" t="s">
        <v>7891</v>
      </c>
      <c r="AI914" s="2" t="s">
        <v>7891</v>
      </c>
      <c r="AJ914" s="2" t="s">
        <v>7891</v>
      </c>
      <c r="AK914" s="2" t="s">
        <v>7891</v>
      </c>
      <c r="AL914" s="2" t="s">
        <v>7891</v>
      </c>
      <c r="AM914" s="2" t="s">
        <v>7891</v>
      </c>
      <c r="AN914" s="2" t="s">
        <v>7891</v>
      </c>
      <c r="AO914" s="2" t="s">
        <v>11394</v>
      </c>
      <c r="AP914" s="2" t="s">
        <v>7891</v>
      </c>
      <c r="AQ914" s="2" t="s">
        <v>7891</v>
      </c>
      <c r="AR914" s="2" t="s">
        <v>7891</v>
      </c>
      <c r="AS914" s="2" t="s">
        <v>7891</v>
      </c>
      <c r="AT914" s="2" t="s">
        <v>7891</v>
      </c>
      <c r="AU914" s="2">
        <v>2020</v>
      </c>
      <c r="AV914" s="2">
        <v>4</v>
      </c>
      <c r="AW914" s="2">
        <v>1</v>
      </c>
      <c r="AX914" s="2" t="s">
        <v>7891</v>
      </c>
      <c r="AY914" s="2" t="s">
        <v>7891</v>
      </c>
      <c r="AZ914" s="2" t="s">
        <v>7891</v>
      </c>
      <c r="BA914" s="2" t="s">
        <v>7891</v>
      </c>
      <c r="BB914" s="2">
        <v>199</v>
      </c>
      <c r="BC914" s="2">
        <v>203</v>
      </c>
      <c r="BD914" s="2" t="s">
        <v>7891</v>
      </c>
      <c r="BE914" s="2" t="s">
        <v>11395</v>
      </c>
      <c r="BF914" s="2" t="s">
        <v>7891</v>
      </c>
      <c r="BG914" s="2" t="s">
        <v>7891</v>
      </c>
      <c r="BH914" s="2" t="s">
        <v>7891</v>
      </c>
      <c r="BI914" s="2" t="s">
        <v>7891</v>
      </c>
      <c r="BJ914" s="2" t="s">
        <v>7891</v>
      </c>
      <c r="BK914" s="2" t="s">
        <v>7891</v>
      </c>
      <c r="BL914" s="2" t="s">
        <v>7891</v>
      </c>
      <c r="BM914" s="2">
        <v>33987498</v>
      </c>
      <c r="BN914" s="2" t="s">
        <v>7891</v>
      </c>
      <c r="BO914" s="2" t="s">
        <v>7891</v>
      </c>
      <c r="BP914" s="2" t="s">
        <v>7891</v>
      </c>
      <c r="BQ914" s="2" t="s">
        <v>7891</v>
      </c>
      <c r="BR914" s="2" t="s">
        <v>11396</v>
      </c>
    </row>
    <row r="915" spans="1:70" s="2" customFormat="1" ht="13" x14ac:dyDescent="0.3">
      <c r="A915" s="2" t="s">
        <v>6816</v>
      </c>
      <c r="B915" s="2" t="s">
        <v>6612</v>
      </c>
      <c r="C915" s="9">
        <v>2022</v>
      </c>
      <c r="D915" s="2" t="s">
        <v>6611</v>
      </c>
      <c r="E915" s="2" t="s">
        <v>6615</v>
      </c>
      <c r="G915" s="2" t="s">
        <v>6613</v>
      </c>
      <c r="H915" s="2" t="s">
        <v>6614</v>
      </c>
      <c r="K915" s="11">
        <v>44445</v>
      </c>
      <c r="N915" s="2" t="s">
        <v>6616</v>
      </c>
    </row>
    <row r="916" spans="1:70" s="2" customFormat="1" ht="13" x14ac:dyDescent="0.3">
      <c r="A916" s="2" t="s">
        <v>11404</v>
      </c>
      <c r="B916" s="2" t="s">
        <v>8937</v>
      </c>
      <c r="C916" s="9" t="s">
        <v>7891</v>
      </c>
      <c r="D916" s="2" t="s">
        <v>5284</v>
      </c>
      <c r="E916" s="2" t="s">
        <v>8255</v>
      </c>
      <c r="U916" s="2" t="s">
        <v>7891</v>
      </c>
      <c r="V916" s="2" t="s">
        <v>8938</v>
      </c>
      <c r="W916" s="2" t="s">
        <v>7891</v>
      </c>
      <c r="X916" s="2" t="s">
        <v>7891</v>
      </c>
      <c r="Y916" s="2" t="s">
        <v>7891</v>
      </c>
      <c r="Z916" s="2" t="s">
        <v>7891</v>
      </c>
      <c r="AA916" s="2" t="s">
        <v>7891</v>
      </c>
      <c r="AB916" s="2" t="s">
        <v>7891</v>
      </c>
      <c r="AC916" s="2" t="s">
        <v>7891</v>
      </c>
      <c r="AD916" s="2" t="s">
        <v>7891</v>
      </c>
      <c r="AE916" s="2" t="s">
        <v>7891</v>
      </c>
      <c r="AF916" s="2" t="s">
        <v>7891</v>
      </c>
      <c r="AG916" s="2" t="s">
        <v>7891</v>
      </c>
      <c r="AH916" s="2" t="s">
        <v>7891</v>
      </c>
      <c r="AI916" s="2" t="s">
        <v>7891</v>
      </c>
      <c r="AJ916" s="2" t="s">
        <v>7891</v>
      </c>
      <c r="AK916" s="2" t="s">
        <v>7891</v>
      </c>
      <c r="AL916" s="2" t="s">
        <v>7891</v>
      </c>
      <c r="AM916" s="2" t="s">
        <v>7891</v>
      </c>
      <c r="AN916" s="2" t="s">
        <v>7891</v>
      </c>
      <c r="AO916" s="2" t="s">
        <v>8259</v>
      </c>
      <c r="AP916" s="2" t="s">
        <v>7891</v>
      </c>
      <c r="AQ916" s="2" t="s">
        <v>7891</v>
      </c>
      <c r="AR916" s="2" t="s">
        <v>7891</v>
      </c>
      <c r="AS916" s="2" t="s">
        <v>7891</v>
      </c>
      <c r="AT916" s="2" t="s">
        <v>8934</v>
      </c>
      <c r="AU916" s="2">
        <v>2021</v>
      </c>
      <c r="AV916" s="2">
        <v>12</v>
      </c>
      <c r="AW916" s="2" t="s">
        <v>7891</v>
      </c>
      <c r="AX916" s="2" t="s">
        <v>7891</v>
      </c>
      <c r="AY916" s="2" t="s">
        <v>7891</v>
      </c>
      <c r="AZ916" s="2" t="s">
        <v>7891</v>
      </c>
      <c r="BA916" s="2" t="s">
        <v>7891</v>
      </c>
      <c r="BB916" s="2" t="s">
        <v>7891</v>
      </c>
      <c r="BC916" s="2" t="s">
        <v>7891</v>
      </c>
      <c r="BD916" s="2">
        <v>707622</v>
      </c>
      <c r="BE916" s="2" t="s">
        <v>5289</v>
      </c>
      <c r="BF916" s="2" t="s">
        <v>7891</v>
      </c>
      <c r="BG916" s="2" t="s">
        <v>7891</v>
      </c>
      <c r="BH916" s="2" t="s">
        <v>7891</v>
      </c>
      <c r="BI916" s="2" t="s">
        <v>7891</v>
      </c>
      <c r="BJ916" s="2" t="s">
        <v>7891</v>
      </c>
      <c r="BK916" s="2" t="s">
        <v>7891</v>
      </c>
      <c r="BL916" s="2" t="s">
        <v>7891</v>
      </c>
      <c r="BM916" s="2">
        <v>34803753</v>
      </c>
      <c r="BN916" s="2" t="s">
        <v>7891</v>
      </c>
      <c r="BO916" s="2" t="s">
        <v>7891</v>
      </c>
      <c r="BP916" s="2" t="s">
        <v>7891</v>
      </c>
      <c r="BQ916" s="2" t="s">
        <v>7891</v>
      </c>
      <c r="BR916" s="2" t="s">
        <v>8939</v>
      </c>
    </row>
    <row r="917" spans="1:70" s="2" customFormat="1" ht="13" x14ac:dyDescent="0.3">
      <c r="A917" s="2" t="s">
        <v>6816</v>
      </c>
      <c r="B917" s="2" t="s">
        <v>5648</v>
      </c>
      <c r="C917" s="9">
        <v>2021</v>
      </c>
      <c r="D917" s="2" t="s">
        <v>5647</v>
      </c>
      <c r="E917" s="2" t="s">
        <v>5651</v>
      </c>
      <c r="G917" s="2" t="s">
        <v>5649</v>
      </c>
      <c r="H917" s="2" t="s">
        <v>5650</v>
      </c>
      <c r="K917" s="11">
        <v>44412</v>
      </c>
    </row>
    <row r="918" spans="1:70" s="2" customFormat="1" ht="13" x14ac:dyDescent="0.3">
      <c r="A918" s="2" t="s">
        <v>7505</v>
      </c>
      <c r="B918" s="2" t="s">
        <v>7441</v>
      </c>
      <c r="C918" s="9">
        <v>2021</v>
      </c>
      <c r="D918" s="2" t="s">
        <v>6881</v>
      </c>
      <c r="E918" s="2" t="s">
        <v>7442</v>
      </c>
      <c r="G918" s="2">
        <v>174</v>
      </c>
      <c r="J918" s="2">
        <v>413</v>
      </c>
      <c r="K918" s="2">
        <v>423</v>
      </c>
      <c r="M918" s="2">
        <v>2</v>
      </c>
      <c r="N918" s="2" t="s">
        <v>6886</v>
      </c>
      <c r="O918" s="2" t="s">
        <v>7443</v>
      </c>
      <c r="P918" s="2" t="s">
        <v>467</v>
      </c>
      <c r="Q918" s="2" t="s">
        <v>7218</v>
      </c>
      <c r="S918" s="2" t="s">
        <v>7219</v>
      </c>
      <c r="T918" s="2" t="s">
        <v>7444</v>
      </c>
    </row>
    <row r="919" spans="1:70" s="2" customFormat="1" ht="13" x14ac:dyDescent="0.3">
      <c r="A919" s="2" t="s">
        <v>6954</v>
      </c>
      <c r="B919" s="2" t="s">
        <v>6832</v>
      </c>
      <c r="C919" s="9">
        <v>2022</v>
      </c>
      <c r="D919" s="2" t="s">
        <v>6831</v>
      </c>
      <c r="E919" s="2" t="s">
        <v>4157</v>
      </c>
      <c r="G919" s="2" t="s">
        <v>6833</v>
      </c>
      <c r="H919" s="2" t="s">
        <v>6834</v>
      </c>
      <c r="K919" s="11">
        <v>44565</v>
      </c>
    </row>
    <row r="920" spans="1:70" s="2" customFormat="1" ht="13" x14ac:dyDescent="0.3">
      <c r="A920" s="2" t="s">
        <v>11407</v>
      </c>
      <c r="B920" s="2" t="s">
        <v>8677</v>
      </c>
      <c r="C920" s="9" t="s">
        <v>7891</v>
      </c>
      <c r="D920" s="2" t="s">
        <v>8678</v>
      </c>
      <c r="E920" s="2" t="s">
        <v>8679</v>
      </c>
      <c r="U920" s="2" t="s">
        <v>7891</v>
      </c>
      <c r="V920" s="2" t="s">
        <v>8680</v>
      </c>
      <c r="W920" s="2" t="s">
        <v>7891</v>
      </c>
      <c r="X920" s="2" t="s">
        <v>7891</v>
      </c>
      <c r="Y920" s="2" t="s">
        <v>7891</v>
      </c>
      <c r="Z920" s="2" t="s">
        <v>7891</v>
      </c>
      <c r="AA920" s="2" t="s">
        <v>8681</v>
      </c>
      <c r="AB920" s="2" t="s">
        <v>8682</v>
      </c>
      <c r="AC920" s="2" t="s">
        <v>7891</v>
      </c>
      <c r="AD920" s="2" t="s">
        <v>7891</v>
      </c>
      <c r="AE920" s="2" t="s">
        <v>7891</v>
      </c>
      <c r="AF920" s="2" t="s">
        <v>7891</v>
      </c>
      <c r="AG920" s="2" t="s">
        <v>7891</v>
      </c>
      <c r="AH920" s="2" t="s">
        <v>7891</v>
      </c>
      <c r="AI920" s="2" t="s">
        <v>7891</v>
      </c>
      <c r="AJ920" s="2" t="s">
        <v>7891</v>
      </c>
      <c r="AK920" s="2" t="s">
        <v>7891</v>
      </c>
      <c r="AL920" s="2" t="s">
        <v>7891</v>
      </c>
      <c r="AM920" s="2" t="s">
        <v>7891</v>
      </c>
      <c r="AN920" s="2" t="s">
        <v>7891</v>
      </c>
      <c r="AO920" s="2" t="s">
        <v>8683</v>
      </c>
      <c r="AP920" s="2" t="s">
        <v>8684</v>
      </c>
      <c r="AQ920" s="2" t="s">
        <v>7891</v>
      </c>
      <c r="AR920" s="2" t="s">
        <v>7891</v>
      </c>
      <c r="AS920" s="2" t="s">
        <v>7891</v>
      </c>
      <c r="AT920" s="2" t="s">
        <v>8685</v>
      </c>
      <c r="AU920" s="2">
        <v>2022</v>
      </c>
      <c r="AV920" s="2">
        <v>38</v>
      </c>
      <c r="AW920" s="2">
        <v>1</v>
      </c>
      <c r="AX920" s="2" t="s">
        <v>7891</v>
      </c>
      <c r="AY920" s="2" t="s">
        <v>7891</v>
      </c>
      <c r="AZ920" s="2" t="s">
        <v>7891</v>
      </c>
      <c r="BA920" s="2" t="s">
        <v>7891</v>
      </c>
      <c r="BB920" s="2">
        <v>7</v>
      </c>
      <c r="BC920" s="2">
        <v>16</v>
      </c>
      <c r="BD920" s="2" t="s">
        <v>7891</v>
      </c>
      <c r="BE920" s="2" t="s">
        <v>8686</v>
      </c>
      <c r="BF920" s="2" t="s">
        <v>7891</v>
      </c>
      <c r="BG920" s="2" t="s">
        <v>7891</v>
      </c>
      <c r="BH920" s="2" t="s">
        <v>7891</v>
      </c>
      <c r="BI920" s="2" t="s">
        <v>7891</v>
      </c>
      <c r="BJ920" s="2" t="s">
        <v>7891</v>
      </c>
      <c r="BK920" s="2" t="s">
        <v>7891</v>
      </c>
      <c r="BL920" s="2" t="s">
        <v>7891</v>
      </c>
      <c r="BM920" s="2" t="s">
        <v>7891</v>
      </c>
      <c r="BN920" s="2" t="s">
        <v>7891</v>
      </c>
      <c r="BO920" s="2" t="s">
        <v>7891</v>
      </c>
      <c r="BP920" s="2" t="s">
        <v>7891</v>
      </c>
      <c r="BQ920" s="2" t="s">
        <v>7891</v>
      </c>
      <c r="BR920" s="2" t="s">
        <v>8687</v>
      </c>
    </row>
    <row r="921" spans="1:70" s="2" customFormat="1" ht="13" x14ac:dyDescent="0.3">
      <c r="A921" s="2" t="s">
        <v>4015</v>
      </c>
      <c r="B921" s="2" t="s">
        <v>2532</v>
      </c>
      <c r="C921" s="9">
        <v>2020</v>
      </c>
      <c r="D921" s="2" t="s">
        <v>2531</v>
      </c>
      <c r="E921" s="2" t="s">
        <v>2533</v>
      </c>
      <c r="F921" s="2" t="s">
        <v>2537</v>
      </c>
      <c r="G921" s="2" t="str">
        <f>"22150366"</f>
        <v>22150366</v>
      </c>
      <c r="I921" s="2" t="str">
        <f>"20201201"</f>
        <v>20201201</v>
      </c>
      <c r="J921" s="2">
        <v>7</v>
      </c>
      <c r="K921" s="2">
        <v>12</v>
      </c>
      <c r="L921" s="2">
        <v>1014</v>
      </c>
      <c r="M921" s="2">
        <v>2</v>
      </c>
      <c r="N921" s="2" t="s">
        <v>2534</v>
      </c>
      <c r="O921" s="2" t="s">
        <v>2535</v>
      </c>
      <c r="P921" s="2" t="s">
        <v>2124</v>
      </c>
      <c r="Q921" s="2" t="s">
        <v>1495</v>
      </c>
      <c r="R921" s="2" t="s">
        <v>2536</v>
      </c>
      <c r="T921" s="2" t="s">
        <v>2537</v>
      </c>
      <c r="U921" s="2" t="s">
        <v>2538</v>
      </c>
    </row>
    <row r="922" spans="1:70" s="2" customFormat="1" ht="13" x14ac:dyDescent="0.3">
      <c r="A922" s="2" t="s">
        <v>6816</v>
      </c>
      <c r="B922" s="2" t="s">
        <v>5137</v>
      </c>
      <c r="C922" s="9">
        <v>2021</v>
      </c>
      <c r="D922" s="2" t="s">
        <v>5136</v>
      </c>
      <c r="E922" s="2" t="s">
        <v>4762</v>
      </c>
      <c r="G922" s="2" t="s">
        <v>5138</v>
      </c>
      <c r="H922" s="2" t="s">
        <v>5139</v>
      </c>
      <c r="K922" s="11">
        <v>44557</v>
      </c>
      <c r="L922" s="2" t="s">
        <v>5140</v>
      </c>
      <c r="N922" s="2" t="s">
        <v>5141</v>
      </c>
    </row>
    <row r="923" spans="1:70" s="2" customFormat="1" ht="13" x14ac:dyDescent="0.3">
      <c r="A923" s="2" t="s">
        <v>4095</v>
      </c>
      <c r="B923" s="2" t="s">
        <v>2998</v>
      </c>
      <c r="C923" s="9">
        <v>2021</v>
      </c>
      <c r="D923" s="2" t="s">
        <v>2997</v>
      </c>
      <c r="E923" s="2" t="s">
        <v>2999</v>
      </c>
      <c r="F923" s="2" t="s">
        <v>3003</v>
      </c>
      <c r="G923" s="2" t="str">
        <f>"10999809"</f>
        <v>10999809</v>
      </c>
      <c r="I923" s="2" t="str">
        <f>"20211001"</f>
        <v>20211001</v>
      </c>
      <c r="J923" s="2">
        <v>27</v>
      </c>
      <c r="K923" s="2">
        <v>4</v>
      </c>
      <c r="L923" s="2">
        <v>579</v>
      </c>
      <c r="M923" s="2">
        <v>14</v>
      </c>
      <c r="N923" s="2" t="s">
        <v>3000</v>
      </c>
      <c r="O923" s="2" t="s">
        <v>3001</v>
      </c>
      <c r="P923" s="2" t="s">
        <v>2044</v>
      </c>
      <c r="Q923" s="2" t="s">
        <v>1495</v>
      </c>
      <c r="R923" s="2" t="s">
        <v>3002</v>
      </c>
      <c r="T923" s="2" t="s">
        <v>3003</v>
      </c>
      <c r="U923" s="2" t="s">
        <v>3004</v>
      </c>
    </row>
    <row r="924" spans="1:70" s="2" customFormat="1" ht="13" x14ac:dyDescent="0.3">
      <c r="A924" s="2" t="s">
        <v>11408</v>
      </c>
      <c r="B924" s="2" t="s">
        <v>11686</v>
      </c>
      <c r="C924" s="9" t="s">
        <v>7891</v>
      </c>
      <c r="D924" s="2" t="s">
        <v>7540</v>
      </c>
      <c r="E924" s="2" t="s">
        <v>11687</v>
      </c>
      <c r="U924" s="2" t="s">
        <v>7891</v>
      </c>
      <c r="V924" s="2" t="s">
        <v>11688</v>
      </c>
      <c r="W924" s="2" t="s">
        <v>7891</v>
      </c>
      <c r="X924" s="2" t="s">
        <v>7891</v>
      </c>
      <c r="Y924" s="2" t="s">
        <v>7891</v>
      </c>
      <c r="Z924" s="2" t="s">
        <v>7891</v>
      </c>
      <c r="AA924" s="2" t="s">
        <v>7891</v>
      </c>
      <c r="AB924" s="2" t="s">
        <v>11689</v>
      </c>
      <c r="AC924" s="2" t="s">
        <v>7891</v>
      </c>
      <c r="AD924" s="2" t="s">
        <v>7891</v>
      </c>
      <c r="AE924" s="2" t="s">
        <v>7891</v>
      </c>
      <c r="AF924" s="2" t="s">
        <v>7891</v>
      </c>
      <c r="AG924" s="2" t="s">
        <v>7891</v>
      </c>
      <c r="AH924" s="2" t="s">
        <v>7891</v>
      </c>
      <c r="AI924" s="2" t="s">
        <v>7891</v>
      </c>
      <c r="AJ924" s="2" t="s">
        <v>7891</v>
      </c>
      <c r="AK924" s="2" t="s">
        <v>7891</v>
      </c>
      <c r="AL924" s="2" t="s">
        <v>7891</v>
      </c>
      <c r="AM924" s="2" t="s">
        <v>7891</v>
      </c>
      <c r="AN924" s="2" t="s">
        <v>7891</v>
      </c>
      <c r="AO924" s="2" t="s">
        <v>11690</v>
      </c>
      <c r="AP924" s="2" t="s">
        <v>7891</v>
      </c>
      <c r="AQ924" s="2" t="s">
        <v>7891</v>
      </c>
      <c r="AR924" s="2" t="s">
        <v>7891</v>
      </c>
      <c r="AS924" s="2" t="s">
        <v>7891</v>
      </c>
      <c r="AT924" s="2" t="s">
        <v>7891</v>
      </c>
      <c r="AU924" s="2" t="s">
        <v>7891</v>
      </c>
      <c r="AV924" s="2" t="s">
        <v>7891</v>
      </c>
      <c r="AW924" s="2" t="s">
        <v>7891</v>
      </c>
      <c r="AX924" s="2" t="s">
        <v>7891</v>
      </c>
      <c r="AY924" s="2" t="s">
        <v>7891</v>
      </c>
      <c r="AZ924" s="2" t="s">
        <v>7891</v>
      </c>
      <c r="BA924" s="2" t="s">
        <v>7891</v>
      </c>
      <c r="BB924" s="2" t="s">
        <v>7891</v>
      </c>
      <c r="BC924" s="2" t="s">
        <v>7891</v>
      </c>
      <c r="BD924" s="2" t="s">
        <v>7891</v>
      </c>
      <c r="BE924" s="2" t="s">
        <v>7542</v>
      </c>
      <c r="BF924" s="2" t="s">
        <v>7891</v>
      </c>
      <c r="BG924" s="2" t="s">
        <v>7975</v>
      </c>
      <c r="BH924" s="2" t="s">
        <v>7891</v>
      </c>
      <c r="BI924" s="2" t="s">
        <v>7891</v>
      </c>
      <c r="BJ924" s="2" t="s">
        <v>7891</v>
      </c>
      <c r="BK924" s="2" t="s">
        <v>7891</v>
      </c>
      <c r="BL924" s="2" t="s">
        <v>7891</v>
      </c>
      <c r="BM924" s="2" t="s">
        <v>7891</v>
      </c>
      <c r="BN924" s="2" t="s">
        <v>7891</v>
      </c>
      <c r="BO924" s="2" t="s">
        <v>7891</v>
      </c>
      <c r="BP924" s="2" t="s">
        <v>7891</v>
      </c>
      <c r="BQ924" s="2" t="s">
        <v>7891</v>
      </c>
      <c r="BR924" s="2" t="s">
        <v>11691</v>
      </c>
    </row>
    <row r="925" spans="1:70" s="2" customFormat="1" ht="13" x14ac:dyDescent="0.3">
      <c r="A925" s="2" t="s">
        <v>3856</v>
      </c>
      <c r="B925" s="2" t="s">
        <v>889</v>
      </c>
      <c r="C925" s="9">
        <v>2020</v>
      </c>
      <c r="D925" s="2" t="s">
        <v>888</v>
      </c>
      <c r="E925" s="2" t="s">
        <v>2614</v>
      </c>
      <c r="F925" s="2" t="s">
        <v>2630</v>
      </c>
      <c r="G925" s="2" t="str">
        <f>"19429681"</f>
        <v>19429681</v>
      </c>
      <c r="I925" s="2" t="str">
        <f>"20211101"</f>
        <v>20211101</v>
      </c>
      <c r="J925" s="2">
        <v>13</v>
      </c>
      <c r="K925" s="2">
        <v>8</v>
      </c>
      <c r="L925" s="2">
        <v>920</v>
      </c>
      <c r="M925" s="2">
        <v>9</v>
      </c>
      <c r="N925" s="2" t="s">
        <v>2628</v>
      </c>
      <c r="O925" s="2" t="s">
        <v>891</v>
      </c>
      <c r="P925" s="2" t="s">
        <v>2044</v>
      </c>
      <c r="Q925" s="2" t="s">
        <v>1495</v>
      </c>
      <c r="R925" s="2" t="s">
        <v>2629</v>
      </c>
      <c r="T925" s="2" t="s">
        <v>2630</v>
      </c>
      <c r="U925" s="2" t="s">
        <v>2631</v>
      </c>
    </row>
    <row r="926" spans="1:70" s="2" customFormat="1" ht="13" x14ac:dyDescent="0.3">
      <c r="A926" s="2" t="s">
        <v>11404</v>
      </c>
      <c r="B926" s="2" t="s">
        <v>8975</v>
      </c>
      <c r="C926" s="9" t="s">
        <v>7891</v>
      </c>
      <c r="D926" s="2" t="s">
        <v>8976</v>
      </c>
      <c r="E926" s="2" t="s">
        <v>7892</v>
      </c>
      <c r="U926" s="2" t="s">
        <v>7891</v>
      </c>
      <c r="V926" s="2" t="s">
        <v>8977</v>
      </c>
      <c r="W926" s="2" t="s">
        <v>7891</v>
      </c>
      <c r="X926" s="2" t="s">
        <v>7891</v>
      </c>
      <c r="Y926" s="2" t="s">
        <v>7891</v>
      </c>
      <c r="Z926" s="2" t="s">
        <v>7891</v>
      </c>
      <c r="AA926" s="2" t="s">
        <v>7891</v>
      </c>
      <c r="AB926" s="2" t="s">
        <v>7891</v>
      </c>
      <c r="AC926" s="2" t="s">
        <v>7891</v>
      </c>
      <c r="AD926" s="2" t="s">
        <v>7891</v>
      </c>
      <c r="AE926" s="2" t="s">
        <v>7891</v>
      </c>
      <c r="AF926" s="2" t="s">
        <v>7891</v>
      </c>
      <c r="AG926" s="2" t="s">
        <v>7891</v>
      </c>
      <c r="AH926" s="2" t="s">
        <v>7891</v>
      </c>
      <c r="AI926" s="2" t="s">
        <v>7891</v>
      </c>
      <c r="AJ926" s="2" t="s">
        <v>7891</v>
      </c>
      <c r="AK926" s="2" t="s">
        <v>7891</v>
      </c>
      <c r="AL926" s="2" t="s">
        <v>7891</v>
      </c>
      <c r="AM926" s="2" t="s">
        <v>7891</v>
      </c>
      <c r="AN926" s="2" t="s">
        <v>7891</v>
      </c>
      <c r="AO926" s="2" t="s">
        <v>7891</v>
      </c>
      <c r="AP926" s="2" t="s">
        <v>7894</v>
      </c>
      <c r="AQ926" s="2" t="s">
        <v>7891</v>
      </c>
      <c r="AR926" s="2" t="s">
        <v>7891</v>
      </c>
      <c r="AS926" s="2" t="s">
        <v>7891</v>
      </c>
      <c r="AT926" s="2" t="s">
        <v>8907</v>
      </c>
      <c r="AU926" s="2">
        <v>2021</v>
      </c>
      <c r="AV926" s="2">
        <v>18</v>
      </c>
      <c r="AW926" s="2">
        <v>21</v>
      </c>
      <c r="AX926" s="2" t="s">
        <v>7891</v>
      </c>
      <c r="AY926" s="2" t="s">
        <v>7891</v>
      </c>
      <c r="AZ926" s="2" t="s">
        <v>7891</v>
      </c>
      <c r="BA926" s="2" t="s">
        <v>7891</v>
      </c>
      <c r="BB926" s="2" t="s">
        <v>7891</v>
      </c>
      <c r="BC926" s="2" t="s">
        <v>7891</v>
      </c>
      <c r="BD926" s="2">
        <v>11168</v>
      </c>
      <c r="BE926" s="2" t="s">
        <v>8978</v>
      </c>
      <c r="BF926" s="2" t="s">
        <v>7891</v>
      </c>
      <c r="BG926" s="2" t="s">
        <v>7891</v>
      </c>
      <c r="BH926" s="2" t="s">
        <v>7891</v>
      </c>
      <c r="BI926" s="2" t="s">
        <v>7891</v>
      </c>
      <c r="BJ926" s="2" t="s">
        <v>7891</v>
      </c>
      <c r="BK926" s="2" t="s">
        <v>7891</v>
      </c>
      <c r="BL926" s="2" t="s">
        <v>7891</v>
      </c>
      <c r="BM926" s="2">
        <v>34769687</v>
      </c>
      <c r="BN926" s="2" t="s">
        <v>7891</v>
      </c>
      <c r="BO926" s="2" t="s">
        <v>7891</v>
      </c>
      <c r="BP926" s="2" t="s">
        <v>7891</v>
      </c>
      <c r="BQ926" s="2" t="s">
        <v>7891</v>
      </c>
      <c r="BR926" s="2" t="s">
        <v>8979</v>
      </c>
    </row>
    <row r="927" spans="1:70" s="2" customFormat="1" ht="13" x14ac:dyDescent="0.3">
      <c r="A927" s="2" t="s">
        <v>11404</v>
      </c>
      <c r="B927" s="2" t="s">
        <v>8980</v>
      </c>
      <c r="C927" s="9" t="s">
        <v>7891</v>
      </c>
      <c r="D927" s="2" t="s">
        <v>8981</v>
      </c>
      <c r="E927" s="2" t="s">
        <v>8982</v>
      </c>
      <c r="U927" s="2" t="s">
        <v>7891</v>
      </c>
      <c r="V927" s="2" t="s">
        <v>8983</v>
      </c>
      <c r="W927" s="2" t="s">
        <v>7891</v>
      </c>
      <c r="X927" s="2" t="s">
        <v>7891</v>
      </c>
      <c r="Y927" s="2" t="s">
        <v>7891</v>
      </c>
      <c r="Z927" s="2" t="s">
        <v>7891</v>
      </c>
      <c r="AA927" s="2" t="s">
        <v>8984</v>
      </c>
      <c r="AB927" s="2" t="s">
        <v>8985</v>
      </c>
      <c r="AC927" s="2" t="s">
        <v>7891</v>
      </c>
      <c r="AD927" s="2" t="s">
        <v>7891</v>
      </c>
      <c r="AE927" s="2" t="s">
        <v>7891</v>
      </c>
      <c r="AF927" s="2" t="s">
        <v>7891</v>
      </c>
      <c r="AG927" s="2" t="s">
        <v>7891</v>
      </c>
      <c r="AH927" s="2" t="s">
        <v>7891</v>
      </c>
      <c r="AI927" s="2" t="s">
        <v>7891</v>
      </c>
      <c r="AJ927" s="2" t="s">
        <v>7891</v>
      </c>
      <c r="AK927" s="2" t="s">
        <v>7891</v>
      </c>
      <c r="AL927" s="2" t="s">
        <v>7891</v>
      </c>
      <c r="AM927" s="2" t="s">
        <v>7891</v>
      </c>
      <c r="AN927" s="2" t="s">
        <v>7891</v>
      </c>
      <c r="AO927" s="2" t="s">
        <v>8986</v>
      </c>
      <c r="AP927" s="2" t="s">
        <v>8987</v>
      </c>
      <c r="AQ927" s="2" t="s">
        <v>7891</v>
      </c>
      <c r="AR927" s="2" t="s">
        <v>7891</v>
      </c>
      <c r="AS927" s="2" t="s">
        <v>7891</v>
      </c>
      <c r="AT927" s="2" t="s">
        <v>8946</v>
      </c>
      <c r="AU927" s="2">
        <v>2021</v>
      </c>
      <c r="AV927" s="2">
        <v>48</v>
      </c>
      <c r="AW927" s="2">
        <v>6</v>
      </c>
      <c r="AX927" s="2" t="s">
        <v>7891</v>
      </c>
      <c r="AY927" s="2" t="s">
        <v>7891</v>
      </c>
      <c r="AZ927" s="2" t="s">
        <v>7891</v>
      </c>
      <c r="BA927" s="2" t="s">
        <v>7891</v>
      </c>
      <c r="BB927" s="2">
        <v>245</v>
      </c>
      <c r="BC927" s="2">
        <v>249</v>
      </c>
      <c r="BD927" s="2" t="s">
        <v>7891</v>
      </c>
      <c r="BE927" s="2" t="s">
        <v>8988</v>
      </c>
      <c r="BF927" s="2" t="s">
        <v>7891</v>
      </c>
      <c r="BG927" s="2" t="s">
        <v>7891</v>
      </c>
      <c r="BH927" s="2" t="s">
        <v>7891</v>
      </c>
      <c r="BI927" s="2" t="s">
        <v>7891</v>
      </c>
      <c r="BJ927" s="2" t="s">
        <v>7891</v>
      </c>
      <c r="BK927" s="2" t="s">
        <v>7891</v>
      </c>
      <c r="BL927" s="2" t="s">
        <v>7891</v>
      </c>
      <c r="BM927" s="2" t="s">
        <v>7891</v>
      </c>
      <c r="BN927" s="2" t="s">
        <v>7891</v>
      </c>
      <c r="BO927" s="2" t="s">
        <v>7891</v>
      </c>
      <c r="BP927" s="2" t="s">
        <v>7891</v>
      </c>
      <c r="BQ927" s="2" t="s">
        <v>7891</v>
      </c>
      <c r="BR927" s="2" t="s">
        <v>8989</v>
      </c>
    </row>
    <row r="928" spans="1:70" s="2" customFormat="1" ht="13" x14ac:dyDescent="0.3">
      <c r="A928" s="2" t="s">
        <v>6816</v>
      </c>
      <c r="B928" s="2" t="s">
        <v>5353</v>
      </c>
      <c r="C928" s="9">
        <v>2021</v>
      </c>
      <c r="D928" s="2" t="s">
        <v>5352</v>
      </c>
      <c r="E928" s="2" t="s">
        <v>5356</v>
      </c>
      <c r="G928" s="2" t="s">
        <v>5354</v>
      </c>
      <c r="H928" s="2" t="s">
        <v>5355</v>
      </c>
      <c r="K928" s="11">
        <v>44454</v>
      </c>
      <c r="L928" s="2" t="s">
        <v>5357</v>
      </c>
      <c r="N928" s="2" t="s">
        <v>5358</v>
      </c>
    </row>
    <row r="929" spans="1:70" s="2" customFormat="1" ht="13" x14ac:dyDescent="0.3">
      <c r="A929" s="2" t="s">
        <v>6816</v>
      </c>
      <c r="B929" s="2" t="s">
        <v>5121</v>
      </c>
      <c r="C929" s="9">
        <v>2021</v>
      </c>
      <c r="D929" s="2" t="s">
        <v>5120</v>
      </c>
      <c r="E929" s="2" t="s">
        <v>5124</v>
      </c>
      <c r="G929" s="2" t="s">
        <v>5122</v>
      </c>
      <c r="H929" s="2" t="s">
        <v>5123</v>
      </c>
      <c r="K929" s="11">
        <v>44552</v>
      </c>
      <c r="N929" s="2" t="s">
        <v>5125</v>
      </c>
    </row>
    <row r="930" spans="1:70" s="2" customFormat="1" ht="13" x14ac:dyDescent="0.3">
      <c r="A930" s="2" t="s">
        <v>6816</v>
      </c>
      <c r="B930" s="2" t="s">
        <v>4966</v>
      </c>
      <c r="C930" s="9">
        <v>2021</v>
      </c>
      <c r="D930" s="2" t="s">
        <v>4965</v>
      </c>
      <c r="E930" s="2" t="s">
        <v>4969</v>
      </c>
      <c r="G930" s="2" t="s">
        <v>4967</v>
      </c>
      <c r="H930" s="2" t="s">
        <v>4968</v>
      </c>
      <c r="K930" s="11">
        <v>44586</v>
      </c>
      <c r="N930" s="2" t="s">
        <v>4970</v>
      </c>
    </row>
    <row r="931" spans="1:70" s="2" customFormat="1" ht="13" x14ac:dyDescent="0.3">
      <c r="A931" s="2" t="s">
        <v>6816</v>
      </c>
      <c r="B931" s="2" t="s">
        <v>4148</v>
      </c>
      <c r="C931" s="9">
        <v>2021</v>
      </c>
      <c r="D931" s="2" t="s">
        <v>4147</v>
      </c>
      <c r="E931" s="2" t="s">
        <v>4151</v>
      </c>
      <c r="G931" s="2" t="s">
        <v>4149</v>
      </c>
      <c r="H931" s="2" t="s">
        <v>4150</v>
      </c>
      <c r="K931" s="11">
        <v>44344</v>
      </c>
      <c r="N931" s="2" t="s">
        <v>4152</v>
      </c>
    </row>
    <row r="932" spans="1:70" s="2" customFormat="1" ht="13" x14ac:dyDescent="0.3">
      <c r="A932" s="2" t="s">
        <v>1827</v>
      </c>
      <c r="B932" s="2" t="s">
        <v>568</v>
      </c>
      <c r="C932" s="10" t="str">
        <f>"2022"</f>
        <v>2022</v>
      </c>
      <c r="D932" s="2" t="s">
        <v>567</v>
      </c>
      <c r="E932" s="2" t="s">
        <v>569</v>
      </c>
      <c r="F932" s="2" t="s">
        <v>573</v>
      </c>
      <c r="G932" s="2" t="str">
        <f>"15332691"</f>
        <v>15332691</v>
      </c>
      <c r="I932" s="2" t="str">
        <f>"2022"</f>
        <v>2022</v>
      </c>
      <c r="J932" s="2">
        <v>21</v>
      </c>
      <c r="K932" s="2">
        <v>2</v>
      </c>
      <c r="L932" s="2">
        <v>129</v>
      </c>
      <c r="M932" s="2">
        <v>22</v>
      </c>
      <c r="N932" s="2">
        <v>156709104</v>
      </c>
      <c r="O932" s="2" t="s">
        <v>570</v>
      </c>
      <c r="P932" s="2" t="s">
        <v>457</v>
      </c>
      <c r="Q932" s="2" t="s">
        <v>571</v>
      </c>
      <c r="R932" s="2" t="s">
        <v>572</v>
      </c>
      <c r="U932" s="2" t="s">
        <v>574</v>
      </c>
    </row>
    <row r="933" spans="1:70" s="2" customFormat="1" ht="13" x14ac:dyDescent="0.3">
      <c r="A933" s="2" t="s">
        <v>7738</v>
      </c>
      <c r="B933" s="2" t="s">
        <v>7574</v>
      </c>
      <c r="C933" s="9">
        <v>2021</v>
      </c>
      <c r="D933" s="2" t="s">
        <v>7575</v>
      </c>
      <c r="E933" s="2" t="s">
        <v>7576</v>
      </c>
      <c r="G933" s="2">
        <v>42</v>
      </c>
      <c r="H933" s="2">
        <v>6</v>
      </c>
      <c r="J933" s="2">
        <v>498</v>
      </c>
      <c r="K933" s="2">
        <v>503</v>
      </c>
      <c r="N933" s="2" t="s">
        <v>7577</v>
      </c>
      <c r="O933" s="2" t="s">
        <v>7578</v>
      </c>
      <c r="P933" s="2" t="s">
        <v>467</v>
      </c>
      <c r="Q933" s="2" t="s">
        <v>7218</v>
      </c>
      <c r="R933" s="2" t="s">
        <v>7226</v>
      </c>
      <c r="S933" s="2" t="s">
        <v>7219</v>
      </c>
      <c r="T933" s="2" t="s">
        <v>7579</v>
      </c>
    </row>
    <row r="934" spans="1:70" s="2" customFormat="1" ht="13" x14ac:dyDescent="0.3">
      <c r="A934" s="2" t="s">
        <v>3856</v>
      </c>
      <c r="B934" s="2" t="s">
        <v>3655</v>
      </c>
      <c r="C934" s="9">
        <v>2021</v>
      </c>
      <c r="D934" s="2" t="s">
        <v>3654</v>
      </c>
      <c r="E934" s="2" t="s">
        <v>2075</v>
      </c>
      <c r="F934" s="2" t="s">
        <v>3658</v>
      </c>
      <c r="H934" s="2" t="str">
        <f>"9780198834441"</f>
        <v>9780198834441</v>
      </c>
      <c r="I934" s="2" t="str">
        <f>"20210101"</f>
        <v>20210101</v>
      </c>
      <c r="L934" s="2">
        <v>9</v>
      </c>
      <c r="M934" s="2">
        <v>7</v>
      </c>
      <c r="N934" s="2" t="s">
        <v>3656</v>
      </c>
      <c r="P934" s="2" t="s">
        <v>2077</v>
      </c>
      <c r="Q934" s="2" t="s">
        <v>2078</v>
      </c>
      <c r="R934" s="2" t="s">
        <v>3657</v>
      </c>
      <c r="T934" s="2" t="s">
        <v>3658</v>
      </c>
      <c r="U934" s="2" t="s">
        <v>3659</v>
      </c>
    </row>
    <row r="935" spans="1:70" s="2" customFormat="1" ht="13" x14ac:dyDescent="0.3">
      <c r="A935" s="2" t="s">
        <v>11404</v>
      </c>
      <c r="B935" s="2" t="s">
        <v>11225</v>
      </c>
      <c r="C935" s="9" t="s">
        <v>7891</v>
      </c>
      <c r="D935" s="2" t="s">
        <v>11226</v>
      </c>
      <c r="E935" s="2" t="s">
        <v>11227</v>
      </c>
      <c r="U935" s="2" t="s">
        <v>7891</v>
      </c>
      <c r="V935" s="2" t="s">
        <v>11228</v>
      </c>
      <c r="W935" s="2" t="s">
        <v>7891</v>
      </c>
      <c r="X935" s="2" t="s">
        <v>7891</v>
      </c>
      <c r="Y935" s="2" t="s">
        <v>7891</v>
      </c>
      <c r="Z935" s="2" t="s">
        <v>7891</v>
      </c>
      <c r="AA935" s="2" t="s">
        <v>11229</v>
      </c>
      <c r="AB935" s="2" t="s">
        <v>11230</v>
      </c>
      <c r="AC935" s="2" t="s">
        <v>7891</v>
      </c>
      <c r="AD935" s="2" t="s">
        <v>7891</v>
      </c>
      <c r="AE935" s="2" t="s">
        <v>7891</v>
      </c>
      <c r="AF935" s="2" t="s">
        <v>7891</v>
      </c>
      <c r="AG935" s="2" t="s">
        <v>7891</v>
      </c>
      <c r="AH935" s="2" t="s">
        <v>7891</v>
      </c>
      <c r="AI935" s="2" t="s">
        <v>7891</v>
      </c>
      <c r="AJ935" s="2" t="s">
        <v>7891</v>
      </c>
      <c r="AK935" s="2" t="s">
        <v>7891</v>
      </c>
      <c r="AL935" s="2" t="s">
        <v>7891</v>
      </c>
      <c r="AM935" s="2" t="s">
        <v>7891</v>
      </c>
      <c r="AN935" s="2" t="s">
        <v>7891</v>
      </c>
      <c r="AO935" s="2" t="s">
        <v>11231</v>
      </c>
      <c r="AP935" s="2" t="s">
        <v>7891</v>
      </c>
      <c r="AQ935" s="2" t="s">
        <v>7891</v>
      </c>
      <c r="AR935" s="2" t="s">
        <v>7891</v>
      </c>
      <c r="AS935" s="2" t="s">
        <v>7891</v>
      </c>
      <c r="AT935" s="2" t="s">
        <v>9244</v>
      </c>
      <c r="AU935" s="2">
        <v>2020</v>
      </c>
      <c r="AV935" s="2">
        <v>9</v>
      </c>
      <c r="AW935" s="2">
        <v>9</v>
      </c>
      <c r="AX935" s="2" t="s">
        <v>7891</v>
      </c>
      <c r="AY935" s="2" t="s">
        <v>7891</v>
      </c>
      <c r="AZ935" s="2" t="s">
        <v>7891</v>
      </c>
      <c r="BA935" s="2" t="s">
        <v>7891</v>
      </c>
      <c r="BB935" s="2" t="s">
        <v>7891</v>
      </c>
      <c r="BC935" s="2" t="s">
        <v>7891</v>
      </c>
      <c r="BD935" s="2" t="s">
        <v>11232</v>
      </c>
      <c r="BE935" s="2" t="s">
        <v>11233</v>
      </c>
      <c r="BF935" s="2" t="s">
        <v>7891</v>
      </c>
      <c r="BG935" s="2" t="s">
        <v>7891</v>
      </c>
      <c r="BH935" s="2" t="s">
        <v>7891</v>
      </c>
      <c r="BI935" s="2" t="s">
        <v>7891</v>
      </c>
      <c r="BJ935" s="2" t="s">
        <v>7891</v>
      </c>
      <c r="BK935" s="2" t="s">
        <v>7891</v>
      </c>
      <c r="BL935" s="2" t="s">
        <v>7891</v>
      </c>
      <c r="BM935" s="2">
        <v>32897238</v>
      </c>
      <c r="BN935" s="2" t="s">
        <v>7891</v>
      </c>
      <c r="BO935" s="2" t="s">
        <v>7891</v>
      </c>
      <c r="BP935" s="2" t="s">
        <v>7891</v>
      </c>
      <c r="BQ935" s="2" t="s">
        <v>7891</v>
      </c>
      <c r="BR935" s="2" t="s">
        <v>11234</v>
      </c>
    </row>
    <row r="936" spans="1:70" s="2" customFormat="1" ht="13" x14ac:dyDescent="0.3">
      <c r="A936" s="2" t="s">
        <v>3856</v>
      </c>
      <c r="B936" s="2" t="s">
        <v>3748</v>
      </c>
      <c r="C936" s="9">
        <v>2021</v>
      </c>
      <c r="D936" s="2" t="s">
        <v>3747</v>
      </c>
      <c r="E936" s="2" t="s">
        <v>3749</v>
      </c>
      <c r="F936" s="2" t="s">
        <v>3753</v>
      </c>
      <c r="G936" s="2" t="str">
        <f>"07067437"</f>
        <v>07067437</v>
      </c>
      <c r="I936" s="2" t="str">
        <f>"20210201"</f>
        <v>20210201</v>
      </c>
      <c r="J936" s="2">
        <v>66</v>
      </c>
      <c r="K936" s="2">
        <v>2</v>
      </c>
      <c r="L936" s="2">
        <v>170</v>
      </c>
      <c r="M936" s="2">
        <v>9</v>
      </c>
      <c r="N936" s="2" t="s">
        <v>3750</v>
      </c>
      <c r="O936" s="2" t="s">
        <v>3751</v>
      </c>
      <c r="P936" s="2" t="s">
        <v>2129</v>
      </c>
      <c r="Q936" s="2" t="s">
        <v>1495</v>
      </c>
      <c r="R936" s="2" t="s">
        <v>3752</v>
      </c>
      <c r="T936" s="2" t="s">
        <v>3753</v>
      </c>
      <c r="U936" s="2" t="s">
        <v>3754</v>
      </c>
    </row>
    <row r="937" spans="1:70" s="2" customFormat="1" ht="13" x14ac:dyDescent="0.3">
      <c r="A937" s="2" t="s">
        <v>1827</v>
      </c>
      <c r="B937" s="2" t="s">
        <v>1455</v>
      </c>
      <c r="C937" s="10" t="str">
        <f>"2021"</f>
        <v>2021</v>
      </c>
      <c r="D937" s="2" t="s">
        <v>1454</v>
      </c>
      <c r="E937" s="2" t="s">
        <v>1456</v>
      </c>
      <c r="F937" s="2" t="s">
        <v>1458</v>
      </c>
      <c r="G937" s="2" t="str">
        <f>"13591045"</f>
        <v>13591045</v>
      </c>
      <c r="I937" s="2" t="str">
        <f>"Apr2021"</f>
        <v>Apr2021</v>
      </c>
      <c r="J937" s="2">
        <v>26</v>
      </c>
      <c r="K937" s="2">
        <v>3</v>
      </c>
      <c r="L937" s="2">
        <v>342</v>
      </c>
      <c r="M937" s="2">
        <v>13</v>
      </c>
      <c r="N937" s="2">
        <v>149786929</v>
      </c>
      <c r="O937" s="2" t="s">
        <v>194</v>
      </c>
      <c r="P937" s="2" t="s">
        <v>529</v>
      </c>
      <c r="Q937" s="2" t="s">
        <v>442</v>
      </c>
      <c r="R937" s="2" t="s">
        <v>1457</v>
      </c>
      <c r="U937" s="2" t="s">
        <v>1459</v>
      </c>
    </row>
    <row r="938" spans="1:70" s="2" customFormat="1" ht="13" x14ac:dyDescent="0.3">
      <c r="A938" s="2" t="s">
        <v>6816</v>
      </c>
      <c r="B938" s="2" t="s">
        <v>5967</v>
      </c>
      <c r="C938" s="9">
        <v>2021</v>
      </c>
      <c r="D938" s="2" t="s">
        <v>5966</v>
      </c>
      <c r="E938" s="2" t="s">
        <v>4982</v>
      </c>
      <c r="G938" s="2" t="s">
        <v>5968</v>
      </c>
      <c r="H938" s="2" t="s">
        <v>5969</v>
      </c>
      <c r="K938" s="11">
        <v>44238</v>
      </c>
      <c r="N938" s="2" t="s">
        <v>5970</v>
      </c>
    </row>
    <row r="939" spans="1:70" s="2" customFormat="1" ht="13" x14ac:dyDescent="0.3">
      <c r="A939" s="2" t="s">
        <v>4095</v>
      </c>
      <c r="B939" s="2" t="s">
        <v>3898</v>
      </c>
      <c r="C939" s="9">
        <v>2021</v>
      </c>
      <c r="D939" s="2" t="s">
        <v>3897</v>
      </c>
      <c r="E939" s="2" t="s">
        <v>3899</v>
      </c>
      <c r="F939" s="2" t="s">
        <v>3903</v>
      </c>
      <c r="G939" s="2" t="str">
        <f>"23290382"</f>
        <v>23290382</v>
      </c>
      <c r="I939" s="2" t="str">
        <f>"20210916"</f>
        <v>20210916</v>
      </c>
      <c r="N939" s="2" t="s">
        <v>3900</v>
      </c>
      <c r="O939" s="2" t="s">
        <v>3901</v>
      </c>
      <c r="P939" s="2" t="s">
        <v>2044</v>
      </c>
      <c r="Q939" s="2" t="s">
        <v>1495</v>
      </c>
      <c r="R939" s="2" t="s">
        <v>3902</v>
      </c>
      <c r="T939" s="2" t="s">
        <v>3903</v>
      </c>
      <c r="U939" s="2" t="s">
        <v>3904</v>
      </c>
    </row>
    <row r="940" spans="1:70" s="2" customFormat="1" ht="13" x14ac:dyDescent="0.3">
      <c r="A940" s="2" t="s">
        <v>11404</v>
      </c>
      <c r="B940" s="2" t="s">
        <v>9806</v>
      </c>
      <c r="C940" s="9" t="s">
        <v>7891</v>
      </c>
      <c r="D940" s="2" t="s">
        <v>9807</v>
      </c>
      <c r="E940" s="2" t="s">
        <v>9808</v>
      </c>
      <c r="U940" s="2" t="s">
        <v>7891</v>
      </c>
      <c r="V940" s="2" t="s">
        <v>9809</v>
      </c>
      <c r="W940" s="2" t="s">
        <v>7891</v>
      </c>
      <c r="X940" s="2" t="s">
        <v>7891</v>
      </c>
      <c r="Y940" s="2" t="s">
        <v>7891</v>
      </c>
      <c r="Z940" s="2" t="s">
        <v>7891</v>
      </c>
      <c r="AA940" s="2" t="s">
        <v>9810</v>
      </c>
      <c r="AB940" s="2" t="s">
        <v>9811</v>
      </c>
      <c r="AC940" s="2" t="s">
        <v>7891</v>
      </c>
      <c r="AD940" s="2" t="s">
        <v>7891</v>
      </c>
      <c r="AE940" s="2" t="s">
        <v>7891</v>
      </c>
      <c r="AF940" s="2" t="s">
        <v>7891</v>
      </c>
      <c r="AG940" s="2" t="s">
        <v>7891</v>
      </c>
      <c r="AH940" s="2" t="s">
        <v>7891</v>
      </c>
      <c r="AI940" s="2" t="s">
        <v>7891</v>
      </c>
      <c r="AJ940" s="2" t="s">
        <v>7891</v>
      </c>
      <c r="AK940" s="2" t="s">
        <v>7891</v>
      </c>
      <c r="AL940" s="2" t="s">
        <v>7891</v>
      </c>
      <c r="AM940" s="2" t="s">
        <v>7891</v>
      </c>
      <c r="AN940" s="2" t="s">
        <v>7891</v>
      </c>
      <c r="AO940" s="2" t="s">
        <v>9812</v>
      </c>
      <c r="AP940" s="2" t="s">
        <v>9813</v>
      </c>
      <c r="AQ940" s="2" t="s">
        <v>7891</v>
      </c>
      <c r="AR940" s="2" t="s">
        <v>7891</v>
      </c>
      <c r="AS940" s="2" t="s">
        <v>7891</v>
      </c>
      <c r="AT940" s="2" t="s">
        <v>7967</v>
      </c>
      <c r="AU940" s="2">
        <v>2021</v>
      </c>
      <c r="AV940" s="2">
        <v>18</v>
      </c>
      <c r="AW940" s="2">
        <v>5</v>
      </c>
      <c r="AX940" s="2" t="s">
        <v>7891</v>
      </c>
      <c r="AY940" s="2" t="s">
        <v>7891</v>
      </c>
      <c r="AZ940" s="2" t="s">
        <v>7891</v>
      </c>
      <c r="BA940" s="2" t="s">
        <v>7891</v>
      </c>
      <c r="BB940" s="2">
        <v>982</v>
      </c>
      <c r="BC940" s="2">
        <v>989</v>
      </c>
      <c r="BD940" s="2" t="s">
        <v>7891</v>
      </c>
      <c r="BE940" s="2" t="s">
        <v>9814</v>
      </c>
      <c r="BF940" s="2" t="s">
        <v>7891</v>
      </c>
      <c r="BG940" s="2" t="s">
        <v>9784</v>
      </c>
      <c r="BH940" s="2" t="s">
        <v>7891</v>
      </c>
      <c r="BI940" s="2" t="s">
        <v>7891</v>
      </c>
      <c r="BJ940" s="2" t="s">
        <v>7891</v>
      </c>
      <c r="BK940" s="2" t="s">
        <v>7891</v>
      </c>
      <c r="BL940" s="2" t="s">
        <v>7891</v>
      </c>
      <c r="BM940" s="2">
        <v>33771479</v>
      </c>
      <c r="BN940" s="2" t="s">
        <v>7891</v>
      </c>
      <c r="BO940" s="2" t="s">
        <v>7891</v>
      </c>
      <c r="BP940" s="2" t="s">
        <v>7891</v>
      </c>
      <c r="BQ940" s="2" t="s">
        <v>7891</v>
      </c>
      <c r="BR940" s="2" t="s">
        <v>9815</v>
      </c>
    </row>
    <row r="941" spans="1:70" s="2" customFormat="1" ht="13" x14ac:dyDescent="0.3">
      <c r="A941" s="2" t="s">
        <v>6816</v>
      </c>
      <c r="B941" s="2" t="s">
        <v>4300</v>
      </c>
      <c r="C941" s="9">
        <v>2021</v>
      </c>
      <c r="D941" s="2" t="s">
        <v>4299</v>
      </c>
      <c r="E941" s="2" t="s">
        <v>4303</v>
      </c>
      <c r="G941" s="2" t="s">
        <v>4301</v>
      </c>
      <c r="H941" s="2" t="s">
        <v>4302</v>
      </c>
      <c r="K941" s="11">
        <v>44408</v>
      </c>
      <c r="N941" s="2" t="s">
        <v>4304</v>
      </c>
    </row>
    <row r="942" spans="1:70" s="2" customFormat="1" ht="13" x14ac:dyDescent="0.3">
      <c r="A942" s="2" t="s">
        <v>11404</v>
      </c>
      <c r="B942" s="2" t="s">
        <v>11235</v>
      </c>
      <c r="C942" s="9" t="s">
        <v>7891</v>
      </c>
      <c r="D942" s="2" t="s">
        <v>11236</v>
      </c>
      <c r="E942" s="2" t="s">
        <v>11237</v>
      </c>
      <c r="U942" s="2" t="s">
        <v>7891</v>
      </c>
      <c r="V942" s="2" t="s">
        <v>11238</v>
      </c>
      <c r="W942" s="2" t="s">
        <v>7891</v>
      </c>
      <c r="X942" s="2" t="s">
        <v>7891</v>
      </c>
      <c r="Y942" s="2" t="s">
        <v>7891</v>
      </c>
      <c r="Z942" s="2" t="s">
        <v>7891</v>
      </c>
      <c r="AA942" s="2" t="s">
        <v>7891</v>
      </c>
      <c r="AB942" s="2" t="s">
        <v>7891</v>
      </c>
      <c r="AC942" s="2" t="s">
        <v>7891</v>
      </c>
      <c r="AD942" s="2" t="s">
        <v>7891</v>
      </c>
      <c r="AE942" s="2" t="s">
        <v>7891</v>
      </c>
      <c r="AF942" s="2" t="s">
        <v>7891</v>
      </c>
      <c r="AG942" s="2" t="s">
        <v>7891</v>
      </c>
      <c r="AH942" s="2" t="s">
        <v>7891</v>
      </c>
      <c r="AI942" s="2" t="s">
        <v>7891</v>
      </c>
      <c r="AJ942" s="2" t="s">
        <v>7891</v>
      </c>
      <c r="AK942" s="2" t="s">
        <v>7891</v>
      </c>
      <c r="AL942" s="2" t="s">
        <v>7891</v>
      </c>
      <c r="AM942" s="2" t="s">
        <v>7891</v>
      </c>
      <c r="AN942" s="2" t="s">
        <v>7891</v>
      </c>
      <c r="AO942" s="2" t="s">
        <v>11239</v>
      </c>
      <c r="AP942" s="2" t="s">
        <v>11240</v>
      </c>
      <c r="AQ942" s="2" t="s">
        <v>7891</v>
      </c>
      <c r="AR942" s="2" t="s">
        <v>7891</v>
      </c>
      <c r="AS942" s="2" t="s">
        <v>7891</v>
      </c>
      <c r="AT942" s="2" t="s">
        <v>9244</v>
      </c>
      <c r="AU942" s="2">
        <v>2020</v>
      </c>
      <c r="AV942" s="2">
        <v>39</v>
      </c>
      <c r="AW942" s="2">
        <v>3</v>
      </c>
      <c r="AX942" s="2" t="s">
        <v>7891</v>
      </c>
      <c r="AY942" s="2" t="s">
        <v>7891</v>
      </c>
      <c r="AZ942" s="2" t="s">
        <v>7891</v>
      </c>
      <c r="BA942" s="2" t="s">
        <v>7891</v>
      </c>
      <c r="BB942" s="2">
        <v>521</v>
      </c>
      <c r="BC942" s="2">
        <v>531</v>
      </c>
      <c r="BD942" s="2" t="s">
        <v>7891</v>
      </c>
      <c r="BE942" s="2" t="s">
        <v>7891</v>
      </c>
      <c r="BF942" s="2" t="s">
        <v>7891</v>
      </c>
      <c r="BG942" s="2" t="s">
        <v>7891</v>
      </c>
      <c r="BH942" s="2" t="s">
        <v>7891</v>
      </c>
      <c r="BI942" s="2" t="s">
        <v>7891</v>
      </c>
      <c r="BJ942" s="2" t="s">
        <v>7891</v>
      </c>
      <c r="BK942" s="2" t="s">
        <v>7891</v>
      </c>
      <c r="BL942" s="2" t="s">
        <v>7891</v>
      </c>
      <c r="BM942" s="2" t="s">
        <v>7891</v>
      </c>
      <c r="BN942" s="2" t="s">
        <v>7891</v>
      </c>
      <c r="BO942" s="2" t="s">
        <v>7891</v>
      </c>
      <c r="BP942" s="2" t="s">
        <v>7891</v>
      </c>
      <c r="BQ942" s="2" t="s">
        <v>7891</v>
      </c>
      <c r="BR942" s="2" t="s">
        <v>11241</v>
      </c>
    </row>
    <row r="943" spans="1:70" s="2" customFormat="1" ht="13" x14ac:dyDescent="0.3">
      <c r="A943" s="2" t="s">
        <v>1827</v>
      </c>
      <c r="B943" s="2" t="s">
        <v>1519</v>
      </c>
      <c r="C943" s="10" t="str">
        <f>"2021"</f>
        <v>2021</v>
      </c>
      <c r="D943" s="2" t="s">
        <v>1518</v>
      </c>
      <c r="E943" s="2" t="s">
        <v>1520</v>
      </c>
      <c r="F943" s="2" t="s">
        <v>1523</v>
      </c>
      <c r="G943" s="2" t="str">
        <f>"19371888"</f>
        <v>19371888</v>
      </c>
      <c r="I943" s="2" t="str">
        <f>"Nov2021"</f>
        <v>Nov2021</v>
      </c>
      <c r="J943" s="2">
        <v>82</v>
      </c>
      <c r="K943" s="2">
        <v>6</v>
      </c>
      <c r="L943" s="2">
        <v>792</v>
      </c>
      <c r="M943" s="2">
        <v>9</v>
      </c>
      <c r="N943" s="2">
        <v>153909283</v>
      </c>
      <c r="O943" s="2" t="s">
        <v>103</v>
      </c>
      <c r="P943" s="2" t="s">
        <v>1521</v>
      </c>
      <c r="Q943" s="2" t="s">
        <v>442</v>
      </c>
      <c r="R943" s="2" t="s">
        <v>1522</v>
      </c>
      <c r="U943" s="2" t="s">
        <v>1524</v>
      </c>
    </row>
    <row r="944" spans="1:70" s="2" customFormat="1" ht="13" x14ac:dyDescent="0.3">
      <c r="A944" s="2" t="s">
        <v>1922</v>
      </c>
      <c r="B944" s="2" t="s">
        <v>1862</v>
      </c>
      <c r="C944" s="10" t="str">
        <f>"2021"</f>
        <v>2021</v>
      </c>
      <c r="D944" s="2" t="s">
        <v>1861</v>
      </c>
      <c r="E944" s="2" t="s">
        <v>1863</v>
      </c>
      <c r="F944" s="2" t="s">
        <v>1867</v>
      </c>
      <c r="G944" s="2" t="str">
        <f>"16472160"</f>
        <v>16472160</v>
      </c>
      <c r="I944" s="2" t="str">
        <f>"Dec2021"</f>
        <v>Dec2021</v>
      </c>
      <c r="K944" s="2">
        <v>26</v>
      </c>
      <c r="L944" s="2">
        <v>87</v>
      </c>
      <c r="M944" s="2">
        <v>16</v>
      </c>
      <c r="N944" s="2">
        <v>156309940</v>
      </c>
      <c r="O944" s="2" t="s">
        <v>1864</v>
      </c>
      <c r="P944" s="2" t="s">
        <v>1865</v>
      </c>
      <c r="Q944" s="2" t="s">
        <v>442</v>
      </c>
      <c r="R944" s="2" t="s">
        <v>1866</v>
      </c>
      <c r="U944" s="2" t="s">
        <v>1868</v>
      </c>
    </row>
    <row r="945" spans="1:70" s="2" customFormat="1" ht="13" x14ac:dyDescent="0.3">
      <c r="A945" s="2" t="s">
        <v>1922</v>
      </c>
      <c r="B945" s="2" t="s">
        <v>1887</v>
      </c>
      <c r="C945" s="10">
        <v>2022</v>
      </c>
      <c r="D945" s="2" t="s">
        <v>1886</v>
      </c>
      <c r="E945" s="2" t="s">
        <v>1888</v>
      </c>
      <c r="F945" s="2" t="s">
        <v>1892</v>
      </c>
      <c r="G945" s="2" t="str">
        <f>"00347167"</f>
        <v>00347167</v>
      </c>
      <c r="I945" s="2" t="str">
        <f>"2022 Supplement"</f>
        <v>2022 Supplement</v>
      </c>
      <c r="J945" s="2">
        <v>75</v>
      </c>
      <c r="L945" s="2">
        <v>1</v>
      </c>
      <c r="M945" s="2">
        <v>8</v>
      </c>
      <c r="N945" s="2">
        <v>155028679</v>
      </c>
      <c r="O945" s="2" t="s">
        <v>1889</v>
      </c>
      <c r="P945" s="2" t="s">
        <v>1890</v>
      </c>
      <c r="Q945" s="2" t="s">
        <v>442</v>
      </c>
      <c r="R945" s="2" t="s">
        <v>1891</v>
      </c>
      <c r="U945" s="2" t="s">
        <v>1893</v>
      </c>
    </row>
    <row r="946" spans="1:70" s="2" customFormat="1" ht="13" x14ac:dyDescent="0.3">
      <c r="A946" s="2" t="s">
        <v>1827</v>
      </c>
      <c r="B946" s="2" t="s">
        <v>598</v>
      </c>
      <c r="C946" s="10" t="str">
        <f>"2021"</f>
        <v>2021</v>
      </c>
      <c r="D946" s="2" t="s">
        <v>597</v>
      </c>
      <c r="E946" s="2" t="s">
        <v>592</v>
      </c>
      <c r="F946" s="2" t="s">
        <v>601</v>
      </c>
      <c r="G946" s="2" t="str">
        <f>"01650327"</f>
        <v>01650327</v>
      </c>
      <c r="I946" s="2" t="str">
        <f>"Nov2021"</f>
        <v>Nov2021</v>
      </c>
      <c r="J946" s="2">
        <v>294</v>
      </c>
      <c r="L946" s="2">
        <v>505</v>
      </c>
      <c r="M946" s="2">
        <v>8</v>
      </c>
      <c r="N946" s="2">
        <v>152080202</v>
      </c>
      <c r="O946" s="2" t="s">
        <v>599</v>
      </c>
      <c r="P946" s="2" t="s">
        <v>449</v>
      </c>
      <c r="Q946" s="2" t="s">
        <v>442</v>
      </c>
      <c r="R946" s="2" t="s">
        <v>600</v>
      </c>
      <c r="U946" s="2" t="s">
        <v>602</v>
      </c>
    </row>
    <row r="947" spans="1:70" s="2" customFormat="1" ht="13" x14ac:dyDescent="0.3">
      <c r="A947" s="2" t="s">
        <v>11408</v>
      </c>
      <c r="B947" s="2" t="s">
        <v>10219</v>
      </c>
      <c r="C947" s="9" t="s">
        <v>7891</v>
      </c>
      <c r="D947" s="2" t="s">
        <v>5570</v>
      </c>
      <c r="E947" s="2" t="s">
        <v>7892</v>
      </c>
      <c r="U947" s="2" t="s">
        <v>7891</v>
      </c>
      <c r="V947" s="2" t="s">
        <v>10220</v>
      </c>
      <c r="W947" s="2" t="s">
        <v>7891</v>
      </c>
      <c r="X947" s="2" t="s">
        <v>7891</v>
      </c>
      <c r="Y947" s="2" t="s">
        <v>7891</v>
      </c>
      <c r="Z947" s="2" t="s">
        <v>7891</v>
      </c>
      <c r="AA947" s="2" t="s">
        <v>7891</v>
      </c>
      <c r="AB947" s="2" t="s">
        <v>10221</v>
      </c>
      <c r="AC947" s="2" t="s">
        <v>7891</v>
      </c>
      <c r="AD947" s="2" t="s">
        <v>7891</v>
      </c>
      <c r="AE947" s="2" t="s">
        <v>7891</v>
      </c>
      <c r="AF947" s="2" t="s">
        <v>7891</v>
      </c>
      <c r="AG947" s="2" t="s">
        <v>7891</v>
      </c>
      <c r="AH947" s="2" t="s">
        <v>7891</v>
      </c>
      <c r="AI947" s="2" t="s">
        <v>7891</v>
      </c>
      <c r="AJ947" s="2" t="s">
        <v>7891</v>
      </c>
      <c r="AK947" s="2" t="s">
        <v>7891</v>
      </c>
      <c r="AL947" s="2" t="s">
        <v>7891</v>
      </c>
      <c r="AM947" s="2" t="s">
        <v>7891</v>
      </c>
      <c r="AN947" s="2" t="s">
        <v>7891</v>
      </c>
      <c r="AO947" s="2" t="s">
        <v>7891</v>
      </c>
      <c r="AP947" s="2" t="s">
        <v>7894</v>
      </c>
      <c r="AQ947" s="2" t="s">
        <v>7891</v>
      </c>
      <c r="AR947" s="2" t="s">
        <v>7891</v>
      </c>
      <c r="AS947" s="2" t="s">
        <v>7891</v>
      </c>
      <c r="AT947" s="2" t="s">
        <v>8331</v>
      </c>
      <c r="AU947" s="2">
        <v>2021</v>
      </c>
      <c r="AV947" s="2">
        <v>18</v>
      </c>
      <c r="AW947" s="2">
        <v>5</v>
      </c>
      <c r="AX947" s="2" t="s">
        <v>7891</v>
      </c>
      <c r="AY947" s="2" t="s">
        <v>7891</v>
      </c>
      <c r="AZ947" s="2" t="s">
        <v>7891</v>
      </c>
      <c r="BA947" s="2" t="s">
        <v>7891</v>
      </c>
      <c r="BB947" s="2" t="s">
        <v>7891</v>
      </c>
      <c r="BC947" s="2" t="s">
        <v>7891</v>
      </c>
      <c r="BD947" s="2">
        <v>2597</v>
      </c>
      <c r="BE947" s="2" t="s">
        <v>5575</v>
      </c>
      <c r="BF947" s="2" t="s">
        <v>7891</v>
      </c>
      <c r="BG947" s="2" t="s">
        <v>7891</v>
      </c>
      <c r="BH947" s="2" t="s">
        <v>7891</v>
      </c>
      <c r="BI947" s="2" t="s">
        <v>7891</v>
      </c>
      <c r="BJ947" s="2" t="s">
        <v>7891</v>
      </c>
      <c r="BK947" s="2" t="s">
        <v>7891</v>
      </c>
      <c r="BL947" s="2" t="s">
        <v>7891</v>
      </c>
      <c r="BM947" s="2">
        <v>33807667</v>
      </c>
      <c r="BN947" s="2" t="s">
        <v>7891</v>
      </c>
      <c r="BO947" s="2" t="s">
        <v>7891</v>
      </c>
      <c r="BP947" s="2" t="s">
        <v>7891</v>
      </c>
      <c r="BQ947" s="2" t="s">
        <v>7891</v>
      </c>
      <c r="BR947" s="2" t="s">
        <v>10222</v>
      </c>
    </row>
    <row r="948" spans="1:70" s="2" customFormat="1" ht="13" x14ac:dyDescent="0.3">
      <c r="A948" s="2" t="s">
        <v>3856</v>
      </c>
      <c r="B948" s="2" t="s">
        <v>2287</v>
      </c>
      <c r="C948" s="9">
        <v>2021</v>
      </c>
      <c r="D948" s="2" t="s">
        <v>2286</v>
      </c>
      <c r="E948" s="2" t="s">
        <v>1425</v>
      </c>
      <c r="F948" s="2" t="s">
        <v>2290</v>
      </c>
      <c r="G948" s="2" t="str">
        <f>"10429670"</f>
        <v>10429670</v>
      </c>
      <c r="I948" s="2" t="str">
        <f>"20210803"</f>
        <v>20210803</v>
      </c>
      <c r="N948" s="2" t="s">
        <v>2288</v>
      </c>
      <c r="O948" s="2" t="s">
        <v>2289</v>
      </c>
      <c r="P948" s="2" t="s">
        <v>2108</v>
      </c>
      <c r="Q948" s="2" t="s">
        <v>2054</v>
      </c>
      <c r="R948" s="2" t="s">
        <v>2055</v>
      </c>
      <c r="T948" s="2" t="s">
        <v>2290</v>
      </c>
      <c r="U948" s="2" t="s">
        <v>2291</v>
      </c>
    </row>
    <row r="949" spans="1:70" s="2" customFormat="1" ht="13" x14ac:dyDescent="0.3">
      <c r="A949" s="2" t="s">
        <v>3856</v>
      </c>
      <c r="B949" s="2" t="s">
        <v>2658</v>
      </c>
      <c r="C949" s="9">
        <v>2021</v>
      </c>
      <c r="D949" s="2" t="s">
        <v>2657</v>
      </c>
      <c r="E949" s="2" t="s">
        <v>2659</v>
      </c>
      <c r="F949" s="2" t="s">
        <v>2663</v>
      </c>
      <c r="G949" s="2" t="str">
        <f>"10564993"</f>
        <v>10564993</v>
      </c>
      <c r="I949" s="2" t="str">
        <f>"20210401"</f>
        <v>20210401</v>
      </c>
      <c r="J949" s="2">
        <v>30</v>
      </c>
      <c r="K949" s="2">
        <v>2</v>
      </c>
      <c r="L949" s="2">
        <v>431</v>
      </c>
      <c r="M949" s="2">
        <v>14</v>
      </c>
      <c r="N949" s="2" t="s">
        <v>2660</v>
      </c>
      <c r="O949" s="2" t="s">
        <v>2661</v>
      </c>
      <c r="P949" s="2" t="s">
        <v>2124</v>
      </c>
      <c r="Q949" s="2" t="s">
        <v>1495</v>
      </c>
      <c r="R949" s="2" t="s">
        <v>2662</v>
      </c>
      <c r="T949" s="2" t="s">
        <v>2663</v>
      </c>
      <c r="U949" s="2" t="s">
        <v>2664</v>
      </c>
    </row>
    <row r="950" spans="1:70" s="2" customFormat="1" ht="13" x14ac:dyDescent="0.3">
      <c r="A950" s="2" t="s">
        <v>11410</v>
      </c>
      <c r="B950" s="2" t="s">
        <v>11697</v>
      </c>
      <c r="C950" s="9" t="s">
        <v>7891</v>
      </c>
      <c r="D950" s="2" t="s">
        <v>7762</v>
      </c>
      <c r="E950" s="2" t="s">
        <v>11698</v>
      </c>
      <c r="U950" s="2" t="s">
        <v>7891</v>
      </c>
      <c r="V950" s="2" t="s">
        <v>11699</v>
      </c>
      <c r="W950" s="2" t="s">
        <v>7891</v>
      </c>
      <c r="X950" s="2" t="s">
        <v>7891</v>
      </c>
      <c r="Y950" s="2" t="s">
        <v>7891</v>
      </c>
      <c r="Z950" s="2" t="s">
        <v>7891</v>
      </c>
      <c r="AA950" s="2" t="s">
        <v>7891</v>
      </c>
      <c r="AB950" s="2" t="s">
        <v>7891</v>
      </c>
      <c r="AC950" s="2" t="s">
        <v>7891</v>
      </c>
      <c r="AD950" s="2" t="s">
        <v>7891</v>
      </c>
      <c r="AE950" s="2" t="s">
        <v>7891</v>
      </c>
      <c r="AF950" s="2" t="s">
        <v>7891</v>
      </c>
      <c r="AG950" s="2" t="s">
        <v>7891</v>
      </c>
      <c r="AH950" s="2" t="s">
        <v>7891</v>
      </c>
      <c r="AI950" s="2" t="s">
        <v>7891</v>
      </c>
      <c r="AJ950" s="2" t="s">
        <v>7891</v>
      </c>
      <c r="AK950" s="2" t="s">
        <v>7891</v>
      </c>
      <c r="AL950" s="2" t="s">
        <v>7891</v>
      </c>
      <c r="AM950" s="2" t="s">
        <v>7891</v>
      </c>
      <c r="AN950" s="2" t="s">
        <v>7891</v>
      </c>
      <c r="AO950" s="2" t="s">
        <v>11700</v>
      </c>
      <c r="AP950" s="2" t="s">
        <v>11701</v>
      </c>
      <c r="AQ950" s="2" t="s">
        <v>7891</v>
      </c>
      <c r="AR950" s="2" t="s">
        <v>7891</v>
      </c>
      <c r="AS950" s="2" t="s">
        <v>7891</v>
      </c>
      <c r="AT950" s="2" t="s">
        <v>7891</v>
      </c>
      <c r="AU950" s="2" t="s">
        <v>7891</v>
      </c>
      <c r="AV950" s="2" t="s">
        <v>7891</v>
      </c>
      <c r="AW950" s="2" t="s">
        <v>7891</v>
      </c>
      <c r="AX950" s="2" t="s">
        <v>7891</v>
      </c>
      <c r="AY950" s="2" t="s">
        <v>7891</v>
      </c>
      <c r="AZ950" s="2" t="s">
        <v>7891</v>
      </c>
      <c r="BA950" s="2" t="s">
        <v>7891</v>
      </c>
      <c r="BB950" s="2" t="s">
        <v>7891</v>
      </c>
      <c r="BC950" s="2" t="s">
        <v>7891</v>
      </c>
      <c r="BD950" s="2">
        <v>1.3634607221077554E+16</v>
      </c>
      <c r="BE950" s="2" t="s">
        <v>7764</v>
      </c>
      <c r="BF950" s="2" t="s">
        <v>7891</v>
      </c>
      <c r="BG950" s="2" t="s">
        <v>7975</v>
      </c>
      <c r="BH950" s="2" t="s">
        <v>7891</v>
      </c>
      <c r="BI950" s="2" t="s">
        <v>7891</v>
      </c>
      <c r="BJ950" s="2" t="s">
        <v>7891</v>
      </c>
      <c r="BK950" s="2" t="s">
        <v>7891</v>
      </c>
      <c r="BL950" s="2" t="s">
        <v>7891</v>
      </c>
      <c r="BM950" s="2" t="s">
        <v>7891</v>
      </c>
      <c r="BN950" s="2" t="s">
        <v>7891</v>
      </c>
      <c r="BO950" s="2" t="s">
        <v>7891</v>
      </c>
      <c r="BP950" s="2" t="s">
        <v>7891</v>
      </c>
      <c r="BQ950" s="2" t="s">
        <v>7891</v>
      </c>
      <c r="BR950" s="2" t="s">
        <v>11702</v>
      </c>
    </row>
    <row r="951" spans="1:70" s="2" customFormat="1" ht="13" x14ac:dyDescent="0.3">
      <c r="A951" s="2" t="s">
        <v>4086</v>
      </c>
      <c r="B951" s="2" t="s">
        <v>745</v>
      </c>
      <c r="C951" s="9">
        <v>2020</v>
      </c>
      <c r="D951" s="2" t="s">
        <v>744</v>
      </c>
      <c r="E951" s="2" t="s">
        <v>746</v>
      </c>
      <c r="F951" s="2" t="s">
        <v>2418</v>
      </c>
      <c r="G951" s="2" t="str">
        <f>"10633995"</f>
        <v>10633995</v>
      </c>
      <c r="I951" s="2" t="str">
        <f>"20201115"</f>
        <v>20201115</v>
      </c>
      <c r="N951" s="2" t="s">
        <v>2417</v>
      </c>
      <c r="O951" s="2" t="s">
        <v>747</v>
      </c>
      <c r="P951" s="2" t="s">
        <v>2260</v>
      </c>
      <c r="Q951" s="2" t="s">
        <v>2054</v>
      </c>
      <c r="R951" s="2" t="s">
        <v>2055</v>
      </c>
      <c r="T951" s="2" t="s">
        <v>2418</v>
      </c>
      <c r="U951" s="2" t="s">
        <v>2419</v>
      </c>
    </row>
    <row r="952" spans="1:70" s="2" customFormat="1" ht="13" x14ac:dyDescent="0.3">
      <c r="A952" s="2" t="s">
        <v>3856</v>
      </c>
      <c r="B952" s="2" t="s">
        <v>3219</v>
      </c>
      <c r="C952" s="9">
        <v>2021</v>
      </c>
      <c r="D952" s="2" t="s">
        <v>3218</v>
      </c>
      <c r="E952" s="2" t="s">
        <v>3220</v>
      </c>
      <c r="F952" s="2" t="s">
        <v>3224</v>
      </c>
      <c r="G952" s="2" t="str">
        <f>"08856230"</f>
        <v>08856230</v>
      </c>
      <c r="I952" s="2" t="str">
        <f>"20210801"</f>
        <v>20210801</v>
      </c>
      <c r="J952" s="2">
        <v>36</v>
      </c>
      <c r="K952" s="2">
        <v>8</v>
      </c>
      <c r="L952" s="2">
        <v>1295</v>
      </c>
      <c r="M952" s="2">
        <v>2</v>
      </c>
      <c r="N952" s="2" t="s">
        <v>3221</v>
      </c>
      <c r="O952" s="2" t="s">
        <v>3222</v>
      </c>
      <c r="P952" s="2" t="s">
        <v>2260</v>
      </c>
      <c r="Q952" s="2" t="s">
        <v>2521</v>
      </c>
      <c r="R952" s="2" t="s">
        <v>3223</v>
      </c>
      <c r="T952" s="2" t="s">
        <v>3224</v>
      </c>
      <c r="U952" s="2" t="s">
        <v>3225</v>
      </c>
    </row>
    <row r="953" spans="1:70" s="2" customFormat="1" ht="13" x14ac:dyDescent="0.3">
      <c r="A953" s="2" t="s">
        <v>3856</v>
      </c>
      <c r="B953" s="2" t="s">
        <v>2922</v>
      </c>
      <c r="C953" s="9">
        <v>2021</v>
      </c>
      <c r="D953" s="2" t="s">
        <v>2921</v>
      </c>
      <c r="E953" s="2" t="s">
        <v>2923</v>
      </c>
      <c r="F953" s="2" t="s">
        <v>2928</v>
      </c>
      <c r="H953" s="2" t="str">
        <f>"9781119609513; 9781119609537; 9781119609551"</f>
        <v>9781119609513; 9781119609537; 9781119609551</v>
      </c>
      <c r="I953" s="2" t="str">
        <f>"20210101"</f>
        <v>20210101</v>
      </c>
      <c r="L953" s="2">
        <v>100</v>
      </c>
      <c r="M953" s="2">
        <v>9</v>
      </c>
      <c r="N953" s="2" t="s">
        <v>2924</v>
      </c>
      <c r="O953" s="2" t="s">
        <v>2925</v>
      </c>
      <c r="P953" s="2" t="s">
        <v>2926</v>
      </c>
      <c r="Q953" s="2" t="s">
        <v>2078</v>
      </c>
      <c r="R953" s="2" t="s">
        <v>2927</v>
      </c>
      <c r="T953" s="2" t="s">
        <v>2928</v>
      </c>
      <c r="U953" s="2" t="s">
        <v>2929</v>
      </c>
    </row>
    <row r="954" spans="1:70" s="2" customFormat="1" ht="13" x14ac:dyDescent="0.3">
      <c r="A954" s="2" t="s">
        <v>3856</v>
      </c>
      <c r="B954" s="2" t="s">
        <v>3756</v>
      </c>
      <c r="C954" s="9">
        <v>2021</v>
      </c>
      <c r="D954" s="2" t="s">
        <v>3755</v>
      </c>
      <c r="E954" s="2" t="s">
        <v>3757</v>
      </c>
      <c r="F954" s="2" t="s">
        <v>3761</v>
      </c>
      <c r="G954" s="2" t="str">
        <f>"21520828"</f>
        <v>21520828</v>
      </c>
      <c r="H954" s="2" t="str">
        <f>"9781433894923"</f>
        <v>9781433894923</v>
      </c>
      <c r="I954" s="2" t="str">
        <f>"20210701"</f>
        <v>20210701</v>
      </c>
      <c r="J954" s="2">
        <v>11</v>
      </c>
      <c r="K954" s="2">
        <v>4</v>
      </c>
      <c r="L954" s="2">
        <v>349</v>
      </c>
      <c r="M954" s="2">
        <v>5</v>
      </c>
      <c r="N954" s="2" t="s">
        <v>3758</v>
      </c>
      <c r="O954" s="2" t="s">
        <v>3759</v>
      </c>
      <c r="P954" s="2" t="s">
        <v>2044</v>
      </c>
      <c r="Q954" s="2" t="s">
        <v>1495</v>
      </c>
      <c r="R954" s="2" t="s">
        <v>3760</v>
      </c>
      <c r="T954" s="2" t="s">
        <v>3761</v>
      </c>
      <c r="U954" s="2" t="s">
        <v>3762</v>
      </c>
    </row>
    <row r="955" spans="1:70" s="2" customFormat="1" ht="13" x14ac:dyDescent="0.3">
      <c r="A955" s="2" t="s">
        <v>7072</v>
      </c>
      <c r="B955" s="2" t="s">
        <v>7050</v>
      </c>
      <c r="C955" s="9">
        <v>2022</v>
      </c>
      <c r="D955" s="2" t="s">
        <v>7049</v>
      </c>
      <c r="E955" s="2" t="s">
        <v>7053</v>
      </c>
      <c r="G955" s="2" t="s">
        <v>7051</v>
      </c>
      <c r="H955" s="2" t="s">
        <v>7052</v>
      </c>
      <c r="K955" s="11">
        <v>44677</v>
      </c>
      <c r="L955" s="2" t="s">
        <v>7054</v>
      </c>
      <c r="N955" s="2" t="s">
        <v>7055</v>
      </c>
    </row>
    <row r="956" spans="1:70" s="2" customFormat="1" ht="13" x14ac:dyDescent="0.3">
      <c r="A956" s="2" t="s">
        <v>6816</v>
      </c>
      <c r="B956" s="2" t="s">
        <v>6430</v>
      </c>
      <c r="C956" s="9">
        <v>2022</v>
      </c>
      <c r="D956" s="2" t="s">
        <v>6429</v>
      </c>
      <c r="E956" s="2" t="s">
        <v>5356</v>
      </c>
      <c r="G956" s="2" t="s">
        <v>6431</v>
      </c>
      <c r="H956" s="2" t="s">
        <v>6432</v>
      </c>
      <c r="K956" s="11">
        <v>44651</v>
      </c>
      <c r="L956" s="2" t="s">
        <v>6433</v>
      </c>
      <c r="N956" s="2" t="s">
        <v>6434</v>
      </c>
    </row>
    <row r="957" spans="1:70" s="2" customFormat="1" ht="13" x14ac:dyDescent="0.3">
      <c r="A957" s="2" t="s">
        <v>6816</v>
      </c>
      <c r="B957" s="2" t="s">
        <v>4332</v>
      </c>
      <c r="C957" s="9">
        <v>2021</v>
      </c>
      <c r="D957" s="2" t="s">
        <v>4331</v>
      </c>
      <c r="E957" s="2" t="s">
        <v>4335</v>
      </c>
      <c r="G957" s="2" t="s">
        <v>4333</v>
      </c>
      <c r="H957" s="2" t="s">
        <v>4334</v>
      </c>
      <c r="K957" s="11">
        <v>44466</v>
      </c>
      <c r="L957" s="2" t="s">
        <v>4336</v>
      </c>
      <c r="N957" s="2" t="s">
        <v>4337</v>
      </c>
    </row>
    <row r="958" spans="1:70" s="2" customFormat="1" ht="13" x14ac:dyDescent="0.3">
      <c r="A958" s="2" t="s">
        <v>6816</v>
      </c>
      <c r="B958" s="2" t="s">
        <v>5506</v>
      </c>
      <c r="C958" s="9">
        <v>2020</v>
      </c>
      <c r="D958" s="2" t="s">
        <v>5505</v>
      </c>
      <c r="E958" s="2" t="s">
        <v>4137</v>
      </c>
      <c r="G958" s="2" t="s">
        <v>5507</v>
      </c>
      <c r="H958" s="2" t="s">
        <v>5508</v>
      </c>
      <c r="K958" s="11">
        <v>44187</v>
      </c>
      <c r="L958" s="2" t="s">
        <v>5509</v>
      </c>
      <c r="N958" s="2" t="s">
        <v>5510</v>
      </c>
    </row>
    <row r="959" spans="1:70" s="2" customFormat="1" ht="13" x14ac:dyDescent="0.3">
      <c r="A959" s="2" t="s">
        <v>6816</v>
      </c>
      <c r="B959" s="2" t="s">
        <v>5837</v>
      </c>
      <c r="C959" s="9">
        <v>2021</v>
      </c>
      <c r="D959" s="2" t="s">
        <v>5836</v>
      </c>
      <c r="E959" s="2" t="s">
        <v>4321</v>
      </c>
      <c r="G959" s="2" t="s">
        <v>5838</v>
      </c>
      <c r="H959" s="2" t="s">
        <v>5839</v>
      </c>
      <c r="K959" s="11">
        <v>44470</v>
      </c>
      <c r="L959" s="2" t="s">
        <v>5840</v>
      </c>
      <c r="N959" s="2" t="s">
        <v>5841</v>
      </c>
    </row>
    <row r="960" spans="1:70" s="2" customFormat="1" ht="13" x14ac:dyDescent="0.3">
      <c r="A960" s="2" t="s">
        <v>7212</v>
      </c>
      <c r="B960" s="2" t="s">
        <v>6696</v>
      </c>
      <c r="C960" s="9">
        <v>2022</v>
      </c>
      <c r="D960" s="2" t="s">
        <v>6695</v>
      </c>
      <c r="E960" s="2" t="s">
        <v>5271</v>
      </c>
      <c r="G960" s="2" t="s">
        <v>6697</v>
      </c>
      <c r="H960" s="2" t="s">
        <v>6698</v>
      </c>
      <c r="K960" s="11">
        <v>44707</v>
      </c>
      <c r="N960" s="2" t="s">
        <v>6699</v>
      </c>
    </row>
    <row r="961" spans="1:70" s="2" customFormat="1" ht="13" x14ac:dyDescent="0.3">
      <c r="A961" s="2" t="s">
        <v>6816</v>
      </c>
      <c r="B961" s="2" t="s">
        <v>5920</v>
      </c>
      <c r="C961" s="9">
        <v>2020</v>
      </c>
      <c r="D961" s="2" t="s">
        <v>5919</v>
      </c>
      <c r="E961" s="2" t="s">
        <v>5923</v>
      </c>
      <c r="G961" s="2" t="s">
        <v>5921</v>
      </c>
      <c r="H961" s="2" t="s">
        <v>5922</v>
      </c>
      <c r="K961" s="11">
        <v>44057</v>
      </c>
      <c r="N961" s="2" t="s">
        <v>5924</v>
      </c>
    </row>
    <row r="962" spans="1:70" s="2" customFormat="1" ht="13" x14ac:dyDescent="0.3">
      <c r="A962" s="2" t="s">
        <v>6816</v>
      </c>
      <c r="B962" s="2" t="s">
        <v>6676</v>
      </c>
      <c r="C962" s="9">
        <v>2022</v>
      </c>
      <c r="D962" s="2" t="s">
        <v>6675</v>
      </c>
      <c r="E962" s="2" t="s">
        <v>5271</v>
      </c>
      <c r="G962" s="2" t="s">
        <v>6677</v>
      </c>
      <c r="H962" s="2" t="s">
        <v>6678</v>
      </c>
      <c r="K962" s="11">
        <v>44600</v>
      </c>
      <c r="N962" s="2" t="s">
        <v>6679</v>
      </c>
    </row>
    <row r="963" spans="1:70" s="2" customFormat="1" ht="13" x14ac:dyDescent="0.3">
      <c r="A963" s="2" t="s">
        <v>7212</v>
      </c>
      <c r="B963" s="2" t="s">
        <v>4719</v>
      </c>
      <c r="C963" s="9">
        <v>2021</v>
      </c>
      <c r="D963" s="2" t="s">
        <v>4718</v>
      </c>
      <c r="E963" s="2" t="s">
        <v>4321</v>
      </c>
      <c r="G963" s="2" t="s">
        <v>4720</v>
      </c>
      <c r="H963" s="2" t="s">
        <v>4537</v>
      </c>
      <c r="K963" s="11">
        <v>44259</v>
      </c>
      <c r="L963" s="2" t="s">
        <v>4721</v>
      </c>
      <c r="N963" s="2" t="s">
        <v>4722</v>
      </c>
    </row>
    <row r="964" spans="1:70" s="2" customFormat="1" ht="13" x14ac:dyDescent="0.3">
      <c r="A964" s="2" t="s">
        <v>7079</v>
      </c>
      <c r="B964" s="2" t="s">
        <v>4535</v>
      </c>
      <c r="C964" s="9">
        <v>2021</v>
      </c>
      <c r="D964" s="2" t="s">
        <v>4534</v>
      </c>
      <c r="E964" s="2" t="s">
        <v>4538</v>
      </c>
      <c r="G964" s="2" t="s">
        <v>4536</v>
      </c>
      <c r="H964" s="2" t="s">
        <v>4537</v>
      </c>
      <c r="K964" s="11">
        <v>44485</v>
      </c>
      <c r="N964" s="2" t="s">
        <v>4539</v>
      </c>
    </row>
    <row r="965" spans="1:70" s="2" customFormat="1" ht="13" x14ac:dyDescent="0.3">
      <c r="A965" s="2" t="s">
        <v>6816</v>
      </c>
      <c r="B965" s="2" t="s">
        <v>4916</v>
      </c>
      <c r="C965" s="9">
        <v>2021</v>
      </c>
      <c r="D965" s="2" t="s">
        <v>4915</v>
      </c>
      <c r="E965" s="2" t="s">
        <v>4918</v>
      </c>
      <c r="G965" s="2" t="s">
        <v>4917</v>
      </c>
      <c r="H965" s="2" t="s">
        <v>4537</v>
      </c>
      <c r="K965" s="11">
        <v>44389</v>
      </c>
      <c r="N965" s="2" t="s">
        <v>4919</v>
      </c>
    </row>
    <row r="966" spans="1:70" s="2" customFormat="1" ht="13" x14ac:dyDescent="0.3">
      <c r="A966" s="2" t="s">
        <v>6816</v>
      </c>
      <c r="B966" s="2" t="s">
        <v>6739</v>
      </c>
      <c r="C966" s="9">
        <v>2022</v>
      </c>
      <c r="D966" s="2" t="s">
        <v>6738</v>
      </c>
      <c r="E966" s="2" t="s">
        <v>6741</v>
      </c>
      <c r="G966" s="2" t="s">
        <v>6740</v>
      </c>
      <c r="H966" s="2" t="s">
        <v>4537</v>
      </c>
      <c r="K966" s="11">
        <v>44625</v>
      </c>
      <c r="N966" s="2" t="s">
        <v>6742</v>
      </c>
    </row>
    <row r="967" spans="1:70" s="2" customFormat="1" ht="13" x14ac:dyDescent="0.3">
      <c r="A967" s="2" t="s">
        <v>11404</v>
      </c>
      <c r="B967" s="2" t="s">
        <v>8389</v>
      </c>
      <c r="C967" s="9" t="s">
        <v>7891</v>
      </c>
      <c r="D967" s="2" t="s">
        <v>8390</v>
      </c>
      <c r="E967" s="2" t="s">
        <v>8391</v>
      </c>
      <c r="U967" s="2" t="s">
        <v>7891</v>
      </c>
      <c r="V967" s="2" t="s">
        <v>8392</v>
      </c>
      <c r="W967" s="2" t="s">
        <v>7891</v>
      </c>
      <c r="X967" s="2" t="s">
        <v>7891</v>
      </c>
      <c r="Y967" s="2" t="s">
        <v>7891</v>
      </c>
      <c r="Z967" s="2" t="s">
        <v>7891</v>
      </c>
      <c r="AA967" s="2" t="s">
        <v>7891</v>
      </c>
      <c r="AB967" s="2" t="s">
        <v>7891</v>
      </c>
      <c r="AC967" s="2" t="s">
        <v>7891</v>
      </c>
      <c r="AD967" s="2" t="s">
        <v>7891</v>
      </c>
      <c r="AE967" s="2" t="s">
        <v>7891</v>
      </c>
      <c r="AF967" s="2" t="s">
        <v>7891</v>
      </c>
      <c r="AG967" s="2" t="s">
        <v>7891</v>
      </c>
      <c r="AH967" s="2" t="s">
        <v>7891</v>
      </c>
      <c r="AI967" s="2" t="s">
        <v>7891</v>
      </c>
      <c r="AJ967" s="2" t="s">
        <v>7891</v>
      </c>
      <c r="AK967" s="2" t="s">
        <v>7891</v>
      </c>
      <c r="AL967" s="2" t="s">
        <v>7891</v>
      </c>
      <c r="AM967" s="2" t="s">
        <v>7891</v>
      </c>
      <c r="AN967" s="2" t="s">
        <v>7891</v>
      </c>
      <c r="AO967" s="2" t="s">
        <v>8393</v>
      </c>
      <c r="AP967" s="2" t="s">
        <v>8394</v>
      </c>
      <c r="AQ967" s="2" t="s">
        <v>7891</v>
      </c>
      <c r="AR967" s="2" t="s">
        <v>7891</v>
      </c>
      <c r="AS967" s="2" t="s">
        <v>7891</v>
      </c>
      <c r="AT967" s="2" t="s">
        <v>8331</v>
      </c>
      <c r="AU967" s="2">
        <v>2022</v>
      </c>
      <c r="AV967" s="2">
        <v>9</v>
      </c>
      <c r="AW967" s="2">
        <v>1</v>
      </c>
      <c r="AX967" s="2" t="s">
        <v>7891</v>
      </c>
      <c r="AY967" s="2" t="s">
        <v>7891</v>
      </c>
      <c r="AZ967" s="2" t="s">
        <v>7891</v>
      </c>
      <c r="BA967" s="2" t="s">
        <v>7891</v>
      </c>
      <c r="BB967" s="2">
        <v>58</v>
      </c>
      <c r="BC967" s="2">
        <v>70</v>
      </c>
      <c r="BD967" s="2" t="s">
        <v>7891</v>
      </c>
      <c r="BE967" s="2" t="s">
        <v>8395</v>
      </c>
      <c r="BF967" s="2" t="s">
        <v>7891</v>
      </c>
      <c r="BG967" s="2" t="s">
        <v>7891</v>
      </c>
      <c r="BH967" s="2" t="s">
        <v>7891</v>
      </c>
      <c r="BI967" s="2" t="s">
        <v>7891</v>
      </c>
      <c r="BJ967" s="2" t="s">
        <v>7891</v>
      </c>
      <c r="BK967" s="2" t="s">
        <v>7891</v>
      </c>
      <c r="BL967" s="2" t="s">
        <v>7891</v>
      </c>
      <c r="BM967" s="2" t="s">
        <v>7891</v>
      </c>
      <c r="BN967" s="2" t="s">
        <v>7891</v>
      </c>
      <c r="BO967" s="2" t="s">
        <v>7891</v>
      </c>
      <c r="BP967" s="2" t="s">
        <v>7891</v>
      </c>
      <c r="BQ967" s="2" t="s">
        <v>7891</v>
      </c>
      <c r="BR967" s="2" t="s">
        <v>8396</v>
      </c>
    </row>
    <row r="968" spans="1:70" s="2" customFormat="1" ht="13" x14ac:dyDescent="0.3">
      <c r="A968" s="2" t="s">
        <v>11404</v>
      </c>
      <c r="B968" s="2" t="s">
        <v>8807</v>
      </c>
      <c r="C968" s="9" t="s">
        <v>7891</v>
      </c>
      <c r="D968" s="2" t="s">
        <v>8808</v>
      </c>
      <c r="E968" s="2" t="s">
        <v>8809</v>
      </c>
      <c r="U968" s="2" t="s">
        <v>7891</v>
      </c>
      <c r="V968" s="2" t="s">
        <v>8810</v>
      </c>
      <c r="W968" s="2" t="s">
        <v>7891</v>
      </c>
      <c r="X968" s="2" t="s">
        <v>7891</v>
      </c>
      <c r="Y968" s="2" t="s">
        <v>7891</v>
      </c>
      <c r="Z968" s="2" t="s">
        <v>7891</v>
      </c>
      <c r="AA968" s="2" t="s">
        <v>7891</v>
      </c>
      <c r="AB968" s="2" t="s">
        <v>7891</v>
      </c>
      <c r="AC968" s="2" t="s">
        <v>7891</v>
      </c>
      <c r="AD968" s="2" t="s">
        <v>7891</v>
      </c>
      <c r="AE968" s="2" t="s">
        <v>7891</v>
      </c>
      <c r="AF968" s="2" t="s">
        <v>7891</v>
      </c>
      <c r="AG968" s="2" t="s">
        <v>7891</v>
      </c>
      <c r="AH968" s="2" t="s">
        <v>7891</v>
      </c>
      <c r="AI968" s="2" t="s">
        <v>7891</v>
      </c>
      <c r="AJ968" s="2" t="s">
        <v>7891</v>
      </c>
      <c r="AK968" s="2" t="s">
        <v>7891</v>
      </c>
      <c r="AL968" s="2" t="s">
        <v>7891</v>
      </c>
      <c r="AM968" s="2" t="s">
        <v>7891</v>
      </c>
      <c r="AN968" s="2" t="s">
        <v>7891</v>
      </c>
      <c r="AO968" s="2" t="s">
        <v>8811</v>
      </c>
      <c r="AP968" s="2" t="s">
        <v>8812</v>
      </c>
      <c r="AQ968" s="2" t="s">
        <v>7891</v>
      </c>
      <c r="AR968" s="2" t="s">
        <v>7891</v>
      </c>
      <c r="AS968" s="2" t="s">
        <v>7891</v>
      </c>
      <c r="AT968" s="2" t="s">
        <v>7924</v>
      </c>
      <c r="AU968" s="2">
        <v>2021</v>
      </c>
      <c r="AV968" s="2">
        <v>13</v>
      </c>
      <c r="AW968" s="2">
        <v>4</v>
      </c>
      <c r="AX968" s="2" t="s">
        <v>7891</v>
      </c>
      <c r="AY968" s="2" t="s">
        <v>7891</v>
      </c>
      <c r="AZ968" s="2" t="s">
        <v>7891</v>
      </c>
      <c r="BA968" s="2" t="s">
        <v>7891</v>
      </c>
      <c r="BB968" s="2">
        <v>875</v>
      </c>
      <c r="BC968" s="2">
        <v>884</v>
      </c>
      <c r="BD968" s="2" t="s">
        <v>7891</v>
      </c>
      <c r="BE968" s="2" t="s">
        <v>8813</v>
      </c>
      <c r="BF968" s="2" t="s">
        <v>7891</v>
      </c>
      <c r="BG968" s="2" t="s">
        <v>7891</v>
      </c>
      <c r="BH968" s="2" t="s">
        <v>7891</v>
      </c>
      <c r="BI968" s="2" t="s">
        <v>7891</v>
      </c>
      <c r="BJ968" s="2" t="s">
        <v>7891</v>
      </c>
      <c r="BK968" s="2" t="s">
        <v>7891</v>
      </c>
      <c r="BL968" s="2" t="s">
        <v>7891</v>
      </c>
      <c r="BM968" s="2" t="s">
        <v>7891</v>
      </c>
      <c r="BN968" s="2" t="s">
        <v>7891</v>
      </c>
      <c r="BO968" s="2" t="s">
        <v>7891</v>
      </c>
      <c r="BP968" s="2" t="s">
        <v>7891</v>
      </c>
      <c r="BQ968" s="2" t="s">
        <v>7891</v>
      </c>
      <c r="BR968" s="2" t="s">
        <v>8814</v>
      </c>
    </row>
    <row r="969" spans="1:70" s="2" customFormat="1" ht="13" x14ac:dyDescent="0.3">
      <c r="A969" s="2" t="s">
        <v>7886</v>
      </c>
      <c r="B969" s="2" t="s">
        <v>7781</v>
      </c>
      <c r="C969" s="9">
        <v>2021</v>
      </c>
      <c r="D969" s="2" t="s">
        <v>7782</v>
      </c>
      <c r="E969" s="2" t="s">
        <v>1600</v>
      </c>
      <c r="G969" s="2">
        <v>100</v>
      </c>
      <c r="H969" s="2">
        <v>31</v>
      </c>
      <c r="J969" s="2" t="s">
        <v>7783</v>
      </c>
      <c r="N969" s="2" t="s">
        <v>7784</v>
      </c>
      <c r="O969" s="2" t="s">
        <v>7785</v>
      </c>
      <c r="P969" s="2" t="s">
        <v>467</v>
      </c>
      <c r="Q969" s="2" t="s">
        <v>7218</v>
      </c>
      <c r="R969" s="2" t="s">
        <v>7266</v>
      </c>
      <c r="S969" s="2" t="s">
        <v>7219</v>
      </c>
      <c r="T969" s="2" t="s">
        <v>7786</v>
      </c>
    </row>
    <row r="970" spans="1:70" s="2" customFormat="1" ht="13" x14ac:dyDescent="0.3">
      <c r="A970" s="2" t="s">
        <v>1970</v>
      </c>
      <c r="B970" s="2" t="s">
        <v>1951</v>
      </c>
      <c r="C970" s="10" t="str">
        <f>"2021"</f>
        <v>2021</v>
      </c>
      <c r="D970" s="2" t="s">
        <v>1950</v>
      </c>
      <c r="E970" s="2" t="s">
        <v>682</v>
      </c>
      <c r="F970" s="2" t="s">
        <v>1955</v>
      </c>
      <c r="G970" s="2" t="str">
        <f>"08862605"</f>
        <v>08862605</v>
      </c>
      <c r="I970" s="2" t="str">
        <f>"Dec2021"</f>
        <v>Dec2021</v>
      </c>
      <c r="J970" s="2">
        <v>36</v>
      </c>
      <c r="K970" s="2" t="s">
        <v>1952</v>
      </c>
      <c r="L970" s="2">
        <v>11165</v>
      </c>
      <c r="M970" s="2">
        <v>23</v>
      </c>
      <c r="N970" s="2">
        <v>154067754</v>
      </c>
      <c r="O970" s="2" t="s">
        <v>1953</v>
      </c>
      <c r="P970" s="2" t="s">
        <v>481</v>
      </c>
      <c r="Q970" s="2" t="s">
        <v>442</v>
      </c>
      <c r="R970" s="2" t="s">
        <v>1954</v>
      </c>
      <c r="U970" s="2" t="s">
        <v>1956</v>
      </c>
    </row>
    <row r="971" spans="1:70" s="2" customFormat="1" ht="13" x14ac:dyDescent="0.3">
      <c r="A971" s="2" t="s">
        <v>4116</v>
      </c>
      <c r="B971" s="2" t="s">
        <v>1298</v>
      </c>
      <c r="C971" s="9">
        <v>2021</v>
      </c>
      <c r="D971" s="2" t="s">
        <v>1297</v>
      </c>
      <c r="E971" s="2" t="s">
        <v>3255</v>
      </c>
      <c r="F971" s="2" t="s">
        <v>3258</v>
      </c>
      <c r="G971" s="2" t="str">
        <f>"02654075"</f>
        <v>02654075</v>
      </c>
      <c r="I971" s="2" t="str">
        <f>"20210301"</f>
        <v>20210301</v>
      </c>
      <c r="J971" s="2">
        <v>38</v>
      </c>
      <c r="K971" s="2">
        <v>3</v>
      </c>
      <c r="L971" s="2">
        <v>825</v>
      </c>
      <c r="M971" s="2">
        <v>23</v>
      </c>
      <c r="N971" s="2" t="s">
        <v>3256</v>
      </c>
      <c r="O971" s="2" t="s">
        <v>1300</v>
      </c>
      <c r="P971" s="2" t="s">
        <v>2129</v>
      </c>
      <c r="Q971" s="2" t="s">
        <v>1495</v>
      </c>
      <c r="R971" s="2" t="s">
        <v>3257</v>
      </c>
      <c r="T971" s="2" t="s">
        <v>3258</v>
      </c>
      <c r="U971" s="2" t="s">
        <v>3259</v>
      </c>
    </row>
    <row r="972" spans="1:70" s="2" customFormat="1" ht="13" x14ac:dyDescent="0.3">
      <c r="A972" s="2" t="s">
        <v>7858</v>
      </c>
      <c r="B972" s="2" t="s">
        <v>7822</v>
      </c>
      <c r="C972" s="9">
        <v>2021</v>
      </c>
      <c r="D972" s="2" t="s">
        <v>7823</v>
      </c>
      <c r="E972" s="2" t="s">
        <v>7824</v>
      </c>
      <c r="G972" s="2">
        <v>130</v>
      </c>
      <c r="H972" s="2">
        <v>7</v>
      </c>
      <c r="J972" s="2">
        <v>761</v>
      </c>
      <c r="K972" s="2">
        <v>774</v>
      </c>
      <c r="M972" s="2">
        <v>3</v>
      </c>
      <c r="N972" s="2" t="s">
        <v>7825</v>
      </c>
      <c r="O972" s="2" t="s">
        <v>7826</v>
      </c>
      <c r="P972" s="2" t="s">
        <v>467</v>
      </c>
      <c r="Q972" s="2" t="s">
        <v>7218</v>
      </c>
      <c r="S972" s="2" t="s">
        <v>7219</v>
      </c>
      <c r="T972" s="2" t="s">
        <v>7827</v>
      </c>
    </row>
    <row r="973" spans="1:70" s="2" customFormat="1" ht="13" x14ac:dyDescent="0.3">
      <c r="A973" s="2" t="s">
        <v>3856</v>
      </c>
      <c r="B973" s="2" t="s">
        <v>2236</v>
      </c>
      <c r="C973" s="9">
        <v>2021</v>
      </c>
      <c r="D973" s="2" t="s">
        <v>2235</v>
      </c>
      <c r="E973" s="2" t="s">
        <v>2237</v>
      </c>
      <c r="F973" s="2" t="s">
        <v>2241</v>
      </c>
      <c r="G973" s="2" t="str">
        <f>"02785846"</f>
        <v>02785846</v>
      </c>
      <c r="I973" s="2" t="str">
        <f>"20210830"</f>
        <v>20210830</v>
      </c>
      <c r="J973" s="2">
        <v>110</v>
      </c>
      <c r="N973" s="2" t="s">
        <v>2238</v>
      </c>
      <c r="O973" s="2" t="s">
        <v>2239</v>
      </c>
      <c r="P973" s="2" t="s">
        <v>2124</v>
      </c>
      <c r="Q973" s="2" t="s">
        <v>1495</v>
      </c>
      <c r="R973" s="2" t="s">
        <v>2240</v>
      </c>
      <c r="T973" s="2" t="s">
        <v>2241</v>
      </c>
      <c r="U973" s="2" t="s">
        <v>2242</v>
      </c>
    </row>
    <row r="974" spans="1:70" s="2" customFormat="1" ht="13" x14ac:dyDescent="0.3">
      <c r="A974" s="2" t="s">
        <v>3856</v>
      </c>
      <c r="B974" s="2" t="s">
        <v>3109</v>
      </c>
      <c r="C974" s="9">
        <v>2022</v>
      </c>
      <c r="D974" s="2" t="s">
        <v>3108</v>
      </c>
      <c r="E974" s="2" t="s">
        <v>2151</v>
      </c>
      <c r="F974" s="2" t="s">
        <v>3112</v>
      </c>
      <c r="G974" s="2" t="str">
        <f>"03630234"</f>
        <v>03630234</v>
      </c>
      <c r="I974" s="2" t="str">
        <f>"20220331"</f>
        <v>20220331</v>
      </c>
      <c r="N974" s="2" t="s">
        <v>3110</v>
      </c>
      <c r="O974" s="2" t="s">
        <v>3111</v>
      </c>
      <c r="P974" s="2" t="s">
        <v>2053</v>
      </c>
      <c r="Q974" s="2" t="s">
        <v>2054</v>
      </c>
      <c r="R974" s="2" t="s">
        <v>2055</v>
      </c>
      <c r="T974" s="2" t="s">
        <v>3112</v>
      </c>
      <c r="U974" s="2" t="s">
        <v>3113</v>
      </c>
    </row>
    <row r="975" spans="1:70" s="2" customFormat="1" ht="13" x14ac:dyDescent="0.3">
      <c r="A975" s="2" t="s">
        <v>1970</v>
      </c>
      <c r="B975" s="2" t="s">
        <v>1342</v>
      </c>
      <c r="C975" s="10">
        <v>2021</v>
      </c>
      <c r="D975" s="2" t="s">
        <v>1341</v>
      </c>
      <c r="E975" s="2" t="s">
        <v>1343</v>
      </c>
      <c r="F975" s="2" t="s">
        <v>1345</v>
      </c>
      <c r="G975" s="2" t="str">
        <f>"17417015"</f>
        <v>17417015</v>
      </c>
      <c r="I975" s="2" t="str">
        <f>"9/21/2021"</f>
        <v>9/21/2021</v>
      </c>
      <c r="J975" s="2">
        <v>19</v>
      </c>
      <c r="K975" s="2">
        <v>1</v>
      </c>
      <c r="L975" s="2">
        <v>1</v>
      </c>
      <c r="M975" s="2">
        <v>15</v>
      </c>
      <c r="N975" s="2">
        <v>152559083</v>
      </c>
      <c r="O975" s="2" t="s">
        <v>1344</v>
      </c>
      <c r="P975" s="2" t="s">
        <v>557</v>
      </c>
      <c r="Q975" s="2" t="s">
        <v>442</v>
      </c>
      <c r="U975" s="2" t="s">
        <v>1346</v>
      </c>
    </row>
    <row r="976" spans="1:70" s="2" customFormat="1" ht="13" x14ac:dyDescent="0.3">
      <c r="A976" s="2" t="s">
        <v>1827</v>
      </c>
      <c r="B976" s="2" t="s">
        <v>1638</v>
      </c>
      <c r="C976" s="10">
        <v>2022</v>
      </c>
      <c r="D976" s="2" t="s">
        <v>1637</v>
      </c>
      <c r="E976" s="2" t="s">
        <v>592</v>
      </c>
      <c r="F976" s="2" t="s">
        <v>1641</v>
      </c>
      <c r="G976" s="2" t="str">
        <f>"01650327"</f>
        <v>01650327</v>
      </c>
      <c r="I976" s="2" t="str">
        <f>"Feb2022"</f>
        <v>Feb2022</v>
      </c>
      <c r="J976" s="2">
        <v>299</v>
      </c>
      <c r="L976" s="2">
        <v>658</v>
      </c>
      <c r="M976" s="2">
        <v>8</v>
      </c>
      <c r="N976" s="2">
        <v>154691967</v>
      </c>
      <c r="O976" s="2" t="s">
        <v>1639</v>
      </c>
      <c r="P976" s="2" t="s">
        <v>449</v>
      </c>
      <c r="Q976" s="2" t="s">
        <v>442</v>
      </c>
      <c r="R976" s="2" t="s">
        <v>1640</v>
      </c>
      <c r="U976" s="2" t="s">
        <v>1642</v>
      </c>
    </row>
    <row r="977" spans="1:70" s="2" customFormat="1" ht="13" x14ac:dyDescent="0.3">
      <c r="A977" s="2" t="s">
        <v>4116</v>
      </c>
      <c r="B977" s="2" t="s">
        <v>1256</v>
      </c>
      <c r="C977" s="9">
        <v>2021</v>
      </c>
      <c r="D977" s="2" t="s">
        <v>3246</v>
      </c>
      <c r="E977" s="2" t="s">
        <v>3247</v>
      </c>
      <c r="F977" s="2" t="s">
        <v>3249</v>
      </c>
      <c r="G977" s="2" t="str">
        <f>"15227227"</f>
        <v>15227227</v>
      </c>
      <c r="I977" s="2" t="str">
        <f>"20210616"</f>
        <v>20210616</v>
      </c>
      <c r="M977" s="2">
        <v>11</v>
      </c>
      <c r="N977" s="2" t="s">
        <v>3248</v>
      </c>
      <c r="O977" s="2" t="s">
        <v>1258</v>
      </c>
      <c r="P977" s="2" t="s">
        <v>2260</v>
      </c>
      <c r="Q977" s="2" t="s">
        <v>2054</v>
      </c>
      <c r="R977" s="2" t="s">
        <v>2055</v>
      </c>
      <c r="T977" s="2" t="s">
        <v>3249</v>
      </c>
      <c r="U977" s="2" t="s">
        <v>3250</v>
      </c>
    </row>
    <row r="978" spans="1:70" s="2" customFormat="1" ht="13" x14ac:dyDescent="0.3">
      <c r="A978" s="2" t="s">
        <v>11404</v>
      </c>
      <c r="B978" s="2" t="s">
        <v>10272</v>
      </c>
      <c r="C978" s="9" t="s">
        <v>7891</v>
      </c>
      <c r="D978" s="2" t="s">
        <v>10273</v>
      </c>
      <c r="E978" s="2" t="s">
        <v>10274</v>
      </c>
      <c r="U978" s="2" t="s">
        <v>7891</v>
      </c>
      <c r="V978" s="2" t="s">
        <v>10275</v>
      </c>
      <c r="W978" s="2" t="s">
        <v>7891</v>
      </c>
      <c r="X978" s="2" t="s">
        <v>7891</v>
      </c>
      <c r="Y978" s="2" t="s">
        <v>7891</v>
      </c>
      <c r="Z978" s="2" t="s">
        <v>7891</v>
      </c>
      <c r="AA978" s="2" t="s">
        <v>7891</v>
      </c>
      <c r="AB978" s="2" t="s">
        <v>10276</v>
      </c>
      <c r="AC978" s="2" t="s">
        <v>7891</v>
      </c>
      <c r="AD978" s="2" t="s">
        <v>7891</v>
      </c>
      <c r="AE978" s="2" t="s">
        <v>7891</v>
      </c>
      <c r="AF978" s="2" t="s">
        <v>7891</v>
      </c>
      <c r="AG978" s="2" t="s">
        <v>7891</v>
      </c>
      <c r="AH978" s="2" t="s">
        <v>7891</v>
      </c>
      <c r="AI978" s="2" t="s">
        <v>7891</v>
      </c>
      <c r="AJ978" s="2" t="s">
        <v>7891</v>
      </c>
      <c r="AK978" s="2" t="s">
        <v>7891</v>
      </c>
      <c r="AL978" s="2" t="s">
        <v>7891</v>
      </c>
      <c r="AM978" s="2" t="s">
        <v>7891</v>
      </c>
      <c r="AN978" s="2" t="s">
        <v>7891</v>
      </c>
      <c r="AO978" s="2" t="s">
        <v>10277</v>
      </c>
      <c r="AP978" s="2" t="s">
        <v>7891</v>
      </c>
      <c r="AQ978" s="2" t="s">
        <v>7891</v>
      </c>
      <c r="AR978" s="2" t="s">
        <v>7891</v>
      </c>
      <c r="AS978" s="2" t="s">
        <v>7891</v>
      </c>
      <c r="AT978" s="2" t="s">
        <v>8621</v>
      </c>
      <c r="AU978" s="2">
        <v>2021</v>
      </c>
      <c r="AV978" s="2">
        <v>69</v>
      </c>
      <c r="AW978" s="2">
        <v>1</v>
      </c>
      <c r="AX978" s="2" t="s">
        <v>7891</v>
      </c>
      <c r="AY978" s="2" t="s">
        <v>7891</v>
      </c>
      <c r="AZ978" s="2" t="s">
        <v>7891</v>
      </c>
      <c r="BA978" s="2" t="s">
        <v>7891</v>
      </c>
      <c r="BB978" s="2" t="s">
        <v>7891</v>
      </c>
      <c r="BC978" s="2" t="s">
        <v>7891</v>
      </c>
      <c r="BD978" s="2">
        <v>103268</v>
      </c>
      <c r="BE978" s="2" t="s">
        <v>10278</v>
      </c>
      <c r="BF978" s="2" t="s">
        <v>7891</v>
      </c>
      <c r="BG978" s="2" t="s">
        <v>10231</v>
      </c>
      <c r="BH978" s="2" t="s">
        <v>7891</v>
      </c>
      <c r="BI978" s="2" t="s">
        <v>7891</v>
      </c>
      <c r="BJ978" s="2" t="s">
        <v>7891</v>
      </c>
      <c r="BK978" s="2" t="s">
        <v>7891</v>
      </c>
      <c r="BL978" s="2" t="s">
        <v>7891</v>
      </c>
      <c r="BM978" s="2">
        <v>33069641</v>
      </c>
      <c r="BN978" s="2" t="s">
        <v>7891</v>
      </c>
      <c r="BO978" s="2" t="s">
        <v>7891</v>
      </c>
      <c r="BP978" s="2" t="s">
        <v>7891</v>
      </c>
      <c r="BQ978" s="2" t="s">
        <v>7891</v>
      </c>
      <c r="BR978" s="2" t="s">
        <v>10279</v>
      </c>
    </row>
    <row r="979" spans="1:70" s="2" customFormat="1" ht="13" x14ac:dyDescent="0.3">
      <c r="A979" s="2" t="s">
        <v>1827</v>
      </c>
      <c r="B979" s="2" t="s">
        <v>1023</v>
      </c>
      <c r="C979" s="10">
        <v>2022</v>
      </c>
      <c r="D979" s="2" t="s">
        <v>1022</v>
      </c>
      <c r="E979" s="2" t="s">
        <v>1024</v>
      </c>
      <c r="F979" s="2" t="s">
        <v>1027</v>
      </c>
      <c r="G979" s="2" t="str">
        <f>"08445621"</f>
        <v>08445621</v>
      </c>
      <c r="I979" s="2" t="str">
        <f>"Mar2022"</f>
        <v>Mar2022</v>
      </c>
      <c r="J979" s="2">
        <v>54</v>
      </c>
      <c r="K979" s="2">
        <v>1</v>
      </c>
      <c r="L979" s="2">
        <v>3</v>
      </c>
      <c r="M979" s="2">
        <v>12</v>
      </c>
      <c r="N979" s="2">
        <v>155621261</v>
      </c>
      <c r="O979" s="2" t="s">
        <v>1025</v>
      </c>
      <c r="P979" s="2" t="s">
        <v>481</v>
      </c>
      <c r="Q979" s="2" t="s">
        <v>442</v>
      </c>
      <c r="R979" s="2" t="s">
        <v>1026</v>
      </c>
      <c r="U979" s="2" t="s">
        <v>1028</v>
      </c>
    </row>
    <row r="980" spans="1:70" s="2" customFormat="1" ht="13" x14ac:dyDescent="0.3">
      <c r="A980" s="2" t="s">
        <v>6816</v>
      </c>
      <c r="B980" s="2" t="s">
        <v>4833</v>
      </c>
      <c r="C980" s="9">
        <v>2021</v>
      </c>
      <c r="D980" s="2" t="s">
        <v>4832</v>
      </c>
      <c r="E980" s="2" t="s">
        <v>4836</v>
      </c>
      <c r="G980" s="2" t="s">
        <v>4834</v>
      </c>
      <c r="H980" s="2" t="s">
        <v>4835</v>
      </c>
      <c r="K980" s="11">
        <v>44204</v>
      </c>
      <c r="L980" s="2" t="s">
        <v>4837</v>
      </c>
      <c r="N980" s="2" t="s">
        <v>4838</v>
      </c>
    </row>
    <row r="981" spans="1:70" s="2" customFormat="1" ht="13" x14ac:dyDescent="0.3">
      <c r="A981" s="2" t="s">
        <v>3856</v>
      </c>
      <c r="B981" s="2" t="s">
        <v>3385</v>
      </c>
      <c r="C981" s="9">
        <v>2021</v>
      </c>
      <c r="D981" s="2" t="s">
        <v>3384</v>
      </c>
      <c r="E981" s="2" t="s">
        <v>2075</v>
      </c>
      <c r="F981" s="2" t="s">
        <v>3389</v>
      </c>
      <c r="H981" s="2" t="str">
        <f>"9780198834441"</f>
        <v>9780198834441</v>
      </c>
      <c r="I981" s="2" t="str">
        <f>"20210101"</f>
        <v>20210101</v>
      </c>
      <c r="L981" s="2">
        <v>3</v>
      </c>
      <c r="M981" s="2">
        <v>5</v>
      </c>
      <c r="N981" s="2" t="s">
        <v>3386</v>
      </c>
      <c r="O981" s="2" t="s">
        <v>3387</v>
      </c>
      <c r="P981" s="2" t="s">
        <v>2077</v>
      </c>
      <c r="Q981" s="2" t="s">
        <v>2078</v>
      </c>
      <c r="R981" s="2" t="s">
        <v>3388</v>
      </c>
      <c r="T981" s="2" t="s">
        <v>3389</v>
      </c>
      <c r="U981" s="2" t="s">
        <v>3390</v>
      </c>
    </row>
    <row r="982" spans="1:70" s="2" customFormat="1" ht="13" x14ac:dyDescent="0.3">
      <c r="A982" s="2" t="s">
        <v>3856</v>
      </c>
      <c r="B982" s="2" t="s">
        <v>3696</v>
      </c>
      <c r="C982" s="9">
        <v>2021</v>
      </c>
      <c r="D982" s="2" t="s">
        <v>3695</v>
      </c>
      <c r="E982" s="2" t="s">
        <v>2075</v>
      </c>
      <c r="F982" s="2" t="s">
        <v>3699</v>
      </c>
      <c r="H982" s="2" t="str">
        <f>"9780198834441"</f>
        <v>9780198834441</v>
      </c>
      <c r="I982" s="2" t="str">
        <f>"20210101"</f>
        <v>20210101</v>
      </c>
      <c r="L982" s="2">
        <v>757</v>
      </c>
      <c r="M982" s="2">
        <v>3</v>
      </c>
      <c r="N982" s="2" t="s">
        <v>3697</v>
      </c>
      <c r="P982" s="2" t="s">
        <v>2077</v>
      </c>
      <c r="Q982" s="2" t="s">
        <v>2078</v>
      </c>
      <c r="R982" s="2" t="s">
        <v>3698</v>
      </c>
      <c r="T982" s="2" t="s">
        <v>3699</v>
      </c>
      <c r="U982" s="2" t="s">
        <v>3700</v>
      </c>
    </row>
    <row r="983" spans="1:70" s="2" customFormat="1" ht="13" x14ac:dyDescent="0.3">
      <c r="A983" s="2" t="s">
        <v>6816</v>
      </c>
      <c r="B983" s="2" t="s">
        <v>4429</v>
      </c>
      <c r="C983" s="9">
        <v>2021</v>
      </c>
      <c r="D983" s="2" t="s">
        <v>4428</v>
      </c>
      <c r="E983" s="2" t="s">
        <v>4432</v>
      </c>
      <c r="G983" s="2" t="s">
        <v>4430</v>
      </c>
      <c r="H983" s="2" t="s">
        <v>4431</v>
      </c>
      <c r="K983" s="11">
        <v>44508</v>
      </c>
      <c r="N983" s="2" t="s">
        <v>4433</v>
      </c>
    </row>
    <row r="984" spans="1:70" s="2" customFormat="1" ht="13" x14ac:dyDescent="0.3">
      <c r="A984" s="2" t="s">
        <v>1827</v>
      </c>
      <c r="B984" s="2" t="s">
        <v>1435</v>
      </c>
      <c r="C984" s="10" t="str">
        <f>"2021"</f>
        <v>2021</v>
      </c>
      <c r="D984" s="2" t="s">
        <v>1434</v>
      </c>
      <c r="E984" s="2" t="s">
        <v>1436</v>
      </c>
      <c r="G984" s="2" t="str">
        <f>"01964895"</f>
        <v>01964895</v>
      </c>
      <c r="I984" s="2" t="str">
        <f>"Apr2021"</f>
        <v>Apr2021</v>
      </c>
      <c r="J984" s="2">
        <v>51</v>
      </c>
      <c r="K984" s="2">
        <v>2</v>
      </c>
      <c r="L984" s="2">
        <v>20</v>
      </c>
      <c r="M984" s="2">
        <v>0</v>
      </c>
      <c r="N984" s="2">
        <v>149270892</v>
      </c>
      <c r="P984" s="2" t="s">
        <v>1437</v>
      </c>
      <c r="Q984" s="2" t="s">
        <v>1104</v>
      </c>
      <c r="R984" s="2" t="s">
        <v>1438</v>
      </c>
      <c r="U984" s="2" t="s">
        <v>1439</v>
      </c>
    </row>
    <row r="985" spans="1:70" s="2" customFormat="1" ht="13" x14ac:dyDescent="0.3">
      <c r="A985" s="2" t="s">
        <v>7212</v>
      </c>
      <c r="B985" s="2" t="s">
        <v>5535</v>
      </c>
      <c r="C985" s="9">
        <v>2021</v>
      </c>
      <c r="D985" s="2" t="s">
        <v>5534</v>
      </c>
      <c r="E985" s="2" t="s">
        <v>4137</v>
      </c>
      <c r="G985" s="2" t="s">
        <v>5536</v>
      </c>
      <c r="H985" s="2" t="s">
        <v>5537</v>
      </c>
      <c r="K985" s="11">
        <v>44435</v>
      </c>
      <c r="L985" s="2" t="s">
        <v>5538</v>
      </c>
      <c r="N985" s="2" t="s">
        <v>5539</v>
      </c>
    </row>
    <row r="986" spans="1:70" s="2" customFormat="1" ht="13" x14ac:dyDescent="0.3">
      <c r="A986" s="2" t="s">
        <v>7072</v>
      </c>
      <c r="B986" s="2" t="s">
        <v>7014</v>
      </c>
      <c r="C986" s="9">
        <v>2022</v>
      </c>
      <c r="D986" s="2" t="s">
        <v>7013</v>
      </c>
      <c r="E986" s="2" t="s">
        <v>5271</v>
      </c>
      <c r="G986" s="2" t="s">
        <v>7015</v>
      </c>
      <c r="H986" s="2" t="s">
        <v>7016</v>
      </c>
      <c r="K986" s="11">
        <v>44651</v>
      </c>
      <c r="N986" s="2" t="s">
        <v>7017</v>
      </c>
    </row>
    <row r="987" spans="1:70" s="2" customFormat="1" ht="13" x14ac:dyDescent="0.3">
      <c r="A987" s="2" t="s">
        <v>11404</v>
      </c>
      <c r="B987" s="2" t="s">
        <v>9347</v>
      </c>
      <c r="C987" s="9" t="s">
        <v>7891</v>
      </c>
      <c r="D987" s="2" t="s">
        <v>9348</v>
      </c>
      <c r="E987" s="2" t="s">
        <v>9349</v>
      </c>
      <c r="U987" s="2" t="s">
        <v>7891</v>
      </c>
      <c r="V987" s="2" t="s">
        <v>9350</v>
      </c>
      <c r="W987" s="2" t="s">
        <v>7891</v>
      </c>
      <c r="X987" s="2" t="s">
        <v>7891</v>
      </c>
      <c r="Y987" s="2" t="s">
        <v>7891</v>
      </c>
      <c r="Z987" s="2" t="s">
        <v>7891</v>
      </c>
      <c r="AA987" s="2" t="s">
        <v>7891</v>
      </c>
      <c r="AB987" s="2" t="s">
        <v>9351</v>
      </c>
      <c r="AC987" s="2" t="s">
        <v>7891</v>
      </c>
      <c r="AD987" s="2" t="s">
        <v>7891</v>
      </c>
      <c r="AE987" s="2" t="s">
        <v>7891</v>
      </c>
      <c r="AF987" s="2" t="s">
        <v>7891</v>
      </c>
      <c r="AG987" s="2" t="s">
        <v>7891</v>
      </c>
      <c r="AH987" s="2" t="s">
        <v>7891</v>
      </c>
      <c r="AI987" s="2" t="s">
        <v>7891</v>
      </c>
      <c r="AJ987" s="2" t="s">
        <v>7891</v>
      </c>
      <c r="AK987" s="2" t="s">
        <v>7891</v>
      </c>
      <c r="AL987" s="2" t="s">
        <v>7891</v>
      </c>
      <c r="AM987" s="2" t="s">
        <v>7891</v>
      </c>
      <c r="AN987" s="2" t="s">
        <v>7891</v>
      </c>
      <c r="AO987" s="2" t="s">
        <v>9352</v>
      </c>
      <c r="AP987" s="2" t="s">
        <v>9353</v>
      </c>
      <c r="AQ987" s="2" t="s">
        <v>7891</v>
      </c>
      <c r="AR987" s="2" t="s">
        <v>7891</v>
      </c>
      <c r="AS987" s="2" t="s">
        <v>7891</v>
      </c>
      <c r="AT987" s="2" t="s">
        <v>7891</v>
      </c>
      <c r="AU987" s="2" t="s">
        <v>7891</v>
      </c>
      <c r="AV987" s="2" t="s">
        <v>7891</v>
      </c>
      <c r="AW987" s="2" t="s">
        <v>7891</v>
      </c>
      <c r="AX987" s="2" t="s">
        <v>7891</v>
      </c>
      <c r="AY987" s="2" t="s">
        <v>7891</v>
      </c>
      <c r="AZ987" s="2" t="s">
        <v>7891</v>
      </c>
      <c r="BA987" s="2" t="s">
        <v>7891</v>
      </c>
      <c r="BB987" s="2" t="s">
        <v>7891</v>
      </c>
      <c r="BC987" s="2" t="s">
        <v>7891</v>
      </c>
      <c r="BD987" s="2">
        <v>7067437211037131</v>
      </c>
      <c r="BE987" s="2" t="s">
        <v>9354</v>
      </c>
      <c r="BF987" s="2" t="s">
        <v>7891</v>
      </c>
      <c r="BG987" s="2" t="s">
        <v>9297</v>
      </c>
      <c r="BH987" s="2" t="s">
        <v>7891</v>
      </c>
      <c r="BI987" s="2" t="s">
        <v>7891</v>
      </c>
      <c r="BJ987" s="2" t="s">
        <v>7891</v>
      </c>
      <c r="BK987" s="2" t="s">
        <v>7891</v>
      </c>
      <c r="BL987" s="2" t="s">
        <v>7891</v>
      </c>
      <c r="BM987" s="2">
        <v>34379024</v>
      </c>
      <c r="BN987" s="2" t="s">
        <v>7891</v>
      </c>
      <c r="BO987" s="2" t="s">
        <v>7891</v>
      </c>
      <c r="BP987" s="2" t="s">
        <v>7891</v>
      </c>
      <c r="BQ987" s="2" t="s">
        <v>7891</v>
      </c>
      <c r="BR987" s="2" t="s">
        <v>9355</v>
      </c>
    </row>
    <row r="988" spans="1:70" s="2" customFormat="1" ht="13" x14ac:dyDescent="0.3">
      <c r="A988" s="2" t="s">
        <v>3856</v>
      </c>
      <c r="B988" s="2" t="s">
        <v>2575</v>
      </c>
      <c r="C988" s="9">
        <v>2022</v>
      </c>
      <c r="D988" s="2" t="s">
        <v>2574</v>
      </c>
      <c r="E988" s="2" t="s">
        <v>2576</v>
      </c>
      <c r="F988" s="2" t="s">
        <v>2580</v>
      </c>
      <c r="G988" s="2" t="str">
        <f>"1935942X"</f>
        <v>1935942X</v>
      </c>
      <c r="I988" s="2" t="str">
        <f>"20220324"</f>
        <v>20220324</v>
      </c>
      <c r="N988" s="2" t="s">
        <v>2577</v>
      </c>
      <c r="O988" s="2" t="s">
        <v>2578</v>
      </c>
      <c r="P988" s="2" t="s">
        <v>2044</v>
      </c>
      <c r="Q988" s="2" t="s">
        <v>1495</v>
      </c>
      <c r="R988" s="2" t="s">
        <v>2579</v>
      </c>
      <c r="T988" s="2" t="s">
        <v>2580</v>
      </c>
      <c r="U988" s="2" t="s">
        <v>2581</v>
      </c>
    </row>
    <row r="989" spans="1:70" s="2" customFormat="1" ht="13" x14ac:dyDescent="0.3">
      <c r="A989" s="2" t="s">
        <v>11404</v>
      </c>
      <c r="B989" s="2" t="s">
        <v>8199</v>
      </c>
      <c r="C989" s="9" t="s">
        <v>7891</v>
      </c>
      <c r="D989" s="2" t="s">
        <v>8200</v>
      </c>
      <c r="E989" s="2" t="s">
        <v>8201</v>
      </c>
      <c r="U989" s="2" t="s">
        <v>7891</v>
      </c>
      <c r="V989" s="2" t="s">
        <v>8202</v>
      </c>
      <c r="W989" s="2" t="s">
        <v>7891</v>
      </c>
      <c r="X989" s="2" t="s">
        <v>7891</v>
      </c>
      <c r="Y989" s="2" t="s">
        <v>7891</v>
      </c>
      <c r="Z989" s="2" t="s">
        <v>7891</v>
      </c>
      <c r="AA989" s="2" t="s">
        <v>7891</v>
      </c>
      <c r="AB989" s="2" t="s">
        <v>7891</v>
      </c>
      <c r="AC989" s="2" t="s">
        <v>7891</v>
      </c>
      <c r="AD989" s="2" t="s">
        <v>7891</v>
      </c>
      <c r="AE989" s="2" t="s">
        <v>7891</v>
      </c>
      <c r="AF989" s="2" t="s">
        <v>7891</v>
      </c>
      <c r="AG989" s="2" t="s">
        <v>7891</v>
      </c>
      <c r="AH989" s="2" t="s">
        <v>7891</v>
      </c>
      <c r="AI989" s="2" t="s">
        <v>7891</v>
      </c>
      <c r="AJ989" s="2" t="s">
        <v>7891</v>
      </c>
      <c r="AK989" s="2" t="s">
        <v>7891</v>
      </c>
      <c r="AL989" s="2" t="s">
        <v>7891</v>
      </c>
      <c r="AM989" s="2" t="s">
        <v>7891</v>
      </c>
      <c r="AN989" s="2" t="s">
        <v>7891</v>
      </c>
      <c r="AO989" s="2" t="s">
        <v>8203</v>
      </c>
      <c r="AP989" s="2" t="s">
        <v>8204</v>
      </c>
      <c r="AQ989" s="2" t="s">
        <v>7891</v>
      </c>
      <c r="AR989" s="2" t="s">
        <v>7891</v>
      </c>
      <c r="AS989" s="2" t="s">
        <v>7891</v>
      </c>
      <c r="AT989" s="2" t="s">
        <v>7891</v>
      </c>
      <c r="AU989" s="2" t="s">
        <v>7891</v>
      </c>
      <c r="AV989" s="2" t="s">
        <v>7891</v>
      </c>
      <c r="AW989" s="2" t="s">
        <v>7891</v>
      </c>
      <c r="AX989" s="2" t="s">
        <v>7891</v>
      </c>
      <c r="AY989" s="2" t="s">
        <v>7891</v>
      </c>
      <c r="AZ989" s="2" t="s">
        <v>7891</v>
      </c>
      <c r="BA989" s="2" t="s">
        <v>7891</v>
      </c>
      <c r="BB989" s="2" t="s">
        <v>7891</v>
      </c>
      <c r="BC989" s="2" t="s">
        <v>7891</v>
      </c>
      <c r="BD989" s="2" t="s">
        <v>7891</v>
      </c>
      <c r="BE989" s="2" t="s">
        <v>8205</v>
      </c>
      <c r="BF989" s="2" t="s">
        <v>7891</v>
      </c>
      <c r="BG989" s="2" t="s">
        <v>8197</v>
      </c>
      <c r="BH989" s="2" t="s">
        <v>7891</v>
      </c>
      <c r="BI989" s="2" t="s">
        <v>7891</v>
      </c>
      <c r="BJ989" s="2" t="s">
        <v>7891</v>
      </c>
      <c r="BK989" s="2" t="s">
        <v>7891</v>
      </c>
      <c r="BL989" s="2" t="s">
        <v>7891</v>
      </c>
      <c r="BM989" s="2">
        <v>35385374</v>
      </c>
      <c r="BN989" s="2" t="s">
        <v>7891</v>
      </c>
      <c r="BO989" s="2" t="s">
        <v>7891</v>
      </c>
      <c r="BP989" s="2" t="s">
        <v>7891</v>
      </c>
      <c r="BQ989" s="2" t="s">
        <v>7891</v>
      </c>
      <c r="BR989" s="2" t="s">
        <v>8206</v>
      </c>
    </row>
    <row r="990" spans="1:70" s="2" customFormat="1" ht="13" x14ac:dyDescent="0.3">
      <c r="A990" s="2" t="s">
        <v>3856</v>
      </c>
      <c r="B990" s="2" t="s">
        <v>3213</v>
      </c>
      <c r="C990" s="9">
        <v>2020</v>
      </c>
      <c r="D990" s="2" t="s">
        <v>3212</v>
      </c>
      <c r="E990" s="2" t="s">
        <v>2034</v>
      </c>
      <c r="F990" s="2" t="s">
        <v>3216</v>
      </c>
      <c r="G990" s="2" t="str">
        <f>"04194217"</f>
        <v>04194217</v>
      </c>
      <c r="H990" s="2" t="str">
        <f>"9798662490130"</f>
        <v>9798662490130</v>
      </c>
      <c r="I990" s="2" t="str">
        <f>"20210101"</f>
        <v>20210101</v>
      </c>
      <c r="J990" s="2">
        <v>82</v>
      </c>
      <c r="K990" s="2" t="s">
        <v>2183</v>
      </c>
      <c r="N990" s="2" t="s">
        <v>3214</v>
      </c>
      <c r="P990" s="2" t="s">
        <v>2037</v>
      </c>
      <c r="Q990" s="2" t="s">
        <v>2038</v>
      </c>
      <c r="R990" s="2" t="s">
        <v>3215</v>
      </c>
      <c r="T990" s="2" t="s">
        <v>3216</v>
      </c>
      <c r="U990" s="2" t="s">
        <v>3217</v>
      </c>
    </row>
    <row r="991" spans="1:70" s="2" customFormat="1" ht="13" x14ac:dyDescent="0.3">
      <c r="A991" s="2" t="s">
        <v>1970</v>
      </c>
      <c r="B991" s="2" t="s">
        <v>1958</v>
      </c>
      <c r="C991" s="10" t="str">
        <f>"2021"</f>
        <v>2021</v>
      </c>
      <c r="D991" s="2" t="s">
        <v>1957</v>
      </c>
      <c r="E991" s="2" t="s">
        <v>1959</v>
      </c>
      <c r="F991" s="2" t="s">
        <v>1962</v>
      </c>
      <c r="G991" s="2" t="str">
        <f>"08914222"</f>
        <v>08914222</v>
      </c>
      <c r="I991" s="2" t="str">
        <f>"May2021"</f>
        <v>May2021</v>
      </c>
      <c r="J991" s="2">
        <v>112</v>
      </c>
      <c r="M991" s="2">
        <v>1</v>
      </c>
      <c r="N991" s="2">
        <v>149549829</v>
      </c>
      <c r="O991" s="2" t="s">
        <v>1960</v>
      </c>
      <c r="P991" s="2" t="s">
        <v>489</v>
      </c>
      <c r="Q991" s="2" t="s">
        <v>498</v>
      </c>
      <c r="R991" s="2" t="s">
        <v>1961</v>
      </c>
      <c r="U991" s="2" t="s">
        <v>1963</v>
      </c>
    </row>
    <row r="992" spans="1:70" s="2" customFormat="1" ht="13" x14ac:dyDescent="0.3">
      <c r="A992" s="2" t="s">
        <v>1827</v>
      </c>
      <c r="B992" s="2" t="s">
        <v>1576</v>
      </c>
      <c r="C992" s="10">
        <v>2022</v>
      </c>
      <c r="D992" s="2" t="s">
        <v>1575</v>
      </c>
      <c r="E992" s="2" t="s">
        <v>1554</v>
      </c>
      <c r="F992" s="2" t="s">
        <v>1578</v>
      </c>
      <c r="G992" s="2" t="str">
        <f>"00302228"</f>
        <v>00302228</v>
      </c>
      <c r="I992" s="2" t="str">
        <f>"Mar2022"</f>
        <v>Mar2022</v>
      </c>
      <c r="J992" s="2">
        <v>84</v>
      </c>
      <c r="K992" s="2">
        <v>4</v>
      </c>
      <c r="L992" s="2">
        <v>1081</v>
      </c>
      <c r="M992" s="2">
        <v>19</v>
      </c>
      <c r="N992" s="2">
        <v>155284241</v>
      </c>
      <c r="O992" s="2" t="s">
        <v>71</v>
      </c>
      <c r="P992" s="2" t="s">
        <v>481</v>
      </c>
      <c r="Q992" s="2" t="s">
        <v>442</v>
      </c>
      <c r="R992" s="2" t="s">
        <v>1577</v>
      </c>
      <c r="U992" s="2" t="s">
        <v>1579</v>
      </c>
    </row>
    <row r="993" spans="1:70" s="2" customFormat="1" ht="13" x14ac:dyDescent="0.3">
      <c r="A993" s="2" t="s">
        <v>7505</v>
      </c>
      <c r="B993" s="2" t="s">
        <v>7437</v>
      </c>
      <c r="C993" s="9">
        <v>2021</v>
      </c>
      <c r="D993" s="2" t="s">
        <v>6819</v>
      </c>
      <c r="E993" s="2" t="s">
        <v>7438</v>
      </c>
      <c r="G993" s="2">
        <v>49</v>
      </c>
      <c r="H993" s="2">
        <v>2</v>
      </c>
      <c r="J993" s="2">
        <v>1013</v>
      </c>
      <c r="K993" s="2">
        <v>1026</v>
      </c>
      <c r="M993" s="2">
        <v>3</v>
      </c>
      <c r="N993" s="2" t="s">
        <v>6825</v>
      </c>
      <c r="O993" s="2" t="s">
        <v>7439</v>
      </c>
      <c r="P993" s="2" t="s">
        <v>7302</v>
      </c>
      <c r="Q993" s="2" t="s">
        <v>7218</v>
      </c>
      <c r="R993" s="2" t="s">
        <v>7303</v>
      </c>
      <c r="S993" s="2" t="s">
        <v>7219</v>
      </c>
      <c r="T993" s="2" t="s">
        <v>7440</v>
      </c>
    </row>
    <row r="994" spans="1:70" s="2" customFormat="1" ht="13" x14ac:dyDescent="0.3">
      <c r="A994" s="2" t="s">
        <v>3856</v>
      </c>
      <c r="B994" s="2" t="s">
        <v>2957</v>
      </c>
      <c r="C994" s="9">
        <v>2022</v>
      </c>
      <c r="D994" s="2" t="s">
        <v>2956</v>
      </c>
      <c r="E994" s="2" t="s">
        <v>2958</v>
      </c>
      <c r="F994" s="2" t="s">
        <v>2961</v>
      </c>
      <c r="G994" s="2" t="str">
        <f>"03600025"</f>
        <v>03600025</v>
      </c>
      <c r="I994" s="2" t="str">
        <f>"20220121"</f>
        <v>20220121</v>
      </c>
      <c r="N994" s="2" t="s">
        <v>2959</v>
      </c>
      <c r="O994" s="2" t="s">
        <v>2960</v>
      </c>
      <c r="P994" s="2" t="s">
        <v>2108</v>
      </c>
      <c r="Q994" s="2" t="s">
        <v>2054</v>
      </c>
      <c r="R994" s="2" t="s">
        <v>2055</v>
      </c>
      <c r="T994" s="2" t="s">
        <v>2961</v>
      </c>
      <c r="U994" s="2" t="s">
        <v>2962</v>
      </c>
    </row>
    <row r="995" spans="1:70" s="2" customFormat="1" ht="13" x14ac:dyDescent="0.3">
      <c r="A995" s="2" t="s">
        <v>3856</v>
      </c>
      <c r="B995" s="2" t="s">
        <v>2083</v>
      </c>
      <c r="C995" s="9">
        <v>2021</v>
      </c>
      <c r="D995" s="2" t="s">
        <v>2082</v>
      </c>
      <c r="E995" s="2" t="s">
        <v>2034</v>
      </c>
      <c r="F995" s="2" t="s">
        <v>2087</v>
      </c>
      <c r="G995" s="2" t="str">
        <f>"04194217"</f>
        <v>04194217</v>
      </c>
      <c r="H995" s="2" t="str">
        <f>"9798678153623"</f>
        <v>9798678153623</v>
      </c>
      <c r="I995" s="2" t="str">
        <f>"20210101"</f>
        <v>20210101</v>
      </c>
      <c r="J995" s="2">
        <v>82</v>
      </c>
      <c r="K995" s="2" t="s">
        <v>2084</v>
      </c>
      <c r="N995" s="2" t="s">
        <v>2085</v>
      </c>
      <c r="P995" s="2" t="s">
        <v>2037</v>
      </c>
      <c r="Q995" s="2" t="s">
        <v>2038</v>
      </c>
      <c r="R995" s="2" t="s">
        <v>2086</v>
      </c>
      <c r="T995" s="2" t="s">
        <v>2087</v>
      </c>
      <c r="U995" s="2" t="s">
        <v>2088</v>
      </c>
    </row>
    <row r="996" spans="1:70" s="2" customFormat="1" ht="13" x14ac:dyDescent="0.3">
      <c r="A996" s="2" t="s">
        <v>1827</v>
      </c>
      <c r="B996" s="2" t="s">
        <v>472</v>
      </c>
      <c r="C996" s="10" t="str">
        <f>"2021"</f>
        <v>2021</v>
      </c>
      <c r="D996" s="2" t="s">
        <v>471</v>
      </c>
      <c r="E996" s="2" t="s">
        <v>242</v>
      </c>
      <c r="F996" s="2" t="s">
        <v>475</v>
      </c>
      <c r="G996" s="2" t="str">
        <f>"00207489"</f>
        <v>00207489</v>
      </c>
      <c r="I996" s="2" t="str">
        <f>"Dec2021"</f>
        <v>Dec2021</v>
      </c>
      <c r="J996" s="2">
        <v>124</v>
      </c>
      <c r="M996" s="2">
        <v>1</v>
      </c>
      <c r="N996" s="2">
        <v>153480663</v>
      </c>
      <c r="O996" s="2" t="s">
        <v>473</v>
      </c>
      <c r="P996" s="2" t="s">
        <v>449</v>
      </c>
      <c r="Q996" s="2" t="s">
        <v>442</v>
      </c>
      <c r="R996" s="2" t="s">
        <v>474</v>
      </c>
      <c r="U996" s="2" t="s">
        <v>476</v>
      </c>
    </row>
    <row r="997" spans="1:70" s="2" customFormat="1" ht="13" x14ac:dyDescent="0.3">
      <c r="A997" s="2" t="s">
        <v>502</v>
      </c>
      <c r="B997" s="2" t="s">
        <v>478</v>
      </c>
      <c r="C997" s="10" t="str">
        <f>"2021"</f>
        <v>2021</v>
      </c>
      <c r="D997" s="2" t="s">
        <v>477</v>
      </c>
      <c r="E997" s="2" t="s">
        <v>479</v>
      </c>
      <c r="F997" s="2" t="s">
        <v>483</v>
      </c>
      <c r="G997" s="2" t="str">
        <f>"09697330"</f>
        <v>09697330</v>
      </c>
      <c r="I997" s="2" t="str">
        <f>"Aug2021"</f>
        <v>Aug2021</v>
      </c>
      <c r="J997" s="2">
        <v>28</v>
      </c>
      <c r="K997" s="2">
        <v>5</v>
      </c>
      <c r="L997" s="2">
        <v>670</v>
      </c>
      <c r="M997" s="2">
        <v>17</v>
      </c>
      <c r="N997" s="2">
        <v>151896563</v>
      </c>
      <c r="O997" s="2" t="s">
        <v>480</v>
      </c>
      <c r="P997" s="2" t="s">
        <v>481</v>
      </c>
      <c r="Q997" s="2" t="s">
        <v>442</v>
      </c>
      <c r="R997" s="2" t="s">
        <v>482</v>
      </c>
      <c r="U997" s="2" t="s">
        <v>484</v>
      </c>
    </row>
    <row r="998" spans="1:70" s="2" customFormat="1" ht="13" x14ac:dyDescent="0.3">
      <c r="A998" s="2" t="s">
        <v>11404</v>
      </c>
      <c r="B998" s="2" t="s">
        <v>9170</v>
      </c>
      <c r="C998" s="9" t="s">
        <v>7891</v>
      </c>
      <c r="D998" s="2" t="s">
        <v>9171</v>
      </c>
      <c r="E998" s="2" t="s">
        <v>9172</v>
      </c>
      <c r="U998" s="2" t="s">
        <v>7891</v>
      </c>
      <c r="V998" s="2" t="s">
        <v>9173</v>
      </c>
      <c r="W998" s="2" t="s">
        <v>7891</v>
      </c>
      <c r="X998" s="2" t="s">
        <v>7891</v>
      </c>
      <c r="Y998" s="2" t="s">
        <v>7891</v>
      </c>
      <c r="Z998" s="2" t="s">
        <v>7891</v>
      </c>
      <c r="AA998" s="2" t="s">
        <v>7891</v>
      </c>
      <c r="AB998" s="2" t="s">
        <v>9174</v>
      </c>
      <c r="AC998" s="2" t="s">
        <v>7891</v>
      </c>
      <c r="AD998" s="2" t="s">
        <v>7891</v>
      </c>
      <c r="AE998" s="2" t="s">
        <v>7891</v>
      </c>
      <c r="AF998" s="2" t="s">
        <v>7891</v>
      </c>
      <c r="AG998" s="2" t="s">
        <v>7891</v>
      </c>
      <c r="AH998" s="2" t="s">
        <v>7891</v>
      </c>
      <c r="AI998" s="2" t="s">
        <v>7891</v>
      </c>
      <c r="AJ998" s="2" t="s">
        <v>7891</v>
      </c>
      <c r="AK998" s="2" t="s">
        <v>7891</v>
      </c>
      <c r="AL998" s="2" t="s">
        <v>7891</v>
      </c>
      <c r="AM998" s="2" t="s">
        <v>7891</v>
      </c>
      <c r="AN998" s="2" t="s">
        <v>7891</v>
      </c>
      <c r="AO998" s="2" t="s">
        <v>9175</v>
      </c>
      <c r="AP998" s="2" t="s">
        <v>9176</v>
      </c>
      <c r="AQ998" s="2" t="s">
        <v>7891</v>
      </c>
      <c r="AR998" s="2" t="s">
        <v>7891</v>
      </c>
      <c r="AS998" s="2" t="s">
        <v>7891</v>
      </c>
      <c r="AT998" s="2" t="s">
        <v>7891</v>
      </c>
      <c r="AU998" s="2" t="s">
        <v>7891</v>
      </c>
      <c r="AV998" s="2" t="s">
        <v>7891</v>
      </c>
      <c r="AW998" s="2" t="s">
        <v>7891</v>
      </c>
      <c r="AX998" s="2" t="s">
        <v>7891</v>
      </c>
      <c r="AY998" s="2" t="s">
        <v>7891</v>
      </c>
      <c r="AZ998" s="2" t="s">
        <v>7891</v>
      </c>
      <c r="BA998" s="2" t="s">
        <v>7891</v>
      </c>
      <c r="BB998" s="2" t="s">
        <v>7891</v>
      </c>
      <c r="BC998" s="2" t="s">
        <v>7891</v>
      </c>
      <c r="BD998" s="2" t="s">
        <v>7891</v>
      </c>
      <c r="BE998" s="2" t="s">
        <v>9177</v>
      </c>
      <c r="BF998" s="2" t="s">
        <v>7891</v>
      </c>
      <c r="BG998" s="2" t="s">
        <v>9145</v>
      </c>
      <c r="BH998" s="2" t="s">
        <v>7891</v>
      </c>
      <c r="BI998" s="2" t="s">
        <v>7891</v>
      </c>
      <c r="BJ998" s="2" t="s">
        <v>7891</v>
      </c>
      <c r="BK998" s="2" t="s">
        <v>7891</v>
      </c>
      <c r="BL998" s="2" t="s">
        <v>7891</v>
      </c>
      <c r="BM998" s="2">
        <v>34559328</v>
      </c>
      <c r="BN998" s="2" t="s">
        <v>7891</v>
      </c>
      <c r="BO998" s="2" t="s">
        <v>7891</v>
      </c>
      <c r="BP998" s="2" t="s">
        <v>7891</v>
      </c>
      <c r="BQ998" s="2" t="s">
        <v>7891</v>
      </c>
      <c r="BR998" s="2" t="s">
        <v>9178</v>
      </c>
    </row>
    <row r="999" spans="1:70" s="2" customFormat="1" ht="13" x14ac:dyDescent="0.3">
      <c r="A999" s="2" t="s">
        <v>6816</v>
      </c>
      <c r="B999" s="2" t="s">
        <v>6757</v>
      </c>
      <c r="C999" s="9">
        <v>2022</v>
      </c>
      <c r="D999" s="2" t="s">
        <v>6756</v>
      </c>
      <c r="E999" s="2" t="s">
        <v>6241</v>
      </c>
      <c r="G999" s="2" t="s">
        <v>6758</v>
      </c>
      <c r="H999" s="2" t="s">
        <v>6759</v>
      </c>
      <c r="K999" s="11">
        <v>44572</v>
      </c>
      <c r="L999" s="2" t="s">
        <v>6760</v>
      </c>
      <c r="N999" s="2" t="s">
        <v>6761</v>
      </c>
    </row>
    <row r="1000" spans="1:70" s="2" customFormat="1" ht="13" x14ac:dyDescent="0.3">
      <c r="A1000" s="2" t="s">
        <v>6816</v>
      </c>
      <c r="B1000" s="2" t="s">
        <v>5335</v>
      </c>
      <c r="C1000" s="9">
        <v>2021</v>
      </c>
      <c r="D1000" s="2" t="s">
        <v>5334</v>
      </c>
      <c r="E1000" s="2" t="s">
        <v>5338</v>
      </c>
      <c r="G1000" s="2" t="s">
        <v>5336</v>
      </c>
      <c r="H1000" s="2" t="s">
        <v>5337</v>
      </c>
      <c r="K1000" s="11">
        <v>44490</v>
      </c>
      <c r="L1000" s="2" t="s">
        <v>5339</v>
      </c>
      <c r="N1000" s="2" t="s">
        <v>5340</v>
      </c>
    </row>
    <row r="1001" spans="1:70" s="2" customFormat="1" ht="13" x14ac:dyDescent="0.3">
      <c r="A1001" s="2" t="s">
        <v>11404</v>
      </c>
      <c r="B1001" s="2" t="s">
        <v>7911</v>
      </c>
      <c r="C1001" s="9" t="s">
        <v>7891</v>
      </c>
      <c r="D1001" s="2" t="s">
        <v>7912</v>
      </c>
      <c r="E1001" s="2" t="s">
        <v>7913</v>
      </c>
      <c r="U1001" s="2" t="s">
        <v>7891</v>
      </c>
      <c r="V1001" s="2" t="s">
        <v>10037</v>
      </c>
      <c r="W1001" s="2" t="s">
        <v>7891</v>
      </c>
      <c r="X1001" s="2" t="s">
        <v>7891</v>
      </c>
      <c r="Y1001" s="2" t="s">
        <v>7891</v>
      </c>
      <c r="Z1001" s="2" t="s">
        <v>7891</v>
      </c>
      <c r="AA1001" s="2" t="s">
        <v>7891</v>
      </c>
      <c r="AB1001" s="2" t="s">
        <v>7914</v>
      </c>
      <c r="AC1001" s="2" t="s">
        <v>7891</v>
      </c>
      <c r="AD1001" s="2" t="s">
        <v>7891</v>
      </c>
      <c r="AE1001" s="2" t="s">
        <v>7891</v>
      </c>
      <c r="AF1001" s="2" t="s">
        <v>7891</v>
      </c>
      <c r="AG1001" s="2" t="s">
        <v>7891</v>
      </c>
      <c r="AH1001" s="2" t="s">
        <v>7891</v>
      </c>
      <c r="AI1001" s="2" t="s">
        <v>7891</v>
      </c>
      <c r="AJ1001" s="2" t="s">
        <v>7891</v>
      </c>
      <c r="AK1001" s="2" t="s">
        <v>7891</v>
      </c>
      <c r="AL1001" s="2" t="s">
        <v>7891</v>
      </c>
      <c r="AM1001" s="2" t="s">
        <v>7891</v>
      </c>
      <c r="AN1001" s="2" t="s">
        <v>7891</v>
      </c>
      <c r="AO1001" s="2" t="s">
        <v>182</v>
      </c>
      <c r="AP1001" s="2" t="s">
        <v>7915</v>
      </c>
      <c r="AQ1001" s="2" t="s">
        <v>7891</v>
      </c>
      <c r="AR1001" s="2" t="s">
        <v>7891</v>
      </c>
      <c r="AS1001" s="2" t="s">
        <v>7891</v>
      </c>
      <c r="AT1001" s="2" t="s">
        <v>7916</v>
      </c>
      <c r="AU1001" s="2">
        <v>2021</v>
      </c>
      <c r="AV1001" s="2">
        <v>22</v>
      </c>
      <c r="AW1001" s="2">
        <v>2</v>
      </c>
      <c r="AX1001" s="2" t="s">
        <v>7891</v>
      </c>
      <c r="AY1001" s="2" t="s">
        <v>7891</v>
      </c>
      <c r="AZ1001" s="2" t="s">
        <v>7891</v>
      </c>
      <c r="BA1001" s="2" t="s">
        <v>7891</v>
      </c>
      <c r="BB1001" s="2">
        <v>298</v>
      </c>
      <c r="BC1001" s="2">
        <v>305</v>
      </c>
      <c r="BD1001" s="2" t="s">
        <v>7891</v>
      </c>
      <c r="BE1001" s="2" t="s">
        <v>7917</v>
      </c>
      <c r="BF1001" s="2" t="s">
        <v>7891</v>
      </c>
      <c r="BG1001" s="2" t="s">
        <v>7891</v>
      </c>
      <c r="BH1001" s="2" t="s">
        <v>7891</v>
      </c>
      <c r="BI1001" s="2" t="s">
        <v>7891</v>
      </c>
      <c r="BJ1001" s="2" t="s">
        <v>7891</v>
      </c>
      <c r="BK1001" s="2" t="s">
        <v>7891</v>
      </c>
      <c r="BL1001" s="2" t="s">
        <v>7891</v>
      </c>
      <c r="BM1001" s="2" t="s">
        <v>7891</v>
      </c>
      <c r="BN1001" s="2" t="s">
        <v>7891</v>
      </c>
      <c r="BO1001" s="2" t="s">
        <v>7891</v>
      </c>
      <c r="BP1001" s="2" t="s">
        <v>7891</v>
      </c>
      <c r="BQ1001" s="2" t="s">
        <v>7891</v>
      </c>
      <c r="BR1001" s="2" t="s">
        <v>7918</v>
      </c>
    </row>
    <row r="1002" spans="1:70" s="2" customFormat="1" ht="13" x14ac:dyDescent="0.3">
      <c r="A1002" s="2" t="s">
        <v>323</v>
      </c>
      <c r="B1002" s="2" t="s">
        <v>220</v>
      </c>
      <c r="C1002" s="6">
        <v>2021</v>
      </c>
      <c r="D1002" s="2" t="s">
        <v>218</v>
      </c>
      <c r="E1002" s="2" t="s">
        <v>227</v>
      </c>
      <c r="F1002" s="2" t="s">
        <v>219</v>
      </c>
      <c r="G1002" s="2" t="s">
        <v>221</v>
      </c>
      <c r="H1002" s="2" t="s">
        <v>222</v>
      </c>
      <c r="I1002" s="2" t="s">
        <v>14</v>
      </c>
      <c r="J1002" s="2" t="s">
        <v>223</v>
      </c>
      <c r="L1002" s="2" t="s">
        <v>224</v>
      </c>
      <c r="M1002" s="2" t="s">
        <v>89</v>
      </c>
      <c r="N1002" s="2" t="s">
        <v>18</v>
      </c>
      <c r="O1002" s="2" t="s">
        <v>18</v>
      </c>
      <c r="P1002" s="2" t="s">
        <v>225</v>
      </c>
      <c r="Q1002" s="2" t="s">
        <v>20</v>
      </c>
      <c r="R1002" s="2" t="s">
        <v>226</v>
      </c>
      <c r="T1002" s="2" t="s">
        <v>23</v>
      </c>
      <c r="U1002" s="2" t="s">
        <v>212</v>
      </c>
      <c r="V1002" s="2" t="s">
        <v>228</v>
      </c>
      <c r="W1002" s="2" t="s">
        <v>229</v>
      </c>
      <c r="Y1002" s="2" t="s">
        <v>230</v>
      </c>
      <c r="Z1002" s="2" t="s">
        <v>231</v>
      </c>
      <c r="AA1002" s="2" t="s">
        <v>229</v>
      </c>
      <c r="AB1002" s="2" t="s">
        <v>232</v>
      </c>
      <c r="AC1002" s="2" t="s">
        <v>30</v>
      </c>
    </row>
    <row r="1003" spans="1:70" s="2" customFormat="1" ht="13" x14ac:dyDescent="0.3">
      <c r="A1003" s="2" t="s">
        <v>6816</v>
      </c>
      <c r="B1003" s="2" t="s">
        <v>4501</v>
      </c>
      <c r="C1003" s="9">
        <v>2021</v>
      </c>
      <c r="D1003" s="2" t="s">
        <v>4500</v>
      </c>
      <c r="E1003" s="2" t="s">
        <v>4137</v>
      </c>
      <c r="G1003" s="2" t="s">
        <v>4502</v>
      </c>
      <c r="H1003" s="2" t="s">
        <v>4503</v>
      </c>
      <c r="K1003" s="11">
        <v>44289</v>
      </c>
      <c r="L1003" s="2" t="s">
        <v>4504</v>
      </c>
      <c r="N1003" s="2" t="s">
        <v>4505</v>
      </c>
    </row>
    <row r="1004" spans="1:70" s="2" customFormat="1" ht="13" x14ac:dyDescent="0.3">
      <c r="A1004" s="2" t="s">
        <v>4116</v>
      </c>
      <c r="B1004" s="2" t="s">
        <v>688</v>
      </c>
      <c r="C1004" s="9">
        <v>2021</v>
      </c>
      <c r="D1004" s="2" t="s">
        <v>2330</v>
      </c>
      <c r="E1004" s="2" t="s">
        <v>2331</v>
      </c>
      <c r="F1004" s="2" t="s">
        <v>2334</v>
      </c>
      <c r="G1004" s="2" t="str">
        <f>"00472891"</f>
        <v>00472891</v>
      </c>
      <c r="I1004" s="2" t="str">
        <f>"20210401"</f>
        <v>20210401</v>
      </c>
      <c r="J1004" s="2">
        <v>50</v>
      </c>
      <c r="K1004" s="2">
        <v>4</v>
      </c>
      <c r="L1004" s="2">
        <v>753</v>
      </c>
      <c r="M1004" s="2">
        <v>14</v>
      </c>
      <c r="N1004" s="2" t="s">
        <v>2332</v>
      </c>
      <c r="O1004" s="2" t="s">
        <v>690</v>
      </c>
      <c r="P1004" s="2" t="s">
        <v>2108</v>
      </c>
      <c r="Q1004" s="2" t="s">
        <v>1495</v>
      </c>
      <c r="R1004" s="2" t="s">
        <v>2333</v>
      </c>
      <c r="T1004" s="2" t="s">
        <v>2334</v>
      </c>
      <c r="U1004" s="2" t="s">
        <v>2335</v>
      </c>
    </row>
    <row r="1005" spans="1:70" s="2" customFormat="1" ht="13" x14ac:dyDescent="0.3">
      <c r="A1005" s="2" t="s">
        <v>3856</v>
      </c>
      <c r="B1005" s="2" t="s">
        <v>2157</v>
      </c>
      <c r="C1005" s="9">
        <v>2021</v>
      </c>
      <c r="D1005" s="2" t="s">
        <v>2156</v>
      </c>
      <c r="E1005" s="2" t="s">
        <v>2135</v>
      </c>
      <c r="F1005" s="2" t="s">
        <v>2161</v>
      </c>
      <c r="G1005" s="2" t="str">
        <f>"1471244X"</f>
        <v>1471244X</v>
      </c>
      <c r="I1005" s="2" t="str">
        <f>"20210928"</f>
        <v>20210928</v>
      </c>
      <c r="J1005" s="2">
        <v>21</v>
      </c>
      <c r="N1005" s="2" t="s">
        <v>2158</v>
      </c>
      <c r="O1005" s="2" t="s">
        <v>2159</v>
      </c>
      <c r="P1005" s="2" t="s">
        <v>2138</v>
      </c>
      <c r="Q1005" s="2" t="s">
        <v>1495</v>
      </c>
      <c r="R1005" s="2" t="s">
        <v>2160</v>
      </c>
      <c r="T1005" s="2" t="s">
        <v>2161</v>
      </c>
      <c r="U1005" s="2" t="s">
        <v>2162</v>
      </c>
    </row>
    <row r="1006" spans="1:70" s="2" customFormat="1" ht="13" x14ac:dyDescent="0.3">
      <c r="A1006" s="2" t="s">
        <v>11404</v>
      </c>
      <c r="B1006" s="2" t="s">
        <v>9213</v>
      </c>
      <c r="C1006" s="9" t="s">
        <v>7891</v>
      </c>
      <c r="D1006" s="2" t="s">
        <v>4689</v>
      </c>
      <c r="E1006" s="2" t="s">
        <v>9214</v>
      </c>
      <c r="U1006" s="2" t="s">
        <v>7891</v>
      </c>
      <c r="V1006" s="2" t="s">
        <v>9215</v>
      </c>
      <c r="W1006" s="2" t="s">
        <v>7891</v>
      </c>
      <c r="X1006" s="2" t="s">
        <v>7891</v>
      </c>
      <c r="Y1006" s="2" t="s">
        <v>7891</v>
      </c>
      <c r="Z1006" s="2" t="s">
        <v>7891</v>
      </c>
      <c r="AA1006" s="2" t="s">
        <v>7891</v>
      </c>
      <c r="AB1006" s="2" t="s">
        <v>7891</v>
      </c>
      <c r="AC1006" s="2" t="s">
        <v>7891</v>
      </c>
      <c r="AD1006" s="2" t="s">
        <v>7891</v>
      </c>
      <c r="AE1006" s="2" t="s">
        <v>7891</v>
      </c>
      <c r="AF1006" s="2" t="s">
        <v>7891</v>
      </c>
      <c r="AG1006" s="2" t="s">
        <v>7891</v>
      </c>
      <c r="AH1006" s="2" t="s">
        <v>7891</v>
      </c>
      <c r="AI1006" s="2" t="s">
        <v>7891</v>
      </c>
      <c r="AJ1006" s="2" t="s">
        <v>7891</v>
      </c>
      <c r="AK1006" s="2" t="s">
        <v>7891</v>
      </c>
      <c r="AL1006" s="2" t="s">
        <v>7891</v>
      </c>
      <c r="AM1006" s="2" t="s">
        <v>7891</v>
      </c>
      <c r="AN1006" s="2" t="s">
        <v>7891</v>
      </c>
      <c r="AO1006" s="2" t="s">
        <v>9216</v>
      </c>
      <c r="AP1006" s="2" t="s">
        <v>9217</v>
      </c>
      <c r="AQ1006" s="2" t="s">
        <v>7891</v>
      </c>
      <c r="AR1006" s="2" t="s">
        <v>7891</v>
      </c>
      <c r="AS1006" s="2" t="s">
        <v>7891</v>
      </c>
      <c r="AT1006" s="2" t="s">
        <v>9218</v>
      </c>
      <c r="AU1006" s="2">
        <v>2021</v>
      </c>
      <c r="AV1006" s="2">
        <v>473</v>
      </c>
      <c r="AW1006" s="2" t="s">
        <v>7891</v>
      </c>
      <c r="AX1006" s="2" t="s">
        <v>7891</v>
      </c>
      <c r="AY1006" s="2" t="s">
        <v>7891</v>
      </c>
      <c r="AZ1006" s="2" t="s">
        <v>7891</v>
      </c>
      <c r="BA1006" s="2" t="s">
        <v>7891</v>
      </c>
      <c r="BB1006" s="2">
        <v>102</v>
      </c>
      <c r="BC1006" s="2">
        <v>118</v>
      </c>
      <c r="BD1006" s="2" t="s">
        <v>7891</v>
      </c>
      <c r="BE1006" s="2" t="s">
        <v>4694</v>
      </c>
      <c r="BF1006" s="2" t="s">
        <v>7891</v>
      </c>
      <c r="BG1006" s="2" t="s">
        <v>9145</v>
      </c>
      <c r="BH1006" s="2" t="s">
        <v>7891</v>
      </c>
      <c r="BI1006" s="2" t="s">
        <v>7891</v>
      </c>
      <c r="BJ1006" s="2" t="s">
        <v>7891</v>
      </c>
      <c r="BK1006" s="2" t="s">
        <v>7891</v>
      </c>
      <c r="BL1006" s="2" t="s">
        <v>7891</v>
      </c>
      <c r="BM1006" s="2">
        <v>34358633</v>
      </c>
      <c r="BN1006" s="2" t="s">
        <v>7891</v>
      </c>
      <c r="BO1006" s="2" t="s">
        <v>7891</v>
      </c>
      <c r="BP1006" s="2" t="s">
        <v>7891</v>
      </c>
      <c r="BQ1006" s="2" t="s">
        <v>7891</v>
      </c>
      <c r="BR1006" s="2" t="s">
        <v>9219</v>
      </c>
    </row>
    <row r="1007" spans="1:70" s="2" customFormat="1" ht="13" x14ac:dyDescent="0.3">
      <c r="A1007" s="2" t="s">
        <v>11404</v>
      </c>
      <c r="B1007" s="2" t="s">
        <v>11076</v>
      </c>
      <c r="C1007" s="9" t="s">
        <v>7891</v>
      </c>
      <c r="D1007" s="2" t="s">
        <v>11077</v>
      </c>
      <c r="E1007" s="2" t="s">
        <v>10337</v>
      </c>
      <c r="U1007" s="2" t="s">
        <v>7891</v>
      </c>
      <c r="V1007" s="2" t="s">
        <v>11078</v>
      </c>
      <c r="W1007" s="2" t="s">
        <v>7891</v>
      </c>
      <c r="X1007" s="2" t="s">
        <v>7891</v>
      </c>
      <c r="Y1007" s="2" t="s">
        <v>7891</v>
      </c>
      <c r="Z1007" s="2" t="s">
        <v>7891</v>
      </c>
      <c r="AA1007" s="2" t="s">
        <v>7891</v>
      </c>
      <c r="AB1007" s="2" t="s">
        <v>7891</v>
      </c>
      <c r="AC1007" s="2" t="s">
        <v>7891</v>
      </c>
      <c r="AD1007" s="2" t="s">
        <v>7891</v>
      </c>
      <c r="AE1007" s="2" t="s">
        <v>7891</v>
      </c>
      <c r="AF1007" s="2" t="s">
        <v>7891</v>
      </c>
      <c r="AG1007" s="2" t="s">
        <v>7891</v>
      </c>
      <c r="AH1007" s="2" t="s">
        <v>7891</v>
      </c>
      <c r="AI1007" s="2" t="s">
        <v>7891</v>
      </c>
      <c r="AJ1007" s="2" t="s">
        <v>7891</v>
      </c>
      <c r="AK1007" s="2" t="s">
        <v>7891</v>
      </c>
      <c r="AL1007" s="2" t="s">
        <v>7891</v>
      </c>
      <c r="AM1007" s="2" t="s">
        <v>7891</v>
      </c>
      <c r="AN1007" s="2" t="s">
        <v>7891</v>
      </c>
      <c r="AO1007" s="2" t="s">
        <v>10339</v>
      </c>
      <c r="AP1007" s="2" t="s">
        <v>7891</v>
      </c>
      <c r="AQ1007" s="2" t="s">
        <v>7891</v>
      </c>
      <c r="AR1007" s="2" t="s">
        <v>7891</v>
      </c>
      <c r="AS1007" s="2" t="s">
        <v>7891</v>
      </c>
      <c r="AT1007" s="2" t="s">
        <v>8998</v>
      </c>
      <c r="AU1007" s="2">
        <v>2020</v>
      </c>
      <c r="AV1007" s="2">
        <v>3</v>
      </c>
      <c r="AW1007" s="2">
        <v>10</v>
      </c>
      <c r="AX1007" s="2" t="s">
        <v>7891</v>
      </c>
      <c r="AY1007" s="2" t="s">
        <v>7891</v>
      </c>
      <c r="AZ1007" s="2" t="s">
        <v>7891</v>
      </c>
      <c r="BA1007" s="2" t="s">
        <v>7891</v>
      </c>
      <c r="BB1007" s="2" t="s">
        <v>7891</v>
      </c>
      <c r="BC1007" s="2" t="s">
        <v>7891</v>
      </c>
      <c r="BD1007" s="2" t="s">
        <v>11079</v>
      </c>
      <c r="BE1007" s="2" t="s">
        <v>11080</v>
      </c>
      <c r="BF1007" s="2" t="s">
        <v>7891</v>
      </c>
      <c r="BG1007" s="2" t="s">
        <v>7891</v>
      </c>
      <c r="BH1007" s="2" t="s">
        <v>7891</v>
      </c>
      <c r="BI1007" s="2" t="s">
        <v>7891</v>
      </c>
      <c r="BJ1007" s="2" t="s">
        <v>7891</v>
      </c>
      <c r="BK1007" s="2" t="s">
        <v>7891</v>
      </c>
      <c r="BL1007" s="2" t="s">
        <v>7891</v>
      </c>
      <c r="BM1007" s="2">
        <v>33084901</v>
      </c>
      <c r="BN1007" s="2" t="s">
        <v>7891</v>
      </c>
      <c r="BO1007" s="2" t="s">
        <v>7891</v>
      </c>
      <c r="BP1007" s="2" t="s">
        <v>7891</v>
      </c>
      <c r="BQ1007" s="2" t="s">
        <v>7891</v>
      </c>
      <c r="BR1007" s="2" t="s">
        <v>11081</v>
      </c>
    </row>
    <row r="1008" spans="1:70" s="2" customFormat="1" ht="13" x14ac:dyDescent="0.3">
      <c r="A1008" s="2" t="s">
        <v>1827</v>
      </c>
      <c r="B1008" s="2" t="s">
        <v>1794</v>
      </c>
      <c r="C1008" s="10">
        <v>2022</v>
      </c>
      <c r="D1008" s="2" t="s">
        <v>1793</v>
      </c>
      <c r="E1008" s="2" t="s">
        <v>487</v>
      </c>
      <c r="F1008" s="2" t="s">
        <v>1797</v>
      </c>
      <c r="G1008" s="2" t="str">
        <f>"02779536"</f>
        <v>02779536</v>
      </c>
      <c r="I1008" s="2" t="str">
        <f>"Mar2022"</f>
        <v>Mar2022</v>
      </c>
      <c r="J1008" s="2">
        <v>296</v>
      </c>
      <c r="M1008" s="2">
        <v>1</v>
      </c>
      <c r="N1008" s="2">
        <v>155377574</v>
      </c>
      <c r="O1008" s="2" t="s">
        <v>1795</v>
      </c>
      <c r="P1008" s="2" t="s">
        <v>489</v>
      </c>
      <c r="Q1008" s="2" t="s">
        <v>442</v>
      </c>
      <c r="R1008" s="2" t="s">
        <v>1796</v>
      </c>
      <c r="U1008" s="2" t="s">
        <v>1798</v>
      </c>
    </row>
    <row r="1009" spans="1:70" s="2" customFormat="1" ht="13" x14ac:dyDescent="0.3">
      <c r="A1009" s="2" t="s">
        <v>7212</v>
      </c>
      <c r="B1009" s="2" t="s">
        <v>6441</v>
      </c>
      <c r="C1009" s="9">
        <v>2022</v>
      </c>
      <c r="D1009" s="2" t="s">
        <v>6440</v>
      </c>
      <c r="E1009" s="2" t="s">
        <v>6444</v>
      </c>
      <c r="G1009" s="2" t="s">
        <v>6442</v>
      </c>
      <c r="H1009" s="2" t="s">
        <v>6443</v>
      </c>
      <c r="K1009" s="11">
        <v>44656</v>
      </c>
      <c r="L1009" s="2" t="s">
        <v>6445</v>
      </c>
      <c r="N1009" s="2" t="s">
        <v>6446</v>
      </c>
    </row>
    <row r="1010" spans="1:70" s="2" customFormat="1" ht="13" x14ac:dyDescent="0.3">
      <c r="A1010" s="2" t="s">
        <v>4015</v>
      </c>
      <c r="B1010" s="2" t="s">
        <v>3985</v>
      </c>
      <c r="C1010" s="9">
        <v>2022</v>
      </c>
      <c r="D1010" s="2" t="s">
        <v>3984</v>
      </c>
      <c r="E1010" s="2" t="s">
        <v>2331</v>
      </c>
      <c r="F1010" s="2" t="s">
        <v>3988</v>
      </c>
      <c r="G1010" s="2" t="str">
        <f>"00472891"</f>
        <v>00472891</v>
      </c>
      <c r="I1010" s="2" t="str">
        <f>"20220503"</f>
        <v>20220503</v>
      </c>
      <c r="N1010" s="2" t="s">
        <v>3986</v>
      </c>
      <c r="O1010" s="2" t="s">
        <v>3987</v>
      </c>
      <c r="P1010" s="2" t="s">
        <v>2108</v>
      </c>
      <c r="Q1010" s="2" t="s">
        <v>2054</v>
      </c>
      <c r="R1010" s="2" t="s">
        <v>2055</v>
      </c>
      <c r="T1010" s="2" t="s">
        <v>3988</v>
      </c>
      <c r="U1010" s="2" t="s">
        <v>3989</v>
      </c>
    </row>
    <row r="1011" spans="1:70" s="2" customFormat="1" ht="13" x14ac:dyDescent="0.3">
      <c r="A1011" s="2" t="s">
        <v>6816</v>
      </c>
      <c r="B1011" s="2" t="s">
        <v>5903</v>
      </c>
      <c r="C1011" s="9">
        <v>2021</v>
      </c>
      <c r="D1011" s="2" t="s">
        <v>5902</v>
      </c>
      <c r="E1011" s="2" t="s">
        <v>5906</v>
      </c>
      <c r="G1011" s="2" t="s">
        <v>5904</v>
      </c>
      <c r="H1011" s="2" t="s">
        <v>5905</v>
      </c>
      <c r="K1011" s="11">
        <v>44321</v>
      </c>
      <c r="L1011" s="2" t="s">
        <v>5907</v>
      </c>
    </row>
    <row r="1012" spans="1:70" s="2" customFormat="1" ht="13" x14ac:dyDescent="0.3">
      <c r="A1012" s="2" t="s">
        <v>11404</v>
      </c>
      <c r="B1012" s="2" t="s">
        <v>10752</v>
      </c>
      <c r="C1012" s="9" t="s">
        <v>7891</v>
      </c>
      <c r="D1012" s="2" t="s">
        <v>5902</v>
      </c>
      <c r="E1012" s="2" t="s">
        <v>10753</v>
      </c>
      <c r="U1012" s="2" t="s">
        <v>7891</v>
      </c>
      <c r="V1012" s="2" t="s">
        <v>10754</v>
      </c>
      <c r="W1012" s="2" t="s">
        <v>7891</v>
      </c>
      <c r="X1012" s="2" t="s">
        <v>7891</v>
      </c>
      <c r="Y1012" s="2" t="s">
        <v>7891</v>
      </c>
      <c r="Z1012" s="2" t="s">
        <v>7891</v>
      </c>
      <c r="AA1012" s="2" t="s">
        <v>7891</v>
      </c>
      <c r="AB1012" s="2" t="s">
        <v>7891</v>
      </c>
      <c r="AC1012" s="2" t="s">
        <v>7891</v>
      </c>
      <c r="AD1012" s="2" t="s">
        <v>7891</v>
      </c>
      <c r="AE1012" s="2" t="s">
        <v>7891</v>
      </c>
      <c r="AF1012" s="2" t="s">
        <v>7891</v>
      </c>
      <c r="AG1012" s="2" t="s">
        <v>7891</v>
      </c>
      <c r="AH1012" s="2" t="s">
        <v>7891</v>
      </c>
      <c r="AI1012" s="2" t="s">
        <v>7891</v>
      </c>
      <c r="AJ1012" s="2" t="s">
        <v>7891</v>
      </c>
      <c r="AK1012" s="2" t="s">
        <v>7891</v>
      </c>
      <c r="AL1012" s="2" t="s">
        <v>7891</v>
      </c>
      <c r="AM1012" s="2" t="s">
        <v>7891</v>
      </c>
      <c r="AN1012" s="2" t="s">
        <v>7891</v>
      </c>
      <c r="AO1012" s="2" t="s">
        <v>10755</v>
      </c>
      <c r="AP1012" s="2" t="s">
        <v>7891</v>
      </c>
      <c r="AQ1012" s="2" t="s">
        <v>7891</v>
      </c>
      <c r="AR1012" s="2" t="s">
        <v>7891</v>
      </c>
      <c r="AS1012" s="2" t="s">
        <v>7891</v>
      </c>
      <c r="AT1012" s="2" t="s">
        <v>7891</v>
      </c>
      <c r="AU1012" s="2">
        <v>2021</v>
      </c>
      <c r="AV1012" s="2">
        <v>11</v>
      </c>
      <c r="AW1012" s="2">
        <v>4</v>
      </c>
      <c r="AX1012" s="2" t="s">
        <v>7891</v>
      </c>
      <c r="AY1012" s="2" t="s">
        <v>7891</v>
      </c>
      <c r="AZ1012" s="2" t="s">
        <v>7891</v>
      </c>
      <c r="BA1012" s="2" t="s">
        <v>7891</v>
      </c>
      <c r="BB1012" s="2">
        <v>1672</v>
      </c>
      <c r="BC1012" s="2" t="s">
        <v>10756</v>
      </c>
      <c r="BD1012" s="2" t="s">
        <v>7891</v>
      </c>
      <c r="BE1012" s="2" t="s">
        <v>7891</v>
      </c>
      <c r="BF1012" s="2" t="s">
        <v>7891</v>
      </c>
      <c r="BG1012" s="2" t="s">
        <v>7891</v>
      </c>
      <c r="BH1012" s="2" t="s">
        <v>7891</v>
      </c>
      <c r="BI1012" s="2" t="s">
        <v>7891</v>
      </c>
      <c r="BJ1012" s="2" t="s">
        <v>7891</v>
      </c>
      <c r="BK1012" s="2" t="s">
        <v>7891</v>
      </c>
      <c r="BL1012" s="2" t="s">
        <v>7891</v>
      </c>
      <c r="BM1012" s="2">
        <v>33948381</v>
      </c>
      <c r="BN1012" s="2" t="s">
        <v>7891</v>
      </c>
      <c r="BO1012" s="2" t="s">
        <v>7891</v>
      </c>
      <c r="BP1012" s="2" t="s">
        <v>7891</v>
      </c>
      <c r="BQ1012" s="2" t="s">
        <v>7891</v>
      </c>
      <c r="BR1012" s="2" t="s">
        <v>10757</v>
      </c>
    </row>
    <row r="1013" spans="1:70" s="2" customFormat="1" ht="13" x14ac:dyDescent="0.3">
      <c r="A1013" s="2" t="s">
        <v>3856</v>
      </c>
      <c r="B1013" s="2" t="s">
        <v>2134</v>
      </c>
      <c r="C1013" s="9">
        <v>2020</v>
      </c>
      <c r="D1013" s="2" t="s">
        <v>2133</v>
      </c>
      <c r="E1013" s="2" t="s">
        <v>2135</v>
      </c>
      <c r="F1013" s="2" t="s">
        <v>2140</v>
      </c>
      <c r="G1013" s="2" t="str">
        <f>"1471244X"</f>
        <v>1471244X</v>
      </c>
      <c r="I1013" s="2" t="str">
        <f>"20201119"</f>
        <v>20201119</v>
      </c>
      <c r="J1013" s="2">
        <v>20</v>
      </c>
      <c r="N1013" s="2" t="s">
        <v>2136</v>
      </c>
      <c r="O1013" s="2" t="s">
        <v>2137</v>
      </c>
      <c r="P1013" s="2" t="s">
        <v>2138</v>
      </c>
      <c r="Q1013" s="2" t="s">
        <v>1495</v>
      </c>
      <c r="R1013" s="2" t="s">
        <v>2139</v>
      </c>
      <c r="T1013" s="2" t="s">
        <v>2140</v>
      </c>
      <c r="U1013" s="2" t="s">
        <v>2141</v>
      </c>
    </row>
    <row r="1014" spans="1:70" s="2" customFormat="1" ht="13" x14ac:dyDescent="0.3">
      <c r="A1014" s="2" t="s">
        <v>3856</v>
      </c>
      <c r="B1014" s="2" t="s">
        <v>2421</v>
      </c>
      <c r="C1014" s="9">
        <v>2021</v>
      </c>
      <c r="D1014" s="2" t="s">
        <v>2420</v>
      </c>
      <c r="E1014" s="2" t="s">
        <v>2331</v>
      </c>
      <c r="F1014" s="2" t="s">
        <v>2425</v>
      </c>
      <c r="G1014" s="2" t="str">
        <f>"00472891"</f>
        <v>00472891</v>
      </c>
      <c r="I1014" s="2" t="str">
        <f>"20210601"</f>
        <v>20210601</v>
      </c>
      <c r="J1014" s="2">
        <v>50</v>
      </c>
      <c r="K1014" s="2">
        <v>6</v>
      </c>
      <c r="L1014" s="2">
        <v>1140</v>
      </c>
      <c r="M1014" s="2">
        <v>17</v>
      </c>
      <c r="N1014" s="2" t="s">
        <v>2422</v>
      </c>
      <c r="O1014" s="2" t="s">
        <v>2423</v>
      </c>
      <c r="P1014" s="2" t="s">
        <v>2108</v>
      </c>
      <c r="Q1014" s="2" t="s">
        <v>1495</v>
      </c>
      <c r="R1014" s="2" t="s">
        <v>2424</v>
      </c>
      <c r="T1014" s="2" t="s">
        <v>2425</v>
      </c>
      <c r="U1014" s="2" t="s">
        <v>2426</v>
      </c>
    </row>
    <row r="1015" spans="1:70" s="2" customFormat="1" ht="13" x14ac:dyDescent="0.3">
      <c r="A1015" s="2" t="s">
        <v>11404</v>
      </c>
      <c r="B1015" s="2" t="s">
        <v>11397</v>
      </c>
      <c r="C1015" s="9" t="s">
        <v>7891</v>
      </c>
      <c r="D1015" s="2" t="s">
        <v>11398</v>
      </c>
      <c r="E1015" s="2" t="s">
        <v>11399</v>
      </c>
      <c r="U1015" s="2" t="s">
        <v>7891</v>
      </c>
      <c r="V1015" s="2" t="s">
        <v>11400</v>
      </c>
      <c r="W1015" s="2" t="s">
        <v>7891</v>
      </c>
      <c r="X1015" s="2" t="s">
        <v>7891</v>
      </c>
      <c r="Y1015" s="2" t="s">
        <v>7891</v>
      </c>
      <c r="Z1015" s="2" t="s">
        <v>7891</v>
      </c>
      <c r="AA1015" s="2" t="s">
        <v>7891</v>
      </c>
      <c r="AB1015" s="2" t="s">
        <v>7891</v>
      </c>
      <c r="AC1015" s="2" t="s">
        <v>7891</v>
      </c>
      <c r="AD1015" s="2" t="s">
        <v>7891</v>
      </c>
      <c r="AE1015" s="2" t="s">
        <v>7891</v>
      </c>
      <c r="AF1015" s="2" t="s">
        <v>7891</v>
      </c>
      <c r="AG1015" s="2" t="s">
        <v>7891</v>
      </c>
      <c r="AH1015" s="2" t="s">
        <v>7891</v>
      </c>
      <c r="AI1015" s="2" t="s">
        <v>7891</v>
      </c>
      <c r="AJ1015" s="2" t="s">
        <v>7891</v>
      </c>
      <c r="AK1015" s="2" t="s">
        <v>7891</v>
      </c>
      <c r="AL1015" s="2" t="s">
        <v>7891</v>
      </c>
      <c r="AM1015" s="2" t="s">
        <v>7891</v>
      </c>
      <c r="AN1015" s="2" t="s">
        <v>7891</v>
      </c>
      <c r="AO1015" s="2" t="s">
        <v>10783</v>
      </c>
      <c r="AP1015" s="2" t="s">
        <v>10784</v>
      </c>
      <c r="AQ1015" s="2" t="s">
        <v>11401</v>
      </c>
      <c r="AR1015" s="2" t="s">
        <v>7891</v>
      </c>
      <c r="AS1015" s="2" t="s">
        <v>7891</v>
      </c>
      <c r="AT1015" s="2" t="s">
        <v>7891</v>
      </c>
      <c r="AU1015" s="2">
        <v>2020</v>
      </c>
      <c r="AV1015" s="2">
        <v>12447</v>
      </c>
      <c r="AW1015" s="2" t="s">
        <v>7891</v>
      </c>
      <c r="AX1015" s="2" t="s">
        <v>7891</v>
      </c>
      <c r="AY1015" s="2" t="s">
        <v>7891</v>
      </c>
      <c r="AZ1015" s="2" t="s">
        <v>7891</v>
      </c>
      <c r="BA1015" s="2" t="s">
        <v>7891</v>
      </c>
      <c r="BB1015" s="2">
        <v>595</v>
      </c>
      <c r="BC1015" s="2">
        <v>609</v>
      </c>
      <c r="BD1015" s="2" t="s">
        <v>7891</v>
      </c>
      <c r="BE1015" s="2" t="s">
        <v>11402</v>
      </c>
      <c r="BF1015" s="2" t="s">
        <v>7891</v>
      </c>
      <c r="BG1015" s="2" t="s">
        <v>7891</v>
      </c>
      <c r="BH1015" s="2" t="s">
        <v>7891</v>
      </c>
      <c r="BI1015" s="2" t="s">
        <v>7891</v>
      </c>
      <c r="BJ1015" s="2" t="s">
        <v>7891</v>
      </c>
      <c r="BK1015" s="2" t="s">
        <v>7891</v>
      </c>
      <c r="BL1015" s="2" t="s">
        <v>7891</v>
      </c>
      <c r="BM1015" s="2" t="s">
        <v>7891</v>
      </c>
      <c r="BN1015" s="2" t="s">
        <v>7891</v>
      </c>
      <c r="BO1015" s="2" t="s">
        <v>7891</v>
      </c>
      <c r="BP1015" s="2" t="s">
        <v>7891</v>
      </c>
      <c r="BQ1015" s="2" t="s">
        <v>7891</v>
      </c>
      <c r="BR1015" s="2" t="s">
        <v>11403</v>
      </c>
    </row>
    <row r="1016" spans="1:70" s="2" customFormat="1" ht="13" x14ac:dyDescent="0.3">
      <c r="A1016" s="2" t="s">
        <v>1827</v>
      </c>
      <c r="B1016" s="2" t="s">
        <v>1599</v>
      </c>
      <c r="C1016" s="10">
        <v>2021</v>
      </c>
      <c r="D1016" s="2" t="s">
        <v>1598</v>
      </c>
      <c r="E1016" s="2" t="s">
        <v>1600</v>
      </c>
      <c r="F1016" s="2" t="s">
        <v>1603</v>
      </c>
      <c r="G1016" s="2" t="str">
        <f>"00257974"</f>
        <v>00257974</v>
      </c>
      <c r="I1016" s="2" t="str">
        <f>"6/25/2021"</f>
        <v>6/25/2021</v>
      </c>
      <c r="J1016" s="2">
        <v>100</v>
      </c>
      <c r="K1016" s="2">
        <v>25</v>
      </c>
      <c r="L1016" s="2">
        <v>1</v>
      </c>
      <c r="M1016" s="2">
        <v>7</v>
      </c>
      <c r="N1016" s="2">
        <v>151672931</v>
      </c>
      <c r="O1016" s="2" t="s">
        <v>1601</v>
      </c>
      <c r="P1016" s="2" t="s">
        <v>767</v>
      </c>
      <c r="Q1016" s="2" t="s">
        <v>498</v>
      </c>
      <c r="R1016" s="2" t="s">
        <v>1602</v>
      </c>
      <c r="U1016" s="2" t="s">
        <v>1604</v>
      </c>
    </row>
    <row r="1017" spans="1:70" s="2" customFormat="1" ht="13" x14ac:dyDescent="0.3">
      <c r="A1017" s="2" t="s">
        <v>11404</v>
      </c>
      <c r="B1017" s="2" t="s">
        <v>10758</v>
      </c>
      <c r="C1017" s="9" t="s">
        <v>7891</v>
      </c>
      <c r="D1017" s="2" t="s">
        <v>10759</v>
      </c>
      <c r="E1017" s="2" t="s">
        <v>10760</v>
      </c>
      <c r="U1017" s="2" t="s">
        <v>7891</v>
      </c>
      <c r="V1017" s="2" t="s">
        <v>10761</v>
      </c>
      <c r="W1017" s="2" t="s">
        <v>7891</v>
      </c>
      <c r="X1017" s="2" t="s">
        <v>7891</v>
      </c>
      <c r="Y1017" s="2" t="s">
        <v>7891</v>
      </c>
      <c r="Z1017" s="2" t="s">
        <v>7891</v>
      </c>
      <c r="AA1017" s="2" t="s">
        <v>7891</v>
      </c>
      <c r="AB1017" s="2" t="s">
        <v>7891</v>
      </c>
      <c r="AC1017" s="2" t="s">
        <v>7891</v>
      </c>
      <c r="AD1017" s="2" t="s">
        <v>7891</v>
      </c>
      <c r="AE1017" s="2" t="s">
        <v>7891</v>
      </c>
      <c r="AF1017" s="2" t="s">
        <v>7891</v>
      </c>
      <c r="AG1017" s="2" t="s">
        <v>7891</v>
      </c>
      <c r="AH1017" s="2" t="s">
        <v>7891</v>
      </c>
      <c r="AI1017" s="2" t="s">
        <v>7891</v>
      </c>
      <c r="AJ1017" s="2" t="s">
        <v>7891</v>
      </c>
      <c r="AK1017" s="2" t="s">
        <v>7891</v>
      </c>
      <c r="AL1017" s="2" t="s">
        <v>7891</v>
      </c>
      <c r="AM1017" s="2" t="s">
        <v>7891</v>
      </c>
      <c r="AN1017" s="2" t="s">
        <v>7891</v>
      </c>
      <c r="AO1017" s="2" t="s">
        <v>10762</v>
      </c>
      <c r="AP1017" s="2" t="s">
        <v>10763</v>
      </c>
      <c r="AQ1017" s="2" t="s">
        <v>7891</v>
      </c>
      <c r="AR1017" s="2" t="s">
        <v>7891</v>
      </c>
      <c r="AS1017" s="2" t="s">
        <v>7891</v>
      </c>
      <c r="AT1017" s="2" t="s">
        <v>7891</v>
      </c>
      <c r="AU1017" s="2">
        <v>2021</v>
      </c>
      <c r="AV1017" s="2">
        <v>122</v>
      </c>
      <c r="AW1017" s="2">
        <v>3</v>
      </c>
      <c r="AX1017" s="2" t="s">
        <v>7891</v>
      </c>
      <c r="AY1017" s="2" t="s">
        <v>7891</v>
      </c>
      <c r="AZ1017" s="2" t="s">
        <v>7891</v>
      </c>
      <c r="BA1017" s="2" t="s">
        <v>7891</v>
      </c>
      <c r="BB1017" s="2">
        <v>224</v>
      </c>
      <c r="BC1017" s="2">
        <v>229</v>
      </c>
      <c r="BD1017" s="2" t="s">
        <v>7891</v>
      </c>
      <c r="BE1017" s="2" t="s">
        <v>4235</v>
      </c>
      <c r="BF1017" s="2" t="s">
        <v>7891</v>
      </c>
      <c r="BG1017" s="2" t="s">
        <v>7891</v>
      </c>
      <c r="BH1017" s="2" t="s">
        <v>7891</v>
      </c>
      <c r="BI1017" s="2" t="s">
        <v>7891</v>
      </c>
      <c r="BJ1017" s="2" t="s">
        <v>7891</v>
      </c>
      <c r="BK1017" s="2" t="s">
        <v>7891</v>
      </c>
      <c r="BL1017" s="2" t="s">
        <v>7891</v>
      </c>
      <c r="BM1017" s="2">
        <v>33618533</v>
      </c>
      <c r="BN1017" s="2" t="s">
        <v>7891</v>
      </c>
      <c r="BO1017" s="2" t="s">
        <v>7891</v>
      </c>
      <c r="BP1017" s="2" t="s">
        <v>7891</v>
      </c>
      <c r="BQ1017" s="2" t="s">
        <v>7891</v>
      </c>
      <c r="BR1017" s="2" t="s">
        <v>10764</v>
      </c>
    </row>
    <row r="1018" spans="1:70" s="2" customFormat="1" ht="13" x14ac:dyDescent="0.3">
      <c r="A1018" s="2" t="s">
        <v>7079</v>
      </c>
      <c r="B1018" s="2" t="s">
        <v>7180</v>
      </c>
      <c r="C1018" s="9">
        <v>2022</v>
      </c>
      <c r="D1018" s="2" t="s">
        <v>7179</v>
      </c>
      <c r="E1018" s="2" t="s">
        <v>7183</v>
      </c>
      <c r="G1018" s="2" t="s">
        <v>7181</v>
      </c>
      <c r="H1018" s="2" t="s">
        <v>7182</v>
      </c>
      <c r="K1018" s="11">
        <v>44582</v>
      </c>
      <c r="N1018" s="2" t="s">
        <v>7184</v>
      </c>
    </row>
    <row r="1019" spans="1:70" s="2" customFormat="1" ht="13" x14ac:dyDescent="0.3">
      <c r="A1019" s="2" t="s">
        <v>11404</v>
      </c>
      <c r="B1019" s="2" t="s">
        <v>10765</v>
      </c>
      <c r="C1019" s="9" t="s">
        <v>7891</v>
      </c>
      <c r="D1019" s="2" t="s">
        <v>5659</v>
      </c>
      <c r="E1019" s="2" t="s">
        <v>10766</v>
      </c>
      <c r="U1019" s="2" t="s">
        <v>7891</v>
      </c>
      <c r="V1019" s="2" t="s">
        <v>10767</v>
      </c>
      <c r="W1019" s="2" t="s">
        <v>7891</v>
      </c>
      <c r="X1019" s="2" t="s">
        <v>7891</v>
      </c>
      <c r="Y1019" s="2" t="s">
        <v>7891</v>
      </c>
      <c r="Z1019" s="2" t="s">
        <v>7891</v>
      </c>
      <c r="AA1019" s="2" t="s">
        <v>7891</v>
      </c>
      <c r="AB1019" s="2" t="s">
        <v>7891</v>
      </c>
      <c r="AC1019" s="2" t="s">
        <v>7891</v>
      </c>
      <c r="AD1019" s="2" t="s">
        <v>7891</v>
      </c>
      <c r="AE1019" s="2" t="s">
        <v>7891</v>
      </c>
      <c r="AF1019" s="2" t="s">
        <v>7891</v>
      </c>
      <c r="AG1019" s="2" t="s">
        <v>7891</v>
      </c>
      <c r="AH1019" s="2" t="s">
        <v>7891</v>
      </c>
      <c r="AI1019" s="2" t="s">
        <v>7891</v>
      </c>
      <c r="AJ1019" s="2" t="s">
        <v>7891</v>
      </c>
      <c r="AK1019" s="2" t="s">
        <v>7891</v>
      </c>
      <c r="AL1019" s="2" t="s">
        <v>7891</v>
      </c>
      <c r="AM1019" s="2" t="s">
        <v>7891</v>
      </c>
      <c r="AN1019" s="2" t="s">
        <v>7891</v>
      </c>
      <c r="AO1019" s="2" t="s">
        <v>10768</v>
      </c>
      <c r="AP1019" s="2" t="s">
        <v>10769</v>
      </c>
      <c r="AQ1019" s="2" t="s">
        <v>7891</v>
      </c>
      <c r="AR1019" s="2" t="s">
        <v>7891</v>
      </c>
      <c r="AS1019" s="2" t="s">
        <v>7891</v>
      </c>
      <c r="AT1019" s="2" t="s">
        <v>8621</v>
      </c>
      <c r="AU1019" s="2">
        <v>2021</v>
      </c>
      <c r="AV1019" s="2">
        <v>82</v>
      </c>
      <c r="AW1019" s="2" t="s">
        <v>7891</v>
      </c>
      <c r="AX1019" s="2" t="s">
        <v>7891</v>
      </c>
      <c r="AY1019" s="2" t="s">
        <v>7891</v>
      </c>
      <c r="AZ1019" s="2" t="s">
        <v>7891</v>
      </c>
      <c r="BA1019" s="2" t="s">
        <v>7891</v>
      </c>
      <c r="BB1019" s="2">
        <v>26</v>
      </c>
      <c r="BC1019" s="2">
        <v>34</v>
      </c>
      <c r="BD1019" s="2" t="s">
        <v>7891</v>
      </c>
      <c r="BE1019" s="2" t="s">
        <v>5664</v>
      </c>
      <c r="BF1019" s="2" t="s">
        <v>7891</v>
      </c>
      <c r="BG1019" s="2" t="s">
        <v>7891</v>
      </c>
      <c r="BH1019" s="2" t="s">
        <v>7891</v>
      </c>
      <c r="BI1019" s="2" t="s">
        <v>7891</v>
      </c>
      <c r="BJ1019" s="2" t="s">
        <v>7891</v>
      </c>
      <c r="BK1019" s="2" t="s">
        <v>7891</v>
      </c>
      <c r="BL1019" s="2" t="s">
        <v>7891</v>
      </c>
      <c r="BM1019" s="2">
        <v>33171150</v>
      </c>
      <c r="BN1019" s="2" t="s">
        <v>7891</v>
      </c>
      <c r="BO1019" s="2" t="s">
        <v>7891</v>
      </c>
      <c r="BP1019" s="2" t="s">
        <v>7891</v>
      </c>
      <c r="BQ1019" s="2" t="s">
        <v>7891</v>
      </c>
      <c r="BR1019" s="2" t="s">
        <v>10770</v>
      </c>
    </row>
    <row r="1020" spans="1:70" s="2" customFormat="1" ht="13" x14ac:dyDescent="0.3">
      <c r="A1020" s="2" t="s">
        <v>1827</v>
      </c>
      <c r="B1020" s="2" t="s">
        <v>1227</v>
      </c>
      <c r="C1020" s="10" t="str">
        <f>"2022"</f>
        <v>2022</v>
      </c>
      <c r="D1020" s="2" t="s">
        <v>1226</v>
      </c>
      <c r="E1020" s="2" t="s">
        <v>592</v>
      </c>
      <c r="F1020" s="2" t="s">
        <v>1230</v>
      </c>
      <c r="G1020" s="2" t="str">
        <f>"01650327"</f>
        <v>01650327</v>
      </c>
      <c r="I1020" s="2" t="str">
        <f>"Jan2022"</f>
        <v>Jan2022</v>
      </c>
      <c r="J1020" s="2">
        <v>296</v>
      </c>
      <c r="L1020" s="2">
        <v>363</v>
      </c>
      <c r="M1020" s="2">
        <v>7</v>
      </c>
      <c r="N1020" s="2">
        <v>153477569</v>
      </c>
      <c r="O1020" s="2" t="s">
        <v>1228</v>
      </c>
      <c r="P1020" s="2" t="s">
        <v>449</v>
      </c>
      <c r="Q1020" s="2" t="s">
        <v>442</v>
      </c>
      <c r="R1020" s="2" t="s">
        <v>1229</v>
      </c>
      <c r="U1020" s="2" t="s">
        <v>1231</v>
      </c>
    </row>
    <row r="1021" spans="1:70" s="2" customFormat="1" ht="13" x14ac:dyDescent="0.3">
      <c r="A1021" s="2" t="s">
        <v>1827</v>
      </c>
      <c r="B1021" s="2" t="s">
        <v>1782</v>
      </c>
      <c r="C1021" s="10" t="str">
        <f>"2020"</f>
        <v>2020</v>
      </c>
      <c r="D1021" s="2" t="s">
        <v>1781</v>
      </c>
      <c r="E1021" s="2" t="s">
        <v>1783</v>
      </c>
      <c r="F1021" s="2" t="s">
        <v>1786</v>
      </c>
      <c r="G1021" s="2" t="str">
        <f>"21686106"</f>
        <v>21686106</v>
      </c>
      <c r="I1021" s="2" t="str">
        <f>"Dec2020"</f>
        <v>Dec2020</v>
      </c>
      <c r="J1021" s="2">
        <v>180</v>
      </c>
      <c r="K1021" s="2">
        <v>12</v>
      </c>
      <c r="L1021" s="2">
        <v>1682</v>
      </c>
      <c r="M1021" s="2">
        <v>3</v>
      </c>
      <c r="N1021" s="2">
        <v>147544189</v>
      </c>
      <c r="O1021" s="2" t="s">
        <v>1784</v>
      </c>
      <c r="P1021" s="2" t="s">
        <v>634</v>
      </c>
      <c r="Q1021" s="2" t="s">
        <v>507</v>
      </c>
      <c r="R1021" s="2" t="s">
        <v>1785</v>
      </c>
      <c r="U1021" s="2" t="s">
        <v>1787</v>
      </c>
    </row>
    <row r="1022" spans="1:70" s="2" customFormat="1" ht="13" x14ac:dyDescent="0.3">
      <c r="A1022" s="2" t="s">
        <v>1827</v>
      </c>
      <c r="B1022" s="2" t="s">
        <v>1207</v>
      </c>
      <c r="C1022" s="10">
        <v>2021</v>
      </c>
      <c r="D1022" s="2" t="s">
        <v>1206</v>
      </c>
      <c r="E1022" s="2" t="s">
        <v>1208</v>
      </c>
      <c r="F1022" s="2" t="s">
        <v>1211</v>
      </c>
      <c r="G1022" s="2" t="str">
        <f>"13548506"</f>
        <v>13548506</v>
      </c>
      <c r="I1022" s="2" t="str">
        <f>"Jul2021"</f>
        <v>Jul2021</v>
      </c>
      <c r="J1022" s="2">
        <v>26</v>
      </c>
      <c r="K1022" s="2">
        <v>6</v>
      </c>
      <c r="L1022" s="2">
        <v>692</v>
      </c>
      <c r="M1022" s="2">
        <v>9</v>
      </c>
      <c r="N1022" s="2">
        <v>151189689</v>
      </c>
      <c r="O1022" s="2" t="s">
        <v>1209</v>
      </c>
      <c r="P1022" s="2" t="s">
        <v>874</v>
      </c>
      <c r="Q1022" s="2" t="s">
        <v>442</v>
      </c>
      <c r="R1022" s="2" t="s">
        <v>1210</v>
      </c>
      <c r="U1022" s="2" t="s">
        <v>1212</v>
      </c>
    </row>
    <row r="1023" spans="1:70" s="2" customFormat="1" ht="13" x14ac:dyDescent="0.3">
      <c r="A1023" s="2" t="s">
        <v>11404</v>
      </c>
      <c r="B1023" s="2" t="s">
        <v>8548</v>
      </c>
      <c r="C1023" s="9" t="s">
        <v>7891</v>
      </c>
      <c r="D1023" s="2" t="s">
        <v>8549</v>
      </c>
      <c r="E1023" s="2" t="s">
        <v>8550</v>
      </c>
      <c r="U1023" s="2" t="s">
        <v>7891</v>
      </c>
      <c r="V1023" s="2" t="s">
        <v>8551</v>
      </c>
      <c r="W1023" s="2" t="s">
        <v>7891</v>
      </c>
      <c r="X1023" s="2" t="s">
        <v>7891</v>
      </c>
      <c r="Y1023" s="2" t="s">
        <v>7891</v>
      </c>
      <c r="Z1023" s="2" t="s">
        <v>7891</v>
      </c>
      <c r="AA1023" s="2" t="s">
        <v>7891</v>
      </c>
      <c r="AB1023" s="2" t="s">
        <v>8552</v>
      </c>
      <c r="AC1023" s="2" t="s">
        <v>7891</v>
      </c>
      <c r="AD1023" s="2" t="s">
        <v>7891</v>
      </c>
      <c r="AE1023" s="2" t="s">
        <v>7891</v>
      </c>
      <c r="AF1023" s="2" t="s">
        <v>7891</v>
      </c>
      <c r="AG1023" s="2" t="s">
        <v>7891</v>
      </c>
      <c r="AH1023" s="2" t="s">
        <v>7891</v>
      </c>
      <c r="AI1023" s="2" t="s">
        <v>7891</v>
      </c>
      <c r="AJ1023" s="2" t="s">
        <v>7891</v>
      </c>
      <c r="AK1023" s="2" t="s">
        <v>7891</v>
      </c>
      <c r="AL1023" s="2" t="s">
        <v>7891</v>
      </c>
      <c r="AM1023" s="2" t="s">
        <v>7891</v>
      </c>
      <c r="AN1023" s="2" t="s">
        <v>7891</v>
      </c>
      <c r="AO1023" s="2" t="s">
        <v>8553</v>
      </c>
      <c r="AP1023" s="2" t="s">
        <v>7891</v>
      </c>
      <c r="AQ1023" s="2" t="s">
        <v>7891</v>
      </c>
      <c r="AR1023" s="2" t="s">
        <v>7891</v>
      </c>
      <c r="AS1023" s="2" t="s">
        <v>7891</v>
      </c>
      <c r="AT1023" s="2" t="s">
        <v>8554</v>
      </c>
      <c r="AU1023" s="2">
        <v>2022</v>
      </c>
      <c r="AV1023" s="2">
        <v>12</v>
      </c>
      <c r="AW1023" s="2">
        <v>1</v>
      </c>
      <c r="AX1023" s="2" t="s">
        <v>7891</v>
      </c>
      <c r="AY1023" s="2" t="s">
        <v>7891</v>
      </c>
      <c r="AZ1023" s="2" t="s">
        <v>7891</v>
      </c>
      <c r="BA1023" s="2" t="s">
        <v>7891</v>
      </c>
      <c r="BB1023" s="2" t="s">
        <v>7891</v>
      </c>
      <c r="BC1023" s="2" t="s">
        <v>7891</v>
      </c>
      <c r="BD1023" s="2">
        <v>956</v>
      </c>
      <c r="BE1023" s="2" t="s">
        <v>8555</v>
      </c>
      <c r="BF1023" s="2" t="s">
        <v>7891</v>
      </c>
      <c r="BG1023" s="2" t="s">
        <v>7891</v>
      </c>
      <c r="BH1023" s="2" t="s">
        <v>7891</v>
      </c>
      <c r="BI1023" s="2" t="s">
        <v>7891</v>
      </c>
      <c r="BJ1023" s="2" t="s">
        <v>7891</v>
      </c>
      <c r="BK1023" s="2" t="s">
        <v>7891</v>
      </c>
      <c r="BL1023" s="2" t="s">
        <v>7891</v>
      </c>
      <c r="BM1023" s="2">
        <v>35046447</v>
      </c>
      <c r="BN1023" s="2" t="s">
        <v>7891</v>
      </c>
      <c r="BO1023" s="2" t="s">
        <v>7891</v>
      </c>
      <c r="BP1023" s="2" t="s">
        <v>7891</v>
      </c>
      <c r="BQ1023" s="2" t="s">
        <v>7891</v>
      </c>
      <c r="BR1023" s="2" t="s">
        <v>8556</v>
      </c>
    </row>
    <row r="1024" spans="1:70" s="2" customFormat="1" ht="13" x14ac:dyDescent="0.3">
      <c r="A1024" s="2" t="s">
        <v>3856</v>
      </c>
      <c r="B1024" s="2" t="s">
        <v>2509</v>
      </c>
      <c r="C1024" s="9">
        <v>2020</v>
      </c>
      <c r="D1024" s="2" t="s">
        <v>2508</v>
      </c>
      <c r="E1024" s="2" t="s">
        <v>2510</v>
      </c>
      <c r="F1024" s="2" t="s">
        <v>2514</v>
      </c>
      <c r="G1024" s="2" t="str">
        <f>"02275910"</f>
        <v>02275910</v>
      </c>
      <c r="I1024" s="2" t="str">
        <f>"20210101"</f>
        <v>20210101</v>
      </c>
      <c r="J1024" s="2">
        <v>42</v>
      </c>
      <c r="K1024" s="2">
        <v>1</v>
      </c>
      <c r="L1024" s="2">
        <v>5</v>
      </c>
      <c r="M1024" s="2">
        <v>8</v>
      </c>
      <c r="N1024" s="2" t="s">
        <v>2511</v>
      </c>
      <c r="O1024" s="2" t="s">
        <v>2512</v>
      </c>
      <c r="P1024" s="2" t="s">
        <v>2303</v>
      </c>
      <c r="Q1024" s="2" t="s">
        <v>1495</v>
      </c>
      <c r="R1024" s="2" t="s">
        <v>2513</v>
      </c>
      <c r="T1024" s="2" t="s">
        <v>2514</v>
      </c>
      <c r="U1024" s="2" t="s">
        <v>2515</v>
      </c>
    </row>
    <row r="1025" spans="1:70" s="2" customFormat="1" ht="13" x14ac:dyDescent="0.3">
      <c r="A1025" s="2" t="s">
        <v>3856</v>
      </c>
      <c r="B1025" s="2" t="s">
        <v>2217</v>
      </c>
      <c r="C1025" s="9">
        <v>2021</v>
      </c>
      <c r="D1025" s="2" t="s">
        <v>2216</v>
      </c>
      <c r="E1025" s="2" t="s">
        <v>2034</v>
      </c>
      <c r="F1025" s="2" t="s">
        <v>2220</v>
      </c>
      <c r="G1025" s="2" t="str">
        <f>"04194217"</f>
        <v>04194217</v>
      </c>
      <c r="H1025" s="2" t="str">
        <f>"9798538110797"</f>
        <v>9798538110797</v>
      </c>
      <c r="I1025" s="2" t="str">
        <f>"20220101"</f>
        <v>20220101</v>
      </c>
      <c r="J1025" s="2">
        <v>83</v>
      </c>
      <c r="K1025" s="2" t="s">
        <v>2183</v>
      </c>
      <c r="N1025" s="2" t="s">
        <v>2218</v>
      </c>
      <c r="P1025" s="2" t="s">
        <v>2037</v>
      </c>
      <c r="Q1025" s="2" t="s">
        <v>2038</v>
      </c>
      <c r="R1025" s="2" t="s">
        <v>2219</v>
      </c>
      <c r="T1025" s="2" t="s">
        <v>2220</v>
      </c>
      <c r="U1025" s="2" t="s">
        <v>2221</v>
      </c>
    </row>
    <row r="1026" spans="1:70" s="2" customFormat="1" ht="13" x14ac:dyDescent="0.3">
      <c r="A1026" s="2" t="s">
        <v>4116</v>
      </c>
      <c r="B1026" s="2" t="s">
        <v>3998</v>
      </c>
      <c r="C1026" s="9">
        <v>2021</v>
      </c>
      <c r="D1026" s="2" t="s">
        <v>3997</v>
      </c>
      <c r="E1026" s="2" t="s">
        <v>2915</v>
      </c>
      <c r="F1026" s="2" t="s">
        <v>4002</v>
      </c>
      <c r="G1026" s="2" t="str">
        <f>"01452134"</f>
        <v>01452134</v>
      </c>
      <c r="I1026" s="2" t="str">
        <f>"20210501"</f>
        <v>20210501</v>
      </c>
      <c r="J1026" s="2">
        <v>115</v>
      </c>
      <c r="N1026" s="2" t="s">
        <v>3999</v>
      </c>
      <c r="O1026" s="2" t="s">
        <v>4000</v>
      </c>
      <c r="P1026" s="2" t="s">
        <v>2124</v>
      </c>
      <c r="Q1026" s="2" t="s">
        <v>1495</v>
      </c>
      <c r="R1026" s="2" t="s">
        <v>4001</v>
      </c>
      <c r="T1026" s="2" t="s">
        <v>4002</v>
      </c>
      <c r="U1026" s="2" t="s">
        <v>4003</v>
      </c>
    </row>
    <row r="1027" spans="1:70" s="2" customFormat="1" ht="13" x14ac:dyDescent="0.3">
      <c r="A1027" s="2" t="s">
        <v>1827</v>
      </c>
      <c r="B1027" s="2" t="s">
        <v>659</v>
      </c>
      <c r="C1027" s="10">
        <v>2021</v>
      </c>
      <c r="D1027" s="2" t="s">
        <v>658</v>
      </c>
      <c r="E1027" s="2" t="s">
        <v>660</v>
      </c>
      <c r="F1027" s="2" t="s">
        <v>662</v>
      </c>
      <c r="G1027" s="2" t="str">
        <f>"07787367"</f>
        <v>07787367</v>
      </c>
      <c r="I1027" s="2" t="str">
        <f>"6/8/2021"</f>
        <v>6/8/2021</v>
      </c>
      <c r="J1027" s="2">
        <v>79</v>
      </c>
      <c r="K1027" s="2">
        <v>1</v>
      </c>
      <c r="L1027" s="2">
        <v>1</v>
      </c>
      <c r="M1027" s="2">
        <v>7</v>
      </c>
      <c r="N1027" s="2">
        <v>150766716</v>
      </c>
      <c r="O1027" s="2" t="s">
        <v>661</v>
      </c>
      <c r="P1027" s="2" t="s">
        <v>557</v>
      </c>
      <c r="Q1027" s="2" t="s">
        <v>498</v>
      </c>
      <c r="U1027" s="2" t="s">
        <v>663</v>
      </c>
    </row>
    <row r="1028" spans="1:70" s="2" customFormat="1" ht="13" x14ac:dyDescent="0.3">
      <c r="A1028" s="2" t="s">
        <v>11404</v>
      </c>
      <c r="B1028" s="2" t="s">
        <v>8418</v>
      </c>
      <c r="C1028" s="9" t="s">
        <v>7891</v>
      </c>
      <c r="D1028" s="2" t="s">
        <v>6209</v>
      </c>
      <c r="E1028" s="2" t="s">
        <v>8419</v>
      </c>
      <c r="U1028" s="2" t="s">
        <v>7891</v>
      </c>
      <c r="V1028" s="2" t="s">
        <v>8420</v>
      </c>
      <c r="W1028" s="2" t="s">
        <v>7891</v>
      </c>
      <c r="X1028" s="2" t="s">
        <v>7891</v>
      </c>
      <c r="Y1028" s="2" t="s">
        <v>7891</v>
      </c>
      <c r="Z1028" s="2" t="s">
        <v>7891</v>
      </c>
      <c r="AA1028" s="2" t="s">
        <v>8421</v>
      </c>
      <c r="AB1028" s="2" t="s">
        <v>8422</v>
      </c>
      <c r="AC1028" s="2" t="s">
        <v>7891</v>
      </c>
      <c r="AD1028" s="2" t="s">
        <v>7891</v>
      </c>
      <c r="AE1028" s="2" t="s">
        <v>7891</v>
      </c>
      <c r="AF1028" s="2" t="s">
        <v>7891</v>
      </c>
      <c r="AG1028" s="2" t="s">
        <v>7891</v>
      </c>
      <c r="AH1028" s="2" t="s">
        <v>7891</v>
      </c>
      <c r="AI1028" s="2" t="s">
        <v>7891</v>
      </c>
      <c r="AJ1028" s="2" t="s">
        <v>7891</v>
      </c>
      <c r="AK1028" s="2" t="s">
        <v>7891</v>
      </c>
      <c r="AL1028" s="2" t="s">
        <v>7891</v>
      </c>
      <c r="AM1028" s="2" t="s">
        <v>7891</v>
      </c>
      <c r="AN1028" s="2" t="s">
        <v>7891</v>
      </c>
      <c r="AO1028" s="2" t="s">
        <v>8423</v>
      </c>
      <c r="AP1028" s="2" t="s">
        <v>7891</v>
      </c>
      <c r="AQ1028" s="2" t="s">
        <v>7891</v>
      </c>
      <c r="AR1028" s="2" t="s">
        <v>7891</v>
      </c>
      <c r="AS1028" s="2" t="s">
        <v>7891</v>
      </c>
      <c r="AT1028" s="2" t="s">
        <v>8424</v>
      </c>
      <c r="AU1028" s="2">
        <v>2022</v>
      </c>
      <c r="AV1028" s="2">
        <v>10</v>
      </c>
      <c r="AW1028" s="2" t="s">
        <v>7891</v>
      </c>
      <c r="AX1028" s="2" t="s">
        <v>7891</v>
      </c>
      <c r="AY1028" s="2" t="s">
        <v>7891</v>
      </c>
      <c r="AZ1028" s="2" t="s">
        <v>7891</v>
      </c>
      <c r="BA1028" s="2" t="s">
        <v>7891</v>
      </c>
      <c r="BB1028" s="2" t="s">
        <v>7891</v>
      </c>
      <c r="BC1028" s="2" t="s">
        <v>7891</v>
      </c>
      <c r="BD1028" s="2" t="s">
        <v>8425</v>
      </c>
      <c r="BE1028" s="2" t="s">
        <v>8426</v>
      </c>
      <c r="BF1028" s="2" t="s">
        <v>7891</v>
      </c>
      <c r="BG1028" s="2" t="s">
        <v>7891</v>
      </c>
      <c r="BH1028" s="2" t="s">
        <v>7891</v>
      </c>
      <c r="BI1028" s="2" t="s">
        <v>7891</v>
      </c>
      <c r="BJ1028" s="2" t="s">
        <v>7891</v>
      </c>
      <c r="BK1028" s="2" t="s">
        <v>7891</v>
      </c>
      <c r="BL1028" s="2" t="s">
        <v>7891</v>
      </c>
      <c r="BM1028" s="2">
        <v>35190788</v>
      </c>
      <c r="BN1028" s="2" t="s">
        <v>7891</v>
      </c>
      <c r="BO1028" s="2" t="s">
        <v>7891</v>
      </c>
      <c r="BP1028" s="2" t="s">
        <v>7891</v>
      </c>
      <c r="BQ1028" s="2" t="s">
        <v>7891</v>
      </c>
      <c r="BR1028" s="2" t="s">
        <v>8427</v>
      </c>
    </row>
    <row r="1029" spans="1:70" s="2" customFormat="1" ht="13" x14ac:dyDescent="0.3">
      <c r="A1029" s="2" t="s">
        <v>1922</v>
      </c>
      <c r="B1029" s="2" t="s">
        <v>1909</v>
      </c>
      <c r="C1029" s="10">
        <v>2020</v>
      </c>
      <c r="D1029" s="2" t="s">
        <v>1908</v>
      </c>
      <c r="E1029" s="2" t="s">
        <v>1910</v>
      </c>
      <c r="F1029" s="2" t="s">
        <v>1914</v>
      </c>
      <c r="G1029" s="2" t="str">
        <f>"12259594"</f>
        <v>12259594</v>
      </c>
      <c r="I1029" s="2" t="str">
        <f>"2020 Supplement"</f>
        <v>2020 Supplement</v>
      </c>
      <c r="J1029" s="2">
        <v>31</v>
      </c>
      <c r="L1029" s="2">
        <v>577</v>
      </c>
      <c r="M1029" s="2">
        <v>14</v>
      </c>
      <c r="N1029" s="2">
        <v>148771581</v>
      </c>
      <c r="O1029" s="2" t="s">
        <v>1911</v>
      </c>
      <c r="P1029" s="2" t="s">
        <v>1912</v>
      </c>
      <c r="Q1029" s="2" t="s">
        <v>740</v>
      </c>
      <c r="R1029" s="2" t="s">
        <v>1913</v>
      </c>
      <c r="U1029" s="2" t="s">
        <v>1915</v>
      </c>
    </row>
    <row r="1030" spans="1:70" s="2" customFormat="1" ht="13" x14ac:dyDescent="0.3">
      <c r="A1030" s="2" t="s">
        <v>6816</v>
      </c>
      <c r="B1030" s="2" t="s">
        <v>5165</v>
      </c>
      <c r="C1030" s="9">
        <v>2021</v>
      </c>
      <c r="D1030" s="2" t="s">
        <v>5164</v>
      </c>
      <c r="E1030" s="2" t="s">
        <v>5168</v>
      </c>
      <c r="G1030" s="2" t="s">
        <v>5166</v>
      </c>
      <c r="H1030" s="2" t="s">
        <v>5167</v>
      </c>
      <c r="K1030" s="11">
        <v>44497</v>
      </c>
      <c r="N1030" s="2" t="s">
        <v>5169</v>
      </c>
    </row>
    <row r="1031" spans="1:70" s="2" customFormat="1" ht="13" x14ac:dyDescent="0.3">
      <c r="A1031" s="2" t="s">
        <v>4116</v>
      </c>
      <c r="B1031" s="2" t="s">
        <v>2540</v>
      </c>
      <c r="C1031" s="9">
        <v>2020</v>
      </c>
      <c r="D1031" s="2" t="s">
        <v>2539</v>
      </c>
      <c r="E1031" s="2" t="s">
        <v>2066</v>
      </c>
      <c r="F1031" s="2" t="s">
        <v>2544</v>
      </c>
      <c r="G1031" s="2" t="str">
        <f>"16641078"</f>
        <v>16641078</v>
      </c>
      <c r="I1031" s="2" t="str">
        <f>"20201105"</f>
        <v>20201105</v>
      </c>
      <c r="J1031" s="2">
        <v>11</v>
      </c>
      <c r="N1031" s="2" t="s">
        <v>2541</v>
      </c>
      <c r="O1031" s="2" t="s">
        <v>2542</v>
      </c>
      <c r="P1031" s="2" t="s">
        <v>2069</v>
      </c>
      <c r="Q1031" s="2" t="s">
        <v>1495</v>
      </c>
      <c r="R1031" s="2" t="s">
        <v>2543</v>
      </c>
      <c r="T1031" s="2" t="s">
        <v>2544</v>
      </c>
      <c r="U1031" s="2" t="s">
        <v>2545</v>
      </c>
    </row>
    <row r="1032" spans="1:70" s="2" customFormat="1" ht="13" x14ac:dyDescent="0.3">
      <c r="A1032" s="2" t="s">
        <v>11404</v>
      </c>
      <c r="B1032" s="2" t="s">
        <v>9936</v>
      </c>
      <c r="C1032" s="9" t="s">
        <v>7891</v>
      </c>
      <c r="D1032" s="2" t="s">
        <v>9937</v>
      </c>
      <c r="E1032" s="2" t="s">
        <v>9938</v>
      </c>
      <c r="U1032" s="2" t="s">
        <v>7891</v>
      </c>
      <c r="V1032" s="2" t="s">
        <v>9939</v>
      </c>
      <c r="W1032" s="2" t="s">
        <v>7891</v>
      </c>
      <c r="X1032" s="2" t="s">
        <v>7891</v>
      </c>
      <c r="Y1032" s="2" t="s">
        <v>7891</v>
      </c>
      <c r="Z1032" s="2" t="s">
        <v>7891</v>
      </c>
      <c r="AA1032" s="2" t="s">
        <v>7891</v>
      </c>
      <c r="AB1032" s="2" t="s">
        <v>7891</v>
      </c>
      <c r="AC1032" s="2" t="s">
        <v>7891</v>
      </c>
      <c r="AD1032" s="2" t="s">
        <v>7891</v>
      </c>
      <c r="AE1032" s="2" t="s">
        <v>7891</v>
      </c>
      <c r="AF1032" s="2" t="s">
        <v>7891</v>
      </c>
      <c r="AG1032" s="2" t="s">
        <v>7891</v>
      </c>
      <c r="AH1032" s="2" t="s">
        <v>7891</v>
      </c>
      <c r="AI1032" s="2" t="s">
        <v>7891</v>
      </c>
      <c r="AJ1032" s="2" t="s">
        <v>7891</v>
      </c>
      <c r="AK1032" s="2" t="s">
        <v>7891</v>
      </c>
      <c r="AL1032" s="2" t="s">
        <v>7891</v>
      </c>
      <c r="AM1032" s="2" t="s">
        <v>7891</v>
      </c>
      <c r="AN1032" s="2" t="s">
        <v>7891</v>
      </c>
      <c r="AO1032" s="2" t="s">
        <v>9940</v>
      </c>
      <c r="AP1032" s="2" t="s">
        <v>9941</v>
      </c>
      <c r="AQ1032" s="2" t="s">
        <v>7891</v>
      </c>
      <c r="AR1032" s="2" t="s">
        <v>7891</v>
      </c>
      <c r="AS1032" s="2" t="s">
        <v>7891</v>
      </c>
      <c r="AT1032" s="2" t="s">
        <v>8125</v>
      </c>
      <c r="AU1032" s="2">
        <v>2021</v>
      </c>
      <c r="AV1032" s="2">
        <v>12</v>
      </c>
      <c r="AW1032" s="2">
        <v>2</v>
      </c>
      <c r="AX1032" s="2" t="s">
        <v>7891</v>
      </c>
      <c r="AY1032" s="2" t="s">
        <v>7891</v>
      </c>
      <c r="AZ1032" s="2" t="s">
        <v>8545</v>
      </c>
      <c r="BA1032" s="2" t="s">
        <v>7891</v>
      </c>
      <c r="BB1032" s="2">
        <v>186</v>
      </c>
      <c r="BC1032" s="2">
        <v>201</v>
      </c>
      <c r="BD1032" s="2" t="s">
        <v>7891</v>
      </c>
      <c r="BE1032" s="2" t="s">
        <v>9942</v>
      </c>
      <c r="BF1032" s="2" t="s">
        <v>7891</v>
      </c>
      <c r="BG1032" s="2" t="s">
        <v>7968</v>
      </c>
      <c r="BH1032" s="2" t="s">
        <v>7891</v>
      </c>
      <c r="BI1032" s="2" t="s">
        <v>7891</v>
      </c>
      <c r="BJ1032" s="2" t="s">
        <v>7891</v>
      </c>
      <c r="BK1032" s="2" t="s">
        <v>7891</v>
      </c>
      <c r="BL1032" s="2" t="s">
        <v>7891</v>
      </c>
      <c r="BM1032" s="2" t="s">
        <v>7891</v>
      </c>
      <c r="BN1032" s="2" t="s">
        <v>7891</v>
      </c>
      <c r="BO1032" s="2" t="s">
        <v>7891</v>
      </c>
      <c r="BP1032" s="2" t="s">
        <v>7891</v>
      </c>
      <c r="BQ1032" s="2" t="s">
        <v>7891</v>
      </c>
      <c r="BR1032" s="2" t="s">
        <v>9943</v>
      </c>
    </row>
    <row r="1033" spans="1:70" s="2" customFormat="1" ht="13" x14ac:dyDescent="0.3">
      <c r="A1033" s="2" t="s">
        <v>3936</v>
      </c>
      <c r="B1033" s="2" t="s">
        <v>3058</v>
      </c>
      <c r="C1033" s="9">
        <v>2020</v>
      </c>
      <c r="D1033" s="2" t="s">
        <v>3057</v>
      </c>
      <c r="E1033" s="2" t="s">
        <v>139</v>
      </c>
      <c r="F1033" s="2" t="s">
        <v>3061</v>
      </c>
      <c r="G1033" s="2" t="str">
        <f>"00332917"</f>
        <v>00332917</v>
      </c>
      <c r="I1033" s="2" t="str">
        <f>"20201116"</f>
        <v>20201116</v>
      </c>
      <c r="N1033" s="2" t="s">
        <v>3059</v>
      </c>
      <c r="O1033" s="2" t="s">
        <v>3060</v>
      </c>
      <c r="P1033" s="2" t="s">
        <v>466</v>
      </c>
      <c r="Q1033" s="2" t="s">
        <v>2054</v>
      </c>
      <c r="R1033" s="2" t="s">
        <v>2055</v>
      </c>
      <c r="T1033" s="2" t="s">
        <v>3061</v>
      </c>
      <c r="U1033" s="2" t="s">
        <v>3062</v>
      </c>
    </row>
    <row r="1034" spans="1:70" s="2" customFormat="1" ht="13" x14ac:dyDescent="0.3">
      <c r="A1034" s="2" t="s">
        <v>6816</v>
      </c>
      <c r="B1034" s="2" t="s">
        <v>5880</v>
      </c>
      <c r="C1034" s="9">
        <v>2022</v>
      </c>
      <c r="D1034" s="2" t="s">
        <v>5879</v>
      </c>
      <c r="E1034" s="2" t="s">
        <v>4848</v>
      </c>
      <c r="G1034" s="2" t="s">
        <v>5881</v>
      </c>
      <c r="H1034" s="2" t="s">
        <v>5882</v>
      </c>
      <c r="K1034" s="11">
        <v>44592</v>
      </c>
      <c r="N1034" s="2" t="s">
        <v>5883</v>
      </c>
    </row>
    <row r="1035" spans="1:70" s="2" customFormat="1" ht="13" x14ac:dyDescent="0.3">
      <c r="A1035" s="2" t="s">
        <v>6816</v>
      </c>
      <c r="B1035" s="2" t="s">
        <v>4452</v>
      </c>
      <c r="C1035" s="9">
        <v>2021</v>
      </c>
      <c r="D1035" s="2" t="s">
        <v>4451</v>
      </c>
      <c r="E1035" s="2" t="s">
        <v>4455</v>
      </c>
      <c r="G1035" s="2" t="s">
        <v>4453</v>
      </c>
      <c r="H1035" s="2" t="s">
        <v>4454</v>
      </c>
      <c r="K1035" s="11">
        <v>44277</v>
      </c>
      <c r="L1035" s="2" t="s">
        <v>4456</v>
      </c>
      <c r="N1035" s="2" t="s">
        <v>4457</v>
      </c>
    </row>
    <row r="1036" spans="1:70" s="2" customFormat="1" ht="13" x14ac:dyDescent="0.3">
      <c r="A1036" s="2" t="s">
        <v>6816</v>
      </c>
      <c r="B1036" s="2" t="s">
        <v>4826</v>
      </c>
      <c r="C1036" s="9">
        <v>2021</v>
      </c>
      <c r="D1036" s="2" t="s">
        <v>4825</v>
      </c>
      <c r="E1036" s="2" t="s">
        <v>4829</v>
      </c>
      <c r="G1036" s="2" t="s">
        <v>4827</v>
      </c>
      <c r="H1036" s="2" t="s">
        <v>4828</v>
      </c>
      <c r="K1036" s="11">
        <v>44379</v>
      </c>
      <c r="L1036" s="2" t="s">
        <v>4830</v>
      </c>
      <c r="N1036" s="2" t="s">
        <v>4831</v>
      </c>
    </row>
    <row r="1037" spans="1:70" s="2" customFormat="1" ht="13" x14ac:dyDescent="0.3">
      <c r="A1037" s="2" t="s">
        <v>6816</v>
      </c>
      <c r="B1037" s="2" t="s">
        <v>6482</v>
      </c>
      <c r="C1037" s="9">
        <v>2022</v>
      </c>
      <c r="D1037" s="2" t="s">
        <v>6481</v>
      </c>
      <c r="E1037" s="2" t="s">
        <v>6484</v>
      </c>
      <c r="G1037" s="2" t="s">
        <v>6483</v>
      </c>
      <c r="H1037" s="2" t="s">
        <v>5073</v>
      </c>
      <c r="K1037" s="11">
        <v>44666</v>
      </c>
      <c r="L1037" s="2" t="s">
        <v>6485</v>
      </c>
      <c r="N1037" s="2" t="s">
        <v>6486</v>
      </c>
    </row>
    <row r="1038" spans="1:70" s="2" customFormat="1" ht="13" x14ac:dyDescent="0.3">
      <c r="A1038" s="2" t="s">
        <v>6816</v>
      </c>
      <c r="B1038" s="2" t="s">
        <v>6198</v>
      </c>
      <c r="C1038" s="9">
        <v>2022</v>
      </c>
      <c r="D1038" s="2" t="s">
        <v>6197</v>
      </c>
      <c r="E1038" s="2" t="s">
        <v>4612</v>
      </c>
      <c r="G1038" s="2" t="s">
        <v>6199</v>
      </c>
      <c r="H1038" s="2" t="s">
        <v>6200</v>
      </c>
      <c r="K1038" s="11">
        <v>44692</v>
      </c>
      <c r="N1038" s="2" t="s">
        <v>6201</v>
      </c>
    </row>
    <row r="1039" spans="1:70" s="2" customFormat="1" ht="13" x14ac:dyDescent="0.3">
      <c r="A1039" s="2" t="s">
        <v>11404</v>
      </c>
      <c r="B1039" s="2" t="s">
        <v>9926</v>
      </c>
      <c r="C1039" s="9" t="s">
        <v>7891</v>
      </c>
      <c r="D1039" s="2" t="s">
        <v>9927</v>
      </c>
      <c r="E1039" s="2" t="s">
        <v>9928</v>
      </c>
      <c r="U1039" s="2" t="s">
        <v>7891</v>
      </c>
      <c r="V1039" s="2" t="s">
        <v>9929</v>
      </c>
      <c r="W1039" s="2" t="s">
        <v>7891</v>
      </c>
      <c r="X1039" s="2" t="s">
        <v>7891</v>
      </c>
      <c r="Y1039" s="2" t="s">
        <v>7891</v>
      </c>
      <c r="Z1039" s="2" t="s">
        <v>7891</v>
      </c>
      <c r="AA1039" s="2" t="s">
        <v>7891</v>
      </c>
      <c r="AB1039" s="2" t="s">
        <v>9930</v>
      </c>
      <c r="AC1039" s="2" t="s">
        <v>7891</v>
      </c>
      <c r="AD1039" s="2" t="s">
        <v>7891</v>
      </c>
      <c r="AE1039" s="2" t="s">
        <v>7891</v>
      </c>
      <c r="AF1039" s="2" t="s">
        <v>7891</v>
      </c>
      <c r="AG1039" s="2" t="s">
        <v>7891</v>
      </c>
      <c r="AH1039" s="2" t="s">
        <v>7891</v>
      </c>
      <c r="AI1039" s="2" t="s">
        <v>7891</v>
      </c>
      <c r="AJ1039" s="2" t="s">
        <v>7891</v>
      </c>
      <c r="AK1039" s="2" t="s">
        <v>7891</v>
      </c>
      <c r="AL1039" s="2" t="s">
        <v>7891</v>
      </c>
      <c r="AM1039" s="2" t="s">
        <v>7891</v>
      </c>
      <c r="AN1039" s="2" t="s">
        <v>7891</v>
      </c>
      <c r="AO1039" s="2" t="s">
        <v>9931</v>
      </c>
      <c r="AP1039" s="2" t="s">
        <v>9932</v>
      </c>
      <c r="AQ1039" s="2" t="s">
        <v>7891</v>
      </c>
      <c r="AR1039" s="2" t="s">
        <v>7891</v>
      </c>
      <c r="AS1039" s="2" t="s">
        <v>7891</v>
      </c>
      <c r="AT1039" s="2" t="s">
        <v>9933</v>
      </c>
      <c r="AU1039" s="2">
        <v>2021</v>
      </c>
      <c r="AV1039" s="2">
        <v>509</v>
      </c>
      <c r="AW1039" s="2" t="s">
        <v>7891</v>
      </c>
      <c r="AX1039" s="2" t="s">
        <v>7891</v>
      </c>
      <c r="AY1039" s="2" t="s">
        <v>7891</v>
      </c>
      <c r="AZ1039" s="2" t="s">
        <v>7891</v>
      </c>
      <c r="BA1039" s="2" t="s">
        <v>7891</v>
      </c>
      <c r="BB1039" s="2">
        <v>26</v>
      </c>
      <c r="BC1039" s="2">
        <v>38</v>
      </c>
      <c r="BD1039" s="2" t="s">
        <v>7891</v>
      </c>
      <c r="BE1039" s="2" t="s">
        <v>9934</v>
      </c>
      <c r="BF1039" s="2" t="s">
        <v>7891</v>
      </c>
      <c r="BG1039" s="2" t="s">
        <v>7968</v>
      </c>
      <c r="BH1039" s="2" t="s">
        <v>7891</v>
      </c>
      <c r="BI1039" s="2" t="s">
        <v>7891</v>
      </c>
      <c r="BJ1039" s="2" t="s">
        <v>7891</v>
      </c>
      <c r="BK1039" s="2" t="s">
        <v>7891</v>
      </c>
      <c r="BL1039" s="2" t="s">
        <v>7891</v>
      </c>
      <c r="BM1039" s="2">
        <v>33819529</v>
      </c>
      <c r="BN1039" s="2" t="s">
        <v>7891</v>
      </c>
      <c r="BO1039" s="2" t="s">
        <v>7891</v>
      </c>
      <c r="BP1039" s="2" t="s">
        <v>7891</v>
      </c>
      <c r="BQ1039" s="2" t="s">
        <v>7891</v>
      </c>
      <c r="BR1039" s="2" t="s">
        <v>9935</v>
      </c>
    </row>
    <row r="1040" spans="1:70" s="2" customFormat="1" ht="13" x14ac:dyDescent="0.3">
      <c r="A1040" s="2" t="s">
        <v>1827</v>
      </c>
      <c r="B1040" s="2" t="s">
        <v>652</v>
      </c>
      <c r="C1040" s="10">
        <v>2022</v>
      </c>
      <c r="D1040" s="2" t="s">
        <v>651</v>
      </c>
      <c r="E1040" s="2" t="s">
        <v>592</v>
      </c>
      <c r="F1040" s="2" t="s">
        <v>656</v>
      </c>
      <c r="G1040" s="2" t="str">
        <f>"01650327"</f>
        <v>01650327</v>
      </c>
      <c r="I1040" s="2" t="str">
        <f>"Feb2022:Part A"</f>
        <v>Feb2022:Part A</v>
      </c>
      <c r="J1040" s="2">
        <v>298</v>
      </c>
      <c r="L1040" s="2">
        <v>357</v>
      </c>
      <c r="M1040" s="2">
        <v>7</v>
      </c>
      <c r="N1040" s="2">
        <v>153867191</v>
      </c>
      <c r="O1040" s="2" t="s">
        <v>653</v>
      </c>
      <c r="P1040" s="2" t="s">
        <v>449</v>
      </c>
      <c r="Q1040" s="2" t="s">
        <v>654</v>
      </c>
      <c r="R1040" s="2" t="s">
        <v>655</v>
      </c>
      <c r="U1040" s="2" t="s">
        <v>657</v>
      </c>
    </row>
    <row r="1041" spans="1:70" s="2" customFormat="1" ht="13" x14ac:dyDescent="0.3">
      <c r="A1041" s="2" t="s">
        <v>3856</v>
      </c>
      <c r="B1041" s="2" t="s">
        <v>3235</v>
      </c>
      <c r="C1041" s="9">
        <v>2021</v>
      </c>
      <c r="D1041" s="2" t="s">
        <v>3234</v>
      </c>
      <c r="E1041" s="2" t="s">
        <v>2502</v>
      </c>
      <c r="F1041" s="2" t="s">
        <v>3239</v>
      </c>
      <c r="G1041" s="2" t="str">
        <f>"03064530"</f>
        <v>03064530</v>
      </c>
      <c r="I1041" s="2" t="str">
        <f>"20211101"</f>
        <v>20211101</v>
      </c>
      <c r="J1041" s="2">
        <v>133</v>
      </c>
      <c r="N1041" s="2" t="s">
        <v>3236</v>
      </c>
      <c r="O1041" s="2" t="s">
        <v>3237</v>
      </c>
      <c r="P1041" s="2" t="s">
        <v>2124</v>
      </c>
      <c r="Q1041" s="2" t="s">
        <v>1495</v>
      </c>
      <c r="R1041" s="2" t="s">
        <v>3238</v>
      </c>
      <c r="T1041" s="2" t="s">
        <v>3239</v>
      </c>
      <c r="U1041" s="2" t="s">
        <v>3240</v>
      </c>
    </row>
    <row r="1042" spans="1:70" s="2" customFormat="1" ht="13" x14ac:dyDescent="0.3">
      <c r="A1042" s="2" t="s">
        <v>7744</v>
      </c>
      <c r="B1042" s="2" t="s">
        <v>7740</v>
      </c>
      <c r="C1042" s="9">
        <v>2021</v>
      </c>
      <c r="D1042" s="2" t="s">
        <v>7073</v>
      </c>
      <c r="E1042" s="2" t="s">
        <v>7741</v>
      </c>
      <c r="G1042" s="2">
        <v>60</v>
      </c>
      <c r="H1042" s="2">
        <v>12</v>
      </c>
      <c r="J1042" s="2">
        <v>6639</v>
      </c>
      <c r="K1042" s="2">
        <v>6645</v>
      </c>
      <c r="M1042" s="2">
        <v>5</v>
      </c>
      <c r="N1042" s="2" t="s">
        <v>7077</v>
      </c>
      <c r="O1042" s="2" t="s">
        <v>7742</v>
      </c>
      <c r="P1042" s="2" t="s">
        <v>467</v>
      </c>
      <c r="Q1042" s="2" t="s">
        <v>7218</v>
      </c>
      <c r="S1042" s="2" t="s">
        <v>7219</v>
      </c>
      <c r="T1042" s="2" t="s">
        <v>7743</v>
      </c>
    </row>
    <row r="1043" spans="1:70" s="2" customFormat="1" ht="13" x14ac:dyDescent="0.3">
      <c r="A1043" s="2" t="s">
        <v>4086</v>
      </c>
      <c r="B1043" s="2" t="s">
        <v>1676</v>
      </c>
      <c r="C1043" s="9">
        <v>2022</v>
      </c>
      <c r="D1043" s="2" t="s">
        <v>1675</v>
      </c>
      <c r="E1043" s="2" t="s">
        <v>592</v>
      </c>
      <c r="F1043" s="2" t="s">
        <v>3687</v>
      </c>
      <c r="G1043" s="2" t="str">
        <f>"01650327"</f>
        <v>01650327</v>
      </c>
      <c r="I1043" s="2" t="str">
        <f>"20220415"</f>
        <v>20220415</v>
      </c>
      <c r="J1043" s="2">
        <v>303</v>
      </c>
      <c r="L1043" s="2">
        <v>74</v>
      </c>
      <c r="M1043" s="2">
        <v>8</v>
      </c>
      <c r="N1043" s="2" t="s">
        <v>3685</v>
      </c>
      <c r="O1043" s="2" t="s">
        <v>1677</v>
      </c>
      <c r="P1043" s="2" t="s">
        <v>2124</v>
      </c>
      <c r="Q1043" s="2" t="s">
        <v>1495</v>
      </c>
      <c r="R1043" s="2" t="s">
        <v>3686</v>
      </c>
      <c r="T1043" s="2" t="s">
        <v>3687</v>
      </c>
      <c r="U1043" s="2" t="s">
        <v>3688</v>
      </c>
    </row>
    <row r="1044" spans="1:70" s="2" customFormat="1" ht="13" x14ac:dyDescent="0.3">
      <c r="A1044" s="2" t="s">
        <v>11404</v>
      </c>
      <c r="B1044" s="2" t="s">
        <v>10771</v>
      </c>
      <c r="C1044" s="9" t="s">
        <v>7891</v>
      </c>
      <c r="D1044" s="2" t="s">
        <v>10772</v>
      </c>
      <c r="E1044" s="2" t="s">
        <v>10773</v>
      </c>
      <c r="U1044" s="2" t="s">
        <v>7891</v>
      </c>
      <c r="V1044" s="2" t="s">
        <v>10774</v>
      </c>
      <c r="W1044" s="2" t="s">
        <v>7891</v>
      </c>
      <c r="X1044" s="2" t="s">
        <v>7891</v>
      </c>
      <c r="Y1044" s="2" t="s">
        <v>7891</v>
      </c>
      <c r="Z1044" s="2" t="s">
        <v>7891</v>
      </c>
      <c r="AA1044" s="2" t="s">
        <v>7891</v>
      </c>
      <c r="AB1044" s="2" t="s">
        <v>7891</v>
      </c>
      <c r="AC1044" s="2" t="s">
        <v>7891</v>
      </c>
      <c r="AD1044" s="2" t="s">
        <v>7891</v>
      </c>
      <c r="AE1044" s="2" t="s">
        <v>7891</v>
      </c>
      <c r="AF1044" s="2" t="s">
        <v>7891</v>
      </c>
      <c r="AG1044" s="2" t="s">
        <v>7891</v>
      </c>
      <c r="AH1044" s="2" t="s">
        <v>7891</v>
      </c>
      <c r="AI1044" s="2" t="s">
        <v>7891</v>
      </c>
      <c r="AJ1044" s="2" t="s">
        <v>7891</v>
      </c>
      <c r="AK1044" s="2" t="s">
        <v>7891</v>
      </c>
      <c r="AL1044" s="2" t="s">
        <v>7891</v>
      </c>
      <c r="AM1044" s="2" t="s">
        <v>7891</v>
      </c>
      <c r="AN1044" s="2" t="s">
        <v>7891</v>
      </c>
      <c r="AO1044" s="2" t="s">
        <v>10775</v>
      </c>
      <c r="AP1044" s="2" t="s">
        <v>10776</v>
      </c>
      <c r="AQ1044" s="2" t="s">
        <v>7891</v>
      </c>
      <c r="AR1044" s="2" t="s">
        <v>7891</v>
      </c>
      <c r="AS1044" s="2" t="s">
        <v>7891</v>
      </c>
      <c r="AT1044" s="2" t="s">
        <v>7891</v>
      </c>
      <c r="AU1044" s="2">
        <v>2021</v>
      </c>
      <c r="AV1044" s="2">
        <v>67</v>
      </c>
      <c r="AW1044" s="2">
        <v>4</v>
      </c>
      <c r="AX1044" s="2" t="s">
        <v>7891</v>
      </c>
      <c r="AY1044" s="2" t="s">
        <v>7891</v>
      </c>
      <c r="AZ1044" s="2" t="s">
        <v>7891</v>
      </c>
      <c r="BA1044" s="2" t="s">
        <v>7891</v>
      </c>
      <c r="BB1044" s="2">
        <v>232</v>
      </c>
      <c r="BC1044" s="2">
        <v>238</v>
      </c>
      <c r="BD1044" s="2" t="s">
        <v>7891</v>
      </c>
      <c r="BE1044" s="2" t="s">
        <v>10777</v>
      </c>
      <c r="BF1044" s="2" t="s">
        <v>7891</v>
      </c>
      <c r="BG1044" s="2" t="s">
        <v>7891</v>
      </c>
      <c r="BH1044" s="2" t="s">
        <v>7891</v>
      </c>
      <c r="BI1044" s="2" t="s">
        <v>7891</v>
      </c>
      <c r="BJ1044" s="2" t="s">
        <v>7891</v>
      </c>
      <c r="BK1044" s="2" t="s">
        <v>7891</v>
      </c>
      <c r="BL1044" s="2" t="s">
        <v>7891</v>
      </c>
      <c r="BM1044" s="2" t="s">
        <v>7891</v>
      </c>
      <c r="BN1044" s="2" t="s">
        <v>7891</v>
      </c>
      <c r="BO1044" s="2" t="s">
        <v>7891</v>
      </c>
      <c r="BP1044" s="2" t="s">
        <v>7891</v>
      </c>
      <c r="BQ1044" s="2" t="s">
        <v>7891</v>
      </c>
      <c r="BR1044" s="2" t="s">
        <v>10778</v>
      </c>
    </row>
    <row r="1045" spans="1:70" s="2" customFormat="1" ht="13" x14ac:dyDescent="0.3">
      <c r="A1045" s="2" t="s">
        <v>6816</v>
      </c>
      <c r="B1045" s="2" t="s">
        <v>6315</v>
      </c>
      <c r="C1045" s="9">
        <v>2022</v>
      </c>
      <c r="D1045" s="2" t="s">
        <v>6314</v>
      </c>
      <c r="E1045" s="2" t="s">
        <v>4892</v>
      </c>
      <c r="G1045" s="2" t="s">
        <v>6316</v>
      </c>
      <c r="H1045" s="2" t="s">
        <v>6317</v>
      </c>
      <c r="K1045" s="11">
        <v>44666</v>
      </c>
      <c r="L1045" s="2" t="s">
        <v>6318</v>
      </c>
      <c r="N1045" s="2" t="s">
        <v>6319</v>
      </c>
    </row>
    <row r="1046" spans="1:70" s="2" customFormat="1" ht="13" x14ac:dyDescent="0.3">
      <c r="A1046" s="2" t="s">
        <v>6816</v>
      </c>
      <c r="B1046" s="2" t="s">
        <v>5485</v>
      </c>
      <c r="C1046" s="9">
        <v>2021</v>
      </c>
      <c r="D1046" s="2" t="s">
        <v>5484</v>
      </c>
      <c r="E1046" s="2" t="s">
        <v>4240</v>
      </c>
      <c r="G1046" s="2" t="s">
        <v>5486</v>
      </c>
      <c r="H1046" s="2" t="s">
        <v>5487</v>
      </c>
      <c r="K1046" s="11">
        <v>44487</v>
      </c>
      <c r="L1046" s="2" t="s">
        <v>5488</v>
      </c>
      <c r="N1046" s="2" t="s">
        <v>5489</v>
      </c>
    </row>
    <row r="1047" spans="1:70" s="2" customFormat="1" ht="13" x14ac:dyDescent="0.3">
      <c r="A1047" s="2" t="s">
        <v>6816</v>
      </c>
      <c r="B1047" s="2" t="s">
        <v>4954</v>
      </c>
      <c r="C1047" s="9">
        <v>2021</v>
      </c>
      <c r="D1047" s="2" t="s">
        <v>4953</v>
      </c>
      <c r="E1047" s="2" t="s">
        <v>4957</v>
      </c>
      <c r="G1047" s="2" t="s">
        <v>4955</v>
      </c>
      <c r="H1047" s="2" t="s">
        <v>4956</v>
      </c>
      <c r="K1047" s="11">
        <v>44202</v>
      </c>
      <c r="N1047" s="2" t="s">
        <v>4958</v>
      </c>
    </row>
    <row r="1048" spans="1:70" s="2" customFormat="1" ht="13" x14ac:dyDescent="0.3">
      <c r="A1048" s="2" t="s">
        <v>4116</v>
      </c>
      <c r="B1048" s="2" t="s">
        <v>1986</v>
      </c>
      <c r="C1048" s="9">
        <v>2022</v>
      </c>
      <c r="D1048" s="2" t="s">
        <v>1985</v>
      </c>
      <c r="E1048" s="2" t="s">
        <v>592</v>
      </c>
      <c r="F1048" s="2" t="s">
        <v>3947</v>
      </c>
      <c r="G1048" s="2" t="str">
        <f>"01650327"</f>
        <v>01650327</v>
      </c>
      <c r="I1048" s="2" t="str">
        <f>"20220215"</f>
        <v>20220215</v>
      </c>
      <c r="J1048" s="2">
        <v>299</v>
      </c>
      <c r="L1048" s="2">
        <v>256</v>
      </c>
      <c r="M1048" s="2">
        <v>8</v>
      </c>
      <c r="N1048" s="2" t="s">
        <v>3945</v>
      </c>
      <c r="O1048" s="2" t="s">
        <v>1987</v>
      </c>
      <c r="P1048" s="2" t="s">
        <v>2124</v>
      </c>
      <c r="Q1048" s="2" t="s">
        <v>1495</v>
      </c>
      <c r="R1048" s="2" t="s">
        <v>3946</v>
      </c>
      <c r="T1048" s="2" t="s">
        <v>3947</v>
      </c>
      <c r="U1048" s="2" t="s">
        <v>3948</v>
      </c>
    </row>
    <row r="1049" spans="1:70" s="2" customFormat="1" ht="13" x14ac:dyDescent="0.3">
      <c r="A1049" s="2" t="s">
        <v>4116</v>
      </c>
      <c r="B1049" s="2" t="s">
        <v>591</v>
      </c>
      <c r="C1049" s="9">
        <v>2021</v>
      </c>
      <c r="D1049" s="2" t="s">
        <v>590</v>
      </c>
      <c r="E1049" s="2" t="s">
        <v>592</v>
      </c>
      <c r="F1049" s="2" t="s">
        <v>2253</v>
      </c>
      <c r="G1049" s="2" t="str">
        <f>"01650327"</f>
        <v>01650327</v>
      </c>
      <c r="I1049" s="2" t="str">
        <f>"20210415"</f>
        <v>20210415</v>
      </c>
      <c r="J1049" s="2">
        <v>285</v>
      </c>
      <c r="L1049" s="2">
        <v>144</v>
      </c>
      <c r="M1049" s="2">
        <v>8</v>
      </c>
      <c r="N1049" s="2" t="s">
        <v>2251</v>
      </c>
      <c r="O1049" s="2" t="s">
        <v>593</v>
      </c>
      <c r="P1049" s="2" t="s">
        <v>2124</v>
      </c>
      <c r="Q1049" s="2" t="s">
        <v>1495</v>
      </c>
      <c r="R1049" s="2" t="s">
        <v>2252</v>
      </c>
      <c r="T1049" s="2" t="s">
        <v>2253</v>
      </c>
      <c r="U1049" s="2" t="s">
        <v>2254</v>
      </c>
    </row>
    <row r="1050" spans="1:70" s="2" customFormat="1" ht="13" x14ac:dyDescent="0.3">
      <c r="A1050" s="2" t="s">
        <v>11404</v>
      </c>
      <c r="B1050" s="2" t="s">
        <v>10779</v>
      </c>
      <c r="C1050" s="9" t="s">
        <v>7891</v>
      </c>
      <c r="D1050" s="2" t="s">
        <v>10780</v>
      </c>
      <c r="E1050" s="2" t="s">
        <v>10781</v>
      </c>
      <c r="U1050" s="2" t="s">
        <v>7891</v>
      </c>
      <c r="V1050" s="2" t="s">
        <v>10782</v>
      </c>
      <c r="W1050" s="2" t="s">
        <v>7891</v>
      </c>
      <c r="X1050" s="2" t="s">
        <v>7891</v>
      </c>
      <c r="Y1050" s="2" t="s">
        <v>7891</v>
      </c>
      <c r="Z1050" s="2" t="s">
        <v>7891</v>
      </c>
      <c r="AA1050" s="2" t="s">
        <v>7891</v>
      </c>
      <c r="AB1050" s="2" t="s">
        <v>7891</v>
      </c>
      <c r="AC1050" s="2" t="s">
        <v>7891</v>
      </c>
      <c r="AD1050" s="2" t="s">
        <v>7891</v>
      </c>
      <c r="AE1050" s="2" t="s">
        <v>7891</v>
      </c>
      <c r="AF1050" s="2" t="s">
        <v>7891</v>
      </c>
      <c r="AG1050" s="2" t="s">
        <v>7891</v>
      </c>
      <c r="AH1050" s="2" t="s">
        <v>7891</v>
      </c>
      <c r="AI1050" s="2" t="s">
        <v>7891</v>
      </c>
      <c r="AJ1050" s="2" t="s">
        <v>7891</v>
      </c>
      <c r="AK1050" s="2" t="s">
        <v>7891</v>
      </c>
      <c r="AL1050" s="2" t="s">
        <v>7891</v>
      </c>
      <c r="AM1050" s="2" t="s">
        <v>7891</v>
      </c>
      <c r="AN1050" s="2" t="s">
        <v>7891</v>
      </c>
      <c r="AO1050" s="2" t="s">
        <v>10783</v>
      </c>
      <c r="AP1050" s="2" t="s">
        <v>10784</v>
      </c>
      <c r="AQ1050" s="2" t="s">
        <v>10785</v>
      </c>
      <c r="AR1050" s="2" t="s">
        <v>7891</v>
      </c>
      <c r="AS1050" s="2" t="s">
        <v>7891</v>
      </c>
      <c r="AT1050" s="2" t="s">
        <v>7891</v>
      </c>
      <c r="AU1050" s="2">
        <v>2021</v>
      </c>
      <c r="AV1050" s="2">
        <v>12278</v>
      </c>
      <c r="AW1050" s="2" t="s">
        <v>7891</v>
      </c>
      <c r="AX1050" s="2" t="s">
        <v>7891</v>
      </c>
      <c r="AY1050" s="2" t="s">
        <v>7891</v>
      </c>
      <c r="AZ1050" s="2" t="s">
        <v>7891</v>
      </c>
      <c r="BA1050" s="2" t="s">
        <v>7891</v>
      </c>
      <c r="BB1050" s="2">
        <v>408</v>
      </c>
      <c r="BC1050" s="2">
        <v>420</v>
      </c>
      <c r="BD1050" s="2" t="s">
        <v>7891</v>
      </c>
      <c r="BE1050" s="2" t="s">
        <v>10786</v>
      </c>
      <c r="BF1050" s="2" t="s">
        <v>7891</v>
      </c>
      <c r="BG1050" s="2" t="s">
        <v>7891</v>
      </c>
      <c r="BH1050" s="2" t="s">
        <v>7891</v>
      </c>
      <c r="BI1050" s="2" t="s">
        <v>7891</v>
      </c>
      <c r="BJ1050" s="2" t="s">
        <v>7891</v>
      </c>
      <c r="BK1050" s="2" t="s">
        <v>7891</v>
      </c>
      <c r="BL1050" s="2" t="s">
        <v>7891</v>
      </c>
      <c r="BM1050" s="2" t="s">
        <v>7891</v>
      </c>
      <c r="BN1050" s="2" t="s">
        <v>7891</v>
      </c>
      <c r="BO1050" s="2" t="s">
        <v>7891</v>
      </c>
      <c r="BP1050" s="2" t="s">
        <v>7891</v>
      </c>
      <c r="BQ1050" s="2" t="s">
        <v>7891</v>
      </c>
      <c r="BR1050" s="2" t="s">
        <v>10787</v>
      </c>
    </row>
    <row r="1051" spans="1:70" s="2" customFormat="1" ht="13" x14ac:dyDescent="0.3">
      <c r="A1051" s="2" t="s">
        <v>11404</v>
      </c>
      <c r="B1051" s="2" t="s">
        <v>8039</v>
      </c>
      <c r="C1051" s="9" t="s">
        <v>7891</v>
      </c>
      <c r="D1051" s="2" t="s">
        <v>8040</v>
      </c>
      <c r="E1051" s="2" t="s">
        <v>8041</v>
      </c>
      <c r="U1051" s="2" t="s">
        <v>7891</v>
      </c>
      <c r="V1051" s="2" t="s">
        <v>8042</v>
      </c>
      <c r="W1051" s="2" t="s">
        <v>7891</v>
      </c>
      <c r="X1051" s="2" t="s">
        <v>7891</v>
      </c>
      <c r="Y1051" s="2" t="s">
        <v>7891</v>
      </c>
      <c r="Z1051" s="2" t="s">
        <v>7891</v>
      </c>
      <c r="AA1051" s="2" t="s">
        <v>7891</v>
      </c>
      <c r="AB1051" s="2" t="s">
        <v>7891</v>
      </c>
      <c r="AC1051" s="2" t="s">
        <v>7891</v>
      </c>
      <c r="AD1051" s="2" t="s">
        <v>7891</v>
      </c>
      <c r="AE1051" s="2" t="s">
        <v>7891</v>
      </c>
      <c r="AF1051" s="2" t="s">
        <v>7891</v>
      </c>
      <c r="AG1051" s="2" t="s">
        <v>7891</v>
      </c>
      <c r="AH1051" s="2" t="s">
        <v>7891</v>
      </c>
      <c r="AI1051" s="2" t="s">
        <v>7891</v>
      </c>
      <c r="AJ1051" s="2" t="s">
        <v>7891</v>
      </c>
      <c r="AK1051" s="2" t="s">
        <v>7891</v>
      </c>
      <c r="AL1051" s="2" t="s">
        <v>7891</v>
      </c>
      <c r="AM1051" s="2" t="s">
        <v>7891</v>
      </c>
      <c r="AN1051" s="2" t="s">
        <v>7891</v>
      </c>
      <c r="AO1051" s="2" t="s">
        <v>8043</v>
      </c>
      <c r="AP1051" s="2" t="s">
        <v>8044</v>
      </c>
      <c r="AQ1051" s="2" t="s">
        <v>7891</v>
      </c>
      <c r="AR1051" s="2" t="s">
        <v>7891</v>
      </c>
      <c r="AS1051" s="2" t="s">
        <v>7891</v>
      </c>
      <c r="AT1051" s="2" t="s">
        <v>7891</v>
      </c>
      <c r="AU1051" s="2" t="s">
        <v>7891</v>
      </c>
      <c r="AV1051" s="2" t="s">
        <v>7891</v>
      </c>
      <c r="AW1051" s="2" t="s">
        <v>7891</v>
      </c>
      <c r="AX1051" s="2" t="s">
        <v>7891</v>
      </c>
      <c r="AY1051" s="2" t="s">
        <v>7891</v>
      </c>
      <c r="AZ1051" s="2" t="s">
        <v>7891</v>
      </c>
      <c r="BA1051" s="2" t="s">
        <v>7891</v>
      </c>
      <c r="BB1051" s="2" t="s">
        <v>7891</v>
      </c>
      <c r="BC1051" s="2" t="s">
        <v>7891</v>
      </c>
      <c r="BD1051" s="2" t="s">
        <v>7891</v>
      </c>
      <c r="BE1051" s="2" t="s">
        <v>8045</v>
      </c>
      <c r="BF1051" s="2" t="s">
        <v>7891</v>
      </c>
      <c r="BG1051" s="2" t="s">
        <v>7901</v>
      </c>
      <c r="BH1051" s="2" t="s">
        <v>7891</v>
      </c>
      <c r="BI1051" s="2" t="s">
        <v>7891</v>
      </c>
      <c r="BJ1051" s="2" t="s">
        <v>7891</v>
      </c>
      <c r="BK1051" s="2" t="s">
        <v>7891</v>
      </c>
      <c r="BL1051" s="2" t="s">
        <v>7891</v>
      </c>
      <c r="BM1051" s="2">
        <v>35538212</v>
      </c>
      <c r="BN1051" s="2" t="s">
        <v>7891</v>
      </c>
      <c r="BO1051" s="2" t="s">
        <v>7891</v>
      </c>
      <c r="BP1051" s="2" t="s">
        <v>7891</v>
      </c>
      <c r="BQ1051" s="2" t="s">
        <v>7891</v>
      </c>
      <c r="BR1051" s="2" t="s">
        <v>8046</v>
      </c>
    </row>
    <row r="1052" spans="1:70" s="2" customFormat="1" ht="13" x14ac:dyDescent="0.3">
      <c r="A1052" s="2" t="s">
        <v>3856</v>
      </c>
      <c r="B1052" s="2" t="s">
        <v>2590</v>
      </c>
      <c r="C1052" s="9">
        <v>2022</v>
      </c>
      <c r="D1052" s="2" t="s">
        <v>2589</v>
      </c>
      <c r="E1052" s="2" t="s">
        <v>2331</v>
      </c>
      <c r="F1052" s="2" t="s">
        <v>2593</v>
      </c>
      <c r="G1052" s="2" t="str">
        <f>"00472891"</f>
        <v>00472891</v>
      </c>
      <c r="I1052" s="2" t="str">
        <f>"20220514"</f>
        <v>20220514</v>
      </c>
      <c r="N1052" s="2" t="s">
        <v>2591</v>
      </c>
      <c r="O1052" s="2" t="s">
        <v>2592</v>
      </c>
      <c r="P1052" s="2" t="s">
        <v>2108</v>
      </c>
      <c r="Q1052" s="2" t="s">
        <v>2054</v>
      </c>
      <c r="R1052" s="2" t="s">
        <v>2055</v>
      </c>
      <c r="T1052" s="2" t="s">
        <v>2593</v>
      </c>
      <c r="U1052" s="2" t="s">
        <v>2594</v>
      </c>
    </row>
    <row r="1053" spans="1:70" s="2" customFormat="1" ht="13" x14ac:dyDescent="0.3">
      <c r="A1053" s="2" t="s">
        <v>6816</v>
      </c>
      <c r="B1053" s="2" t="s">
        <v>5411</v>
      </c>
      <c r="C1053" s="9">
        <v>2021</v>
      </c>
      <c r="D1053" s="2" t="s">
        <v>5410</v>
      </c>
      <c r="E1053" s="2" t="s">
        <v>4137</v>
      </c>
      <c r="G1053" s="2" t="s">
        <v>5412</v>
      </c>
      <c r="H1053" s="2" t="s">
        <v>5413</v>
      </c>
      <c r="K1053" s="11">
        <v>44239</v>
      </c>
      <c r="L1053" s="2" t="s">
        <v>5414</v>
      </c>
      <c r="N1053" s="2" t="s">
        <v>5415</v>
      </c>
    </row>
    <row r="1054" spans="1:70" s="2" customFormat="1" ht="13" x14ac:dyDescent="0.3">
      <c r="A1054" s="2" t="s">
        <v>6816</v>
      </c>
      <c r="B1054" s="2" t="s">
        <v>4663</v>
      </c>
      <c r="C1054" s="9">
        <v>2021</v>
      </c>
      <c r="D1054" s="2" t="s">
        <v>4662</v>
      </c>
      <c r="E1054" s="2" t="s">
        <v>4666</v>
      </c>
      <c r="G1054" s="2" t="s">
        <v>4664</v>
      </c>
      <c r="H1054" s="2" t="s">
        <v>4665</v>
      </c>
      <c r="K1054" s="11">
        <v>44135</v>
      </c>
      <c r="N1054" s="2" t="s">
        <v>4667</v>
      </c>
    </row>
    <row r="1055" spans="1:70" s="2" customFormat="1" ht="13" x14ac:dyDescent="0.3">
      <c r="A1055" s="2" t="s">
        <v>6816</v>
      </c>
      <c r="B1055" s="2" t="s">
        <v>6618</v>
      </c>
      <c r="C1055" s="9">
        <v>2022</v>
      </c>
      <c r="D1055" s="2" t="s">
        <v>6617</v>
      </c>
      <c r="E1055" s="2" t="s">
        <v>4903</v>
      </c>
      <c r="G1055" s="2" t="s">
        <v>6619</v>
      </c>
      <c r="H1055" s="2" t="s">
        <v>6620</v>
      </c>
      <c r="K1055" s="11">
        <v>44620</v>
      </c>
      <c r="N1055" s="2" t="s">
        <v>6621</v>
      </c>
    </row>
    <row r="1056" spans="1:70" s="2" customFormat="1" ht="13" x14ac:dyDescent="0.3">
      <c r="A1056" s="2" t="s">
        <v>11410</v>
      </c>
      <c r="B1056" s="2" t="s">
        <v>9775</v>
      </c>
      <c r="C1056" s="9" t="s">
        <v>7891</v>
      </c>
      <c r="D1056" s="2" t="s">
        <v>4479</v>
      </c>
      <c r="E1056" s="2" t="s">
        <v>8255</v>
      </c>
      <c r="U1056" s="2" t="s">
        <v>7891</v>
      </c>
      <c r="V1056" s="2" t="s">
        <v>9776</v>
      </c>
      <c r="W1056" s="2" t="s">
        <v>7891</v>
      </c>
      <c r="X1056" s="2" t="s">
        <v>7891</v>
      </c>
      <c r="Y1056" s="2" t="s">
        <v>7891</v>
      </c>
      <c r="Z1056" s="2" t="s">
        <v>7891</v>
      </c>
      <c r="AA1056" s="2" t="s">
        <v>7891</v>
      </c>
      <c r="AB1056" s="2" t="s">
        <v>7891</v>
      </c>
      <c r="AC1056" s="2" t="s">
        <v>7891</v>
      </c>
      <c r="AD1056" s="2" t="s">
        <v>7891</v>
      </c>
      <c r="AE1056" s="2" t="s">
        <v>7891</v>
      </c>
      <c r="AF1056" s="2" t="s">
        <v>7891</v>
      </c>
      <c r="AG1056" s="2" t="s">
        <v>7891</v>
      </c>
      <c r="AH1056" s="2" t="s">
        <v>7891</v>
      </c>
      <c r="AI1056" s="2" t="s">
        <v>7891</v>
      </c>
      <c r="AJ1056" s="2" t="s">
        <v>7891</v>
      </c>
      <c r="AK1056" s="2" t="s">
        <v>7891</v>
      </c>
      <c r="AL1056" s="2" t="s">
        <v>7891</v>
      </c>
      <c r="AM1056" s="2" t="s">
        <v>7891</v>
      </c>
      <c r="AN1056" s="2" t="s">
        <v>7891</v>
      </c>
      <c r="AO1056" s="2" t="s">
        <v>8259</v>
      </c>
      <c r="AP1056" s="2" t="s">
        <v>7891</v>
      </c>
      <c r="AQ1056" s="2" t="s">
        <v>7891</v>
      </c>
      <c r="AR1056" s="2" t="s">
        <v>7891</v>
      </c>
      <c r="AS1056" s="2" t="s">
        <v>7891</v>
      </c>
      <c r="AT1056" s="2" t="s">
        <v>9777</v>
      </c>
      <c r="AU1056" s="2">
        <v>2021</v>
      </c>
      <c r="AV1056" s="2">
        <v>12</v>
      </c>
      <c r="AW1056" s="2" t="s">
        <v>7891</v>
      </c>
      <c r="AX1056" s="2" t="s">
        <v>7891</v>
      </c>
      <c r="AY1056" s="2" t="s">
        <v>7891</v>
      </c>
      <c r="AZ1056" s="2" t="s">
        <v>7891</v>
      </c>
      <c r="BA1056" s="2" t="s">
        <v>7891</v>
      </c>
      <c r="BB1056" s="2" t="s">
        <v>7891</v>
      </c>
      <c r="BC1056" s="2" t="s">
        <v>7891</v>
      </c>
      <c r="BD1056" s="2">
        <v>671448</v>
      </c>
      <c r="BE1056" s="2" t="s">
        <v>4484</v>
      </c>
      <c r="BF1056" s="2" t="s">
        <v>7891</v>
      </c>
      <c r="BG1056" s="2" t="s">
        <v>7891</v>
      </c>
      <c r="BH1056" s="2" t="s">
        <v>7891</v>
      </c>
      <c r="BI1056" s="2" t="s">
        <v>7891</v>
      </c>
      <c r="BJ1056" s="2" t="s">
        <v>7891</v>
      </c>
      <c r="BK1056" s="2" t="s">
        <v>7891</v>
      </c>
      <c r="BL1056" s="2" t="s">
        <v>7891</v>
      </c>
      <c r="BM1056" s="2">
        <v>34122187</v>
      </c>
      <c r="BN1056" s="2" t="s">
        <v>7891</v>
      </c>
      <c r="BO1056" s="2" t="s">
        <v>7891</v>
      </c>
      <c r="BP1056" s="2" t="s">
        <v>7891</v>
      </c>
      <c r="BQ1056" s="2" t="s">
        <v>7891</v>
      </c>
      <c r="BR1056" s="2" t="s">
        <v>9778</v>
      </c>
    </row>
    <row r="1057" spans="1:29" s="2" customFormat="1" ht="13" x14ac:dyDescent="0.3">
      <c r="A1057" s="2" t="s">
        <v>1827</v>
      </c>
      <c r="B1057" s="2" t="s">
        <v>1813</v>
      </c>
      <c r="C1057" s="10" t="str">
        <f>"2021"</f>
        <v>2021</v>
      </c>
      <c r="D1057" s="2" t="s">
        <v>1812</v>
      </c>
      <c r="E1057" s="2" t="s">
        <v>1814</v>
      </c>
      <c r="F1057" s="2" t="s">
        <v>1817</v>
      </c>
      <c r="G1057" s="2" t="str">
        <f>"25419420"</f>
        <v>25419420</v>
      </c>
      <c r="I1057" s="2" t="str">
        <f>"2021"</f>
        <v>2021</v>
      </c>
      <c r="J1057" s="2">
        <v>6</v>
      </c>
      <c r="K1057" s="2">
        <v>1</v>
      </c>
      <c r="L1057" s="2">
        <v>101</v>
      </c>
      <c r="M1057" s="2">
        <v>8</v>
      </c>
      <c r="N1057" s="2">
        <v>149657008</v>
      </c>
      <c r="O1057" s="2" t="s">
        <v>1815</v>
      </c>
      <c r="P1057" s="2" t="s">
        <v>1816</v>
      </c>
      <c r="Q1057" s="2" t="s">
        <v>467</v>
      </c>
      <c r="U1057" s="2" t="s">
        <v>1818</v>
      </c>
    </row>
    <row r="1058" spans="1:29" s="2" customFormat="1" ht="13" x14ac:dyDescent="0.3">
      <c r="A1058" s="2" t="s">
        <v>1827</v>
      </c>
      <c r="B1058" s="2" t="s">
        <v>1806</v>
      </c>
      <c r="C1058" s="10" t="str">
        <f>"2021"</f>
        <v>2021</v>
      </c>
      <c r="D1058" s="2" t="s">
        <v>1805</v>
      </c>
      <c r="E1058" s="2" t="s">
        <v>1807</v>
      </c>
      <c r="F1058" s="2" t="s">
        <v>1810</v>
      </c>
      <c r="G1058" s="2" t="str">
        <f>"23081155"</f>
        <v>23081155</v>
      </c>
      <c r="I1058" s="2" t="str">
        <f>"2021"</f>
        <v>2021</v>
      </c>
      <c r="K1058" s="2">
        <v>2</v>
      </c>
      <c r="L1058" s="2">
        <v>132</v>
      </c>
      <c r="M1058" s="2">
        <v>13</v>
      </c>
      <c r="N1058" s="2">
        <v>151748213</v>
      </c>
      <c r="O1058" s="2" t="s">
        <v>1808</v>
      </c>
      <c r="P1058" s="2" t="s">
        <v>1809</v>
      </c>
      <c r="Q1058" s="2" t="s">
        <v>467</v>
      </c>
      <c r="U1058" s="2" t="s">
        <v>1811</v>
      </c>
    </row>
    <row r="1059" spans="1:29" s="2" customFormat="1" ht="13" x14ac:dyDescent="0.3">
      <c r="A1059" s="2" t="s">
        <v>1827</v>
      </c>
      <c r="B1059" s="2" t="s">
        <v>1820</v>
      </c>
      <c r="C1059" s="10" t="str">
        <f>"2021"</f>
        <v>2021</v>
      </c>
      <c r="D1059" s="2" t="s">
        <v>1819</v>
      </c>
      <c r="E1059" s="2" t="s">
        <v>1821</v>
      </c>
      <c r="F1059" s="2" t="s">
        <v>1825</v>
      </c>
      <c r="G1059" s="2" t="str">
        <f>"12258482"</f>
        <v>12258482</v>
      </c>
      <c r="I1059" s="2" t="str">
        <f>"Sep2021"</f>
        <v>Sep2021</v>
      </c>
      <c r="J1059" s="2">
        <v>30</v>
      </c>
      <c r="K1059" s="2">
        <v>3</v>
      </c>
      <c r="L1059" s="2">
        <v>257</v>
      </c>
      <c r="M1059" s="2">
        <v>12</v>
      </c>
      <c r="N1059" s="2">
        <v>152810252</v>
      </c>
      <c r="O1059" s="2" t="s">
        <v>1822</v>
      </c>
      <c r="P1059" s="2" t="s">
        <v>1823</v>
      </c>
      <c r="Q1059" s="2" t="s">
        <v>442</v>
      </c>
      <c r="R1059" s="2" t="s">
        <v>1824</v>
      </c>
      <c r="U1059" s="2" t="s">
        <v>1826</v>
      </c>
    </row>
    <row r="1060" spans="1:29" s="2" customFormat="1" ht="13" x14ac:dyDescent="0.3">
      <c r="A1060" s="2" t="s">
        <v>1827</v>
      </c>
      <c r="B1060" s="2" t="s">
        <v>815</v>
      </c>
      <c r="C1060" s="10">
        <v>2021</v>
      </c>
      <c r="D1060" s="2" t="s">
        <v>814</v>
      </c>
      <c r="E1060" s="2" t="s">
        <v>816</v>
      </c>
      <c r="F1060" s="2" t="s">
        <v>820</v>
      </c>
      <c r="G1060" s="2" t="str">
        <f>"19758456"</f>
        <v>19758456</v>
      </c>
      <c r="I1060" s="2" t="str">
        <f>"Jun2021"</f>
        <v>Jun2021</v>
      </c>
      <c r="J1060" s="2">
        <v>64</v>
      </c>
      <c r="K1060" s="2">
        <v>6</v>
      </c>
      <c r="L1060" s="2">
        <v>394</v>
      </c>
      <c r="M1060" s="2">
        <v>6</v>
      </c>
      <c r="N1060" s="2">
        <v>150942402</v>
      </c>
      <c r="O1060" s="2" t="s">
        <v>817</v>
      </c>
      <c r="P1060" s="2" t="s">
        <v>818</v>
      </c>
      <c r="Q1060" s="2" t="s">
        <v>467</v>
      </c>
      <c r="R1060" s="2" t="s">
        <v>819</v>
      </c>
      <c r="U1060" s="2" t="s">
        <v>821</v>
      </c>
    </row>
    <row r="1061" spans="1:29" s="2" customFormat="1" ht="13" x14ac:dyDescent="0.3">
      <c r="A1061" s="2" t="s">
        <v>1827</v>
      </c>
      <c r="C1061" s="10" t="str">
        <f>"2021"</f>
        <v>2021</v>
      </c>
      <c r="D1061" s="2" t="s">
        <v>1799</v>
      </c>
      <c r="E1061" s="2" t="s">
        <v>1436</v>
      </c>
      <c r="G1061" s="2" t="str">
        <f>"01964895"</f>
        <v>01964895</v>
      </c>
      <c r="I1061" s="2" t="str">
        <f>"Oct2021"</f>
        <v>Oct2021</v>
      </c>
      <c r="J1061" s="2">
        <v>51</v>
      </c>
      <c r="K1061" s="2">
        <v>4</v>
      </c>
      <c r="L1061" s="2">
        <v>20</v>
      </c>
      <c r="M1061" s="2">
        <v>0</v>
      </c>
      <c r="N1061" s="2">
        <v>152407297</v>
      </c>
      <c r="P1061" s="2" t="s">
        <v>1437</v>
      </c>
      <c r="Q1061" s="2" t="s">
        <v>1104</v>
      </c>
      <c r="R1061" s="2" t="s">
        <v>1800</v>
      </c>
      <c r="U1061" s="2" t="s">
        <v>1801</v>
      </c>
    </row>
    <row r="1062" spans="1:29" s="2" customFormat="1" ht="13" x14ac:dyDescent="0.3">
      <c r="A1062" s="2" t="s">
        <v>323</v>
      </c>
      <c r="C1062" s="6">
        <v>2021</v>
      </c>
      <c r="D1062" s="2" t="s">
        <v>114</v>
      </c>
      <c r="E1062" s="2" t="s">
        <v>123</v>
      </c>
      <c r="F1062" s="2" t="s">
        <v>115</v>
      </c>
      <c r="G1062" s="2" t="s">
        <v>116</v>
      </c>
      <c r="H1062" s="2" t="s">
        <v>117</v>
      </c>
      <c r="I1062" s="2" t="s">
        <v>14</v>
      </c>
      <c r="L1062" s="2" t="s">
        <v>118</v>
      </c>
      <c r="M1062" s="2" t="s">
        <v>119</v>
      </c>
      <c r="N1062" s="2" t="s">
        <v>18</v>
      </c>
      <c r="O1062" s="2" t="s">
        <v>18</v>
      </c>
      <c r="P1062" s="2" t="s">
        <v>120</v>
      </c>
      <c r="Q1062" s="2" t="s">
        <v>121</v>
      </c>
      <c r="R1062" s="2" t="s">
        <v>122</v>
      </c>
      <c r="T1062" s="2" t="s">
        <v>23</v>
      </c>
      <c r="U1062" s="2" t="s">
        <v>124</v>
      </c>
      <c r="V1062" s="2" t="s">
        <v>125</v>
      </c>
      <c r="Y1062" s="2" t="s">
        <v>126</v>
      </c>
      <c r="Z1062" s="2" t="s">
        <v>127</v>
      </c>
      <c r="AB1062" s="2" t="s">
        <v>128</v>
      </c>
      <c r="AC1062" s="2" t="s">
        <v>30</v>
      </c>
    </row>
    <row r="1063" spans="1:29" s="2" customFormat="1" ht="13" x14ac:dyDescent="0.3">
      <c r="A1063" s="2" t="s">
        <v>1827</v>
      </c>
      <c r="C1063" s="10">
        <v>2021</v>
      </c>
      <c r="D1063" s="2" t="s">
        <v>791</v>
      </c>
      <c r="E1063" s="2" t="s">
        <v>792</v>
      </c>
      <c r="G1063" s="2" t="str">
        <f>"26323524"</f>
        <v>26323524</v>
      </c>
      <c r="I1063" s="2" t="str">
        <f>"11/7/2021"</f>
        <v>11/7/2021</v>
      </c>
      <c r="L1063" s="2">
        <v>1</v>
      </c>
      <c r="M1063" s="2">
        <v>1</v>
      </c>
      <c r="N1063" s="2">
        <v>153456276</v>
      </c>
      <c r="O1063" s="2" t="s">
        <v>793</v>
      </c>
      <c r="P1063" s="2" t="s">
        <v>481</v>
      </c>
      <c r="Q1063" s="2" t="s">
        <v>787</v>
      </c>
      <c r="R1063" s="2" t="s">
        <v>794</v>
      </c>
      <c r="U1063" s="2" t="s">
        <v>796</v>
      </c>
    </row>
    <row r="1064" spans="1:29" s="2" customFormat="1" ht="13" x14ac:dyDescent="0.3">
      <c r="A1064" s="2" t="s">
        <v>1827</v>
      </c>
      <c r="C1064" s="10">
        <v>2021</v>
      </c>
      <c r="D1064" s="2" t="s">
        <v>885</v>
      </c>
      <c r="E1064" s="2" t="s">
        <v>773</v>
      </c>
      <c r="G1064" s="2" t="str">
        <f>"10553134"</f>
        <v>10553134</v>
      </c>
      <c r="I1064" s="2" t="str">
        <f>"Spring2021"</f>
        <v>Spring2021</v>
      </c>
      <c r="J1064" s="2">
        <v>84</v>
      </c>
      <c r="K1064" s="2">
        <v>1</v>
      </c>
      <c r="L1064" s="2">
        <v>16</v>
      </c>
      <c r="M1064" s="2">
        <v>2</v>
      </c>
      <c r="N1064" s="2">
        <v>149059534</v>
      </c>
      <c r="P1064" s="2" t="s">
        <v>774</v>
      </c>
      <c r="Q1064" s="2" t="s">
        <v>677</v>
      </c>
      <c r="R1064" s="2" t="s">
        <v>886</v>
      </c>
      <c r="U1064" s="2" t="s">
        <v>887</v>
      </c>
    </row>
    <row r="1065" spans="1:29" s="2" customFormat="1" ht="13" x14ac:dyDescent="0.3">
      <c r="A1065" s="2" t="s">
        <v>7072</v>
      </c>
      <c r="C1065" s="9">
        <v>2022</v>
      </c>
      <c r="D1065" s="2" t="s">
        <v>7063</v>
      </c>
      <c r="E1065" s="2" t="s">
        <v>7065</v>
      </c>
      <c r="G1065" s="2" t="s">
        <v>7064</v>
      </c>
      <c r="K1065" s="11">
        <v>44707</v>
      </c>
      <c r="N1065" s="2" t="s">
        <v>7066</v>
      </c>
    </row>
    <row r="1066" spans="1:29" s="2" customFormat="1" ht="13" x14ac:dyDescent="0.3">
      <c r="A1066" s="2" t="s">
        <v>1827</v>
      </c>
      <c r="C1066" s="10">
        <v>2021</v>
      </c>
      <c r="D1066" s="2" t="s">
        <v>950</v>
      </c>
      <c r="E1066" s="2" t="s">
        <v>951</v>
      </c>
      <c r="I1066" s="2" t="str">
        <f>"Fall2021"</f>
        <v>Fall2021</v>
      </c>
      <c r="J1066" s="2">
        <v>40</v>
      </c>
      <c r="K1066" s="2">
        <v>4</v>
      </c>
      <c r="L1066" s="2">
        <v>12</v>
      </c>
      <c r="M1066" s="2">
        <v>2</v>
      </c>
      <c r="N1066" s="2">
        <v>154112894</v>
      </c>
      <c r="P1066" s="2" t="s">
        <v>952</v>
      </c>
      <c r="Q1066" s="2" t="s">
        <v>677</v>
      </c>
      <c r="R1066" s="2" t="s">
        <v>953</v>
      </c>
      <c r="U1066" s="2" t="s">
        <v>954</v>
      </c>
    </row>
    <row r="1067" spans="1:29" s="2" customFormat="1" ht="13" x14ac:dyDescent="0.3">
      <c r="A1067" s="2" t="s">
        <v>1827</v>
      </c>
      <c r="C1067" s="10">
        <v>2021</v>
      </c>
      <c r="D1067" s="2" t="s">
        <v>1050</v>
      </c>
      <c r="E1067" s="2" t="s">
        <v>1051</v>
      </c>
      <c r="F1067" s="2" t="s">
        <v>1054</v>
      </c>
      <c r="G1067" s="2" t="str">
        <f>"01607480"</f>
        <v>01607480</v>
      </c>
      <c r="I1067" s="2" t="str">
        <f>"7/5/2021"</f>
        <v>7/5/2021</v>
      </c>
      <c r="J1067" s="2">
        <v>51</v>
      </c>
      <c r="K1067" s="2">
        <v>20</v>
      </c>
      <c r="L1067" s="2">
        <v>14</v>
      </c>
      <c r="M1067" s="2">
        <v>1</v>
      </c>
      <c r="N1067" s="2">
        <v>151303176</v>
      </c>
      <c r="P1067" s="2" t="s">
        <v>1052</v>
      </c>
      <c r="Q1067" s="2" t="s">
        <v>467</v>
      </c>
      <c r="R1067" s="2" t="s">
        <v>1053</v>
      </c>
      <c r="U1067" s="2" t="s">
        <v>1055</v>
      </c>
    </row>
    <row r="1068" spans="1:29" s="2" customFormat="1" ht="13" x14ac:dyDescent="0.3">
      <c r="A1068" s="2" t="s">
        <v>1827</v>
      </c>
      <c r="C1068" s="10">
        <v>2021</v>
      </c>
      <c r="D1068" s="2" t="s">
        <v>1103</v>
      </c>
      <c r="E1068" s="2" t="s">
        <v>975</v>
      </c>
      <c r="I1068" s="2" t="str">
        <f>"Summer2021"</f>
        <v>Summer2021</v>
      </c>
      <c r="J1068" s="2">
        <v>19</v>
      </c>
      <c r="K1068" s="2">
        <v>3</v>
      </c>
      <c r="L1068" s="2">
        <v>4</v>
      </c>
      <c r="M1068" s="2">
        <v>0</v>
      </c>
      <c r="N1068" s="2">
        <v>151839322</v>
      </c>
      <c r="P1068" s="2" t="s">
        <v>976</v>
      </c>
      <c r="Q1068" s="2" t="s">
        <v>1104</v>
      </c>
      <c r="R1068" s="2" t="s">
        <v>1105</v>
      </c>
      <c r="U1068" s="2" t="s">
        <v>1106</v>
      </c>
    </row>
    <row r="1069" spans="1:29" s="2" customFormat="1" ht="13" x14ac:dyDescent="0.3">
      <c r="A1069" s="2" t="s">
        <v>1922</v>
      </c>
      <c r="C1069" s="10" t="str">
        <f>"2021"</f>
        <v>2021</v>
      </c>
      <c r="D1069" s="2" t="s">
        <v>1869</v>
      </c>
      <c r="E1069" s="2" t="s">
        <v>1870</v>
      </c>
      <c r="I1069" s="2" t="str">
        <f>"Oct2021"</f>
        <v>Oct2021</v>
      </c>
      <c r="J1069" s="2">
        <v>52</v>
      </c>
      <c r="K1069" s="2">
        <v>4</v>
      </c>
      <c r="L1069" s="2">
        <v>4</v>
      </c>
      <c r="M1069" s="2">
        <v>2</v>
      </c>
      <c r="N1069" s="2">
        <v>152781545</v>
      </c>
      <c r="P1069" s="2" t="s">
        <v>1871</v>
      </c>
      <c r="Q1069" s="2" t="s">
        <v>677</v>
      </c>
      <c r="R1069" s="2" t="s">
        <v>1872</v>
      </c>
      <c r="U1069" s="2" t="s">
        <v>1873</v>
      </c>
    </row>
    <row r="1070" spans="1:29" s="2" customFormat="1" ht="13" x14ac:dyDescent="0.3">
      <c r="A1070" s="2" t="s">
        <v>1827</v>
      </c>
      <c r="C1070" s="10" t="str">
        <f>"2021"</f>
        <v>2021</v>
      </c>
      <c r="D1070" s="2" t="s">
        <v>1161</v>
      </c>
      <c r="E1070" s="2" t="s">
        <v>1162</v>
      </c>
      <c r="F1070" s="2" t="s">
        <v>1165</v>
      </c>
      <c r="G1070" s="2" t="str">
        <f>"1941367X"</f>
        <v>1941367X</v>
      </c>
      <c r="I1070" s="2" t="str">
        <f>"Dec2021"</f>
        <v>Dec2021</v>
      </c>
      <c r="J1070" s="2">
        <v>91</v>
      </c>
      <c r="K1070" s="2">
        <v>2</v>
      </c>
      <c r="L1070" s="2">
        <v>14</v>
      </c>
      <c r="M1070" s="2">
        <v>4</v>
      </c>
      <c r="N1070" s="2">
        <v>154974965</v>
      </c>
      <c r="P1070" s="2" t="s">
        <v>1163</v>
      </c>
      <c r="Q1070" s="2" t="s">
        <v>677</v>
      </c>
      <c r="R1070" s="2" t="s">
        <v>1164</v>
      </c>
      <c r="U1070" s="2" t="s">
        <v>1166</v>
      </c>
    </row>
    <row r="1071" spans="1:29" s="2" customFormat="1" ht="13" x14ac:dyDescent="0.3">
      <c r="A1071" s="2" t="s">
        <v>1827</v>
      </c>
      <c r="C1071" s="10" t="str">
        <f>"2020"</f>
        <v>2020</v>
      </c>
      <c r="D1071" s="2" t="s">
        <v>1220</v>
      </c>
      <c r="E1071" s="2" t="s">
        <v>1221</v>
      </c>
      <c r="G1071" s="2" t="str">
        <f>"00296538"</f>
        <v>00296538</v>
      </c>
      <c r="I1071" s="2" t="str">
        <f>"Dec2020"</f>
        <v>Dec2020</v>
      </c>
      <c r="J1071" s="2">
        <v>45</v>
      </c>
      <c r="K1071" s="2">
        <v>1</v>
      </c>
      <c r="L1071" s="2">
        <v>16</v>
      </c>
      <c r="M1071" s="2">
        <v>3</v>
      </c>
      <c r="N1071" s="2">
        <v>147546441</v>
      </c>
      <c r="P1071" s="2" t="s">
        <v>1222</v>
      </c>
      <c r="Q1071" s="2" t="s">
        <v>1223</v>
      </c>
      <c r="R1071" s="2" t="s">
        <v>1224</v>
      </c>
      <c r="U1071" s="2" t="s">
        <v>1225</v>
      </c>
    </row>
    <row r="1072" spans="1:29" s="2" customFormat="1" ht="13" x14ac:dyDescent="0.3">
      <c r="A1072" s="2" t="s">
        <v>1827</v>
      </c>
      <c r="C1072" s="10" t="str">
        <f>"2022"</f>
        <v>2022</v>
      </c>
      <c r="D1072" s="2" t="s">
        <v>1367</v>
      </c>
      <c r="E1072" s="2" t="s">
        <v>1134</v>
      </c>
      <c r="G1072" s="2" t="str">
        <f>"00286273"</f>
        <v>00286273</v>
      </c>
      <c r="I1072" s="2" t="str">
        <f>"Apr2022"</f>
        <v>Apr2022</v>
      </c>
      <c r="J1072" s="2">
        <v>67</v>
      </c>
      <c r="K1072" s="2">
        <v>2</v>
      </c>
      <c r="L1072" s="2">
        <v>10</v>
      </c>
      <c r="M1072" s="2">
        <v>3</v>
      </c>
      <c r="N1072" s="2">
        <v>155925588</v>
      </c>
      <c r="P1072" s="2" t="s">
        <v>1135</v>
      </c>
      <c r="Q1072" s="2" t="s">
        <v>677</v>
      </c>
      <c r="R1072" s="2" t="s">
        <v>1368</v>
      </c>
      <c r="U1072" s="2" t="s">
        <v>1369</v>
      </c>
    </row>
    <row r="1073" spans="1:21" s="2" customFormat="1" ht="13" x14ac:dyDescent="0.3">
      <c r="A1073" s="2" t="s">
        <v>1827</v>
      </c>
      <c r="C1073" s="10">
        <v>2021</v>
      </c>
      <c r="D1073" s="2" t="s">
        <v>1380</v>
      </c>
      <c r="E1073" s="2" t="s">
        <v>1381</v>
      </c>
      <c r="G1073" s="2" t="str">
        <f>"0095036X"</f>
        <v>0095036X</v>
      </c>
      <c r="I1073" s="2" t="str">
        <f>"Spring2021"</f>
        <v>Spring2021</v>
      </c>
      <c r="J1073" s="2">
        <v>95</v>
      </c>
      <c r="K1073" s="2">
        <v>2</v>
      </c>
      <c r="L1073" s="2">
        <v>22</v>
      </c>
      <c r="M1073" s="2">
        <v>2</v>
      </c>
      <c r="N1073" s="2">
        <v>151031853</v>
      </c>
      <c r="P1073" s="2" t="s">
        <v>1382</v>
      </c>
      <c r="Q1073" s="2" t="s">
        <v>677</v>
      </c>
      <c r="R1073" s="2" t="s">
        <v>1383</v>
      </c>
      <c r="U1073" s="2" t="s">
        <v>1384</v>
      </c>
    </row>
    <row r="1074" spans="1:21" s="2" customFormat="1" ht="13" x14ac:dyDescent="0.3">
      <c r="A1074" s="2" t="s">
        <v>1827</v>
      </c>
      <c r="C1074" s="10">
        <v>2021</v>
      </c>
      <c r="D1074" s="2" t="s">
        <v>1716</v>
      </c>
      <c r="E1074" s="2" t="s">
        <v>1717</v>
      </c>
      <c r="F1074" s="2" t="s">
        <v>1720</v>
      </c>
      <c r="G1074" s="2" t="str">
        <f>"10581103"</f>
        <v>10581103</v>
      </c>
      <c r="I1074" s="2" t="str">
        <f>"2/8/2021"</f>
        <v>2/8/2021</v>
      </c>
      <c r="J1074" s="2">
        <v>31</v>
      </c>
      <c r="K1074" s="2">
        <v>6</v>
      </c>
      <c r="L1074" s="2">
        <v>8</v>
      </c>
      <c r="M1074" s="2">
        <v>1</v>
      </c>
      <c r="N1074" s="2">
        <v>148518091</v>
      </c>
      <c r="O1074" s="2" t="s">
        <v>1718</v>
      </c>
      <c r="P1074" s="2" t="s">
        <v>726</v>
      </c>
      <c r="Q1074" s="2" t="s">
        <v>1104</v>
      </c>
      <c r="R1074" s="2" t="s">
        <v>1719</v>
      </c>
      <c r="U1074" s="2" t="s">
        <v>1721</v>
      </c>
    </row>
    <row r="1075" spans="1:21" s="2" customFormat="1" ht="13" x14ac:dyDescent="0.3">
      <c r="A1075" s="2" t="s">
        <v>1827</v>
      </c>
      <c r="C1075" s="10">
        <v>2021</v>
      </c>
      <c r="D1075" s="2" t="s">
        <v>1751</v>
      </c>
      <c r="E1075" s="2" t="s">
        <v>824</v>
      </c>
      <c r="G1075" s="2" t="str">
        <f>"00024317"</f>
        <v>00024317</v>
      </c>
      <c r="I1075" s="2" t="str">
        <f>"Aug-Oct2021"</f>
        <v>Aug-Oct2021</v>
      </c>
      <c r="J1075" s="2">
        <v>48</v>
      </c>
      <c r="K1075" s="2">
        <v>3</v>
      </c>
      <c r="L1075" s="2">
        <v>17</v>
      </c>
      <c r="M1075" s="2">
        <v>0</v>
      </c>
      <c r="N1075" s="2">
        <v>152172105</v>
      </c>
      <c r="P1075" s="2" t="s">
        <v>825</v>
      </c>
      <c r="Q1075" s="2" t="s">
        <v>1104</v>
      </c>
      <c r="R1075" s="2" t="s">
        <v>1752</v>
      </c>
      <c r="U1075" s="2" t="s">
        <v>1753</v>
      </c>
    </row>
    <row r="1076" spans="1:21" s="2" customFormat="1" ht="13" x14ac:dyDescent="0.3">
      <c r="A1076" s="2" t="s">
        <v>1827</v>
      </c>
      <c r="C1076" s="10">
        <v>2021</v>
      </c>
      <c r="D1076" s="2" t="s">
        <v>1802</v>
      </c>
      <c r="E1076" s="2" t="s">
        <v>773</v>
      </c>
      <c r="G1076" s="2" t="str">
        <f>"10553134"</f>
        <v>10553134</v>
      </c>
      <c r="I1076" s="2" t="str">
        <f>"Fall2021"</f>
        <v>Fall2021</v>
      </c>
      <c r="J1076" s="2">
        <v>84</v>
      </c>
      <c r="K1076" s="2">
        <v>3</v>
      </c>
      <c r="L1076" s="2">
        <v>4</v>
      </c>
      <c r="M1076" s="2">
        <v>6</v>
      </c>
      <c r="N1076" s="2">
        <v>152252968</v>
      </c>
      <c r="P1076" s="2" t="s">
        <v>774</v>
      </c>
      <c r="Q1076" s="2" t="s">
        <v>677</v>
      </c>
      <c r="R1076" s="2" t="s">
        <v>1803</v>
      </c>
      <c r="U1076" s="2" t="s">
        <v>1804</v>
      </c>
    </row>
  </sheetData>
  <sortState xmlns:xlrd2="http://schemas.microsoft.com/office/spreadsheetml/2017/richdata2" ref="A4:BR1076">
    <sortCondition ref="B4:B1076"/>
    <sortCondition ref="D4:D1076"/>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DA8B2-5BBB-4DE3-BABA-9B23D4E8CC40}">
  <dimension ref="A1:BS1081"/>
  <sheetViews>
    <sheetView zoomScale="90" zoomScaleNormal="90" workbookViewId="0">
      <pane ySplit="3" topLeftCell="A1058" activePane="bottomLeft" state="frozen"/>
      <selection pane="bottomLeft" activeCell="A687" sqref="A687"/>
    </sheetView>
  </sheetViews>
  <sheetFormatPr defaultRowHeight="14.5" x14ac:dyDescent="0.35"/>
  <cols>
    <col min="1" max="1" width="46.1796875" customWidth="1"/>
    <col min="2" max="2" width="11.453125" customWidth="1"/>
    <col min="3" max="3" width="18.1796875" customWidth="1"/>
    <col min="4" max="4" width="8.81640625" style="7" bestFit="1" customWidth="1"/>
    <col min="5" max="5" width="53.54296875" customWidth="1"/>
    <col min="6" max="6" width="16.54296875" customWidth="1"/>
    <col min="7" max="7" width="57.1796875" customWidth="1"/>
    <col min="8" max="8" width="23.81640625" customWidth="1"/>
    <col min="9" max="11" width="8.81640625" bestFit="1" customWidth="1"/>
    <col min="12" max="12" width="9.54296875" bestFit="1" customWidth="1"/>
    <col min="13" max="13" width="9.1796875" bestFit="1" customWidth="1"/>
    <col min="14" max="14" width="8.81640625" bestFit="1" customWidth="1"/>
    <col min="15" max="15" width="9.1796875" bestFit="1" customWidth="1"/>
    <col min="48" max="50" width="8.81640625" bestFit="1" customWidth="1"/>
    <col min="52" max="52" width="8.81640625" bestFit="1" customWidth="1"/>
    <col min="55" max="56" width="8.81640625" bestFit="1" customWidth="1"/>
    <col min="57" max="57" width="10.81640625" bestFit="1" customWidth="1"/>
    <col min="66" max="66" width="8.81640625" bestFit="1" customWidth="1"/>
  </cols>
  <sheetData>
    <row r="1" spans="1:71" x14ac:dyDescent="0.35">
      <c r="A1" s="1" t="s">
        <v>11794</v>
      </c>
      <c r="C1" s="7"/>
      <c r="D1"/>
    </row>
    <row r="2" spans="1:71" ht="8.15" customHeight="1" x14ac:dyDescent="0.35"/>
    <row r="3" spans="1:71" s="4" customFormat="1" x14ac:dyDescent="0.35">
      <c r="A3" s="3" t="s">
        <v>11793</v>
      </c>
      <c r="B3" s="3" t="s">
        <v>0</v>
      </c>
      <c r="C3" s="3" t="s">
        <v>1</v>
      </c>
      <c r="D3" s="5" t="s">
        <v>2</v>
      </c>
      <c r="E3" s="3" t="s">
        <v>3</v>
      </c>
      <c r="F3" s="3" t="s">
        <v>4</v>
      </c>
      <c r="G3" s="3" t="s">
        <v>5</v>
      </c>
      <c r="H3" s="3" t="s">
        <v>6</v>
      </c>
    </row>
    <row r="4" spans="1:71" s="19" customFormat="1" ht="13" x14ac:dyDescent="0.3">
      <c r="A4" s="19" t="s">
        <v>11798</v>
      </c>
      <c r="B4" s="19" t="s">
        <v>1827</v>
      </c>
      <c r="C4" s="19" t="s">
        <v>1743</v>
      </c>
      <c r="D4" s="20">
        <v>2021</v>
      </c>
      <c r="E4" s="19" t="s">
        <v>1742</v>
      </c>
      <c r="F4" s="19" t="s">
        <v>272</v>
      </c>
      <c r="G4" s="19" t="s">
        <v>1746</v>
      </c>
      <c r="H4" s="19" t="str">
        <f>"02699702"</f>
        <v>02699702</v>
      </c>
      <c r="J4" s="19" t="str">
        <f>"Feb2021"</f>
        <v>Feb2021</v>
      </c>
      <c r="K4" s="19">
        <v>35</v>
      </c>
      <c r="L4" s="19">
        <v>2</v>
      </c>
      <c r="M4" s="19">
        <v>214</v>
      </c>
      <c r="N4" s="19">
        <v>7</v>
      </c>
      <c r="O4" s="19">
        <v>148363077</v>
      </c>
      <c r="P4" s="19" t="s">
        <v>1744</v>
      </c>
      <c r="Q4" s="19" t="s">
        <v>731</v>
      </c>
      <c r="R4" s="19" t="s">
        <v>467</v>
      </c>
      <c r="S4" s="19" t="s">
        <v>1745</v>
      </c>
      <c r="V4" s="19" t="s">
        <v>1747</v>
      </c>
    </row>
    <row r="5" spans="1:71" s="19" customFormat="1" ht="13" x14ac:dyDescent="0.3">
      <c r="A5" s="19" t="s">
        <v>11798</v>
      </c>
      <c r="B5" s="19" t="s">
        <v>6816</v>
      </c>
      <c r="C5" s="19" t="s">
        <v>6022</v>
      </c>
      <c r="D5" s="21">
        <v>2021</v>
      </c>
      <c r="E5" s="19" t="s">
        <v>6021</v>
      </c>
      <c r="F5" s="19" t="s">
        <v>5598</v>
      </c>
      <c r="G5" s="19" t="s">
        <v>11799</v>
      </c>
      <c r="H5" s="19" t="s">
        <v>6023</v>
      </c>
      <c r="I5" s="19" t="s">
        <v>6024</v>
      </c>
      <c r="L5" s="22">
        <v>44557</v>
      </c>
      <c r="O5" s="19" t="s">
        <v>6025</v>
      </c>
    </row>
    <row r="6" spans="1:71" s="19" customFormat="1" ht="13" x14ac:dyDescent="0.3">
      <c r="A6" s="19" t="s">
        <v>11798</v>
      </c>
      <c r="B6" s="19" t="s">
        <v>11404</v>
      </c>
      <c r="C6" s="19" t="s">
        <v>8557</v>
      </c>
      <c r="D6" s="21" t="s">
        <v>7891</v>
      </c>
      <c r="E6" s="19" t="s">
        <v>8558</v>
      </c>
      <c r="F6" s="19" t="s">
        <v>8559</v>
      </c>
      <c r="G6" s="19" t="s">
        <v>8560</v>
      </c>
      <c r="V6" s="19" t="s">
        <v>7891</v>
      </c>
      <c r="W6" s="19" t="s">
        <v>8560</v>
      </c>
      <c r="X6" s="19" t="s">
        <v>7891</v>
      </c>
      <c r="Y6" s="19" t="s">
        <v>7891</v>
      </c>
      <c r="Z6" s="19" t="s">
        <v>7891</v>
      </c>
      <c r="AA6" s="19" t="s">
        <v>7891</v>
      </c>
      <c r="AB6" s="19" t="s">
        <v>7891</v>
      </c>
      <c r="AC6" s="19" t="s">
        <v>7891</v>
      </c>
      <c r="AD6" s="19" t="s">
        <v>7891</v>
      </c>
      <c r="AE6" s="19" t="s">
        <v>7891</v>
      </c>
      <c r="AF6" s="19" t="s">
        <v>7891</v>
      </c>
      <c r="AG6" s="19" t="s">
        <v>7891</v>
      </c>
      <c r="AH6" s="19" t="s">
        <v>7891</v>
      </c>
      <c r="AI6" s="19" t="s">
        <v>7891</v>
      </c>
      <c r="AJ6" s="19" t="s">
        <v>7891</v>
      </c>
      <c r="AK6" s="19" t="s">
        <v>7891</v>
      </c>
      <c r="AL6" s="19" t="s">
        <v>7891</v>
      </c>
      <c r="AM6" s="19" t="s">
        <v>7891</v>
      </c>
      <c r="AN6" s="19" t="s">
        <v>7891</v>
      </c>
      <c r="AO6" s="19" t="s">
        <v>7891</v>
      </c>
      <c r="AP6" s="19" t="s">
        <v>8561</v>
      </c>
      <c r="AQ6" s="19" t="s">
        <v>8562</v>
      </c>
      <c r="AR6" s="19" t="s">
        <v>7891</v>
      </c>
      <c r="AS6" s="19" t="s">
        <v>7891</v>
      </c>
      <c r="AT6" s="19" t="s">
        <v>7891</v>
      </c>
      <c r="AU6" s="19" t="s">
        <v>7891</v>
      </c>
      <c r="AV6" s="19" t="s">
        <v>7891</v>
      </c>
      <c r="AW6" s="19" t="s">
        <v>7891</v>
      </c>
      <c r="AX6" s="19" t="s">
        <v>7891</v>
      </c>
      <c r="AY6" s="19" t="s">
        <v>7891</v>
      </c>
      <c r="AZ6" s="19" t="s">
        <v>7891</v>
      </c>
      <c r="BA6" s="19" t="s">
        <v>7891</v>
      </c>
      <c r="BB6" s="19" t="s">
        <v>7891</v>
      </c>
      <c r="BC6" s="19" t="s">
        <v>7891</v>
      </c>
      <c r="BD6" s="19" t="s">
        <v>7891</v>
      </c>
      <c r="BE6" s="19">
        <v>111287211072442</v>
      </c>
      <c r="BF6" s="19" t="s">
        <v>8563</v>
      </c>
      <c r="BG6" s="19" t="s">
        <v>7891</v>
      </c>
      <c r="BH6" s="19" t="s">
        <v>8515</v>
      </c>
      <c r="BI6" s="19" t="s">
        <v>7891</v>
      </c>
      <c r="BJ6" s="19" t="s">
        <v>7891</v>
      </c>
      <c r="BK6" s="19" t="s">
        <v>7891</v>
      </c>
      <c r="BL6" s="19" t="s">
        <v>7891</v>
      </c>
      <c r="BM6" s="19" t="s">
        <v>7891</v>
      </c>
      <c r="BN6" s="19" t="s">
        <v>7891</v>
      </c>
      <c r="BO6" s="19" t="s">
        <v>7891</v>
      </c>
      <c r="BP6" s="19" t="s">
        <v>7891</v>
      </c>
      <c r="BQ6" s="19" t="s">
        <v>7891</v>
      </c>
      <c r="BR6" s="19" t="s">
        <v>7891</v>
      </c>
      <c r="BS6" s="19" t="s">
        <v>8564</v>
      </c>
    </row>
    <row r="7" spans="1:71" s="19" customFormat="1" ht="13" x14ac:dyDescent="0.3">
      <c r="A7" s="19" t="s">
        <v>11798</v>
      </c>
      <c r="B7" s="19" t="s">
        <v>6816</v>
      </c>
      <c r="C7" s="19" t="s">
        <v>6192</v>
      </c>
      <c r="D7" s="21">
        <v>2022</v>
      </c>
      <c r="E7" s="19" t="s">
        <v>6191</v>
      </c>
      <c r="F7" s="19" t="s">
        <v>6195</v>
      </c>
      <c r="G7" s="26" t="s">
        <v>11800</v>
      </c>
      <c r="H7" s="19" t="s">
        <v>6193</v>
      </c>
      <c r="I7" s="19" t="s">
        <v>6194</v>
      </c>
      <c r="L7" s="22">
        <v>44228</v>
      </c>
      <c r="M7" s="19" t="s">
        <v>6196</v>
      </c>
      <c r="O7" s="19" t="s">
        <v>2982</v>
      </c>
    </row>
    <row r="8" spans="1:71" s="19" customFormat="1" ht="13" x14ac:dyDescent="0.3">
      <c r="A8" s="19" t="s">
        <v>11798</v>
      </c>
      <c r="B8" s="19" t="s">
        <v>6816</v>
      </c>
      <c r="C8" s="19" t="s">
        <v>4325</v>
      </c>
      <c r="D8" s="21">
        <v>2021</v>
      </c>
      <c r="E8" s="19" t="s">
        <v>4324</v>
      </c>
      <c r="F8" s="19" t="s">
        <v>4328</v>
      </c>
      <c r="G8" s="19" t="s">
        <v>11808</v>
      </c>
      <c r="H8" s="19" t="s">
        <v>4326</v>
      </c>
      <c r="I8" s="19" t="s">
        <v>4327</v>
      </c>
      <c r="L8" s="22">
        <v>44536</v>
      </c>
      <c r="M8" s="19" t="s">
        <v>4329</v>
      </c>
      <c r="O8" s="19" t="s">
        <v>4330</v>
      </c>
    </row>
    <row r="9" spans="1:71" s="19" customFormat="1" ht="13" x14ac:dyDescent="0.3">
      <c r="A9" s="19" t="s">
        <v>11798</v>
      </c>
      <c r="B9" s="19" t="s">
        <v>11404</v>
      </c>
      <c r="C9" s="19" t="s">
        <v>8892</v>
      </c>
      <c r="D9" s="21" t="s">
        <v>7891</v>
      </c>
      <c r="E9" s="19" t="s">
        <v>8893</v>
      </c>
      <c r="F9" s="19" t="s">
        <v>8894</v>
      </c>
      <c r="G9" s="26" t="s">
        <v>11860</v>
      </c>
      <c r="V9" s="19" t="s">
        <v>7891</v>
      </c>
      <c r="W9" s="19" t="s">
        <v>8895</v>
      </c>
      <c r="X9" s="19" t="s">
        <v>7891</v>
      </c>
      <c r="Y9" s="19" t="s">
        <v>7891</v>
      </c>
      <c r="Z9" s="19" t="s">
        <v>7891</v>
      </c>
      <c r="AA9" s="19" t="s">
        <v>7891</v>
      </c>
      <c r="AB9" s="19" t="s">
        <v>7891</v>
      </c>
      <c r="AC9" s="19" t="s">
        <v>7891</v>
      </c>
      <c r="AD9" s="19" t="s">
        <v>7891</v>
      </c>
      <c r="AE9" s="19" t="s">
        <v>7891</v>
      </c>
      <c r="AF9" s="19" t="s">
        <v>7891</v>
      </c>
      <c r="AG9" s="19" t="s">
        <v>7891</v>
      </c>
      <c r="AH9" s="19" t="s">
        <v>7891</v>
      </c>
      <c r="AI9" s="19" t="s">
        <v>7891</v>
      </c>
      <c r="AJ9" s="19" t="s">
        <v>7891</v>
      </c>
      <c r="AK9" s="19" t="s">
        <v>7891</v>
      </c>
      <c r="AL9" s="19" t="s">
        <v>7891</v>
      </c>
      <c r="AM9" s="19" t="s">
        <v>7891</v>
      </c>
      <c r="AN9" s="19" t="s">
        <v>7891</v>
      </c>
      <c r="AO9" s="19" t="s">
        <v>7891</v>
      </c>
      <c r="AP9" s="19" t="s">
        <v>8896</v>
      </c>
      <c r="AQ9" s="19" t="s">
        <v>8897</v>
      </c>
      <c r="AR9" s="19" t="s">
        <v>7891</v>
      </c>
      <c r="AS9" s="19" t="s">
        <v>7891</v>
      </c>
      <c r="AT9" s="19" t="s">
        <v>7891</v>
      </c>
      <c r="AU9" s="19" t="s">
        <v>7998</v>
      </c>
      <c r="AV9" s="19">
        <v>2022</v>
      </c>
      <c r="AW9" s="19">
        <v>84</v>
      </c>
      <c r="AX9" s="19">
        <v>3</v>
      </c>
      <c r="AY9" s="19" t="s">
        <v>7891</v>
      </c>
      <c r="AZ9" s="19" t="s">
        <v>7891</v>
      </c>
      <c r="BA9" s="19" t="s">
        <v>7891</v>
      </c>
      <c r="BB9" s="19" t="s">
        <v>7891</v>
      </c>
      <c r="BC9" s="19">
        <v>879</v>
      </c>
      <c r="BD9" s="19">
        <v>899</v>
      </c>
      <c r="BE9" s="19" t="s">
        <v>7891</v>
      </c>
      <c r="BF9" s="19" t="s">
        <v>8898</v>
      </c>
      <c r="BG9" s="19" t="s">
        <v>7891</v>
      </c>
      <c r="BH9" s="19" t="s">
        <v>7925</v>
      </c>
      <c r="BI9" s="19" t="s">
        <v>7891</v>
      </c>
      <c r="BJ9" s="19" t="s">
        <v>7891</v>
      </c>
      <c r="BK9" s="19" t="s">
        <v>7891</v>
      </c>
      <c r="BL9" s="19" t="s">
        <v>7891</v>
      </c>
      <c r="BM9" s="19" t="s">
        <v>7891</v>
      </c>
      <c r="BN9" s="19" t="s">
        <v>7891</v>
      </c>
      <c r="BO9" s="19" t="s">
        <v>7891</v>
      </c>
      <c r="BP9" s="19" t="s">
        <v>7891</v>
      </c>
      <c r="BQ9" s="19" t="s">
        <v>7891</v>
      </c>
      <c r="BR9" s="19" t="s">
        <v>7891</v>
      </c>
      <c r="BS9" s="19" t="s">
        <v>8899</v>
      </c>
    </row>
    <row r="10" spans="1:71" s="19" customFormat="1" ht="13" x14ac:dyDescent="0.3">
      <c r="A10" s="19" t="s">
        <v>11798</v>
      </c>
      <c r="B10" s="19" t="s">
        <v>6816</v>
      </c>
      <c r="C10" s="19" t="s">
        <v>4685</v>
      </c>
      <c r="D10" s="21">
        <v>2021</v>
      </c>
      <c r="E10" s="19" t="s">
        <v>4684</v>
      </c>
      <c r="F10" s="19" t="s">
        <v>4653</v>
      </c>
      <c r="G10" s="26" t="s">
        <v>11861</v>
      </c>
      <c r="H10" s="19" t="s">
        <v>4686</v>
      </c>
      <c r="I10" s="19" t="s">
        <v>4652</v>
      </c>
      <c r="L10" s="22">
        <v>44473</v>
      </c>
      <c r="M10" s="19" t="s">
        <v>4687</v>
      </c>
      <c r="O10" s="19" t="s">
        <v>4688</v>
      </c>
    </row>
    <row r="11" spans="1:71" s="19" customFormat="1" ht="13" x14ac:dyDescent="0.3">
      <c r="A11" s="19" t="s">
        <v>11798</v>
      </c>
      <c r="B11" s="19" t="s">
        <v>11404</v>
      </c>
      <c r="C11" s="19" t="s">
        <v>8750</v>
      </c>
      <c r="D11" s="21" t="s">
        <v>7891</v>
      </c>
      <c r="E11" s="19" t="s">
        <v>8751</v>
      </c>
      <c r="F11" s="19" t="s">
        <v>8752</v>
      </c>
      <c r="G11" s="19" t="s">
        <v>11862</v>
      </c>
      <c r="V11" s="19" t="s">
        <v>7891</v>
      </c>
      <c r="W11" s="19" t="s">
        <v>8753</v>
      </c>
      <c r="X11" s="19" t="s">
        <v>7891</v>
      </c>
      <c r="Y11" s="19" t="s">
        <v>7891</v>
      </c>
      <c r="Z11" s="19" t="s">
        <v>7891</v>
      </c>
      <c r="AA11" s="19" t="s">
        <v>7891</v>
      </c>
      <c r="AB11" s="19" t="s">
        <v>7891</v>
      </c>
      <c r="AC11" s="19" t="s">
        <v>8754</v>
      </c>
      <c r="AD11" s="19" t="s">
        <v>7891</v>
      </c>
      <c r="AE11" s="19" t="s">
        <v>7891</v>
      </c>
      <c r="AF11" s="19" t="s">
        <v>7891</v>
      </c>
      <c r="AG11" s="19" t="s">
        <v>7891</v>
      </c>
      <c r="AH11" s="19" t="s">
        <v>7891</v>
      </c>
      <c r="AI11" s="19" t="s">
        <v>7891</v>
      </c>
      <c r="AJ11" s="19" t="s">
        <v>7891</v>
      </c>
      <c r="AK11" s="19" t="s">
        <v>7891</v>
      </c>
      <c r="AL11" s="19" t="s">
        <v>7891</v>
      </c>
      <c r="AM11" s="19" t="s">
        <v>7891</v>
      </c>
      <c r="AN11" s="19" t="s">
        <v>7891</v>
      </c>
      <c r="AO11" s="19" t="s">
        <v>7891</v>
      </c>
      <c r="AP11" s="19" t="s">
        <v>8755</v>
      </c>
      <c r="AQ11" s="19" t="s">
        <v>8756</v>
      </c>
      <c r="AR11" s="19" t="s">
        <v>7891</v>
      </c>
      <c r="AS11" s="19" t="s">
        <v>7891</v>
      </c>
      <c r="AT11" s="19" t="s">
        <v>7891</v>
      </c>
      <c r="AU11" s="19" t="s">
        <v>7891</v>
      </c>
      <c r="AV11" s="19" t="s">
        <v>7891</v>
      </c>
      <c r="AW11" s="19" t="s">
        <v>7891</v>
      </c>
      <c r="AX11" s="19" t="s">
        <v>7891</v>
      </c>
      <c r="AY11" s="19" t="s">
        <v>7891</v>
      </c>
      <c r="AZ11" s="19" t="s">
        <v>7891</v>
      </c>
      <c r="BA11" s="19" t="s">
        <v>7891</v>
      </c>
      <c r="BB11" s="19" t="s">
        <v>7891</v>
      </c>
      <c r="BC11" s="19" t="s">
        <v>7891</v>
      </c>
      <c r="BD11" s="19" t="s">
        <v>7891</v>
      </c>
      <c r="BE11" s="19" t="s">
        <v>7891</v>
      </c>
      <c r="BF11" s="19" t="s">
        <v>8757</v>
      </c>
      <c r="BG11" s="19" t="s">
        <v>7891</v>
      </c>
      <c r="BH11" s="19" t="s">
        <v>8701</v>
      </c>
      <c r="BI11" s="19" t="s">
        <v>7891</v>
      </c>
      <c r="BJ11" s="19" t="s">
        <v>7891</v>
      </c>
      <c r="BK11" s="19" t="s">
        <v>7891</v>
      </c>
      <c r="BL11" s="19" t="s">
        <v>7891</v>
      </c>
      <c r="BM11" s="19" t="s">
        <v>7891</v>
      </c>
      <c r="BN11" s="19" t="s">
        <v>7891</v>
      </c>
      <c r="BO11" s="19" t="s">
        <v>7891</v>
      </c>
      <c r="BP11" s="19" t="s">
        <v>7891</v>
      </c>
      <c r="BQ11" s="19" t="s">
        <v>7891</v>
      </c>
      <c r="BR11" s="19" t="s">
        <v>7891</v>
      </c>
      <c r="BS11" s="19" t="s">
        <v>8758</v>
      </c>
    </row>
    <row r="12" spans="1:71" s="19" customFormat="1" ht="13" x14ac:dyDescent="0.3">
      <c r="A12" s="19" t="s">
        <v>11798</v>
      </c>
      <c r="B12" s="19" t="s">
        <v>6816</v>
      </c>
      <c r="C12" s="19" t="s">
        <v>4889</v>
      </c>
      <c r="D12" s="21">
        <v>2021</v>
      </c>
      <c r="E12" s="19" t="s">
        <v>4888</v>
      </c>
      <c r="F12" s="19" t="s">
        <v>4892</v>
      </c>
      <c r="G12" s="26" t="s">
        <v>11863</v>
      </c>
      <c r="H12" s="19" t="s">
        <v>4890</v>
      </c>
      <c r="I12" s="19" t="s">
        <v>4891</v>
      </c>
      <c r="L12" s="22">
        <v>44403</v>
      </c>
      <c r="M12" s="19" t="s">
        <v>4893</v>
      </c>
      <c r="O12" s="19" t="s">
        <v>4894</v>
      </c>
    </row>
    <row r="13" spans="1:71" s="19" customFormat="1" ht="13" x14ac:dyDescent="0.3">
      <c r="A13" s="19" t="s">
        <v>11798</v>
      </c>
      <c r="B13" s="19" t="s">
        <v>1827</v>
      </c>
      <c r="C13" s="19" t="s">
        <v>1002</v>
      </c>
      <c r="D13" s="20">
        <v>2021</v>
      </c>
      <c r="E13" s="19" t="s">
        <v>1001</v>
      </c>
      <c r="F13" s="19" t="s">
        <v>1003</v>
      </c>
      <c r="G13" s="19" t="s">
        <v>1006</v>
      </c>
      <c r="H13" s="19" t="str">
        <f>"08908567"</f>
        <v>08908567</v>
      </c>
      <c r="J13" s="19" t="str">
        <f>"Jul2021"</f>
        <v>Jul2021</v>
      </c>
      <c r="K13" s="19">
        <v>60</v>
      </c>
      <c r="L13" s="19">
        <v>7</v>
      </c>
      <c r="M13" s="19">
        <v>804</v>
      </c>
      <c r="N13" s="19">
        <v>4</v>
      </c>
      <c r="O13" s="19">
        <v>150987988</v>
      </c>
      <c r="P13" s="19" t="s">
        <v>1004</v>
      </c>
      <c r="Q13" s="19" t="s">
        <v>449</v>
      </c>
      <c r="R13" s="19" t="s">
        <v>571</v>
      </c>
      <c r="S13" s="19" t="s">
        <v>1005</v>
      </c>
      <c r="V13" s="19" t="s">
        <v>1007</v>
      </c>
    </row>
    <row r="14" spans="1:71" s="19" customFormat="1" ht="13" x14ac:dyDescent="0.3">
      <c r="A14" s="19" t="s">
        <v>11798</v>
      </c>
      <c r="B14" s="19" t="s">
        <v>323</v>
      </c>
      <c r="C14" s="19" t="s">
        <v>85</v>
      </c>
      <c r="D14" s="23">
        <v>2021</v>
      </c>
      <c r="E14" s="19" t="s">
        <v>83</v>
      </c>
      <c r="F14" s="19" t="s">
        <v>92</v>
      </c>
      <c r="G14" s="19" t="s">
        <v>84</v>
      </c>
      <c r="H14" s="19" t="s">
        <v>86</v>
      </c>
      <c r="I14" s="19" t="s">
        <v>87</v>
      </c>
      <c r="J14" s="19" t="s">
        <v>14</v>
      </c>
      <c r="M14" s="19" t="s">
        <v>88</v>
      </c>
      <c r="N14" s="19" t="s">
        <v>89</v>
      </c>
      <c r="O14" s="19" t="s">
        <v>18</v>
      </c>
      <c r="P14" s="19" t="s">
        <v>18</v>
      </c>
      <c r="Q14" s="19" t="s">
        <v>90</v>
      </c>
      <c r="R14" s="19" t="s">
        <v>91</v>
      </c>
      <c r="S14" s="19" t="s">
        <v>21</v>
      </c>
      <c r="U14" s="19" t="s">
        <v>23</v>
      </c>
      <c r="V14" s="19" t="s">
        <v>61</v>
      </c>
      <c r="W14" s="19" t="s">
        <v>93</v>
      </c>
      <c r="X14" s="19" t="s">
        <v>94</v>
      </c>
      <c r="Y14" s="19" t="s">
        <v>95</v>
      </c>
      <c r="Z14" s="19" t="s">
        <v>96</v>
      </c>
      <c r="AA14" s="19" t="s">
        <v>97</v>
      </c>
      <c r="AB14" s="19" t="s">
        <v>94</v>
      </c>
      <c r="AC14" s="19" t="s">
        <v>98</v>
      </c>
      <c r="AD14" s="19" t="s">
        <v>30</v>
      </c>
    </row>
    <row r="15" spans="1:71" s="19" customFormat="1" ht="13" x14ac:dyDescent="0.3">
      <c r="A15" s="19" t="s">
        <v>11797</v>
      </c>
      <c r="B15" s="19" t="s">
        <v>6816</v>
      </c>
      <c r="C15" s="19" t="s">
        <v>6630</v>
      </c>
      <c r="D15" s="21">
        <v>2022</v>
      </c>
      <c r="E15" s="19" t="s">
        <v>6629</v>
      </c>
      <c r="F15" s="19" t="s">
        <v>4848</v>
      </c>
      <c r="G15" s="26" t="s">
        <v>11864</v>
      </c>
      <c r="H15" s="19" t="s">
        <v>6631</v>
      </c>
      <c r="I15" s="19" t="s">
        <v>6632</v>
      </c>
      <c r="L15" s="22">
        <v>44592</v>
      </c>
      <c r="O15" s="19" t="s">
        <v>6633</v>
      </c>
    </row>
    <row r="16" spans="1:71" s="19" customFormat="1" ht="13" x14ac:dyDescent="0.3">
      <c r="A16" s="19" t="s">
        <v>11798</v>
      </c>
      <c r="B16" s="19" t="s">
        <v>11404</v>
      </c>
      <c r="C16" s="19" t="s">
        <v>9186</v>
      </c>
      <c r="D16" s="21" t="s">
        <v>7891</v>
      </c>
      <c r="E16" s="19" t="s">
        <v>9187</v>
      </c>
      <c r="F16" s="19" t="s">
        <v>9188</v>
      </c>
      <c r="G16" s="19" t="s">
        <v>9189</v>
      </c>
      <c r="V16" s="19" t="s">
        <v>7891</v>
      </c>
      <c r="W16" s="19" t="s">
        <v>9189</v>
      </c>
      <c r="X16" s="19" t="s">
        <v>7891</v>
      </c>
      <c r="Y16" s="19" t="s">
        <v>7891</v>
      </c>
      <c r="Z16" s="19" t="s">
        <v>7891</v>
      </c>
      <c r="AA16" s="19" t="s">
        <v>7891</v>
      </c>
      <c r="AB16" s="19" t="s">
        <v>7891</v>
      </c>
      <c r="AC16" s="19" t="s">
        <v>7891</v>
      </c>
      <c r="AD16" s="19" t="s">
        <v>7891</v>
      </c>
      <c r="AE16" s="19" t="s">
        <v>7891</v>
      </c>
      <c r="AF16" s="19" t="s">
        <v>7891</v>
      </c>
      <c r="AG16" s="19" t="s">
        <v>7891</v>
      </c>
      <c r="AH16" s="19" t="s">
        <v>7891</v>
      </c>
      <c r="AI16" s="19" t="s">
        <v>7891</v>
      </c>
      <c r="AJ16" s="19" t="s">
        <v>7891</v>
      </c>
      <c r="AK16" s="19" t="s">
        <v>7891</v>
      </c>
      <c r="AL16" s="19" t="s">
        <v>7891</v>
      </c>
      <c r="AM16" s="19" t="s">
        <v>7891</v>
      </c>
      <c r="AN16" s="19" t="s">
        <v>7891</v>
      </c>
      <c r="AO16" s="19" t="s">
        <v>7891</v>
      </c>
      <c r="AP16" s="19" t="s">
        <v>9190</v>
      </c>
      <c r="AQ16" s="19" t="s">
        <v>9191</v>
      </c>
      <c r="AR16" s="19" t="s">
        <v>7891</v>
      </c>
      <c r="AS16" s="19" t="s">
        <v>7891</v>
      </c>
      <c r="AT16" s="19" t="s">
        <v>7891</v>
      </c>
      <c r="AU16" s="19" t="s">
        <v>7891</v>
      </c>
      <c r="AV16" s="19" t="s">
        <v>7891</v>
      </c>
      <c r="AW16" s="19" t="s">
        <v>7891</v>
      </c>
      <c r="AX16" s="19" t="s">
        <v>7891</v>
      </c>
      <c r="AY16" s="19" t="s">
        <v>7891</v>
      </c>
      <c r="AZ16" s="19" t="s">
        <v>7891</v>
      </c>
      <c r="BA16" s="19" t="s">
        <v>7891</v>
      </c>
      <c r="BB16" s="19" t="s">
        <v>7891</v>
      </c>
      <c r="BC16" s="19" t="s">
        <v>7891</v>
      </c>
      <c r="BD16" s="19" t="s">
        <v>7891</v>
      </c>
      <c r="BE16" s="19" t="s">
        <v>9192</v>
      </c>
      <c r="BF16" s="19" t="s">
        <v>9193</v>
      </c>
      <c r="BG16" s="19" t="s">
        <v>7891</v>
      </c>
      <c r="BH16" s="19" t="s">
        <v>9145</v>
      </c>
      <c r="BI16" s="19" t="s">
        <v>7891</v>
      </c>
      <c r="BJ16" s="19" t="s">
        <v>7891</v>
      </c>
      <c r="BK16" s="19" t="s">
        <v>7891</v>
      </c>
      <c r="BL16" s="19" t="s">
        <v>7891</v>
      </c>
      <c r="BM16" s="19" t="s">
        <v>7891</v>
      </c>
      <c r="BN16" s="19" t="s">
        <v>7891</v>
      </c>
      <c r="BO16" s="19" t="s">
        <v>7891</v>
      </c>
      <c r="BP16" s="19" t="s">
        <v>7891</v>
      </c>
      <c r="BQ16" s="19" t="s">
        <v>7891</v>
      </c>
      <c r="BR16" s="19" t="s">
        <v>7891</v>
      </c>
      <c r="BS16" s="19" t="s">
        <v>9194</v>
      </c>
    </row>
    <row r="17" spans="1:71" s="19" customFormat="1" ht="13" x14ac:dyDescent="0.3">
      <c r="A17" s="19" t="s">
        <v>11798</v>
      </c>
      <c r="B17" s="19" t="s">
        <v>2013</v>
      </c>
      <c r="C17" s="19" t="s">
        <v>2007</v>
      </c>
      <c r="D17" s="20" t="str">
        <f>"2021"</f>
        <v>2021</v>
      </c>
      <c r="E17" s="19" t="s">
        <v>2006</v>
      </c>
      <c r="F17" s="19" t="s">
        <v>2008</v>
      </c>
      <c r="G17" s="19" t="s">
        <v>2011</v>
      </c>
      <c r="H17" s="19" t="str">
        <f>"09722068"</f>
        <v>09722068</v>
      </c>
      <c r="J17" s="19" t="str">
        <f>"Dec2021"</f>
        <v>Dec2021</v>
      </c>
      <c r="K17" s="19">
        <v>83</v>
      </c>
      <c r="L17" s="19">
        <v>6</v>
      </c>
      <c r="M17" s="19">
        <v>1574</v>
      </c>
      <c r="N17" s="19">
        <v>4</v>
      </c>
      <c r="O17" s="19">
        <v>154087778</v>
      </c>
      <c r="P17" s="19" t="s">
        <v>2009</v>
      </c>
      <c r="Q17" s="19" t="s">
        <v>691</v>
      </c>
      <c r="R17" s="19" t="s">
        <v>507</v>
      </c>
      <c r="S17" s="19" t="s">
        <v>2010</v>
      </c>
      <c r="V17" s="19" t="s">
        <v>2012</v>
      </c>
    </row>
    <row r="18" spans="1:71" s="19" customFormat="1" ht="13" x14ac:dyDescent="0.3">
      <c r="A18" s="19" t="s">
        <v>11798</v>
      </c>
      <c r="B18" s="19" t="s">
        <v>1827</v>
      </c>
      <c r="C18" s="19" t="s">
        <v>1114</v>
      </c>
      <c r="D18" s="20">
        <v>2021</v>
      </c>
      <c r="E18" s="19" t="s">
        <v>1113</v>
      </c>
      <c r="F18" s="19" t="s">
        <v>1115</v>
      </c>
      <c r="G18" s="19" t="s">
        <v>1118</v>
      </c>
      <c r="H18" s="19" t="str">
        <f>"14726874"</f>
        <v>14726874</v>
      </c>
      <c r="J18" s="19" t="str">
        <f>"2/19/2021"</f>
        <v>2/19/2021</v>
      </c>
      <c r="K18" s="19">
        <v>21</v>
      </c>
      <c r="L18" s="19">
        <v>1</v>
      </c>
      <c r="M18" s="19">
        <v>1</v>
      </c>
      <c r="N18" s="19">
        <v>7</v>
      </c>
      <c r="O18" s="19">
        <v>148887191</v>
      </c>
      <c r="P18" s="19" t="s">
        <v>1116</v>
      </c>
      <c r="Q18" s="19" t="s">
        <v>557</v>
      </c>
      <c r="R18" s="19" t="s">
        <v>498</v>
      </c>
      <c r="S18" s="19" t="s">
        <v>1117</v>
      </c>
      <c r="V18" s="19" t="s">
        <v>1119</v>
      </c>
    </row>
    <row r="19" spans="1:71" s="19" customFormat="1" ht="13" x14ac:dyDescent="0.3">
      <c r="A19" s="19" t="s">
        <v>11798</v>
      </c>
      <c r="B19" s="19" t="s">
        <v>1827</v>
      </c>
      <c r="C19" s="19" t="s">
        <v>1424</v>
      </c>
      <c r="D19" s="20">
        <v>2021</v>
      </c>
      <c r="E19" s="19" t="s">
        <v>1423</v>
      </c>
      <c r="F19" s="19" t="s">
        <v>1425</v>
      </c>
      <c r="G19" s="19" t="s">
        <v>1428</v>
      </c>
      <c r="H19" s="19" t="str">
        <f>"10429670"</f>
        <v>10429670</v>
      </c>
      <c r="J19" s="19" t="str">
        <f>"Jun2021"</f>
        <v>Jun2021</v>
      </c>
      <c r="K19" s="19">
        <v>45</v>
      </c>
      <c r="L19" s="19">
        <v>3</v>
      </c>
      <c r="M19" s="19">
        <v>262</v>
      </c>
      <c r="N19" s="19">
        <v>10</v>
      </c>
      <c r="O19" s="19">
        <v>150306256</v>
      </c>
      <c r="P19" s="19" t="s">
        <v>1426</v>
      </c>
      <c r="Q19" s="19" t="s">
        <v>691</v>
      </c>
      <c r="R19" s="19" t="s">
        <v>442</v>
      </c>
      <c r="S19" s="19" t="s">
        <v>1427</v>
      </c>
      <c r="V19" s="19" t="s">
        <v>1429</v>
      </c>
    </row>
    <row r="20" spans="1:71" s="19" customFormat="1" ht="13" x14ac:dyDescent="0.3">
      <c r="A20" s="19" t="s">
        <v>11798</v>
      </c>
      <c r="B20" s="19" t="s">
        <v>11404</v>
      </c>
      <c r="C20" s="19" t="s">
        <v>9075</v>
      </c>
      <c r="D20" s="21" t="s">
        <v>7891</v>
      </c>
      <c r="E20" s="19" t="s">
        <v>9076</v>
      </c>
      <c r="F20" s="19" t="s">
        <v>9077</v>
      </c>
      <c r="G20" s="19" t="s">
        <v>11865</v>
      </c>
      <c r="V20" s="19" t="s">
        <v>7891</v>
      </c>
      <c r="W20" s="19" t="s">
        <v>9078</v>
      </c>
      <c r="X20" s="19" t="s">
        <v>7891</v>
      </c>
      <c r="Y20" s="19" t="s">
        <v>7891</v>
      </c>
      <c r="Z20" s="19" t="s">
        <v>7891</v>
      </c>
      <c r="AA20" s="19" t="s">
        <v>7891</v>
      </c>
      <c r="AB20" s="19" t="s">
        <v>7891</v>
      </c>
      <c r="AC20" s="19" t="s">
        <v>9079</v>
      </c>
      <c r="AD20" s="19" t="s">
        <v>7891</v>
      </c>
      <c r="AE20" s="19" t="s">
        <v>7891</v>
      </c>
      <c r="AF20" s="19" t="s">
        <v>7891</v>
      </c>
      <c r="AG20" s="19" t="s">
        <v>7891</v>
      </c>
      <c r="AH20" s="19" t="s">
        <v>7891</v>
      </c>
      <c r="AI20" s="19" t="s">
        <v>7891</v>
      </c>
      <c r="AJ20" s="19" t="s">
        <v>7891</v>
      </c>
      <c r="AK20" s="19" t="s">
        <v>7891</v>
      </c>
      <c r="AL20" s="19" t="s">
        <v>7891</v>
      </c>
      <c r="AM20" s="19" t="s">
        <v>7891</v>
      </c>
      <c r="AN20" s="19" t="s">
        <v>7891</v>
      </c>
      <c r="AO20" s="19" t="s">
        <v>7891</v>
      </c>
      <c r="AP20" s="19" t="s">
        <v>9080</v>
      </c>
      <c r="AQ20" s="19" t="s">
        <v>9081</v>
      </c>
      <c r="AR20" s="19" t="s">
        <v>7891</v>
      </c>
      <c r="AS20" s="19" t="s">
        <v>7891</v>
      </c>
      <c r="AT20" s="19" t="s">
        <v>7891</v>
      </c>
      <c r="AU20" s="19" t="s">
        <v>9082</v>
      </c>
      <c r="AV20" s="19">
        <v>2021</v>
      </c>
      <c r="AW20" s="19">
        <v>11</v>
      </c>
      <c r="AX20" s="19">
        <v>2</v>
      </c>
      <c r="AY20" s="19" t="s">
        <v>7891</v>
      </c>
      <c r="AZ20" s="19" t="s">
        <v>7891</v>
      </c>
      <c r="BA20" s="19" t="s">
        <v>7891</v>
      </c>
      <c r="BB20" s="19" t="s">
        <v>7891</v>
      </c>
      <c r="BC20" s="19">
        <v>91</v>
      </c>
      <c r="BD20" s="19">
        <v>107</v>
      </c>
      <c r="BE20" s="19" t="s">
        <v>7891</v>
      </c>
      <c r="BF20" s="19" t="s">
        <v>9083</v>
      </c>
      <c r="BG20" s="19" t="s">
        <v>7891</v>
      </c>
      <c r="BH20" s="19" t="s">
        <v>7891</v>
      </c>
      <c r="BI20" s="19" t="s">
        <v>7891</v>
      </c>
      <c r="BJ20" s="19" t="s">
        <v>7891</v>
      </c>
      <c r="BK20" s="19" t="s">
        <v>7891</v>
      </c>
      <c r="BL20" s="19" t="s">
        <v>7891</v>
      </c>
      <c r="BM20" s="19" t="s">
        <v>7891</v>
      </c>
      <c r="BN20" s="19" t="s">
        <v>7891</v>
      </c>
      <c r="BO20" s="19" t="s">
        <v>7891</v>
      </c>
      <c r="BP20" s="19" t="s">
        <v>7891</v>
      </c>
      <c r="BQ20" s="19" t="s">
        <v>7891</v>
      </c>
      <c r="BR20" s="19" t="s">
        <v>7891</v>
      </c>
      <c r="BS20" s="19" t="s">
        <v>9084</v>
      </c>
    </row>
    <row r="21" spans="1:71" s="19" customFormat="1" ht="13" x14ac:dyDescent="0.3">
      <c r="A21" s="19" t="s">
        <v>11798</v>
      </c>
      <c r="B21" s="19" t="s">
        <v>6816</v>
      </c>
      <c r="C21" s="19" t="s">
        <v>4529</v>
      </c>
      <c r="D21" s="21">
        <v>2021</v>
      </c>
      <c r="E21" s="19" t="s">
        <v>4528</v>
      </c>
      <c r="F21" s="19" t="s">
        <v>4532</v>
      </c>
      <c r="G21" s="19" t="s">
        <v>11809</v>
      </c>
      <c r="H21" s="19" t="s">
        <v>4530</v>
      </c>
      <c r="I21" s="19" t="s">
        <v>4531</v>
      </c>
      <c r="L21" s="22">
        <v>44287</v>
      </c>
      <c r="O21" s="19" t="s">
        <v>4533</v>
      </c>
    </row>
    <row r="22" spans="1:71" s="19" customFormat="1" ht="13" x14ac:dyDescent="0.3">
      <c r="A22" s="19" t="s">
        <v>11798</v>
      </c>
      <c r="B22" s="19" t="s">
        <v>7738</v>
      </c>
      <c r="C22" s="19" t="s">
        <v>7556</v>
      </c>
      <c r="D22" s="21">
        <v>2021</v>
      </c>
      <c r="E22" s="19" t="s">
        <v>5225</v>
      </c>
      <c r="F22" s="19" t="s">
        <v>7557</v>
      </c>
      <c r="G22" s="19" t="s">
        <v>11801</v>
      </c>
      <c r="H22" s="19">
        <v>9</v>
      </c>
      <c r="I22" s="19">
        <v>1</v>
      </c>
      <c r="J22" s="19">
        <v>9</v>
      </c>
      <c r="N22" s="19">
        <v>23</v>
      </c>
      <c r="O22" s="19" t="s">
        <v>5231</v>
      </c>
      <c r="P22" s="19" t="s">
        <v>7558</v>
      </c>
      <c r="Q22" s="19" t="s">
        <v>467</v>
      </c>
      <c r="R22" s="19" t="s">
        <v>7218</v>
      </c>
      <c r="T22" s="19" t="s">
        <v>7219</v>
      </c>
      <c r="U22" s="19" t="s">
        <v>7559</v>
      </c>
    </row>
    <row r="23" spans="1:71" s="19" customFormat="1" ht="13" x14ac:dyDescent="0.3">
      <c r="A23" s="19" t="s">
        <v>11798</v>
      </c>
      <c r="B23" s="19" t="s">
        <v>7738</v>
      </c>
      <c r="C23" s="19" t="s">
        <v>7612</v>
      </c>
      <c r="D23" s="21">
        <v>2021</v>
      </c>
      <c r="E23" s="19" t="s">
        <v>7613</v>
      </c>
      <c r="F23" s="19" t="s">
        <v>7614</v>
      </c>
      <c r="H23" s="19">
        <v>179</v>
      </c>
      <c r="J23" s="19">
        <v>108078</v>
      </c>
      <c r="N23" s="19">
        <v>17</v>
      </c>
      <c r="O23" s="19" t="s">
        <v>7615</v>
      </c>
      <c r="P23" s="19" t="s">
        <v>7616</v>
      </c>
      <c r="Q23" s="19" t="s">
        <v>467</v>
      </c>
      <c r="R23" s="19" t="s">
        <v>7218</v>
      </c>
      <c r="T23" s="19" t="s">
        <v>7219</v>
      </c>
      <c r="U23" s="19" t="s">
        <v>7617</v>
      </c>
    </row>
    <row r="24" spans="1:71" s="19" customFormat="1" ht="13" x14ac:dyDescent="0.3">
      <c r="A24" s="19" t="s">
        <v>11798</v>
      </c>
      <c r="B24" s="19" t="s">
        <v>11404</v>
      </c>
      <c r="C24" s="19" t="s">
        <v>9496</v>
      </c>
      <c r="D24" s="21" t="s">
        <v>7891</v>
      </c>
      <c r="E24" s="19" t="s">
        <v>9497</v>
      </c>
      <c r="F24" s="19" t="s">
        <v>9498</v>
      </c>
      <c r="V24" s="19" t="s">
        <v>7891</v>
      </c>
      <c r="W24" s="19" t="s">
        <v>9499</v>
      </c>
      <c r="X24" s="19" t="s">
        <v>7891</v>
      </c>
      <c r="Y24" s="19" t="s">
        <v>7891</v>
      </c>
      <c r="Z24" s="19" t="s">
        <v>7891</v>
      </c>
      <c r="AA24" s="19" t="s">
        <v>7891</v>
      </c>
      <c r="AB24" s="19" t="s">
        <v>7891</v>
      </c>
      <c r="AC24" s="19" t="s">
        <v>9500</v>
      </c>
      <c r="AD24" s="19" t="s">
        <v>7891</v>
      </c>
      <c r="AE24" s="19" t="s">
        <v>7891</v>
      </c>
      <c r="AF24" s="19" t="s">
        <v>7891</v>
      </c>
      <c r="AG24" s="19" t="s">
        <v>7891</v>
      </c>
      <c r="AH24" s="19" t="s">
        <v>7891</v>
      </c>
      <c r="AI24" s="19" t="s">
        <v>7891</v>
      </c>
      <c r="AJ24" s="19" t="s">
        <v>7891</v>
      </c>
      <c r="AK24" s="19" t="s">
        <v>7891</v>
      </c>
      <c r="AL24" s="19" t="s">
        <v>7891</v>
      </c>
      <c r="AM24" s="19" t="s">
        <v>7891</v>
      </c>
      <c r="AN24" s="19" t="s">
        <v>7891</v>
      </c>
      <c r="AO24" s="19" t="s">
        <v>7891</v>
      </c>
      <c r="AP24" s="19" t="s">
        <v>7891</v>
      </c>
      <c r="AQ24" s="19" t="s">
        <v>8438</v>
      </c>
      <c r="AR24" s="19" t="s">
        <v>7891</v>
      </c>
      <c r="AS24" s="19" t="s">
        <v>7891</v>
      </c>
      <c r="AT24" s="19" t="s">
        <v>7891</v>
      </c>
      <c r="AU24" s="19" t="s">
        <v>9501</v>
      </c>
      <c r="AV24" s="19">
        <v>2021</v>
      </c>
      <c r="AW24" s="19">
        <v>13</v>
      </c>
      <c r="AX24" s="19">
        <v>7</v>
      </c>
      <c r="AY24" s="19" t="s">
        <v>7891</v>
      </c>
      <c r="AZ24" s="19" t="s">
        <v>7891</v>
      </c>
      <c r="BA24" s="19" t="s">
        <v>7891</v>
      </c>
      <c r="BB24" s="19" t="s">
        <v>7891</v>
      </c>
      <c r="BC24" s="19" t="s">
        <v>7891</v>
      </c>
      <c r="BD24" s="19" t="s">
        <v>7891</v>
      </c>
      <c r="BE24" s="19" t="s">
        <v>9502</v>
      </c>
      <c r="BF24" s="19" t="s">
        <v>6008</v>
      </c>
      <c r="BG24" s="19" t="s">
        <v>7891</v>
      </c>
      <c r="BH24" s="19" t="s">
        <v>7891</v>
      </c>
      <c r="BI24" s="19" t="s">
        <v>7891</v>
      </c>
      <c r="BJ24" s="19" t="s">
        <v>7891</v>
      </c>
      <c r="BK24" s="19" t="s">
        <v>7891</v>
      </c>
      <c r="BL24" s="19" t="s">
        <v>7891</v>
      </c>
      <c r="BM24" s="19" t="s">
        <v>7891</v>
      </c>
      <c r="BN24" s="19">
        <v>34350076</v>
      </c>
      <c r="BO24" s="19" t="s">
        <v>7891</v>
      </c>
      <c r="BP24" s="19" t="s">
        <v>7891</v>
      </c>
      <c r="BQ24" s="19" t="s">
        <v>7891</v>
      </c>
      <c r="BR24" s="19" t="s">
        <v>7891</v>
      </c>
      <c r="BS24" s="19" t="s">
        <v>9503</v>
      </c>
    </row>
    <row r="25" spans="1:71" s="19" customFormat="1" ht="13" x14ac:dyDescent="0.3">
      <c r="A25" s="19" t="s">
        <v>11797</v>
      </c>
      <c r="B25" s="19" t="s">
        <v>3856</v>
      </c>
      <c r="C25" s="19" t="s">
        <v>1689</v>
      </c>
      <c r="D25" s="21">
        <v>2021</v>
      </c>
      <c r="E25" s="19" t="s">
        <v>1688</v>
      </c>
      <c r="F25" s="19" t="s">
        <v>2151</v>
      </c>
      <c r="G25" s="19" t="s">
        <v>3702</v>
      </c>
      <c r="H25" s="19" t="str">
        <f>"03630234"</f>
        <v>03630234</v>
      </c>
      <c r="J25" s="19" t="str">
        <f>"20210603"</f>
        <v>20210603</v>
      </c>
      <c r="O25" s="19" t="s">
        <v>3701</v>
      </c>
      <c r="P25" s="19" t="s">
        <v>1690</v>
      </c>
      <c r="Q25" s="19" t="s">
        <v>2053</v>
      </c>
      <c r="R25" s="19" t="s">
        <v>2054</v>
      </c>
      <c r="S25" s="19" t="s">
        <v>2055</v>
      </c>
      <c r="U25" s="19" t="s">
        <v>3702</v>
      </c>
      <c r="V25" s="19" t="s">
        <v>3703</v>
      </c>
    </row>
    <row r="26" spans="1:71" s="19" customFormat="1" ht="13" x14ac:dyDescent="0.3">
      <c r="A26" s="19" t="s">
        <v>11798</v>
      </c>
      <c r="B26" s="19" t="s">
        <v>3856</v>
      </c>
      <c r="C26" s="19" t="s">
        <v>2613</v>
      </c>
      <c r="D26" s="21">
        <v>2021</v>
      </c>
      <c r="E26" s="19" t="s">
        <v>2612</v>
      </c>
      <c r="F26" s="19" t="s">
        <v>2614</v>
      </c>
      <c r="G26" s="19" t="s">
        <v>2618</v>
      </c>
      <c r="H26" s="19" t="str">
        <f>"19429681"</f>
        <v>19429681</v>
      </c>
      <c r="J26" s="19" t="str">
        <f>"20211001"</f>
        <v>20211001</v>
      </c>
      <c r="K26" s="19">
        <v>13</v>
      </c>
      <c r="L26" s="19">
        <v>7</v>
      </c>
      <c r="M26" s="19">
        <v>783</v>
      </c>
      <c r="N26" s="19">
        <v>10</v>
      </c>
      <c r="O26" s="19" t="s">
        <v>2615</v>
      </c>
      <c r="P26" s="19" t="s">
        <v>2616</v>
      </c>
      <c r="Q26" s="19" t="s">
        <v>2044</v>
      </c>
      <c r="R26" s="19" t="s">
        <v>1495</v>
      </c>
      <c r="S26" s="19" t="s">
        <v>2617</v>
      </c>
      <c r="U26" s="19" t="s">
        <v>2618</v>
      </c>
      <c r="V26" s="19" t="s">
        <v>2619</v>
      </c>
    </row>
    <row r="27" spans="1:71" s="19" customFormat="1" ht="13" x14ac:dyDescent="0.3">
      <c r="A27" s="19" t="s">
        <v>11798</v>
      </c>
      <c r="B27" s="19" t="s">
        <v>11404</v>
      </c>
      <c r="C27" s="19" t="s">
        <v>11256</v>
      </c>
      <c r="D27" s="21" t="s">
        <v>7891</v>
      </c>
      <c r="E27" s="19" t="s">
        <v>11257</v>
      </c>
      <c r="F27" s="19" t="s">
        <v>10308</v>
      </c>
      <c r="V27" s="19" t="s">
        <v>7891</v>
      </c>
      <c r="W27" s="19" t="s">
        <v>11258</v>
      </c>
      <c r="X27" s="19" t="s">
        <v>7891</v>
      </c>
      <c r="Y27" s="19" t="s">
        <v>7891</v>
      </c>
      <c r="Z27" s="19" t="s">
        <v>7891</v>
      </c>
      <c r="AA27" s="19" t="s">
        <v>7891</v>
      </c>
      <c r="AB27" s="19" t="s">
        <v>11259</v>
      </c>
      <c r="AC27" s="19" t="s">
        <v>11260</v>
      </c>
      <c r="AD27" s="19" t="s">
        <v>7891</v>
      </c>
      <c r="AE27" s="19" t="s">
        <v>7891</v>
      </c>
      <c r="AF27" s="19" t="s">
        <v>7891</v>
      </c>
      <c r="AG27" s="19" t="s">
        <v>7891</v>
      </c>
      <c r="AH27" s="19" t="s">
        <v>7891</v>
      </c>
      <c r="AI27" s="19" t="s">
        <v>7891</v>
      </c>
      <c r="AJ27" s="19" t="s">
        <v>7891</v>
      </c>
      <c r="AK27" s="19" t="s">
        <v>7891</v>
      </c>
      <c r="AL27" s="19" t="s">
        <v>7891</v>
      </c>
      <c r="AM27" s="19" t="s">
        <v>7891</v>
      </c>
      <c r="AN27" s="19" t="s">
        <v>7891</v>
      </c>
      <c r="AO27" s="19" t="s">
        <v>7891</v>
      </c>
      <c r="AP27" s="19" t="s">
        <v>7891</v>
      </c>
      <c r="AQ27" s="19" t="s">
        <v>10310</v>
      </c>
      <c r="AR27" s="19" t="s">
        <v>7891</v>
      </c>
      <c r="AS27" s="19" t="s">
        <v>7891</v>
      </c>
      <c r="AT27" s="19" t="s">
        <v>7891</v>
      </c>
      <c r="AU27" s="19" t="s">
        <v>7998</v>
      </c>
      <c r="AV27" s="19">
        <v>2020</v>
      </c>
      <c r="AW27" s="19">
        <v>4</v>
      </c>
      <c r="AX27" s="19">
        <v>2</v>
      </c>
      <c r="AY27" s="19" t="s">
        <v>7891</v>
      </c>
      <c r="AZ27" s="19" t="s">
        <v>7891</v>
      </c>
      <c r="BA27" s="19" t="s">
        <v>7891</v>
      </c>
      <c r="BB27" s="19" t="s">
        <v>7891</v>
      </c>
      <c r="BC27" s="19" t="s">
        <v>7891</v>
      </c>
      <c r="BD27" s="19" t="s">
        <v>7891</v>
      </c>
      <c r="BE27" s="19" t="s">
        <v>7891</v>
      </c>
      <c r="BF27" s="19" t="s">
        <v>11261</v>
      </c>
      <c r="BG27" s="19" t="s">
        <v>7891</v>
      </c>
      <c r="BH27" s="19" t="s">
        <v>7891</v>
      </c>
      <c r="BI27" s="19" t="s">
        <v>7891</v>
      </c>
      <c r="BJ27" s="19" t="s">
        <v>7891</v>
      </c>
      <c r="BK27" s="19" t="s">
        <v>7891</v>
      </c>
      <c r="BL27" s="19" t="s">
        <v>7891</v>
      </c>
      <c r="BM27" s="19" t="s">
        <v>7891</v>
      </c>
      <c r="BN27" s="19">
        <v>32864562</v>
      </c>
      <c r="BO27" s="19" t="s">
        <v>7891</v>
      </c>
      <c r="BP27" s="19" t="s">
        <v>7891</v>
      </c>
      <c r="BQ27" s="19" t="s">
        <v>7891</v>
      </c>
      <c r="BR27" s="19" t="s">
        <v>7891</v>
      </c>
      <c r="BS27" s="19" t="s">
        <v>11262</v>
      </c>
    </row>
    <row r="28" spans="1:71" s="19" customFormat="1" ht="13" x14ac:dyDescent="0.3">
      <c r="A28" s="19" t="s">
        <v>11798</v>
      </c>
      <c r="B28" s="19" t="s">
        <v>1827</v>
      </c>
      <c r="C28" s="19" t="s">
        <v>1441</v>
      </c>
      <c r="D28" s="20" t="str">
        <f>"2022"</f>
        <v>2022</v>
      </c>
      <c r="E28" s="19" t="s">
        <v>1440</v>
      </c>
      <c r="F28" s="19" t="s">
        <v>1442</v>
      </c>
      <c r="G28" s="19" t="s">
        <v>1445</v>
      </c>
      <c r="H28" s="19" t="str">
        <f>"08919887"</f>
        <v>08919887</v>
      </c>
      <c r="J28" s="19" t="str">
        <f>"May2022"</f>
        <v>May2022</v>
      </c>
      <c r="K28" s="19">
        <v>35</v>
      </c>
      <c r="L28" s="19">
        <v>3</v>
      </c>
      <c r="M28" s="19">
        <v>293</v>
      </c>
      <c r="N28" s="19">
        <v>9</v>
      </c>
      <c r="O28" s="19">
        <v>156216854</v>
      </c>
      <c r="P28" s="19" t="s">
        <v>1443</v>
      </c>
      <c r="Q28" s="19" t="s">
        <v>481</v>
      </c>
      <c r="R28" s="19" t="s">
        <v>498</v>
      </c>
      <c r="S28" s="19" t="s">
        <v>1444</v>
      </c>
      <c r="V28" s="19" t="s">
        <v>1446</v>
      </c>
    </row>
    <row r="29" spans="1:71" s="19" customFormat="1" ht="13" x14ac:dyDescent="0.3">
      <c r="A29" s="19" t="s">
        <v>11797</v>
      </c>
      <c r="B29" s="19" t="s">
        <v>3856</v>
      </c>
      <c r="C29" s="19" t="s">
        <v>3532</v>
      </c>
      <c r="D29" s="21">
        <v>2021</v>
      </c>
      <c r="E29" s="19" t="s">
        <v>3531</v>
      </c>
      <c r="F29" s="19" t="s">
        <v>3533</v>
      </c>
      <c r="G29" s="19" t="s">
        <v>3536</v>
      </c>
      <c r="H29" s="19" t="str">
        <f>"07448481"</f>
        <v>07448481</v>
      </c>
      <c r="J29" s="19" t="str">
        <f>"20210204"</f>
        <v>20210204</v>
      </c>
      <c r="O29" s="19" t="s">
        <v>3534</v>
      </c>
      <c r="P29" s="19" t="s">
        <v>3535</v>
      </c>
      <c r="Q29" s="19" t="s">
        <v>2118</v>
      </c>
      <c r="R29" s="19" t="s">
        <v>2054</v>
      </c>
      <c r="S29" s="19" t="s">
        <v>2055</v>
      </c>
      <c r="U29" s="19" t="s">
        <v>3536</v>
      </c>
      <c r="V29" s="19" t="s">
        <v>3537</v>
      </c>
    </row>
    <row r="30" spans="1:71" s="19" customFormat="1" ht="13" x14ac:dyDescent="0.3">
      <c r="A30" s="19" t="s">
        <v>11798</v>
      </c>
      <c r="B30" s="19" t="s">
        <v>1827</v>
      </c>
      <c r="C30" s="19" t="s">
        <v>504</v>
      </c>
      <c r="D30" s="20">
        <v>2021</v>
      </c>
      <c r="E30" s="19" t="s">
        <v>503</v>
      </c>
      <c r="F30" s="19" t="s">
        <v>505</v>
      </c>
      <c r="G30" s="19" t="s">
        <v>509</v>
      </c>
      <c r="H30" s="19" t="str">
        <f>"11795476"</f>
        <v>11795476</v>
      </c>
      <c r="J30" s="19" t="str">
        <f>"9/29/2021"</f>
        <v>9/29/2021</v>
      </c>
      <c r="M30" s="19">
        <v>1</v>
      </c>
      <c r="N30" s="19">
        <v>3</v>
      </c>
      <c r="O30" s="19">
        <v>152714537</v>
      </c>
      <c r="P30" s="19" t="s">
        <v>506</v>
      </c>
      <c r="Q30" s="19" t="s">
        <v>481</v>
      </c>
      <c r="R30" s="19" t="s">
        <v>507</v>
      </c>
      <c r="S30" s="19" t="s">
        <v>511</v>
      </c>
      <c r="V30" s="19" t="s">
        <v>512</v>
      </c>
    </row>
    <row r="31" spans="1:71" s="19" customFormat="1" ht="13" x14ac:dyDescent="0.3">
      <c r="A31" s="19" t="s">
        <v>11798</v>
      </c>
      <c r="B31" s="19" t="s">
        <v>6816</v>
      </c>
      <c r="C31" s="19" t="s">
        <v>6685</v>
      </c>
      <c r="D31" s="21">
        <v>2022</v>
      </c>
      <c r="E31" s="19" t="s">
        <v>6684</v>
      </c>
      <c r="F31" s="19" t="s">
        <v>5318</v>
      </c>
      <c r="G31" s="19" t="s">
        <v>11866</v>
      </c>
      <c r="H31" s="19" t="s">
        <v>6686</v>
      </c>
      <c r="I31" s="19" t="s">
        <v>6687</v>
      </c>
      <c r="L31" s="22">
        <v>44617</v>
      </c>
      <c r="M31" s="19" t="s">
        <v>6688</v>
      </c>
      <c r="O31" s="19" t="s">
        <v>6689</v>
      </c>
    </row>
    <row r="32" spans="1:71" s="19" customFormat="1" ht="13" x14ac:dyDescent="0.3">
      <c r="A32" s="19" t="s">
        <v>11798</v>
      </c>
      <c r="B32" s="19" t="s">
        <v>11404</v>
      </c>
      <c r="C32" s="19" t="s">
        <v>8481</v>
      </c>
      <c r="D32" s="21" t="s">
        <v>7891</v>
      </c>
      <c r="E32" s="19" t="s">
        <v>8482</v>
      </c>
      <c r="F32" s="19" t="s">
        <v>8483</v>
      </c>
      <c r="G32" s="19" t="s">
        <v>8484</v>
      </c>
      <c r="V32" s="19" t="s">
        <v>7891</v>
      </c>
      <c r="W32" s="19" t="s">
        <v>8484</v>
      </c>
      <c r="X32" s="19" t="s">
        <v>7891</v>
      </c>
      <c r="Y32" s="19" t="s">
        <v>7891</v>
      </c>
      <c r="Z32" s="19" t="s">
        <v>7891</v>
      </c>
      <c r="AA32" s="19" t="s">
        <v>7891</v>
      </c>
      <c r="AB32" s="19" t="s">
        <v>7891</v>
      </c>
      <c r="AC32" s="19" t="s">
        <v>8485</v>
      </c>
      <c r="AD32" s="19" t="s">
        <v>7891</v>
      </c>
      <c r="AE32" s="19" t="s">
        <v>7891</v>
      </c>
      <c r="AF32" s="19" t="s">
        <v>7891</v>
      </c>
      <c r="AG32" s="19" t="s">
        <v>7891</v>
      </c>
      <c r="AH32" s="19" t="s">
        <v>7891</v>
      </c>
      <c r="AI32" s="19" t="s">
        <v>7891</v>
      </c>
      <c r="AJ32" s="19" t="s">
        <v>7891</v>
      </c>
      <c r="AK32" s="19" t="s">
        <v>7891</v>
      </c>
      <c r="AL32" s="19" t="s">
        <v>7891</v>
      </c>
      <c r="AM32" s="19" t="s">
        <v>7891</v>
      </c>
      <c r="AN32" s="19" t="s">
        <v>7891</v>
      </c>
      <c r="AO32" s="19" t="s">
        <v>7891</v>
      </c>
      <c r="AP32" s="19" t="s">
        <v>8486</v>
      </c>
      <c r="AQ32" s="19" t="s">
        <v>8487</v>
      </c>
      <c r="AR32" s="19" t="s">
        <v>7891</v>
      </c>
      <c r="AS32" s="19" t="s">
        <v>7891</v>
      </c>
      <c r="AT32" s="19" t="s">
        <v>7891</v>
      </c>
      <c r="AU32" s="19" t="s">
        <v>7945</v>
      </c>
      <c r="AV32" s="19">
        <v>2022</v>
      </c>
      <c r="AW32" s="19">
        <v>68</v>
      </c>
      <c r="AX32" s="19" t="s">
        <v>7891</v>
      </c>
      <c r="AY32" s="19" t="s">
        <v>7891</v>
      </c>
      <c r="AZ32" s="19" t="s">
        <v>7891</v>
      </c>
      <c r="BA32" s="19" t="s">
        <v>7891</v>
      </c>
      <c r="BB32" s="19" t="s">
        <v>7891</v>
      </c>
      <c r="BC32" s="19" t="s">
        <v>7891</v>
      </c>
      <c r="BD32" s="19" t="s">
        <v>7891</v>
      </c>
      <c r="BE32" s="19">
        <v>101863</v>
      </c>
      <c r="BF32" s="19" t="s">
        <v>8488</v>
      </c>
      <c r="BG32" s="19" t="s">
        <v>7891</v>
      </c>
      <c r="BH32" s="19" t="s">
        <v>7891</v>
      </c>
      <c r="BI32" s="19" t="s">
        <v>7891</v>
      </c>
      <c r="BJ32" s="19" t="s">
        <v>7891</v>
      </c>
      <c r="BK32" s="19" t="s">
        <v>7891</v>
      </c>
      <c r="BL32" s="19" t="s">
        <v>7891</v>
      </c>
      <c r="BM32" s="19" t="s">
        <v>7891</v>
      </c>
      <c r="BN32" s="19" t="s">
        <v>7891</v>
      </c>
      <c r="BO32" s="19" t="s">
        <v>7891</v>
      </c>
      <c r="BP32" s="19" t="s">
        <v>7891</v>
      </c>
      <c r="BQ32" s="19" t="s">
        <v>7891</v>
      </c>
      <c r="BR32" s="19" t="s">
        <v>7891</v>
      </c>
      <c r="BS32" s="19" t="s">
        <v>8489</v>
      </c>
    </row>
    <row r="33" spans="1:71" s="19" customFormat="1" ht="13" x14ac:dyDescent="0.3">
      <c r="A33" s="19" t="s">
        <v>11798</v>
      </c>
      <c r="B33" s="19" t="s">
        <v>6816</v>
      </c>
      <c r="C33" s="19" t="s">
        <v>4377</v>
      </c>
      <c r="D33" s="21">
        <v>2022</v>
      </c>
      <c r="E33" s="19" t="s">
        <v>4376</v>
      </c>
      <c r="F33" s="19" t="s">
        <v>4157</v>
      </c>
      <c r="H33" s="19" t="s">
        <v>4378</v>
      </c>
      <c r="I33" s="19" t="s">
        <v>4379</v>
      </c>
      <c r="L33" s="22">
        <v>44682</v>
      </c>
    </row>
    <row r="34" spans="1:71" s="19" customFormat="1" ht="13" x14ac:dyDescent="0.3">
      <c r="A34" s="19" t="s">
        <v>11798</v>
      </c>
      <c r="B34" s="19" t="s">
        <v>6816</v>
      </c>
      <c r="C34" s="19" t="s">
        <v>6112</v>
      </c>
      <c r="D34" s="21">
        <v>2021</v>
      </c>
      <c r="E34" s="19" t="s">
        <v>6111</v>
      </c>
      <c r="F34" s="19" t="s">
        <v>6115</v>
      </c>
      <c r="H34" s="19" t="s">
        <v>6113</v>
      </c>
      <c r="I34" s="19" t="s">
        <v>6114</v>
      </c>
      <c r="L34" s="22">
        <v>44136</v>
      </c>
      <c r="M34" s="19" t="s">
        <v>6116</v>
      </c>
      <c r="O34" s="19" t="s">
        <v>6117</v>
      </c>
    </row>
    <row r="35" spans="1:71" s="19" customFormat="1" ht="13" x14ac:dyDescent="0.3">
      <c r="A35" s="19" t="s">
        <v>11798</v>
      </c>
      <c r="B35" s="19" t="s">
        <v>3856</v>
      </c>
      <c r="C35" s="19" t="s">
        <v>3782</v>
      </c>
      <c r="D35" s="21">
        <v>2021</v>
      </c>
      <c r="E35" s="19" t="s">
        <v>3781</v>
      </c>
      <c r="F35" s="19" t="s">
        <v>3783</v>
      </c>
      <c r="G35" s="19" t="s">
        <v>3788</v>
      </c>
      <c r="H35" s="19" t="str">
        <f>"18762018"</f>
        <v>18762018</v>
      </c>
      <c r="J35" s="19" t="str">
        <f>"20210101"</f>
        <v>20210101</v>
      </c>
      <c r="K35" s="19">
        <v>55</v>
      </c>
      <c r="O35" s="19" t="s">
        <v>3784</v>
      </c>
      <c r="P35" s="19" t="s">
        <v>3785</v>
      </c>
      <c r="Q35" s="19" t="s">
        <v>2124</v>
      </c>
      <c r="R35" s="19" t="s">
        <v>3786</v>
      </c>
      <c r="S35" s="19" t="s">
        <v>3787</v>
      </c>
      <c r="U35" s="19" t="s">
        <v>3788</v>
      </c>
      <c r="V35" s="19" t="s">
        <v>3789</v>
      </c>
    </row>
    <row r="36" spans="1:71" s="19" customFormat="1" ht="13" x14ac:dyDescent="0.3">
      <c r="A36" s="19" t="s">
        <v>11798</v>
      </c>
      <c r="B36" s="19" t="s">
        <v>3936</v>
      </c>
      <c r="C36" s="19" t="s">
        <v>3915</v>
      </c>
      <c r="D36" s="21">
        <v>2022</v>
      </c>
      <c r="E36" s="19" t="s">
        <v>3914</v>
      </c>
      <c r="F36" s="19" t="s">
        <v>2772</v>
      </c>
      <c r="G36" s="19" t="s">
        <v>3918</v>
      </c>
      <c r="H36" s="19" t="str">
        <f>"07481187"</f>
        <v>07481187</v>
      </c>
      <c r="J36" s="19" t="str">
        <f>"20220323"</f>
        <v>20220323</v>
      </c>
      <c r="O36" s="19" t="s">
        <v>3916</v>
      </c>
      <c r="P36" s="19" t="s">
        <v>3917</v>
      </c>
      <c r="Q36" s="19" t="s">
        <v>2118</v>
      </c>
      <c r="R36" s="19" t="s">
        <v>2054</v>
      </c>
      <c r="S36" s="19" t="s">
        <v>2055</v>
      </c>
      <c r="U36" s="19" t="s">
        <v>3918</v>
      </c>
      <c r="V36" s="19" t="s">
        <v>3919</v>
      </c>
    </row>
    <row r="37" spans="1:71" s="19" customFormat="1" ht="13" x14ac:dyDescent="0.3">
      <c r="A37" s="19" t="s">
        <v>11798</v>
      </c>
      <c r="B37" s="19" t="s">
        <v>11404</v>
      </c>
      <c r="C37" s="19" t="s">
        <v>10414</v>
      </c>
      <c r="D37" s="21" t="s">
        <v>7891</v>
      </c>
      <c r="E37" s="19" t="s">
        <v>4778</v>
      </c>
      <c r="F37" s="19" t="s">
        <v>10415</v>
      </c>
      <c r="G37" s="26" t="s">
        <v>11867</v>
      </c>
      <c r="V37" s="19" t="s">
        <v>7891</v>
      </c>
      <c r="W37" s="19" t="s">
        <v>10416</v>
      </c>
      <c r="X37" s="19" t="s">
        <v>7891</v>
      </c>
      <c r="Y37" s="19" t="s">
        <v>7891</v>
      </c>
      <c r="Z37" s="19" t="s">
        <v>7891</v>
      </c>
      <c r="AA37" s="19" t="s">
        <v>7891</v>
      </c>
      <c r="AB37" s="19" t="s">
        <v>7891</v>
      </c>
      <c r="AC37" s="19" t="s">
        <v>10417</v>
      </c>
      <c r="AD37" s="19" t="s">
        <v>7891</v>
      </c>
      <c r="AE37" s="19" t="s">
        <v>7891</v>
      </c>
      <c r="AF37" s="19" t="s">
        <v>7891</v>
      </c>
      <c r="AG37" s="19" t="s">
        <v>7891</v>
      </c>
      <c r="AH37" s="19" t="s">
        <v>7891</v>
      </c>
      <c r="AI37" s="19" t="s">
        <v>7891</v>
      </c>
      <c r="AJ37" s="19" t="s">
        <v>7891</v>
      </c>
      <c r="AK37" s="19" t="s">
        <v>7891</v>
      </c>
      <c r="AL37" s="19" t="s">
        <v>7891</v>
      </c>
      <c r="AM37" s="19" t="s">
        <v>7891</v>
      </c>
      <c r="AN37" s="19" t="s">
        <v>7891</v>
      </c>
      <c r="AO37" s="19" t="s">
        <v>7891</v>
      </c>
      <c r="AP37" s="19" t="s">
        <v>10418</v>
      </c>
      <c r="AQ37" s="19" t="s">
        <v>7891</v>
      </c>
      <c r="AR37" s="19" t="s">
        <v>7891</v>
      </c>
      <c r="AS37" s="19" t="s">
        <v>7891</v>
      </c>
      <c r="AT37" s="19" t="s">
        <v>7891</v>
      </c>
      <c r="AU37" s="19" t="s">
        <v>7945</v>
      </c>
      <c r="AV37" s="19">
        <v>2021</v>
      </c>
      <c r="AW37" s="19">
        <v>5</v>
      </c>
      <c r="AX37" s="19">
        <v>2</v>
      </c>
      <c r="AY37" s="19" t="s">
        <v>7891</v>
      </c>
      <c r="AZ37" s="19" t="s">
        <v>7891</v>
      </c>
      <c r="BA37" s="19" t="s">
        <v>7891</v>
      </c>
      <c r="BB37" s="19" t="s">
        <v>7891</v>
      </c>
      <c r="BC37" s="19">
        <v>301</v>
      </c>
      <c r="BD37" s="19">
        <v>306</v>
      </c>
      <c r="BE37" s="19" t="s">
        <v>7891</v>
      </c>
      <c r="BF37" s="19" t="s">
        <v>4784</v>
      </c>
      <c r="BG37" s="19" t="s">
        <v>7891</v>
      </c>
      <c r="BH37" s="19" t="s">
        <v>10364</v>
      </c>
      <c r="BI37" s="19" t="s">
        <v>7891</v>
      </c>
      <c r="BJ37" s="19" t="s">
        <v>7891</v>
      </c>
      <c r="BK37" s="19" t="s">
        <v>7891</v>
      </c>
      <c r="BL37" s="19" t="s">
        <v>7891</v>
      </c>
      <c r="BM37" s="19" t="s">
        <v>7891</v>
      </c>
      <c r="BN37" s="19">
        <v>33553671</v>
      </c>
      <c r="BO37" s="19" t="s">
        <v>7891</v>
      </c>
      <c r="BP37" s="19" t="s">
        <v>7891</v>
      </c>
      <c r="BQ37" s="19" t="s">
        <v>7891</v>
      </c>
      <c r="BR37" s="19" t="s">
        <v>7891</v>
      </c>
      <c r="BS37" s="19" t="s">
        <v>10419</v>
      </c>
    </row>
    <row r="38" spans="1:71" s="19" customFormat="1" ht="13" x14ac:dyDescent="0.3">
      <c r="A38" s="19" t="s">
        <v>11798</v>
      </c>
      <c r="B38" s="19" t="s">
        <v>11404</v>
      </c>
      <c r="C38" s="19" t="s">
        <v>9950</v>
      </c>
      <c r="D38" s="21" t="s">
        <v>7891</v>
      </c>
      <c r="E38" s="19" t="s">
        <v>9951</v>
      </c>
      <c r="F38" s="19" t="s">
        <v>9952</v>
      </c>
      <c r="G38" s="26" t="s">
        <v>11868</v>
      </c>
      <c r="V38" s="19" t="s">
        <v>7891</v>
      </c>
      <c r="W38" s="19" t="s">
        <v>9953</v>
      </c>
      <c r="X38" s="19" t="s">
        <v>7891</v>
      </c>
      <c r="Y38" s="19" t="s">
        <v>7891</v>
      </c>
      <c r="Z38" s="19" t="s">
        <v>7891</v>
      </c>
      <c r="AA38" s="19" t="s">
        <v>7891</v>
      </c>
      <c r="AB38" s="19" t="s">
        <v>9954</v>
      </c>
      <c r="AC38" s="19" t="s">
        <v>7891</v>
      </c>
      <c r="AD38" s="19" t="s">
        <v>7891</v>
      </c>
      <c r="AE38" s="19" t="s">
        <v>7891</v>
      </c>
      <c r="AF38" s="19" t="s">
        <v>7891</v>
      </c>
      <c r="AG38" s="19" t="s">
        <v>7891</v>
      </c>
      <c r="AH38" s="19" t="s">
        <v>7891</v>
      </c>
      <c r="AI38" s="19" t="s">
        <v>7891</v>
      </c>
      <c r="AJ38" s="19" t="s">
        <v>7891</v>
      </c>
      <c r="AK38" s="19" t="s">
        <v>7891</v>
      </c>
      <c r="AL38" s="19" t="s">
        <v>7891</v>
      </c>
      <c r="AM38" s="19" t="s">
        <v>7891</v>
      </c>
      <c r="AN38" s="19" t="s">
        <v>7891</v>
      </c>
      <c r="AO38" s="19" t="s">
        <v>7891</v>
      </c>
      <c r="AP38" s="19" t="s">
        <v>9955</v>
      </c>
      <c r="AQ38" s="19" t="s">
        <v>7891</v>
      </c>
      <c r="AR38" s="19" t="s">
        <v>7891</v>
      </c>
      <c r="AS38" s="19" t="s">
        <v>7891</v>
      </c>
      <c r="AT38" s="19" t="s">
        <v>7891</v>
      </c>
      <c r="AU38" s="19" t="s">
        <v>7916</v>
      </c>
      <c r="AV38" s="19">
        <v>2021</v>
      </c>
      <c r="AW38" s="19">
        <v>15</v>
      </c>
      <c r="AX38" s="19">
        <v>4</v>
      </c>
      <c r="AY38" s="19" t="s">
        <v>7891</v>
      </c>
      <c r="AZ38" s="19" t="s">
        <v>7891</v>
      </c>
      <c r="BA38" s="19" t="s">
        <v>7891</v>
      </c>
      <c r="BB38" s="19" t="s">
        <v>7891</v>
      </c>
      <c r="BC38" s="19">
        <v>790</v>
      </c>
      <c r="BD38" s="19">
        <v>792</v>
      </c>
      <c r="BE38" s="19" t="s">
        <v>7891</v>
      </c>
      <c r="BF38" s="19" t="s">
        <v>7891</v>
      </c>
      <c r="BG38" s="19" t="s">
        <v>7891</v>
      </c>
      <c r="BH38" s="19" t="s">
        <v>7891</v>
      </c>
      <c r="BI38" s="19" t="s">
        <v>7891</v>
      </c>
      <c r="BJ38" s="19" t="s">
        <v>7891</v>
      </c>
      <c r="BK38" s="19" t="s">
        <v>7891</v>
      </c>
      <c r="BL38" s="19" t="s">
        <v>7891</v>
      </c>
      <c r="BM38" s="19" t="s">
        <v>7891</v>
      </c>
      <c r="BN38" s="19" t="s">
        <v>7891</v>
      </c>
      <c r="BO38" s="19" t="s">
        <v>7891</v>
      </c>
      <c r="BP38" s="19" t="s">
        <v>7891</v>
      </c>
      <c r="BQ38" s="19" t="s">
        <v>7891</v>
      </c>
      <c r="BR38" s="19" t="s">
        <v>7891</v>
      </c>
      <c r="BS38" s="19" t="s">
        <v>9956</v>
      </c>
    </row>
    <row r="39" spans="1:71" s="19" customFormat="1" ht="13" x14ac:dyDescent="0.3">
      <c r="A39" s="19" t="s">
        <v>11798</v>
      </c>
      <c r="B39" s="19" t="s">
        <v>11404</v>
      </c>
      <c r="C39" s="19" t="s">
        <v>8060</v>
      </c>
      <c r="D39" s="21" t="s">
        <v>7891</v>
      </c>
      <c r="E39" s="19" t="s">
        <v>8061</v>
      </c>
      <c r="F39" s="19" t="s">
        <v>8062</v>
      </c>
      <c r="G39" s="26" t="s">
        <v>11869</v>
      </c>
      <c r="V39" s="19" t="s">
        <v>7891</v>
      </c>
      <c r="W39" s="19" t="s">
        <v>8063</v>
      </c>
      <c r="X39" s="19" t="s">
        <v>7891</v>
      </c>
      <c r="Y39" s="19" t="s">
        <v>7891</v>
      </c>
      <c r="Z39" s="19" t="s">
        <v>7891</v>
      </c>
      <c r="AA39" s="19" t="s">
        <v>7891</v>
      </c>
      <c r="AB39" s="19" t="s">
        <v>7891</v>
      </c>
      <c r="AC39" s="19" t="s">
        <v>7891</v>
      </c>
      <c r="AD39" s="19" t="s">
        <v>7891</v>
      </c>
      <c r="AE39" s="19" t="s">
        <v>7891</v>
      </c>
      <c r="AF39" s="19" t="s">
        <v>7891</v>
      </c>
      <c r="AG39" s="19" t="s">
        <v>7891</v>
      </c>
      <c r="AH39" s="19" t="s">
        <v>7891</v>
      </c>
      <c r="AI39" s="19" t="s">
        <v>7891</v>
      </c>
      <c r="AJ39" s="19" t="s">
        <v>7891</v>
      </c>
      <c r="AK39" s="19" t="s">
        <v>7891</v>
      </c>
      <c r="AL39" s="19" t="s">
        <v>7891</v>
      </c>
      <c r="AM39" s="19" t="s">
        <v>7891</v>
      </c>
      <c r="AN39" s="19" t="s">
        <v>7891</v>
      </c>
      <c r="AO39" s="19" t="s">
        <v>7891</v>
      </c>
      <c r="AP39" s="19" t="s">
        <v>8064</v>
      </c>
      <c r="AQ39" s="19" t="s">
        <v>8065</v>
      </c>
      <c r="AR39" s="19" t="s">
        <v>7891</v>
      </c>
      <c r="AS39" s="19" t="s">
        <v>7891</v>
      </c>
      <c r="AT39" s="19" t="s">
        <v>7891</v>
      </c>
      <c r="AU39" s="19" t="s">
        <v>8066</v>
      </c>
      <c r="AV39" s="19">
        <v>2022</v>
      </c>
      <c r="AW39" s="19">
        <v>38</v>
      </c>
      <c r="AX39" s="19">
        <v>5</v>
      </c>
      <c r="AY39" s="19" t="s">
        <v>7891</v>
      </c>
      <c r="AZ39" s="19" t="s">
        <v>7891</v>
      </c>
      <c r="BA39" s="19" t="s">
        <v>7891</v>
      </c>
      <c r="BB39" s="19" t="s">
        <v>7891</v>
      </c>
      <c r="BC39" s="19" t="s">
        <v>7891</v>
      </c>
      <c r="BD39" s="19" t="s">
        <v>7891</v>
      </c>
      <c r="BE39" s="19" t="s">
        <v>7891</v>
      </c>
      <c r="BF39" s="19" t="s">
        <v>8067</v>
      </c>
      <c r="BG39" s="19" t="s">
        <v>7891</v>
      </c>
      <c r="BH39" s="19" t="s">
        <v>7891</v>
      </c>
      <c r="BI39" s="19" t="s">
        <v>7891</v>
      </c>
      <c r="BJ39" s="19" t="s">
        <v>7891</v>
      </c>
      <c r="BK39" s="19" t="s">
        <v>7891</v>
      </c>
      <c r="BL39" s="19" t="s">
        <v>7891</v>
      </c>
      <c r="BM39" s="19" t="s">
        <v>7891</v>
      </c>
      <c r="BN39" s="19" t="s">
        <v>7891</v>
      </c>
      <c r="BO39" s="19" t="s">
        <v>7891</v>
      </c>
      <c r="BP39" s="19" t="s">
        <v>7891</v>
      </c>
      <c r="BQ39" s="19" t="s">
        <v>7891</v>
      </c>
      <c r="BR39" s="19" t="s">
        <v>7891</v>
      </c>
      <c r="BS39" s="19" t="s">
        <v>8068</v>
      </c>
    </row>
    <row r="40" spans="1:71" s="19" customFormat="1" ht="13" x14ac:dyDescent="0.3">
      <c r="A40" s="19" t="s">
        <v>11798</v>
      </c>
      <c r="B40" s="19" t="s">
        <v>11404</v>
      </c>
      <c r="C40" s="19" t="s">
        <v>8009</v>
      </c>
      <c r="D40" s="21" t="s">
        <v>7891</v>
      </c>
      <c r="E40" s="19" t="s">
        <v>8010</v>
      </c>
      <c r="F40" s="19" t="s">
        <v>8011</v>
      </c>
      <c r="V40" s="19" t="s">
        <v>7891</v>
      </c>
      <c r="W40" s="19" t="s">
        <v>8012</v>
      </c>
      <c r="X40" s="19" t="s">
        <v>7891</v>
      </c>
      <c r="Y40" s="19" t="s">
        <v>7891</v>
      </c>
      <c r="Z40" s="19" t="s">
        <v>7891</v>
      </c>
      <c r="AA40" s="19" t="s">
        <v>7891</v>
      </c>
      <c r="AB40" s="19" t="s">
        <v>7891</v>
      </c>
      <c r="AC40" s="19" t="s">
        <v>7891</v>
      </c>
      <c r="AD40" s="19" t="s">
        <v>7891</v>
      </c>
      <c r="AE40" s="19" t="s">
        <v>7891</v>
      </c>
      <c r="AF40" s="19" t="s">
        <v>7891</v>
      </c>
      <c r="AG40" s="19" t="s">
        <v>7891</v>
      </c>
      <c r="AH40" s="19" t="s">
        <v>7891</v>
      </c>
      <c r="AI40" s="19" t="s">
        <v>7891</v>
      </c>
      <c r="AJ40" s="19" t="s">
        <v>7891</v>
      </c>
      <c r="AK40" s="19" t="s">
        <v>7891</v>
      </c>
      <c r="AL40" s="19" t="s">
        <v>7891</v>
      </c>
      <c r="AM40" s="19" t="s">
        <v>7891</v>
      </c>
      <c r="AN40" s="19" t="s">
        <v>7891</v>
      </c>
      <c r="AO40" s="19" t="s">
        <v>7891</v>
      </c>
      <c r="AP40" s="19" t="s">
        <v>8013</v>
      </c>
      <c r="AQ40" s="19" t="s">
        <v>8014</v>
      </c>
      <c r="AR40" s="19" t="s">
        <v>7891</v>
      </c>
      <c r="AS40" s="19" t="s">
        <v>7891</v>
      </c>
      <c r="AT40" s="19" t="s">
        <v>7891</v>
      </c>
      <c r="AU40" s="19" t="s">
        <v>7891</v>
      </c>
      <c r="AV40" s="19" t="s">
        <v>7891</v>
      </c>
      <c r="AW40" s="19" t="s">
        <v>7891</v>
      </c>
      <c r="AX40" s="19" t="s">
        <v>7891</v>
      </c>
      <c r="AY40" s="19" t="s">
        <v>7891</v>
      </c>
      <c r="AZ40" s="19" t="s">
        <v>7891</v>
      </c>
      <c r="BA40" s="19" t="s">
        <v>7891</v>
      </c>
      <c r="BB40" s="19" t="s">
        <v>7891</v>
      </c>
      <c r="BC40" s="19" t="s">
        <v>7891</v>
      </c>
      <c r="BD40" s="19" t="s">
        <v>7891</v>
      </c>
      <c r="BE40" s="19" t="s">
        <v>7891</v>
      </c>
      <c r="BF40" s="19" t="s">
        <v>8015</v>
      </c>
      <c r="BG40" s="19" t="s">
        <v>7891</v>
      </c>
      <c r="BH40" s="19" t="s">
        <v>7901</v>
      </c>
      <c r="BI40" s="19" t="s">
        <v>7891</v>
      </c>
      <c r="BJ40" s="19" t="s">
        <v>7891</v>
      </c>
      <c r="BK40" s="19" t="s">
        <v>7891</v>
      </c>
      <c r="BL40" s="19" t="s">
        <v>7891</v>
      </c>
      <c r="BM40" s="19" t="s">
        <v>7891</v>
      </c>
      <c r="BN40" s="19">
        <v>35600259</v>
      </c>
      <c r="BO40" s="19" t="s">
        <v>7891</v>
      </c>
      <c r="BP40" s="19" t="s">
        <v>7891</v>
      </c>
      <c r="BQ40" s="19" t="s">
        <v>7891</v>
      </c>
      <c r="BR40" s="19" t="s">
        <v>7891</v>
      </c>
      <c r="BS40" s="19" t="s">
        <v>8016</v>
      </c>
    </row>
    <row r="41" spans="1:71" s="19" customFormat="1" ht="13" x14ac:dyDescent="0.3">
      <c r="A41" s="19" t="s">
        <v>11798</v>
      </c>
      <c r="B41" s="19" t="s">
        <v>6816</v>
      </c>
      <c r="C41" s="19" t="s">
        <v>4412</v>
      </c>
      <c r="D41" s="21">
        <v>2021</v>
      </c>
      <c r="E41" s="19" t="s">
        <v>4411</v>
      </c>
      <c r="F41" s="19" t="s">
        <v>4240</v>
      </c>
      <c r="G41" s="19" t="s">
        <v>11876</v>
      </c>
      <c r="H41" s="19" t="s">
        <v>4413</v>
      </c>
      <c r="I41" s="19" t="s">
        <v>4414</v>
      </c>
      <c r="L41" s="22">
        <v>44295</v>
      </c>
      <c r="M41" s="19" t="s">
        <v>4415</v>
      </c>
      <c r="O41" s="19" t="s">
        <v>4416</v>
      </c>
    </row>
    <row r="42" spans="1:71" s="19" customFormat="1" ht="13" x14ac:dyDescent="0.3">
      <c r="A42" s="19" t="s">
        <v>11798</v>
      </c>
      <c r="B42" s="19" t="s">
        <v>4086</v>
      </c>
      <c r="C42" s="19" t="s">
        <v>2320</v>
      </c>
      <c r="D42" s="21">
        <v>2022</v>
      </c>
      <c r="E42" s="19" t="s">
        <v>2319</v>
      </c>
      <c r="F42" s="19" t="s">
        <v>2034</v>
      </c>
      <c r="G42" s="19" t="s">
        <v>2323</v>
      </c>
      <c r="H42" s="19" t="str">
        <f>"04194217"</f>
        <v>04194217</v>
      </c>
      <c r="I42" s="19" t="str">
        <f>"9798492784591"</f>
        <v>9798492784591</v>
      </c>
      <c r="J42" s="19" t="str">
        <f>"20220101"</f>
        <v>20220101</v>
      </c>
      <c r="K42" s="19">
        <v>83</v>
      </c>
      <c r="L42" s="19" t="s">
        <v>2035</v>
      </c>
      <c r="O42" s="19" t="s">
        <v>2321</v>
      </c>
      <c r="Q42" s="19" t="s">
        <v>2037</v>
      </c>
      <c r="R42" s="19" t="s">
        <v>2038</v>
      </c>
      <c r="S42" s="19" t="s">
        <v>2322</v>
      </c>
      <c r="U42" s="19" t="s">
        <v>2323</v>
      </c>
      <c r="V42" s="19" t="s">
        <v>2324</v>
      </c>
    </row>
    <row r="43" spans="1:71" s="19" customFormat="1" ht="13" x14ac:dyDescent="0.3">
      <c r="A43" s="19" t="s">
        <v>11798</v>
      </c>
      <c r="B43" s="19" t="s">
        <v>6816</v>
      </c>
      <c r="C43" s="19" t="s">
        <v>4850</v>
      </c>
      <c r="D43" s="21">
        <v>2021</v>
      </c>
      <c r="E43" s="19" t="s">
        <v>4849</v>
      </c>
      <c r="F43" s="19" t="s">
        <v>4462</v>
      </c>
      <c r="G43" s="26" t="s">
        <v>11877</v>
      </c>
      <c r="H43" s="19" t="s">
        <v>4851</v>
      </c>
      <c r="I43" s="19" t="s">
        <v>4852</v>
      </c>
      <c r="L43" s="22">
        <v>44467</v>
      </c>
      <c r="O43" s="19" t="s">
        <v>4853</v>
      </c>
    </row>
    <row r="44" spans="1:71" s="19" customFormat="1" ht="13" x14ac:dyDescent="0.3">
      <c r="A44" s="19" t="s">
        <v>11798</v>
      </c>
      <c r="B44" s="19" t="s">
        <v>1827</v>
      </c>
      <c r="C44" s="19" t="s">
        <v>584</v>
      </c>
      <c r="D44" s="20">
        <v>2021</v>
      </c>
      <c r="E44" s="19" t="s">
        <v>583</v>
      </c>
      <c r="F44" s="19" t="s">
        <v>585</v>
      </c>
      <c r="G44" s="19" t="s">
        <v>588</v>
      </c>
      <c r="H44" s="19" t="str">
        <f>"17456215"</f>
        <v>17456215</v>
      </c>
      <c r="J44" s="19" t="str">
        <f>"9/3/2021"</f>
        <v>9/3/2021</v>
      </c>
      <c r="K44" s="19">
        <v>22</v>
      </c>
      <c r="L44" s="19">
        <v>1</v>
      </c>
      <c r="M44" s="19">
        <v>1</v>
      </c>
      <c r="N44" s="19">
        <v>4</v>
      </c>
      <c r="O44" s="19">
        <v>152248630</v>
      </c>
      <c r="P44" s="19" t="s">
        <v>586</v>
      </c>
      <c r="Q44" s="19" t="s">
        <v>557</v>
      </c>
      <c r="R44" s="19" t="s">
        <v>587</v>
      </c>
      <c r="V44" s="19" t="s">
        <v>589</v>
      </c>
    </row>
    <row r="45" spans="1:71" s="19" customFormat="1" ht="13" x14ac:dyDescent="0.3">
      <c r="A45" s="19" t="s">
        <v>11798</v>
      </c>
      <c r="B45" s="19" t="s">
        <v>11404</v>
      </c>
      <c r="C45" s="19" t="s">
        <v>9692</v>
      </c>
      <c r="D45" s="21" t="s">
        <v>7891</v>
      </c>
      <c r="E45" s="19" t="s">
        <v>9693</v>
      </c>
      <c r="F45" s="19" t="s">
        <v>9694</v>
      </c>
      <c r="V45" s="19" t="s">
        <v>7891</v>
      </c>
      <c r="W45" s="19" t="s">
        <v>9695</v>
      </c>
      <c r="X45" s="19" t="s">
        <v>7891</v>
      </c>
      <c r="Y45" s="19" t="s">
        <v>7891</v>
      </c>
      <c r="Z45" s="19" t="s">
        <v>7891</v>
      </c>
      <c r="AA45" s="19" t="s">
        <v>7891</v>
      </c>
      <c r="AB45" s="19" t="s">
        <v>7891</v>
      </c>
      <c r="AC45" s="19" t="s">
        <v>7891</v>
      </c>
      <c r="AD45" s="19" t="s">
        <v>7891</v>
      </c>
      <c r="AE45" s="19" t="s">
        <v>7891</v>
      </c>
      <c r="AF45" s="19" t="s">
        <v>7891</v>
      </c>
      <c r="AG45" s="19" t="s">
        <v>7891</v>
      </c>
      <c r="AH45" s="19" t="s">
        <v>7891</v>
      </c>
      <c r="AI45" s="19" t="s">
        <v>7891</v>
      </c>
      <c r="AJ45" s="19" t="s">
        <v>7891</v>
      </c>
      <c r="AK45" s="19" t="s">
        <v>7891</v>
      </c>
      <c r="AL45" s="19" t="s">
        <v>7891</v>
      </c>
      <c r="AM45" s="19" t="s">
        <v>7891</v>
      </c>
      <c r="AN45" s="19" t="s">
        <v>7891</v>
      </c>
      <c r="AO45" s="19" t="s">
        <v>7891</v>
      </c>
      <c r="AP45" s="19" t="s">
        <v>9696</v>
      </c>
      <c r="AQ45" s="19" t="s">
        <v>9697</v>
      </c>
      <c r="AR45" s="19" t="s">
        <v>7891</v>
      </c>
      <c r="AS45" s="19" t="s">
        <v>7891</v>
      </c>
      <c r="AT45" s="19" t="s">
        <v>7891</v>
      </c>
      <c r="AU45" s="19" t="s">
        <v>7998</v>
      </c>
      <c r="AV45" s="19">
        <v>2021</v>
      </c>
      <c r="AW45" s="19">
        <v>15</v>
      </c>
      <c r="AX45" s="19">
        <v>2</v>
      </c>
      <c r="AY45" s="19" t="s">
        <v>7891</v>
      </c>
      <c r="AZ45" s="19" t="s">
        <v>7891</v>
      </c>
      <c r="BA45" s="19" t="s">
        <v>7891</v>
      </c>
      <c r="BB45" s="19" t="s">
        <v>7891</v>
      </c>
      <c r="BC45" s="19" t="s">
        <v>7891</v>
      </c>
      <c r="BD45" s="19" t="s">
        <v>7891</v>
      </c>
      <c r="BE45" s="19" t="s">
        <v>9698</v>
      </c>
      <c r="BF45" s="19" t="s">
        <v>9699</v>
      </c>
      <c r="BG45" s="19" t="s">
        <v>7891</v>
      </c>
      <c r="BH45" s="19" t="s">
        <v>7891</v>
      </c>
      <c r="BI45" s="19" t="s">
        <v>7891</v>
      </c>
      <c r="BJ45" s="19" t="s">
        <v>7891</v>
      </c>
      <c r="BK45" s="19" t="s">
        <v>7891</v>
      </c>
      <c r="BL45" s="19" t="s">
        <v>7891</v>
      </c>
      <c r="BM45" s="19" t="s">
        <v>7891</v>
      </c>
      <c r="BN45" s="19" t="s">
        <v>7891</v>
      </c>
      <c r="BO45" s="19" t="s">
        <v>7891</v>
      </c>
      <c r="BP45" s="19" t="s">
        <v>7891</v>
      </c>
      <c r="BQ45" s="19" t="s">
        <v>7891</v>
      </c>
      <c r="BR45" s="19" t="s">
        <v>7891</v>
      </c>
      <c r="BS45" s="19" t="s">
        <v>9700</v>
      </c>
    </row>
    <row r="46" spans="1:71" s="19" customFormat="1" ht="13" x14ac:dyDescent="0.3">
      <c r="A46" s="19" t="s">
        <v>11798</v>
      </c>
      <c r="B46" s="19" t="s">
        <v>1827</v>
      </c>
      <c r="C46" s="19" t="s">
        <v>1121</v>
      </c>
      <c r="D46" s="20">
        <v>2022</v>
      </c>
      <c r="E46" s="19" t="s">
        <v>1120</v>
      </c>
      <c r="F46" s="19" t="s">
        <v>1122</v>
      </c>
      <c r="H46" s="19" t="str">
        <f>"11767529"</f>
        <v>11767529</v>
      </c>
      <c r="J46" s="19" t="str">
        <f>"Mar2022"</f>
        <v>Mar2022</v>
      </c>
      <c r="K46" s="19">
        <v>19</v>
      </c>
      <c r="L46" s="19">
        <v>1</v>
      </c>
      <c r="M46" s="19">
        <v>1</v>
      </c>
      <c r="N46" s="19">
        <v>5</v>
      </c>
      <c r="O46" s="19">
        <v>156747590</v>
      </c>
      <c r="P46" s="19" t="s">
        <v>1123</v>
      </c>
      <c r="Q46" s="19" t="s">
        <v>691</v>
      </c>
      <c r="R46" s="19" t="s">
        <v>537</v>
      </c>
      <c r="S46" s="19" t="s">
        <v>1124</v>
      </c>
      <c r="V46" s="19" t="s">
        <v>1125</v>
      </c>
    </row>
    <row r="47" spans="1:71" s="19" customFormat="1" ht="13" x14ac:dyDescent="0.3">
      <c r="A47" s="19" t="s">
        <v>11798</v>
      </c>
      <c r="B47" s="19" t="s">
        <v>11404</v>
      </c>
      <c r="C47" s="19" t="s">
        <v>8490</v>
      </c>
      <c r="D47" s="21" t="s">
        <v>7891</v>
      </c>
      <c r="E47" s="19" t="s">
        <v>8491</v>
      </c>
      <c r="F47" s="19" t="s">
        <v>8492</v>
      </c>
      <c r="G47" s="19" t="s">
        <v>11918</v>
      </c>
      <c r="V47" s="19" t="s">
        <v>7891</v>
      </c>
      <c r="W47" s="19" t="s">
        <v>8493</v>
      </c>
      <c r="X47" s="19" t="s">
        <v>7891</v>
      </c>
      <c r="Y47" s="19" t="s">
        <v>7891</v>
      </c>
      <c r="Z47" s="19" t="s">
        <v>7891</v>
      </c>
      <c r="AA47" s="19" t="s">
        <v>7891</v>
      </c>
      <c r="AB47" s="19" t="s">
        <v>8494</v>
      </c>
      <c r="AC47" s="19" t="s">
        <v>8495</v>
      </c>
      <c r="AD47" s="19" t="s">
        <v>7891</v>
      </c>
      <c r="AE47" s="19" t="s">
        <v>7891</v>
      </c>
      <c r="AF47" s="19" t="s">
        <v>7891</v>
      </c>
      <c r="AG47" s="19" t="s">
        <v>7891</v>
      </c>
      <c r="AH47" s="19" t="s">
        <v>7891</v>
      </c>
      <c r="AI47" s="19" t="s">
        <v>7891</v>
      </c>
      <c r="AJ47" s="19" t="s">
        <v>7891</v>
      </c>
      <c r="AK47" s="19" t="s">
        <v>7891</v>
      </c>
      <c r="AL47" s="19" t="s">
        <v>7891</v>
      </c>
      <c r="AM47" s="19" t="s">
        <v>7891</v>
      </c>
      <c r="AN47" s="19" t="s">
        <v>7891</v>
      </c>
      <c r="AO47" s="19" t="s">
        <v>7891</v>
      </c>
      <c r="AP47" s="19" t="s">
        <v>7891</v>
      </c>
      <c r="AQ47" s="19" t="s">
        <v>8496</v>
      </c>
      <c r="AR47" s="19" t="s">
        <v>7891</v>
      </c>
      <c r="AS47" s="19" t="s">
        <v>7891</v>
      </c>
      <c r="AT47" s="19" t="s">
        <v>7891</v>
      </c>
      <c r="AU47" s="19" t="s">
        <v>7945</v>
      </c>
      <c r="AV47" s="19">
        <v>2022</v>
      </c>
      <c r="AW47" s="19">
        <v>11</v>
      </c>
      <c r="AX47" s="19">
        <v>50</v>
      </c>
      <c r="AY47" s="19" t="s">
        <v>7891</v>
      </c>
      <c r="AZ47" s="19" t="s">
        <v>7891</v>
      </c>
      <c r="BA47" s="19" t="s">
        <v>7891</v>
      </c>
      <c r="BB47" s="19" t="s">
        <v>7891</v>
      </c>
      <c r="BC47" s="19">
        <v>9</v>
      </c>
      <c r="BD47" s="19">
        <v>15</v>
      </c>
      <c r="BE47" s="19" t="s">
        <v>7891</v>
      </c>
      <c r="BF47" s="19" t="s">
        <v>8497</v>
      </c>
      <c r="BG47" s="19" t="s">
        <v>7891</v>
      </c>
      <c r="BH47" s="19" t="s">
        <v>7891</v>
      </c>
      <c r="BI47" s="19" t="s">
        <v>7891</v>
      </c>
      <c r="BJ47" s="19" t="s">
        <v>7891</v>
      </c>
      <c r="BK47" s="19" t="s">
        <v>7891</v>
      </c>
      <c r="BL47" s="19" t="s">
        <v>7891</v>
      </c>
      <c r="BM47" s="19" t="s">
        <v>7891</v>
      </c>
      <c r="BN47" s="19" t="s">
        <v>7891</v>
      </c>
      <c r="BO47" s="19" t="s">
        <v>7891</v>
      </c>
      <c r="BP47" s="19" t="s">
        <v>7891</v>
      </c>
      <c r="BQ47" s="19" t="s">
        <v>7891</v>
      </c>
      <c r="BR47" s="19" t="s">
        <v>7891</v>
      </c>
      <c r="BS47" s="19" t="s">
        <v>8498</v>
      </c>
    </row>
    <row r="48" spans="1:71" s="19" customFormat="1" ht="13" x14ac:dyDescent="0.3">
      <c r="A48" s="19" t="s">
        <v>11798</v>
      </c>
      <c r="B48" s="19" t="s">
        <v>6816</v>
      </c>
      <c r="C48" s="19" t="s">
        <v>6403</v>
      </c>
      <c r="D48" s="21">
        <v>2022</v>
      </c>
      <c r="E48" s="19" t="s">
        <v>6402</v>
      </c>
      <c r="F48" s="19" t="s">
        <v>6406</v>
      </c>
      <c r="H48" s="19" t="s">
        <v>6404</v>
      </c>
      <c r="I48" s="19" t="s">
        <v>6405</v>
      </c>
      <c r="L48" s="22">
        <v>44670</v>
      </c>
      <c r="O48" s="19" t="s">
        <v>6407</v>
      </c>
    </row>
    <row r="49" spans="1:71" s="19" customFormat="1" ht="13" x14ac:dyDescent="0.3">
      <c r="A49" s="19" t="s">
        <v>11798</v>
      </c>
      <c r="B49" s="19" t="s">
        <v>11404</v>
      </c>
      <c r="C49" s="19" t="s">
        <v>10446</v>
      </c>
      <c r="D49" s="21" t="s">
        <v>7891</v>
      </c>
      <c r="E49" s="19" t="s">
        <v>10447</v>
      </c>
      <c r="F49" s="19" t="s">
        <v>10448</v>
      </c>
      <c r="V49" s="19" t="s">
        <v>7891</v>
      </c>
      <c r="W49" s="19" t="s">
        <v>10449</v>
      </c>
      <c r="X49" s="19" t="s">
        <v>7891</v>
      </c>
      <c r="Y49" s="19" t="s">
        <v>7891</v>
      </c>
      <c r="Z49" s="19" t="s">
        <v>7891</v>
      </c>
      <c r="AA49" s="19" t="s">
        <v>7891</v>
      </c>
      <c r="AB49" s="19" t="s">
        <v>7891</v>
      </c>
      <c r="AC49" s="19" t="s">
        <v>7891</v>
      </c>
      <c r="AD49" s="19" t="s">
        <v>7891</v>
      </c>
      <c r="AE49" s="19" t="s">
        <v>7891</v>
      </c>
      <c r="AF49" s="19" t="s">
        <v>7891</v>
      </c>
      <c r="AG49" s="19" t="s">
        <v>7891</v>
      </c>
      <c r="AH49" s="19" t="s">
        <v>7891</v>
      </c>
      <c r="AI49" s="19" t="s">
        <v>7891</v>
      </c>
      <c r="AJ49" s="19" t="s">
        <v>7891</v>
      </c>
      <c r="AK49" s="19" t="s">
        <v>7891</v>
      </c>
      <c r="AL49" s="19" t="s">
        <v>7891</v>
      </c>
      <c r="AM49" s="19" t="s">
        <v>7891</v>
      </c>
      <c r="AN49" s="19" t="s">
        <v>7891</v>
      </c>
      <c r="AO49" s="19" t="s">
        <v>7891</v>
      </c>
      <c r="AP49" s="19" t="s">
        <v>10450</v>
      </c>
      <c r="AQ49" s="19" t="s">
        <v>10451</v>
      </c>
      <c r="AR49" s="19" t="s">
        <v>7891</v>
      </c>
      <c r="AS49" s="19" t="s">
        <v>7891</v>
      </c>
      <c r="AT49" s="19" t="s">
        <v>7891</v>
      </c>
      <c r="AU49" s="19" t="s">
        <v>7891</v>
      </c>
      <c r="AV49" s="19">
        <v>2021</v>
      </c>
      <c r="AW49" s="19">
        <v>9</v>
      </c>
      <c r="AX49" s="19">
        <v>4</v>
      </c>
      <c r="AY49" s="19" t="s">
        <v>7891</v>
      </c>
      <c r="AZ49" s="19" t="s">
        <v>7891</v>
      </c>
      <c r="BA49" s="19" t="s">
        <v>7891</v>
      </c>
      <c r="BB49" s="19" t="s">
        <v>7891</v>
      </c>
      <c r="BC49" s="19">
        <v>308</v>
      </c>
      <c r="BD49" s="19">
        <v>337</v>
      </c>
      <c r="BE49" s="19" t="s">
        <v>7891</v>
      </c>
      <c r="BF49" s="19" t="s">
        <v>10452</v>
      </c>
      <c r="BG49" s="19" t="s">
        <v>7891</v>
      </c>
      <c r="BH49" s="19" t="s">
        <v>7891</v>
      </c>
      <c r="BI49" s="19" t="s">
        <v>7891</v>
      </c>
      <c r="BJ49" s="19" t="s">
        <v>7891</v>
      </c>
      <c r="BK49" s="19" t="s">
        <v>7891</v>
      </c>
      <c r="BL49" s="19" t="s">
        <v>7891</v>
      </c>
      <c r="BM49" s="19" t="s">
        <v>7891</v>
      </c>
      <c r="BN49" s="19" t="s">
        <v>7891</v>
      </c>
      <c r="BO49" s="19" t="s">
        <v>7891</v>
      </c>
      <c r="BP49" s="19" t="s">
        <v>7891</v>
      </c>
      <c r="BQ49" s="19" t="s">
        <v>7891</v>
      </c>
      <c r="BR49" s="19" t="s">
        <v>7891</v>
      </c>
      <c r="BS49" s="19" t="s">
        <v>10453</v>
      </c>
    </row>
    <row r="50" spans="1:71" s="19" customFormat="1" ht="13" x14ac:dyDescent="0.3">
      <c r="A50" s="19" t="s">
        <v>11798</v>
      </c>
      <c r="B50" s="19" t="s">
        <v>1970</v>
      </c>
      <c r="C50" s="19" t="s">
        <v>1127</v>
      </c>
      <c r="D50" s="20">
        <v>2021</v>
      </c>
      <c r="E50" s="19" t="s">
        <v>1126</v>
      </c>
      <c r="F50" s="19" t="s">
        <v>1128</v>
      </c>
      <c r="G50" s="19" t="s">
        <v>1130</v>
      </c>
      <c r="H50" s="19" t="str">
        <f>"14712393"</f>
        <v>14712393</v>
      </c>
      <c r="J50" s="19" t="str">
        <f>"12/13/2021"</f>
        <v>12/13/2021</v>
      </c>
      <c r="K50" s="19">
        <v>21</v>
      </c>
      <c r="L50" s="19">
        <v>1</v>
      </c>
      <c r="M50" s="19">
        <v>1</v>
      </c>
      <c r="N50" s="19">
        <v>16</v>
      </c>
      <c r="O50" s="19">
        <v>154096480</v>
      </c>
      <c r="P50" s="19" t="s">
        <v>1129</v>
      </c>
      <c r="Q50" s="19" t="s">
        <v>557</v>
      </c>
      <c r="R50" s="19" t="s">
        <v>467</v>
      </c>
      <c r="V50" s="19" t="s">
        <v>1131</v>
      </c>
    </row>
    <row r="51" spans="1:71" s="19" customFormat="1" ht="13" x14ac:dyDescent="0.3">
      <c r="A51" s="19" t="s">
        <v>11798</v>
      </c>
      <c r="B51" s="19" t="s">
        <v>6816</v>
      </c>
      <c r="C51" s="19" t="s">
        <v>6339</v>
      </c>
      <c r="D51" s="21">
        <v>2022</v>
      </c>
      <c r="E51" s="19" t="s">
        <v>6338</v>
      </c>
      <c r="F51" s="19" t="s">
        <v>6342</v>
      </c>
      <c r="H51" s="19" t="s">
        <v>6340</v>
      </c>
      <c r="I51" s="19" t="s">
        <v>6341</v>
      </c>
      <c r="L51" s="22">
        <v>44639</v>
      </c>
      <c r="O51" s="19" t="s">
        <v>6343</v>
      </c>
    </row>
    <row r="52" spans="1:71" s="19" customFormat="1" ht="13" x14ac:dyDescent="0.3">
      <c r="A52" s="19" t="s">
        <v>11798</v>
      </c>
      <c r="B52" s="19" t="s">
        <v>3856</v>
      </c>
      <c r="C52" s="19" t="s">
        <v>2678</v>
      </c>
      <c r="D52" s="21">
        <v>2021</v>
      </c>
      <c r="E52" s="19" t="s">
        <v>2677</v>
      </c>
      <c r="F52" s="19" t="s">
        <v>2679</v>
      </c>
      <c r="G52" s="19" t="s">
        <v>2683</v>
      </c>
      <c r="H52" s="19" t="str">
        <f>"09652140"</f>
        <v>09652140</v>
      </c>
      <c r="J52" s="19" t="str">
        <f>"20220101"</f>
        <v>20220101</v>
      </c>
      <c r="K52" s="19">
        <v>117</v>
      </c>
      <c r="L52" s="19">
        <v>1</v>
      </c>
      <c r="M52" s="19">
        <v>108</v>
      </c>
      <c r="N52" s="19">
        <v>10</v>
      </c>
      <c r="O52" s="19" t="s">
        <v>2680</v>
      </c>
      <c r="P52" s="19" t="s">
        <v>2681</v>
      </c>
      <c r="Q52" s="19" t="s">
        <v>2053</v>
      </c>
      <c r="R52" s="19" t="s">
        <v>1495</v>
      </c>
      <c r="S52" s="19" t="s">
        <v>2682</v>
      </c>
      <c r="U52" s="19" t="s">
        <v>2683</v>
      </c>
      <c r="V52" s="19" t="s">
        <v>2684</v>
      </c>
    </row>
    <row r="53" spans="1:71" s="19" customFormat="1" ht="13" x14ac:dyDescent="0.3">
      <c r="A53" s="19" t="s">
        <v>11798</v>
      </c>
      <c r="B53" s="19" t="s">
        <v>11408</v>
      </c>
      <c r="C53" s="19" t="s">
        <v>11612</v>
      </c>
      <c r="D53" s="21" t="s">
        <v>7891</v>
      </c>
      <c r="E53" s="19" t="s">
        <v>6965</v>
      </c>
      <c r="F53" s="19" t="s">
        <v>11613</v>
      </c>
      <c r="G53" s="26" t="s">
        <v>11873</v>
      </c>
      <c r="V53" s="19" t="s">
        <v>7891</v>
      </c>
      <c r="W53" s="19" t="s">
        <v>11614</v>
      </c>
      <c r="X53" s="19" t="s">
        <v>7891</v>
      </c>
      <c r="Y53" s="19" t="s">
        <v>7891</v>
      </c>
      <c r="Z53" s="19" t="s">
        <v>7891</v>
      </c>
      <c r="AA53" s="19" t="s">
        <v>7891</v>
      </c>
      <c r="AB53" s="19" t="s">
        <v>11615</v>
      </c>
      <c r="AC53" s="19" t="s">
        <v>11616</v>
      </c>
      <c r="AD53" s="19" t="s">
        <v>7891</v>
      </c>
      <c r="AE53" s="19" t="s">
        <v>7891</v>
      </c>
      <c r="AF53" s="19" t="s">
        <v>7891</v>
      </c>
      <c r="AG53" s="19" t="s">
        <v>7891</v>
      </c>
      <c r="AH53" s="19" t="s">
        <v>7891</v>
      </c>
      <c r="AI53" s="19" t="s">
        <v>7891</v>
      </c>
      <c r="AJ53" s="19" t="s">
        <v>7891</v>
      </c>
      <c r="AK53" s="19" t="s">
        <v>7891</v>
      </c>
      <c r="AL53" s="19" t="s">
        <v>7891</v>
      </c>
      <c r="AM53" s="19" t="s">
        <v>7891</v>
      </c>
      <c r="AN53" s="19" t="s">
        <v>7891</v>
      </c>
      <c r="AO53" s="19" t="s">
        <v>7891</v>
      </c>
      <c r="AP53" s="19" t="s">
        <v>7891</v>
      </c>
      <c r="AQ53" s="19" t="s">
        <v>11617</v>
      </c>
      <c r="AR53" s="19" t="s">
        <v>7891</v>
      </c>
      <c r="AS53" s="19" t="s">
        <v>7891</v>
      </c>
      <c r="AT53" s="19" t="s">
        <v>7891</v>
      </c>
      <c r="AU53" s="19" t="s">
        <v>11618</v>
      </c>
      <c r="AV53" s="19">
        <v>2021</v>
      </c>
      <c r="AW53" s="19">
        <v>9</v>
      </c>
      <c r="AX53" s="19">
        <v>1</v>
      </c>
      <c r="AY53" s="19" t="s">
        <v>7891</v>
      </c>
      <c r="AZ53" s="19" t="s">
        <v>7891</v>
      </c>
      <c r="BA53" s="19" t="s">
        <v>7891</v>
      </c>
      <c r="BB53" s="19" t="s">
        <v>7891</v>
      </c>
      <c r="BC53" s="19" t="s">
        <v>7891</v>
      </c>
      <c r="BD53" s="19" t="s">
        <v>7891</v>
      </c>
      <c r="BE53" s="19">
        <v>21</v>
      </c>
      <c r="BF53" s="19" t="s">
        <v>6971</v>
      </c>
      <c r="BG53" s="19" t="s">
        <v>7891</v>
      </c>
      <c r="BH53" s="19" t="s">
        <v>7891</v>
      </c>
      <c r="BI53" s="19" t="s">
        <v>7891</v>
      </c>
      <c r="BJ53" s="19" t="s">
        <v>7891</v>
      </c>
      <c r="BK53" s="19" t="s">
        <v>7891</v>
      </c>
      <c r="BL53" s="19" t="s">
        <v>7891</v>
      </c>
      <c r="BM53" s="19" t="s">
        <v>7891</v>
      </c>
      <c r="BN53" s="19">
        <v>34333731</v>
      </c>
      <c r="BO53" s="19" t="s">
        <v>7891</v>
      </c>
      <c r="BP53" s="19" t="s">
        <v>7891</v>
      </c>
      <c r="BQ53" s="19" t="s">
        <v>7891</v>
      </c>
      <c r="BR53" s="19" t="s">
        <v>7891</v>
      </c>
      <c r="BS53" s="19" t="s">
        <v>11619</v>
      </c>
    </row>
    <row r="54" spans="1:71" s="19" customFormat="1" ht="13" x14ac:dyDescent="0.3">
      <c r="A54" s="19" t="s">
        <v>11798</v>
      </c>
      <c r="B54" s="19" t="s">
        <v>11404</v>
      </c>
      <c r="C54" s="19" t="s">
        <v>10454</v>
      </c>
      <c r="D54" s="21" t="s">
        <v>7891</v>
      </c>
      <c r="E54" s="19" t="s">
        <v>10455</v>
      </c>
      <c r="F54" s="19" t="s">
        <v>10456</v>
      </c>
      <c r="G54" s="26" t="s">
        <v>11872</v>
      </c>
      <c r="V54" s="19" t="s">
        <v>7891</v>
      </c>
      <c r="W54" s="19" t="s">
        <v>10457</v>
      </c>
      <c r="X54" s="19" t="s">
        <v>7891</v>
      </c>
      <c r="Y54" s="19" t="s">
        <v>7891</v>
      </c>
      <c r="Z54" s="19" t="s">
        <v>7891</v>
      </c>
      <c r="AA54" s="19" t="s">
        <v>7891</v>
      </c>
      <c r="AB54" s="19" t="s">
        <v>7891</v>
      </c>
      <c r="AC54" s="19" t="s">
        <v>7891</v>
      </c>
      <c r="AD54" s="19" t="s">
        <v>7891</v>
      </c>
      <c r="AE54" s="19" t="s">
        <v>7891</v>
      </c>
      <c r="AF54" s="19" t="s">
        <v>7891</v>
      </c>
      <c r="AG54" s="19" t="s">
        <v>7891</v>
      </c>
      <c r="AH54" s="19" t="s">
        <v>7891</v>
      </c>
      <c r="AI54" s="19" t="s">
        <v>7891</v>
      </c>
      <c r="AJ54" s="19" t="s">
        <v>7891</v>
      </c>
      <c r="AK54" s="19" t="s">
        <v>7891</v>
      </c>
      <c r="AL54" s="19" t="s">
        <v>7891</v>
      </c>
      <c r="AM54" s="19" t="s">
        <v>7891</v>
      </c>
      <c r="AN54" s="19" t="s">
        <v>7891</v>
      </c>
      <c r="AO54" s="19" t="s">
        <v>7891</v>
      </c>
      <c r="AP54" s="19" t="s">
        <v>10458</v>
      </c>
      <c r="AQ54" s="19" t="s">
        <v>7891</v>
      </c>
      <c r="AR54" s="19" t="s">
        <v>7891</v>
      </c>
      <c r="AS54" s="19" t="s">
        <v>7891</v>
      </c>
      <c r="AT54" s="19" t="s">
        <v>7891</v>
      </c>
      <c r="AU54" s="19" t="s">
        <v>7891</v>
      </c>
      <c r="AV54" s="19">
        <v>2021</v>
      </c>
      <c r="AW54" s="19">
        <v>14</v>
      </c>
      <c r="AX54" s="19" t="s">
        <v>7891</v>
      </c>
      <c r="AY54" s="19" t="s">
        <v>7891</v>
      </c>
      <c r="AZ54" s="19" t="s">
        <v>7891</v>
      </c>
      <c r="BA54" s="19" t="s">
        <v>7891</v>
      </c>
      <c r="BB54" s="19" t="s">
        <v>7891</v>
      </c>
      <c r="BC54" s="19">
        <v>1213</v>
      </c>
      <c r="BD54" s="19">
        <v>1221</v>
      </c>
      <c r="BE54" s="19" t="s">
        <v>7891</v>
      </c>
      <c r="BF54" s="19" t="s">
        <v>10459</v>
      </c>
      <c r="BG54" s="19" t="s">
        <v>7891</v>
      </c>
      <c r="BH54" s="19" t="s">
        <v>7891</v>
      </c>
      <c r="BI54" s="19" t="s">
        <v>7891</v>
      </c>
      <c r="BJ54" s="19" t="s">
        <v>7891</v>
      </c>
      <c r="BK54" s="19" t="s">
        <v>7891</v>
      </c>
      <c r="BL54" s="19" t="s">
        <v>7891</v>
      </c>
      <c r="BM54" s="19" t="s">
        <v>7891</v>
      </c>
      <c r="BN54" s="19">
        <v>34079280</v>
      </c>
      <c r="BO54" s="19" t="s">
        <v>7891</v>
      </c>
      <c r="BP54" s="19" t="s">
        <v>7891</v>
      </c>
      <c r="BQ54" s="19" t="s">
        <v>7891</v>
      </c>
      <c r="BR54" s="19" t="s">
        <v>7891</v>
      </c>
      <c r="BS54" s="19" t="s">
        <v>10460</v>
      </c>
    </row>
    <row r="55" spans="1:71" s="19" customFormat="1" ht="13" x14ac:dyDescent="0.3">
      <c r="A55" s="19" t="s">
        <v>11798</v>
      </c>
      <c r="B55" s="19" t="s">
        <v>6816</v>
      </c>
      <c r="C55" s="19" t="s">
        <v>5998</v>
      </c>
      <c r="D55" s="21">
        <v>2022</v>
      </c>
      <c r="E55" s="19" t="s">
        <v>5997</v>
      </c>
      <c r="F55" s="19" t="s">
        <v>6001</v>
      </c>
      <c r="G55" s="19" t="s">
        <v>11871</v>
      </c>
      <c r="H55" s="19" t="s">
        <v>5999</v>
      </c>
      <c r="I55" s="19" t="s">
        <v>6000</v>
      </c>
      <c r="L55" s="22">
        <v>44601</v>
      </c>
      <c r="O55" s="19" t="s">
        <v>6002</v>
      </c>
    </row>
    <row r="56" spans="1:71" s="19" customFormat="1" ht="13" x14ac:dyDescent="0.3">
      <c r="A56" s="19" t="s">
        <v>11798</v>
      </c>
      <c r="B56" s="19" t="s">
        <v>3856</v>
      </c>
      <c r="C56" s="19" t="s">
        <v>3096</v>
      </c>
      <c r="D56" s="21">
        <v>2019</v>
      </c>
      <c r="E56" s="19" t="s">
        <v>3095</v>
      </c>
      <c r="F56" s="19" t="s">
        <v>2338</v>
      </c>
      <c r="G56" s="19" t="s">
        <v>3100</v>
      </c>
      <c r="H56" s="19" t="str">
        <f>"10461310"</f>
        <v>10461310</v>
      </c>
      <c r="J56" s="19" t="str">
        <f>"20210201"</f>
        <v>20210201</v>
      </c>
      <c r="K56" s="19">
        <v>40</v>
      </c>
      <c r="L56" s="19">
        <v>2</v>
      </c>
      <c r="M56" s="19">
        <v>465</v>
      </c>
      <c r="N56" s="19">
        <v>10</v>
      </c>
      <c r="O56" s="19" t="s">
        <v>3097</v>
      </c>
      <c r="P56" s="19" t="s">
        <v>3098</v>
      </c>
      <c r="Q56" s="19" t="s">
        <v>2108</v>
      </c>
      <c r="R56" s="19" t="s">
        <v>1495</v>
      </c>
      <c r="S56" s="19" t="s">
        <v>3099</v>
      </c>
      <c r="U56" s="19" t="s">
        <v>3100</v>
      </c>
      <c r="V56" s="19" t="s">
        <v>3101</v>
      </c>
    </row>
    <row r="57" spans="1:71" s="19" customFormat="1" ht="13" x14ac:dyDescent="0.3">
      <c r="A57" s="19" t="s">
        <v>11798</v>
      </c>
      <c r="B57" s="19" t="s">
        <v>11404</v>
      </c>
      <c r="C57" s="19" t="s">
        <v>10461</v>
      </c>
      <c r="D57" s="21" t="s">
        <v>7891</v>
      </c>
      <c r="E57" s="19" t="s">
        <v>10462</v>
      </c>
      <c r="F57" s="19" t="s">
        <v>9264</v>
      </c>
      <c r="G57" s="26" t="s">
        <v>11870</v>
      </c>
      <c r="V57" s="19" t="s">
        <v>7891</v>
      </c>
      <c r="W57" s="19" t="s">
        <v>10463</v>
      </c>
      <c r="X57" s="19" t="s">
        <v>7891</v>
      </c>
      <c r="Y57" s="19" t="s">
        <v>7891</v>
      </c>
      <c r="Z57" s="19" t="s">
        <v>7891</v>
      </c>
      <c r="AA57" s="19" t="s">
        <v>7891</v>
      </c>
      <c r="AB57" s="19" t="s">
        <v>10464</v>
      </c>
      <c r="AC57" s="19" t="s">
        <v>10465</v>
      </c>
      <c r="AD57" s="19" t="s">
        <v>7891</v>
      </c>
      <c r="AE57" s="19" t="s">
        <v>7891</v>
      </c>
      <c r="AF57" s="19" t="s">
        <v>7891</v>
      </c>
      <c r="AG57" s="19" t="s">
        <v>7891</v>
      </c>
      <c r="AH57" s="19" t="s">
        <v>7891</v>
      </c>
      <c r="AI57" s="19" t="s">
        <v>7891</v>
      </c>
      <c r="AJ57" s="19" t="s">
        <v>7891</v>
      </c>
      <c r="AK57" s="19" t="s">
        <v>7891</v>
      </c>
      <c r="AL57" s="19" t="s">
        <v>7891</v>
      </c>
      <c r="AM57" s="19" t="s">
        <v>7891</v>
      </c>
      <c r="AN57" s="19" t="s">
        <v>7891</v>
      </c>
      <c r="AO57" s="19" t="s">
        <v>7891</v>
      </c>
      <c r="AP57" s="19" t="s">
        <v>135</v>
      </c>
      <c r="AQ57" s="19" t="s">
        <v>9268</v>
      </c>
      <c r="AR57" s="19" t="s">
        <v>7891</v>
      </c>
      <c r="AS57" s="19" t="s">
        <v>7891</v>
      </c>
      <c r="AT57" s="19" t="s">
        <v>7891</v>
      </c>
      <c r="AU57" s="19" t="s">
        <v>8621</v>
      </c>
      <c r="AV57" s="19">
        <v>2021</v>
      </c>
      <c r="AW57" s="19">
        <v>51</v>
      </c>
      <c r="AX57" s="19">
        <v>2</v>
      </c>
      <c r="AY57" s="19" t="s">
        <v>7891</v>
      </c>
      <c r="AZ57" s="19" t="s">
        <v>7891</v>
      </c>
      <c r="BA57" s="19" t="s">
        <v>7891</v>
      </c>
      <c r="BB57" s="19" t="s">
        <v>7891</v>
      </c>
      <c r="BC57" s="19">
        <v>264</v>
      </c>
      <c r="BD57" s="19">
        <v>277</v>
      </c>
      <c r="BE57" s="19" t="s">
        <v>10466</v>
      </c>
      <c r="BF57" s="19" t="s">
        <v>10467</v>
      </c>
      <c r="BG57" s="19" t="s">
        <v>7891</v>
      </c>
      <c r="BH57" s="19" t="s">
        <v>7891</v>
      </c>
      <c r="BI57" s="19" t="s">
        <v>7891</v>
      </c>
      <c r="BJ57" s="19" t="s">
        <v>7891</v>
      </c>
      <c r="BK57" s="19" t="s">
        <v>7891</v>
      </c>
      <c r="BL57" s="19" t="s">
        <v>7891</v>
      </c>
      <c r="BM57" s="19" t="s">
        <v>7891</v>
      </c>
      <c r="BN57" s="19">
        <v>31736458</v>
      </c>
      <c r="BO57" s="19" t="s">
        <v>7891</v>
      </c>
      <c r="BP57" s="19" t="s">
        <v>7891</v>
      </c>
      <c r="BQ57" s="19" t="s">
        <v>7891</v>
      </c>
      <c r="BR57" s="19" t="s">
        <v>7891</v>
      </c>
      <c r="BS57" s="19" t="s">
        <v>10468</v>
      </c>
    </row>
    <row r="58" spans="1:71" s="19" customFormat="1" ht="13" x14ac:dyDescent="0.3">
      <c r="A58" s="19" t="s">
        <v>11798</v>
      </c>
      <c r="B58" s="19" t="s">
        <v>3936</v>
      </c>
      <c r="C58" s="19" t="s">
        <v>3860</v>
      </c>
      <c r="D58" s="21">
        <v>2021</v>
      </c>
      <c r="E58" s="19" t="s">
        <v>3859</v>
      </c>
      <c r="F58" s="19" t="s">
        <v>2034</v>
      </c>
      <c r="G58" s="19" t="s">
        <v>3863</v>
      </c>
      <c r="H58" s="19" t="str">
        <f>"04194217"</f>
        <v>04194217</v>
      </c>
      <c r="I58" s="19" t="str">
        <f>"9798597087696"</f>
        <v>9798597087696</v>
      </c>
      <c r="J58" s="19" t="str">
        <f>"20210101"</f>
        <v>20210101</v>
      </c>
      <c r="K58" s="19">
        <v>82</v>
      </c>
      <c r="L58" s="19" t="s">
        <v>2725</v>
      </c>
      <c r="O58" s="19" t="s">
        <v>3861</v>
      </c>
      <c r="Q58" s="19" t="s">
        <v>2037</v>
      </c>
      <c r="R58" s="19" t="s">
        <v>2038</v>
      </c>
      <c r="S58" s="19" t="s">
        <v>3862</v>
      </c>
      <c r="U58" s="19" t="s">
        <v>3863</v>
      </c>
      <c r="V58" s="19" t="s">
        <v>3864</v>
      </c>
    </row>
    <row r="59" spans="1:71" s="19" customFormat="1" ht="13" x14ac:dyDescent="0.3">
      <c r="A59" s="19" t="s">
        <v>11798</v>
      </c>
      <c r="B59" s="19" t="s">
        <v>11404</v>
      </c>
      <c r="C59" s="19" t="s">
        <v>8144</v>
      </c>
      <c r="D59" s="21" t="s">
        <v>7891</v>
      </c>
      <c r="E59" s="19" t="s">
        <v>8145</v>
      </c>
      <c r="F59" s="19" t="s">
        <v>8146</v>
      </c>
      <c r="V59" s="19" t="s">
        <v>7891</v>
      </c>
      <c r="W59" s="19" t="s">
        <v>8147</v>
      </c>
      <c r="X59" s="19" t="s">
        <v>7891</v>
      </c>
      <c r="Y59" s="19" t="s">
        <v>7891</v>
      </c>
      <c r="Z59" s="19" t="s">
        <v>7891</v>
      </c>
      <c r="AA59" s="19" t="s">
        <v>7891</v>
      </c>
      <c r="AB59" s="19" t="s">
        <v>7891</v>
      </c>
      <c r="AC59" s="19" t="s">
        <v>8148</v>
      </c>
      <c r="AD59" s="19" t="s">
        <v>7891</v>
      </c>
      <c r="AE59" s="19" t="s">
        <v>7891</v>
      </c>
      <c r="AF59" s="19" t="s">
        <v>7891</v>
      </c>
      <c r="AG59" s="19" t="s">
        <v>7891</v>
      </c>
      <c r="AH59" s="19" t="s">
        <v>7891</v>
      </c>
      <c r="AI59" s="19" t="s">
        <v>7891</v>
      </c>
      <c r="AJ59" s="19" t="s">
        <v>7891</v>
      </c>
      <c r="AK59" s="19" t="s">
        <v>7891</v>
      </c>
      <c r="AL59" s="19" t="s">
        <v>7891</v>
      </c>
      <c r="AM59" s="19" t="s">
        <v>7891</v>
      </c>
      <c r="AN59" s="19" t="s">
        <v>7891</v>
      </c>
      <c r="AO59" s="19" t="s">
        <v>7891</v>
      </c>
      <c r="AP59" s="19" t="s">
        <v>8149</v>
      </c>
      <c r="AQ59" s="19" t="s">
        <v>8150</v>
      </c>
      <c r="AR59" s="19" t="s">
        <v>7891</v>
      </c>
      <c r="AS59" s="19" t="s">
        <v>7891</v>
      </c>
      <c r="AT59" s="19" t="s">
        <v>7891</v>
      </c>
      <c r="AU59" s="19" t="s">
        <v>7916</v>
      </c>
      <c r="AV59" s="19">
        <v>2022</v>
      </c>
      <c r="AW59" s="19">
        <v>101</v>
      </c>
      <c r="AX59" s="19">
        <v>4</v>
      </c>
      <c r="AY59" s="19" t="s">
        <v>7891</v>
      </c>
      <c r="AZ59" s="19" t="s">
        <v>7891</v>
      </c>
      <c r="BA59" s="19" t="s">
        <v>7891</v>
      </c>
      <c r="BB59" s="19" t="s">
        <v>7891</v>
      </c>
      <c r="BC59" s="19">
        <v>400</v>
      </c>
      <c r="BD59" s="19">
        <v>404</v>
      </c>
      <c r="BE59" s="19" t="s">
        <v>7891</v>
      </c>
      <c r="BF59" s="19" t="s">
        <v>8151</v>
      </c>
      <c r="BG59" s="19" t="s">
        <v>7891</v>
      </c>
      <c r="BH59" s="19" t="s">
        <v>7891</v>
      </c>
      <c r="BI59" s="19" t="s">
        <v>7891</v>
      </c>
      <c r="BJ59" s="19" t="s">
        <v>7891</v>
      </c>
      <c r="BK59" s="19" t="s">
        <v>7891</v>
      </c>
      <c r="BL59" s="19" t="s">
        <v>7891</v>
      </c>
      <c r="BM59" s="19" t="s">
        <v>7891</v>
      </c>
      <c r="BN59" s="19">
        <v>34657086</v>
      </c>
      <c r="BO59" s="19" t="s">
        <v>7891</v>
      </c>
      <c r="BP59" s="19" t="s">
        <v>7891</v>
      </c>
      <c r="BQ59" s="19" t="s">
        <v>7891</v>
      </c>
      <c r="BR59" s="19" t="s">
        <v>7891</v>
      </c>
      <c r="BS59" s="19" t="s">
        <v>8152</v>
      </c>
    </row>
    <row r="60" spans="1:71" s="19" customFormat="1" ht="13" x14ac:dyDescent="0.3">
      <c r="A60" s="19" t="s">
        <v>11798</v>
      </c>
      <c r="B60" s="19" t="s">
        <v>3856</v>
      </c>
      <c r="C60" s="19" t="s">
        <v>3083</v>
      </c>
      <c r="D60" s="21">
        <v>2020</v>
      </c>
      <c r="E60" s="19" t="s">
        <v>3082</v>
      </c>
      <c r="F60" s="19" t="s">
        <v>2387</v>
      </c>
      <c r="G60" s="19" t="s">
        <v>3087</v>
      </c>
      <c r="H60" s="19" t="str">
        <f>"08891591"</f>
        <v>08891591</v>
      </c>
      <c r="J60" s="19" t="str">
        <f>"20210101"</f>
        <v>20210101</v>
      </c>
      <c r="K60" s="19">
        <v>91</v>
      </c>
      <c r="M60" s="19">
        <v>788</v>
      </c>
      <c r="N60" s="19">
        <v>2</v>
      </c>
      <c r="O60" s="19" t="s">
        <v>3084</v>
      </c>
      <c r="P60" s="19" t="s">
        <v>3085</v>
      </c>
      <c r="Q60" s="19" t="s">
        <v>2124</v>
      </c>
      <c r="R60" s="19" t="s">
        <v>2358</v>
      </c>
      <c r="S60" s="19" t="s">
        <v>3086</v>
      </c>
      <c r="U60" s="19" t="s">
        <v>3087</v>
      </c>
      <c r="V60" s="19" t="s">
        <v>3088</v>
      </c>
    </row>
    <row r="61" spans="1:71" s="19" customFormat="1" ht="13" x14ac:dyDescent="0.3">
      <c r="A61" s="19" t="s">
        <v>11798</v>
      </c>
      <c r="B61" s="19" t="s">
        <v>1827</v>
      </c>
      <c r="C61" s="19" t="s">
        <v>879</v>
      </c>
      <c r="D61" s="20" t="str">
        <f>"2022"</f>
        <v>2022</v>
      </c>
      <c r="E61" s="19" t="s">
        <v>878</v>
      </c>
      <c r="F61" s="19" t="s">
        <v>880</v>
      </c>
      <c r="G61" s="19" t="s">
        <v>883</v>
      </c>
      <c r="H61" s="19" t="str">
        <f>"01612840"</f>
        <v>01612840</v>
      </c>
      <c r="J61" s="19" t="str">
        <f>"May2022"</f>
        <v>May2022</v>
      </c>
      <c r="K61" s="19">
        <v>43</v>
      </c>
      <c r="L61" s="19">
        <v>5</v>
      </c>
      <c r="M61" s="19">
        <v>482</v>
      </c>
      <c r="N61" s="19">
        <v>3</v>
      </c>
      <c r="O61" s="19">
        <v>156730049</v>
      </c>
      <c r="P61" s="19" t="s">
        <v>881</v>
      </c>
      <c r="Q61" s="19" t="s">
        <v>457</v>
      </c>
      <c r="R61" s="19" t="s">
        <v>442</v>
      </c>
      <c r="S61" s="19" t="s">
        <v>882</v>
      </c>
      <c r="V61" s="19" t="s">
        <v>884</v>
      </c>
    </row>
    <row r="62" spans="1:71" s="19" customFormat="1" ht="13" x14ac:dyDescent="0.3">
      <c r="A62" s="19" t="s">
        <v>11798</v>
      </c>
      <c r="B62" s="19" t="s">
        <v>3856</v>
      </c>
      <c r="C62" s="19" t="s">
        <v>2806</v>
      </c>
      <c r="D62" s="21">
        <v>2021</v>
      </c>
      <c r="E62" s="19" t="s">
        <v>2805</v>
      </c>
      <c r="F62" s="19" t="s">
        <v>2576</v>
      </c>
      <c r="G62" s="19" t="s">
        <v>2810</v>
      </c>
      <c r="H62" s="19" t="str">
        <f>"1935942X"</f>
        <v>1935942X</v>
      </c>
      <c r="J62" s="19" t="str">
        <f>"20220401"</f>
        <v>20220401</v>
      </c>
      <c r="K62" s="19">
        <v>46</v>
      </c>
      <c r="L62" s="19">
        <v>2</v>
      </c>
      <c r="M62" s="19">
        <v>88</v>
      </c>
      <c r="N62" s="19">
        <v>12</v>
      </c>
      <c r="O62" s="19" t="s">
        <v>2807</v>
      </c>
      <c r="P62" s="19" t="s">
        <v>2808</v>
      </c>
      <c r="Q62" s="19" t="s">
        <v>2044</v>
      </c>
      <c r="R62" s="19" t="s">
        <v>1495</v>
      </c>
      <c r="S62" s="19" t="s">
        <v>2809</v>
      </c>
      <c r="U62" s="19" t="s">
        <v>2810</v>
      </c>
      <c r="V62" s="19" t="s">
        <v>2811</v>
      </c>
    </row>
    <row r="63" spans="1:71" s="19" customFormat="1" ht="13" x14ac:dyDescent="0.3">
      <c r="A63" s="19" t="s">
        <v>11798</v>
      </c>
      <c r="B63" s="19" t="s">
        <v>3856</v>
      </c>
      <c r="C63" s="19" t="s">
        <v>2621</v>
      </c>
      <c r="D63" s="21">
        <v>2021</v>
      </c>
      <c r="E63" s="19" t="s">
        <v>2620</v>
      </c>
      <c r="F63" s="19" t="s">
        <v>2622</v>
      </c>
      <c r="G63" s="19" t="s">
        <v>2626</v>
      </c>
      <c r="H63" s="19" t="str">
        <f>"04194209"</f>
        <v>04194209</v>
      </c>
      <c r="I63" s="19" t="str">
        <f>"9798516988790"</f>
        <v>9798516988790</v>
      </c>
      <c r="J63" s="19" t="str">
        <f>"20220101"</f>
        <v>20220101</v>
      </c>
      <c r="K63" s="19">
        <v>83</v>
      </c>
      <c r="L63" s="19" t="s">
        <v>2623</v>
      </c>
      <c r="O63" s="19" t="s">
        <v>2624</v>
      </c>
      <c r="Q63" s="19" t="s">
        <v>2037</v>
      </c>
      <c r="R63" s="19" t="s">
        <v>2038</v>
      </c>
      <c r="S63" s="19" t="s">
        <v>2625</v>
      </c>
      <c r="U63" s="19" t="s">
        <v>2626</v>
      </c>
      <c r="V63" s="19" t="s">
        <v>2627</v>
      </c>
    </row>
    <row r="64" spans="1:71" s="19" customFormat="1" ht="13" x14ac:dyDescent="0.3">
      <c r="A64" s="19" t="s">
        <v>11798</v>
      </c>
      <c r="B64" s="19" t="s">
        <v>6816</v>
      </c>
      <c r="C64" s="19" t="s">
        <v>4311</v>
      </c>
      <c r="D64" s="21">
        <v>2021</v>
      </c>
      <c r="E64" s="19" t="s">
        <v>4310</v>
      </c>
      <c r="F64" s="19" t="s">
        <v>4314</v>
      </c>
      <c r="G64" s="19" t="s">
        <v>10097</v>
      </c>
      <c r="H64" s="19" t="s">
        <v>4312</v>
      </c>
      <c r="I64" s="19" t="s">
        <v>4313</v>
      </c>
      <c r="L64" s="22">
        <v>44287</v>
      </c>
      <c r="M64" s="19" t="s">
        <v>4315</v>
      </c>
      <c r="O64" s="19" t="s">
        <v>4316</v>
      </c>
    </row>
    <row r="65" spans="1:71" s="19" customFormat="1" ht="13" x14ac:dyDescent="0.3">
      <c r="A65" s="19" t="s">
        <v>11797</v>
      </c>
      <c r="B65" s="19" t="s">
        <v>4146</v>
      </c>
      <c r="C65" s="19" t="s">
        <v>4134</v>
      </c>
      <c r="D65" s="21">
        <v>2021</v>
      </c>
      <c r="E65" s="19" t="s">
        <v>4133</v>
      </c>
      <c r="F65" s="19" t="s">
        <v>4137</v>
      </c>
      <c r="G65" s="19" t="s">
        <v>11920</v>
      </c>
      <c r="H65" s="19" t="s">
        <v>4135</v>
      </c>
      <c r="I65" s="19" t="s">
        <v>4136</v>
      </c>
      <c r="L65" s="22">
        <v>44435</v>
      </c>
      <c r="M65" s="19" t="s">
        <v>4138</v>
      </c>
      <c r="O65" s="19" t="s">
        <v>4139</v>
      </c>
    </row>
    <row r="66" spans="1:71" s="19" customFormat="1" ht="13" x14ac:dyDescent="0.3">
      <c r="A66" s="19" t="s">
        <v>11798</v>
      </c>
      <c r="B66" s="19" t="s">
        <v>7072</v>
      </c>
      <c r="C66" s="19" t="s">
        <v>6956</v>
      </c>
      <c r="D66" s="21">
        <v>2021</v>
      </c>
      <c r="E66" s="19" t="s">
        <v>6955</v>
      </c>
      <c r="F66" s="19" t="s">
        <v>6959</v>
      </c>
      <c r="G66" s="26" t="s">
        <v>11919</v>
      </c>
      <c r="H66" s="19" t="s">
        <v>6957</v>
      </c>
      <c r="I66" s="19" t="s">
        <v>6958</v>
      </c>
      <c r="L66" s="22">
        <v>44559</v>
      </c>
      <c r="O66" s="19" t="s">
        <v>6960</v>
      </c>
    </row>
    <row r="67" spans="1:71" s="19" customFormat="1" ht="13" x14ac:dyDescent="0.3">
      <c r="A67" s="19" t="s">
        <v>11798</v>
      </c>
      <c r="B67" s="19" t="s">
        <v>3856</v>
      </c>
      <c r="C67" s="19" t="s">
        <v>2428</v>
      </c>
      <c r="D67" s="21">
        <v>2022</v>
      </c>
      <c r="E67" s="19" t="s">
        <v>2427</v>
      </c>
      <c r="F67" s="19" t="s">
        <v>2429</v>
      </c>
      <c r="G67" s="19" t="s">
        <v>2433</v>
      </c>
      <c r="H67" s="19" t="str">
        <f>"15411559"</f>
        <v>15411559</v>
      </c>
      <c r="J67" s="19" t="str">
        <f>"20220224"</f>
        <v>20220224</v>
      </c>
      <c r="O67" s="19" t="s">
        <v>2430</v>
      </c>
      <c r="P67" s="19" t="s">
        <v>2431</v>
      </c>
      <c r="Q67" s="19" t="s">
        <v>2044</v>
      </c>
      <c r="R67" s="19" t="s">
        <v>1495</v>
      </c>
      <c r="S67" s="19" t="s">
        <v>2432</v>
      </c>
      <c r="U67" s="19" t="s">
        <v>2433</v>
      </c>
      <c r="V67" s="19" t="s">
        <v>2434</v>
      </c>
    </row>
    <row r="68" spans="1:71" s="19" customFormat="1" ht="13" x14ac:dyDescent="0.3">
      <c r="A68" s="19" t="s">
        <v>11798</v>
      </c>
      <c r="B68" s="19" t="s">
        <v>4015</v>
      </c>
      <c r="C68" s="19" t="s">
        <v>3938</v>
      </c>
      <c r="D68" s="21">
        <v>2020</v>
      </c>
      <c r="E68" s="19" t="s">
        <v>3937</v>
      </c>
      <c r="F68" s="19" t="s">
        <v>3939</v>
      </c>
      <c r="G68" s="19" t="s">
        <v>3943</v>
      </c>
      <c r="I68" s="19" t="str">
        <f>"9781498563055; 9781498563062"</f>
        <v>9781498563055; 9781498563062</v>
      </c>
      <c r="J68" s="19" t="str">
        <f>"20210101"</f>
        <v>20210101</v>
      </c>
      <c r="M68" s="19">
        <v>135</v>
      </c>
      <c r="N68" s="19">
        <v>26</v>
      </c>
      <c r="O68" s="19" t="s">
        <v>3940</v>
      </c>
      <c r="Q68" s="19" t="s">
        <v>3941</v>
      </c>
      <c r="R68" s="19" t="s">
        <v>2078</v>
      </c>
      <c r="S68" s="19" t="s">
        <v>3942</v>
      </c>
      <c r="U68" s="19" t="s">
        <v>3943</v>
      </c>
      <c r="V68" s="19" t="s">
        <v>3944</v>
      </c>
    </row>
    <row r="69" spans="1:71" s="19" customFormat="1" ht="13" x14ac:dyDescent="0.3">
      <c r="A69" s="19" t="s">
        <v>11798</v>
      </c>
      <c r="B69" s="19" t="s">
        <v>4015</v>
      </c>
      <c r="C69" s="19" t="s">
        <v>1659</v>
      </c>
      <c r="D69" s="21">
        <v>2020</v>
      </c>
      <c r="E69" s="19" t="s">
        <v>3649</v>
      </c>
      <c r="F69" s="19" t="s">
        <v>169</v>
      </c>
      <c r="G69" s="19" t="s">
        <v>3652</v>
      </c>
      <c r="H69" s="19" t="str">
        <f>"10531890"</f>
        <v>10531890</v>
      </c>
      <c r="J69" s="19" t="str">
        <f>"20210601"</f>
        <v>20210601</v>
      </c>
      <c r="K69" s="19">
        <v>50</v>
      </c>
      <c r="L69" s="19">
        <v>3</v>
      </c>
      <c r="M69" s="19">
        <v>437</v>
      </c>
      <c r="N69" s="19">
        <v>16</v>
      </c>
      <c r="O69" s="19" t="s">
        <v>3650</v>
      </c>
      <c r="P69" s="19" t="s">
        <v>164</v>
      </c>
      <c r="Q69" s="19" t="s">
        <v>2108</v>
      </c>
      <c r="R69" s="19" t="s">
        <v>1495</v>
      </c>
      <c r="S69" s="19" t="s">
        <v>3651</v>
      </c>
      <c r="U69" s="19" t="s">
        <v>3652</v>
      </c>
      <c r="V69" s="19" t="s">
        <v>3653</v>
      </c>
    </row>
    <row r="70" spans="1:71" s="19" customFormat="1" ht="13" x14ac:dyDescent="0.3">
      <c r="A70" s="19" t="s">
        <v>11798</v>
      </c>
      <c r="B70" s="19" t="s">
        <v>1827</v>
      </c>
      <c r="C70" s="19" t="s">
        <v>772</v>
      </c>
      <c r="D70" s="20">
        <v>2021</v>
      </c>
      <c r="E70" s="19" t="s">
        <v>771</v>
      </c>
      <c r="F70" s="19" t="s">
        <v>773</v>
      </c>
      <c r="H70" s="19" t="str">
        <f>"10553134"</f>
        <v>10553134</v>
      </c>
      <c r="J70" s="19" t="str">
        <f>"Fall2021"</f>
        <v>Fall2021</v>
      </c>
      <c r="K70" s="19">
        <v>84</v>
      </c>
      <c r="L70" s="19">
        <v>3</v>
      </c>
      <c r="M70" s="19">
        <v>24</v>
      </c>
      <c r="N70" s="19">
        <v>2</v>
      </c>
      <c r="O70" s="19">
        <v>152252983</v>
      </c>
      <c r="Q70" s="19" t="s">
        <v>774</v>
      </c>
      <c r="R70" s="19" t="s">
        <v>467</v>
      </c>
      <c r="S70" s="19" t="s">
        <v>775</v>
      </c>
      <c r="V70" s="19" t="s">
        <v>776</v>
      </c>
    </row>
    <row r="71" spans="1:71" s="19" customFormat="1" ht="13" x14ac:dyDescent="0.3">
      <c r="A71" s="19" t="s">
        <v>11798</v>
      </c>
      <c r="B71" s="19" t="s">
        <v>6816</v>
      </c>
      <c r="C71" s="19" t="s">
        <v>6345</v>
      </c>
      <c r="D71" s="21">
        <v>2022</v>
      </c>
      <c r="E71" s="19" t="s">
        <v>6344</v>
      </c>
      <c r="F71" s="19" t="s">
        <v>6348</v>
      </c>
      <c r="G71" s="26" t="s">
        <v>11926</v>
      </c>
      <c r="H71" s="19" t="s">
        <v>6346</v>
      </c>
      <c r="I71" s="19" t="s">
        <v>6347</v>
      </c>
      <c r="L71" s="22">
        <v>44657</v>
      </c>
      <c r="M71" s="19" t="s">
        <v>6349</v>
      </c>
      <c r="O71" s="19" t="s">
        <v>6350</v>
      </c>
    </row>
    <row r="72" spans="1:71" s="19" customFormat="1" ht="13" x14ac:dyDescent="0.3">
      <c r="A72" s="19" t="s">
        <v>11798</v>
      </c>
      <c r="B72" s="19" t="s">
        <v>1827</v>
      </c>
      <c r="C72" s="19" t="s">
        <v>619</v>
      </c>
      <c r="D72" s="20">
        <v>2021</v>
      </c>
      <c r="E72" s="19" t="s">
        <v>627</v>
      </c>
      <c r="F72" s="19" t="s">
        <v>620</v>
      </c>
      <c r="G72" s="19" t="s">
        <v>623</v>
      </c>
      <c r="H72" s="19" t="str">
        <f>"23171154"</f>
        <v>23171154</v>
      </c>
      <c r="J72" s="19" t="str">
        <f>"aug-dec2021"</f>
        <v>aug-dec2021</v>
      </c>
      <c r="K72" s="19">
        <v>10</v>
      </c>
      <c r="L72" s="19">
        <v>2</v>
      </c>
      <c r="M72" s="19">
        <v>1</v>
      </c>
      <c r="N72" s="19">
        <v>13</v>
      </c>
      <c r="O72" s="19">
        <v>153522058</v>
      </c>
      <c r="P72" s="19" t="s">
        <v>621</v>
      </c>
      <c r="Q72" s="19" t="s">
        <v>622</v>
      </c>
      <c r="R72" s="19" t="s">
        <v>467</v>
      </c>
      <c r="V72" s="19" t="s">
        <v>628</v>
      </c>
    </row>
    <row r="73" spans="1:71" s="19" customFormat="1" ht="13" x14ac:dyDescent="0.3">
      <c r="A73" s="19" t="s">
        <v>11798</v>
      </c>
      <c r="B73" s="19" t="s">
        <v>1827</v>
      </c>
      <c r="C73" s="19" t="s">
        <v>1323</v>
      </c>
      <c r="D73" s="20" t="str">
        <f>"2021"</f>
        <v>2021</v>
      </c>
      <c r="E73" s="19" t="s">
        <v>1322</v>
      </c>
      <c r="F73" s="19" t="s">
        <v>1324</v>
      </c>
      <c r="G73" s="19" t="s">
        <v>1327</v>
      </c>
      <c r="H73" s="19" t="str">
        <f>"00207411"</f>
        <v>00207411</v>
      </c>
      <c r="J73" s="19" t="str">
        <f>"2021"</f>
        <v>2021</v>
      </c>
      <c r="K73" s="19">
        <v>50</v>
      </c>
      <c r="L73" s="19">
        <v>4</v>
      </c>
      <c r="M73" s="19">
        <v>290</v>
      </c>
      <c r="N73" s="19">
        <v>3</v>
      </c>
      <c r="O73" s="19">
        <v>153950934</v>
      </c>
      <c r="P73" s="19" t="s">
        <v>1325</v>
      </c>
      <c r="Q73" s="19" t="s">
        <v>457</v>
      </c>
      <c r="R73" s="19" t="s">
        <v>537</v>
      </c>
      <c r="S73" s="19" t="s">
        <v>1326</v>
      </c>
      <c r="V73" s="19" t="s">
        <v>1328</v>
      </c>
    </row>
    <row r="74" spans="1:71" s="19" customFormat="1" ht="13" x14ac:dyDescent="0.3">
      <c r="A74" s="19" t="s">
        <v>11798</v>
      </c>
      <c r="B74" s="19" t="s">
        <v>6816</v>
      </c>
      <c r="C74" s="19" t="s">
        <v>5885</v>
      </c>
      <c r="D74" s="21">
        <v>2022</v>
      </c>
      <c r="E74" s="19" t="s">
        <v>5884</v>
      </c>
      <c r="F74" s="19" t="s">
        <v>5888</v>
      </c>
      <c r="H74" s="19" t="s">
        <v>5886</v>
      </c>
      <c r="I74" s="19" t="s">
        <v>5887</v>
      </c>
      <c r="L74" s="22">
        <v>44672</v>
      </c>
      <c r="M74" s="19" t="s">
        <v>5889</v>
      </c>
      <c r="O74" s="19" t="s">
        <v>5890</v>
      </c>
    </row>
    <row r="75" spans="1:71" s="19" customFormat="1" ht="13" x14ac:dyDescent="0.3">
      <c r="A75" s="19" t="s">
        <v>11798</v>
      </c>
      <c r="B75" s="19" t="s">
        <v>3856</v>
      </c>
      <c r="C75" s="19" t="s">
        <v>3182</v>
      </c>
      <c r="D75" s="21">
        <v>2021</v>
      </c>
      <c r="E75" s="19" t="s">
        <v>3181</v>
      </c>
      <c r="F75" s="19" t="s">
        <v>3183</v>
      </c>
      <c r="G75" s="19" t="s">
        <v>3187</v>
      </c>
      <c r="H75" s="19" t="str">
        <f>"00030651"</f>
        <v>00030651</v>
      </c>
      <c r="J75" s="19" t="str">
        <f>"20210401"</f>
        <v>20210401</v>
      </c>
      <c r="K75" s="19">
        <v>69</v>
      </c>
      <c r="L75" s="19">
        <v>2</v>
      </c>
      <c r="M75" s="19">
        <v>291</v>
      </c>
      <c r="N75" s="19">
        <v>23</v>
      </c>
      <c r="O75" s="19" t="s">
        <v>3184</v>
      </c>
      <c r="P75" s="19" t="s">
        <v>3185</v>
      </c>
      <c r="Q75" s="19" t="s">
        <v>2129</v>
      </c>
      <c r="R75" s="19" t="s">
        <v>1495</v>
      </c>
      <c r="S75" s="19" t="s">
        <v>3186</v>
      </c>
      <c r="U75" s="19" t="s">
        <v>3187</v>
      </c>
      <c r="V75" s="19" t="s">
        <v>3188</v>
      </c>
    </row>
    <row r="76" spans="1:71" s="19" customFormat="1" ht="13" x14ac:dyDescent="0.3">
      <c r="A76" s="19" t="s">
        <v>11798</v>
      </c>
      <c r="B76" s="19" t="s">
        <v>47</v>
      </c>
      <c r="C76" s="19" t="s">
        <v>35</v>
      </c>
      <c r="D76" s="23" t="s">
        <v>23</v>
      </c>
      <c r="E76" s="19" t="s">
        <v>31</v>
      </c>
      <c r="F76" s="19" t="s">
        <v>41</v>
      </c>
      <c r="G76" s="19" t="s">
        <v>32</v>
      </c>
      <c r="H76" s="19" t="s">
        <v>33</v>
      </c>
      <c r="I76" s="19" t="s">
        <v>10</v>
      </c>
      <c r="J76" s="19" t="s">
        <v>34</v>
      </c>
      <c r="L76" s="19" t="s">
        <v>36</v>
      </c>
      <c r="M76" s="19" t="s">
        <v>37</v>
      </c>
      <c r="N76" s="19" t="s">
        <v>14</v>
      </c>
      <c r="Q76" s="19" t="s">
        <v>38</v>
      </c>
      <c r="S76" s="19" t="s">
        <v>18</v>
      </c>
      <c r="T76" s="19" t="s">
        <v>18</v>
      </c>
      <c r="V76" s="19" t="s">
        <v>39</v>
      </c>
      <c r="W76" s="19" t="s">
        <v>40</v>
      </c>
      <c r="Z76" s="19" t="s">
        <v>42</v>
      </c>
      <c r="AA76" s="19" t="s">
        <v>43</v>
      </c>
      <c r="AC76" s="19" t="s">
        <v>44</v>
      </c>
      <c r="AD76" s="19" t="s">
        <v>45</v>
      </c>
      <c r="AF76" s="19" t="s">
        <v>46</v>
      </c>
    </row>
    <row r="77" spans="1:71" s="19" customFormat="1" ht="13" x14ac:dyDescent="0.3">
      <c r="A77" s="19" t="s">
        <v>11798</v>
      </c>
      <c r="B77" s="19" t="s">
        <v>3856</v>
      </c>
      <c r="C77" s="19" t="s">
        <v>3800</v>
      </c>
      <c r="D77" s="21">
        <v>2021</v>
      </c>
      <c r="E77" s="19" t="s">
        <v>3799</v>
      </c>
      <c r="F77" s="19" t="s">
        <v>3801</v>
      </c>
      <c r="G77" s="19" t="s">
        <v>3805</v>
      </c>
      <c r="H77" s="19" t="str">
        <f>"21947511"</f>
        <v>21947511</v>
      </c>
      <c r="J77" s="19" t="str">
        <f>"20210901"</f>
        <v>20210901</v>
      </c>
      <c r="K77" s="19">
        <v>9</v>
      </c>
      <c r="O77" s="19" t="s">
        <v>3802</v>
      </c>
      <c r="P77" s="19" t="s">
        <v>3803</v>
      </c>
      <c r="Q77" s="19" t="s">
        <v>2108</v>
      </c>
      <c r="R77" s="19" t="s">
        <v>1495</v>
      </c>
      <c r="S77" s="19" t="s">
        <v>3804</v>
      </c>
      <c r="U77" s="19" t="s">
        <v>3805</v>
      </c>
      <c r="V77" s="19" t="s">
        <v>3806</v>
      </c>
    </row>
    <row r="78" spans="1:71" s="19" customFormat="1" ht="13" x14ac:dyDescent="0.3">
      <c r="A78" s="19" t="s">
        <v>11798</v>
      </c>
      <c r="B78" s="19" t="s">
        <v>11404</v>
      </c>
      <c r="C78" s="19" t="s">
        <v>11167</v>
      </c>
      <c r="D78" s="21" t="s">
        <v>7891</v>
      </c>
      <c r="E78" s="19" t="s">
        <v>11168</v>
      </c>
      <c r="F78" s="19" t="s">
        <v>11169</v>
      </c>
      <c r="G78" s="19" t="s">
        <v>11170</v>
      </c>
      <c r="V78" s="19" t="s">
        <v>7891</v>
      </c>
      <c r="W78" s="19" t="s">
        <v>11170</v>
      </c>
      <c r="X78" s="19" t="s">
        <v>7891</v>
      </c>
      <c r="Y78" s="19" t="s">
        <v>7891</v>
      </c>
      <c r="Z78" s="19" t="s">
        <v>7891</v>
      </c>
      <c r="AA78" s="19" t="s">
        <v>7891</v>
      </c>
      <c r="AB78" s="19" t="s">
        <v>11171</v>
      </c>
      <c r="AC78" s="19" t="s">
        <v>11172</v>
      </c>
      <c r="AD78" s="19" t="s">
        <v>7891</v>
      </c>
      <c r="AE78" s="19" t="s">
        <v>7891</v>
      </c>
      <c r="AF78" s="19" t="s">
        <v>7891</v>
      </c>
      <c r="AG78" s="19" t="s">
        <v>7891</v>
      </c>
      <c r="AH78" s="19" t="s">
        <v>7891</v>
      </c>
      <c r="AI78" s="19" t="s">
        <v>7891</v>
      </c>
      <c r="AJ78" s="19" t="s">
        <v>7891</v>
      </c>
      <c r="AK78" s="19" t="s">
        <v>7891</v>
      </c>
      <c r="AL78" s="19" t="s">
        <v>7891</v>
      </c>
      <c r="AM78" s="19" t="s">
        <v>7891</v>
      </c>
      <c r="AN78" s="19" t="s">
        <v>7891</v>
      </c>
      <c r="AO78" s="19" t="s">
        <v>7891</v>
      </c>
      <c r="AP78" s="19" t="s">
        <v>11173</v>
      </c>
      <c r="AQ78" s="19" t="s">
        <v>7891</v>
      </c>
      <c r="AR78" s="19" t="s">
        <v>7891</v>
      </c>
      <c r="AS78" s="19" t="s">
        <v>7891</v>
      </c>
      <c r="AT78" s="19" t="s">
        <v>7891</v>
      </c>
      <c r="AU78" s="19" t="s">
        <v>9244</v>
      </c>
      <c r="AV78" s="19">
        <v>2020</v>
      </c>
      <c r="AW78" s="19">
        <v>6</v>
      </c>
      <c r="AX78" s="19">
        <v>40</v>
      </c>
      <c r="AY78" s="19" t="s">
        <v>7891</v>
      </c>
      <c r="AZ78" s="19" t="s">
        <v>7891</v>
      </c>
      <c r="BA78" s="19" t="s">
        <v>7891</v>
      </c>
      <c r="BB78" s="19" t="s">
        <v>7891</v>
      </c>
      <c r="BC78" s="19" t="s">
        <v>7891</v>
      </c>
      <c r="BD78" s="19" t="s">
        <v>7891</v>
      </c>
      <c r="BE78" s="19" t="s">
        <v>11174</v>
      </c>
      <c r="BF78" s="19" t="s">
        <v>11175</v>
      </c>
      <c r="BG78" s="19" t="s">
        <v>7891</v>
      </c>
      <c r="BH78" s="19" t="s">
        <v>7891</v>
      </c>
      <c r="BI78" s="19" t="s">
        <v>7891</v>
      </c>
      <c r="BJ78" s="19" t="s">
        <v>7891</v>
      </c>
      <c r="BK78" s="19" t="s">
        <v>7891</v>
      </c>
      <c r="BL78" s="19" t="s">
        <v>7891</v>
      </c>
      <c r="BM78" s="19" t="s">
        <v>7891</v>
      </c>
      <c r="BN78" s="19">
        <v>32998893</v>
      </c>
      <c r="BO78" s="19" t="s">
        <v>7891</v>
      </c>
      <c r="BP78" s="19" t="s">
        <v>7891</v>
      </c>
      <c r="BQ78" s="19" t="s">
        <v>7891</v>
      </c>
      <c r="BR78" s="19" t="s">
        <v>7891</v>
      </c>
      <c r="BS78" s="19" t="s">
        <v>11176</v>
      </c>
    </row>
    <row r="79" spans="1:71" s="19" customFormat="1" ht="13" x14ac:dyDescent="0.3">
      <c r="A79" s="19" t="s">
        <v>11798</v>
      </c>
      <c r="B79" s="19" t="s">
        <v>7079</v>
      </c>
      <c r="C79" s="19" t="s">
        <v>7155</v>
      </c>
      <c r="D79" s="21">
        <v>2021</v>
      </c>
      <c r="E79" s="19" t="s">
        <v>7154</v>
      </c>
      <c r="F79" s="19" t="s">
        <v>7158</v>
      </c>
      <c r="G79" s="26" t="s">
        <v>11927</v>
      </c>
      <c r="H79" s="19" t="s">
        <v>7156</v>
      </c>
      <c r="I79" s="19" t="s">
        <v>7157</v>
      </c>
      <c r="L79" s="22">
        <v>44309</v>
      </c>
      <c r="O79" s="19" t="s">
        <v>7159</v>
      </c>
    </row>
    <row r="80" spans="1:71" s="19" customFormat="1" ht="13" x14ac:dyDescent="0.3">
      <c r="A80" s="19" t="s">
        <v>11798</v>
      </c>
      <c r="B80" s="19" t="s">
        <v>6816</v>
      </c>
      <c r="C80" s="19" t="s">
        <v>6448</v>
      </c>
      <c r="D80" s="21">
        <v>2022</v>
      </c>
      <c r="E80" s="19" t="s">
        <v>6447</v>
      </c>
      <c r="F80" s="19" t="s">
        <v>6451</v>
      </c>
      <c r="G80" s="26" t="s">
        <v>11928</v>
      </c>
      <c r="H80" s="19" t="s">
        <v>6449</v>
      </c>
      <c r="I80" s="19" t="s">
        <v>6450</v>
      </c>
      <c r="L80" s="22">
        <v>44698</v>
      </c>
      <c r="O80" s="19" t="s">
        <v>6452</v>
      </c>
    </row>
    <row r="81" spans="1:71" s="19" customFormat="1" ht="13" x14ac:dyDescent="0.3">
      <c r="A81" s="19" t="s">
        <v>11798</v>
      </c>
      <c r="B81" s="19" t="s">
        <v>6816</v>
      </c>
      <c r="C81" s="19" t="s">
        <v>6466</v>
      </c>
      <c r="D81" s="21">
        <v>2022</v>
      </c>
      <c r="E81" s="19" t="s">
        <v>6465</v>
      </c>
      <c r="F81" s="19" t="s">
        <v>6135</v>
      </c>
      <c r="G81" s="26" t="s">
        <v>11929</v>
      </c>
      <c r="H81" s="19" t="s">
        <v>6467</v>
      </c>
      <c r="I81" s="19" t="s">
        <v>6468</v>
      </c>
      <c r="L81" s="22">
        <v>44558</v>
      </c>
      <c r="O81" s="19" t="s">
        <v>6469</v>
      </c>
    </row>
    <row r="82" spans="1:71" s="19" customFormat="1" ht="13" x14ac:dyDescent="0.3">
      <c r="A82" s="19" t="s">
        <v>11798</v>
      </c>
      <c r="B82" s="19" t="s">
        <v>6816</v>
      </c>
      <c r="C82" s="19" t="s">
        <v>4563</v>
      </c>
      <c r="D82" s="21">
        <v>2021</v>
      </c>
      <c r="E82" s="19" t="s">
        <v>4562</v>
      </c>
      <c r="F82" s="19" t="s">
        <v>4566</v>
      </c>
      <c r="G82" s="26" t="s">
        <v>11930</v>
      </c>
      <c r="H82" s="19" t="s">
        <v>4564</v>
      </c>
      <c r="I82" s="19" t="s">
        <v>4565</v>
      </c>
      <c r="L82" s="22">
        <v>44546</v>
      </c>
      <c r="M82" s="19" t="s">
        <v>4567</v>
      </c>
      <c r="O82" s="19" t="s">
        <v>4568</v>
      </c>
    </row>
    <row r="83" spans="1:71" s="19" customFormat="1" ht="13" x14ac:dyDescent="0.3">
      <c r="A83" s="19" t="s">
        <v>11798</v>
      </c>
      <c r="B83" s="19" t="s">
        <v>6816</v>
      </c>
      <c r="C83" s="19" t="s">
        <v>4343</v>
      </c>
      <c r="D83" s="21">
        <v>2021</v>
      </c>
      <c r="E83" s="19" t="s">
        <v>4342</v>
      </c>
      <c r="F83" s="19" t="s">
        <v>4346</v>
      </c>
      <c r="G83" s="19" t="s">
        <v>10153</v>
      </c>
      <c r="H83" s="19" t="s">
        <v>4344</v>
      </c>
      <c r="I83" s="19" t="s">
        <v>4345</v>
      </c>
      <c r="L83" s="22">
        <v>44289</v>
      </c>
      <c r="M83" s="19" t="s">
        <v>4347</v>
      </c>
      <c r="O83" s="19" t="s">
        <v>4348</v>
      </c>
    </row>
    <row r="84" spans="1:71" s="19" customFormat="1" ht="13" x14ac:dyDescent="0.3">
      <c r="A84" s="19" t="s">
        <v>11798</v>
      </c>
      <c r="B84" s="19" t="s">
        <v>3856</v>
      </c>
      <c r="C84" s="19" t="s">
        <v>2210</v>
      </c>
      <c r="D84" s="21">
        <v>2021</v>
      </c>
      <c r="E84" s="19" t="s">
        <v>2209</v>
      </c>
      <c r="F84" s="19" t="s">
        <v>2211</v>
      </c>
      <c r="G84" s="19" t="s">
        <v>2214</v>
      </c>
      <c r="H84" s="19" t="str">
        <f>"09545794"</f>
        <v>09545794</v>
      </c>
      <c r="J84" s="19" t="str">
        <f>"20210325"</f>
        <v>20210325</v>
      </c>
      <c r="O84" s="19" t="s">
        <v>2212</v>
      </c>
      <c r="P84" s="19" t="s">
        <v>2213</v>
      </c>
      <c r="Q84" s="19" t="s">
        <v>466</v>
      </c>
      <c r="R84" s="19" t="s">
        <v>2054</v>
      </c>
      <c r="S84" s="19" t="s">
        <v>2055</v>
      </c>
      <c r="U84" s="19" t="s">
        <v>2214</v>
      </c>
      <c r="V84" s="19" t="s">
        <v>2215</v>
      </c>
    </row>
    <row r="85" spans="1:71" s="19" customFormat="1" ht="13" x14ac:dyDescent="0.3">
      <c r="A85" s="19" t="s">
        <v>11798</v>
      </c>
      <c r="B85" s="19" t="s">
        <v>1827</v>
      </c>
      <c r="C85" s="19" t="s">
        <v>1566</v>
      </c>
      <c r="D85" s="20">
        <v>2022</v>
      </c>
      <c r="E85" s="19" t="s">
        <v>1565</v>
      </c>
      <c r="F85" s="19" t="s">
        <v>535</v>
      </c>
      <c r="H85" s="19" t="str">
        <f>"00266388"</f>
        <v>00266388</v>
      </c>
      <c r="J85" s="19" t="str">
        <f>"Spring2022"</f>
        <v>Spring2022</v>
      </c>
      <c r="K85" s="19">
        <v>84</v>
      </c>
      <c r="L85" s="19">
        <v>1</v>
      </c>
      <c r="M85" s="19">
        <v>14</v>
      </c>
      <c r="N85" s="19">
        <v>0</v>
      </c>
      <c r="O85" s="19">
        <v>155736011</v>
      </c>
      <c r="Q85" s="19" t="s">
        <v>536</v>
      </c>
      <c r="R85" s="19" t="s">
        <v>467</v>
      </c>
      <c r="S85" s="19" t="s">
        <v>1567</v>
      </c>
      <c r="V85" s="19" t="s">
        <v>1568</v>
      </c>
    </row>
    <row r="86" spans="1:71" s="19" customFormat="1" ht="13" x14ac:dyDescent="0.3">
      <c r="A86" s="19" t="s">
        <v>11798</v>
      </c>
      <c r="B86" s="19" t="s">
        <v>1827</v>
      </c>
      <c r="C86" s="19" t="s">
        <v>1566</v>
      </c>
      <c r="D86" s="20">
        <v>2022</v>
      </c>
      <c r="E86" s="19" t="s">
        <v>1761</v>
      </c>
      <c r="F86" s="19" t="s">
        <v>1762</v>
      </c>
      <c r="H86" s="19" t="str">
        <f>"00168335"</f>
        <v>00168335</v>
      </c>
      <c r="J86" s="19" t="str">
        <f>"Apr-Jun2022"</f>
        <v>Apr-Jun2022</v>
      </c>
      <c r="K86" s="19">
        <v>82</v>
      </c>
      <c r="L86" s="19">
        <v>2</v>
      </c>
      <c r="M86" s="19">
        <v>20</v>
      </c>
      <c r="N86" s="19">
        <v>0</v>
      </c>
      <c r="O86" s="19">
        <v>156120752</v>
      </c>
      <c r="Q86" s="19" t="s">
        <v>1763</v>
      </c>
      <c r="R86" s="19" t="s">
        <v>1104</v>
      </c>
      <c r="S86" s="19" t="s">
        <v>1764</v>
      </c>
      <c r="V86" s="19" t="s">
        <v>1765</v>
      </c>
    </row>
    <row r="87" spans="1:71" s="19" customFormat="1" ht="13" x14ac:dyDescent="0.3">
      <c r="A87" s="19" t="s">
        <v>11798</v>
      </c>
      <c r="B87" s="19" t="s">
        <v>1827</v>
      </c>
      <c r="C87" s="19" t="s">
        <v>1566</v>
      </c>
      <c r="D87" s="20" t="str">
        <f>"2021"</f>
        <v>2021</v>
      </c>
      <c r="E87" s="19" t="s">
        <v>1771</v>
      </c>
      <c r="F87" s="19" t="s">
        <v>1134</v>
      </c>
      <c r="H87" s="19" t="str">
        <f>"00286273"</f>
        <v>00286273</v>
      </c>
      <c r="J87" s="19" t="str">
        <f>"Oct2021"</f>
        <v>Oct2021</v>
      </c>
      <c r="K87" s="19">
        <v>66</v>
      </c>
      <c r="L87" s="19">
        <v>4</v>
      </c>
      <c r="M87" s="19">
        <v>10</v>
      </c>
      <c r="N87" s="19">
        <v>0</v>
      </c>
      <c r="O87" s="19">
        <v>152480568</v>
      </c>
      <c r="Q87" s="19" t="s">
        <v>1135</v>
      </c>
      <c r="R87" s="19" t="s">
        <v>1104</v>
      </c>
      <c r="S87" s="19" t="s">
        <v>1766</v>
      </c>
      <c r="V87" s="19" t="s">
        <v>1772</v>
      </c>
    </row>
    <row r="88" spans="1:71" s="19" customFormat="1" ht="13" x14ac:dyDescent="0.3">
      <c r="A88" s="19" t="s">
        <v>11798</v>
      </c>
      <c r="B88" s="19" t="s">
        <v>3856</v>
      </c>
      <c r="C88" s="19" t="s">
        <v>2143</v>
      </c>
      <c r="D88" s="21">
        <v>2022</v>
      </c>
      <c r="E88" s="19" t="s">
        <v>2142</v>
      </c>
      <c r="F88" s="19" t="s">
        <v>2135</v>
      </c>
      <c r="G88" s="19" t="s">
        <v>2147</v>
      </c>
      <c r="H88" s="19" t="str">
        <f>"1471244X"</f>
        <v>1471244X</v>
      </c>
      <c r="J88" s="19" t="str">
        <f>"20211123"</f>
        <v>20211123</v>
      </c>
      <c r="K88" s="19">
        <v>21</v>
      </c>
      <c r="O88" s="19" t="s">
        <v>2144</v>
      </c>
      <c r="P88" s="19" t="s">
        <v>2145</v>
      </c>
      <c r="Q88" s="19" t="s">
        <v>2138</v>
      </c>
      <c r="R88" s="19" t="s">
        <v>1495</v>
      </c>
      <c r="S88" s="19" t="s">
        <v>2146</v>
      </c>
      <c r="U88" s="19" t="s">
        <v>2147</v>
      </c>
      <c r="V88" s="19" t="s">
        <v>2148</v>
      </c>
    </row>
    <row r="89" spans="1:71" s="19" customFormat="1" ht="13" x14ac:dyDescent="0.3">
      <c r="A89" s="19" t="s">
        <v>11798</v>
      </c>
      <c r="B89" s="19" t="s">
        <v>6816</v>
      </c>
      <c r="C89" s="19" t="s">
        <v>6804</v>
      </c>
      <c r="D89" s="21">
        <v>2021</v>
      </c>
      <c r="E89" s="19" t="s">
        <v>6803</v>
      </c>
      <c r="F89" s="19" t="s">
        <v>6337</v>
      </c>
      <c r="G89" s="26" t="s">
        <v>11938</v>
      </c>
      <c r="H89" s="19" t="s">
        <v>6805</v>
      </c>
      <c r="I89" s="19" t="s">
        <v>6806</v>
      </c>
      <c r="L89" s="22">
        <v>43943</v>
      </c>
      <c r="O89" s="19" t="s">
        <v>6807</v>
      </c>
    </row>
    <row r="90" spans="1:71" s="19" customFormat="1" ht="13" x14ac:dyDescent="0.3">
      <c r="A90" s="19" t="s">
        <v>11798</v>
      </c>
      <c r="B90" s="19" t="s">
        <v>11404</v>
      </c>
      <c r="C90" s="19" t="s">
        <v>10477</v>
      </c>
      <c r="D90" s="21" t="s">
        <v>7891</v>
      </c>
      <c r="E90" s="19" t="s">
        <v>10478</v>
      </c>
      <c r="F90" s="19" t="s">
        <v>10479</v>
      </c>
      <c r="G90" s="19" t="s">
        <v>11939</v>
      </c>
      <c r="V90" s="19" t="s">
        <v>7891</v>
      </c>
      <c r="W90" s="19" t="s">
        <v>10480</v>
      </c>
      <c r="X90" s="19" t="s">
        <v>7891</v>
      </c>
      <c r="Y90" s="19" t="s">
        <v>7891</v>
      </c>
      <c r="Z90" s="19" t="s">
        <v>7891</v>
      </c>
      <c r="AA90" s="19" t="s">
        <v>7891</v>
      </c>
      <c r="AB90" s="19" t="s">
        <v>10481</v>
      </c>
      <c r="AC90" s="19" t="s">
        <v>10482</v>
      </c>
      <c r="AD90" s="19" t="s">
        <v>7891</v>
      </c>
      <c r="AE90" s="19" t="s">
        <v>7891</v>
      </c>
      <c r="AF90" s="19" t="s">
        <v>7891</v>
      </c>
      <c r="AG90" s="19" t="s">
        <v>7891</v>
      </c>
      <c r="AH90" s="19" t="s">
        <v>7891</v>
      </c>
      <c r="AI90" s="19" t="s">
        <v>7891</v>
      </c>
      <c r="AJ90" s="19" t="s">
        <v>7891</v>
      </c>
      <c r="AK90" s="19" t="s">
        <v>7891</v>
      </c>
      <c r="AL90" s="19" t="s">
        <v>7891</v>
      </c>
      <c r="AM90" s="19" t="s">
        <v>7891</v>
      </c>
      <c r="AN90" s="19" t="s">
        <v>7891</v>
      </c>
      <c r="AO90" s="19" t="s">
        <v>7891</v>
      </c>
      <c r="AP90" s="19" t="s">
        <v>10483</v>
      </c>
      <c r="AQ90" s="19" t="s">
        <v>7891</v>
      </c>
      <c r="AR90" s="19" t="s">
        <v>7891</v>
      </c>
      <c r="AS90" s="19" t="s">
        <v>7891</v>
      </c>
      <c r="AT90" s="19" t="s">
        <v>7891</v>
      </c>
      <c r="AU90" s="19" t="s">
        <v>8621</v>
      </c>
      <c r="AV90" s="19">
        <v>2021</v>
      </c>
      <c r="AW90" s="19">
        <v>25</v>
      </c>
      <c r="AX90" s="19" t="s">
        <v>7891</v>
      </c>
      <c r="AY90" s="19" t="s">
        <v>7891</v>
      </c>
      <c r="AZ90" s="19" t="s">
        <v>7891</v>
      </c>
      <c r="BA90" s="19" t="s">
        <v>7891</v>
      </c>
      <c r="BB90" s="19" t="s">
        <v>7891</v>
      </c>
      <c r="BC90" s="19">
        <v>471</v>
      </c>
      <c r="BD90" s="19">
        <v>483</v>
      </c>
      <c r="BE90" s="19" t="s">
        <v>7891</v>
      </c>
      <c r="BF90" s="19" t="s">
        <v>10484</v>
      </c>
      <c r="BG90" s="19" t="s">
        <v>7891</v>
      </c>
      <c r="BH90" s="19" t="s">
        <v>7891</v>
      </c>
      <c r="BI90" s="19" t="s">
        <v>7891</v>
      </c>
      <c r="BJ90" s="19" t="s">
        <v>7891</v>
      </c>
      <c r="BK90" s="19" t="s">
        <v>7891</v>
      </c>
      <c r="BL90" s="19" t="s">
        <v>7891</v>
      </c>
      <c r="BM90" s="19" t="s">
        <v>7891</v>
      </c>
      <c r="BN90" s="19" t="s">
        <v>7891</v>
      </c>
      <c r="BO90" s="19" t="s">
        <v>7891</v>
      </c>
      <c r="BP90" s="19" t="s">
        <v>7891</v>
      </c>
      <c r="BQ90" s="19" t="s">
        <v>7891</v>
      </c>
      <c r="BR90" s="19" t="s">
        <v>7891</v>
      </c>
      <c r="BS90" s="19" t="s">
        <v>10485</v>
      </c>
    </row>
    <row r="91" spans="1:71" s="19" customFormat="1" ht="13" x14ac:dyDescent="0.3">
      <c r="A91" s="19" t="s">
        <v>11798</v>
      </c>
      <c r="B91" s="19" t="s">
        <v>11410</v>
      </c>
      <c r="C91" s="19" t="s">
        <v>11760</v>
      </c>
      <c r="D91" s="21" t="s">
        <v>7891</v>
      </c>
      <c r="E91" s="19" t="s">
        <v>11761</v>
      </c>
      <c r="F91" s="19" t="s">
        <v>11762</v>
      </c>
      <c r="V91" s="19" t="s">
        <v>7891</v>
      </c>
      <c r="W91" s="19" t="s">
        <v>11763</v>
      </c>
      <c r="X91" s="19" t="s">
        <v>7891</v>
      </c>
      <c r="Y91" s="19" t="s">
        <v>7891</v>
      </c>
      <c r="Z91" s="19" t="s">
        <v>7891</v>
      </c>
      <c r="AA91" s="19" t="s">
        <v>7891</v>
      </c>
      <c r="AB91" s="19" t="s">
        <v>7891</v>
      </c>
      <c r="AC91" s="19" t="s">
        <v>11764</v>
      </c>
      <c r="AD91" s="19" t="s">
        <v>7891</v>
      </c>
      <c r="AE91" s="19" t="s">
        <v>7891</v>
      </c>
      <c r="AF91" s="19" t="s">
        <v>7891</v>
      </c>
      <c r="AG91" s="19" t="s">
        <v>7891</v>
      </c>
      <c r="AH91" s="19" t="s">
        <v>7891</v>
      </c>
      <c r="AI91" s="19" t="s">
        <v>7891</v>
      </c>
      <c r="AJ91" s="19" t="s">
        <v>7891</v>
      </c>
      <c r="AK91" s="19" t="s">
        <v>7891</v>
      </c>
      <c r="AL91" s="19" t="s">
        <v>7891</v>
      </c>
      <c r="AM91" s="19" t="s">
        <v>7891</v>
      </c>
      <c r="AN91" s="19" t="s">
        <v>7891</v>
      </c>
      <c r="AO91" s="19" t="s">
        <v>7891</v>
      </c>
      <c r="AP91" s="19" t="s">
        <v>7891</v>
      </c>
      <c r="AQ91" s="19" t="s">
        <v>11765</v>
      </c>
      <c r="AR91" s="19" t="s">
        <v>7891</v>
      </c>
      <c r="AS91" s="19" t="s">
        <v>7891</v>
      </c>
      <c r="AT91" s="19" t="s">
        <v>7891</v>
      </c>
      <c r="AU91" s="19" t="s">
        <v>7916</v>
      </c>
      <c r="AV91" s="19">
        <v>2022</v>
      </c>
      <c r="AW91" s="19">
        <v>11</v>
      </c>
      <c r="AX91" s="19">
        <v>8</v>
      </c>
      <c r="AY91" s="19" t="s">
        <v>7891</v>
      </c>
      <c r="AZ91" s="19" t="s">
        <v>7891</v>
      </c>
      <c r="BA91" s="19" t="s">
        <v>7891</v>
      </c>
      <c r="BB91" s="19" t="s">
        <v>7891</v>
      </c>
      <c r="BC91" s="19" t="s">
        <v>7891</v>
      </c>
      <c r="BD91" s="19" t="s">
        <v>7891</v>
      </c>
      <c r="BE91" s="19">
        <v>1260</v>
      </c>
      <c r="BF91" s="19" t="s">
        <v>11766</v>
      </c>
      <c r="BG91" s="19" t="s">
        <v>7891</v>
      </c>
      <c r="BH91" s="19" t="s">
        <v>7891</v>
      </c>
      <c r="BI91" s="19" t="s">
        <v>7891</v>
      </c>
      <c r="BJ91" s="19" t="s">
        <v>7891</v>
      </c>
      <c r="BK91" s="19" t="s">
        <v>7891</v>
      </c>
      <c r="BL91" s="19" t="s">
        <v>7891</v>
      </c>
      <c r="BM91" s="19" t="s">
        <v>7891</v>
      </c>
      <c r="BN91" s="19">
        <v>35455940</v>
      </c>
      <c r="BO91" s="19" t="s">
        <v>7891</v>
      </c>
      <c r="BP91" s="19" t="s">
        <v>7891</v>
      </c>
      <c r="BQ91" s="19" t="s">
        <v>7891</v>
      </c>
      <c r="BR91" s="19" t="s">
        <v>7891</v>
      </c>
      <c r="BS91" s="19" t="s">
        <v>11767</v>
      </c>
    </row>
    <row r="92" spans="1:71" s="19" customFormat="1" ht="13" x14ac:dyDescent="0.3">
      <c r="A92" s="19" t="s">
        <v>11798</v>
      </c>
      <c r="B92" s="19" t="s">
        <v>6816</v>
      </c>
      <c r="C92" s="19" t="s">
        <v>5797</v>
      </c>
      <c r="D92" s="21">
        <v>2022</v>
      </c>
      <c r="E92" s="19" t="s">
        <v>5796</v>
      </c>
      <c r="F92" s="19" t="s">
        <v>4240</v>
      </c>
      <c r="G92" s="19" t="s">
        <v>11940</v>
      </c>
      <c r="H92" s="19" t="s">
        <v>5798</v>
      </c>
      <c r="I92" s="19" t="s">
        <v>5799</v>
      </c>
      <c r="L92" s="22">
        <v>44669</v>
      </c>
      <c r="M92" s="19" t="s">
        <v>5800</v>
      </c>
      <c r="O92" s="19" t="s">
        <v>5801</v>
      </c>
    </row>
    <row r="93" spans="1:71" s="19" customFormat="1" ht="13" x14ac:dyDescent="0.3">
      <c r="A93" s="19" t="s">
        <v>11798</v>
      </c>
      <c r="B93" s="19" t="s">
        <v>11404</v>
      </c>
      <c r="C93" s="19" t="s">
        <v>8742</v>
      </c>
      <c r="D93" s="21" t="s">
        <v>7891</v>
      </c>
      <c r="E93" s="19" t="s">
        <v>8743</v>
      </c>
      <c r="F93" s="19" t="s">
        <v>8744</v>
      </c>
      <c r="G93" s="19" t="s">
        <v>11941</v>
      </c>
      <c r="V93" s="19" t="s">
        <v>7891</v>
      </c>
      <c r="W93" s="19" t="s">
        <v>8745</v>
      </c>
      <c r="X93" s="19" t="s">
        <v>7891</v>
      </c>
      <c r="Y93" s="19" t="s">
        <v>7891</v>
      </c>
      <c r="Z93" s="19" t="s">
        <v>7891</v>
      </c>
      <c r="AA93" s="19" t="s">
        <v>7891</v>
      </c>
      <c r="AB93" s="19" t="s">
        <v>7891</v>
      </c>
      <c r="AC93" s="19" t="s">
        <v>7891</v>
      </c>
      <c r="AD93" s="19" t="s">
        <v>7891</v>
      </c>
      <c r="AE93" s="19" t="s">
        <v>7891</v>
      </c>
      <c r="AF93" s="19" t="s">
        <v>7891</v>
      </c>
      <c r="AG93" s="19" t="s">
        <v>7891</v>
      </c>
      <c r="AH93" s="19" t="s">
        <v>7891</v>
      </c>
      <c r="AI93" s="19" t="s">
        <v>7891</v>
      </c>
      <c r="AJ93" s="19" t="s">
        <v>7891</v>
      </c>
      <c r="AK93" s="19" t="s">
        <v>7891</v>
      </c>
      <c r="AL93" s="19" t="s">
        <v>7891</v>
      </c>
      <c r="AM93" s="19" t="s">
        <v>7891</v>
      </c>
      <c r="AN93" s="19" t="s">
        <v>7891</v>
      </c>
      <c r="AO93" s="19" t="s">
        <v>7891</v>
      </c>
      <c r="AP93" s="19" t="s">
        <v>8746</v>
      </c>
      <c r="AQ93" s="19" t="s">
        <v>8747</v>
      </c>
      <c r="AR93" s="19" t="s">
        <v>7891</v>
      </c>
      <c r="AS93" s="19" t="s">
        <v>7891</v>
      </c>
      <c r="AT93" s="19" t="s">
        <v>7891</v>
      </c>
      <c r="AU93" s="19" t="s">
        <v>7891</v>
      </c>
      <c r="AV93" s="19" t="s">
        <v>7891</v>
      </c>
      <c r="AW93" s="19" t="s">
        <v>7891</v>
      </c>
      <c r="AX93" s="19" t="s">
        <v>7891</v>
      </c>
      <c r="AY93" s="19" t="s">
        <v>7891</v>
      </c>
      <c r="AZ93" s="19" t="s">
        <v>7891</v>
      </c>
      <c r="BA93" s="19" t="s">
        <v>7891</v>
      </c>
      <c r="BB93" s="19" t="s">
        <v>7891</v>
      </c>
      <c r="BC93" s="19" t="s">
        <v>7891</v>
      </c>
      <c r="BD93" s="19" t="s">
        <v>7891</v>
      </c>
      <c r="BE93" s="19">
        <v>1.0538259211049536E+16</v>
      </c>
      <c r="BF93" s="19" t="s">
        <v>8748</v>
      </c>
      <c r="BG93" s="19" t="s">
        <v>7891</v>
      </c>
      <c r="BH93" s="19" t="s">
        <v>8701</v>
      </c>
      <c r="BI93" s="19" t="s">
        <v>7891</v>
      </c>
      <c r="BJ93" s="19" t="s">
        <v>7891</v>
      </c>
      <c r="BK93" s="19" t="s">
        <v>7891</v>
      </c>
      <c r="BL93" s="19" t="s">
        <v>7891</v>
      </c>
      <c r="BM93" s="19" t="s">
        <v>7891</v>
      </c>
      <c r="BN93" s="19" t="s">
        <v>7891</v>
      </c>
      <c r="BO93" s="19" t="s">
        <v>7891</v>
      </c>
      <c r="BP93" s="19" t="s">
        <v>7891</v>
      </c>
      <c r="BQ93" s="19" t="s">
        <v>7891</v>
      </c>
      <c r="BR93" s="19" t="s">
        <v>7891</v>
      </c>
      <c r="BS93" s="19" t="s">
        <v>8749</v>
      </c>
    </row>
    <row r="94" spans="1:71" s="19" customFormat="1" ht="13" x14ac:dyDescent="0.3">
      <c r="A94" s="19" t="s">
        <v>11798</v>
      </c>
      <c r="B94" s="19" t="s">
        <v>3856</v>
      </c>
      <c r="C94" s="19" t="s">
        <v>2888</v>
      </c>
      <c r="D94" s="21">
        <v>2021</v>
      </c>
      <c r="E94" s="19" t="s">
        <v>2887</v>
      </c>
      <c r="F94" s="19" t="s">
        <v>2889</v>
      </c>
      <c r="G94" s="19" t="s">
        <v>2893</v>
      </c>
      <c r="H94" s="19" t="str">
        <f>"15622975"</f>
        <v>15622975</v>
      </c>
      <c r="J94" s="19" t="str">
        <f>"20210401"</f>
        <v>20210401</v>
      </c>
      <c r="K94" s="19">
        <v>22</v>
      </c>
      <c r="L94" s="19">
        <v>4</v>
      </c>
      <c r="M94" s="19">
        <v>322</v>
      </c>
      <c r="N94" s="19">
        <v>2</v>
      </c>
      <c r="O94" s="19" t="s">
        <v>2890</v>
      </c>
      <c r="P94" s="19" t="s">
        <v>2891</v>
      </c>
      <c r="Q94" s="19" t="s">
        <v>2118</v>
      </c>
      <c r="R94" s="19" t="s">
        <v>2358</v>
      </c>
      <c r="S94" s="19" t="s">
        <v>2892</v>
      </c>
      <c r="U94" s="19" t="s">
        <v>2893</v>
      </c>
      <c r="V94" s="19" t="s">
        <v>2894</v>
      </c>
    </row>
    <row r="95" spans="1:71" s="19" customFormat="1" ht="13" x14ac:dyDescent="0.3">
      <c r="A95" s="19" t="s">
        <v>11798</v>
      </c>
      <c r="B95" s="19" t="s">
        <v>6816</v>
      </c>
      <c r="C95" s="19" t="s">
        <v>5095</v>
      </c>
      <c r="D95" s="21">
        <v>2021</v>
      </c>
      <c r="E95" s="19" t="s">
        <v>5094</v>
      </c>
      <c r="F95" s="19" t="s">
        <v>5098</v>
      </c>
      <c r="H95" s="19" t="s">
        <v>5096</v>
      </c>
      <c r="I95" s="19" t="s">
        <v>5097</v>
      </c>
      <c r="L95" s="22">
        <v>43991</v>
      </c>
      <c r="M95" s="19" t="s">
        <v>5099</v>
      </c>
      <c r="N95" s="19" t="s">
        <v>5100</v>
      </c>
      <c r="O95" s="19" t="s">
        <v>5101</v>
      </c>
    </row>
    <row r="96" spans="1:71" s="19" customFormat="1" ht="13" x14ac:dyDescent="0.3">
      <c r="A96" s="19" t="s">
        <v>11798</v>
      </c>
      <c r="B96" s="19" t="s">
        <v>6816</v>
      </c>
      <c r="C96" s="19" t="s">
        <v>6591</v>
      </c>
      <c r="D96" s="21">
        <v>2022</v>
      </c>
      <c r="E96" s="19" t="s">
        <v>6590</v>
      </c>
      <c r="F96" s="19" t="s">
        <v>6228</v>
      </c>
      <c r="G96" s="26" t="s">
        <v>11942</v>
      </c>
      <c r="H96" s="19" t="s">
        <v>6592</v>
      </c>
      <c r="I96" s="19" t="s">
        <v>6593</v>
      </c>
      <c r="L96" s="22">
        <v>44700</v>
      </c>
      <c r="O96" s="19" t="s">
        <v>6594</v>
      </c>
    </row>
    <row r="97" spans="1:71" s="19" customFormat="1" ht="13" x14ac:dyDescent="0.3">
      <c r="A97" s="19" t="s">
        <v>11798</v>
      </c>
      <c r="B97" s="19" t="s">
        <v>6816</v>
      </c>
      <c r="C97" s="19" t="s">
        <v>4459</v>
      </c>
      <c r="D97" s="21">
        <v>2021</v>
      </c>
      <c r="E97" s="19" t="s">
        <v>4458</v>
      </c>
      <c r="F97" s="19" t="s">
        <v>4462</v>
      </c>
      <c r="G97" s="26" t="s">
        <v>11943</v>
      </c>
      <c r="H97" s="19" t="s">
        <v>4460</v>
      </c>
      <c r="I97" s="19" t="s">
        <v>4461</v>
      </c>
      <c r="L97" s="22">
        <v>44320</v>
      </c>
      <c r="O97" s="19" t="s">
        <v>4463</v>
      </c>
    </row>
    <row r="98" spans="1:71" s="19" customFormat="1" ht="13" x14ac:dyDescent="0.3">
      <c r="A98" s="19" t="s">
        <v>11798</v>
      </c>
      <c r="B98" s="19" t="s">
        <v>11408</v>
      </c>
      <c r="C98" s="19" t="s">
        <v>11607</v>
      </c>
      <c r="D98" s="21" t="s">
        <v>7891</v>
      </c>
      <c r="E98" s="19" t="s">
        <v>7730</v>
      </c>
      <c r="F98" s="19" t="s">
        <v>11608</v>
      </c>
      <c r="V98" s="19" t="s">
        <v>7891</v>
      </c>
      <c r="W98" s="19" t="s">
        <v>11609</v>
      </c>
      <c r="X98" s="19" t="s">
        <v>7891</v>
      </c>
      <c r="Y98" s="19" t="s">
        <v>7891</v>
      </c>
      <c r="Z98" s="19" t="s">
        <v>7891</v>
      </c>
      <c r="AA98" s="19" t="s">
        <v>7891</v>
      </c>
      <c r="AB98" s="19" t="s">
        <v>7891</v>
      </c>
      <c r="AC98" s="19" t="s">
        <v>7891</v>
      </c>
      <c r="AD98" s="19" t="s">
        <v>7891</v>
      </c>
      <c r="AE98" s="19" t="s">
        <v>7891</v>
      </c>
      <c r="AF98" s="19" t="s">
        <v>7891</v>
      </c>
      <c r="AG98" s="19" t="s">
        <v>7891</v>
      </c>
      <c r="AH98" s="19" t="s">
        <v>7891</v>
      </c>
      <c r="AI98" s="19" t="s">
        <v>7891</v>
      </c>
      <c r="AJ98" s="19" t="s">
        <v>7891</v>
      </c>
      <c r="AK98" s="19" t="s">
        <v>7891</v>
      </c>
      <c r="AL98" s="19" t="s">
        <v>7891</v>
      </c>
      <c r="AM98" s="19" t="s">
        <v>7891</v>
      </c>
      <c r="AN98" s="19" t="s">
        <v>7891</v>
      </c>
      <c r="AO98" s="19" t="s">
        <v>7891</v>
      </c>
      <c r="AP98" s="19" t="s">
        <v>11610</v>
      </c>
      <c r="AQ98" s="19" t="s">
        <v>7891</v>
      </c>
      <c r="AR98" s="19" t="s">
        <v>7891</v>
      </c>
      <c r="AS98" s="19" t="s">
        <v>7891</v>
      </c>
      <c r="AT98" s="19" t="s">
        <v>7891</v>
      </c>
      <c r="AU98" s="19" t="s">
        <v>8621</v>
      </c>
      <c r="AV98" s="19">
        <v>2021</v>
      </c>
      <c r="AW98" s="19">
        <v>11</v>
      </c>
      <c r="AX98" s="19">
        <v>1</v>
      </c>
      <c r="AY98" s="19" t="s">
        <v>7891</v>
      </c>
      <c r="AZ98" s="19" t="s">
        <v>7891</v>
      </c>
      <c r="BA98" s="19" t="s">
        <v>7891</v>
      </c>
      <c r="BB98" s="19" t="s">
        <v>7891</v>
      </c>
      <c r="BC98" s="19" t="s">
        <v>7891</v>
      </c>
      <c r="BD98" s="19" t="s">
        <v>7891</v>
      </c>
      <c r="BE98" s="19">
        <v>2158244020986157</v>
      </c>
      <c r="BF98" s="19" t="s">
        <v>7732</v>
      </c>
      <c r="BG98" s="19" t="s">
        <v>7891</v>
      </c>
      <c r="BH98" s="19" t="s">
        <v>7891</v>
      </c>
      <c r="BI98" s="19" t="s">
        <v>7891</v>
      </c>
      <c r="BJ98" s="19" t="s">
        <v>7891</v>
      </c>
      <c r="BK98" s="19" t="s">
        <v>7891</v>
      </c>
      <c r="BL98" s="19" t="s">
        <v>7891</v>
      </c>
      <c r="BM98" s="19" t="s">
        <v>7891</v>
      </c>
      <c r="BN98" s="19" t="s">
        <v>7891</v>
      </c>
      <c r="BO98" s="19" t="s">
        <v>7891</v>
      </c>
      <c r="BP98" s="19" t="s">
        <v>7891</v>
      </c>
      <c r="BQ98" s="19" t="s">
        <v>7891</v>
      </c>
      <c r="BR98" s="19" t="s">
        <v>7891</v>
      </c>
      <c r="BS98" s="19" t="s">
        <v>11611</v>
      </c>
    </row>
    <row r="99" spans="1:71" s="19" customFormat="1" ht="13" x14ac:dyDescent="0.3">
      <c r="A99" s="19" t="s">
        <v>11798</v>
      </c>
      <c r="B99" s="19" t="s">
        <v>11404</v>
      </c>
      <c r="C99" s="19" t="s">
        <v>10405</v>
      </c>
      <c r="D99" s="21" t="s">
        <v>7891</v>
      </c>
      <c r="E99" s="19" t="s">
        <v>5058</v>
      </c>
      <c r="F99" s="19" t="s">
        <v>8704</v>
      </c>
      <c r="V99" s="19" t="s">
        <v>7891</v>
      </c>
      <c r="W99" s="19" t="s">
        <v>10406</v>
      </c>
      <c r="X99" s="19" t="s">
        <v>7891</v>
      </c>
      <c r="Y99" s="19" t="s">
        <v>7891</v>
      </c>
      <c r="Z99" s="19" t="s">
        <v>7891</v>
      </c>
      <c r="AA99" s="19" t="s">
        <v>7891</v>
      </c>
      <c r="AB99" s="19" t="s">
        <v>7891</v>
      </c>
      <c r="AC99" s="19" t="s">
        <v>10407</v>
      </c>
      <c r="AD99" s="19" t="s">
        <v>7891</v>
      </c>
      <c r="AE99" s="19" t="s">
        <v>7891</v>
      </c>
      <c r="AF99" s="19" t="s">
        <v>7891</v>
      </c>
      <c r="AG99" s="19" t="s">
        <v>7891</v>
      </c>
      <c r="AH99" s="19" t="s">
        <v>7891</v>
      </c>
      <c r="AI99" s="19" t="s">
        <v>7891</v>
      </c>
      <c r="AJ99" s="19" t="s">
        <v>7891</v>
      </c>
      <c r="AK99" s="19" t="s">
        <v>7891</v>
      </c>
      <c r="AL99" s="19" t="s">
        <v>7891</v>
      </c>
      <c r="AM99" s="19" t="s">
        <v>7891</v>
      </c>
      <c r="AN99" s="19" t="s">
        <v>7891</v>
      </c>
      <c r="AO99" s="19" t="s">
        <v>7891</v>
      </c>
      <c r="AP99" s="19" t="s">
        <v>8708</v>
      </c>
      <c r="AQ99" s="19" t="s">
        <v>8709</v>
      </c>
      <c r="AR99" s="19" t="s">
        <v>7891</v>
      </c>
      <c r="AS99" s="19" t="s">
        <v>7891</v>
      </c>
      <c r="AT99" s="19" t="s">
        <v>7891</v>
      </c>
      <c r="AU99" s="19" t="s">
        <v>7891</v>
      </c>
      <c r="AV99" s="19" t="s">
        <v>7891</v>
      </c>
      <c r="AW99" s="19" t="s">
        <v>7891</v>
      </c>
      <c r="AX99" s="19" t="s">
        <v>7891</v>
      </c>
      <c r="AY99" s="19" t="s">
        <v>7891</v>
      </c>
      <c r="AZ99" s="19" t="s">
        <v>7891</v>
      </c>
      <c r="BA99" s="19" t="s">
        <v>7891</v>
      </c>
      <c r="BB99" s="19" t="s">
        <v>7891</v>
      </c>
      <c r="BC99" s="19" t="s">
        <v>7891</v>
      </c>
      <c r="BD99" s="19" t="s">
        <v>7891</v>
      </c>
      <c r="BE99" s="19" t="s">
        <v>7891</v>
      </c>
      <c r="BF99" s="19" t="s">
        <v>5063</v>
      </c>
      <c r="BG99" s="19" t="s">
        <v>7891</v>
      </c>
      <c r="BH99" s="19" t="s">
        <v>10364</v>
      </c>
      <c r="BI99" s="19" t="s">
        <v>7891</v>
      </c>
      <c r="BJ99" s="19" t="s">
        <v>7891</v>
      </c>
      <c r="BK99" s="19" t="s">
        <v>7891</v>
      </c>
      <c r="BL99" s="19" t="s">
        <v>7891</v>
      </c>
      <c r="BM99" s="19" t="s">
        <v>7891</v>
      </c>
      <c r="BN99" s="19">
        <v>33432860</v>
      </c>
      <c r="BO99" s="19" t="s">
        <v>7891</v>
      </c>
      <c r="BP99" s="19" t="s">
        <v>7891</v>
      </c>
      <c r="BQ99" s="19" t="s">
        <v>7891</v>
      </c>
      <c r="BR99" s="19" t="s">
        <v>7891</v>
      </c>
      <c r="BS99" s="19" t="s">
        <v>10408</v>
      </c>
    </row>
    <row r="100" spans="1:71" s="19" customFormat="1" ht="13" x14ac:dyDescent="0.3">
      <c r="A100" s="19" t="s">
        <v>11798</v>
      </c>
      <c r="B100" s="19" t="s">
        <v>11404</v>
      </c>
      <c r="C100" s="19" t="s">
        <v>8069</v>
      </c>
      <c r="D100" s="21" t="s">
        <v>7891</v>
      </c>
      <c r="E100" s="19" t="s">
        <v>8070</v>
      </c>
      <c r="F100" s="19" t="s">
        <v>8071</v>
      </c>
      <c r="V100" s="19" t="s">
        <v>7891</v>
      </c>
      <c r="W100" s="19" t="s">
        <v>8072</v>
      </c>
      <c r="X100" s="19" t="s">
        <v>7891</v>
      </c>
      <c r="Y100" s="19" t="s">
        <v>7891</v>
      </c>
      <c r="Z100" s="19" t="s">
        <v>7891</v>
      </c>
      <c r="AA100" s="19" t="s">
        <v>7891</v>
      </c>
      <c r="AB100" s="19" t="s">
        <v>7891</v>
      </c>
      <c r="AC100" s="19" t="s">
        <v>7891</v>
      </c>
      <c r="AD100" s="19" t="s">
        <v>7891</v>
      </c>
      <c r="AE100" s="19" t="s">
        <v>7891</v>
      </c>
      <c r="AF100" s="19" t="s">
        <v>7891</v>
      </c>
      <c r="AG100" s="19" t="s">
        <v>7891</v>
      </c>
      <c r="AH100" s="19" t="s">
        <v>7891</v>
      </c>
      <c r="AI100" s="19" t="s">
        <v>7891</v>
      </c>
      <c r="AJ100" s="19" t="s">
        <v>7891</v>
      </c>
      <c r="AK100" s="19" t="s">
        <v>7891</v>
      </c>
      <c r="AL100" s="19" t="s">
        <v>7891</v>
      </c>
      <c r="AM100" s="19" t="s">
        <v>7891</v>
      </c>
      <c r="AN100" s="19" t="s">
        <v>7891</v>
      </c>
      <c r="AO100" s="19" t="s">
        <v>7891</v>
      </c>
      <c r="AP100" s="19" t="s">
        <v>8073</v>
      </c>
      <c r="AQ100" s="19" t="s">
        <v>8074</v>
      </c>
      <c r="AR100" s="19" t="s">
        <v>7891</v>
      </c>
      <c r="AS100" s="19" t="s">
        <v>7891</v>
      </c>
      <c r="AT100" s="19" t="s">
        <v>7891</v>
      </c>
      <c r="AU100" s="19" t="s">
        <v>7967</v>
      </c>
      <c r="AV100" s="19">
        <v>2022</v>
      </c>
      <c r="AW100" s="19">
        <v>23</v>
      </c>
      <c r="AX100" s="19">
        <v>3</v>
      </c>
      <c r="AY100" s="19" t="s">
        <v>7891</v>
      </c>
      <c r="AZ100" s="19" t="s">
        <v>7891</v>
      </c>
      <c r="BA100" s="19" t="s">
        <v>7891</v>
      </c>
      <c r="BB100" s="19" t="s">
        <v>7891</v>
      </c>
      <c r="BC100" s="19">
        <v>123</v>
      </c>
      <c r="BD100" s="19">
        <v>125</v>
      </c>
      <c r="BE100" s="19" t="s">
        <v>7891</v>
      </c>
      <c r="BF100" s="19" t="s">
        <v>8075</v>
      </c>
      <c r="BG100" s="19" t="s">
        <v>7891</v>
      </c>
      <c r="BH100" s="19" t="s">
        <v>7891</v>
      </c>
      <c r="BI100" s="19" t="s">
        <v>7891</v>
      </c>
      <c r="BJ100" s="19" t="s">
        <v>7891</v>
      </c>
      <c r="BK100" s="19" t="s">
        <v>7891</v>
      </c>
      <c r="BL100" s="19" t="s">
        <v>7891</v>
      </c>
      <c r="BM100" s="19" t="s">
        <v>7891</v>
      </c>
      <c r="BN100" s="19" t="s">
        <v>7891</v>
      </c>
      <c r="BO100" s="19" t="s">
        <v>7891</v>
      </c>
      <c r="BP100" s="19" t="s">
        <v>7891</v>
      </c>
      <c r="BQ100" s="19" t="s">
        <v>7891</v>
      </c>
      <c r="BR100" s="19" t="s">
        <v>7891</v>
      </c>
      <c r="BS100" s="19" t="s">
        <v>8076</v>
      </c>
    </row>
    <row r="101" spans="1:71" s="19" customFormat="1" ht="13" x14ac:dyDescent="0.3">
      <c r="A101" s="19" t="s">
        <v>11798</v>
      </c>
      <c r="B101" s="19" t="s">
        <v>2014</v>
      </c>
      <c r="C101" s="19" t="s">
        <v>2019</v>
      </c>
      <c r="D101" s="20" t="str">
        <f>"2021"</f>
        <v>2021</v>
      </c>
      <c r="E101" s="19" t="s">
        <v>2018</v>
      </c>
      <c r="F101" s="19" t="s">
        <v>2020</v>
      </c>
      <c r="G101" s="19" t="s">
        <v>2024</v>
      </c>
      <c r="H101" s="19" t="str">
        <f>"20848021"</f>
        <v>20848021</v>
      </c>
      <c r="J101" s="19" t="str">
        <f>"2021"</f>
        <v>2021</v>
      </c>
      <c r="K101" s="19">
        <v>10</v>
      </c>
      <c r="L101" s="19">
        <v>2</v>
      </c>
      <c r="M101" s="19">
        <v>51</v>
      </c>
      <c r="N101" s="19">
        <v>7</v>
      </c>
      <c r="O101" s="19">
        <v>154092532</v>
      </c>
      <c r="P101" s="19" t="s">
        <v>2021</v>
      </c>
      <c r="Q101" s="19" t="s">
        <v>2022</v>
      </c>
      <c r="R101" s="19" t="s">
        <v>442</v>
      </c>
      <c r="S101" s="19" t="s">
        <v>2023</v>
      </c>
      <c r="V101" s="19" t="s">
        <v>2025</v>
      </c>
    </row>
    <row r="102" spans="1:71" s="19" customFormat="1" ht="13" x14ac:dyDescent="0.3">
      <c r="A102" s="19" t="s">
        <v>11798</v>
      </c>
      <c r="B102" s="19" t="s">
        <v>1827</v>
      </c>
      <c r="C102" s="19" t="s">
        <v>1570</v>
      </c>
      <c r="D102" s="20" t="str">
        <f>"2021"</f>
        <v>2021</v>
      </c>
      <c r="E102" s="19" t="s">
        <v>1569</v>
      </c>
      <c r="F102" s="19" t="s">
        <v>592</v>
      </c>
      <c r="G102" s="19" t="s">
        <v>1573</v>
      </c>
      <c r="H102" s="19" t="str">
        <f>"01650327"</f>
        <v>01650327</v>
      </c>
      <c r="J102" s="19" t="str">
        <f>"Dec2021"</f>
        <v>Dec2021</v>
      </c>
      <c r="K102" s="19">
        <v>295</v>
      </c>
      <c r="M102" s="19">
        <v>1032</v>
      </c>
      <c r="N102" s="19">
        <v>8</v>
      </c>
      <c r="O102" s="19">
        <v>153096388</v>
      </c>
      <c r="P102" s="19" t="s">
        <v>1571</v>
      </c>
      <c r="Q102" s="19" t="s">
        <v>449</v>
      </c>
      <c r="R102" s="19" t="s">
        <v>442</v>
      </c>
      <c r="S102" s="19" t="s">
        <v>1572</v>
      </c>
      <c r="V102" s="19" t="s">
        <v>1574</v>
      </c>
    </row>
    <row r="103" spans="1:71" s="19" customFormat="1" ht="13" x14ac:dyDescent="0.3">
      <c r="A103" s="19" t="s">
        <v>11798</v>
      </c>
      <c r="B103" s="19" t="s">
        <v>7858</v>
      </c>
      <c r="C103" s="19" t="s">
        <v>7776</v>
      </c>
      <c r="D103" s="21">
        <v>2021</v>
      </c>
      <c r="E103" s="19" t="s">
        <v>7777</v>
      </c>
      <c r="F103" s="19" t="s">
        <v>7778</v>
      </c>
      <c r="H103" s="19">
        <v>17</v>
      </c>
      <c r="I103" s="19">
        <v>10</v>
      </c>
      <c r="K103" s="19">
        <v>2137</v>
      </c>
      <c r="L103" s="19">
        <v>2139</v>
      </c>
      <c r="O103" s="19" t="s">
        <v>7127</v>
      </c>
      <c r="P103" s="19" t="s">
        <v>7779</v>
      </c>
      <c r="Q103" s="19" t="s">
        <v>467</v>
      </c>
      <c r="R103" s="19" t="s">
        <v>7218</v>
      </c>
      <c r="S103" s="19" t="s">
        <v>7226</v>
      </c>
      <c r="T103" s="19" t="s">
        <v>7219</v>
      </c>
      <c r="U103" s="19" t="s">
        <v>7780</v>
      </c>
    </row>
    <row r="104" spans="1:71" s="19" customFormat="1" ht="13" x14ac:dyDescent="0.3">
      <c r="A104" s="19" t="s">
        <v>11798</v>
      </c>
      <c r="B104" s="19" t="s">
        <v>6816</v>
      </c>
      <c r="C104" s="19" t="s">
        <v>6225</v>
      </c>
      <c r="D104" s="21">
        <v>2022</v>
      </c>
      <c r="E104" s="19" t="s">
        <v>6224</v>
      </c>
      <c r="F104" s="19" t="s">
        <v>6228</v>
      </c>
      <c r="G104" s="26" t="s">
        <v>11981</v>
      </c>
      <c r="H104" s="19" t="s">
        <v>6226</v>
      </c>
      <c r="I104" s="19" t="s">
        <v>6227</v>
      </c>
      <c r="L104" s="22">
        <v>44629</v>
      </c>
      <c r="O104" s="19" t="s">
        <v>6229</v>
      </c>
    </row>
    <row r="105" spans="1:71" s="19" customFormat="1" ht="13" x14ac:dyDescent="0.3">
      <c r="A105" s="19" t="s">
        <v>11798</v>
      </c>
      <c r="B105" s="19" t="s">
        <v>11404</v>
      </c>
      <c r="C105" s="19" t="s">
        <v>10931</v>
      </c>
      <c r="D105" s="21" t="s">
        <v>7891</v>
      </c>
      <c r="E105" s="19" t="s">
        <v>5689</v>
      </c>
      <c r="F105" s="19" t="s">
        <v>9498</v>
      </c>
      <c r="V105" s="19" t="s">
        <v>7891</v>
      </c>
      <c r="W105" s="19" t="s">
        <v>10932</v>
      </c>
      <c r="X105" s="19" t="s">
        <v>7891</v>
      </c>
      <c r="Y105" s="19" t="s">
        <v>7891</v>
      </c>
      <c r="Z105" s="19" t="s">
        <v>7891</v>
      </c>
      <c r="AA105" s="19" t="s">
        <v>7891</v>
      </c>
      <c r="AB105" s="19" t="s">
        <v>7891</v>
      </c>
      <c r="AC105" s="19" t="s">
        <v>7891</v>
      </c>
      <c r="AD105" s="19" t="s">
        <v>7891</v>
      </c>
      <c r="AE105" s="19" t="s">
        <v>7891</v>
      </c>
      <c r="AF105" s="19" t="s">
        <v>7891</v>
      </c>
      <c r="AG105" s="19" t="s">
        <v>7891</v>
      </c>
      <c r="AH105" s="19" t="s">
        <v>7891</v>
      </c>
      <c r="AI105" s="19" t="s">
        <v>7891</v>
      </c>
      <c r="AJ105" s="19" t="s">
        <v>7891</v>
      </c>
      <c r="AK105" s="19" t="s">
        <v>7891</v>
      </c>
      <c r="AL105" s="19" t="s">
        <v>7891</v>
      </c>
      <c r="AM105" s="19" t="s">
        <v>7891</v>
      </c>
      <c r="AN105" s="19" t="s">
        <v>7891</v>
      </c>
      <c r="AO105" s="19" t="s">
        <v>7891</v>
      </c>
      <c r="AP105" s="19" t="s">
        <v>7891</v>
      </c>
      <c r="AQ105" s="19" t="s">
        <v>8438</v>
      </c>
      <c r="AR105" s="19" t="s">
        <v>7891</v>
      </c>
      <c r="AS105" s="19" t="s">
        <v>7891</v>
      </c>
      <c r="AT105" s="19" t="s">
        <v>7891</v>
      </c>
      <c r="AU105" s="19" t="s">
        <v>10933</v>
      </c>
      <c r="AV105" s="19">
        <v>2020</v>
      </c>
      <c r="AW105" s="19">
        <v>12</v>
      </c>
      <c r="AX105" s="19">
        <v>11</v>
      </c>
      <c r="AY105" s="19" t="s">
        <v>7891</v>
      </c>
      <c r="AZ105" s="19" t="s">
        <v>7891</v>
      </c>
      <c r="BA105" s="19" t="s">
        <v>7891</v>
      </c>
      <c r="BB105" s="19" t="s">
        <v>7891</v>
      </c>
      <c r="BC105" s="19" t="s">
        <v>7891</v>
      </c>
      <c r="BD105" s="19" t="s">
        <v>7891</v>
      </c>
      <c r="BE105" s="19" t="s">
        <v>10934</v>
      </c>
      <c r="BF105" s="19" t="s">
        <v>5694</v>
      </c>
      <c r="BG105" s="19" t="s">
        <v>7891</v>
      </c>
      <c r="BH105" s="19" t="s">
        <v>7891</v>
      </c>
      <c r="BI105" s="19" t="s">
        <v>7891</v>
      </c>
      <c r="BJ105" s="19" t="s">
        <v>7891</v>
      </c>
      <c r="BK105" s="19" t="s">
        <v>7891</v>
      </c>
      <c r="BL105" s="19" t="s">
        <v>7891</v>
      </c>
      <c r="BM105" s="19" t="s">
        <v>7891</v>
      </c>
      <c r="BN105" s="19">
        <v>33403170</v>
      </c>
      <c r="BO105" s="19" t="s">
        <v>7891</v>
      </c>
      <c r="BP105" s="19" t="s">
        <v>7891</v>
      </c>
      <c r="BQ105" s="19" t="s">
        <v>7891</v>
      </c>
      <c r="BR105" s="19" t="s">
        <v>7891</v>
      </c>
      <c r="BS105" s="19" t="s">
        <v>10935</v>
      </c>
    </row>
    <row r="106" spans="1:71" s="19" customFormat="1" ht="13" x14ac:dyDescent="0.3">
      <c r="A106" s="19" t="s">
        <v>11797</v>
      </c>
      <c r="B106" s="19" t="s">
        <v>3856</v>
      </c>
      <c r="C106" s="19" t="s">
        <v>2800</v>
      </c>
      <c r="D106" s="21">
        <v>2021</v>
      </c>
      <c r="E106" s="19" t="s">
        <v>2799</v>
      </c>
      <c r="F106" s="19" t="s">
        <v>2151</v>
      </c>
      <c r="G106" s="19" t="s">
        <v>2803</v>
      </c>
      <c r="H106" s="19" t="str">
        <f>"03630234"</f>
        <v>03630234</v>
      </c>
      <c r="J106" s="19" t="str">
        <f>"20211005"</f>
        <v>20211005</v>
      </c>
      <c r="O106" s="19" t="s">
        <v>2801</v>
      </c>
      <c r="P106" s="19" t="s">
        <v>2802</v>
      </c>
      <c r="Q106" s="19" t="s">
        <v>2053</v>
      </c>
      <c r="R106" s="19" t="s">
        <v>2054</v>
      </c>
      <c r="S106" s="19" t="s">
        <v>2055</v>
      </c>
      <c r="U106" s="19" t="s">
        <v>2803</v>
      </c>
      <c r="V106" s="19" t="s">
        <v>2804</v>
      </c>
    </row>
    <row r="107" spans="1:71" s="19" customFormat="1" ht="13" x14ac:dyDescent="0.3">
      <c r="A107" s="19" t="s">
        <v>11798</v>
      </c>
      <c r="B107" s="19" t="s">
        <v>3856</v>
      </c>
      <c r="C107" s="19" t="s">
        <v>3545</v>
      </c>
      <c r="D107" s="21">
        <v>2022</v>
      </c>
      <c r="E107" s="19" t="s">
        <v>3544</v>
      </c>
      <c r="F107" s="19" t="s">
        <v>2171</v>
      </c>
      <c r="G107" s="19" t="s">
        <v>3548</v>
      </c>
      <c r="H107" s="19" t="str">
        <f>"09602011"</f>
        <v>09602011</v>
      </c>
      <c r="J107" s="19" t="str">
        <f>"20211224"</f>
        <v>20211224</v>
      </c>
      <c r="O107" s="19" t="s">
        <v>3546</v>
      </c>
      <c r="P107" s="19" t="s">
        <v>3547</v>
      </c>
      <c r="Q107" s="19" t="s">
        <v>2118</v>
      </c>
      <c r="R107" s="19" t="s">
        <v>2054</v>
      </c>
      <c r="S107" s="19" t="s">
        <v>2055</v>
      </c>
      <c r="U107" s="19" t="s">
        <v>3548</v>
      </c>
      <c r="V107" s="19" t="s">
        <v>3549</v>
      </c>
    </row>
    <row r="108" spans="1:71" s="19" customFormat="1" ht="13" x14ac:dyDescent="0.3">
      <c r="A108" s="19" t="s">
        <v>11798</v>
      </c>
      <c r="B108" s="19" t="s">
        <v>3856</v>
      </c>
      <c r="C108" s="19" t="s">
        <v>2583</v>
      </c>
      <c r="D108" s="21">
        <v>2020</v>
      </c>
      <c r="E108" s="19" t="s">
        <v>2582</v>
      </c>
      <c r="F108" s="19" t="s">
        <v>2034</v>
      </c>
      <c r="G108" s="19" t="s">
        <v>2587</v>
      </c>
      <c r="H108" s="19" t="str">
        <f>"04194217"</f>
        <v>04194217</v>
      </c>
      <c r="I108" s="19" t="str">
        <f>"9798678119742"</f>
        <v>9798678119742</v>
      </c>
      <c r="J108" s="19" t="str">
        <f>"20210101"</f>
        <v>20210101</v>
      </c>
      <c r="K108" s="19">
        <v>82</v>
      </c>
      <c r="L108" s="19" t="s">
        <v>2584</v>
      </c>
      <c r="O108" s="19" t="s">
        <v>2585</v>
      </c>
      <c r="Q108" s="19" t="s">
        <v>2037</v>
      </c>
      <c r="R108" s="19" t="s">
        <v>2038</v>
      </c>
      <c r="S108" s="19" t="s">
        <v>2586</v>
      </c>
      <c r="U108" s="19" t="s">
        <v>2587</v>
      </c>
      <c r="V108" s="19" t="s">
        <v>2588</v>
      </c>
    </row>
    <row r="109" spans="1:71" s="19" customFormat="1" ht="13" x14ac:dyDescent="0.3">
      <c r="A109" s="19" t="s">
        <v>11798</v>
      </c>
      <c r="B109" s="19" t="s">
        <v>3856</v>
      </c>
      <c r="C109" s="19" t="s">
        <v>3134</v>
      </c>
      <c r="D109" s="21">
        <v>2022</v>
      </c>
      <c r="E109" s="19" t="s">
        <v>3133</v>
      </c>
      <c r="F109" s="19" t="s">
        <v>3135</v>
      </c>
      <c r="G109" s="19" t="s">
        <v>3138</v>
      </c>
      <c r="H109" s="19" t="str">
        <f>"01475916"</f>
        <v>01475916</v>
      </c>
      <c r="J109" s="19" t="str">
        <f>"20220523"</f>
        <v>20220523</v>
      </c>
      <c r="O109" s="19" t="s">
        <v>3136</v>
      </c>
      <c r="P109" s="19" t="s">
        <v>3137</v>
      </c>
      <c r="Q109" s="19" t="s">
        <v>2108</v>
      </c>
      <c r="R109" s="19" t="s">
        <v>2054</v>
      </c>
      <c r="S109" s="19" t="s">
        <v>2055</v>
      </c>
      <c r="U109" s="19" t="s">
        <v>3138</v>
      </c>
      <c r="V109" s="19" t="s">
        <v>3139</v>
      </c>
    </row>
    <row r="110" spans="1:71" s="19" customFormat="1" ht="13" x14ac:dyDescent="0.3">
      <c r="A110" s="19" t="s">
        <v>11798</v>
      </c>
      <c r="B110" s="19" t="s">
        <v>11404</v>
      </c>
      <c r="C110" s="19" t="s">
        <v>11092</v>
      </c>
      <c r="D110" s="21" t="s">
        <v>7891</v>
      </c>
      <c r="E110" s="19" t="s">
        <v>11093</v>
      </c>
      <c r="F110" s="19" t="s">
        <v>10152</v>
      </c>
      <c r="V110" s="19" t="s">
        <v>7891</v>
      </c>
      <c r="W110" s="19" t="s">
        <v>11094</v>
      </c>
      <c r="X110" s="19" t="s">
        <v>7891</v>
      </c>
      <c r="Y110" s="19" t="s">
        <v>7891</v>
      </c>
      <c r="Z110" s="19" t="s">
        <v>7891</v>
      </c>
      <c r="AA110" s="19" t="s">
        <v>7891</v>
      </c>
      <c r="AB110" s="19" t="s">
        <v>11095</v>
      </c>
      <c r="AC110" s="19" t="s">
        <v>11096</v>
      </c>
      <c r="AD110" s="19" t="s">
        <v>7891</v>
      </c>
      <c r="AE110" s="19" t="s">
        <v>7891</v>
      </c>
      <c r="AF110" s="19" t="s">
        <v>7891</v>
      </c>
      <c r="AG110" s="19" t="s">
        <v>7891</v>
      </c>
      <c r="AH110" s="19" t="s">
        <v>7891</v>
      </c>
      <c r="AI110" s="19" t="s">
        <v>7891</v>
      </c>
      <c r="AJ110" s="19" t="s">
        <v>7891</v>
      </c>
      <c r="AK110" s="19" t="s">
        <v>7891</v>
      </c>
      <c r="AL110" s="19" t="s">
        <v>7891</v>
      </c>
      <c r="AM110" s="19" t="s">
        <v>7891</v>
      </c>
      <c r="AN110" s="19" t="s">
        <v>7891</v>
      </c>
      <c r="AO110" s="19" t="s">
        <v>7891</v>
      </c>
      <c r="AP110" s="19" t="s">
        <v>10155</v>
      </c>
      <c r="AQ110" s="19" t="s">
        <v>10156</v>
      </c>
      <c r="AR110" s="19" t="s">
        <v>7891</v>
      </c>
      <c r="AS110" s="19" t="s">
        <v>7891</v>
      </c>
      <c r="AT110" s="19" t="s">
        <v>7891</v>
      </c>
      <c r="AU110" s="19" t="s">
        <v>9082</v>
      </c>
      <c r="AV110" s="19">
        <v>2020</v>
      </c>
      <c r="AW110" s="19">
        <v>56</v>
      </c>
      <c r="AX110" s="19">
        <v>10</v>
      </c>
      <c r="AY110" s="19" t="s">
        <v>7891</v>
      </c>
      <c r="AZ110" s="19" t="s">
        <v>7891</v>
      </c>
      <c r="BA110" s="19" t="s">
        <v>7891</v>
      </c>
      <c r="BB110" s="19" t="s">
        <v>7891</v>
      </c>
      <c r="BC110" s="19" t="s">
        <v>7891</v>
      </c>
      <c r="BD110" s="19" t="s">
        <v>7891</v>
      </c>
      <c r="BE110" s="19">
        <v>511</v>
      </c>
      <c r="BF110" s="19" t="s">
        <v>11097</v>
      </c>
      <c r="BG110" s="19" t="s">
        <v>7891</v>
      </c>
      <c r="BH110" s="19" t="s">
        <v>7891</v>
      </c>
      <c r="BI110" s="19" t="s">
        <v>7891</v>
      </c>
      <c r="BJ110" s="19" t="s">
        <v>7891</v>
      </c>
      <c r="BK110" s="19" t="s">
        <v>7891</v>
      </c>
      <c r="BL110" s="19" t="s">
        <v>7891</v>
      </c>
      <c r="BM110" s="19" t="s">
        <v>7891</v>
      </c>
      <c r="BN110" s="19">
        <v>33008063</v>
      </c>
      <c r="BO110" s="19" t="s">
        <v>7891</v>
      </c>
      <c r="BP110" s="19" t="s">
        <v>7891</v>
      </c>
      <c r="BQ110" s="19" t="s">
        <v>7891</v>
      </c>
      <c r="BR110" s="19" t="s">
        <v>7891</v>
      </c>
      <c r="BS110" s="19" t="s">
        <v>11098</v>
      </c>
    </row>
    <row r="111" spans="1:71" s="19" customFormat="1" ht="13" x14ac:dyDescent="0.3">
      <c r="A111" s="19" t="s">
        <v>11798</v>
      </c>
      <c r="B111" s="19" t="s">
        <v>7323</v>
      </c>
      <c r="C111" s="19" t="s">
        <v>7277</v>
      </c>
      <c r="D111" s="21">
        <v>2021</v>
      </c>
      <c r="E111" s="19" t="s">
        <v>7278</v>
      </c>
      <c r="F111" s="19" t="s">
        <v>7279</v>
      </c>
      <c r="H111" s="19">
        <v>24</v>
      </c>
      <c r="I111" s="19">
        <v>5</v>
      </c>
      <c r="K111" s="19">
        <v>659</v>
      </c>
      <c r="L111" s="19">
        <v>660</v>
      </c>
      <c r="O111" s="19" t="s">
        <v>7280</v>
      </c>
      <c r="P111" s="19" t="s">
        <v>7281</v>
      </c>
      <c r="Q111" s="19" t="s">
        <v>7225</v>
      </c>
      <c r="R111" s="19" t="s">
        <v>7218</v>
      </c>
      <c r="T111" s="19" t="s">
        <v>7219</v>
      </c>
      <c r="U111" s="19" t="s">
        <v>7282</v>
      </c>
    </row>
    <row r="112" spans="1:71" s="19" customFormat="1" ht="13" x14ac:dyDescent="0.3">
      <c r="A112" s="19" t="s">
        <v>11798</v>
      </c>
      <c r="B112" s="19" t="s">
        <v>3856</v>
      </c>
      <c r="C112" s="19" t="s">
        <v>3467</v>
      </c>
      <c r="D112" s="21">
        <v>2022</v>
      </c>
      <c r="E112" s="19" t="s">
        <v>3466</v>
      </c>
      <c r="F112" s="19" t="s">
        <v>2034</v>
      </c>
      <c r="G112" s="19" t="s">
        <v>3470</v>
      </c>
      <c r="H112" s="19" t="str">
        <f>"04194217"</f>
        <v>04194217</v>
      </c>
      <c r="I112" s="19" t="str">
        <f>"9798744472184"</f>
        <v>9798744472184</v>
      </c>
      <c r="J112" s="19" t="str">
        <f>"20220101"</f>
        <v>20220101</v>
      </c>
      <c r="K112" s="19">
        <v>83</v>
      </c>
      <c r="L112" s="19" t="s">
        <v>2035</v>
      </c>
      <c r="O112" s="19" t="s">
        <v>3468</v>
      </c>
      <c r="Q112" s="19" t="s">
        <v>2037</v>
      </c>
      <c r="R112" s="19" t="s">
        <v>2038</v>
      </c>
      <c r="S112" s="19" t="s">
        <v>3469</v>
      </c>
      <c r="U112" s="19" t="s">
        <v>3470</v>
      </c>
      <c r="V112" s="19" t="s">
        <v>3471</v>
      </c>
    </row>
    <row r="113" spans="1:71" s="19" customFormat="1" ht="13" x14ac:dyDescent="0.3">
      <c r="A113" s="19" t="s">
        <v>11798</v>
      </c>
      <c r="B113" s="19" t="s">
        <v>6816</v>
      </c>
      <c r="C113" s="19" t="s">
        <v>6515</v>
      </c>
      <c r="D113" s="21">
        <v>2020</v>
      </c>
      <c r="E113" s="19" t="s">
        <v>6514</v>
      </c>
      <c r="F113" s="19" t="s">
        <v>6518</v>
      </c>
      <c r="H113" s="19" t="s">
        <v>6516</v>
      </c>
      <c r="I113" s="19" t="s">
        <v>6517</v>
      </c>
      <c r="L113" s="22">
        <v>44141</v>
      </c>
    </row>
    <row r="114" spans="1:71" s="19" customFormat="1" ht="13" x14ac:dyDescent="0.3">
      <c r="A114" s="19" t="s">
        <v>11798</v>
      </c>
      <c r="B114" s="19" t="s">
        <v>1827</v>
      </c>
      <c r="C114" s="19" t="s">
        <v>702</v>
      </c>
      <c r="D114" s="20" t="str">
        <f>"2020"</f>
        <v>2020</v>
      </c>
      <c r="E114" s="19" t="s">
        <v>701</v>
      </c>
      <c r="F114" s="19" t="s">
        <v>703</v>
      </c>
      <c r="G114" s="19" t="s">
        <v>706</v>
      </c>
      <c r="H114" s="19" t="str">
        <f>"03069877"</f>
        <v>03069877</v>
      </c>
      <c r="J114" s="19" t="str">
        <f>"Nov2020"</f>
        <v>Nov2020</v>
      </c>
      <c r="K114" s="19">
        <v>144</v>
      </c>
      <c r="N114" s="19">
        <v>1</v>
      </c>
      <c r="O114" s="19">
        <v>147116055</v>
      </c>
      <c r="P114" s="19" t="s">
        <v>704</v>
      </c>
      <c r="Q114" s="19" t="s">
        <v>449</v>
      </c>
      <c r="R114" s="19" t="s">
        <v>498</v>
      </c>
      <c r="S114" s="19" t="s">
        <v>705</v>
      </c>
      <c r="V114" s="19" t="s">
        <v>707</v>
      </c>
    </row>
    <row r="115" spans="1:71" s="19" customFormat="1" ht="13" x14ac:dyDescent="0.3">
      <c r="A115" s="19" t="s">
        <v>11798</v>
      </c>
      <c r="B115" s="19" t="s">
        <v>3856</v>
      </c>
      <c r="C115" s="19" t="s">
        <v>2164</v>
      </c>
      <c r="D115" s="21">
        <v>2022</v>
      </c>
      <c r="E115" s="19" t="s">
        <v>2163</v>
      </c>
      <c r="F115" s="19" t="s">
        <v>383</v>
      </c>
      <c r="G115" s="19" t="s">
        <v>2167</v>
      </c>
      <c r="H115" s="19" t="str">
        <f>"10188827"</f>
        <v>10188827</v>
      </c>
      <c r="J115" s="19" t="str">
        <f>"20220217"</f>
        <v>20220217</v>
      </c>
      <c r="O115" s="19" t="s">
        <v>2165</v>
      </c>
      <c r="P115" s="19" t="s">
        <v>2166</v>
      </c>
      <c r="Q115" s="19" t="s">
        <v>2108</v>
      </c>
      <c r="R115" s="19" t="s">
        <v>2054</v>
      </c>
      <c r="S115" s="19" t="s">
        <v>2055</v>
      </c>
      <c r="U115" s="19" t="s">
        <v>2167</v>
      </c>
      <c r="V115" s="19" t="s">
        <v>2168</v>
      </c>
    </row>
    <row r="116" spans="1:71" s="19" customFormat="1" ht="13" x14ac:dyDescent="0.3">
      <c r="A116" s="19" t="s">
        <v>11798</v>
      </c>
      <c r="B116" s="19" t="s">
        <v>1827</v>
      </c>
      <c r="C116" s="19" t="s">
        <v>454</v>
      </c>
      <c r="D116" s="20">
        <v>2021</v>
      </c>
      <c r="E116" s="19" t="s">
        <v>453</v>
      </c>
      <c r="F116" s="19" t="s">
        <v>455</v>
      </c>
      <c r="G116" s="19" t="s">
        <v>460</v>
      </c>
      <c r="H116" s="19" t="str">
        <f>"19361653"</f>
        <v>19361653</v>
      </c>
      <c r="J116" s="19" t="str">
        <f>"Oct-Dec2021"</f>
        <v>Oct-Dec2021</v>
      </c>
      <c r="K116" s="19">
        <v>18</v>
      </c>
      <c r="L116" s="19">
        <v>4</v>
      </c>
      <c r="M116" s="19">
        <v>421</v>
      </c>
      <c r="N116" s="19">
        <v>17</v>
      </c>
      <c r="O116" s="19">
        <v>152079227</v>
      </c>
      <c r="P116" s="19" t="s">
        <v>456</v>
      </c>
      <c r="Q116" s="19" t="s">
        <v>457</v>
      </c>
      <c r="R116" s="19" t="s">
        <v>458</v>
      </c>
      <c r="S116" s="19" t="s">
        <v>459</v>
      </c>
      <c r="V116" s="19" t="s">
        <v>461</v>
      </c>
    </row>
    <row r="117" spans="1:71" s="19" customFormat="1" ht="13" x14ac:dyDescent="0.3">
      <c r="A117" s="19" t="s">
        <v>11798</v>
      </c>
      <c r="B117" s="19" t="s">
        <v>1827</v>
      </c>
      <c r="C117" s="19" t="s">
        <v>752</v>
      </c>
      <c r="D117" s="20">
        <v>2021</v>
      </c>
      <c r="E117" s="19" t="s">
        <v>751</v>
      </c>
      <c r="F117" s="19" t="s">
        <v>753</v>
      </c>
      <c r="G117" s="19" t="s">
        <v>756</v>
      </c>
      <c r="H117" s="19" t="str">
        <f>"07383991"</f>
        <v>07383991</v>
      </c>
      <c r="J117" s="19" t="str">
        <f>"Mar2021"</f>
        <v>Mar2021</v>
      </c>
      <c r="K117" s="19">
        <v>104</v>
      </c>
      <c r="L117" s="19">
        <v>3</v>
      </c>
      <c r="M117" s="19">
        <v>671</v>
      </c>
      <c r="N117" s="19">
        <v>4</v>
      </c>
      <c r="O117" s="19">
        <v>149176244</v>
      </c>
      <c r="P117" s="19" t="s">
        <v>754</v>
      </c>
      <c r="Q117" s="19" t="s">
        <v>449</v>
      </c>
      <c r="R117" s="19" t="s">
        <v>442</v>
      </c>
      <c r="S117" s="19" t="s">
        <v>755</v>
      </c>
      <c r="V117" s="19" t="s">
        <v>757</v>
      </c>
    </row>
    <row r="118" spans="1:71" s="19" customFormat="1" ht="13" x14ac:dyDescent="0.3">
      <c r="A118" s="19" t="s">
        <v>11798</v>
      </c>
      <c r="B118" s="19" t="s">
        <v>7858</v>
      </c>
      <c r="C118" s="19" t="s">
        <v>7807</v>
      </c>
      <c r="D118" s="21">
        <v>2021</v>
      </c>
      <c r="E118" s="19" t="s">
        <v>7808</v>
      </c>
      <c r="F118" s="19" t="s">
        <v>829</v>
      </c>
      <c r="H118" s="19">
        <v>320</v>
      </c>
      <c r="J118" s="19">
        <v>110708</v>
      </c>
      <c r="O118" s="19" t="s">
        <v>7809</v>
      </c>
      <c r="P118" s="19" t="s">
        <v>7810</v>
      </c>
      <c r="Q118" s="19" t="s">
        <v>467</v>
      </c>
      <c r="R118" s="19" t="s">
        <v>7218</v>
      </c>
      <c r="T118" s="19" t="s">
        <v>7219</v>
      </c>
      <c r="U118" s="19" t="s">
        <v>7811</v>
      </c>
    </row>
    <row r="119" spans="1:71" s="19" customFormat="1" ht="13" x14ac:dyDescent="0.3">
      <c r="A119" s="19" t="s">
        <v>11797</v>
      </c>
      <c r="B119" s="19" t="s">
        <v>1970</v>
      </c>
      <c r="C119" s="19" t="s">
        <v>612</v>
      </c>
      <c r="D119" s="20" t="str">
        <f>"2021"</f>
        <v>2021</v>
      </c>
      <c r="E119" s="19" t="s">
        <v>611</v>
      </c>
      <c r="F119" s="19" t="s">
        <v>613</v>
      </c>
      <c r="G119" s="19" t="s">
        <v>616</v>
      </c>
      <c r="H119" s="19" t="str">
        <f>"22279067"</f>
        <v>22279067</v>
      </c>
      <c r="J119" s="19" t="str">
        <f>"Oct2021"</f>
        <v>Oct2021</v>
      </c>
      <c r="K119" s="19">
        <v>8</v>
      </c>
      <c r="L119" s="19">
        <v>10</v>
      </c>
      <c r="M119" s="19">
        <v>1</v>
      </c>
      <c r="N119" s="19">
        <v>17</v>
      </c>
      <c r="O119" s="19">
        <v>153254851</v>
      </c>
      <c r="P119" s="19" t="s">
        <v>614</v>
      </c>
      <c r="Q119" s="19" t="s">
        <v>615</v>
      </c>
      <c r="R119" s="19" t="s">
        <v>467</v>
      </c>
      <c r="V119" s="19" t="s">
        <v>617</v>
      </c>
    </row>
    <row r="120" spans="1:71" s="19" customFormat="1" ht="13" x14ac:dyDescent="0.3">
      <c r="A120" s="19" t="s">
        <v>11798</v>
      </c>
      <c r="B120" s="19" t="s">
        <v>11404</v>
      </c>
      <c r="C120" s="19" t="s">
        <v>8940</v>
      </c>
      <c r="D120" s="21" t="s">
        <v>7891</v>
      </c>
      <c r="E120" s="19" t="s">
        <v>8941</v>
      </c>
      <c r="F120" s="19" t="s">
        <v>8942</v>
      </c>
      <c r="V120" s="19" t="s">
        <v>7891</v>
      </c>
      <c r="W120" s="19" t="s">
        <v>8943</v>
      </c>
      <c r="X120" s="19" t="s">
        <v>7891</v>
      </c>
      <c r="Y120" s="19" t="s">
        <v>7891</v>
      </c>
      <c r="Z120" s="19" t="s">
        <v>7891</v>
      </c>
      <c r="AA120" s="19" t="s">
        <v>7891</v>
      </c>
      <c r="AB120" s="19" t="s">
        <v>7891</v>
      </c>
      <c r="AC120" s="19" t="s">
        <v>7891</v>
      </c>
      <c r="AD120" s="19" t="s">
        <v>7891</v>
      </c>
      <c r="AE120" s="19" t="s">
        <v>7891</v>
      </c>
      <c r="AF120" s="19" t="s">
        <v>7891</v>
      </c>
      <c r="AG120" s="19" t="s">
        <v>7891</v>
      </c>
      <c r="AH120" s="19" t="s">
        <v>7891</v>
      </c>
      <c r="AI120" s="19" t="s">
        <v>7891</v>
      </c>
      <c r="AJ120" s="19" t="s">
        <v>7891</v>
      </c>
      <c r="AK120" s="19" t="s">
        <v>7891</v>
      </c>
      <c r="AL120" s="19" t="s">
        <v>7891</v>
      </c>
      <c r="AM120" s="19" t="s">
        <v>7891</v>
      </c>
      <c r="AN120" s="19" t="s">
        <v>7891</v>
      </c>
      <c r="AO120" s="19" t="s">
        <v>7891</v>
      </c>
      <c r="AP120" s="19" t="s">
        <v>8944</v>
      </c>
      <c r="AQ120" s="19" t="s">
        <v>8945</v>
      </c>
      <c r="AR120" s="19" t="s">
        <v>7891</v>
      </c>
      <c r="AS120" s="19" t="s">
        <v>7891</v>
      </c>
      <c r="AT120" s="19" t="s">
        <v>7891</v>
      </c>
      <c r="AU120" s="19" t="s">
        <v>8946</v>
      </c>
      <c r="AV120" s="19">
        <v>2021</v>
      </c>
      <c r="AW120" s="19">
        <v>75</v>
      </c>
      <c r="AX120" s="19" t="s">
        <v>7891</v>
      </c>
      <c r="AY120" s="19" t="s">
        <v>7891</v>
      </c>
      <c r="AZ120" s="19">
        <v>3</v>
      </c>
      <c r="BA120" s="19" t="s">
        <v>7891</v>
      </c>
      <c r="BB120" s="19" t="s">
        <v>7891</v>
      </c>
      <c r="BC120" s="19" t="s">
        <v>7891</v>
      </c>
      <c r="BD120" s="19" t="s">
        <v>7891</v>
      </c>
      <c r="BE120" s="19">
        <v>7513410010</v>
      </c>
      <c r="BF120" s="19" t="s">
        <v>8947</v>
      </c>
      <c r="BG120" s="19" t="s">
        <v>7891</v>
      </c>
      <c r="BH120" s="19" t="s">
        <v>7891</v>
      </c>
      <c r="BI120" s="19" t="s">
        <v>7891</v>
      </c>
      <c r="BJ120" s="19" t="s">
        <v>7891</v>
      </c>
      <c r="BK120" s="19" t="s">
        <v>7891</v>
      </c>
      <c r="BL120" s="19" t="s">
        <v>7891</v>
      </c>
      <c r="BM120" s="19" t="s">
        <v>7891</v>
      </c>
      <c r="BN120" s="19">
        <v>34985509</v>
      </c>
      <c r="BO120" s="19" t="s">
        <v>7891</v>
      </c>
      <c r="BP120" s="19" t="s">
        <v>7891</v>
      </c>
      <c r="BQ120" s="19" t="s">
        <v>7891</v>
      </c>
      <c r="BR120" s="19" t="s">
        <v>7891</v>
      </c>
      <c r="BS120" s="19" t="s">
        <v>8948</v>
      </c>
    </row>
    <row r="121" spans="1:71" s="19" customFormat="1" ht="13" x14ac:dyDescent="0.3">
      <c r="A121" s="19" t="s">
        <v>11798</v>
      </c>
      <c r="B121" s="19" t="s">
        <v>11404</v>
      </c>
      <c r="C121" s="19" t="s">
        <v>9233</v>
      </c>
      <c r="D121" s="21" t="s">
        <v>7891</v>
      </c>
      <c r="E121" s="19" t="s">
        <v>5404</v>
      </c>
      <c r="F121" s="19" t="s">
        <v>9234</v>
      </c>
      <c r="V121" s="19" t="s">
        <v>7891</v>
      </c>
      <c r="W121" s="19" t="s">
        <v>9235</v>
      </c>
      <c r="X121" s="19" t="s">
        <v>7891</v>
      </c>
      <c r="Y121" s="19" t="s">
        <v>7891</v>
      </c>
      <c r="Z121" s="19" t="s">
        <v>7891</v>
      </c>
      <c r="AA121" s="19" t="s">
        <v>7891</v>
      </c>
      <c r="AB121" s="19" t="s">
        <v>9236</v>
      </c>
      <c r="AC121" s="19" t="s">
        <v>9237</v>
      </c>
      <c r="AD121" s="19" t="s">
        <v>7891</v>
      </c>
      <c r="AE121" s="19" t="s">
        <v>7891</v>
      </c>
      <c r="AF121" s="19" t="s">
        <v>7891</v>
      </c>
      <c r="AG121" s="19" t="s">
        <v>7891</v>
      </c>
      <c r="AH121" s="19" t="s">
        <v>7891</v>
      </c>
      <c r="AI121" s="19" t="s">
        <v>7891</v>
      </c>
      <c r="AJ121" s="19" t="s">
        <v>7891</v>
      </c>
      <c r="AK121" s="19" t="s">
        <v>7891</v>
      </c>
      <c r="AL121" s="19" t="s">
        <v>7891</v>
      </c>
      <c r="AM121" s="19" t="s">
        <v>7891</v>
      </c>
      <c r="AN121" s="19" t="s">
        <v>7891</v>
      </c>
      <c r="AO121" s="19" t="s">
        <v>7891</v>
      </c>
      <c r="AP121" s="19" t="s">
        <v>9238</v>
      </c>
      <c r="AQ121" s="19" t="s">
        <v>7891</v>
      </c>
      <c r="AR121" s="19" t="s">
        <v>7891</v>
      </c>
      <c r="AS121" s="19" t="s">
        <v>7891</v>
      </c>
      <c r="AT121" s="19" t="s">
        <v>7891</v>
      </c>
      <c r="AU121" s="19" t="s">
        <v>9239</v>
      </c>
      <c r="AV121" s="19">
        <v>2021</v>
      </c>
      <c r="AW121" s="19">
        <v>9</v>
      </c>
      <c r="AX121" s="19">
        <v>1</v>
      </c>
      <c r="AY121" s="19" t="s">
        <v>7891</v>
      </c>
      <c r="AZ121" s="19" t="s">
        <v>7891</v>
      </c>
      <c r="BA121" s="19" t="s">
        <v>7891</v>
      </c>
      <c r="BB121" s="19" t="s">
        <v>7891</v>
      </c>
      <c r="BC121" s="19" t="s">
        <v>7891</v>
      </c>
      <c r="BD121" s="19" t="s">
        <v>7891</v>
      </c>
      <c r="BE121" s="19">
        <v>108</v>
      </c>
      <c r="BF121" s="19" t="s">
        <v>5409</v>
      </c>
      <c r="BG121" s="19" t="s">
        <v>7891</v>
      </c>
      <c r="BH121" s="19" t="s">
        <v>7891</v>
      </c>
      <c r="BI121" s="19" t="s">
        <v>7891</v>
      </c>
      <c r="BJ121" s="19" t="s">
        <v>7891</v>
      </c>
      <c r="BK121" s="19" t="s">
        <v>7891</v>
      </c>
      <c r="BL121" s="19" t="s">
        <v>7891</v>
      </c>
      <c r="BM121" s="19" t="s">
        <v>7891</v>
      </c>
      <c r="BN121" s="19">
        <v>34479625</v>
      </c>
      <c r="BO121" s="19" t="s">
        <v>7891</v>
      </c>
      <c r="BP121" s="19" t="s">
        <v>7891</v>
      </c>
      <c r="BQ121" s="19" t="s">
        <v>7891</v>
      </c>
      <c r="BR121" s="19" t="s">
        <v>7891</v>
      </c>
      <c r="BS121" s="19" t="s">
        <v>9240</v>
      </c>
    </row>
    <row r="122" spans="1:71" s="19" customFormat="1" ht="13" x14ac:dyDescent="0.3">
      <c r="A122" s="19" t="s">
        <v>11798</v>
      </c>
      <c r="B122" s="19" t="s">
        <v>11404</v>
      </c>
      <c r="C122" s="19" t="s">
        <v>9832</v>
      </c>
      <c r="D122" s="21" t="s">
        <v>7891</v>
      </c>
      <c r="E122" s="19" t="s">
        <v>4978</v>
      </c>
      <c r="F122" s="19" t="s">
        <v>9833</v>
      </c>
      <c r="V122" s="19" t="s">
        <v>7891</v>
      </c>
      <c r="W122" s="19" t="s">
        <v>9834</v>
      </c>
      <c r="X122" s="19" t="s">
        <v>7891</v>
      </c>
      <c r="Y122" s="19" t="s">
        <v>7891</v>
      </c>
      <c r="Z122" s="19" t="s">
        <v>7891</v>
      </c>
      <c r="AA122" s="19" t="s">
        <v>7891</v>
      </c>
      <c r="AB122" s="19" t="s">
        <v>9835</v>
      </c>
      <c r="AC122" s="19" t="s">
        <v>7891</v>
      </c>
      <c r="AD122" s="19" t="s">
        <v>7891</v>
      </c>
      <c r="AE122" s="19" t="s">
        <v>7891</v>
      </c>
      <c r="AF122" s="19" t="s">
        <v>7891</v>
      </c>
      <c r="AG122" s="19" t="s">
        <v>7891</v>
      </c>
      <c r="AH122" s="19" t="s">
        <v>7891</v>
      </c>
      <c r="AI122" s="19" t="s">
        <v>7891</v>
      </c>
      <c r="AJ122" s="19" t="s">
        <v>7891</v>
      </c>
      <c r="AK122" s="19" t="s">
        <v>7891</v>
      </c>
      <c r="AL122" s="19" t="s">
        <v>7891</v>
      </c>
      <c r="AM122" s="19" t="s">
        <v>7891</v>
      </c>
      <c r="AN122" s="19" t="s">
        <v>7891</v>
      </c>
      <c r="AO122" s="19" t="s">
        <v>7891</v>
      </c>
      <c r="AP122" s="19" t="s">
        <v>9836</v>
      </c>
      <c r="AQ122" s="19" t="s">
        <v>9837</v>
      </c>
      <c r="AR122" s="19" t="s">
        <v>7891</v>
      </c>
      <c r="AS122" s="19" t="s">
        <v>7891</v>
      </c>
      <c r="AT122" s="19" t="s">
        <v>7891</v>
      </c>
      <c r="AU122" s="19" t="s">
        <v>7967</v>
      </c>
      <c r="AV122" s="19">
        <v>2021</v>
      </c>
      <c r="AW122" s="19">
        <v>96</v>
      </c>
      <c r="AX122" s="19">
        <v>5</v>
      </c>
      <c r="AY122" s="19" t="s">
        <v>7891</v>
      </c>
      <c r="AZ122" s="19" t="s">
        <v>7891</v>
      </c>
      <c r="BA122" s="19" t="s">
        <v>7891</v>
      </c>
      <c r="BB122" s="19" t="s">
        <v>7891</v>
      </c>
      <c r="BC122" s="19">
        <v>635</v>
      </c>
      <c r="BD122" s="19">
        <v>640</v>
      </c>
      <c r="BE122" s="19" t="s">
        <v>7891</v>
      </c>
      <c r="BF122" s="19" t="s">
        <v>4984</v>
      </c>
      <c r="BG122" s="19" t="s">
        <v>7891</v>
      </c>
      <c r="BH122" s="19" t="s">
        <v>7891</v>
      </c>
      <c r="BI122" s="19" t="s">
        <v>7891</v>
      </c>
      <c r="BJ122" s="19" t="s">
        <v>7891</v>
      </c>
      <c r="BK122" s="19" t="s">
        <v>7891</v>
      </c>
      <c r="BL122" s="19" t="s">
        <v>7891</v>
      </c>
      <c r="BM122" s="19" t="s">
        <v>7891</v>
      </c>
      <c r="BN122" s="19">
        <v>33885412</v>
      </c>
      <c r="BO122" s="19" t="s">
        <v>7891</v>
      </c>
      <c r="BP122" s="19" t="s">
        <v>7891</v>
      </c>
      <c r="BQ122" s="19" t="s">
        <v>7891</v>
      </c>
      <c r="BR122" s="19" t="s">
        <v>7891</v>
      </c>
      <c r="BS122" s="19" t="s">
        <v>9838</v>
      </c>
    </row>
    <row r="123" spans="1:71" s="19" customFormat="1" ht="13" x14ac:dyDescent="0.3">
      <c r="A123" s="19" t="s">
        <v>11798</v>
      </c>
      <c r="B123" s="19" t="s">
        <v>11404</v>
      </c>
      <c r="C123" s="19" t="s">
        <v>9315</v>
      </c>
      <c r="D123" s="21" t="s">
        <v>7891</v>
      </c>
      <c r="E123" s="19" t="s">
        <v>9316</v>
      </c>
      <c r="F123" s="19" t="s">
        <v>9317</v>
      </c>
      <c r="G123" s="19" t="s">
        <v>11944</v>
      </c>
      <c r="V123" s="19" t="s">
        <v>7891</v>
      </c>
      <c r="W123" s="19" t="s">
        <v>9318</v>
      </c>
      <c r="X123" s="19" t="s">
        <v>7891</v>
      </c>
      <c r="Y123" s="19" t="s">
        <v>7891</v>
      </c>
      <c r="Z123" s="19" t="s">
        <v>7891</v>
      </c>
      <c r="AA123" s="19" t="s">
        <v>7891</v>
      </c>
      <c r="AB123" s="19" t="s">
        <v>7891</v>
      </c>
      <c r="AC123" s="19" t="s">
        <v>7891</v>
      </c>
      <c r="AD123" s="19" t="s">
        <v>7891</v>
      </c>
      <c r="AE123" s="19" t="s">
        <v>7891</v>
      </c>
      <c r="AF123" s="19" t="s">
        <v>7891</v>
      </c>
      <c r="AG123" s="19" t="s">
        <v>7891</v>
      </c>
      <c r="AH123" s="19" t="s">
        <v>7891</v>
      </c>
      <c r="AI123" s="19" t="s">
        <v>7891</v>
      </c>
      <c r="AJ123" s="19" t="s">
        <v>7891</v>
      </c>
      <c r="AK123" s="19" t="s">
        <v>7891</v>
      </c>
      <c r="AL123" s="19" t="s">
        <v>7891</v>
      </c>
      <c r="AM123" s="19" t="s">
        <v>7891</v>
      </c>
      <c r="AN123" s="19" t="s">
        <v>7891</v>
      </c>
      <c r="AO123" s="19" t="s">
        <v>7891</v>
      </c>
      <c r="AP123" s="19" t="s">
        <v>9319</v>
      </c>
      <c r="AQ123" s="19" t="s">
        <v>9320</v>
      </c>
      <c r="AR123" s="19" t="s">
        <v>7891</v>
      </c>
      <c r="AS123" s="19" t="s">
        <v>7891</v>
      </c>
      <c r="AT123" s="19" t="s">
        <v>7891</v>
      </c>
      <c r="AU123" s="19" t="s">
        <v>7891</v>
      </c>
      <c r="AV123" s="19" t="s">
        <v>7891</v>
      </c>
      <c r="AW123" s="19" t="s">
        <v>7891</v>
      </c>
      <c r="AX123" s="19" t="s">
        <v>7891</v>
      </c>
      <c r="AY123" s="19" t="s">
        <v>7891</v>
      </c>
      <c r="AZ123" s="19" t="s">
        <v>7891</v>
      </c>
      <c r="BA123" s="19" t="s">
        <v>7891</v>
      </c>
      <c r="BB123" s="19" t="s">
        <v>7891</v>
      </c>
      <c r="BC123" s="19" t="s">
        <v>7891</v>
      </c>
      <c r="BD123" s="19" t="s">
        <v>7891</v>
      </c>
      <c r="BE123" s="19" t="s">
        <v>7891</v>
      </c>
      <c r="BF123" s="19" t="s">
        <v>9321</v>
      </c>
      <c r="BG123" s="19" t="s">
        <v>7891</v>
      </c>
      <c r="BH123" s="19" t="s">
        <v>9297</v>
      </c>
      <c r="BI123" s="19" t="s">
        <v>7891</v>
      </c>
      <c r="BJ123" s="19" t="s">
        <v>7891</v>
      </c>
      <c r="BK123" s="19" t="s">
        <v>7891</v>
      </c>
      <c r="BL123" s="19" t="s">
        <v>7891</v>
      </c>
      <c r="BM123" s="19" t="s">
        <v>7891</v>
      </c>
      <c r="BN123" s="19" t="s">
        <v>7891</v>
      </c>
      <c r="BO123" s="19" t="s">
        <v>7891</v>
      </c>
      <c r="BP123" s="19" t="s">
        <v>7891</v>
      </c>
      <c r="BQ123" s="19" t="s">
        <v>7891</v>
      </c>
      <c r="BR123" s="19" t="s">
        <v>7891</v>
      </c>
      <c r="BS123" s="19" t="s">
        <v>9322</v>
      </c>
    </row>
    <row r="124" spans="1:71" s="19" customFormat="1" ht="13" x14ac:dyDescent="0.3">
      <c r="A124" s="19" t="s">
        <v>11798</v>
      </c>
      <c r="B124" s="19" t="s">
        <v>3856</v>
      </c>
      <c r="C124" s="19" t="s">
        <v>2150</v>
      </c>
      <c r="D124" s="21">
        <v>2021</v>
      </c>
      <c r="E124" s="19" t="s">
        <v>2149</v>
      </c>
      <c r="F124" s="19" t="s">
        <v>2151</v>
      </c>
      <c r="G124" s="19" t="s">
        <v>2154</v>
      </c>
      <c r="H124" s="19" t="str">
        <f>"03630234"</f>
        <v>03630234</v>
      </c>
      <c r="J124" s="19" t="str">
        <f>"20210701"</f>
        <v>20210701</v>
      </c>
      <c r="O124" s="19" t="s">
        <v>2152</v>
      </c>
      <c r="P124" s="19" t="s">
        <v>2153</v>
      </c>
      <c r="Q124" s="19" t="s">
        <v>2053</v>
      </c>
      <c r="R124" s="19" t="s">
        <v>2054</v>
      </c>
      <c r="S124" s="19" t="s">
        <v>2055</v>
      </c>
      <c r="U124" s="19" t="s">
        <v>2154</v>
      </c>
      <c r="V124" s="19" t="s">
        <v>2155</v>
      </c>
    </row>
    <row r="125" spans="1:71" s="19" customFormat="1" ht="13" x14ac:dyDescent="0.3">
      <c r="A125" s="19" t="s">
        <v>11798</v>
      </c>
      <c r="B125" s="19" t="s">
        <v>3856</v>
      </c>
      <c r="C125" s="19" t="s">
        <v>2569</v>
      </c>
      <c r="D125" s="21">
        <v>2022</v>
      </c>
      <c r="E125" s="19" t="s">
        <v>2568</v>
      </c>
      <c r="F125" s="19" t="s">
        <v>1208</v>
      </c>
      <c r="G125" s="19" t="s">
        <v>2572</v>
      </c>
      <c r="H125" s="19" t="str">
        <f>"13548506"</f>
        <v>13548506</v>
      </c>
      <c r="J125" s="19" t="str">
        <f>"20211119"</f>
        <v>20211119</v>
      </c>
      <c r="O125" s="19" t="s">
        <v>2570</v>
      </c>
      <c r="P125" s="19" t="s">
        <v>2571</v>
      </c>
      <c r="Q125" s="19" t="s">
        <v>2118</v>
      </c>
      <c r="R125" s="19" t="s">
        <v>2054</v>
      </c>
      <c r="S125" s="19" t="s">
        <v>2055</v>
      </c>
      <c r="U125" s="19" t="s">
        <v>2572</v>
      </c>
      <c r="V125" s="19" t="s">
        <v>2573</v>
      </c>
    </row>
    <row r="126" spans="1:71" s="19" customFormat="1" ht="13" x14ac:dyDescent="0.3">
      <c r="A126" s="19" t="s">
        <v>11798</v>
      </c>
      <c r="B126" s="19" t="s">
        <v>7886</v>
      </c>
      <c r="C126" s="19" t="s">
        <v>7767</v>
      </c>
      <c r="D126" s="21">
        <v>2022</v>
      </c>
      <c r="E126" s="19" t="s">
        <v>7768</v>
      </c>
      <c r="F126" s="19" t="s">
        <v>592</v>
      </c>
      <c r="G126" s="26" t="s">
        <v>11923</v>
      </c>
      <c r="H126" s="19">
        <v>296</v>
      </c>
      <c r="K126" s="19">
        <v>244</v>
      </c>
      <c r="L126" s="19">
        <v>249</v>
      </c>
      <c r="O126" s="19" t="s">
        <v>7769</v>
      </c>
      <c r="P126" s="19" t="s">
        <v>7770</v>
      </c>
      <c r="Q126" s="19" t="s">
        <v>467</v>
      </c>
      <c r="R126" s="19" t="s">
        <v>7218</v>
      </c>
      <c r="T126" s="19" t="s">
        <v>7219</v>
      </c>
      <c r="U126" s="19" t="s">
        <v>7771</v>
      </c>
    </row>
    <row r="127" spans="1:71" s="19" customFormat="1" ht="13" x14ac:dyDescent="0.3">
      <c r="A127" s="19" t="s">
        <v>11798</v>
      </c>
      <c r="B127" s="19" t="s">
        <v>1827</v>
      </c>
      <c r="C127" s="19" t="s">
        <v>709</v>
      </c>
      <c r="D127" s="20">
        <v>2021</v>
      </c>
      <c r="E127" s="19" t="s">
        <v>708</v>
      </c>
      <c r="F127" s="19" t="s">
        <v>710</v>
      </c>
      <c r="G127" s="19" t="s">
        <v>713</v>
      </c>
      <c r="H127" s="19" t="str">
        <f>"09742069"</f>
        <v>09742069</v>
      </c>
      <c r="J127" s="19" t="str">
        <f>"Oct-Dec2021"</f>
        <v>Oct-Dec2021</v>
      </c>
      <c r="K127" s="19">
        <v>14</v>
      </c>
      <c r="L127" s="19">
        <v>4</v>
      </c>
      <c r="M127" s="19">
        <v>501</v>
      </c>
      <c r="N127" s="19">
        <v>6</v>
      </c>
      <c r="O127" s="19">
        <v>155985814</v>
      </c>
      <c r="P127" s="19" t="s">
        <v>711</v>
      </c>
      <c r="Q127" s="19" t="s">
        <v>579</v>
      </c>
      <c r="R127" s="19" t="s">
        <v>442</v>
      </c>
      <c r="S127" s="19" t="s">
        <v>712</v>
      </c>
      <c r="V127" s="19" t="s">
        <v>714</v>
      </c>
    </row>
    <row r="128" spans="1:71" s="19" customFormat="1" ht="13" x14ac:dyDescent="0.3">
      <c r="A128" s="19" t="s">
        <v>11798</v>
      </c>
      <c r="B128" s="19" t="s">
        <v>11404</v>
      </c>
      <c r="C128" s="19" t="s">
        <v>10260</v>
      </c>
      <c r="D128" s="21" t="s">
        <v>7891</v>
      </c>
      <c r="E128" s="19" t="s">
        <v>10261</v>
      </c>
      <c r="F128" s="19" t="s">
        <v>8664</v>
      </c>
      <c r="G128" s="26" t="s">
        <v>11922</v>
      </c>
      <c r="V128" s="19" t="s">
        <v>7891</v>
      </c>
      <c r="W128" s="19" t="s">
        <v>10262</v>
      </c>
      <c r="X128" s="19" t="s">
        <v>7891</v>
      </c>
      <c r="Y128" s="19" t="s">
        <v>7891</v>
      </c>
      <c r="Z128" s="19" t="s">
        <v>7891</v>
      </c>
      <c r="AA128" s="19" t="s">
        <v>7891</v>
      </c>
      <c r="AB128" s="19" t="s">
        <v>7891</v>
      </c>
      <c r="AC128" s="19" t="s">
        <v>7891</v>
      </c>
      <c r="AD128" s="19" t="s">
        <v>7891</v>
      </c>
      <c r="AE128" s="19" t="s">
        <v>7891</v>
      </c>
      <c r="AF128" s="19" t="s">
        <v>7891</v>
      </c>
      <c r="AG128" s="19" t="s">
        <v>7891</v>
      </c>
      <c r="AH128" s="19" t="s">
        <v>7891</v>
      </c>
      <c r="AI128" s="19" t="s">
        <v>7891</v>
      </c>
      <c r="AJ128" s="19" t="s">
        <v>7891</v>
      </c>
      <c r="AK128" s="19" t="s">
        <v>7891</v>
      </c>
      <c r="AL128" s="19" t="s">
        <v>7891</v>
      </c>
      <c r="AM128" s="19" t="s">
        <v>7891</v>
      </c>
      <c r="AN128" s="19" t="s">
        <v>7891</v>
      </c>
      <c r="AO128" s="19" t="s">
        <v>7891</v>
      </c>
      <c r="AP128" s="19" t="s">
        <v>8667</v>
      </c>
      <c r="AQ128" s="19" t="s">
        <v>8668</v>
      </c>
      <c r="AR128" s="19" t="s">
        <v>7891</v>
      </c>
      <c r="AS128" s="19" t="s">
        <v>7891</v>
      </c>
      <c r="AT128" s="19" t="s">
        <v>7891</v>
      </c>
      <c r="AU128" s="19" t="s">
        <v>8331</v>
      </c>
      <c r="AV128" s="19">
        <v>2021</v>
      </c>
      <c r="AW128" s="19">
        <v>272</v>
      </c>
      <c r="AX128" s="19" t="s">
        <v>7891</v>
      </c>
      <c r="AY128" s="19" t="s">
        <v>7891</v>
      </c>
      <c r="AZ128" s="19" t="s">
        <v>7891</v>
      </c>
      <c r="BA128" s="19" t="s">
        <v>7891</v>
      </c>
      <c r="BB128" s="19" t="s">
        <v>7891</v>
      </c>
      <c r="BC128" s="19" t="s">
        <v>7891</v>
      </c>
      <c r="BD128" s="19" t="s">
        <v>7891</v>
      </c>
      <c r="BE128" s="19">
        <v>113469</v>
      </c>
      <c r="BF128" s="19" t="s">
        <v>10263</v>
      </c>
      <c r="BG128" s="19" t="s">
        <v>7891</v>
      </c>
      <c r="BH128" s="19" t="s">
        <v>10231</v>
      </c>
      <c r="BI128" s="19" t="s">
        <v>7891</v>
      </c>
      <c r="BJ128" s="19" t="s">
        <v>7891</v>
      </c>
      <c r="BK128" s="19" t="s">
        <v>7891</v>
      </c>
      <c r="BL128" s="19" t="s">
        <v>7891</v>
      </c>
      <c r="BM128" s="19" t="s">
        <v>7891</v>
      </c>
      <c r="BN128" s="19">
        <v>33601249</v>
      </c>
      <c r="BO128" s="19" t="s">
        <v>7891</v>
      </c>
      <c r="BP128" s="19" t="s">
        <v>7891</v>
      </c>
      <c r="BQ128" s="19" t="s">
        <v>7891</v>
      </c>
      <c r="BR128" s="19" t="s">
        <v>7891</v>
      </c>
      <c r="BS128" s="19" t="s">
        <v>10264</v>
      </c>
    </row>
    <row r="129" spans="1:71" s="19" customFormat="1" ht="13" x14ac:dyDescent="0.3">
      <c r="A129" s="19" t="s">
        <v>11798</v>
      </c>
      <c r="B129" s="19" t="s">
        <v>4086</v>
      </c>
      <c r="C129" s="19" t="s">
        <v>4062</v>
      </c>
      <c r="D129" s="21">
        <v>2021</v>
      </c>
      <c r="E129" s="19" t="s">
        <v>4061</v>
      </c>
      <c r="F129" s="19" t="s">
        <v>2034</v>
      </c>
      <c r="G129" s="19" t="s">
        <v>4066</v>
      </c>
      <c r="H129" s="19" t="str">
        <f>"04194217"</f>
        <v>04194217</v>
      </c>
      <c r="I129" s="19" t="str">
        <f>"9798678172082"</f>
        <v>9798678172082</v>
      </c>
      <c r="J129" s="19" t="str">
        <f>"20210101"</f>
        <v>20210101</v>
      </c>
      <c r="K129" s="19">
        <v>82</v>
      </c>
      <c r="L129" s="19" t="s">
        <v>4063</v>
      </c>
      <c r="O129" s="19" t="s">
        <v>4064</v>
      </c>
      <c r="Q129" s="19" t="s">
        <v>2037</v>
      </c>
      <c r="R129" s="19" t="s">
        <v>2038</v>
      </c>
      <c r="S129" s="19" t="s">
        <v>4065</v>
      </c>
      <c r="U129" s="19" t="s">
        <v>4066</v>
      </c>
      <c r="V129" s="19" t="s">
        <v>4067</v>
      </c>
    </row>
    <row r="130" spans="1:71" s="19" customFormat="1" ht="13" x14ac:dyDescent="0.3">
      <c r="A130" s="19" t="s">
        <v>11798</v>
      </c>
      <c r="B130" s="19" t="s">
        <v>6816</v>
      </c>
      <c r="C130" s="19" t="s">
        <v>4182</v>
      </c>
      <c r="D130" s="21">
        <v>2021</v>
      </c>
      <c r="E130" s="19" t="s">
        <v>4181</v>
      </c>
      <c r="F130" s="19" t="s">
        <v>4185</v>
      </c>
      <c r="H130" s="19" t="s">
        <v>4183</v>
      </c>
      <c r="I130" s="19" t="s">
        <v>4184</v>
      </c>
      <c r="L130" s="22">
        <v>44406</v>
      </c>
      <c r="O130" s="19" t="s">
        <v>4186</v>
      </c>
    </row>
    <row r="131" spans="1:71" s="19" customFormat="1" ht="13" x14ac:dyDescent="0.3">
      <c r="A131" s="19" t="s">
        <v>11798</v>
      </c>
      <c r="B131" s="19" t="s">
        <v>6816</v>
      </c>
      <c r="C131" s="19" t="s">
        <v>6278</v>
      </c>
      <c r="D131" s="21">
        <v>2022</v>
      </c>
      <c r="E131" s="19" t="s">
        <v>6277</v>
      </c>
      <c r="F131" s="19" t="s">
        <v>6281</v>
      </c>
      <c r="H131" s="19" t="s">
        <v>6279</v>
      </c>
      <c r="I131" s="19" t="s">
        <v>6280</v>
      </c>
      <c r="L131" s="22">
        <v>44696</v>
      </c>
      <c r="O131" s="19" t="s">
        <v>6282</v>
      </c>
    </row>
    <row r="132" spans="1:71" s="19" customFormat="1" ht="13" x14ac:dyDescent="0.3">
      <c r="A132" s="19" t="s">
        <v>11798</v>
      </c>
      <c r="B132" s="19" t="s">
        <v>11404</v>
      </c>
      <c r="C132" s="19" t="s">
        <v>10300</v>
      </c>
      <c r="D132" s="21" t="s">
        <v>7891</v>
      </c>
      <c r="E132" s="19" t="s">
        <v>10301</v>
      </c>
      <c r="F132" s="19" t="s">
        <v>8885</v>
      </c>
      <c r="G132" s="19" t="s">
        <v>11921</v>
      </c>
      <c r="V132" s="19" t="s">
        <v>7891</v>
      </c>
      <c r="W132" s="19" t="s">
        <v>10302</v>
      </c>
      <c r="X132" s="19" t="s">
        <v>7891</v>
      </c>
      <c r="Y132" s="19" t="s">
        <v>7891</v>
      </c>
      <c r="Z132" s="19" t="s">
        <v>7891</v>
      </c>
      <c r="AA132" s="19" t="s">
        <v>7891</v>
      </c>
      <c r="AB132" s="19" t="s">
        <v>10303</v>
      </c>
      <c r="AC132" s="19" t="s">
        <v>10304</v>
      </c>
      <c r="AD132" s="19" t="s">
        <v>7891</v>
      </c>
      <c r="AE132" s="19" t="s">
        <v>7891</v>
      </c>
      <c r="AF132" s="19" t="s">
        <v>7891</v>
      </c>
      <c r="AG132" s="19" t="s">
        <v>7891</v>
      </c>
      <c r="AH132" s="19" t="s">
        <v>7891</v>
      </c>
      <c r="AI132" s="19" t="s">
        <v>7891</v>
      </c>
      <c r="AJ132" s="19" t="s">
        <v>7891</v>
      </c>
      <c r="AK132" s="19" t="s">
        <v>7891</v>
      </c>
      <c r="AL132" s="19" t="s">
        <v>7891</v>
      </c>
      <c r="AM132" s="19" t="s">
        <v>7891</v>
      </c>
      <c r="AN132" s="19" t="s">
        <v>7891</v>
      </c>
      <c r="AO132" s="19" t="s">
        <v>7891</v>
      </c>
      <c r="AP132" s="19" t="s">
        <v>8888</v>
      </c>
      <c r="AQ132" s="19" t="s">
        <v>8889</v>
      </c>
      <c r="AR132" s="19" t="s">
        <v>7891</v>
      </c>
      <c r="AS132" s="19" t="s">
        <v>7891</v>
      </c>
      <c r="AT132" s="19" t="s">
        <v>7891</v>
      </c>
      <c r="AU132" s="19" t="s">
        <v>7916</v>
      </c>
      <c r="AV132" s="19">
        <v>2021</v>
      </c>
      <c r="AW132" s="19">
        <v>136</v>
      </c>
      <c r="AX132" s="19" t="s">
        <v>7891</v>
      </c>
      <c r="AY132" s="19" t="s">
        <v>7891</v>
      </c>
      <c r="AZ132" s="19" t="s">
        <v>7891</v>
      </c>
      <c r="BA132" s="19" t="s">
        <v>7891</v>
      </c>
      <c r="BB132" s="19" t="s">
        <v>7891</v>
      </c>
      <c r="BC132" s="19">
        <v>23</v>
      </c>
      <c r="BD132" s="19">
        <v>31</v>
      </c>
      <c r="BE132" s="19" t="s">
        <v>7891</v>
      </c>
      <c r="BF132" s="19" t="s">
        <v>10305</v>
      </c>
      <c r="BG132" s="19" t="s">
        <v>7891</v>
      </c>
      <c r="BH132" s="19" t="s">
        <v>10231</v>
      </c>
      <c r="BI132" s="19" t="s">
        <v>7891</v>
      </c>
      <c r="BJ132" s="19" t="s">
        <v>7891</v>
      </c>
      <c r="BK132" s="19" t="s">
        <v>7891</v>
      </c>
      <c r="BL132" s="19" t="s">
        <v>7891</v>
      </c>
      <c r="BM132" s="19" t="s">
        <v>7891</v>
      </c>
      <c r="BN132" s="19">
        <v>33548827</v>
      </c>
      <c r="BO132" s="19" t="s">
        <v>7891</v>
      </c>
      <c r="BP132" s="19" t="s">
        <v>7891</v>
      </c>
      <c r="BQ132" s="19" t="s">
        <v>7891</v>
      </c>
      <c r="BR132" s="19" t="s">
        <v>7891</v>
      </c>
      <c r="BS132" s="19" t="s">
        <v>10306</v>
      </c>
    </row>
    <row r="133" spans="1:71" s="19" customFormat="1" ht="13" x14ac:dyDescent="0.3">
      <c r="A133" s="19" t="s">
        <v>11798</v>
      </c>
      <c r="B133" s="19" t="s">
        <v>3856</v>
      </c>
      <c r="C133" s="19" t="s">
        <v>1310</v>
      </c>
      <c r="D133" s="21">
        <v>2021</v>
      </c>
      <c r="E133" s="19" t="s">
        <v>1309</v>
      </c>
      <c r="F133" s="19" t="s">
        <v>592</v>
      </c>
      <c r="G133" s="19" t="s">
        <v>3295</v>
      </c>
      <c r="H133" s="19" t="str">
        <f>"01650327"</f>
        <v>01650327</v>
      </c>
      <c r="J133" s="19" t="str">
        <f>"20211001"</f>
        <v>20211001</v>
      </c>
      <c r="K133" s="19">
        <v>293</v>
      </c>
      <c r="M133" s="19">
        <v>148</v>
      </c>
      <c r="N133" s="19">
        <v>11</v>
      </c>
      <c r="O133" s="19" t="s">
        <v>3293</v>
      </c>
      <c r="P133" s="19" t="s">
        <v>1311</v>
      </c>
      <c r="Q133" s="19" t="s">
        <v>2124</v>
      </c>
      <c r="R133" s="19" t="s">
        <v>1495</v>
      </c>
      <c r="S133" s="19" t="s">
        <v>3294</v>
      </c>
      <c r="U133" s="19" t="s">
        <v>3295</v>
      </c>
      <c r="V133" s="19" t="s">
        <v>3296</v>
      </c>
    </row>
    <row r="134" spans="1:71" s="19" customFormat="1" ht="13" x14ac:dyDescent="0.3">
      <c r="A134" s="19" t="s">
        <v>11797</v>
      </c>
      <c r="B134" s="19" t="s">
        <v>3856</v>
      </c>
      <c r="C134" s="19" t="s">
        <v>1478</v>
      </c>
      <c r="D134" s="21">
        <v>2021</v>
      </c>
      <c r="E134" s="19" t="s">
        <v>3472</v>
      </c>
      <c r="F134" s="19" t="s">
        <v>2151</v>
      </c>
      <c r="G134" s="19" t="s">
        <v>3475</v>
      </c>
      <c r="H134" s="19" t="str">
        <f>"03630234"</f>
        <v>03630234</v>
      </c>
      <c r="J134" s="19" t="str">
        <f>"20210401"</f>
        <v>20210401</v>
      </c>
      <c r="K134" s="19">
        <v>51</v>
      </c>
      <c r="L134" s="19">
        <v>2</v>
      </c>
      <c r="M134" s="19">
        <v>274</v>
      </c>
      <c r="N134" s="19">
        <v>15</v>
      </c>
      <c r="O134" s="19" t="s">
        <v>3473</v>
      </c>
      <c r="P134" s="19" t="s">
        <v>1479</v>
      </c>
      <c r="Q134" s="19" t="s">
        <v>2053</v>
      </c>
      <c r="R134" s="19" t="s">
        <v>1495</v>
      </c>
      <c r="S134" s="19" t="s">
        <v>3474</v>
      </c>
      <c r="U134" s="19" t="s">
        <v>3475</v>
      </c>
      <c r="V134" s="19" t="s">
        <v>3476</v>
      </c>
    </row>
    <row r="135" spans="1:71" s="19" customFormat="1" ht="13" x14ac:dyDescent="0.3">
      <c r="A135" s="19" t="s">
        <v>11798</v>
      </c>
      <c r="B135" s="19" t="s">
        <v>11404</v>
      </c>
      <c r="C135" s="19" t="s">
        <v>8949</v>
      </c>
      <c r="D135" s="21" t="s">
        <v>7891</v>
      </c>
      <c r="E135" s="19" t="s">
        <v>8950</v>
      </c>
      <c r="F135" s="19" t="s">
        <v>8951</v>
      </c>
      <c r="V135" s="19" t="s">
        <v>7891</v>
      </c>
      <c r="W135" s="19" t="s">
        <v>8952</v>
      </c>
      <c r="X135" s="19" t="s">
        <v>7891</v>
      </c>
      <c r="Y135" s="19" t="s">
        <v>7891</v>
      </c>
      <c r="Z135" s="19" t="s">
        <v>7891</v>
      </c>
      <c r="AA135" s="19" t="s">
        <v>7891</v>
      </c>
      <c r="AB135" s="19" t="s">
        <v>7891</v>
      </c>
      <c r="AC135" s="19" t="s">
        <v>7891</v>
      </c>
      <c r="AD135" s="19" t="s">
        <v>7891</v>
      </c>
      <c r="AE135" s="19" t="s">
        <v>7891</v>
      </c>
      <c r="AF135" s="19" t="s">
        <v>7891</v>
      </c>
      <c r="AG135" s="19" t="s">
        <v>7891</v>
      </c>
      <c r="AH135" s="19" t="s">
        <v>7891</v>
      </c>
      <c r="AI135" s="19" t="s">
        <v>7891</v>
      </c>
      <c r="AJ135" s="19" t="s">
        <v>7891</v>
      </c>
      <c r="AK135" s="19" t="s">
        <v>7891</v>
      </c>
      <c r="AL135" s="19" t="s">
        <v>7891</v>
      </c>
      <c r="AM135" s="19" t="s">
        <v>7891</v>
      </c>
      <c r="AN135" s="19" t="s">
        <v>7891</v>
      </c>
      <c r="AO135" s="19" t="s">
        <v>7891</v>
      </c>
      <c r="AP135" s="19" t="s">
        <v>8953</v>
      </c>
      <c r="AQ135" s="19" t="s">
        <v>8954</v>
      </c>
      <c r="AR135" s="19" t="s">
        <v>7891</v>
      </c>
      <c r="AS135" s="19" t="s">
        <v>7891</v>
      </c>
      <c r="AT135" s="19" t="s">
        <v>7891</v>
      </c>
      <c r="AU135" s="19" t="s">
        <v>8946</v>
      </c>
      <c r="AV135" s="19">
        <v>2021</v>
      </c>
      <c r="AW135" s="19">
        <v>81</v>
      </c>
      <c r="AX135" s="19">
        <v>6</v>
      </c>
      <c r="AY135" s="19" t="s">
        <v>7891</v>
      </c>
      <c r="AZ135" s="19" t="s">
        <v>7891</v>
      </c>
      <c r="BA135" s="19" t="s">
        <v>7891</v>
      </c>
      <c r="BB135" s="19" t="s">
        <v>7891</v>
      </c>
      <c r="BC135" s="19">
        <v>965</v>
      </c>
      <c r="BD135" s="19">
        <v>971</v>
      </c>
      <c r="BE135" s="19" t="s">
        <v>7891</v>
      </c>
      <c r="BF135" s="19" t="s">
        <v>7891</v>
      </c>
      <c r="BG135" s="19" t="s">
        <v>7891</v>
      </c>
      <c r="BH135" s="19" t="s">
        <v>7891</v>
      </c>
      <c r="BI135" s="19" t="s">
        <v>7891</v>
      </c>
      <c r="BJ135" s="19" t="s">
        <v>7891</v>
      </c>
      <c r="BK135" s="19" t="s">
        <v>7891</v>
      </c>
      <c r="BL135" s="19" t="s">
        <v>7891</v>
      </c>
      <c r="BM135" s="19" t="s">
        <v>7891</v>
      </c>
      <c r="BN135" s="19">
        <v>34875595</v>
      </c>
      <c r="BO135" s="19" t="s">
        <v>7891</v>
      </c>
      <c r="BP135" s="19" t="s">
        <v>7891</v>
      </c>
      <c r="BQ135" s="19" t="s">
        <v>7891</v>
      </c>
      <c r="BR135" s="19" t="s">
        <v>7891</v>
      </c>
      <c r="BS135" s="19" t="s">
        <v>8955</v>
      </c>
    </row>
    <row r="136" spans="1:71" s="19" customFormat="1" ht="13" x14ac:dyDescent="0.3">
      <c r="A136" s="19" t="s">
        <v>11798</v>
      </c>
      <c r="B136" s="19" t="s">
        <v>3856</v>
      </c>
      <c r="C136" s="19" t="s">
        <v>3504</v>
      </c>
      <c r="D136" s="21">
        <v>2020</v>
      </c>
      <c r="E136" s="19" t="s">
        <v>3503</v>
      </c>
      <c r="F136" s="19" t="s">
        <v>2510</v>
      </c>
      <c r="G136" s="19" t="s">
        <v>3507</v>
      </c>
      <c r="H136" s="19" t="str">
        <f>"02275910"</f>
        <v>02275910</v>
      </c>
      <c r="J136" s="19" t="str">
        <f>"20210101"</f>
        <v>20210101</v>
      </c>
      <c r="K136" s="19">
        <v>42</v>
      </c>
      <c r="L136" s="19">
        <v>4</v>
      </c>
      <c r="M136" s="19">
        <v>292</v>
      </c>
      <c r="N136" s="19">
        <v>9</v>
      </c>
      <c r="O136" s="19" t="s">
        <v>3505</v>
      </c>
      <c r="P136" s="19" t="s">
        <v>1532</v>
      </c>
      <c r="Q136" s="19" t="s">
        <v>2303</v>
      </c>
      <c r="R136" s="19" t="s">
        <v>1495</v>
      </c>
      <c r="S136" s="19" t="s">
        <v>3506</v>
      </c>
      <c r="U136" s="19" t="s">
        <v>3507</v>
      </c>
      <c r="V136" s="19" t="s">
        <v>3508</v>
      </c>
    </row>
    <row r="137" spans="1:71" s="19" customFormat="1" ht="13" x14ac:dyDescent="0.3">
      <c r="A137" s="19" t="s">
        <v>11798</v>
      </c>
      <c r="B137" s="19" t="s">
        <v>11410</v>
      </c>
      <c r="C137" s="19" t="s">
        <v>11739</v>
      </c>
      <c r="D137" s="21" t="s">
        <v>7891</v>
      </c>
      <c r="E137" s="19" t="s">
        <v>11740</v>
      </c>
      <c r="F137" s="19" t="s">
        <v>11741</v>
      </c>
      <c r="G137" s="19" t="s">
        <v>11924</v>
      </c>
      <c r="V137" s="19" t="s">
        <v>7891</v>
      </c>
      <c r="W137" s="19" t="s">
        <v>11742</v>
      </c>
      <c r="X137" s="19" t="s">
        <v>7891</v>
      </c>
      <c r="Y137" s="19" t="s">
        <v>7891</v>
      </c>
      <c r="Z137" s="19" t="s">
        <v>7891</v>
      </c>
      <c r="AA137" s="19" t="s">
        <v>7891</v>
      </c>
      <c r="AB137" s="19" t="s">
        <v>7891</v>
      </c>
      <c r="AC137" s="19" t="s">
        <v>11743</v>
      </c>
      <c r="AD137" s="19" t="s">
        <v>7891</v>
      </c>
      <c r="AE137" s="19" t="s">
        <v>7891</v>
      </c>
      <c r="AF137" s="19" t="s">
        <v>7891</v>
      </c>
      <c r="AG137" s="19" t="s">
        <v>7891</v>
      </c>
      <c r="AH137" s="19" t="s">
        <v>7891</v>
      </c>
      <c r="AI137" s="19" t="s">
        <v>7891</v>
      </c>
      <c r="AJ137" s="19" t="s">
        <v>7891</v>
      </c>
      <c r="AK137" s="19" t="s">
        <v>7891</v>
      </c>
      <c r="AL137" s="19" t="s">
        <v>7891</v>
      </c>
      <c r="AM137" s="19" t="s">
        <v>7891</v>
      </c>
      <c r="AN137" s="19" t="s">
        <v>7891</v>
      </c>
      <c r="AO137" s="19" t="s">
        <v>7891</v>
      </c>
      <c r="AP137" s="19" t="s">
        <v>11744</v>
      </c>
      <c r="AQ137" s="19" t="s">
        <v>11745</v>
      </c>
      <c r="AR137" s="19" t="s">
        <v>7891</v>
      </c>
      <c r="AS137" s="19" t="s">
        <v>7891</v>
      </c>
      <c r="AT137" s="19" t="s">
        <v>7891</v>
      </c>
      <c r="AU137" s="19" t="s">
        <v>7891</v>
      </c>
      <c r="AV137" s="19" t="s">
        <v>7891</v>
      </c>
      <c r="AW137" s="19" t="s">
        <v>7891</v>
      </c>
      <c r="AX137" s="19" t="s">
        <v>7891</v>
      </c>
      <c r="AY137" s="19" t="s">
        <v>7891</v>
      </c>
      <c r="AZ137" s="19" t="s">
        <v>7891</v>
      </c>
      <c r="BA137" s="19" t="s">
        <v>7891</v>
      </c>
      <c r="BB137" s="19" t="s">
        <v>7891</v>
      </c>
      <c r="BC137" s="19" t="s">
        <v>7891</v>
      </c>
      <c r="BD137" s="19" t="s">
        <v>7891</v>
      </c>
      <c r="BE137" s="19" t="s">
        <v>7891</v>
      </c>
      <c r="BF137" s="19" t="s">
        <v>11746</v>
      </c>
      <c r="BG137" s="19" t="s">
        <v>7891</v>
      </c>
      <c r="BH137" s="19" t="s">
        <v>8701</v>
      </c>
      <c r="BI137" s="19" t="s">
        <v>7891</v>
      </c>
      <c r="BJ137" s="19" t="s">
        <v>7891</v>
      </c>
      <c r="BK137" s="19" t="s">
        <v>7891</v>
      </c>
      <c r="BL137" s="19" t="s">
        <v>7891</v>
      </c>
      <c r="BM137" s="19" t="s">
        <v>7891</v>
      </c>
      <c r="BN137" s="19">
        <v>34910370</v>
      </c>
      <c r="BO137" s="19" t="s">
        <v>7891</v>
      </c>
      <c r="BP137" s="19" t="s">
        <v>7891</v>
      </c>
      <c r="BQ137" s="19" t="s">
        <v>7891</v>
      </c>
      <c r="BR137" s="19" t="s">
        <v>7891</v>
      </c>
      <c r="BS137" s="19" t="s">
        <v>11747</v>
      </c>
    </row>
    <row r="138" spans="1:71" s="19" customFormat="1" ht="13" x14ac:dyDescent="0.3">
      <c r="A138" s="19" t="s">
        <v>11798</v>
      </c>
      <c r="B138" s="19" t="s">
        <v>1827</v>
      </c>
      <c r="C138" s="19" t="s">
        <v>871</v>
      </c>
      <c r="D138" s="20">
        <v>2021</v>
      </c>
      <c r="E138" s="19" t="s">
        <v>870</v>
      </c>
      <c r="F138" s="19" t="s">
        <v>872</v>
      </c>
      <c r="G138" s="19" t="s">
        <v>876</v>
      </c>
      <c r="H138" s="19" t="str">
        <f>"01947648"</f>
        <v>01947648</v>
      </c>
      <c r="J138" s="19" t="str">
        <f>"Jan-Jun2021"</f>
        <v>Jan-Jun2021</v>
      </c>
      <c r="K138" s="19">
        <v>41</v>
      </c>
      <c r="L138" s="24">
        <v>44593</v>
      </c>
      <c r="M138" s="19">
        <v>29</v>
      </c>
      <c r="N138" s="19">
        <v>18</v>
      </c>
      <c r="O138" s="19">
        <v>151552535</v>
      </c>
      <c r="P138" s="19" t="s">
        <v>873</v>
      </c>
      <c r="Q138" s="19" t="s">
        <v>874</v>
      </c>
      <c r="R138" s="19" t="s">
        <v>467</v>
      </c>
      <c r="S138" s="19" t="s">
        <v>875</v>
      </c>
      <c r="V138" s="19" t="s">
        <v>877</v>
      </c>
    </row>
    <row r="139" spans="1:71" s="19" customFormat="1" ht="13" x14ac:dyDescent="0.3">
      <c r="A139" s="19" t="s">
        <v>11798</v>
      </c>
      <c r="B139" s="19" t="s">
        <v>3856</v>
      </c>
      <c r="C139" s="19" t="s">
        <v>2337</v>
      </c>
      <c r="D139" s="21">
        <v>2022</v>
      </c>
      <c r="E139" s="19" t="s">
        <v>2336</v>
      </c>
      <c r="F139" s="19" t="s">
        <v>2338</v>
      </c>
      <c r="G139" s="19" t="s">
        <v>2341</v>
      </c>
      <c r="H139" s="19" t="str">
        <f>"10461310"</f>
        <v>10461310</v>
      </c>
      <c r="J139" s="19" t="str">
        <f>"20220107"</f>
        <v>20220107</v>
      </c>
      <c r="O139" s="19" t="s">
        <v>2339</v>
      </c>
      <c r="P139" s="19" t="s">
        <v>2340</v>
      </c>
      <c r="Q139" s="19" t="s">
        <v>2108</v>
      </c>
      <c r="R139" s="19" t="s">
        <v>2054</v>
      </c>
      <c r="S139" s="19" t="s">
        <v>2055</v>
      </c>
      <c r="U139" s="19" t="s">
        <v>2341</v>
      </c>
      <c r="V139" s="19" t="s">
        <v>2342</v>
      </c>
    </row>
    <row r="140" spans="1:71" s="19" customFormat="1" ht="13" x14ac:dyDescent="0.3">
      <c r="A140" s="19" t="s">
        <v>11798</v>
      </c>
      <c r="B140" s="19" t="s">
        <v>11404</v>
      </c>
      <c r="C140" s="19" t="s">
        <v>8586</v>
      </c>
      <c r="D140" s="21" t="s">
        <v>7891</v>
      </c>
      <c r="E140" s="19" t="s">
        <v>8587</v>
      </c>
      <c r="F140" s="19" t="s">
        <v>8588</v>
      </c>
      <c r="G140" s="19" t="s">
        <v>8589</v>
      </c>
      <c r="V140" s="19" t="s">
        <v>7891</v>
      </c>
      <c r="W140" s="19" t="s">
        <v>8589</v>
      </c>
      <c r="X140" s="19" t="s">
        <v>7891</v>
      </c>
      <c r="Y140" s="19" t="s">
        <v>7891</v>
      </c>
      <c r="Z140" s="19" t="s">
        <v>7891</v>
      </c>
      <c r="AA140" s="19" t="s">
        <v>7891</v>
      </c>
      <c r="AB140" s="19" t="s">
        <v>7891</v>
      </c>
      <c r="AC140" s="19" t="s">
        <v>7891</v>
      </c>
      <c r="AD140" s="19" t="s">
        <v>7891</v>
      </c>
      <c r="AE140" s="19" t="s">
        <v>7891</v>
      </c>
      <c r="AF140" s="19" t="s">
        <v>7891</v>
      </c>
      <c r="AG140" s="19" t="s">
        <v>7891</v>
      </c>
      <c r="AH140" s="19" t="s">
        <v>7891</v>
      </c>
      <c r="AI140" s="19" t="s">
        <v>7891</v>
      </c>
      <c r="AJ140" s="19" t="s">
        <v>7891</v>
      </c>
      <c r="AK140" s="19" t="s">
        <v>7891</v>
      </c>
      <c r="AL140" s="19" t="s">
        <v>7891</v>
      </c>
      <c r="AM140" s="19" t="s">
        <v>7891</v>
      </c>
      <c r="AN140" s="19" t="s">
        <v>7891</v>
      </c>
      <c r="AO140" s="19" t="s">
        <v>7891</v>
      </c>
      <c r="AP140" s="19" t="s">
        <v>8590</v>
      </c>
      <c r="AQ140" s="19" t="s">
        <v>8591</v>
      </c>
      <c r="AR140" s="19" t="s">
        <v>7891</v>
      </c>
      <c r="AS140" s="19" t="s">
        <v>7891</v>
      </c>
      <c r="AT140" s="19" t="s">
        <v>7891</v>
      </c>
      <c r="AU140" s="19" t="s">
        <v>7891</v>
      </c>
      <c r="AV140" s="19">
        <v>2022</v>
      </c>
      <c r="AW140" s="19">
        <v>24</v>
      </c>
      <c r="AX140" s="19" t="s">
        <v>7891</v>
      </c>
      <c r="AY140" s="19" t="s">
        <v>7891</v>
      </c>
      <c r="AZ140" s="19" t="s">
        <v>7891</v>
      </c>
      <c r="BA140" s="19" t="s">
        <v>7891</v>
      </c>
      <c r="BB140" s="19" t="s">
        <v>7891</v>
      </c>
      <c r="BC140" s="19">
        <v>87</v>
      </c>
      <c r="BD140" s="19">
        <v>102</v>
      </c>
      <c r="BE140" s="19" t="s">
        <v>7891</v>
      </c>
      <c r="BF140" s="19" t="s">
        <v>8592</v>
      </c>
      <c r="BG140" s="19" t="s">
        <v>7891</v>
      </c>
      <c r="BH140" s="19" t="s">
        <v>7891</v>
      </c>
      <c r="BI140" s="19" t="s">
        <v>7891</v>
      </c>
      <c r="BJ140" s="19" t="s">
        <v>7891</v>
      </c>
      <c r="BK140" s="19" t="s">
        <v>7891</v>
      </c>
      <c r="BL140" s="19" t="s">
        <v>7891</v>
      </c>
      <c r="BM140" s="19" t="s">
        <v>7891</v>
      </c>
      <c r="BN140" s="19" t="s">
        <v>7891</v>
      </c>
      <c r="BO140" s="19" t="s">
        <v>7891</v>
      </c>
      <c r="BP140" s="19" t="s">
        <v>7891</v>
      </c>
      <c r="BQ140" s="19" t="s">
        <v>7891</v>
      </c>
      <c r="BR140" s="19" t="s">
        <v>7891</v>
      </c>
      <c r="BS140" s="19" t="s">
        <v>8593</v>
      </c>
    </row>
    <row r="141" spans="1:71" s="19" customFormat="1" ht="13" x14ac:dyDescent="0.3">
      <c r="A141" s="19" t="s">
        <v>11798</v>
      </c>
      <c r="B141" s="19" t="s">
        <v>6816</v>
      </c>
      <c r="C141" s="19" t="s">
        <v>5803</v>
      </c>
      <c r="D141" s="21">
        <v>2021</v>
      </c>
      <c r="E141" s="19" t="s">
        <v>5802</v>
      </c>
      <c r="F141" s="19" t="s">
        <v>5276</v>
      </c>
      <c r="G141" s="26" t="s">
        <v>11925</v>
      </c>
      <c r="H141" s="19" t="s">
        <v>5804</v>
      </c>
      <c r="I141" s="19" t="s">
        <v>5805</v>
      </c>
      <c r="L141" s="22">
        <v>44181</v>
      </c>
      <c r="O141" s="19" t="s">
        <v>5806</v>
      </c>
    </row>
    <row r="142" spans="1:71" s="19" customFormat="1" ht="13" x14ac:dyDescent="0.3">
      <c r="A142" s="19" t="s">
        <v>11798</v>
      </c>
      <c r="B142" s="19" t="s">
        <v>3856</v>
      </c>
      <c r="C142" s="19" t="s">
        <v>1606</v>
      </c>
      <c r="D142" s="21">
        <v>2021</v>
      </c>
      <c r="E142" s="19" t="s">
        <v>3597</v>
      </c>
      <c r="F142" s="19" t="s">
        <v>592</v>
      </c>
      <c r="G142" s="19" t="s">
        <v>3600</v>
      </c>
      <c r="H142" s="19" t="str">
        <f>"01650327"</f>
        <v>01650327</v>
      </c>
      <c r="J142" s="19" t="str">
        <f>"20210515"</f>
        <v>20210515</v>
      </c>
      <c r="K142" s="19">
        <v>287</v>
      </c>
      <c r="M142" s="19">
        <v>417</v>
      </c>
      <c r="N142" s="19">
        <v>10</v>
      </c>
      <c r="O142" s="19" t="s">
        <v>3598</v>
      </c>
      <c r="P142" s="19" t="s">
        <v>1607</v>
      </c>
      <c r="Q142" s="19" t="s">
        <v>2124</v>
      </c>
      <c r="R142" s="19" t="s">
        <v>1495</v>
      </c>
      <c r="S142" s="19" t="s">
        <v>3599</v>
      </c>
      <c r="U142" s="19" t="s">
        <v>3600</v>
      </c>
      <c r="V142" s="19" t="s">
        <v>3601</v>
      </c>
    </row>
    <row r="143" spans="1:71" s="19" customFormat="1" ht="13" x14ac:dyDescent="0.3">
      <c r="A143" s="19" t="s">
        <v>11798</v>
      </c>
      <c r="B143" s="19" t="s">
        <v>4086</v>
      </c>
      <c r="C143" s="19" t="s">
        <v>3991</v>
      </c>
      <c r="D143" s="21">
        <v>2021</v>
      </c>
      <c r="E143" s="19" t="s">
        <v>3990</v>
      </c>
      <c r="F143" s="19" t="s">
        <v>2642</v>
      </c>
      <c r="G143" s="19" t="s">
        <v>3995</v>
      </c>
      <c r="H143" s="19" t="str">
        <f>"19326203"</f>
        <v>19326203</v>
      </c>
      <c r="J143" s="19" t="str">
        <f>"20210202"</f>
        <v>20210202</v>
      </c>
      <c r="K143" s="19">
        <v>16</v>
      </c>
      <c r="L143" s="19">
        <v>2</v>
      </c>
      <c r="O143" s="19" t="s">
        <v>3992</v>
      </c>
      <c r="P143" s="19" t="s">
        <v>3993</v>
      </c>
      <c r="Q143" s="19" t="s">
        <v>2645</v>
      </c>
      <c r="R143" s="19" t="s">
        <v>1495</v>
      </c>
      <c r="S143" s="19" t="s">
        <v>3994</v>
      </c>
      <c r="U143" s="19" t="s">
        <v>3995</v>
      </c>
      <c r="V143" s="19" t="s">
        <v>3996</v>
      </c>
    </row>
    <row r="144" spans="1:71" s="19" customFormat="1" ht="13" x14ac:dyDescent="0.3">
      <c r="A144" s="19" t="s">
        <v>11798</v>
      </c>
      <c r="B144" s="19" t="s">
        <v>7336</v>
      </c>
      <c r="C144" s="19" t="s">
        <v>7327</v>
      </c>
      <c r="D144" s="21">
        <v>2021</v>
      </c>
      <c r="E144" s="19" t="s">
        <v>7328</v>
      </c>
      <c r="F144" s="19" t="s">
        <v>7329</v>
      </c>
      <c r="H144" s="19">
        <v>48</v>
      </c>
      <c r="I144" s="19">
        <v>8</v>
      </c>
      <c r="K144" s="19">
        <v>1110</v>
      </c>
      <c r="L144" s="19">
        <v>1132</v>
      </c>
      <c r="N144" s="19">
        <v>5</v>
      </c>
      <c r="O144" s="19" t="s">
        <v>7330</v>
      </c>
      <c r="P144" s="19" t="s">
        <v>7331</v>
      </c>
      <c r="Q144" s="19" t="s">
        <v>467</v>
      </c>
      <c r="R144" s="19" t="s">
        <v>7218</v>
      </c>
      <c r="T144" s="19" t="s">
        <v>7219</v>
      </c>
      <c r="U144" s="19" t="s">
        <v>7332</v>
      </c>
    </row>
    <row r="145" spans="1:71" s="19" customFormat="1" ht="13" x14ac:dyDescent="0.3">
      <c r="A145" s="19" t="s">
        <v>11798</v>
      </c>
      <c r="B145" s="19" t="s">
        <v>6816</v>
      </c>
      <c r="C145" s="19" t="s">
        <v>6238</v>
      </c>
      <c r="D145" s="21">
        <v>2022</v>
      </c>
      <c r="E145" s="19" t="s">
        <v>6237</v>
      </c>
      <c r="F145" s="19" t="s">
        <v>6241</v>
      </c>
      <c r="G145" s="26" t="s">
        <v>11945</v>
      </c>
      <c r="H145" s="19" t="s">
        <v>6239</v>
      </c>
      <c r="I145" s="19" t="s">
        <v>6240</v>
      </c>
      <c r="L145" s="22">
        <v>44645</v>
      </c>
      <c r="M145" s="19" t="s">
        <v>6242</v>
      </c>
      <c r="O145" s="19" t="s">
        <v>6243</v>
      </c>
    </row>
    <row r="146" spans="1:71" s="19" customFormat="1" ht="13" x14ac:dyDescent="0.3">
      <c r="A146" s="19" t="s">
        <v>11798</v>
      </c>
      <c r="B146" s="19" t="s">
        <v>11404</v>
      </c>
      <c r="C146" s="19" t="s">
        <v>10103</v>
      </c>
      <c r="D146" s="21" t="s">
        <v>7891</v>
      </c>
      <c r="E146" s="19" t="s">
        <v>10104</v>
      </c>
      <c r="F146" s="19" t="s">
        <v>10105</v>
      </c>
      <c r="V146" s="19" t="s">
        <v>7891</v>
      </c>
      <c r="W146" s="19" t="s">
        <v>10106</v>
      </c>
      <c r="X146" s="19" t="s">
        <v>7891</v>
      </c>
      <c r="Y146" s="19" t="s">
        <v>7891</v>
      </c>
      <c r="Z146" s="19" t="s">
        <v>7891</v>
      </c>
      <c r="AA146" s="19" t="s">
        <v>7891</v>
      </c>
      <c r="AB146" s="19" t="s">
        <v>10107</v>
      </c>
      <c r="AC146" s="19" t="s">
        <v>10108</v>
      </c>
      <c r="AD146" s="19" t="s">
        <v>7891</v>
      </c>
      <c r="AE146" s="19" t="s">
        <v>7891</v>
      </c>
      <c r="AF146" s="19" t="s">
        <v>7891</v>
      </c>
      <c r="AG146" s="19" t="s">
        <v>7891</v>
      </c>
      <c r="AH146" s="19" t="s">
        <v>7891</v>
      </c>
      <c r="AI146" s="19" t="s">
        <v>7891</v>
      </c>
      <c r="AJ146" s="19" t="s">
        <v>7891</v>
      </c>
      <c r="AK146" s="19" t="s">
        <v>7891</v>
      </c>
      <c r="AL146" s="19" t="s">
        <v>7891</v>
      </c>
      <c r="AM146" s="19" t="s">
        <v>7891</v>
      </c>
      <c r="AN146" s="19" t="s">
        <v>7891</v>
      </c>
      <c r="AO146" s="19" t="s">
        <v>7891</v>
      </c>
      <c r="AP146" s="19" t="s">
        <v>10109</v>
      </c>
      <c r="AQ146" s="19" t="s">
        <v>7891</v>
      </c>
      <c r="AR146" s="19" t="s">
        <v>7891</v>
      </c>
      <c r="AS146" s="19" t="s">
        <v>7891</v>
      </c>
      <c r="AT146" s="19" t="s">
        <v>7891</v>
      </c>
      <c r="AU146" s="19" t="s">
        <v>8331</v>
      </c>
      <c r="AV146" s="19">
        <v>2021</v>
      </c>
      <c r="AW146" s="19">
        <v>10</v>
      </c>
      <c r="AX146" s="19">
        <v>1</v>
      </c>
      <c r="AY146" s="19" t="s">
        <v>7891</v>
      </c>
      <c r="AZ146" s="19" t="s">
        <v>7891</v>
      </c>
      <c r="BA146" s="19" t="s">
        <v>7891</v>
      </c>
      <c r="BB146" s="19" t="s">
        <v>7891</v>
      </c>
      <c r="BC146" s="19">
        <v>143</v>
      </c>
      <c r="BD146" s="19">
        <v>150</v>
      </c>
      <c r="BE146" s="19" t="s">
        <v>7891</v>
      </c>
      <c r="BF146" s="19" t="s">
        <v>10110</v>
      </c>
      <c r="BG146" s="19" t="s">
        <v>7891</v>
      </c>
      <c r="BH146" s="19" t="s">
        <v>10046</v>
      </c>
      <c r="BI146" s="19" t="s">
        <v>7891</v>
      </c>
      <c r="BJ146" s="19" t="s">
        <v>7891</v>
      </c>
      <c r="BK146" s="19" t="s">
        <v>7891</v>
      </c>
      <c r="BL146" s="19" t="s">
        <v>7891</v>
      </c>
      <c r="BM146" s="19" t="s">
        <v>7891</v>
      </c>
      <c r="BN146" s="19">
        <v>33520636</v>
      </c>
      <c r="BO146" s="19" t="s">
        <v>7891</v>
      </c>
      <c r="BP146" s="19" t="s">
        <v>7891</v>
      </c>
      <c r="BQ146" s="19" t="s">
        <v>7891</v>
      </c>
      <c r="BR146" s="19" t="s">
        <v>7891</v>
      </c>
      <c r="BS146" s="19" t="s">
        <v>10111</v>
      </c>
    </row>
    <row r="147" spans="1:71" s="19" customFormat="1" ht="13" x14ac:dyDescent="0.3">
      <c r="A147" s="19" t="s">
        <v>11798</v>
      </c>
      <c r="B147" s="19" t="s">
        <v>6816</v>
      </c>
      <c r="C147" s="19" t="s">
        <v>5103</v>
      </c>
      <c r="D147" s="21">
        <v>2021</v>
      </c>
      <c r="E147" s="19" t="s">
        <v>5102</v>
      </c>
      <c r="F147" s="19" t="s">
        <v>5106</v>
      </c>
      <c r="H147" s="19" t="s">
        <v>5104</v>
      </c>
      <c r="I147" s="19" t="s">
        <v>5105</v>
      </c>
      <c r="L147" s="22">
        <v>44559</v>
      </c>
      <c r="O147" s="19" t="s">
        <v>5107</v>
      </c>
    </row>
    <row r="148" spans="1:71" s="19" customFormat="1" ht="13" x14ac:dyDescent="0.3">
      <c r="A148" s="19" t="s">
        <v>11798</v>
      </c>
      <c r="B148" s="19" t="s">
        <v>11404</v>
      </c>
      <c r="C148" s="19" t="s">
        <v>9521</v>
      </c>
      <c r="D148" s="21" t="s">
        <v>7891</v>
      </c>
      <c r="E148" s="19" t="s">
        <v>9522</v>
      </c>
      <c r="F148" s="19" t="s">
        <v>9523</v>
      </c>
      <c r="V148" s="19" t="s">
        <v>7891</v>
      </c>
      <c r="W148" s="19" t="s">
        <v>9524</v>
      </c>
      <c r="X148" s="19" t="s">
        <v>7891</v>
      </c>
      <c r="Y148" s="19" t="s">
        <v>7891</v>
      </c>
      <c r="Z148" s="19" t="s">
        <v>7891</v>
      </c>
      <c r="AA148" s="19" t="s">
        <v>7891</v>
      </c>
      <c r="AB148" s="19" t="s">
        <v>7891</v>
      </c>
      <c r="AC148" s="19" t="s">
        <v>9525</v>
      </c>
      <c r="AD148" s="19" t="s">
        <v>7891</v>
      </c>
      <c r="AE148" s="19" t="s">
        <v>7891</v>
      </c>
      <c r="AF148" s="19" t="s">
        <v>7891</v>
      </c>
      <c r="AG148" s="19" t="s">
        <v>7891</v>
      </c>
      <c r="AH148" s="19" t="s">
        <v>7891</v>
      </c>
      <c r="AI148" s="19" t="s">
        <v>7891</v>
      </c>
      <c r="AJ148" s="19" t="s">
        <v>7891</v>
      </c>
      <c r="AK148" s="19" t="s">
        <v>7891</v>
      </c>
      <c r="AL148" s="19" t="s">
        <v>7891</v>
      </c>
      <c r="AM148" s="19" t="s">
        <v>7891</v>
      </c>
      <c r="AN148" s="19" t="s">
        <v>7891</v>
      </c>
      <c r="AO148" s="19" t="s">
        <v>7891</v>
      </c>
      <c r="AP148" s="19" t="s">
        <v>7891</v>
      </c>
      <c r="AQ148" s="19" t="s">
        <v>9526</v>
      </c>
      <c r="AR148" s="19" t="s">
        <v>7891</v>
      </c>
      <c r="AS148" s="19" t="s">
        <v>7891</v>
      </c>
      <c r="AT148" s="19" t="s">
        <v>7891</v>
      </c>
      <c r="AU148" s="19" t="s">
        <v>8870</v>
      </c>
      <c r="AV148" s="19">
        <v>2021</v>
      </c>
      <c r="AW148" s="19">
        <v>11</v>
      </c>
      <c r="AX148" s="19">
        <v>7</v>
      </c>
      <c r="AY148" s="19" t="s">
        <v>7891</v>
      </c>
      <c r="AZ148" s="19" t="s">
        <v>7891</v>
      </c>
      <c r="BA148" s="19" t="s">
        <v>7891</v>
      </c>
      <c r="BB148" s="19" t="s">
        <v>7891</v>
      </c>
      <c r="BC148" s="19" t="s">
        <v>7891</v>
      </c>
      <c r="BD148" s="19" t="s">
        <v>7891</v>
      </c>
      <c r="BE148" s="19">
        <v>963</v>
      </c>
      <c r="BF148" s="19" t="s">
        <v>9527</v>
      </c>
      <c r="BG148" s="19" t="s">
        <v>7891</v>
      </c>
      <c r="BH148" s="19" t="s">
        <v>7891</v>
      </c>
      <c r="BI148" s="19" t="s">
        <v>7891</v>
      </c>
      <c r="BJ148" s="19" t="s">
        <v>7891</v>
      </c>
      <c r="BK148" s="19" t="s">
        <v>7891</v>
      </c>
      <c r="BL148" s="19" t="s">
        <v>7891</v>
      </c>
      <c r="BM148" s="19" t="s">
        <v>7891</v>
      </c>
      <c r="BN148" s="19">
        <v>34208829</v>
      </c>
      <c r="BO148" s="19" t="s">
        <v>7891</v>
      </c>
      <c r="BP148" s="19" t="s">
        <v>7891</v>
      </c>
      <c r="BQ148" s="19" t="s">
        <v>7891</v>
      </c>
      <c r="BR148" s="19" t="s">
        <v>7891</v>
      </c>
      <c r="BS148" s="19" t="s">
        <v>9528</v>
      </c>
    </row>
    <row r="149" spans="1:71" s="19" customFormat="1" ht="13" x14ac:dyDescent="0.3">
      <c r="A149" s="19" t="s">
        <v>11798</v>
      </c>
      <c r="B149" s="19" t="s">
        <v>6816</v>
      </c>
      <c r="C149" s="19" t="s">
        <v>4584</v>
      </c>
      <c r="D149" s="21">
        <v>2021</v>
      </c>
      <c r="E149" s="19" t="s">
        <v>4583</v>
      </c>
      <c r="F149" s="19" t="s">
        <v>4587</v>
      </c>
      <c r="H149" s="19" t="s">
        <v>4585</v>
      </c>
      <c r="I149" s="19" t="s">
        <v>4586</v>
      </c>
      <c r="L149" s="22">
        <v>44452</v>
      </c>
      <c r="M149" s="19" t="s">
        <v>4588</v>
      </c>
      <c r="O149" s="19" t="s">
        <v>4589</v>
      </c>
    </row>
    <row r="150" spans="1:71" s="19" customFormat="1" ht="13" x14ac:dyDescent="0.3">
      <c r="A150" s="19" t="s">
        <v>11798</v>
      </c>
      <c r="B150" s="19" t="s">
        <v>6816</v>
      </c>
      <c r="C150" s="19" t="s">
        <v>6635</v>
      </c>
      <c r="D150" s="21">
        <v>2022</v>
      </c>
      <c r="E150" s="19" t="s">
        <v>6634</v>
      </c>
      <c r="F150" s="19" t="s">
        <v>4618</v>
      </c>
      <c r="H150" s="19" t="s">
        <v>6636</v>
      </c>
      <c r="I150" s="19" t="s">
        <v>6637</v>
      </c>
      <c r="L150" s="22">
        <v>44673</v>
      </c>
      <c r="O150" s="19" t="s">
        <v>6638</v>
      </c>
    </row>
    <row r="151" spans="1:71" s="19" customFormat="1" ht="13" x14ac:dyDescent="0.3">
      <c r="A151" s="19" t="s">
        <v>11798</v>
      </c>
      <c r="B151" s="19" t="s">
        <v>11410</v>
      </c>
      <c r="C151" s="19" t="s">
        <v>10265</v>
      </c>
      <c r="D151" s="21" t="s">
        <v>7891</v>
      </c>
      <c r="E151" s="19" t="s">
        <v>10266</v>
      </c>
      <c r="F151" s="19" t="s">
        <v>9349</v>
      </c>
      <c r="G151" s="26" t="s">
        <v>11946</v>
      </c>
      <c r="V151" s="19" t="s">
        <v>7891</v>
      </c>
      <c r="W151" s="19" t="s">
        <v>10267</v>
      </c>
      <c r="X151" s="19" t="s">
        <v>7891</v>
      </c>
      <c r="Y151" s="19" t="s">
        <v>7891</v>
      </c>
      <c r="Z151" s="19" t="s">
        <v>7891</v>
      </c>
      <c r="AA151" s="19" t="s">
        <v>7891</v>
      </c>
      <c r="AB151" s="19" t="s">
        <v>10268</v>
      </c>
      <c r="AC151" s="19" t="s">
        <v>10269</v>
      </c>
      <c r="AD151" s="19" t="s">
        <v>7891</v>
      </c>
      <c r="AE151" s="19" t="s">
        <v>7891</v>
      </c>
      <c r="AF151" s="19" t="s">
        <v>7891</v>
      </c>
      <c r="AG151" s="19" t="s">
        <v>7891</v>
      </c>
      <c r="AH151" s="19" t="s">
        <v>7891</v>
      </c>
      <c r="AI151" s="19" t="s">
        <v>7891</v>
      </c>
      <c r="AJ151" s="19" t="s">
        <v>7891</v>
      </c>
      <c r="AK151" s="19" t="s">
        <v>7891</v>
      </c>
      <c r="AL151" s="19" t="s">
        <v>7891</v>
      </c>
      <c r="AM151" s="19" t="s">
        <v>7891</v>
      </c>
      <c r="AN151" s="19" t="s">
        <v>7891</v>
      </c>
      <c r="AO151" s="19" t="s">
        <v>7891</v>
      </c>
      <c r="AP151" s="19" t="s">
        <v>9352</v>
      </c>
      <c r="AQ151" s="19" t="s">
        <v>9353</v>
      </c>
      <c r="AR151" s="19" t="s">
        <v>7891</v>
      </c>
      <c r="AS151" s="19" t="s">
        <v>7891</v>
      </c>
      <c r="AT151" s="19" t="s">
        <v>7891</v>
      </c>
      <c r="AU151" s="19" t="s">
        <v>8621</v>
      </c>
      <c r="AV151" s="19">
        <v>2022</v>
      </c>
      <c r="AW151" s="19">
        <v>67</v>
      </c>
      <c r="AX151" s="19">
        <v>1</v>
      </c>
      <c r="AY151" s="19" t="s">
        <v>7891</v>
      </c>
      <c r="AZ151" s="19" t="s">
        <v>7891</v>
      </c>
      <c r="BA151" s="19" t="s">
        <v>7891</v>
      </c>
      <c r="BB151" s="19" t="s">
        <v>7891</v>
      </c>
      <c r="BC151" s="19">
        <v>26</v>
      </c>
      <c r="BD151" s="19">
        <v>38</v>
      </c>
      <c r="BE151" s="19">
        <v>706743721992677</v>
      </c>
      <c r="BF151" s="19" t="s">
        <v>10270</v>
      </c>
      <c r="BG151" s="19" t="s">
        <v>7891</v>
      </c>
      <c r="BH151" s="19" t="s">
        <v>10231</v>
      </c>
      <c r="BI151" s="19" t="s">
        <v>7891</v>
      </c>
      <c r="BJ151" s="19" t="s">
        <v>7891</v>
      </c>
      <c r="BK151" s="19" t="s">
        <v>7891</v>
      </c>
      <c r="BL151" s="19" t="s">
        <v>7891</v>
      </c>
      <c r="BM151" s="19" t="s">
        <v>7891</v>
      </c>
      <c r="BN151" s="19">
        <v>33576244</v>
      </c>
      <c r="BO151" s="19" t="s">
        <v>7891</v>
      </c>
      <c r="BP151" s="19" t="s">
        <v>7891</v>
      </c>
      <c r="BQ151" s="19" t="s">
        <v>7891</v>
      </c>
      <c r="BR151" s="19" t="s">
        <v>7891</v>
      </c>
      <c r="BS151" s="19" t="s">
        <v>10271</v>
      </c>
    </row>
    <row r="152" spans="1:71" s="19" customFormat="1" ht="13" x14ac:dyDescent="0.3">
      <c r="A152" s="19" t="s">
        <v>11798</v>
      </c>
      <c r="B152" s="19" t="s">
        <v>1827</v>
      </c>
      <c r="C152" s="19" t="s">
        <v>1015</v>
      </c>
      <c r="D152" s="20" t="str">
        <f>"2022"</f>
        <v>2022</v>
      </c>
      <c r="E152" s="19" t="s">
        <v>1014</v>
      </c>
      <c r="F152" s="19" t="s">
        <v>1016</v>
      </c>
      <c r="G152" s="19" t="s">
        <v>1020</v>
      </c>
      <c r="H152" s="19" t="str">
        <f>"02275910"</f>
        <v>02275910</v>
      </c>
      <c r="J152" s="19" t="str">
        <f>"2022"</f>
        <v>2022</v>
      </c>
      <c r="K152" s="19">
        <v>43</v>
      </c>
      <c r="L152" s="19">
        <v>2</v>
      </c>
      <c r="M152" s="19">
        <v>90</v>
      </c>
      <c r="N152" s="19">
        <v>8</v>
      </c>
      <c r="O152" s="19">
        <v>155539010</v>
      </c>
      <c r="P152" s="19" t="s">
        <v>1017</v>
      </c>
      <c r="Q152" s="19" t="s">
        <v>1018</v>
      </c>
      <c r="R152" s="19" t="s">
        <v>498</v>
      </c>
      <c r="S152" s="19" t="s">
        <v>1019</v>
      </c>
      <c r="V152" s="19" t="s">
        <v>1021</v>
      </c>
    </row>
    <row r="153" spans="1:71" s="19" customFormat="1" ht="13" x14ac:dyDescent="0.3">
      <c r="A153" s="19" t="s">
        <v>11798</v>
      </c>
      <c r="B153" s="19" t="s">
        <v>437</v>
      </c>
      <c r="C153" s="19" t="s">
        <v>425</v>
      </c>
      <c r="D153" s="23" t="s">
        <v>23</v>
      </c>
      <c r="E153" s="19" t="s">
        <v>423</v>
      </c>
      <c r="F153" s="19" t="s">
        <v>430</v>
      </c>
      <c r="G153" s="19" t="s">
        <v>424</v>
      </c>
      <c r="I153" s="19" t="s">
        <v>426</v>
      </c>
      <c r="J153" s="19" t="s">
        <v>427</v>
      </c>
      <c r="K153" s="19" t="s">
        <v>14</v>
      </c>
      <c r="N153" s="19" t="s">
        <v>428</v>
      </c>
      <c r="O153" s="19" t="s">
        <v>89</v>
      </c>
      <c r="P153" s="19" t="s">
        <v>18</v>
      </c>
      <c r="Q153" s="19" t="s">
        <v>18</v>
      </c>
      <c r="R153" s="19" t="s">
        <v>429</v>
      </c>
      <c r="S153" s="19" t="s">
        <v>121</v>
      </c>
      <c r="T153" s="19" t="s">
        <v>241</v>
      </c>
      <c r="V153" s="19" t="s">
        <v>23</v>
      </c>
      <c r="W153" s="19" t="s">
        <v>431</v>
      </c>
      <c r="X153" s="19" t="s">
        <v>432</v>
      </c>
      <c r="Z153" s="19" t="s">
        <v>433</v>
      </c>
      <c r="AA153" s="19" t="s">
        <v>434</v>
      </c>
      <c r="AB153" s="19" t="s">
        <v>435</v>
      </c>
      <c r="AD153" s="19" t="s">
        <v>436</v>
      </c>
      <c r="AE153" s="19" t="s">
        <v>30</v>
      </c>
    </row>
    <row r="154" spans="1:71" s="19" customFormat="1" ht="13" x14ac:dyDescent="0.3">
      <c r="A154" s="19" t="s">
        <v>11798</v>
      </c>
      <c r="B154" s="19" t="s">
        <v>11404</v>
      </c>
      <c r="C154" s="19" t="s">
        <v>11281</v>
      </c>
      <c r="D154" s="21" t="s">
        <v>7891</v>
      </c>
      <c r="E154" s="19" t="s">
        <v>11282</v>
      </c>
      <c r="F154" s="19" t="s">
        <v>11283</v>
      </c>
      <c r="V154" s="19" t="s">
        <v>7891</v>
      </c>
      <c r="W154" s="19" t="s">
        <v>11284</v>
      </c>
      <c r="X154" s="19" t="s">
        <v>7891</v>
      </c>
      <c r="Y154" s="19" t="s">
        <v>7891</v>
      </c>
      <c r="Z154" s="19" t="s">
        <v>7891</v>
      </c>
      <c r="AA154" s="19" t="s">
        <v>7891</v>
      </c>
      <c r="AB154" s="19" t="s">
        <v>7891</v>
      </c>
      <c r="AC154" s="19" t="s">
        <v>7891</v>
      </c>
      <c r="AD154" s="19" t="s">
        <v>7891</v>
      </c>
      <c r="AE154" s="19" t="s">
        <v>7891</v>
      </c>
      <c r="AF154" s="19" t="s">
        <v>7891</v>
      </c>
      <c r="AG154" s="19" t="s">
        <v>7891</v>
      </c>
      <c r="AH154" s="19" t="s">
        <v>7891</v>
      </c>
      <c r="AI154" s="19" t="s">
        <v>7891</v>
      </c>
      <c r="AJ154" s="19" t="s">
        <v>7891</v>
      </c>
      <c r="AK154" s="19" t="s">
        <v>7891</v>
      </c>
      <c r="AL154" s="19" t="s">
        <v>7891</v>
      </c>
      <c r="AM154" s="19" t="s">
        <v>7891</v>
      </c>
      <c r="AN154" s="19" t="s">
        <v>7891</v>
      </c>
      <c r="AO154" s="19" t="s">
        <v>7891</v>
      </c>
      <c r="AP154" s="19" t="s">
        <v>11285</v>
      </c>
      <c r="AQ154" s="19" t="s">
        <v>7891</v>
      </c>
      <c r="AR154" s="19" t="s">
        <v>7891</v>
      </c>
      <c r="AS154" s="19" t="s">
        <v>7891</v>
      </c>
      <c r="AT154" s="19" t="s">
        <v>7891</v>
      </c>
      <c r="AU154" s="19" t="s">
        <v>7891</v>
      </c>
      <c r="AV154" s="19">
        <v>2020</v>
      </c>
      <c r="AW154" s="19" t="s">
        <v>7891</v>
      </c>
      <c r="AX154" s="19">
        <v>37</v>
      </c>
      <c r="AY154" s="19" t="s">
        <v>7891</v>
      </c>
      <c r="AZ154" s="19" t="s">
        <v>7891</v>
      </c>
      <c r="BA154" s="19" t="s">
        <v>7891</v>
      </c>
      <c r="BB154" s="19" t="s">
        <v>7891</v>
      </c>
      <c r="BC154" s="19" t="s">
        <v>7891</v>
      </c>
      <c r="BD154" s="19" t="s">
        <v>7891</v>
      </c>
      <c r="BE154" s="19">
        <v>6936</v>
      </c>
      <c r="BF154" s="19" t="s">
        <v>11286</v>
      </c>
      <c r="BG154" s="19" t="s">
        <v>7891</v>
      </c>
      <c r="BH154" s="19" t="s">
        <v>7891</v>
      </c>
      <c r="BI154" s="19" t="s">
        <v>7891</v>
      </c>
      <c r="BJ154" s="19" t="s">
        <v>7891</v>
      </c>
      <c r="BK154" s="19" t="s">
        <v>7891</v>
      </c>
      <c r="BL154" s="19" t="s">
        <v>7891</v>
      </c>
      <c r="BM154" s="19" t="s">
        <v>7891</v>
      </c>
      <c r="BN154" s="19" t="s">
        <v>7891</v>
      </c>
      <c r="BO154" s="19" t="s">
        <v>7891</v>
      </c>
      <c r="BP154" s="19" t="s">
        <v>7891</v>
      </c>
      <c r="BQ154" s="19" t="s">
        <v>7891</v>
      </c>
      <c r="BR154" s="19" t="s">
        <v>7891</v>
      </c>
      <c r="BS154" s="19" t="s">
        <v>11287</v>
      </c>
    </row>
    <row r="155" spans="1:71" s="19" customFormat="1" ht="13" x14ac:dyDescent="0.3">
      <c r="A155" s="19" t="s">
        <v>11798</v>
      </c>
      <c r="B155" s="19" t="s">
        <v>7072</v>
      </c>
      <c r="C155" s="19" t="s">
        <v>6988</v>
      </c>
      <c r="D155" s="21">
        <v>2021</v>
      </c>
      <c r="E155" s="19" t="s">
        <v>6987</v>
      </c>
      <c r="F155" s="19" t="s">
        <v>5356</v>
      </c>
      <c r="G155" s="26" t="s">
        <v>11947</v>
      </c>
      <c r="H155" s="19" t="s">
        <v>6989</v>
      </c>
      <c r="I155" s="19" t="s">
        <v>6990</v>
      </c>
      <c r="L155" s="22">
        <v>44454</v>
      </c>
      <c r="M155" s="19" t="s">
        <v>6991</v>
      </c>
      <c r="O155" s="19" t="s">
        <v>6992</v>
      </c>
    </row>
    <row r="156" spans="1:71" s="19" customFormat="1" ht="13" x14ac:dyDescent="0.3">
      <c r="A156" s="19" t="s">
        <v>11798</v>
      </c>
      <c r="B156" s="19" t="s">
        <v>6816</v>
      </c>
      <c r="C156" s="19" t="s">
        <v>4724</v>
      </c>
      <c r="D156" s="21">
        <v>2021</v>
      </c>
      <c r="E156" s="19" t="s">
        <v>4723</v>
      </c>
      <c r="F156" s="19" t="s">
        <v>4727</v>
      </c>
      <c r="H156" s="19" t="s">
        <v>4725</v>
      </c>
      <c r="I156" s="19" t="s">
        <v>4726</v>
      </c>
      <c r="L156" s="22">
        <v>44366</v>
      </c>
      <c r="O156" s="19" t="s">
        <v>4728</v>
      </c>
    </row>
    <row r="157" spans="1:71" s="19" customFormat="1" ht="13" x14ac:dyDescent="0.3">
      <c r="A157" s="19" t="s">
        <v>11798</v>
      </c>
      <c r="B157" s="19" t="s">
        <v>7212</v>
      </c>
      <c r="C157" s="19" t="s">
        <v>6567</v>
      </c>
      <c r="D157" s="21">
        <v>2022</v>
      </c>
      <c r="E157" s="19" t="s">
        <v>6566</v>
      </c>
      <c r="F157" s="19" t="s">
        <v>6348</v>
      </c>
      <c r="G157" s="26" t="s">
        <v>11982</v>
      </c>
      <c r="H157" s="19" t="s">
        <v>6568</v>
      </c>
      <c r="I157" s="19" t="s">
        <v>6569</v>
      </c>
      <c r="L157" s="22">
        <v>44700</v>
      </c>
      <c r="O157" s="19" t="s">
        <v>6570</v>
      </c>
    </row>
    <row r="158" spans="1:71" s="19" customFormat="1" ht="13" x14ac:dyDescent="0.3">
      <c r="A158" s="19" t="s">
        <v>11798</v>
      </c>
      <c r="B158" s="19" t="s">
        <v>7072</v>
      </c>
      <c r="C158" s="19" t="s">
        <v>7034</v>
      </c>
      <c r="D158" s="21">
        <v>2020</v>
      </c>
      <c r="E158" s="19" t="s">
        <v>7033</v>
      </c>
      <c r="F158" s="19" t="s">
        <v>4240</v>
      </c>
      <c r="H158" s="19" t="s">
        <v>7035</v>
      </c>
      <c r="I158" s="19" t="s">
        <v>4659</v>
      </c>
      <c r="L158" s="22">
        <v>44181</v>
      </c>
      <c r="M158" s="19" t="s">
        <v>7036</v>
      </c>
      <c r="O158" s="19" t="s">
        <v>7037</v>
      </c>
    </row>
    <row r="159" spans="1:71" s="19" customFormat="1" ht="13" x14ac:dyDescent="0.3">
      <c r="A159" s="19" t="s">
        <v>11798</v>
      </c>
      <c r="B159" s="19" t="s">
        <v>6816</v>
      </c>
      <c r="C159" s="19" t="s">
        <v>4896</v>
      </c>
      <c r="D159" s="21">
        <v>2021</v>
      </c>
      <c r="E159" s="19" t="s">
        <v>4895</v>
      </c>
      <c r="F159" s="19" t="s">
        <v>4756</v>
      </c>
      <c r="H159" s="19" t="s">
        <v>4897</v>
      </c>
      <c r="I159" s="19" t="s">
        <v>4703</v>
      </c>
      <c r="L159" s="22">
        <v>44330</v>
      </c>
      <c r="O159" s="19" t="s">
        <v>4898</v>
      </c>
    </row>
    <row r="160" spans="1:71" s="19" customFormat="1" ht="13" x14ac:dyDescent="0.3">
      <c r="A160" s="19" t="s">
        <v>11798</v>
      </c>
      <c r="B160" s="19" t="s">
        <v>7212</v>
      </c>
      <c r="C160" s="19" t="s">
        <v>7207</v>
      </c>
      <c r="D160" s="21">
        <v>2021</v>
      </c>
      <c r="E160" s="19" t="s">
        <v>7206</v>
      </c>
      <c r="F160" s="19" t="s">
        <v>7210</v>
      </c>
      <c r="H160" s="19" t="s">
        <v>7208</v>
      </c>
      <c r="I160" s="19" t="s">
        <v>7209</v>
      </c>
      <c r="L160" s="22">
        <v>44323</v>
      </c>
      <c r="O160" s="19" t="s">
        <v>7211</v>
      </c>
    </row>
    <row r="161" spans="1:71" s="19" customFormat="1" ht="13" x14ac:dyDescent="0.3">
      <c r="A161" s="19" t="s">
        <v>11798</v>
      </c>
      <c r="B161" s="19" t="s">
        <v>6816</v>
      </c>
      <c r="C161" s="19" t="s">
        <v>4730</v>
      </c>
      <c r="D161" s="21">
        <v>2021</v>
      </c>
      <c r="E161" s="19" t="s">
        <v>4729</v>
      </c>
      <c r="F161" s="19" t="s">
        <v>4409</v>
      </c>
      <c r="G161" s="26" t="s">
        <v>11875</v>
      </c>
      <c r="H161" s="19" t="s">
        <v>4731</v>
      </c>
      <c r="I161" s="19" t="s">
        <v>4732</v>
      </c>
      <c r="L161" s="22">
        <v>44364</v>
      </c>
      <c r="O161" s="19" t="s">
        <v>725</v>
      </c>
    </row>
    <row r="162" spans="1:71" s="19" customFormat="1" ht="13" x14ac:dyDescent="0.3">
      <c r="A162" s="19" t="s">
        <v>11798</v>
      </c>
      <c r="B162" s="19" t="s">
        <v>1827</v>
      </c>
      <c r="C162" s="19" t="s">
        <v>1348</v>
      </c>
      <c r="D162" s="20">
        <v>2021</v>
      </c>
      <c r="E162" s="19" t="s">
        <v>1347</v>
      </c>
      <c r="F162" s="19" t="s">
        <v>154</v>
      </c>
      <c r="G162" s="19" t="s">
        <v>1350</v>
      </c>
      <c r="H162" s="19" t="str">
        <f>"1054139X"</f>
        <v>1054139X</v>
      </c>
      <c r="J162" s="19" t="str">
        <f>"Jun2021"</f>
        <v>Jun2021</v>
      </c>
      <c r="K162" s="19">
        <v>68</v>
      </c>
      <c r="L162" s="19">
        <v>6</v>
      </c>
      <c r="M162" s="19">
        <v>1104</v>
      </c>
      <c r="N162" s="19">
        <v>8</v>
      </c>
      <c r="O162" s="19">
        <v>150229201</v>
      </c>
      <c r="P162" s="19" t="s">
        <v>151</v>
      </c>
      <c r="Q162" s="19" t="s">
        <v>449</v>
      </c>
      <c r="R162" s="19" t="s">
        <v>442</v>
      </c>
      <c r="S162" s="19" t="s">
        <v>1349</v>
      </c>
      <c r="V162" s="19" t="s">
        <v>1351</v>
      </c>
    </row>
    <row r="163" spans="1:71" s="19" customFormat="1" ht="13" x14ac:dyDescent="0.3">
      <c r="A163" s="19" t="s">
        <v>11798</v>
      </c>
      <c r="B163" s="19" t="s">
        <v>3856</v>
      </c>
      <c r="C163" s="19" t="s">
        <v>944</v>
      </c>
      <c r="D163" s="21">
        <v>2021</v>
      </c>
      <c r="E163" s="19" t="s">
        <v>2812</v>
      </c>
      <c r="F163" s="19" t="s">
        <v>2813</v>
      </c>
      <c r="G163" s="19" t="s">
        <v>2815</v>
      </c>
      <c r="H163" s="19" t="str">
        <f>"09621067"</f>
        <v>09621067</v>
      </c>
      <c r="J163" s="19" t="str">
        <f>"20210713"</f>
        <v>20210713</v>
      </c>
      <c r="O163" s="19" t="s">
        <v>2814</v>
      </c>
      <c r="P163" s="19" t="s">
        <v>946</v>
      </c>
      <c r="Q163" s="19" t="s">
        <v>2053</v>
      </c>
      <c r="R163" s="19" t="s">
        <v>2054</v>
      </c>
      <c r="S163" s="19" t="s">
        <v>2055</v>
      </c>
      <c r="U163" s="19" t="s">
        <v>2815</v>
      </c>
      <c r="V163" s="19" t="s">
        <v>2816</v>
      </c>
    </row>
    <row r="164" spans="1:71" s="19" customFormat="1" ht="13" x14ac:dyDescent="0.3">
      <c r="A164" s="19" t="s">
        <v>11798</v>
      </c>
      <c r="B164" s="19" t="s">
        <v>3856</v>
      </c>
      <c r="C164" s="19" t="s">
        <v>3103</v>
      </c>
      <c r="D164" s="21">
        <v>2021</v>
      </c>
      <c r="E164" s="19" t="s">
        <v>3102</v>
      </c>
      <c r="F164" s="19" t="s">
        <v>383</v>
      </c>
      <c r="G164" s="19" t="s">
        <v>3106</v>
      </c>
      <c r="H164" s="19" t="str">
        <f>"10188827"</f>
        <v>10188827</v>
      </c>
      <c r="J164" s="19" t="str">
        <f>"20210422"</f>
        <v>20210422</v>
      </c>
      <c r="O164" s="19" t="s">
        <v>3104</v>
      </c>
      <c r="P164" s="19" t="s">
        <v>3105</v>
      </c>
      <c r="Q164" s="19" t="s">
        <v>2108</v>
      </c>
      <c r="R164" s="19" t="s">
        <v>2054</v>
      </c>
      <c r="S164" s="19" t="s">
        <v>2055</v>
      </c>
      <c r="U164" s="19" t="s">
        <v>3106</v>
      </c>
      <c r="V164" s="19" t="s">
        <v>3107</v>
      </c>
    </row>
    <row r="165" spans="1:71" s="19" customFormat="1" ht="13" x14ac:dyDescent="0.3">
      <c r="A165" s="19" t="s">
        <v>11798</v>
      </c>
      <c r="B165" s="19" t="s">
        <v>3856</v>
      </c>
      <c r="C165" s="19" t="s">
        <v>1581</v>
      </c>
      <c r="D165" s="21">
        <v>2020</v>
      </c>
      <c r="E165" s="19" t="s">
        <v>1580</v>
      </c>
      <c r="F165" s="19" t="s">
        <v>3492</v>
      </c>
      <c r="G165" s="19" t="s">
        <v>3571</v>
      </c>
      <c r="H165" s="19" t="str">
        <f>"01907409"</f>
        <v>01907409</v>
      </c>
      <c r="J165" s="19" t="str">
        <f>"20201101"</f>
        <v>20201101</v>
      </c>
      <c r="K165" s="19">
        <v>118</v>
      </c>
      <c r="O165" s="19" t="s">
        <v>3569</v>
      </c>
      <c r="P165" s="19" t="s">
        <v>1582</v>
      </c>
      <c r="Q165" s="19" t="s">
        <v>2124</v>
      </c>
      <c r="R165" s="19" t="s">
        <v>1495</v>
      </c>
      <c r="S165" s="19" t="s">
        <v>3570</v>
      </c>
      <c r="U165" s="19" t="s">
        <v>3571</v>
      </c>
      <c r="V165" s="19" t="s">
        <v>3572</v>
      </c>
    </row>
    <row r="166" spans="1:71" s="19" customFormat="1" ht="13" x14ac:dyDescent="0.3">
      <c r="A166" s="19" t="s">
        <v>11798</v>
      </c>
      <c r="B166" s="19" t="s">
        <v>11404</v>
      </c>
      <c r="C166" s="19" t="s">
        <v>8883</v>
      </c>
      <c r="D166" s="21" t="s">
        <v>7891</v>
      </c>
      <c r="E166" s="19" t="s">
        <v>8884</v>
      </c>
      <c r="F166" s="19" t="s">
        <v>8885</v>
      </c>
      <c r="G166" s="26" t="s">
        <v>11874</v>
      </c>
      <c r="V166" s="19" t="s">
        <v>7891</v>
      </c>
      <c r="W166" s="19" t="s">
        <v>8886</v>
      </c>
      <c r="X166" s="19" t="s">
        <v>7891</v>
      </c>
      <c r="Y166" s="19" t="s">
        <v>7891</v>
      </c>
      <c r="Z166" s="19" t="s">
        <v>7891</v>
      </c>
      <c r="AA166" s="19" t="s">
        <v>7891</v>
      </c>
      <c r="AB166" s="19" t="s">
        <v>7891</v>
      </c>
      <c r="AC166" s="19" t="s">
        <v>8887</v>
      </c>
      <c r="AD166" s="19" t="s">
        <v>7891</v>
      </c>
      <c r="AE166" s="19" t="s">
        <v>7891</v>
      </c>
      <c r="AF166" s="19" t="s">
        <v>7891</v>
      </c>
      <c r="AG166" s="19" t="s">
        <v>7891</v>
      </c>
      <c r="AH166" s="19" t="s">
        <v>7891</v>
      </c>
      <c r="AI166" s="19" t="s">
        <v>7891</v>
      </c>
      <c r="AJ166" s="19" t="s">
        <v>7891</v>
      </c>
      <c r="AK166" s="19" t="s">
        <v>7891</v>
      </c>
      <c r="AL166" s="19" t="s">
        <v>7891</v>
      </c>
      <c r="AM166" s="19" t="s">
        <v>7891</v>
      </c>
      <c r="AN166" s="19" t="s">
        <v>7891</v>
      </c>
      <c r="AO166" s="19" t="s">
        <v>7891</v>
      </c>
      <c r="AP166" s="19" t="s">
        <v>8888</v>
      </c>
      <c r="AQ166" s="19" t="s">
        <v>8889</v>
      </c>
      <c r="AR166" s="19" t="s">
        <v>7891</v>
      </c>
      <c r="AS166" s="19" t="s">
        <v>7891</v>
      </c>
      <c r="AT166" s="19" t="s">
        <v>7891</v>
      </c>
      <c r="AU166" s="19" t="s">
        <v>7924</v>
      </c>
      <c r="AV166" s="19">
        <v>2021</v>
      </c>
      <c r="AW166" s="19">
        <v>144</v>
      </c>
      <c r="AX166" s="19" t="s">
        <v>7891</v>
      </c>
      <c r="AY166" s="19" t="s">
        <v>7891</v>
      </c>
      <c r="AZ166" s="19" t="s">
        <v>7891</v>
      </c>
      <c r="BA166" s="19" t="s">
        <v>7891</v>
      </c>
      <c r="BB166" s="19" t="s">
        <v>7891</v>
      </c>
      <c r="BC166" s="19">
        <v>448</v>
      </c>
      <c r="BD166" s="19">
        <v>454</v>
      </c>
      <c r="BE166" s="19" t="s">
        <v>7891</v>
      </c>
      <c r="BF166" s="19" t="s">
        <v>8890</v>
      </c>
      <c r="BG166" s="19" t="s">
        <v>7891</v>
      </c>
      <c r="BH166" s="19" t="s">
        <v>7925</v>
      </c>
      <c r="BI166" s="19" t="s">
        <v>7891</v>
      </c>
      <c r="BJ166" s="19" t="s">
        <v>7891</v>
      </c>
      <c r="BK166" s="19" t="s">
        <v>7891</v>
      </c>
      <c r="BL166" s="19" t="s">
        <v>7891</v>
      </c>
      <c r="BM166" s="19" t="s">
        <v>7891</v>
      </c>
      <c r="BN166" s="19">
        <v>34752941</v>
      </c>
      <c r="BO166" s="19" t="s">
        <v>7891</v>
      </c>
      <c r="BP166" s="19" t="s">
        <v>7891</v>
      </c>
      <c r="BQ166" s="19" t="s">
        <v>7891</v>
      </c>
      <c r="BR166" s="19" t="s">
        <v>7891</v>
      </c>
      <c r="BS166" s="19" t="s">
        <v>8891</v>
      </c>
    </row>
    <row r="167" spans="1:71" s="19" customFormat="1" ht="13" x14ac:dyDescent="0.3">
      <c r="A167" s="19" t="s">
        <v>11798</v>
      </c>
      <c r="B167" s="19" t="s">
        <v>11404</v>
      </c>
      <c r="C167" s="19" t="s">
        <v>8883</v>
      </c>
      <c r="D167" s="21" t="s">
        <v>7891</v>
      </c>
      <c r="E167" s="19" t="s">
        <v>9096</v>
      </c>
      <c r="F167" s="19" t="s">
        <v>9097</v>
      </c>
      <c r="V167" s="19" t="s">
        <v>7891</v>
      </c>
      <c r="W167" s="19" t="s">
        <v>9098</v>
      </c>
      <c r="X167" s="19" t="s">
        <v>7891</v>
      </c>
      <c r="Y167" s="19" t="s">
        <v>7891</v>
      </c>
      <c r="Z167" s="19" t="s">
        <v>7891</v>
      </c>
      <c r="AA167" s="19" t="s">
        <v>7891</v>
      </c>
      <c r="AB167" s="19" t="s">
        <v>7891</v>
      </c>
      <c r="AC167" s="19" t="s">
        <v>9099</v>
      </c>
      <c r="AD167" s="19" t="s">
        <v>7891</v>
      </c>
      <c r="AE167" s="19" t="s">
        <v>7891</v>
      </c>
      <c r="AF167" s="19" t="s">
        <v>7891</v>
      </c>
      <c r="AG167" s="19" t="s">
        <v>7891</v>
      </c>
      <c r="AH167" s="19" t="s">
        <v>7891</v>
      </c>
      <c r="AI167" s="19" t="s">
        <v>7891</v>
      </c>
      <c r="AJ167" s="19" t="s">
        <v>7891</v>
      </c>
      <c r="AK167" s="19" t="s">
        <v>7891</v>
      </c>
      <c r="AL167" s="19" t="s">
        <v>7891</v>
      </c>
      <c r="AM167" s="19" t="s">
        <v>7891</v>
      </c>
      <c r="AN167" s="19" t="s">
        <v>7891</v>
      </c>
      <c r="AO167" s="19" t="s">
        <v>7891</v>
      </c>
      <c r="AP167" s="19" t="s">
        <v>9100</v>
      </c>
      <c r="AQ167" s="19" t="s">
        <v>9101</v>
      </c>
      <c r="AR167" s="19" t="s">
        <v>7891</v>
      </c>
      <c r="AS167" s="19" t="s">
        <v>7891</v>
      </c>
      <c r="AT167" s="19" t="s">
        <v>7891</v>
      </c>
      <c r="AU167" s="19" t="s">
        <v>8331</v>
      </c>
      <c r="AV167" s="19">
        <v>2022</v>
      </c>
      <c r="AW167" s="19">
        <v>37</v>
      </c>
      <c r="AX167" s="19">
        <v>2</v>
      </c>
      <c r="AY167" s="19" t="s">
        <v>7891</v>
      </c>
      <c r="AZ167" s="19" t="s">
        <v>7891</v>
      </c>
      <c r="BA167" s="19" t="s">
        <v>7891</v>
      </c>
      <c r="BB167" s="19" t="s">
        <v>7891</v>
      </c>
      <c r="BC167" s="19" t="s">
        <v>7891</v>
      </c>
      <c r="BD167" s="19" t="s">
        <v>7891</v>
      </c>
      <c r="BE167" s="19" t="s">
        <v>9102</v>
      </c>
      <c r="BF167" s="19" t="s">
        <v>9103</v>
      </c>
      <c r="BG167" s="19" t="s">
        <v>7891</v>
      </c>
      <c r="BH167" s="19" t="s">
        <v>9007</v>
      </c>
      <c r="BI167" s="19" t="s">
        <v>7891</v>
      </c>
      <c r="BJ167" s="19" t="s">
        <v>7891</v>
      </c>
      <c r="BK167" s="19" t="s">
        <v>7891</v>
      </c>
      <c r="BL167" s="19" t="s">
        <v>7891</v>
      </c>
      <c r="BM167" s="19" t="s">
        <v>7891</v>
      </c>
      <c r="BN167" s="19">
        <v>34597436</v>
      </c>
      <c r="BO167" s="19" t="s">
        <v>7891</v>
      </c>
      <c r="BP167" s="19" t="s">
        <v>7891</v>
      </c>
      <c r="BQ167" s="19" t="s">
        <v>7891</v>
      </c>
      <c r="BR167" s="19" t="s">
        <v>7891</v>
      </c>
      <c r="BS167" s="19" t="s">
        <v>9104</v>
      </c>
    </row>
    <row r="168" spans="1:71" s="19" customFormat="1" ht="13" x14ac:dyDescent="0.3">
      <c r="A168" s="19" t="s">
        <v>11798</v>
      </c>
      <c r="B168" s="19" t="s">
        <v>11404</v>
      </c>
      <c r="C168" s="19" t="s">
        <v>10486</v>
      </c>
      <c r="D168" s="21" t="s">
        <v>7891</v>
      </c>
      <c r="E168" s="19" t="s">
        <v>10487</v>
      </c>
      <c r="F168" s="19" t="s">
        <v>10488</v>
      </c>
      <c r="V168" s="19" t="s">
        <v>7891</v>
      </c>
      <c r="W168" s="19" t="s">
        <v>10489</v>
      </c>
      <c r="X168" s="19" t="s">
        <v>7891</v>
      </c>
      <c r="Y168" s="19" t="s">
        <v>7891</v>
      </c>
      <c r="Z168" s="19" t="s">
        <v>7891</v>
      </c>
      <c r="AA168" s="19" t="s">
        <v>7891</v>
      </c>
      <c r="AB168" s="19" t="s">
        <v>7891</v>
      </c>
      <c r="AC168" s="19" t="s">
        <v>7891</v>
      </c>
      <c r="AD168" s="19" t="s">
        <v>7891</v>
      </c>
      <c r="AE168" s="19" t="s">
        <v>7891</v>
      </c>
      <c r="AF168" s="19" t="s">
        <v>7891</v>
      </c>
      <c r="AG168" s="19" t="s">
        <v>7891</v>
      </c>
      <c r="AH168" s="19" t="s">
        <v>7891</v>
      </c>
      <c r="AI168" s="19" t="s">
        <v>7891</v>
      </c>
      <c r="AJ168" s="19" t="s">
        <v>7891</v>
      </c>
      <c r="AK168" s="19" t="s">
        <v>7891</v>
      </c>
      <c r="AL168" s="19" t="s">
        <v>7891</v>
      </c>
      <c r="AM168" s="19" t="s">
        <v>7891</v>
      </c>
      <c r="AN168" s="19" t="s">
        <v>7891</v>
      </c>
      <c r="AO168" s="19" t="s">
        <v>7891</v>
      </c>
      <c r="AP168" s="19" t="s">
        <v>10490</v>
      </c>
      <c r="AQ168" s="19" t="s">
        <v>10491</v>
      </c>
      <c r="AR168" s="19" t="s">
        <v>7891</v>
      </c>
      <c r="AS168" s="19" t="s">
        <v>7891</v>
      </c>
      <c r="AT168" s="19" t="s">
        <v>7891</v>
      </c>
      <c r="AU168" s="19" t="s">
        <v>8621</v>
      </c>
      <c r="AV168" s="19">
        <v>2021</v>
      </c>
      <c r="AW168" s="19">
        <v>10</v>
      </c>
      <c r="AX168" s="19">
        <v>1</v>
      </c>
      <c r="AY168" s="19" t="s">
        <v>7891</v>
      </c>
      <c r="AZ168" s="19" t="s">
        <v>7891</v>
      </c>
      <c r="BA168" s="19" t="s">
        <v>7891</v>
      </c>
      <c r="BB168" s="19" t="s">
        <v>7891</v>
      </c>
      <c r="BC168" s="19">
        <v>350</v>
      </c>
      <c r="BD168" s="19">
        <v>361</v>
      </c>
      <c r="BE168" s="19" t="s">
        <v>7891</v>
      </c>
      <c r="BF168" s="19" t="s">
        <v>10492</v>
      </c>
      <c r="BG168" s="19" t="s">
        <v>7891</v>
      </c>
      <c r="BH168" s="19" t="s">
        <v>7891</v>
      </c>
      <c r="BI168" s="19" t="s">
        <v>7891</v>
      </c>
      <c r="BJ168" s="19" t="s">
        <v>7891</v>
      </c>
      <c r="BK168" s="19" t="s">
        <v>7891</v>
      </c>
      <c r="BL168" s="19" t="s">
        <v>7891</v>
      </c>
      <c r="BM168" s="19" t="s">
        <v>7891</v>
      </c>
      <c r="BN168" s="19">
        <v>33440965</v>
      </c>
      <c r="BO168" s="19" t="s">
        <v>7891</v>
      </c>
      <c r="BP168" s="19" t="s">
        <v>7891</v>
      </c>
      <c r="BQ168" s="19" t="s">
        <v>7891</v>
      </c>
      <c r="BR168" s="19" t="s">
        <v>7891</v>
      </c>
      <c r="BS168" s="19" t="s">
        <v>10493</v>
      </c>
    </row>
    <row r="169" spans="1:71" s="19" customFormat="1" ht="13" x14ac:dyDescent="0.3">
      <c r="A169" s="19" t="s">
        <v>11798</v>
      </c>
      <c r="B169" s="19" t="s">
        <v>4015</v>
      </c>
      <c r="C169" s="19" t="s">
        <v>2840</v>
      </c>
      <c r="D169" s="21">
        <v>2021</v>
      </c>
      <c r="E169" s="19" t="s">
        <v>2839</v>
      </c>
      <c r="F169" s="19" t="s">
        <v>2841</v>
      </c>
      <c r="G169" s="19" t="s">
        <v>2845</v>
      </c>
      <c r="H169" s="19" t="str">
        <f>"20905904"</f>
        <v>20905904</v>
      </c>
      <c r="J169" s="19" t="str">
        <f>"20210105"</f>
        <v>20210105</v>
      </c>
      <c r="K169" s="19">
        <v>2021</v>
      </c>
      <c r="O169" s="19" t="s">
        <v>2842</v>
      </c>
      <c r="P169" s="19" t="s">
        <v>2843</v>
      </c>
      <c r="Q169" s="19" t="s">
        <v>739</v>
      </c>
      <c r="R169" s="19" t="s">
        <v>1495</v>
      </c>
      <c r="S169" s="19" t="s">
        <v>2844</v>
      </c>
      <c r="U169" s="19" t="s">
        <v>2845</v>
      </c>
      <c r="V169" s="19" t="s">
        <v>2846</v>
      </c>
    </row>
    <row r="170" spans="1:71" s="19" customFormat="1" ht="13" x14ac:dyDescent="0.3">
      <c r="A170" s="19" t="s">
        <v>11798</v>
      </c>
      <c r="B170" s="19" t="s">
        <v>11404</v>
      </c>
      <c r="C170" s="19" t="s">
        <v>9299</v>
      </c>
      <c r="D170" s="21" t="s">
        <v>7891</v>
      </c>
      <c r="E170" s="19" t="s">
        <v>4700</v>
      </c>
      <c r="F170" s="19" t="s">
        <v>9300</v>
      </c>
      <c r="V170" s="19" t="s">
        <v>7891</v>
      </c>
      <c r="W170" s="19" t="s">
        <v>9301</v>
      </c>
      <c r="X170" s="19" t="s">
        <v>7891</v>
      </c>
      <c r="Y170" s="19" t="s">
        <v>7891</v>
      </c>
      <c r="Z170" s="19" t="s">
        <v>7891</v>
      </c>
      <c r="AA170" s="19" t="s">
        <v>7891</v>
      </c>
      <c r="AB170" s="19" t="s">
        <v>7891</v>
      </c>
      <c r="AC170" s="19" t="s">
        <v>7891</v>
      </c>
      <c r="AD170" s="19" t="s">
        <v>7891</v>
      </c>
      <c r="AE170" s="19" t="s">
        <v>7891</v>
      </c>
      <c r="AF170" s="19" t="s">
        <v>7891</v>
      </c>
      <c r="AG170" s="19" t="s">
        <v>7891</v>
      </c>
      <c r="AH170" s="19" t="s">
        <v>7891</v>
      </c>
      <c r="AI170" s="19" t="s">
        <v>7891</v>
      </c>
      <c r="AJ170" s="19" t="s">
        <v>7891</v>
      </c>
      <c r="AK170" s="19" t="s">
        <v>7891</v>
      </c>
      <c r="AL170" s="19" t="s">
        <v>7891</v>
      </c>
      <c r="AM170" s="19" t="s">
        <v>7891</v>
      </c>
      <c r="AN170" s="19" t="s">
        <v>7891</v>
      </c>
      <c r="AO170" s="19" t="s">
        <v>7891</v>
      </c>
      <c r="AP170" s="19" t="s">
        <v>9302</v>
      </c>
      <c r="AQ170" s="19" t="s">
        <v>7891</v>
      </c>
      <c r="AR170" s="19" t="s">
        <v>7891</v>
      </c>
      <c r="AS170" s="19" t="s">
        <v>7891</v>
      </c>
      <c r="AT170" s="19" t="s">
        <v>7891</v>
      </c>
      <c r="AU170" s="19" t="s">
        <v>9303</v>
      </c>
      <c r="AV170" s="19">
        <v>2021</v>
      </c>
      <c r="AW170" s="19">
        <v>15</v>
      </c>
      <c r="AX170" s="19" t="s">
        <v>7891</v>
      </c>
      <c r="AY170" s="19" t="s">
        <v>7891</v>
      </c>
      <c r="AZ170" s="19" t="s">
        <v>7891</v>
      </c>
      <c r="BA170" s="19" t="s">
        <v>7891</v>
      </c>
      <c r="BB170" s="19" t="s">
        <v>7891</v>
      </c>
      <c r="BC170" s="19" t="s">
        <v>7891</v>
      </c>
      <c r="BD170" s="19" t="s">
        <v>7891</v>
      </c>
      <c r="BE170" s="19">
        <v>711731</v>
      </c>
      <c r="BF170" s="19" t="s">
        <v>2277</v>
      </c>
      <c r="BG170" s="19" t="s">
        <v>7891</v>
      </c>
      <c r="BH170" s="19" t="s">
        <v>7891</v>
      </c>
      <c r="BI170" s="19" t="s">
        <v>7891</v>
      </c>
      <c r="BJ170" s="19" t="s">
        <v>7891</v>
      </c>
      <c r="BK170" s="19" t="s">
        <v>7891</v>
      </c>
      <c r="BL170" s="19" t="s">
        <v>7891</v>
      </c>
      <c r="BM170" s="19" t="s">
        <v>7891</v>
      </c>
      <c r="BN170" s="19">
        <v>34512298</v>
      </c>
      <c r="BO170" s="19" t="s">
        <v>7891</v>
      </c>
      <c r="BP170" s="19" t="s">
        <v>7891</v>
      </c>
      <c r="BQ170" s="19" t="s">
        <v>7891</v>
      </c>
      <c r="BR170" s="19" t="s">
        <v>7891</v>
      </c>
      <c r="BS170" s="19" t="s">
        <v>9304</v>
      </c>
    </row>
    <row r="171" spans="1:71" s="19" customFormat="1" ht="13" x14ac:dyDescent="0.3">
      <c r="A171" s="19" t="s">
        <v>11798</v>
      </c>
      <c r="B171" s="19" t="s">
        <v>11404</v>
      </c>
      <c r="C171" s="19" t="s">
        <v>10165</v>
      </c>
      <c r="D171" s="21" t="s">
        <v>7891</v>
      </c>
      <c r="E171" s="19" t="s">
        <v>4985</v>
      </c>
      <c r="F171" s="19" t="s">
        <v>8365</v>
      </c>
      <c r="V171" s="19" t="s">
        <v>7891</v>
      </c>
      <c r="W171" s="19" t="s">
        <v>10166</v>
      </c>
      <c r="X171" s="19" t="s">
        <v>7891</v>
      </c>
      <c r="Y171" s="19" t="s">
        <v>7891</v>
      </c>
      <c r="Z171" s="19" t="s">
        <v>7891</v>
      </c>
      <c r="AA171" s="19" t="s">
        <v>7891</v>
      </c>
      <c r="AB171" s="19" t="s">
        <v>7891</v>
      </c>
      <c r="AC171" s="19" t="s">
        <v>7891</v>
      </c>
      <c r="AD171" s="19" t="s">
        <v>7891</v>
      </c>
      <c r="AE171" s="19" t="s">
        <v>7891</v>
      </c>
      <c r="AF171" s="19" t="s">
        <v>7891</v>
      </c>
      <c r="AG171" s="19" t="s">
        <v>7891</v>
      </c>
      <c r="AH171" s="19" t="s">
        <v>7891</v>
      </c>
      <c r="AI171" s="19" t="s">
        <v>7891</v>
      </c>
      <c r="AJ171" s="19" t="s">
        <v>7891</v>
      </c>
      <c r="AK171" s="19" t="s">
        <v>7891</v>
      </c>
      <c r="AL171" s="19" t="s">
        <v>7891</v>
      </c>
      <c r="AM171" s="19" t="s">
        <v>7891</v>
      </c>
      <c r="AN171" s="19" t="s">
        <v>7891</v>
      </c>
      <c r="AO171" s="19" t="s">
        <v>7891</v>
      </c>
      <c r="AP171" s="19" t="s">
        <v>7891</v>
      </c>
      <c r="AQ171" s="19" t="s">
        <v>8369</v>
      </c>
      <c r="AR171" s="19" t="s">
        <v>7891</v>
      </c>
      <c r="AS171" s="19" t="s">
        <v>7891</v>
      </c>
      <c r="AT171" s="19" t="s">
        <v>7891</v>
      </c>
      <c r="AU171" s="19" t="s">
        <v>8331</v>
      </c>
      <c r="AV171" s="19">
        <v>2021</v>
      </c>
      <c r="AW171" s="19">
        <v>11</v>
      </c>
      <c r="AX171" s="19">
        <v>3</v>
      </c>
      <c r="AY171" s="19" t="s">
        <v>7891</v>
      </c>
      <c r="AZ171" s="19" t="s">
        <v>7891</v>
      </c>
      <c r="BA171" s="19" t="s">
        <v>7891</v>
      </c>
      <c r="BB171" s="19" t="s">
        <v>7891</v>
      </c>
      <c r="BC171" s="19" t="s">
        <v>7891</v>
      </c>
      <c r="BD171" s="19" t="s">
        <v>7891</v>
      </c>
      <c r="BE171" s="19">
        <v>174</v>
      </c>
      <c r="BF171" s="19" t="s">
        <v>4990</v>
      </c>
      <c r="BG171" s="19" t="s">
        <v>7891</v>
      </c>
      <c r="BH171" s="19" t="s">
        <v>7891</v>
      </c>
      <c r="BI171" s="19" t="s">
        <v>7891</v>
      </c>
      <c r="BJ171" s="19" t="s">
        <v>7891</v>
      </c>
      <c r="BK171" s="19" t="s">
        <v>7891</v>
      </c>
      <c r="BL171" s="19" t="s">
        <v>7891</v>
      </c>
      <c r="BM171" s="19" t="s">
        <v>7891</v>
      </c>
      <c r="BN171" s="19">
        <v>33802354</v>
      </c>
      <c r="BO171" s="19" t="s">
        <v>7891</v>
      </c>
      <c r="BP171" s="19" t="s">
        <v>7891</v>
      </c>
      <c r="BQ171" s="19" t="s">
        <v>7891</v>
      </c>
      <c r="BR171" s="19" t="s">
        <v>7891</v>
      </c>
      <c r="BS171" s="19" t="s">
        <v>10167</v>
      </c>
    </row>
    <row r="172" spans="1:71" s="19" customFormat="1" ht="13" x14ac:dyDescent="0.3">
      <c r="A172" s="19" t="s">
        <v>11798</v>
      </c>
      <c r="B172" s="19" t="s">
        <v>3856</v>
      </c>
      <c r="C172" s="19" t="s">
        <v>3153</v>
      </c>
      <c r="D172" s="21">
        <v>2020</v>
      </c>
      <c r="E172" s="19" t="s">
        <v>3152</v>
      </c>
      <c r="F172" s="19" t="s">
        <v>2379</v>
      </c>
      <c r="G172" s="19" t="s">
        <v>3157</v>
      </c>
      <c r="H172" s="19" t="str">
        <f>"00071250"</f>
        <v>00071250</v>
      </c>
      <c r="J172" s="19" t="str">
        <f>"20220201"</f>
        <v>20220201</v>
      </c>
      <c r="K172" s="19">
        <v>220</v>
      </c>
      <c r="L172" s="19">
        <v>2</v>
      </c>
      <c r="M172" s="19">
        <v>64</v>
      </c>
      <c r="N172" s="19">
        <v>9</v>
      </c>
      <c r="O172" s="19" t="s">
        <v>3154</v>
      </c>
      <c r="P172" s="19" t="s">
        <v>3155</v>
      </c>
      <c r="Q172" s="19" t="s">
        <v>466</v>
      </c>
      <c r="R172" s="19" t="s">
        <v>1495</v>
      </c>
      <c r="S172" s="19" t="s">
        <v>3156</v>
      </c>
      <c r="U172" s="19" t="s">
        <v>3157</v>
      </c>
      <c r="V172" s="19" t="s">
        <v>3158</v>
      </c>
    </row>
    <row r="173" spans="1:71" s="19" customFormat="1" ht="13" x14ac:dyDescent="0.3">
      <c r="A173" s="19" t="s">
        <v>11798</v>
      </c>
      <c r="B173" s="19" t="s">
        <v>3856</v>
      </c>
      <c r="C173" s="19" t="s">
        <v>2274</v>
      </c>
      <c r="D173" s="21">
        <v>2021</v>
      </c>
      <c r="E173" s="19" t="s">
        <v>2273</v>
      </c>
      <c r="F173" s="19" t="s">
        <v>2275</v>
      </c>
      <c r="G173" s="19" t="s">
        <v>2279</v>
      </c>
      <c r="H173" s="19" t="str">
        <f>"16625161"</f>
        <v>16625161</v>
      </c>
      <c r="J173" s="19" t="str">
        <f>"20210827"</f>
        <v>20210827</v>
      </c>
      <c r="K173" s="19">
        <v>15</v>
      </c>
      <c r="O173" s="19" t="s">
        <v>2276</v>
      </c>
      <c r="P173" s="19" t="s">
        <v>2277</v>
      </c>
      <c r="Q173" s="19" t="s">
        <v>2069</v>
      </c>
      <c r="R173" s="19" t="s">
        <v>1495</v>
      </c>
      <c r="S173" s="19" t="s">
        <v>2278</v>
      </c>
      <c r="U173" s="19" t="s">
        <v>2279</v>
      </c>
      <c r="V173" s="19" t="s">
        <v>2280</v>
      </c>
    </row>
    <row r="174" spans="1:71" s="19" customFormat="1" ht="13" x14ac:dyDescent="0.3">
      <c r="A174" s="19" t="s">
        <v>11798</v>
      </c>
      <c r="B174" s="19" t="s">
        <v>1827</v>
      </c>
      <c r="C174" s="19" t="s">
        <v>1625</v>
      </c>
      <c r="D174" s="20">
        <v>2021</v>
      </c>
      <c r="E174" s="19" t="s">
        <v>1624</v>
      </c>
      <c r="F174" s="19" t="s">
        <v>1626</v>
      </c>
      <c r="G174" s="19" t="s">
        <v>1629</v>
      </c>
      <c r="H174" s="19" t="str">
        <f>"1744859X"</f>
        <v>1744859X</v>
      </c>
      <c r="J174" s="19" t="str">
        <f>"9/28/2021"</f>
        <v>9/28/2021</v>
      </c>
      <c r="K174" s="19">
        <v>20</v>
      </c>
      <c r="L174" s="19">
        <v>1</v>
      </c>
      <c r="M174" s="19">
        <v>1</v>
      </c>
      <c r="N174" s="19">
        <v>9</v>
      </c>
      <c r="O174" s="19">
        <v>152676859</v>
      </c>
      <c r="P174" s="19" t="s">
        <v>1627</v>
      </c>
      <c r="Q174" s="19" t="s">
        <v>557</v>
      </c>
      <c r="R174" s="19" t="s">
        <v>442</v>
      </c>
      <c r="S174" s="19" t="s">
        <v>1628</v>
      </c>
      <c r="V174" s="19" t="s">
        <v>1630</v>
      </c>
    </row>
    <row r="175" spans="1:71" s="19" customFormat="1" ht="13" x14ac:dyDescent="0.3">
      <c r="A175" s="19" t="s">
        <v>11798</v>
      </c>
      <c r="B175" s="19" t="s">
        <v>11404</v>
      </c>
      <c r="C175" s="19" t="s">
        <v>9153</v>
      </c>
      <c r="D175" s="21" t="s">
        <v>7891</v>
      </c>
      <c r="E175" s="19" t="s">
        <v>9154</v>
      </c>
      <c r="F175" s="19" t="s">
        <v>9155</v>
      </c>
      <c r="V175" s="19" t="s">
        <v>7891</v>
      </c>
      <c r="W175" s="19" t="s">
        <v>9156</v>
      </c>
      <c r="X175" s="19" t="s">
        <v>7891</v>
      </c>
      <c r="Y175" s="19" t="s">
        <v>7891</v>
      </c>
      <c r="Z175" s="19" t="s">
        <v>7891</v>
      </c>
      <c r="AA175" s="19" t="s">
        <v>7891</v>
      </c>
      <c r="AB175" s="19" t="s">
        <v>7891</v>
      </c>
      <c r="AC175" s="19" t="s">
        <v>9157</v>
      </c>
      <c r="AD175" s="19" t="s">
        <v>7891</v>
      </c>
      <c r="AE175" s="19" t="s">
        <v>7891</v>
      </c>
      <c r="AF175" s="19" t="s">
        <v>7891</v>
      </c>
      <c r="AG175" s="19" t="s">
        <v>7891</v>
      </c>
      <c r="AH175" s="19" t="s">
        <v>7891</v>
      </c>
      <c r="AI175" s="19" t="s">
        <v>7891</v>
      </c>
      <c r="AJ175" s="19" t="s">
        <v>7891</v>
      </c>
      <c r="AK175" s="19" t="s">
        <v>7891</v>
      </c>
      <c r="AL175" s="19" t="s">
        <v>7891</v>
      </c>
      <c r="AM175" s="19" t="s">
        <v>7891</v>
      </c>
      <c r="AN175" s="19" t="s">
        <v>7891</v>
      </c>
      <c r="AO175" s="19" t="s">
        <v>7891</v>
      </c>
      <c r="AP175" s="19" t="s">
        <v>9158</v>
      </c>
      <c r="AQ175" s="19" t="s">
        <v>9159</v>
      </c>
      <c r="AR175" s="19" t="s">
        <v>7891</v>
      </c>
      <c r="AS175" s="19" t="s">
        <v>7891</v>
      </c>
      <c r="AT175" s="19" t="s">
        <v>7891</v>
      </c>
      <c r="AU175" s="19" t="s">
        <v>7924</v>
      </c>
      <c r="AV175" s="19">
        <v>2021</v>
      </c>
      <c r="AW175" s="19">
        <v>10</v>
      </c>
      <c r="AX175" s="19">
        <v>2</v>
      </c>
      <c r="AY175" s="19" t="s">
        <v>7891</v>
      </c>
      <c r="AZ175" s="19" t="s">
        <v>7891</v>
      </c>
      <c r="BA175" s="19" t="s">
        <v>7891</v>
      </c>
      <c r="BB175" s="19" t="s">
        <v>7891</v>
      </c>
      <c r="BC175" s="19">
        <v>1619</v>
      </c>
      <c r="BD175" s="19">
        <v>1633</v>
      </c>
      <c r="BE175" s="19" t="s">
        <v>7891</v>
      </c>
      <c r="BF175" s="19" t="s">
        <v>9160</v>
      </c>
      <c r="BG175" s="19" t="s">
        <v>7891</v>
      </c>
      <c r="BH175" s="19" t="s">
        <v>9145</v>
      </c>
      <c r="BI175" s="19" t="s">
        <v>7891</v>
      </c>
      <c r="BJ175" s="19" t="s">
        <v>7891</v>
      </c>
      <c r="BK175" s="19" t="s">
        <v>7891</v>
      </c>
      <c r="BL175" s="19" t="s">
        <v>7891</v>
      </c>
      <c r="BM175" s="19" t="s">
        <v>7891</v>
      </c>
      <c r="BN175" s="19">
        <v>34580805</v>
      </c>
      <c r="BO175" s="19" t="s">
        <v>7891</v>
      </c>
      <c r="BP175" s="19" t="s">
        <v>7891</v>
      </c>
      <c r="BQ175" s="19" t="s">
        <v>7891</v>
      </c>
      <c r="BR175" s="19" t="s">
        <v>7891</v>
      </c>
      <c r="BS175" s="19" t="s">
        <v>9161</v>
      </c>
    </row>
    <row r="176" spans="1:71" s="19" customFormat="1" ht="13" x14ac:dyDescent="0.3">
      <c r="A176" s="19" t="s">
        <v>11798</v>
      </c>
      <c r="B176" s="19" t="s">
        <v>6816</v>
      </c>
      <c r="C176" s="19" t="s">
        <v>5450</v>
      </c>
      <c r="D176" s="21">
        <v>2021</v>
      </c>
      <c r="E176" s="19" t="s">
        <v>5449</v>
      </c>
      <c r="F176" s="19" t="s">
        <v>5112</v>
      </c>
      <c r="H176" s="19" t="s">
        <v>5451</v>
      </c>
      <c r="I176" s="19" t="s">
        <v>5452</v>
      </c>
      <c r="L176" s="22">
        <v>44101</v>
      </c>
      <c r="O176" s="19" t="s">
        <v>5453</v>
      </c>
    </row>
    <row r="177" spans="1:71" s="19" customFormat="1" ht="13" x14ac:dyDescent="0.3">
      <c r="A177" s="19" t="s">
        <v>11798</v>
      </c>
      <c r="B177" s="19" t="s">
        <v>3856</v>
      </c>
      <c r="C177" s="19" t="s">
        <v>1500</v>
      </c>
      <c r="D177" s="21">
        <v>2021</v>
      </c>
      <c r="E177" s="19" t="s">
        <v>3491</v>
      </c>
      <c r="F177" s="19" t="s">
        <v>3492</v>
      </c>
      <c r="G177" s="19" t="s">
        <v>3495</v>
      </c>
      <c r="H177" s="19" t="str">
        <f>"01907409"</f>
        <v>01907409</v>
      </c>
      <c r="J177" s="19" t="str">
        <f>"20210801"</f>
        <v>20210801</v>
      </c>
      <c r="K177" s="19">
        <v>127</v>
      </c>
      <c r="O177" s="19" t="s">
        <v>3493</v>
      </c>
      <c r="P177" s="19" t="s">
        <v>1501</v>
      </c>
      <c r="Q177" s="19" t="s">
        <v>2124</v>
      </c>
      <c r="R177" s="19" t="s">
        <v>1495</v>
      </c>
      <c r="S177" s="19" t="s">
        <v>3494</v>
      </c>
      <c r="U177" s="19" t="s">
        <v>3495</v>
      </c>
      <c r="V177" s="19" t="s">
        <v>3496</v>
      </c>
    </row>
    <row r="178" spans="1:71" s="19" customFormat="1" ht="13" x14ac:dyDescent="0.3">
      <c r="A178" s="19" t="s">
        <v>11798</v>
      </c>
      <c r="B178" s="19" t="s">
        <v>11404</v>
      </c>
      <c r="C178" s="19" t="s">
        <v>9382</v>
      </c>
      <c r="D178" s="21" t="s">
        <v>7891</v>
      </c>
      <c r="E178" s="19" t="s">
        <v>9383</v>
      </c>
      <c r="F178" s="19" t="s">
        <v>8761</v>
      </c>
      <c r="V178" s="19" t="s">
        <v>7891</v>
      </c>
      <c r="W178" s="19" t="s">
        <v>9384</v>
      </c>
      <c r="X178" s="19" t="s">
        <v>7891</v>
      </c>
      <c r="Y178" s="19" t="s">
        <v>7891</v>
      </c>
      <c r="Z178" s="19" t="s">
        <v>7891</v>
      </c>
      <c r="AA178" s="19" t="s">
        <v>7891</v>
      </c>
      <c r="AB178" s="19" t="s">
        <v>7891</v>
      </c>
      <c r="AC178" s="19" t="s">
        <v>7891</v>
      </c>
      <c r="AD178" s="19" t="s">
        <v>7891</v>
      </c>
      <c r="AE178" s="19" t="s">
        <v>7891</v>
      </c>
      <c r="AF178" s="19" t="s">
        <v>7891</v>
      </c>
      <c r="AG178" s="19" t="s">
        <v>7891</v>
      </c>
      <c r="AH178" s="19" t="s">
        <v>7891</v>
      </c>
      <c r="AI178" s="19" t="s">
        <v>7891</v>
      </c>
      <c r="AJ178" s="19" t="s">
        <v>7891</v>
      </c>
      <c r="AK178" s="19" t="s">
        <v>7891</v>
      </c>
      <c r="AL178" s="19" t="s">
        <v>7891</v>
      </c>
      <c r="AM178" s="19" t="s">
        <v>7891</v>
      </c>
      <c r="AN178" s="19" t="s">
        <v>7891</v>
      </c>
      <c r="AO178" s="19" t="s">
        <v>7891</v>
      </c>
      <c r="AP178" s="19" t="s">
        <v>8763</v>
      </c>
      <c r="AQ178" s="19" t="s">
        <v>8764</v>
      </c>
      <c r="AR178" s="19" t="s">
        <v>7891</v>
      </c>
      <c r="AS178" s="19" t="s">
        <v>7891</v>
      </c>
      <c r="AT178" s="19" t="s">
        <v>7891</v>
      </c>
      <c r="AU178" s="19" t="s">
        <v>7895</v>
      </c>
      <c r="AV178" s="19">
        <v>2021</v>
      </c>
      <c r="AW178" s="19">
        <v>27</v>
      </c>
      <c r="AX178" s="19">
        <v>2</v>
      </c>
      <c r="AY178" s="19" t="s">
        <v>7891</v>
      </c>
      <c r="AZ178" s="19" t="s">
        <v>7891</v>
      </c>
      <c r="BA178" s="19" t="s">
        <v>7891</v>
      </c>
      <c r="BB178" s="19" t="s">
        <v>7891</v>
      </c>
      <c r="BC178" s="19">
        <v>123</v>
      </c>
      <c r="BD178" s="19">
        <v>139</v>
      </c>
      <c r="BE178" s="19" t="s">
        <v>7891</v>
      </c>
      <c r="BF178" s="19" t="s">
        <v>9385</v>
      </c>
      <c r="BG178" s="19" t="s">
        <v>7891</v>
      </c>
      <c r="BH178" s="19" t="s">
        <v>7891</v>
      </c>
      <c r="BI178" s="19" t="s">
        <v>7891</v>
      </c>
      <c r="BJ178" s="19" t="s">
        <v>7891</v>
      </c>
      <c r="BK178" s="19" t="s">
        <v>7891</v>
      </c>
      <c r="BL178" s="19" t="s">
        <v>7891</v>
      </c>
      <c r="BM178" s="19" t="s">
        <v>7891</v>
      </c>
      <c r="BN178" s="19" t="s">
        <v>7891</v>
      </c>
      <c r="BO178" s="19" t="s">
        <v>7891</v>
      </c>
      <c r="BP178" s="19" t="s">
        <v>7891</v>
      </c>
      <c r="BQ178" s="19" t="s">
        <v>7891</v>
      </c>
      <c r="BR178" s="19" t="s">
        <v>7891</v>
      </c>
      <c r="BS178" s="19" t="s">
        <v>9386</v>
      </c>
    </row>
    <row r="179" spans="1:71" s="19" customFormat="1" ht="13" x14ac:dyDescent="0.3">
      <c r="A179" s="19" t="s">
        <v>11798</v>
      </c>
      <c r="B179" s="19" t="s">
        <v>6816</v>
      </c>
      <c r="C179" s="19" t="s">
        <v>6763</v>
      </c>
      <c r="D179" s="21">
        <v>2022</v>
      </c>
      <c r="E179" s="19" t="s">
        <v>6762</v>
      </c>
      <c r="F179" s="19" t="s">
        <v>4858</v>
      </c>
      <c r="G179" s="26" t="s">
        <v>11949</v>
      </c>
      <c r="H179" s="19" t="s">
        <v>6764</v>
      </c>
      <c r="I179" s="19" t="s">
        <v>6765</v>
      </c>
      <c r="L179" s="22">
        <v>44463</v>
      </c>
      <c r="O179" s="19" t="s">
        <v>6766</v>
      </c>
    </row>
    <row r="180" spans="1:71" s="19" customFormat="1" ht="13" x14ac:dyDescent="0.3">
      <c r="A180" s="19" t="s">
        <v>11798</v>
      </c>
      <c r="B180" s="19" t="s">
        <v>11404</v>
      </c>
      <c r="C180" s="19" t="s">
        <v>10494</v>
      </c>
      <c r="D180" s="21" t="s">
        <v>7891</v>
      </c>
      <c r="E180" s="19" t="s">
        <v>10495</v>
      </c>
      <c r="F180" s="19" t="s">
        <v>10496</v>
      </c>
      <c r="V180" s="19" t="s">
        <v>7891</v>
      </c>
      <c r="W180" s="19" t="s">
        <v>10497</v>
      </c>
      <c r="X180" s="19" t="s">
        <v>7891</v>
      </c>
      <c r="Y180" s="19" t="s">
        <v>7891</v>
      </c>
      <c r="Z180" s="19" t="s">
        <v>7891</v>
      </c>
      <c r="AA180" s="19" t="s">
        <v>7891</v>
      </c>
      <c r="AB180" s="19" t="s">
        <v>10498</v>
      </c>
      <c r="AC180" s="19" t="s">
        <v>10499</v>
      </c>
      <c r="AD180" s="19" t="s">
        <v>7891</v>
      </c>
      <c r="AE180" s="19" t="s">
        <v>7891</v>
      </c>
      <c r="AF180" s="19" t="s">
        <v>7891</v>
      </c>
      <c r="AG180" s="19" t="s">
        <v>7891</v>
      </c>
      <c r="AH180" s="19" t="s">
        <v>7891</v>
      </c>
      <c r="AI180" s="19" t="s">
        <v>7891</v>
      </c>
      <c r="AJ180" s="19" t="s">
        <v>7891</v>
      </c>
      <c r="AK180" s="19" t="s">
        <v>7891</v>
      </c>
      <c r="AL180" s="19" t="s">
        <v>7891</v>
      </c>
      <c r="AM180" s="19" t="s">
        <v>7891</v>
      </c>
      <c r="AN180" s="19" t="s">
        <v>7891</v>
      </c>
      <c r="AO180" s="19" t="s">
        <v>7891</v>
      </c>
      <c r="AP180" s="19" t="s">
        <v>10500</v>
      </c>
      <c r="AQ180" s="19" t="s">
        <v>7891</v>
      </c>
      <c r="AR180" s="19" t="s">
        <v>7891</v>
      </c>
      <c r="AS180" s="19" t="s">
        <v>7891</v>
      </c>
      <c r="AT180" s="19" t="s">
        <v>7891</v>
      </c>
      <c r="AU180" s="19" t="s">
        <v>7891</v>
      </c>
      <c r="AV180" s="19">
        <v>2021</v>
      </c>
      <c r="AW180" s="19">
        <v>12</v>
      </c>
      <c r="AX180" s="19">
        <v>1</v>
      </c>
      <c r="AY180" s="19" t="s">
        <v>7891</v>
      </c>
      <c r="AZ180" s="19" t="s">
        <v>7891</v>
      </c>
      <c r="BA180" s="19" t="s">
        <v>7891</v>
      </c>
      <c r="BB180" s="19" t="s">
        <v>7891</v>
      </c>
      <c r="BC180" s="19">
        <v>109</v>
      </c>
      <c r="BD180" s="19">
        <v>125</v>
      </c>
      <c r="BE180" s="19" t="s">
        <v>7891</v>
      </c>
      <c r="BF180" s="19" t="s">
        <v>10501</v>
      </c>
      <c r="BG180" s="19" t="s">
        <v>7891</v>
      </c>
      <c r="BH180" s="19" t="s">
        <v>7891</v>
      </c>
      <c r="BI180" s="19" t="s">
        <v>7891</v>
      </c>
      <c r="BJ180" s="19" t="s">
        <v>7891</v>
      </c>
      <c r="BK180" s="19" t="s">
        <v>7891</v>
      </c>
      <c r="BL180" s="19" t="s">
        <v>7891</v>
      </c>
      <c r="BM180" s="19" t="s">
        <v>7891</v>
      </c>
      <c r="BN180" s="19" t="s">
        <v>7891</v>
      </c>
      <c r="BO180" s="19" t="s">
        <v>7891</v>
      </c>
      <c r="BP180" s="19" t="s">
        <v>7891</v>
      </c>
      <c r="BQ180" s="19" t="s">
        <v>7891</v>
      </c>
      <c r="BR180" s="19" t="s">
        <v>7891</v>
      </c>
      <c r="BS180" s="19" t="s">
        <v>10502</v>
      </c>
    </row>
    <row r="181" spans="1:71" s="19" customFormat="1" ht="13" x14ac:dyDescent="0.3">
      <c r="A181" s="19" t="s">
        <v>11798</v>
      </c>
      <c r="B181" s="19" t="s">
        <v>6816</v>
      </c>
      <c r="C181" s="19" t="s">
        <v>5909</v>
      </c>
      <c r="D181" s="21">
        <v>2020</v>
      </c>
      <c r="E181" s="19" t="s">
        <v>5908</v>
      </c>
      <c r="F181" s="19" t="s">
        <v>4756</v>
      </c>
      <c r="G181" s="26" t="s">
        <v>11950</v>
      </c>
      <c r="H181" s="19" t="s">
        <v>5910</v>
      </c>
      <c r="I181" s="19" t="s">
        <v>5911</v>
      </c>
      <c r="L181" s="22">
        <v>44195</v>
      </c>
      <c r="O181" s="19" t="s">
        <v>5912</v>
      </c>
    </row>
    <row r="182" spans="1:71" s="19" customFormat="1" ht="13" x14ac:dyDescent="0.3">
      <c r="A182" s="19" t="s">
        <v>11798</v>
      </c>
      <c r="B182" s="19" t="s">
        <v>11404</v>
      </c>
      <c r="C182" s="19" t="s">
        <v>7941</v>
      </c>
      <c r="D182" s="21" t="s">
        <v>7891</v>
      </c>
      <c r="E182" s="19" t="s">
        <v>7942</v>
      </c>
      <c r="F182" s="19" t="s">
        <v>7943</v>
      </c>
      <c r="G182" s="19" t="s">
        <v>11983</v>
      </c>
      <c r="V182" s="19" t="s">
        <v>7891</v>
      </c>
      <c r="W182" s="19" t="s">
        <v>8499</v>
      </c>
      <c r="X182" s="19" t="s">
        <v>7891</v>
      </c>
      <c r="Y182" s="19" t="s">
        <v>7891</v>
      </c>
      <c r="Z182" s="19" t="s">
        <v>7891</v>
      </c>
      <c r="AA182" s="19" t="s">
        <v>7891</v>
      </c>
      <c r="AB182" s="19" t="s">
        <v>7891</v>
      </c>
      <c r="AC182" s="19" t="s">
        <v>7891</v>
      </c>
      <c r="AD182" s="19" t="s">
        <v>7891</v>
      </c>
      <c r="AE182" s="19" t="s">
        <v>7891</v>
      </c>
      <c r="AF182" s="19" t="s">
        <v>7891</v>
      </c>
      <c r="AG182" s="19" t="s">
        <v>7891</v>
      </c>
      <c r="AH182" s="19" t="s">
        <v>7891</v>
      </c>
      <c r="AI182" s="19" t="s">
        <v>7891</v>
      </c>
      <c r="AJ182" s="19" t="s">
        <v>7891</v>
      </c>
      <c r="AK182" s="19" t="s">
        <v>7891</v>
      </c>
      <c r="AL182" s="19" t="s">
        <v>7891</v>
      </c>
      <c r="AM182" s="19" t="s">
        <v>7891</v>
      </c>
      <c r="AN182" s="19" t="s">
        <v>7891</v>
      </c>
      <c r="AO182" s="19" t="s">
        <v>7891</v>
      </c>
      <c r="AP182" s="19" t="s">
        <v>7891</v>
      </c>
      <c r="AQ182" s="19" t="s">
        <v>7944</v>
      </c>
      <c r="AR182" s="19" t="s">
        <v>7891</v>
      </c>
      <c r="AS182" s="19" t="s">
        <v>7891</v>
      </c>
      <c r="AT182" s="19" t="s">
        <v>7891</v>
      </c>
      <c r="AU182" s="19" t="s">
        <v>7945</v>
      </c>
      <c r="AV182" s="19">
        <v>2022</v>
      </c>
      <c r="AW182" s="19">
        <v>12</v>
      </c>
      <c r="AX182" s="19">
        <v>2</v>
      </c>
      <c r="AY182" s="19" t="s">
        <v>7891</v>
      </c>
      <c r="AZ182" s="19" t="s">
        <v>7891</v>
      </c>
      <c r="BA182" s="19" t="s">
        <v>7891</v>
      </c>
      <c r="BB182" s="19" t="s">
        <v>7891</v>
      </c>
      <c r="BC182" s="19" t="s">
        <v>7891</v>
      </c>
      <c r="BD182" s="19" t="s">
        <v>7891</v>
      </c>
      <c r="BE182" s="19">
        <v>167</v>
      </c>
      <c r="BF182" s="19" t="s">
        <v>7946</v>
      </c>
      <c r="BG182" s="19" t="s">
        <v>7891</v>
      </c>
      <c r="BH182" s="19" t="s">
        <v>7891</v>
      </c>
      <c r="BI182" s="19" t="s">
        <v>7891</v>
      </c>
      <c r="BJ182" s="19" t="s">
        <v>7891</v>
      </c>
      <c r="BK182" s="19" t="s">
        <v>7891</v>
      </c>
      <c r="BL182" s="19" t="s">
        <v>7891</v>
      </c>
      <c r="BM182" s="19" t="s">
        <v>7891</v>
      </c>
      <c r="BN182" s="19">
        <v>35207455</v>
      </c>
      <c r="BO182" s="19" t="s">
        <v>7891</v>
      </c>
      <c r="BP182" s="19" t="s">
        <v>7891</v>
      </c>
      <c r="BQ182" s="19" t="s">
        <v>7891</v>
      </c>
      <c r="BR182" s="19" t="s">
        <v>7891</v>
      </c>
      <c r="BS182" s="19" t="s">
        <v>7947</v>
      </c>
    </row>
    <row r="183" spans="1:71" s="19" customFormat="1" ht="13" x14ac:dyDescent="0.3">
      <c r="A183" s="19" t="s">
        <v>11798</v>
      </c>
      <c r="B183" s="19" t="s">
        <v>3856</v>
      </c>
      <c r="C183" s="19" t="s">
        <v>2223</v>
      </c>
      <c r="D183" s="21">
        <v>2022</v>
      </c>
      <c r="E183" s="19" t="s">
        <v>2222</v>
      </c>
      <c r="F183" s="19" t="s">
        <v>2224</v>
      </c>
      <c r="G183" s="19" t="s">
        <v>2227</v>
      </c>
      <c r="H183" s="19" t="str">
        <f>"0961205X"</f>
        <v>0961205X</v>
      </c>
      <c r="J183" s="19" t="str">
        <f>"20220308"</f>
        <v>20220308</v>
      </c>
      <c r="O183" s="19" t="s">
        <v>2225</v>
      </c>
      <c r="P183" s="19" t="s">
        <v>2226</v>
      </c>
      <c r="Q183" s="19" t="s">
        <v>2053</v>
      </c>
      <c r="R183" s="19" t="s">
        <v>2054</v>
      </c>
      <c r="S183" s="19" t="s">
        <v>2055</v>
      </c>
      <c r="U183" s="19" t="s">
        <v>2227</v>
      </c>
      <c r="V183" s="19" t="s">
        <v>2228</v>
      </c>
    </row>
    <row r="184" spans="1:71" s="19" customFormat="1" ht="13" x14ac:dyDescent="0.3">
      <c r="A184" s="19" t="s">
        <v>11798</v>
      </c>
      <c r="B184" s="19" t="s">
        <v>11404</v>
      </c>
      <c r="C184" s="19" t="s">
        <v>11099</v>
      </c>
      <c r="D184" s="21" t="s">
        <v>7891</v>
      </c>
      <c r="E184" s="19" t="s">
        <v>11100</v>
      </c>
      <c r="F184" s="19" t="s">
        <v>9133</v>
      </c>
      <c r="G184" s="26" t="s">
        <v>11984</v>
      </c>
      <c r="V184" s="19" t="s">
        <v>7891</v>
      </c>
      <c r="W184" s="19" t="s">
        <v>11101</v>
      </c>
      <c r="X184" s="19" t="s">
        <v>7891</v>
      </c>
      <c r="Y184" s="19" t="s">
        <v>7891</v>
      </c>
      <c r="Z184" s="19" t="s">
        <v>7891</v>
      </c>
      <c r="AA184" s="19" t="s">
        <v>7891</v>
      </c>
      <c r="AB184" s="19" t="s">
        <v>7891</v>
      </c>
      <c r="AC184" s="19" t="s">
        <v>11102</v>
      </c>
      <c r="AD184" s="19" t="s">
        <v>7891</v>
      </c>
      <c r="AE184" s="19" t="s">
        <v>7891</v>
      </c>
      <c r="AF184" s="19" t="s">
        <v>7891</v>
      </c>
      <c r="AG184" s="19" t="s">
        <v>7891</v>
      </c>
      <c r="AH184" s="19" t="s">
        <v>7891</v>
      </c>
      <c r="AI184" s="19" t="s">
        <v>7891</v>
      </c>
      <c r="AJ184" s="19" t="s">
        <v>7891</v>
      </c>
      <c r="AK184" s="19" t="s">
        <v>7891</v>
      </c>
      <c r="AL184" s="19" t="s">
        <v>7891</v>
      </c>
      <c r="AM184" s="19" t="s">
        <v>7891</v>
      </c>
      <c r="AN184" s="19" t="s">
        <v>7891</v>
      </c>
      <c r="AO184" s="19" t="s">
        <v>7891</v>
      </c>
      <c r="AP184" s="19" t="s">
        <v>9136</v>
      </c>
      <c r="AQ184" s="19" t="s">
        <v>9137</v>
      </c>
      <c r="AR184" s="19" t="s">
        <v>7891</v>
      </c>
      <c r="AS184" s="19" t="s">
        <v>7891</v>
      </c>
      <c r="AT184" s="19" t="s">
        <v>7891</v>
      </c>
      <c r="AU184" s="19" t="s">
        <v>9082</v>
      </c>
      <c r="AV184" s="19">
        <v>2020</v>
      </c>
      <c r="AW184" s="19">
        <v>31</v>
      </c>
      <c r="AX184" s="19">
        <v>4</v>
      </c>
      <c r="AY184" s="19" t="s">
        <v>7891</v>
      </c>
      <c r="AZ184" s="19" t="s">
        <v>7891</v>
      </c>
      <c r="BA184" s="19" t="s">
        <v>7891</v>
      </c>
      <c r="BB184" s="19" t="s">
        <v>7891</v>
      </c>
      <c r="BC184" s="19">
        <v>193</v>
      </c>
      <c r="BD184" s="19" t="s">
        <v>10756</v>
      </c>
      <c r="BE184" s="19" t="s">
        <v>7891</v>
      </c>
      <c r="BF184" s="19" t="s">
        <v>11103</v>
      </c>
      <c r="BG184" s="19" t="s">
        <v>7891</v>
      </c>
      <c r="BH184" s="19" t="s">
        <v>7891</v>
      </c>
      <c r="BI184" s="19" t="s">
        <v>7891</v>
      </c>
      <c r="BJ184" s="19" t="s">
        <v>7891</v>
      </c>
      <c r="BK184" s="19" t="s">
        <v>7891</v>
      </c>
      <c r="BL184" s="19" t="s">
        <v>7891</v>
      </c>
      <c r="BM184" s="19" t="s">
        <v>7891</v>
      </c>
      <c r="BN184" s="19">
        <v>33110356</v>
      </c>
      <c r="BO184" s="19" t="s">
        <v>7891</v>
      </c>
      <c r="BP184" s="19" t="s">
        <v>7891</v>
      </c>
      <c r="BQ184" s="19" t="s">
        <v>7891</v>
      </c>
      <c r="BR184" s="19" t="s">
        <v>7891</v>
      </c>
      <c r="BS184" s="19" t="s">
        <v>11104</v>
      </c>
    </row>
    <row r="185" spans="1:71" s="19" customFormat="1" ht="13" x14ac:dyDescent="0.3">
      <c r="A185" s="19" t="s">
        <v>11798</v>
      </c>
      <c r="B185" s="19" t="s">
        <v>4086</v>
      </c>
      <c r="C185" s="19" t="s">
        <v>982</v>
      </c>
      <c r="D185" s="21">
        <v>2022</v>
      </c>
      <c r="E185" s="19" t="s">
        <v>2834</v>
      </c>
      <c r="F185" s="19" t="s">
        <v>983</v>
      </c>
      <c r="G185" s="19" t="s">
        <v>2837</v>
      </c>
      <c r="H185" s="19" t="str">
        <f>"2168622X"</f>
        <v>2168622X</v>
      </c>
      <c r="J185" s="19" t="str">
        <f>"20210901"</f>
        <v>20210901</v>
      </c>
      <c r="K185" s="19">
        <v>78</v>
      </c>
      <c r="L185" s="19">
        <v>9</v>
      </c>
      <c r="M185" s="19">
        <v>994</v>
      </c>
      <c r="N185" s="19">
        <v>11</v>
      </c>
      <c r="O185" s="19" t="s">
        <v>2835</v>
      </c>
      <c r="P185" s="19" t="s">
        <v>984</v>
      </c>
      <c r="Q185" s="19" t="s">
        <v>634</v>
      </c>
      <c r="R185" s="19" t="s">
        <v>1495</v>
      </c>
      <c r="S185" s="19" t="s">
        <v>2836</v>
      </c>
      <c r="U185" s="19" t="s">
        <v>2837</v>
      </c>
      <c r="V185" s="19" t="s">
        <v>2838</v>
      </c>
    </row>
    <row r="186" spans="1:71" s="19" customFormat="1" ht="13" x14ac:dyDescent="0.3">
      <c r="A186" s="19" t="s">
        <v>11798</v>
      </c>
      <c r="B186" s="19" t="s">
        <v>11404</v>
      </c>
      <c r="C186" s="19" t="s">
        <v>10508</v>
      </c>
      <c r="D186" s="21" t="s">
        <v>7891</v>
      </c>
      <c r="E186" s="19" t="s">
        <v>10509</v>
      </c>
      <c r="F186" s="19" t="s">
        <v>10510</v>
      </c>
      <c r="G186" s="26" t="s">
        <v>11985</v>
      </c>
      <c r="V186" s="19" t="s">
        <v>7891</v>
      </c>
      <c r="W186" s="19" t="s">
        <v>10511</v>
      </c>
      <c r="X186" s="19" t="s">
        <v>7891</v>
      </c>
      <c r="Y186" s="19" t="s">
        <v>7891</v>
      </c>
      <c r="Z186" s="19" t="s">
        <v>7891</v>
      </c>
      <c r="AA186" s="19" t="s">
        <v>7891</v>
      </c>
      <c r="AB186" s="19" t="s">
        <v>10512</v>
      </c>
      <c r="AC186" s="19" t="s">
        <v>10513</v>
      </c>
      <c r="AD186" s="19" t="s">
        <v>7891</v>
      </c>
      <c r="AE186" s="19" t="s">
        <v>7891</v>
      </c>
      <c r="AF186" s="19" t="s">
        <v>7891</v>
      </c>
      <c r="AG186" s="19" t="s">
        <v>7891</v>
      </c>
      <c r="AH186" s="19" t="s">
        <v>7891</v>
      </c>
      <c r="AI186" s="19" t="s">
        <v>7891</v>
      </c>
      <c r="AJ186" s="19" t="s">
        <v>7891</v>
      </c>
      <c r="AK186" s="19" t="s">
        <v>7891</v>
      </c>
      <c r="AL186" s="19" t="s">
        <v>7891</v>
      </c>
      <c r="AM186" s="19" t="s">
        <v>7891</v>
      </c>
      <c r="AN186" s="19" t="s">
        <v>7891</v>
      </c>
      <c r="AO186" s="19" t="s">
        <v>7891</v>
      </c>
      <c r="AP186" s="19" t="s">
        <v>10514</v>
      </c>
      <c r="AQ186" s="19" t="s">
        <v>7891</v>
      </c>
      <c r="AR186" s="19" t="s">
        <v>7891</v>
      </c>
      <c r="AS186" s="19" t="s">
        <v>7891</v>
      </c>
      <c r="AT186" s="19" t="s">
        <v>7891</v>
      </c>
      <c r="AU186" s="19" t="s">
        <v>7891</v>
      </c>
      <c r="AV186" s="19">
        <v>2021</v>
      </c>
      <c r="AW186" s="19">
        <v>33</v>
      </c>
      <c r="AX186" s="19" t="s">
        <v>10515</v>
      </c>
      <c r="AY186" s="19" t="s">
        <v>7891</v>
      </c>
      <c r="AZ186" s="19" t="s">
        <v>7891</v>
      </c>
      <c r="BA186" s="19" t="s">
        <v>7891</v>
      </c>
      <c r="BB186" s="19" t="s">
        <v>7891</v>
      </c>
      <c r="BC186" s="19">
        <v>58</v>
      </c>
      <c r="BD186" s="19">
        <v>66</v>
      </c>
      <c r="BE186" s="19" t="s">
        <v>10516</v>
      </c>
      <c r="BF186" s="19" t="s">
        <v>10517</v>
      </c>
      <c r="BG186" s="19" t="s">
        <v>7891</v>
      </c>
      <c r="BH186" s="19" t="s">
        <v>7891</v>
      </c>
      <c r="BI186" s="19" t="s">
        <v>7891</v>
      </c>
      <c r="BJ186" s="19" t="s">
        <v>7891</v>
      </c>
      <c r="BK186" s="19" t="s">
        <v>7891</v>
      </c>
      <c r="BL186" s="19" t="s">
        <v>7891</v>
      </c>
      <c r="BM186" s="19" t="s">
        <v>7891</v>
      </c>
      <c r="BN186" s="19" t="s">
        <v>7891</v>
      </c>
      <c r="BO186" s="19" t="s">
        <v>7891</v>
      </c>
      <c r="BP186" s="19" t="s">
        <v>7891</v>
      </c>
      <c r="BQ186" s="19" t="s">
        <v>7891</v>
      </c>
      <c r="BR186" s="19" t="s">
        <v>7891</v>
      </c>
      <c r="BS186" s="19" t="s">
        <v>10518</v>
      </c>
    </row>
    <row r="187" spans="1:71" s="19" customFormat="1" ht="13" x14ac:dyDescent="0.3">
      <c r="A187" s="19" t="s">
        <v>11798</v>
      </c>
      <c r="B187" s="19" t="s">
        <v>11413</v>
      </c>
      <c r="C187" s="19" t="s">
        <v>8900</v>
      </c>
      <c r="D187" s="21" t="s">
        <v>7891</v>
      </c>
      <c r="E187" s="19" t="s">
        <v>8901</v>
      </c>
      <c r="F187" s="19" t="s">
        <v>8902</v>
      </c>
      <c r="G187" s="26" t="s">
        <v>11986</v>
      </c>
      <c r="V187" s="19" t="s">
        <v>7891</v>
      </c>
      <c r="W187" s="19" t="s">
        <v>8903</v>
      </c>
      <c r="X187" s="19" t="s">
        <v>7891</v>
      </c>
      <c r="Y187" s="19" t="s">
        <v>7891</v>
      </c>
      <c r="Z187" s="19" t="s">
        <v>7891</v>
      </c>
      <c r="AA187" s="19" t="s">
        <v>7891</v>
      </c>
      <c r="AB187" s="19" t="s">
        <v>7891</v>
      </c>
      <c r="AC187" s="19" t="s">
        <v>8904</v>
      </c>
      <c r="AD187" s="19" t="s">
        <v>7891</v>
      </c>
      <c r="AE187" s="19" t="s">
        <v>7891</v>
      </c>
      <c r="AF187" s="19" t="s">
        <v>7891</v>
      </c>
      <c r="AG187" s="19" t="s">
        <v>7891</v>
      </c>
      <c r="AH187" s="19" t="s">
        <v>7891</v>
      </c>
      <c r="AI187" s="19" t="s">
        <v>7891</v>
      </c>
      <c r="AJ187" s="19" t="s">
        <v>7891</v>
      </c>
      <c r="AK187" s="19" t="s">
        <v>7891</v>
      </c>
      <c r="AL187" s="19" t="s">
        <v>7891</v>
      </c>
      <c r="AM187" s="19" t="s">
        <v>7891</v>
      </c>
      <c r="AN187" s="19" t="s">
        <v>7891</v>
      </c>
      <c r="AO187" s="19" t="s">
        <v>7891</v>
      </c>
      <c r="AP187" s="19" t="s">
        <v>8905</v>
      </c>
      <c r="AQ187" s="19" t="s">
        <v>8906</v>
      </c>
      <c r="AR187" s="19" t="s">
        <v>7891</v>
      </c>
      <c r="AS187" s="19" t="s">
        <v>7891</v>
      </c>
      <c r="AT187" s="19" t="s">
        <v>7891</v>
      </c>
      <c r="AU187" s="19" t="s">
        <v>8907</v>
      </c>
      <c r="AV187" s="19">
        <v>2021</v>
      </c>
      <c r="AW187" s="19">
        <v>305</v>
      </c>
      <c r="AX187" s="19" t="s">
        <v>7891</v>
      </c>
      <c r="AY187" s="19" t="s">
        <v>7891</v>
      </c>
      <c r="AZ187" s="19" t="s">
        <v>7891</v>
      </c>
      <c r="BA187" s="19" t="s">
        <v>7891</v>
      </c>
      <c r="BB187" s="19" t="s">
        <v>7891</v>
      </c>
      <c r="BC187" s="19" t="s">
        <v>7891</v>
      </c>
      <c r="BD187" s="19" t="s">
        <v>7891</v>
      </c>
      <c r="BE187" s="19">
        <v>114253</v>
      </c>
      <c r="BF187" s="19" t="s">
        <v>8908</v>
      </c>
      <c r="BG187" s="19" t="s">
        <v>7891</v>
      </c>
      <c r="BH187" s="19" t="s">
        <v>7925</v>
      </c>
      <c r="BI187" s="19" t="s">
        <v>7891</v>
      </c>
      <c r="BJ187" s="19" t="s">
        <v>7891</v>
      </c>
      <c r="BK187" s="19" t="s">
        <v>7891</v>
      </c>
      <c r="BL187" s="19" t="s">
        <v>7891</v>
      </c>
      <c r="BM187" s="19" t="s">
        <v>7891</v>
      </c>
      <c r="BN187" s="19">
        <v>34743063</v>
      </c>
      <c r="BO187" s="19" t="s">
        <v>7891</v>
      </c>
      <c r="BP187" s="19" t="s">
        <v>7891</v>
      </c>
      <c r="BQ187" s="19" t="s">
        <v>7891</v>
      </c>
      <c r="BR187" s="19" t="s">
        <v>7891</v>
      </c>
      <c r="BS187" s="19" t="s">
        <v>8909</v>
      </c>
    </row>
    <row r="188" spans="1:71" s="19" customFormat="1" ht="13" x14ac:dyDescent="0.3">
      <c r="A188" s="19" t="s">
        <v>11798</v>
      </c>
      <c r="B188" s="19" t="s">
        <v>11404</v>
      </c>
      <c r="C188" s="19" t="s">
        <v>9839</v>
      </c>
      <c r="D188" s="21" t="s">
        <v>7891</v>
      </c>
      <c r="E188" s="19" t="s">
        <v>9840</v>
      </c>
      <c r="F188" s="19" t="s">
        <v>9841</v>
      </c>
      <c r="V188" s="19" t="s">
        <v>7891</v>
      </c>
      <c r="W188" s="19" t="s">
        <v>9842</v>
      </c>
      <c r="X188" s="19" t="s">
        <v>7891</v>
      </c>
      <c r="Y188" s="19" t="s">
        <v>7891</v>
      </c>
      <c r="Z188" s="19" t="s">
        <v>7891</v>
      </c>
      <c r="AA188" s="19" t="s">
        <v>7891</v>
      </c>
      <c r="AB188" s="19" t="s">
        <v>7891</v>
      </c>
      <c r="AC188" s="19" t="s">
        <v>7891</v>
      </c>
      <c r="AD188" s="19" t="s">
        <v>7891</v>
      </c>
      <c r="AE188" s="19" t="s">
        <v>7891</v>
      </c>
      <c r="AF188" s="19" t="s">
        <v>7891</v>
      </c>
      <c r="AG188" s="19" t="s">
        <v>7891</v>
      </c>
      <c r="AH188" s="19" t="s">
        <v>7891</v>
      </c>
      <c r="AI188" s="19" t="s">
        <v>7891</v>
      </c>
      <c r="AJ188" s="19" t="s">
        <v>7891</v>
      </c>
      <c r="AK188" s="19" t="s">
        <v>7891</v>
      </c>
      <c r="AL188" s="19" t="s">
        <v>7891</v>
      </c>
      <c r="AM188" s="19" t="s">
        <v>7891</v>
      </c>
      <c r="AN188" s="19" t="s">
        <v>7891</v>
      </c>
      <c r="AO188" s="19" t="s">
        <v>7891</v>
      </c>
      <c r="AP188" s="19" t="s">
        <v>9843</v>
      </c>
      <c r="AQ188" s="19" t="s">
        <v>9844</v>
      </c>
      <c r="AR188" s="19" t="s">
        <v>7891</v>
      </c>
      <c r="AS188" s="19" t="s">
        <v>7891</v>
      </c>
      <c r="AT188" s="19" t="s">
        <v>7891</v>
      </c>
      <c r="AU188" s="19" t="s">
        <v>7967</v>
      </c>
      <c r="AV188" s="19">
        <v>2021</v>
      </c>
      <c r="AW188" s="19" t="s">
        <v>7891</v>
      </c>
      <c r="AX188" s="19">
        <v>173</v>
      </c>
      <c r="AY188" s="19" t="s">
        <v>7891</v>
      </c>
      <c r="AZ188" s="19" t="s">
        <v>7891</v>
      </c>
      <c r="BA188" s="19" t="s">
        <v>7891</v>
      </c>
      <c r="BB188" s="19" t="s">
        <v>7891</v>
      </c>
      <c r="BC188" s="19">
        <v>196</v>
      </c>
      <c r="BD188" s="19">
        <v>202</v>
      </c>
      <c r="BE188" s="19" t="s">
        <v>7891</v>
      </c>
      <c r="BF188" s="19" t="s">
        <v>7891</v>
      </c>
      <c r="BG188" s="19" t="s">
        <v>7891</v>
      </c>
      <c r="BH188" s="19" t="s">
        <v>7891</v>
      </c>
      <c r="BI188" s="19" t="s">
        <v>7891</v>
      </c>
      <c r="BJ188" s="19" t="s">
        <v>7891</v>
      </c>
      <c r="BK188" s="19" t="s">
        <v>7891</v>
      </c>
      <c r="BL188" s="19" t="s">
        <v>7891</v>
      </c>
      <c r="BM188" s="19" t="s">
        <v>7891</v>
      </c>
      <c r="BN188" s="19" t="s">
        <v>7891</v>
      </c>
      <c r="BO188" s="19" t="s">
        <v>7891</v>
      </c>
      <c r="BP188" s="19" t="s">
        <v>7891</v>
      </c>
      <c r="BQ188" s="19" t="s">
        <v>7891</v>
      </c>
      <c r="BR188" s="19" t="s">
        <v>7891</v>
      </c>
      <c r="BS188" s="19" t="s">
        <v>9845</v>
      </c>
    </row>
    <row r="189" spans="1:71" s="19" customFormat="1" ht="13" x14ac:dyDescent="0.3">
      <c r="A189" s="19" t="s">
        <v>11798</v>
      </c>
      <c r="B189" s="19" t="s">
        <v>3856</v>
      </c>
      <c r="C189" s="19" t="s">
        <v>541</v>
      </c>
      <c r="D189" s="21">
        <v>2020</v>
      </c>
      <c r="E189" s="19" t="s">
        <v>540</v>
      </c>
      <c r="F189" s="19" t="s">
        <v>542</v>
      </c>
      <c r="G189" s="19" t="s">
        <v>2179</v>
      </c>
      <c r="H189" s="19" t="str">
        <f>"08839417"</f>
        <v>08839417</v>
      </c>
      <c r="J189" s="19" t="str">
        <f>"20201201"</f>
        <v>20201201</v>
      </c>
      <c r="K189" s="19">
        <v>34</v>
      </c>
      <c r="L189" s="19">
        <v>6</v>
      </c>
      <c r="M189" s="19">
        <v>545</v>
      </c>
      <c r="N189" s="19">
        <v>12</v>
      </c>
      <c r="O189" s="19" t="s">
        <v>2177</v>
      </c>
      <c r="P189" s="19" t="s">
        <v>543</v>
      </c>
      <c r="Q189" s="19" t="s">
        <v>2124</v>
      </c>
      <c r="R189" s="19" t="s">
        <v>1495</v>
      </c>
      <c r="S189" s="19" t="s">
        <v>2178</v>
      </c>
      <c r="U189" s="19" t="s">
        <v>2179</v>
      </c>
      <c r="V189" s="19" t="s">
        <v>2180</v>
      </c>
    </row>
    <row r="190" spans="1:71" s="19" customFormat="1" ht="13" x14ac:dyDescent="0.3">
      <c r="A190" s="19" t="s">
        <v>11798</v>
      </c>
      <c r="B190" s="19" t="s">
        <v>3856</v>
      </c>
      <c r="C190" s="19" t="s">
        <v>956</v>
      </c>
      <c r="D190" s="21">
        <v>2021</v>
      </c>
      <c r="E190" s="19" t="s">
        <v>955</v>
      </c>
      <c r="F190" s="19" t="s">
        <v>515</v>
      </c>
      <c r="G190" s="19" t="s">
        <v>2819</v>
      </c>
      <c r="H190" s="19" t="str">
        <f>"01638343"</f>
        <v>01638343</v>
      </c>
      <c r="J190" s="19" t="str">
        <f>"20210901"</f>
        <v>20210901</v>
      </c>
      <c r="K190" s="19">
        <v>72</v>
      </c>
      <c r="M190" s="19">
        <v>96</v>
      </c>
      <c r="N190" s="19">
        <v>6</v>
      </c>
      <c r="O190" s="19" t="s">
        <v>2817</v>
      </c>
      <c r="P190" s="19" t="s">
        <v>957</v>
      </c>
      <c r="Q190" s="19" t="s">
        <v>2124</v>
      </c>
      <c r="R190" s="19" t="s">
        <v>1495</v>
      </c>
      <c r="S190" s="19" t="s">
        <v>2818</v>
      </c>
      <c r="U190" s="19" t="s">
        <v>2819</v>
      </c>
      <c r="V190" s="19" t="s">
        <v>2820</v>
      </c>
    </row>
    <row r="191" spans="1:71" s="19" customFormat="1" ht="13" x14ac:dyDescent="0.3">
      <c r="A191" s="19" t="s">
        <v>11798</v>
      </c>
      <c r="B191" s="19" t="s">
        <v>6816</v>
      </c>
      <c r="C191" s="19" t="s">
        <v>6413</v>
      </c>
      <c r="D191" s="21">
        <v>2022</v>
      </c>
      <c r="E191" s="19" t="s">
        <v>6412</v>
      </c>
      <c r="F191" s="19" t="s">
        <v>4756</v>
      </c>
      <c r="H191" s="19" t="s">
        <v>6414</v>
      </c>
      <c r="I191" s="19" t="s">
        <v>6415</v>
      </c>
      <c r="L191" s="22">
        <v>44665</v>
      </c>
      <c r="O191" s="19" t="s">
        <v>6416</v>
      </c>
    </row>
    <row r="192" spans="1:71" s="19" customFormat="1" ht="13" x14ac:dyDescent="0.3">
      <c r="A192" s="19" t="s">
        <v>11798</v>
      </c>
      <c r="B192" s="19" t="s">
        <v>3856</v>
      </c>
      <c r="C192" s="19" t="s">
        <v>3422</v>
      </c>
      <c r="D192" s="21">
        <v>2021</v>
      </c>
      <c r="E192" s="19" t="s">
        <v>3421</v>
      </c>
      <c r="F192" s="19" t="s">
        <v>3423</v>
      </c>
      <c r="G192" s="19" t="s">
        <v>3427</v>
      </c>
      <c r="H192" s="19" t="str">
        <f>"17423341"</f>
        <v>17423341</v>
      </c>
      <c r="J192" s="19" t="str">
        <f>"20210901"</f>
        <v>20210901</v>
      </c>
      <c r="K192" s="19">
        <v>18</v>
      </c>
      <c r="L192" s="19">
        <v>3</v>
      </c>
      <c r="M192" s="19">
        <v>252</v>
      </c>
      <c r="N192" s="19">
        <v>12</v>
      </c>
      <c r="O192" s="19" t="s">
        <v>3424</v>
      </c>
      <c r="P192" s="19" t="s">
        <v>3425</v>
      </c>
      <c r="Q192" s="19" t="s">
        <v>2260</v>
      </c>
      <c r="R192" s="19" t="s">
        <v>1495</v>
      </c>
      <c r="S192" s="19" t="s">
        <v>3426</v>
      </c>
      <c r="U192" s="19" t="s">
        <v>3427</v>
      </c>
      <c r="V192" s="19" t="s">
        <v>3428</v>
      </c>
    </row>
    <row r="193" spans="1:71" s="19" customFormat="1" ht="13" x14ac:dyDescent="0.3">
      <c r="A193" s="19" t="s">
        <v>11798</v>
      </c>
      <c r="B193" s="19" t="s">
        <v>7858</v>
      </c>
      <c r="C193" s="19" t="s">
        <v>7772</v>
      </c>
      <c r="D193" s="21">
        <v>2021</v>
      </c>
      <c r="E193" s="19" t="s">
        <v>7144</v>
      </c>
      <c r="F193" s="19" t="s">
        <v>7773</v>
      </c>
      <c r="H193" s="19">
        <v>71</v>
      </c>
      <c r="I193" s="19">
        <v>6</v>
      </c>
      <c r="K193" s="19">
        <v>466</v>
      </c>
      <c r="L193" s="19">
        <v>473</v>
      </c>
      <c r="O193" s="19" t="s">
        <v>7150</v>
      </c>
      <c r="P193" s="19" t="s">
        <v>7774</v>
      </c>
      <c r="Q193" s="19" t="s">
        <v>467</v>
      </c>
      <c r="R193" s="19" t="s">
        <v>7218</v>
      </c>
      <c r="T193" s="19" t="s">
        <v>7219</v>
      </c>
      <c r="U193" s="19" t="s">
        <v>7775</v>
      </c>
    </row>
    <row r="194" spans="1:71" s="19" customFormat="1" ht="13" x14ac:dyDescent="0.3">
      <c r="A194" s="19" t="s">
        <v>11797</v>
      </c>
      <c r="B194" s="19" t="s">
        <v>3856</v>
      </c>
      <c r="C194" s="19" t="s">
        <v>527</v>
      </c>
      <c r="D194" s="21">
        <v>2020</v>
      </c>
      <c r="E194" s="19" t="s">
        <v>526</v>
      </c>
      <c r="F194" s="19" t="s">
        <v>528</v>
      </c>
      <c r="G194" s="19" t="s">
        <v>2131</v>
      </c>
      <c r="H194" s="19" t="str">
        <f>"00207640"</f>
        <v>00207640</v>
      </c>
      <c r="J194" s="19" t="str">
        <f>"20201101"</f>
        <v>20201101</v>
      </c>
      <c r="K194" s="19">
        <v>66</v>
      </c>
      <c r="L194" s="19">
        <v>7</v>
      </c>
      <c r="M194" s="19">
        <v>700</v>
      </c>
      <c r="N194" s="19">
        <v>7</v>
      </c>
      <c r="O194" s="19" t="s">
        <v>2128</v>
      </c>
      <c r="P194" s="19" t="s">
        <v>311</v>
      </c>
      <c r="Q194" s="19" t="s">
        <v>2129</v>
      </c>
      <c r="R194" s="19" t="s">
        <v>1495</v>
      </c>
      <c r="S194" s="19" t="s">
        <v>2130</v>
      </c>
      <c r="U194" s="19" t="s">
        <v>2131</v>
      </c>
      <c r="V194" s="19" t="s">
        <v>2132</v>
      </c>
    </row>
    <row r="195" spans="1:71" s="19" customFormat="1" ht="13" x14ac:dyDescent="0.3">
      <c r="A195" s="19" t="s">
        <v>11798</v>
      </c>
      <c r="B195" s="19" t="s">
        <v>4117</v>
      </c>
      <c r="C195" s="19" t="s">
        <v>3874</v>
      </c>
      <c r="D195" s="21">
        <v>2021</v>
      </c>
      <c r="E195" s="19" t="s">
        <v>3873</v>
      </c>
      <c r="F195" s="19" t="s">
        <v>3533</v>
      </c>
      <c r="G195" s="19" t="s">
        <v>3877</v>
      </c>
      <c r="H195" s="19" t="str">
        <f>"07448481"</f>
        <v>07448481</v>
      </c>
      <c r="J195" s="19" t="str">
        <f>"20210510"</f>
        <v>20210510</v>
      </c>
      <c r="O195" s="19" t="s">
        <v>3875</v>
      </c>
      <c r="P195" s="19" t="s">
        <v>3876</v>
      </c>
      <c r="Q195" s="19" t="s">
        <v>2118</v>
      </c>
      <c r="R195" s="19" t="s">
        <v>2054</v>
      </c>
      <c r="S195" s="19" t="s">
        <v>2055</v>
      </c>
      <c r="U195" s="19" t="s">
        <v>3877</v>
      </c>
      <c r="V195" s="19" t="s">
        <v>3878</v>
      </c>
    </row>
    <row r="196" spans="1:71" s="19" customFormat="1" ht="13" x14ac:dyDescent="0.3">
      <c r="A196" s="19" t="s">
        <v>11798</v>
      </c>
      <c r="B196" s="19" t="s">
        <v>11404</v>
      </c>
      <c r="C196" s="19" t="s">
        <v>7970</v>
      </c>
      <c r="D196" s="21" t="s">
        <v>7891</v>
      </c>
      <c r="E196" s="19" t="s">
        <v>4140</v>
      </c>
      <c r="F196" s="19" t="s">
        <v>7971</v>
      </c>
      <c r="V196" s="19" t="s">
        <v>7891</v>
      </c>
      <c r="W196" s="19" t="s">
        <v>8159</v>
      </c>
      <c r="X196" s="19" t="s">
        <v>7891</v>
      </c>
      <c r="Y196" s="19" t="s">
        <v>7891</v>
      </c>
      <c r="Z196" s="19" t="s">
        <v>7891</v>
      </c>
      <c r="AA196" s="19" t="s">
        <v>7891</v>
      </c>
      <c r="AB196" s="19" t="s">
        <v>7891</v>
      </c>
      <c r="AC196" s="19" t="s">
        <v>7972</v>
      </c>
      <c r="AD196" s="19" t="s">
        <v>7891</v>
      </c>
      <c r="AE196" s="19" t="s">
        <v>7891</v>
      </c>
      <c r="AF196" s="19" t="s">
        <v>7891</v>
      </c>
      <c r="AG196" s="19" t="s">
        <v>7891</v>
      </c>
      <c r="AH196" s="19" t="s">
        <v>7891</v>
      </c>
      <c r="AI196" s="19" t="s">
        <v>7891</v>
      </c>
      <c r="AJ196" s="19" t="s">
        <v>7891</v>
      </c>
      <c r="AK196" s="19" t="s">
        <v>7891</v>
      </c>
      <c r="AL196" s="19" t="s">
        <v>7891</v>
      </c>
      <c r="AM196" s="19" t="s">
        <v>7891</v>
      </c>
      <c r="AN196" s="19" t="s">
        <v>7891</v>
      </c>
      <c r="AO196" s="19" t="s">
        <v>7891</v>
      </c>
      <c r="AP196" s="19" t="s">
        <v>7973</v>
      </c>
      <c r="AQ196" s="19" t="s">
        <v>7974</v>
      </c>
      <c r="AR196" s="19" t="s">
        <v>7891</v>
      </c>
      <c r="AS196" s="19" t="s">
        <v>7891</v>
      </c>
      <c r="AT196" s="19" t="s">
        <v>7891</v>
      </c>
      <c r="AU196" s="19" t="s">
        <v>7891</v>
      </c>
      <c r="AV196" s="19" t="s">
        <v>7891</v>
      </c>
      <c r="AW196" s="19" t="s">
        <v>7891</v>
      </c>
      <c r="AX196" s="19" t="s">
        <v>7891</v>
      </c>
      <c r="AY196" s="19" t="s">
        <v>7891</v>
      </c>
      <c r="AZ196" s="19" t="s">
        <v>7891</v>
      </c>
      <c r="BA196" s="19" t="s">
        <v>7891</v>
      </c>
      <c r="BB196" s="19" t="s">
        <v>7891</v>
      </c>
      <c r="BC196" s="19" t="s">
        <v>7891</v>
      </c>
      <c r="BD196" s="19" t="s">
        <v>7891</v>
      </c>
      <c r="BE196" s="19">
        <v>1.3623613221085336E+16</v>
      </c>
      <c r="BF196" s="19" t="s">
        <v>4145</v>
      </c>
      <c r="BG196" s="19" t="s">
        <v>7891</v>
      </c>
      <c r="BH196" s="19" t="s">
        <v>7975</v>
      </c>
      <c r="BI196" s="19" t="s">
        <v>7891</v>
      </c>
      <c r="BJ196" s="19" t="s">
        <v>7891</v>
      </c>
      <c r="BK196" s="19" t="s">
        <v>7891</v>
      </c>
      <c r="BL196" s="19" t="s">
        <v>7891</v>
      </c>
      <c r="BM196" s="19" t="s">
        <v>7891</v>
      </c>
      <c r="BN196" s="19">
        <v>35363085</v>
      </c>
      <c r="BO196" s="19" t="s">
        <v>7891</v>
      </c>
      <c r="BP196" s="19" t="s">
        <v>7891</v>
      </c>
      <c r="BQ196" s="19" t="s">
        <v>7891</v>
      </c>
      <c r="BR196" s="19" t="s">
        <v>7891</v>
      </c>
      <c r="BS196" s="19" t="s">
        <v>7976</v>
      </c>
    </row>
    <row r="197" spans="1:71" s="19" customFormat="1" ht="13" x14ac:dyDescent="0.3">
      <c r="A197" s="19" t="s">
        <v>11798</v>
      </c>
      <c r="B197" s="19" t="s">
        <v>1827</v>
      </c>
      <c r="C197" s="19" t="s">
        <v>1468</v>
      </c>
      <c r="D197" s="20" t="str">
        <f>"2021"</f>
        <v>2021</v>
      </c>
      <c r="E197" s="19" t="s">
        <v>1467</v>
      </c>
      <c r="F197" s="19" t="s">
        <v>1436</v>
      </c>
      <c r="H197" s="19" t="str">
        <f>"01964895"</f>
        <v>01964895</v>
      </c>
      <c r="J197" s="19" t="str">
        <f>"Apr2021"</f>
        <v>Apr2021</v>
      </c>
      <c r="K197" s="19">
        <v>51</v>
      </c>
      <c r="L197" s="19">
        <v>2</v>
      </c>
      <c r="M197" s="19">
        <v>20</v>
      </c>
      <c r="N197" s="19">
        <v>0</v>
      </c>
      <c r="O197" s="19">
        <v>149270893</v>
      </c>
      <c r="Q197" s="19" t="s">
        <v>1437</v>
      </c>
      <c r="R197" s="19" t="s">
        <v>1104</v>
      </c>
      <c r="S197" s="19" t="s">
        <v>1469</v>
      </c>
      <c r="V197" s="19" t="s">
        <v>1470</v>
      </c>
    </row>
    <row r="198" spans="1:71" s="19" customFormat="1" ht="13" x14ac:dyDescent="0.3">
      <c r="A198" s="19" t="s">
        <v>11798</v>
      </c>
      <c r="B198" s="19" t="s">
        <v>3856</v>
      </c>
      <c r="C198" s="19" t="s">
        <v>2517</v>
      </c>
      <c r="D198" s="21">
        <v>2021</v>
      </c>
      <c r="E198" s="19" t="s">
        <v>2516</v>
      </c>
      <c r="F198" s="19" t="s">
        <v>2518</v>
      </c>
      <c r="G198" s="19" t="s">
        <v>2523</v>
      </c>
      <c r="H198" s="19" t="str">
        <f>"10105395"</f>
        <v>10105395</v>
      </c>
      <c r="J198" s="19" t="str">
        <f>"20210301"</f>
        <v>20210301</v>
      </c>
      <c r="K198" s="19">
        <v>33</v>
      </c>
      <c r="L198" s="24">
        <v>44622</v>
      </c>
      <c r="M198" s="19">
        <v>314</v>
      </c>
      <c r="N198" s="19">
        <v>2</v>
      </c>
      <c r="O198" s="19" t="s">
        <v>2519</v>
      </c>
      <c r="P198" s="19" t="s">
        <v>2520</v>
      </c>
      <c r="Q198" s="19" t="s">
        <v>2129</v>
      </c>
      <c r="R198" s="19" t="s">
        <v>2521</v>
      </c>
      <c r="S198" s="19" t="s">
        <v>2522</v>
      </c>
      <c r="U198" s="19" t="s">
        <v>2523</v>
      </c>
      <c r="V198" s="19" t="s">
        <v>2524</v>
      </c>
    </row>
    <row r="199" spans="1:71" s="19" customFormat="1" ht="13" x14ac:dyDescent="0.3">
      <c r="A199" s="19" t="s">
        <v>11798</v>
      </c>
      <c r="B199" s="19" t="s">
        <v>11404</v>
      </c>
      <c r="C199" s="19" t="s">
        <v>9966</v>
      </c>
      <c r="D199" s="21" t="s">
        <v>7891</v>
      </c>
      <c r="E199" s="19" t="s">
        <v>9967</v>
      </c>
      <c r="F199" s="19" t="s">
        <v>9968</v>
      </c>
      <c r="V199" s="19" t="s">
        <v>7891</v>
      </c>
      <c r="W199" s="19" t="s">
        <v>9969</v>
      </c>
      <c r="X199" s="19" t="s">
        <v>7891</v>
      </c>
      <c r="Y199" s="19" t="s">
        <v>7891</v>
      </c>
      <c r="Z199" s="19" t="s">
        <v>7891</v>
      </c>
      <c r="AA199" s="19" t="s">
        <v>7891</v>
      </c>
      <c r="AB199" s="19" t="s">
        <v>7891</v>
      </c>
      <c r="AC199" s="19" t="s">
        <v>7891</v>
      </c>
      <c r="AD199" s="19" t="s">
        <v>7891</v>
      </c>
      <c r="AE199" s="19" t="s">
        <v>7891</v>
      </c>
      <c r="AF199" s="19" t="s">
        <v>7891</v>
      </c>
      <c r="AG199" s="19" t="s">
        <v>7891</v>
      </c>
      <c r="AH199" s="19" t="s">
        <v>7891</v>
      </c>
      <c r="AI199" s="19" t="s">
        <v>7891</v>
      </c>
      <c r="AJ199" s="19" t="s">
        <v>7891</v>
      </c>
      <c r="AK199" s="19" t="s">
        <v>7891</v>
      </c>
      <c r="AL199" s="19" t="s">
        <v>7891</v>
      </c>
      <c r="AM199" s="19" t="s">
        <v>7891</v>
      </c>
      <c r="AN199" s="19" t="s">
        <v>7891</v>
      </c>
      <c r="AO199" s="19" t="s">
        <v>7891</v>
      </c>
      <c r="AP199" s="19" t="s">
        <v>9970</v>
      </c>
      <c r="AQ199" s="19" t="s">
        <v>9971</v>
      </c>
      <c r="AR199" s="19" t="s">
        <v>7891</v>
      </c>
      <c r="AS199" s="19" t="s">
        <v>7891</v>
      </c>
      <c r="AT199" s="19" t="s">
        <v>7891</v>
      </c>
      <c r="AU199" s="19" t="s">
        <v>7916</v>
      </c>
      <c r="AV199" s="19">
        <v>2021</v>
      </c>
      <c r="AW199" s="19">
        <v>150</v>
      </c>
      <c r="AX199" s="19">
        <v>1</v>
      </c>
      <c r="AY199" s="19" t="s">
        <v>7891</v>
      </c>
      <c r="AZ199" s="19" t="s">
        <v>7891</v>
      </c>
      <c r="BA199" s="19" t="s">
        <v>7891</v>
      </c>
      <c r="BB199" s="19" t="s">
        <v>7891</v>
      </c>
      <c r="BC199" s="19">
        <v>28</v>
      </c>
      <c r="BD199" s="19">
        <v>50</v>
      </c>
      <c r="BE199" s="19" t="s">
        <v>7891</v>
      </c>
      <c r="BF199" s="19" t="s">
        <v>9972</v>
      </c>
      <c r="BG199" s="19" t="s">
        <v>7891</v>
      </c>
      <c r="BH199" s="19" t="s">
        <v>7891</v>
      </c>
      <c r="BI199" s="19" t="s">
        <v>7891</v>
      </c>
      <c r="BJ199" s="19" t="s">
        <v>7891</v>
      </c>
      <c r="BK199" s="19" t="s">
        <v>7891</v>
      </c>
      <c r="BL199" s="19" t="s">
        <v>7891</v>
      </c>
      <c r="BM199" s="19" t="s">
        <v>7891</v>
      </c>
      <c r="BN199" s="19" t="s">
        <v>7891</v>
      </c>
      <c r="BO199" s="19" t="s">
        <v>7891</v>
      </c>
      <c r="BP199" s="19" t="s">
        <v>7891</v>
      </c>
      <c r="BQ199" s="19" t="s">
        <v>7891</v>
      </c>
      <c r="BR199" s="19" t="s">
        <v>7891</v>
      </c>
      <c r="BS199" s="19" t="s">
        <v>9973</v>
      </c>
    </row>
    <row r="200" spans="1:71" s="19" customFormat="1" ht="13" x14ac:dyDescent="0.3">
      <c r="A200" s="19" t="s">
        <v>11798</v>
      </c>
      <c r="B200" s="19" t="s">
        <v>11404</v>
      </c>
      <c r="C200" s="19" t="s">
        <v>11288</v>
      </c>
      <c r="D200" s="21" t="s">
        <v>7891</v>
      </c>
      <c r="E200" s="19" t="s">
        <v>11289</v>
      </c>
      <c r="F200" s="19" t="s">
        <v>11290</v>
      </c>
      <c r="G200" s="19" t="s">
        <v>11987</v>
      </c>
      <c r="V200" s="19" t="s">
        <v>7891</v>
      </c>
      <c r="W200" s="19" t="s">
        <v>11291</v>
      </c>
      <c r="X200" s="19" t="s">
        <v>7891</v>
      </c>
      <c r="Y200" s="19" t="s">
        <v>7891</v>
      </c>
      <c r="Z200" s="19" t="s">
        <v>7891</v>
      </c>
      <c r="AA200" s="19" t="s">
        <v>7891</v>
      </c>
      <c r="AB200" s="19" t="s">
        <v>11292</v>
      </c>
      <c r="AC200" s="19" t="s">
        <v>11293</v>
      </c>
      <c r="AD200" s="19" t="s">
        <v>7891</v>
      </c>
      <c r="AE200" s="19" t="s">
        <v>7891</v>
      </c>
      <c r="AF200" s="19" t="s">
        <v>7891</v>
      </c>
      <c r="AG200" s="19" t="s">
        <v>7891</v>
      </c>
      <c r="AH200" s="19" t="s">
        <v>7891</v>
      </c>
      <c r="AI200" s="19" t="s">
        <v>7891</v>
      </c>
      <c r="AJ200" s="19" t="s">
        <v>7891</v>
      </c>
      <c r="AK200" s="19" t="s">
        <v>7891</v>
      </c>
      <c r="AL200" s="19" t="s">
        <v>7891</v>
      </c>
      <c r="AM200" s="19" t="s">
        <v>7891</v>
      </c>
      <c r="AN200" s="19" t="s">
        <v>7891</v>
      </c>
      <c r="AO200" s="19" t="s">
        <v>7891</v>
      </c>
      <c r="AP200" s="19" t="s">
        <v>11294</v>
      </c>
      <c r="AQ200" s="19" t="s">
        <v>11295</v>
      </c>
      <c r="AR200" s="19" t="s">
        <v>7891</v>
      </c>
      <c r="AS200" s="19" t="s">
        <v>7891</v>
      </c>
      <c r="AT200" s="19" t="s">
        <v>7891</v>
      </c>
      <c r="AU200" s="19" t="s">
        <v>7891</v>
      </c>
      <c r="AV200" s="19">
        <v>2020</v>
      </c>
      <c r="AW200" s="19">
        <v>19</v>
      </c>
      <c r="AX200" s="19">
        <v>4</v>
      </c>
      <c r="AY200" s="19" t="s">
        <v>7891</v>
      </c>
      <c r="AZ200" s="19" t="s">
        <v>7891</v>
      </c>
      <c r="BA200" s="19" t="s">
        <v>7891</v>
      </c>
      <c r="BB200" s="19" t="s">
        <v>7891</v>
      </c>
      <c r="BC200" s="19">
        <v>257</v>
      </c>
      <c r="BD200" s="19">
        <v>263</v>
      </c>
      <c r="BE200" s="19" t="s">
        <v>7891</v>
      </c>
      <c r="BF200" s="19" t="s">
        <v>11296</v>
      </c>
      <c r="BG200" s="19" t="s">
        <v>7891</v>
      </c>
      <c r="BH200" s="19" t="s">
        <v>7891</v>
      </c>
      <c r="BI200" s="19" t="s">
        <v>7891</v>
      </c>
      <c r="BJ200" s="19" t="s">
        <v>7891</v>
      </c>
      <c r="BK200" s="19" t="s">
        <v>7891</v>
      </c>
      <c r="BL200" s="19" t="s">
        <v>7891</v>
      </c>
      <c r="BM200" s="19" t="s">
        <v>7891</v>
      </c>
      <c r="BN200" s="19">
        <v>32525785</v>
      </c>
      <c r="BO200" s="19" t="s">
        <v>7891</v>
      </c>
      <c r="BP200" s="19" t="s">
        <v>7891</v>
      </c>
      <c r="BQ200" s="19" t="s">
        <v>7891</v>
      </c>
      <c r="BR200" s="19" t="s">
        <v>7891</v>
      </c>
      <c r="BS200" s="19" t="s">
        <v>11297</v>
      </c>
    </row>
    <row r="201" spans="1:71" s="19" customFormat="1" ht="13" x14ac:dyDescent="0.3">
      <c r="A201" s="19" t="s">
        <v>11798</v>
      </c>
      <c r="B201" s="19" t="s">
        <v>3856</v>
      </c>
      <c r="C201" s="19" t="s">
        <v>2230</v>
      </c>
      <c r="D201" s="21">
        <v>2020</v>
      </c>
      <c r="E201" s="19" t="s">
        <v>2229</v>
      </c>
      <c r="F201" s="19" t="s">
        <v>2034</v>
      </c>
      <c r="G201" s="19" t="s">
        <v>2233</v>
      </c>
      <c r="H201" s="19" t="str">
        <f>"04194217"</f>
        <v>04194217</v>
      </c>
      <c r="I201" s="19" t="str">
        <f>"9798684650253"</f>
        <v>9798684650253</v>
      </c>
      <c r="J201" s="19" t="str">
        <f>"20210101"</f>
        <v>20210101</v>
      </c>
      <c r="K201" s="19">
        <v>82</v>
      </c>
      <c r="L201" s="19" t="s">
        <v>2035</v>
      </c>
      <c r="O201" s="19" t="s">
        <v>2231</v>
      </c>
      <c r="Q201" s="19" t="s">
        <v>2037</v>
      </c>
      <c r="R201" s="19" t="s">
        <v>2038</v>
      </c>
      <c r="S201" s="19" t="s">
        <v>2232</v>
      </c>
      <c r="U201" s="19" t="s">
        <v>2233</v>
      </c>
      <c r="V201" s="19" t="s">
        <v>2234</v>
      </c>
    </row>
    <row r="202" spans="1:71" s="19" customFormat="1" ht="13" x14ac:dyDescent="0.3">
      <c r="A202" s="19" t="s">
        <v>11798</v>
      </c>
      <c r="B202" s="19" t="s">
        <v>3856</v>
      </c>
      <c r="C202" s="19" t="s">
        <v>3791</v>
      </c>
      <c r="D202" s="21">
        <v>2022</v>
      </c>
      <c r="E202" s="19" t="s">
        <v>3790</v>
      </c>
      <c r="F202" s="19" t="s">
        <v>3792</v>
      </c>
      <c r="G202" s="19" t="s">
        <v>3797</v>
      </c>
      <c r="H202" s="19" t="str">
        <f>"03012212"</f>
        <v>03012212</v>
      </c>
      <c r="J202" s="19" t="str">
        <f>"20211201"</f>
        <v>20211201</v>
      </c>
      <c r="K202" s="19">
        <v>49</v>
      </c>
      <c r="L202" s="19">
        <v>12</v>
      </c>
      <c r="M202" s="19">
        <v>1</v>
      </c>
      <c r="N202" s="19">
        <v>8</v>
      </c>
      <c r="O202" s="19" t="s">
        <v>3793</v>
      </c>
      <c r="P202" s="19" t="s">
        <v>3794</v>
      </c>
      <c r="Q202" s="19" t="s">
        <v>3795</v>
      </c>
      <c r="R202" s="19" t="s">
        <v>1495</v>
      </c>
      <c r="S202" s="19" t="s">
        <v>3796</v>
      </c>
      <c r="U202" s="19" t="s">
        <v>3797</v>
      </c>
      <c r="V202" s="19" t="s">
        <v>3798</v>
      </c>
    </row>
    <row r="203" spans="1:71" s="19" customFormat="1" ht="13" x14ac:dyDescent="0.3">
      <c r="A203" s="19" t="s">
        <v>11798</v>
      </c>
      <c r="B203" s="19" t="s">
        <v>11404</v>
      </c>
      <c r="C203" s="19" t="s">
        <v>8293</v>
      </c>
      <c r="D203" s="21" t="s">
        <v>7891</v>
      </c>
      <c r="E203" s="19" t="s">
        <v>8294</v>
      </c>
      <c r="F203" s="19" t="s">
        <v>8295</v>
      </c>
      <c r="G203" s="26" t="s">
        <v>11988</v>
      </c>
      <c r="V203" s="19" t="s">
        <v>7891</v>
      </c>
      <c r="W203" s="19" t="s">
        <v>8296</v>
      </c>
      <c r="X203" s="19" t="s">
        <v>7891</v>
      </c>
      <c r="Y203" s="19" t="s">
        <v>7891</v>
      </c>
      <c r="Z203" s="19" t="s">
        <v>7891</v>
      </c>
      <c r="AA203" s="19" t="s">
        <v>7891</v>
      </c>
      <c r="AB203" s="19" t="s">
        <v>7891</v>
      </c>
      <c r="AC203" s="19" t="s">
        <v>7891</v>
      </c>
      <c r="AD203" s="19" t="s">
        <v>7891</v>
      </c>
      <c r="AE203" s="19" t="s">
        <v>7891</v>
      </c>
      <c r="AF203" s="19" t="s">
        <v>7891</v>
      </c>
      <c r="AG203" s="19" t="s">
        <v>7891</v>
      </c>
      <c r="AH203" s="19" t="s">
        <v>7891</v>
      </c>
      <c r="AI203" s="19" t="s">
        <v>7891</v>
      </c>
      <c r="AJ203" s="19" t="s">
        <v>7891</v>
      </c>
      <c r="AK203" s="19" t="s">
        <v>7891</v>
      </c>
      <c r="AL203" s="19" t="s">
        <v>7891</v>
      </c>
      <c r="AM203" s="19" t="s">
        <v>7891</v>
      </c>
      <c r="AN203" s="19" t="s">
        <v>7891</v>
      </c>
      <c r="AO203" s="19" t="s">
        <v>7891</v>
      </c>
      <c r="AP203" s="19" t="s">
        <v>8297</v>
      </c>
      <c r="AQ203" s="19" t="s">
        <v>8298</v>
      </c>
      <c r="AR203" s="19" t="s">
        <v>7891</v>
      </c>
      <c r="AS203" s="19" t="s">
        <v>7891</v>
      </c>
      <c r="AT203" s="19" t="s">
        <v>7891</v>
      </c>
      <c r="AU203" s="19" t="s">
        <v>8299</v>
      </c>
      <c r="AV203" s="19">
        <v>2022</v>
      </c>
      <c r="AW203" s="19">
        <v>45</v>
      </c>
      <c r="AX203" s="19">
        <v>2</v>
      </c>
      <c r="AY203" s="19" t="s">
        <v>7891</v>
      </c>
      <c r="AZ203" s="19" t="s">
        <v>7891</v>
      </c>
      <c r="BA203" s="19" t="s">
        <v>7891</v>
      </c>
      <c r="BB203" s="19" t="s">
        <v>7891</v>
      </c>
      <c r="BC203" s="19" t="s">
        <v>8300</v>
      </c>
      <c r="BD203" s="19" t="s">
        <v>8301</v>
      </c>
      <c r="BE203" s="19" t="s">
        <v>7891</v>
      </c>
      <c r="BF203" s="19" t="s">
        <v>8302</v>
      </c>
      <c r="BG203" s="19" t="s">
        <v>7891</v>
      </c>
      <c r="BH203" s="19" t="s">
        <v>7891</v>
      </c>
      <c r="BI203" s="19" t="s">
        <v>7891</v>
      </c>
      <c r="BJ203" s="19" t="s">
        <v>7891</v>
      </c>
      <c r="BK203" s="19" t="s">
        <v>7891</v>
      </c>
      <c r="BL203" s="19" t="s">
        <v>7891</v>
      </c>
      <c r="BM203" s="19" t="s">
        <v>7891</v>
      </c>
      <c r="BN203" s="19">
        <v>34183519</v>
      </c>
      <c r="BO203" s="19" t="s">
        <v>7891</v>
      </c>
      <c r="BP203" s="19" t="s">
        <v>7891</v>
      </c>
      <c r="BQ203" s="19" t="s">
        <v>7891</v>
      </c>
      <c r="BR203" s="19" t="s">
        <v>7891</v>
      </c>
      <c r="BS203" s="19" t="s">
        <v>8303</v>
      </c>
    </row>
    <row r="204" spans="1:71" s="19" customFormat="1" ht="13" x14ac:dyDescent="0.3">
      <c r="A204" s="19" t="s">
        <v>11798</v>
      </c>
      <c r="B204" s="19" t="s">
        <v>11404</v>
      </c>
      <c r="C204" s="19" t="s">
        <v>10797</v>
      </c>
      <c r="D204" s="21" t="s">
        <v>7891</v>
      </c>
      <c r="E204" s="19" t="s">
        <v>6202</v>
      </c>
      <c r="F204" s="19" t="s">
        <v>10798</v>
      </c>
      <c r="V204" s="19" t="s">
        <v>7891</v>
      </c>
      <c r="W204" s="19" t="s">
        <v>10799</v>
      </c>
      <c r="X204" s="19" t="s">
        <v>7891</v>
      </c>
      <c r="Y204" s="19" t="s">
        <v>7891</v>
      </c>
      <c r="Z204" s="19" t="s">
        <v>7891</v>
      </c>
      <c r="AA204" s="19" t="s">
        <v>7891</v>
      </c>
      <c r="AB204" s="19" t="s">
        <v>7891</v>
      </c>
      <c r="AC204" s="19" t="s">
        <v>7891</v>
      </c>
      <c r="AD204" s="19" t="s">
        <v>7891</v>
      </c>
      <c r="AE204" s="19" t="s">
        <v>7891</v>
      </c>
      <c r="AF204" s="19" t="s">
        <v>7891</v>
      </c>
      <c r="AG204" s="19" t="s">
        <v>7891</v>
      </c>
      <c r="AH204" s="19" t="s">
        <v>7891</v>
      </c>
      <c r="AI204" s="19" t="s">
        <v>7891</v>
      </c>
      <c r="AJ204" s="19" t="s">
        <v>7891</v>
      </c>
      <c r="AK204" s="19" t="s">
        <v>7891</v>
      </c>
      <c r="AL204" s="19" t="s">
        <v>7891</v>
      </c>
      <c r="AM204" s="19" t="s">
        <v>7891</v>
      </c>
      <c r="AN204" s="19" t="s">
        <v>7891</v>
      </c>
      <c r="AO204" s="19" t="s">
        <v>7891</v>
      </c>
      <c r="AP204" s="19" t="s">
        <v>10800</v>
      </c>
      <c r="AQ204" s="19" t="s">
        <v>10801</v>
      </c>
      <c r="AR204" s="19" t="s">
        <v>7891</v>
      </c>
      <c r="AS204" s="19" t="s">
        <v>7891</v>
      </c>
      <c r="AT204" s="19" t="s">
        <v>7891</v>
      </c>
      <c r="AU204" s="19" t="s">
        <v>10802</v>
      </c>
      <c r="AV204" s="19">
        <v>2021</v>
      </c>
      <c r="AW204" s="19">
        <v>22</v>
      </c>
      <c r="AX204" s="19">
        <v>1</v>
      </c>
      <c r="AY204" s="19" t="s">
        <v>7891</v>
      </c>
      <c r="AZ204" s="19" t="s">
        <v>7891</v>
      </c>
      <c r="BA204" s="19" t="s">
        <v>7891</v>
      </c>
      <c r="BB204" s="19" t="s">
        <v>7891</v>
      </c>
      <c r="BC204" s="19">
        <v>79</v>
      </c>
      <c r="BD204" s="19">
        <v>87</v>
      </c>
      <c r="BE204" s="19" t="s">
        <v>7891</v>
      </c>
      <c r="BF204" s="19" t="s">
        <v>6208</v>
      </c>
      <c r="BG204" s="19" t="s">
        <v>7891</v>
      </c>
      <c r="BH204" s="19" t="s">
        <v>10795</v>
      </c>
      <c r="BI204" s="19" t="s">
        <v>7891</v>
      </c>
      <c r="BJ204" s="19" t="s">
        <v>7891</v>
      </c>
      <c r="BK204" s="19" t="s">
        <v>7891</v>
      </c>
      <c r="BL204" s="19" t="s">
        <v>7891</v>
      </c>
      <c r="BM204" s="19" t="s">
        <v>7891</v>
      </c>
      <c r="BN204" s="19">
        <v>33377426</v>
      </c>
      <c r="BO204" s="19" t="s">
        <v>7891</v>
      </c>
      <c r="BP204" s="19" t="s">
        <v>7891</v>
      </c>
      <c r="BQ204" s="19" t="s">
        <v>7891</v>
      </c>
      <c r="BR204" s="19" t="s">
        <v>7891</v>
      </c>
      <c r="BS204" s="19" t="s">
        <v>10803</v>
      </c>
    </row>
    <row r="205" spans="1:71" s="19" customFormat="1" ht="13" x14ac:dyDescent="0.3">
      <c r="A205" s="19" t="s">
        <v>11798</v>
      </c>
      <c r="B205" s="19" t="s">
        <v>3856</v>
      </c>
      <c r="C205" s="19" t="s">
        <v>2114</v>
      </c>
      <c r="D205" s="21">
        <v>2019</v>
      </c>
      <c r="E205" s="19" t="s">
        <v>2113</v>
      </c>
      <c r="F205" s="19" t="s">
        <v>2115</v>
      </c>
      <c r="G205" s="19" t="s">
        <v>2120</v>
      </c>
      <c r="H205" s="19" t="str">
        <f>"87568225"</f>
        <v>87568225</v>
      </c>
      <c r="J205" s="19" t="str">
        <f>"20210101"</f>
        <v>20210101</v>
      </c>
      <c r="K205" s="19">
        <v>35</v>
      </c>
      <c r="L205" s="19">
        <v>1</v>
      </c>
      <c r="M205" s="19">
        <v>44</v>
      </c>
      <c r="N205" s="19">
        <v>9</v>
      </c>
      <c r="O205" s="19" t="s">
        <v>2116</v>
      </c>
      <c r="P205" s="19" t="s">
        <v>2117</v>
      </c>
      <c r="Q205" s="19" t="s">
        <v>2118</v>
      </c>
      <c r="R205" s="19" t="s">
        <v>1495</v>
      </c>
      <c r="S205" s="19" t="s">
        <v>2119</v>
      </c>
      <c r="U205" s="19" t="s">
        <v>2120</v>
      </c>
      <c r="V205" s="19" t="s">
        <v>2121</v>
      </c>
    </row>
    <row r="206" spans="1:71" s="19" customFormat="1" ht="13" x14ac:dyDescent="0.3">
      <c r="A206" s="19" t="s">
        <v>11798</v>
      </c>
      <c r="B206" s="19" t="s">
        <v>11404</v>
      </c>
      <c r="C206" s="19" t="s">
        <v>8238</v>
      </c>
      <c r="D206" s="21" t="s">
        <v>7891</v>
      </c>
      <c r="E206" s="19" t="s">
        <v>8239</v>
      </c>
      <c r="F206" s="19" t="s">
        <v>8240</v>
      </c>
      <c r="G206" s="26" t="s">
        <v>11989</v>
      </c>
      <c r="V206" s="19" t="s">
        <v>7891</v>
      </c>
      <c r="W206" s="19" t="s">
        <v>8241</v>
      </c>
      <c r="X206" s="19" t="s">
        <v>7891</v>
      </c>
      <c r="Y206" s="19" t="s">
        <v>7891</v>
      </c>
      <c r="Z206" s="19" t="s">
        <v>7891</v>
      </c>
      <c r="AA206" s="19" t="s">
        <v>7891</v>
      </c>
      <c r="AB206" s="19" t="s">
        <v>7891</v>
      </c>
      <c r="AC206" s="19" t="s">
        <v>7891</v>
      </c>
      <c r="AD206" s="19" t="s">
        <v>7891</v>
      </c>
      <c r="AE206" s="19" t="s">
        <v>7891</v>
      </c>
      <c r="AF206" s="19" t="s">
        <v>7891</v>
      </c>
      <c r="AG206" s="19" t="s">
        <v>7891</v>
      </c>
      <c r="AH206" s="19" t="s">
        <v>7891</v>
      </c>
      <c r="AI206" s="19" t="s">
        <v>7891</v>
      </c>
      <c r="AJ206" s="19" t="s">
        <v>7891</v>
      </c>
      <c r="AK206" s="19" t="s">
        <v>7891</v>
      </c>
      <c r="AL206" s="19" t="s">
        <v>7891</v>
      </c>
      <c r="AM206" s="19" t="s">
        <v>7891</v>
      </c>
      <c r="AN206" s="19" t="s">
        <v>7891</v>
      </c>
      <c r="AO206" s="19" t="s">
        <v>7891</v>
      </c>
      <c r="AP206" s="19" t="s">
        <v>8242</v>
      </c>
      <c r="AQ206" s="19" t="s">
        <v>7891</v>
      </c>
      <c r="AR206" s="19" t="s">
        <v>7891</v>
      </c>
      <c r="AS206" s="19" t="s">
        <v>7891</v>
      </c>
      <c r="AT206" s="19" t="s">
        <v>7891</v>
      </c>
      <c r="AU206" s="19" t="s">
        <v>8243</v>
      </c>
      <c r="AV206" s="19">
        <v>2022</v>
      </c>
      <c r="AW206" s="19">
        <v>46</v>
      </c>
      <c r="AX206" s="19" t="s">
        <v>7891</v>
      </c>
      <c r="AY206" s="19" t="s">
        <v>7891</v>
      </c>
      <c r="AZ206" s="19" t="s">
        <v>7891</v>
      </c>
      <c r="BA206" s="19" t="s">
        <v>7891</v>
      </c>
      <c r="BB206" s="19" t="s">
        <v>7891</v>
      </c>
      <c r="BC206" s="19">
        <v>453</v>
      </c>
      <c r="BD206" s="19">
        <v>502</v>
      </c>
      <c r="BE206" s="19" t="s">
        <v>7891</v>
      </c>
      <c r="BF206" s="19" t="s">
        <v>8244</v>
      </c>
      <c r="BG206" s="19" t="s">
        <v>7891</v>
      </c>
      <c r="BH206" s="19" t="s">
        <v>7891</v>
      </c>
      <c r="BI206" s="19" t="s">
        <v>7891</v>
      </c>
      <c r="BJ206" s="19" t="s">
        <v>7891</v>
      </c>
      <c r="BK206" s="19" t="s">
        <v>7891</v>
      </c>
      <c r="BL206" s="19" t="s">
        <v>7891</v>
      </c>
      <c r="BM206" s="19" t="s">
        <v>7891</v>
      </c>
      <c r="BN206" s="19" t="s">
        <v>7891</v>
      </c>
      <c r="BO206" s="19" t="s">
        <v>7891</v>
      </c>
      <c r="BP206" s="19" t="s">
        <v>7891</v>
      </c>
      <c r="BQ206" s="19" t="s">
        <v>7891</v>
      </c>
      <c r="BR206" s="19" t="s">
        <v>7891</v>
      </c>
      <c r="BS206" s="19" t="s">
        <v>8245</v>
      </c>
    </row>
    <row r="207" spans="1:71" s="19" customFormat="1" ht="13" x14ac:dyDescent="0.3">
      <c r="A207" s="19" t="s">
        <v>11798</v>
      </c>
      <c r="B207" s="19" t="s">
        <v>11404</v>
      </c>
      <c r="C207" s="19" t="s">
        <v>11105</v>
      </c>
      <c r="D207" s="21" t="s">
        <v>7891</v>
      </c>
      <c r="E207" s="19" t="s">
        <v>11106</v>
      </c>
      <c r="F207" s="19" t="s">
        <v>11107</v>
      </c>
      <c r="G207" s="19" t="s">
        <v>11991</v>
      </c>
      <c r="V207" s="19" t="s">
        <v>7891</v>
      </c>
      <c r="W207" s="19" t="s">
        <v>11108</v>
      </c>
      <c r="X207" s="19" t="s">
        <v>7891</v>
      </c>
      <c r="Y207" s="19" t="s">
        <v>7891</v>
      </c>
      <c r="Z207" s="19" t="s">
        <v>7891</v>
      </c>
      <c r="AA207" s="19" t="s">
        <v>7891</v>
      </c>
      <c r="AB207" s="19" t="s">
        <v>7891</v>
      </c>
      <c r="AC207" s="19" t="s">
        <v>7891</v>
      </c>
      <c r="AD207" s="19" t="s">
        <v>7891</v>
      </c>
      <c r="AE207" s="19" t="s">
        <v>7891</v>
      </c>
      <c r="AF207" s="19" t="s">
        <v>7891</v>
      </c>
      <c r="AG207" s="19" t="s">
        <v>7891</v>
      </c>
      <c r="AH207" s="19" t="s">
        <v>7891</v>
      </c>
      <c r="AI207" s="19" t="s">
        <v>7891</v>
      </c>
      <c r="AJ207" s="19" t="s">
        <v>7891</v>
      </c>
      <c r="AK207" s="19" t="s">
        <v>7891</v>
      </c>
      <c r="AL207" s="19" t="s">
        <v>7891</v>
      </c>
      <c r="AM207" s="19" t="s">
        <v>7891</v>
      </c>
      <c r="AN207" s="19" t="s">
        <v>7891</v>
      </c>
      <c r="AO207" s="19" t="s">
        <v>7891</v>
      </c>
      <c r="AP207" s="19" t="s">
        <v>11109</v>
      </c>
      <c r="AQ207" s="19" t="s">
        <v>11110</v>
      </c>
      <c r="AR207" s="19" t="s">
        <v>7891</v>
      </c>
      <c r="AS207" s="19" t="s">
        <v>7891</v>
      </c>
      <c r="AT207" s="19" t="s">
        <v>7891</v>
      </c>
      <c r="AU207" s="19" t="s">
        <v>9218</v>
      </c>
      <c r="AV207" s="19">
        <v>2020</v>
      </c>
      <c r="AW207" s="19">
        <v>15</v>
      </c>
      <c r="AX207" s="19">
        <v>4</v>
      </c>
      <c r="AY207" s="19" t="s">
        <v>7891</v>
      </c>
      <c r="AZ207" s="19" t="s">
        <v>7891</v>
      </c>
      <c r="BA207" s="19" t="s">
        <v>8545</v>
      </c>
      <c r="BB207" s="19" t="s">
        <v>7891</v>
      </c>
      <c r="BC207" s="19">
        <v>397</v>
      </c>
      <c r="BD207" s="19">
        <v>403</v>
      </c>
      <c r="BE207" s="19" t="s">
        <v>7891</v>
      </c>
      <c r="BF207" s="19" t="s">
        <v>11111</v>
      </c>
      <c r="BG207" s="19" t="s">
        <v>7891</v>
      </c>
      <c r="BH207" s="19" t="s">
        <v>7891</v>
      </c>
      <c r="BI207" s="19" t="s">
        <v>7891</v>
      </c>
      <c r="BJ207" s="19" t="s">
        <v>7891</v>
      </c>
      <c r="BK207" s="19" t="s">
        <v>7891</v>
      </c>
      <c r="BL207" s="19" t="s">
        <v>7891</v>
      </c>
      <c r="BM207" s="19" t="s">
        <v>7891</v>
      </c>
      <c r="BN207" s="19" t="s">
        <v>7891</v>
      </c>
      <c r="BO207" s="19" t="s">
        <v>7891</v>
      </c>
      <c r="BP207" s="19" t="s">
        <v>7891</v>
      </c>
      <c r="BQ207" s="19" t="s">
        <v>7891</v>
      </c>
      <c r="BR207" s="19" t="s">
        <v>7891</v>
      </c>
      <c r="BS207" s="19" t="s">
        <v>11112</v>
      </c>
    </row>
    <row r="208" spans="1:71" s="19" customFormat="1" ht="13" x14ac:dyDescent="0.3">
      <c r="A208" s="19" t="s">
        <v>11798</v>
      </c>
      <c r="B208" s="19" t="s">
        <v>11404</v>
      </c>
      <c r="C208" s="19" t="s">
        <v>9329</v>
      </c>
      <c r="D208" s="21" t="s">
        <v>7891</v>
      </c>
      <c r="E208" s="19" t="s">
        <v>9330</v>
      </c>
      <c r="F208" s="19" t="s">
        <v>9331</v>
      </c>
      <c r="V208" s="19" t="s">
        <v>7891</v>
      </c>
      <c r="W208" s="19" t="s">
        <v>9332</v>
      </c>
      <c r="X208" s="19" t="s">
        <v>7891</v>
      </c>
      <c r="Y208" s="19" t="s">
        <v>7891</v>
      </c>
      <c r="Z208" s="19" t="s">
        <v>7891</v>
      </c>
      <c r="AA208" s="19" t="s">
        <v>7891</v>
      </c>
      <c r="AB208" s="19" t="s">
        <v>9333</v>
      </c>
      <c r="AC208" s="19" t="s">
        <v>9334</v>
      </c>
      <c r="AD208" s="19" t="s">
        <v>7891</v>
      </c>
      <c r="AE208" s="19" t="s">
        <v>7891</v>
      </c>
      <c r="AF208" s="19" t="s">
        <v>7891</v>
      </c>
      <c r="AG208" s="19" t="s">
        <v>7891</v>
      </c>
      <c r="AH208" s="19" t="s">
        <v>7891</v>
      </c>
      <c r="AI208" s="19" t="s">
        <v>7891</v>
      </c>
      <c r="AJ208" s="19" t="s">
        <v>7891</v>
      </c>
      <c r="AK208" s="19" t="s">
        <v>7891</v>
      </c>
      <c r="AL208" s="19" t="s">
        <v>7891</v>
      </c>
      <c r="AM208" s="19" t="s">
        <v>7891</v>
      </c>
      <c r="AN208" s="19" t="s">
        <v>7891</v>
      </c>
      <c r="AO208" s="19" t="s">
        <v>7891</v>
      </c>
      <c r="AP208" s="19" t="s">
        <v>9335</v>
      </c>
      <c r="AQ208" s="19" t="s">
        <v>9336</v>
      </c>
      <c r="AR208" s="19" t="s">
        <v>7891</v>
      </c>
      <c r="AS208" s="19" t="s">
        <v>7891</v>
      </c>
      <c r="AT208" s="19" t="s">
        <v>7891</v>
      </c>
      <c r="AU208" s="19" t="s">
        <v>9337</v>
      </c>
      <c r="AV208" s="19">
        <v>2022</v>
      </c>
      <c r="AW208" s="19">
        <v>60</v>
      </c>
      <c r="AX208" s="19">
        <v>3</v>
      </c>
      <c r="AY208" s="19" t="s">
        <v>7891</v>
      </c>
      <c r="AZ208" s="19" t="s">
        <v>7891</v>
      </c>
      <c r="BA208" s="19" t="s">
        <v>7891</v>
      </c>
      <c r="BB208" s="19" t="s">
        <v>7891</v>
      </c>
      <c r="BC208" s="19">
        <v>304</v>
      </c>
      <c r="BD208" s="19">
        <v>310</v>
      </c>
      <c r="BE208" s="19" t="s">
        <v>7891</v>
      </c>
      <c r="BF208" s="19" t="s">
        <v>9338</v>
      </c>
      <c r="BG208" s="19" t="s">
        <v>7891</v>
      </c>
      <c r="BH208" s="19" t="s">
        <v>9297</v>
      </c>
      <c r="BI208" s="19" t="s">
        <v>7891</v>
      </c>
      <c r="BJ208" s="19" t="s">
        <v>7891</v>
      </c>
      <c r="BK208" s="19" t="s">
        <v>7891</v>
      </c>
      <c r="BL208" s="19" t="s">
        <v>7891</v>
      </c>
      <c r="BM208" s="19" t="s">
        <v>7891</v>
      </c>
      <c r="BN208" s="19">
        <v>34402696</v>
      </c>
      <c r="BO208" s="19" t="s">
        <v>7891</v>
      </c>
      <c r="BP208" s="19" t="s">
        <v>7891</v>
      </c>
      <c r="BQ208" s="19" t="s">
        <v>7891</v>
      </c>
      <c r="BR208" s="19" t="s">
        <v>7891</v>
      </c>
      <c r="BS208" s="19" t="s">
        <v>9339</v>
      </c>
    </row>
    <row r="209" spans="1:71" s="19" customFormat="1" ht="13" x14ac:dyDescent="0.3">
      <c r="A209" s="19" t="s">
        <v>11798</v>
      </c>
      <c r="B209" s="19" t="s">
        <v>11408</v>
      </c>
      <c r="C209" s="19" t="s">
        <v>9329</v>
      </c>
      <c r="D209" s="21" t="s">
        <v>7891</v>
      </c>
      <c r="E209" s="19" t="s">
        <v>11679</v>
      </c>
      <c r="F209" s="19" t="s">
        <v>11680</v>
      </c>
      <c r="V209" s="19" t="s">
        <v>7891</v>
      </c>
      <c r="W209" s="19" t="s">
        <v>11681</v>
      </c>
      <c r="X209" s="19" t="s">
        <v>7891</v>
      </c>
      <c r="Y209" s="19" t="s">
        <v>7891</v>
      </c>
      <c r="Z209" s="19" t="s">
        <v>7891</v>
      </c>
      <c r="AA209" s="19" t="s">
        <v>7891</v>
      </c>
      <c r="AB209" s="19" t="s">
        <v>7891</v>
      </c>
      <c r="AC209" s="19" t="s">
        <v>7891</v>
      </c>
      <c r="AD209" s="19" t="s">
        <v>7891</v>
      </c>
      <c r="AE209" s="19" t="s">
        <v>7891</v>
      </c>
      <c r="AF209" s="19" t="s">
        <v>7891</v>
      </c>
      <c r="AG209" s="19" t="s">
        <v>7891</v>
      </c>
      <c r="AH209" s="19" t="s">
        <v>7891</v>
      </c>
      <c r="AI209" s="19" t="s">
        <v>7891</v>
      </c>
      <c r="AJ209" s="19" t="s">
        <v>7891</v>
      </c>
      <c r="AK209" s="19" t="s">
        <v>7891</v>
      </c>
      <c r="AL209" s="19" t="s">
        <v>7891</v>
      </c>
      <c r="AM209" s="19" t="s">
        <v>7891</v>
      </c>
      <c r="AN209" s="19" t="s">
        <v>7891</v>
      </c>
      <c r="AO209" s="19" t="s">
        <v>7891</v>
      </c>
      <c r="AP209" s="19" t="s">
        <v>11682</v>
      </c>
      <c r="AQ209" s="19" t="s">
        <v>11683</v>
      </c>
      <c r="AR209" s="19" t="s">
        <v>7891</v>
      </c>
      <c r="AS209" s="19" t="s">
        <v>7891</v>
      </c>
      <c r="AT209" s="19" t="s">
        <v>7891</v>
      </c>
      <c r="AU209" s="19" t="s">
        <v>7891</v>
      </c>
      <c r="AV209" s="19" t="s">
        <v>7891</v>
      </c>
      <c r="AW209" s="19" t="s">
        <v>7891</v>
      </c>
      <c r="AX209" s="19" t="s">
        <v>7891</v>
      </c>
      <c r="AY209" s="19" t="s">
        <v>7891</v>
      </c>
      <c r="AZ209" s="19" t="s">
        <v>7891</v>
      </c>
      <c r="BA209" s="19" t="s">
        <v>7891</v>
      </c>
      <c r="BB209" s="19" t="s">
        <v>7891</v>
      </c>
      <c r="BC209" s="19" t="s">
        <v>7891</v>
      </c>
      <c r="BD209" s="19" t="s">
        <v>7891</v>
      </c>
      <c r="BE209" s="19" t="s">
        <v>7891</v>
      </c>
      <c r="BF209" s="19" t="s">
        <v>11684</v>
      </c>
      <c r="BG209" s="19" t="s">
        <v>7891</v>
      </c>
      <c r="BH209" s="19" t="s">
        <v>8197</v>
      </c>
      <c r="BI209" s="19" t="s">
        <v>7891</v>
      </c>
      <c r="BJ209" s="19" t="s">
        <v>7891</v>
      </c>
      <c r="BK209" s="19" t="s">
        <v>7891</v>
      </c>
      <c r="BL209" s="19" t="s">
        <v>7891</v>
      </c>
      <c r="BM209" s="19" t="s">
        <v>7891</v>
      </c>
      <c r="BN209" s="19">
        <v>35301769</v>
      </c>
      <c r="BO209" s="19" t="s">
        <v>7891</v>
      </c>
      <c r="BP209" s="19" t="s">
        <v>7891</v>
      </c>
      <c r="BQ209" s="19" t="s">
        <v>7891</v>
      </c>
      <c r="BR209" s="19" t="s">
        <v>7891</v>
      </c>
      <c r="BS209" s="19" t="s">
        <v>11685</v>
      </c>
    </row>
    <row r="210" spans="1:71" s="19" customFormat="1" ht="13" x14ac:dyDescent="0.3">
      <c r="A210" s="19" t="s">
        <v>11798</v>
      </c>
      <c r="B210" s="19" t="s">
        <v>11404</v>
      </c>
      <c r="C210" s="19" t="s">
        <v>10855</v>
      </c>
      <c r="D210" s="21" t="s">
        <v>7891</v>
      </c>
      <c r="E210" s="19" t="s">
        <v>10856</v>
      </c>
      <c r="F210" s="19" t="s">
        <v>10857</v>
      </c>
      <c r="G210" s="19" t="s">
        <v>11990</v>
      </c>
      <c r="V210" s="19" t="s">
        <v>7891</v>
      </c>
      <c r="W210" s="19" t="s">
        <v>10858</v>
      </c>
      <c r="X210" s="19" t="s">
        <v>7891</v>
      </c>
      <c r="Y210" s="19" t="s">
        <v>7891</v>
      </c>
      <c r="Z210" s="19" t="s">
        <v>7891</v>
      </c>
      <c r="AA210" s="19" t="s">
        <v>7891</v>
      </c>
      <c r="AB210" s="19" t="s">
        <v>7891</v>
      </c>
      <c r="AC210" s="19" t="s">
        <v>7891</v>
      </c>
      <c r="AD210" s="19" t="s">
        <v>7891</v>
      </c>
      <c r="AE210" s="19" t="s">
        <v>7891</v>
      </c>
      <c r="AF210" s="19" t="s">
        <v>7891</v>
      </c>
      <c r="AG210" s="19" t="s">
        <v>7891</v>
      </c>
      <c r="AH210" s="19" t="s">
        <v>7891</v>
      </c>
      <c r="AI210" s="19" t="s">
        <v>7891</v>
      </c>
      <c r="AJ210" s="19" t="s">
        <v>7891</v>
      </c>
      <c r="AK210" s="19" t="s">
        <v>7891</v>
      </c>
      <c r="AL210" s="19" t="s">
        <v>7891</v>
      </c>
      <c r="AM210" s="19" t="s">
        <v>7891</v>
      </c>
      <c r="AN210" s="19" t="s">
        <v>7891</v>
      </c>
      <c r="AO210" s="19" t="s">
        <v>7891</v>
      </c>
      <c r="AP210" s="19" t="s">
        <v>10859</v>
      </c>
      <c r="AQ210" s="19" t="s">
        <v>10860</v>
      </c>
      <c r="AR210" s="19" t="s">
        <v>7891</v>
      </c>
      <c r="AS210" s="19" t="s">
        <v>7891</v>
      </c>
      <c r="AT210" s="19" t="s">
        <v>7891</v>
      </c>
      <c r="AU210" s="19" t="s">
        <v>7924</v>
      </c>
      <c r="AV210" s="19">
        <v>2020</v>
      </c>
      <c r="AW210" s="19">
        <v>24</v>
      </c>
      <c r="AX210" s="19">
        <v>2</v>
      </c>
      <c r="AY210" s="19" t="s">
        <v>7891</v>
      </c>
      <c r="AZ210" s="19" t="s">
        <v>7891</v>
      </c>
      <c r="BA210" s="19" t="s">
        <v>7891</v>
      </c>
      <c r="BB210" s="19" t="s">
        <v>7891</v>
      </c>
      <c r="BC210" s="19">
        <v>109</v>
      </c>
      <c r="BD210" s="19">
        <v>117</v>
      </c>
      <c r="BE210" s="19" t="s">
        <v>7891</v>
      </c>
      <c r="BF210" s="19" t="s">
        <v>10861</v>
      </c>
      <c r="BG210" s="19" t="s">
        <v>7891</v>
      </c>
      <c r="BH210" s="19" t="s">
        <v>7891</v>
      </c>
      <c r="BI210" s="19" t="s">
        <v>7891</v>
      </c>
      <c r="BJ210" s="19" t="s">
        <v>7891</v>
      </c>
      <c r="BK210" s="19" t="s">
        <v>7891</v>
      </c>
      <c r="BL210" s="19" t="s">
        <v>7891</v>
      </c>
      <c r="BM210" s="19" t="s">
        <v>7891</v>
      </c>
      <c r="BN210" s="19" t="s">
        <v>7891</v>
      </c>
      <c r="BO210" s="19" t="s">
        <v>7891</v>
      </c>
      <c r="BP210" s="19" t="s">
        <v>7891</v>
      </c>
      <c r="BQ210" s="19" t="s">
        <v>7891</v>
      </c>
      <c r="BR210" s="19" t="s">
        <v>7891</v>
      </c>
      <c r="BS210" s="19" t="s">
        <v>10862</v>
      </c>
    </row>
    <row r="211" spans="1:71" s="19" customFormat="1" ht="13" x14ac:dyDescent="0.3">
      <c r="A211" s="19" t="s">
        <v>11797</v>
      </c>
      <c r="B211" s="19" t="s">
        <v>11404</v>
      </c>
      <c r="C211" s="19" t="s">
        <v>9572</v>
      </c>
      <c r="D211" s="21" t="s">
        <v>7891</v>
      </c>
      <c r="E211" s="19" t="s">
        <v>9573</v>
      </c>
      <c r="F211" s="19" t="s">
        <v>9050</v>
      </c>
      <c r="G211" s="26" t="s">
        <v>11993</v>
      </c>
      <c r="V211" s="19" t="s">
        <v>7891</v>
      </c>
      <c r="W211" s="19" t="s">
        <v>9574</v>
      </c>
      <c r="X211" s="19" t="s">
        <v>7891</v>
      </c>
      <c r="Y211" s="19" t="s">
        <v>7891</v>
      </c>
      <c r="Z211" s="19" t="s">
        <v>7891</v>
      </c>
      <c r="AA211" s="19" t="s">
        <v>7891</v>
      </c>
      <c r="AB211" s="19" t="s">
        <v>7891</v>
      </c>
      <c r="AC211" s="19" t="s">
        <v>9575</v>
      </c>
      <c r="AD211" s="19" t="s">
        <v>7891</v>
      </c>
      <c r="AE211" s="19" t="s">
        <v>7891</v>
      </c>
      <c r="AF211" s="19" t="s">
        <v>7891</v>
      </c>
      <c r="AG211" s="19" t="s">
        <v>7891</v>
      </c>
      <c r="AH211" s="19" t="s">
        <v>7891</v>
      </c>
      <c r="AI211" s="19" t="s">
        <v>7891</v>
      </c>
      <c r="AJ211" s="19" t="s">
        <v>7891</v>
      </c>
      <c r="AK211" s="19" t="s">
        <v>7891</v>
      </c>
      <c r="AL211" s="19" t="s">
        <v>7891</v>
      </c>
      <c r="AM211" s="19" t="s">
        <v>7891</v>
      </c>
      <c r="AN211" s="19" t="s">
        <v>7891</v>
      </c>
      <c r="AO211" s="19" t="s">
        <v>7891</v>
      </c>
      <c r="AP211" s="19" t="s">
        <v>9052</v>
      </c>
      <c r="AQ211" s="19" t="s">
        <v>9053</v>
      </c>
      <c r="AR211" s="19" t="s">
        <v>7891</v>
      </c>
      <c r="AS211" s="19" t="s">
        <v>7891</v>
      </c>
      <c r="AT211" s="19" t="s">
        <v>7891</v>
      </c>
      <c r="AU211" s="19" t="s">
        <v>9082</v>
      </c>
      <c r="AV211" s="19">
        <v>2021</v>
      </c>
      <c r="AW211" s="19">
        <v>51</v>
      </c>
      <c r="AX211" s="19">
        <v>5</v>
      </c>
      <c r="AY211" s="19" t="s">
        <v>7891</v>
      </c>
      <c r="AZ211" s="19" t="s">
        <v>7891</v>
      </c>
      <c r="BA211" s="19" t="s">
        <v>7891</v>
      </c>
      <c r="BB211" s="19" t="s">
        <v>7891</v>
      </c>
      <c r="BC211" s="19">
        <v>1026</v>
      </c>
      <c r="BD211" s="19">
        <v>1035</v>
      </c>
      <c r="BE211" s="19" t="s">
        <v>7891</v>
      </c>
      <c r="BF211" s="19" t="s">
        <v>9576</v>
      </c>
      <c r="BG211" s="19" t="s">
        <v>7891</v>
      </c>
      <c r="BH211" s="19" t="s">
        <v>9570</v>
      </c>
      <c r="BI211" s="19" t="s">
        <v>7891</v>
      </c>
      <c r="BJ211" s="19" t="s">
        <v>7891</v>
      </c>
      <c r="BK211" s="19" t="s">
        <v>7891</v>
      </c>
      <c r="BL211" s="19" t="s">
        <v>7891</v>
      </c>
      <c r="BM211" s="19" t="s">
        <v>7891</v>
      </c>
      <c r="BN211" s="19">
        <v>34184317</v>
      </c>
      <c r="BO211" s="19" t="s">
        <v>7891</v>
      </c>
      <c r="BP211" s="19" t="s">
        <v>7891</v>
      </c>
      <c r="BQ211" s="19" t="s">
        <v>7891</v>
      </c>
      <c r="BR211" s="19" t="s">
        <v>7891</v>
      </c>
      <c r="BS211" s="19" t="s">
        <v>9577</v>
      </c>
    </row>
    <row r="212" spans="1:71" s="19" customFormat="1" ht="13" x14ac:dyDescent="0.3">
      <c r="A212" s="19" t="s">
        <v>11798</v>
      </c>
      <c r="B212" s="19" t="s">
        <v>11404</v>
      </c>
      <c r="C212" s="19" t="s">
        <v>8727</v>
      </c>
      <c r="D212" s="21" t="s">
        <v>7891</v>
      </c>
      <c r="E212" s="19" t="s">
        <v>8728</v>
      </c>
      <c r="F212" s="19" t="s">
        <v>8729</v>
      </c>
      <c r="V212" s="19" t="s">
        <v>7891</v>
      </c>
      <c r="W212" s="19" t="s">
        <v>8730</v>
      </c>
      <c r="X212" s="19" t="s">
        <v>7891</v>
      </c>
      <c r="Y212" s="19" t="s">
        <v>7891</v>
      </c>
      <c r="Z212" s="19" t="s">
        <v>7891</v>
      </c>
      <c r="AA212" s="19" t="s">
        <v>7891</v>
      </c>
      <c r="AB212" s="19" t="s">
        <v>7891</v>
      </c>
      <c r="AC212" s="19" t="s">
        <v>8731</v>
      </c>
      <c r="AD212" s="19" t="s">
        <v>7891</v>
      </c>
      <c r="AE212" s="19" t="s">
        <v>7891</v>
      </c>
      <c r="AF212" s="19" t="s">
        <v>7891</v>
      </c>
      <c r="AG212" s="19" t="s">
        <v>7891</v>
      </c>
      <c r="AH212" s="19" t="s">
        <v>7891</v>
      </c>
      <c r="AI212" s="19" t="s">
        <v>7891</v>
      </c>
      <c r="AJ212" s="19" t="s">
        <v>7891</v>
      </c>
      <c r="AK212" s="19" t="s">
        <v>7891</v>
      </c>
      <c r="AL212" s="19" t="s">
        <v>7891</v>
      </c>
      <c r="AM212" s="19" t="s">
        <v>7891</v>
      </c>
      <c r="AN212" s="19" t="s">
        <v>7891</v>
      </c>
      <c r="AO212" s="19" t="s">
        <v>7891</v>
      </c>
      <c r="AP212" s="19" t="s">
        <v>8732</v>
      </c>
      <c r="AQ212" s="19" t="s">
        <v>8733</v>
      </c>
      <c r="AR212" s="19" t="s">
        <v>7891</v>
      </c>
      <c r="AS212" s="19" t="s">
        <v>7891</v>
      </c>
      <c r="AT212" s="19" t="s">
        <v>7891</v>
      </c>
      <c r="AU212" s="19" t="s">
        <v>8621</v>
      </c>
      <c r="AV212" s="19">
        <v>2022</v>
      </c>
      <c r="AW212" s="19">
        <v>40</v>
      </c>
      <c r="AX212" s="19">
        <v>1</v>
      </c>
      <c r="AY212" s="19" t="s">
        <v>7891</v>
      </c>
      <c r="AZ212" s="19" t="s">
        <v>7891</v>
      </c>
      <c r="BA212" s="19" t="s">
        <v>7891</v>
      </c>
      <c r="BB212" s="19" t="s">
        <v>7891</v>
      </c>
      <c r="BC212" s="19">
        <v>28</v>
      </c>
      <c r="BD212" s="19">
        <v>48</v>
      </c>
      <c r="BE212" s="19" t="s">
        <v>7891</v>
      </c>
      <c r="BF212" s="19" t="s">
        <v>8734</v>
      </c>
      <c r="BG212" s="19" t="s">
        <v>7891</v>
      </c>
      <c r="BH212" s="19" t="s">
        <v>8701</v>
      </c>
      <c r="BI212" s="19" t="s">
        <v>7891</v>
      </c>
      <c r="BJ212" s="19" t="s">
        <v>7891</v>
      </c>
      <c r="BK212" s="19" t="s">
        <v>7891</v>
      </c>
      <c r="BL212" s="19" t="s">
        <v>7891</v>
      </c>
      <c r="BM212" s="19" t="s">
        <v>7891</v>
      </c>
      <c r="BN212" s="19">
        <v>34904722</v>
      </c>
      <c r="BO212" s="19" t="s">
        <v>7891</v>
      </c>
      <c r="BP212" s="19" t="s">
        <v>7891</v>
      </c>
      <c r="BQ212" s="19" t="s">
        <v>7891</v>
      </c>
      <c r="BR212" s="19" t="s">
        <v>7891</v>
      </c>
      <c r="BS212" s="19" t="s">
        <v>8735</v>
      </c>
    </row>
    <row r="213" spans="1:71" s="19" customFormat="1" ht="13" x14ac:dyDescent="0.3">
      <c r="A213" s="19" t="s">
        <v>11798</v>
      </c>
      <c r="B213" s="19" t="s">
        <v>11404</v>
      </c>
      <c r="C213" s="19" t="s">
        <v>10519</v>
      </c>
      <c r="D213" s="21" t="s">
        <v>7891</v>
      </c>
      <c r="E213" s="19" t="s">
        <v>5346</v>
      </c>
      <c r="F213" s="19" t="s">
        <v>7892</v>
      </c>
      <c r="G213" s="19" t="s">
        <v>11992</v>
      </c>
      <c r="V213" s="19" t="s">
        <v>7891</v>
      </c>
      <c r="W213" s="19" t="s">
        <v>10520</v>
      </c>
      <c r="X213" s="19" t="s">
        <v>7891</v>
      </c>
      <c r="Y213" s="19" t="s">
        <v>7891</v>
      </c>
      <c r="Z213" s="19" t="s">
        <v>7891</v>
      </c>
      <c r="AA213" s="19" t="s">
        <v>7891</v>
      </c>
      <c r="AB213" s="19" t="s">
        <v>10521</v>
      </c>
      <c r="AC213" s="19" t="s">
        <v>10522</v>
      </c>
      <c r="AD213" s="19" t="s">
        <v>7891</v>
      </c>
      <c r="AE213" s="19" t="s">
        <v>7891</v>
      </c>
      <c r="AF213" s="19" t="s">
        <v>7891</v>
      </c>
      <c r="AG213" s="19" t="s">
        <v>7891</v>
      </c>
      <c r="AH213" s="19" t="s">
        <v>7891</v>
      </c>
      <c r="AI213" s="19" t="s">
        <v>7891</v>
      </c>
      <c r="AJ213" s="19" t="s">
        <v>7891</v>
      </c>
      <c r="AK213" s="19" t="s">
        <v>7891</v>
      </c>
      <c r="AL213" s="19" t="s">
        <v>7891</v>
      </c>
      <c r="AM213" s="19" t="s">
        <v>7891</v>
      </c>
      <c r="AN213" s="19" t="s">
        <v>7891</v>
      </c>
      <c r="AO213" s="19" t="s">
        <v>7891</v>
      </c>
      <c r="AP213" s="19" t="s">
        <v>7891</v>
      </c>
      <c r="AQ213" s="19" t="s">
        <v>7894</v>
      </c>
      <c r="AR213" s="19" t="s">
        <v>7891</v>
      </c>
      <c r="AS213" s="19" t="s">
        <v>7891</v>
      </c>
      <c r="AT213" s="19" t="s">
        <v>7891</v>
      </c>
      <c r="AU213" s="19" t="s">
        <v>8621</v>
      </c>
      <c r="AV213" s="19">
        <v>2021</v>
      </c>
      <c r="AW213" s="19">
        <v>18</v>
      </c>
      <c r="AX213" s="19">
        <v>2</v>
      </c>
      <c r="AY213" s="19" t="s">
        <v>7891</v>
      </c>
      <c r="AZ213" s="19" t="s">
        <v>7891</v>
      </c>
      <c r="BA213" s="19" t="s">
        <v>7891</v>
      </c>
      <c r="BB213" s="19" t="s">
        <v>7891</v>
      </c>
      <c r="BC213" s="19" t="s">
        <v>7891</v>
      </c>
      <c r="BD213" s="19" t="s">
        <v>7891</v>
      </c>
      <c r="BE213" s="19">
        <v>546</v>
      </c>
      <c r="BF213" s="19" t="s">
        <v>5351</v>
      </c>
      <c r="BG213" s="19" t="s">
        <v>7891</v>
      </c>
      <c r="BH213" s="19" t="s">
        <v>7891</v>
      </c>
      <c r="BI213" s="19" t="s">
        <v>7891</v>
      </c>
      <c r="BJ213" s="19" t="s">
        <v>7891</v>
      </c>
      <c r="BK213" s="19" t="s">
        <v>7891</v>
      </c>
      <c r="BL213" s="19" t="s">
        <v>7891</v>
      </c>
      <c r="BM213" s="19" t="s">
        <v>7891</v>
      </c>
      <c r="BN213" s="19">
        <v>33440817</v>
      </c>
      <c r="BO213" s="19" t="s">
        <v>7891</v>
      </c>
      <c r="BP213" s="19" t="s">
        <v>7891</v>
      </c>
      <c r="BQ213" s="19" t="s">
        <v>7891</v>
      </c>
      <c r="BR213" s="19" t="s">
        <v>7891</v>
      </c>
      <c r="BS213" s="19" t="s">
        <v>10523</v>
      </c>
    </row>
    <row r="214" spans="1:71" s="19" customFormat="1" ht="13" x14ac:dyDescent="0.3">
      <c r="A214" s="19" t="s">
        <v>11798</v>
      </c>
      <c r="B214" s="19" t="s">
        <v>502</v>
      </c>
      <c r="C214" s="19" t="s">
        <v>494</v>
      </c>
      <c r="D214" s="20">
        <v>2021</v>
      </c>
      <c r="E214" s="19" t="s">
        <v>493</v>
      </c>
      <c r="F214" s="19" t="s">
        <v>495</v>
      </c>
      <c r="G214" s="19" t="s">
        <v>500</v>
      </c>
      <c r="H214" s="19" t="str">
        <f>"01492195"</f>
        <v>01492195</v>
      </c>
      <c r="J214" s="19" t="str">
        <f>"2/5/2021"</f>
        <v>2/5/2021</v>
      </c>
      <c r="K214" s="19">
        <v>70</v>
      </c>
      <c r="L214" s="19">
        <v>5</v>
      </c>
      <c r="M214" s="19">
        <v>167</v>
      </c>
      <c r="N214" s="19">
        <v>7</v>
      </c>
      <c r="O214" s="19">
        <v>148670089</v>
      </c>
      <c r="P214" s="19" t="s">
        <v>496</v>
      </c>
      <c r="Q214" s="19" t="s">
        <v>497</v>
      </c>
      <c r="R214" s="19" t="s">
        <v>498</v>
      </c>
      <c r="S214" s="19" t="s">
        <v>499</v>
      </c>
      <c r="V214" s="19" t="s">
        <v>501</v>
      </c>
    </row>
    <row r="215" spans="1:71" s="19" customFormat="1" ht="13" x14ac:dyDescent="0.3">
      <c r="A215" s="19" t="s">
        <v>11798</v>
      </c>
      <c r="B215" s="19" t="s">
        <v>6816</v>
      </c>
      <c r="C215" s="19" t="s">
        <v>4819</v>
      </c>
      <c r="D215" s="21">
        <v>2021</v>
      </c>
      <c r="E215" s="19" t="s">
        <v>4818</v>
      </c>
      <c r="F215" s="19" t="s">
        <v>4822</v>
      </c>
      <c r="H215" s="19" t="s">
        <v>4820</v>
      </c>
      <c r="I215" s="19" t="s">
        <v>4821</v>
      </c>
      <c r="L215" s="22">
        <v>44306</v>
      </c>
      <c r="M215" s="19" t="s">
        <v>4823</v>
      </c>
      <c r="O215" s="19" t="s">
        <v>4824</v>
      </c>
    </row>
    <row r="216" spans="1:71" s="19" customFormat="1" ht="13" x14ac:dyDescent="0.3">
      <c r="A216" s="19" t="s">
        <v>11798</v>
      </c>
      <c r="B216" s="19" t="s">
        <v>11404</v>
      </c>
      <c r="C216" s="19" t="s">
        <v>7986</v>
      </c>
      <c r="D216" s="21" t="s">
        <v>7891</v>
      </c>
      <c r="E216" s="19" t="s">
        <v>6709</v>
      </c>
      <c r="F216" s="19" t="s">
        <v>7987</v>
      </c>
      <c r="V216" s="19" t="s">
        <v>7891</v>
      </c>
      <c r="W216" s="19" t="s">
        <v>7988</v>
      </c>
      <c r="X216" s="19" t="s">
        <v>7891</v>
      </c>
      <c r="Y216" s="19" t="s">
        <v>7891</v>
      </c>
      <c r="Z216" s="19" t="s">
        <v>7891</v>
      </c>
      <c r="AA216" s="19" t="s">
        <v>7891</v>
      </c>
      <c r="AB216" s="19" t="s">
        <v>7891</v>
      </c>
      <c r="AC216" s="19" t="s">
        <v>7891</v>
      </c>
      <c r="AD216" s="19" t="s">
        <v>7891</v>
      </c>
      <c r="AE216" s="19" t="s">
        <v>7891</v>
      </c>
      <c r="AF216" s="19" t="s">
        <v>7891</v>
      </c>
      <c r="AG216" s="19" t="s">
        <v>7891</v>
      </c>
      <c r="AH216" s="19" t="s">
        <v>7891</v>
      </c>
      <c r="AI216" s="19" t="s">
        <v>7891</v>
      </c>
      <c r="AJ216" s="19" t="s">
        <v>7891</v>
      </c>
      <c r="AK216" s="19" t="s">
        <v>7891</v>
      </c>
      <c r="AL216" s="19" t="s">
        <v>7891</v>
      </c>
      <c r="AM216" s="19" t="s">
        <v>7891</v>
      </c>
      <c r="AN216" s="19" t="s">
        <v>7891</v>
      </c>
      <c r="AO216" s="19" t="s">
        <v>7891</v>
      </c>
      <c r="AP216" s="19" t="s">
        <v>7891</v>
      </c>
      <c r="AQ216" s="19" t="s">
        <v>7989</v>
      </c>
      <c r="AR216" s="19" t="s">
        <v>7891</v>
      </c>
      <c r="AS216" s="19" t="s">
        <v>7891</v>
      </c>
      <c r="AT216" s="19" t="s">
        <v>7891</v>
      </c>
      <c r="AU216" s="19" t="s">
        <v>7990</v>
      </c>
      <c r="AV216" s="19">
        <v>2022</v>
      </c>
      <c r="AW216" s="19">
        <v>25</v>
      </c>
      <c r="AX216" s="19" t="s">
        <v>7891</v>
      </c>
      <c r="AY216" s="19" t="s">
        <v>7891</v>
      </c>
      <c r="AZ216" s="19" t="s">
        <v>7891</v>
      </c>
      <c r="BA216" s="19" t="s">
        <v>7891</v>
      </c>
      <c r="BB216" s="19" t="s">
        <v>7891</v>
      </c>
      <c r="BC216" s="19">
        <v>158</v>
      </c>
      <c r="BD216" s="19">
        <v>169</v>
      </c>
      <c r="BE216" s="19" t="s">
        <v>7891</v>
      </c>
      <c r="BF216" s="19" t="s">
        <v>6715</v>
      </c>
      <c r="BG216" s="19" t="s">
        <v>7891</v>
      </c>
      <c r="BH216" s="19" t="s">
        <v>7891</v>
      </c>
      <c r="BI216" s="19" t="s">
        <v>7891</v>
      </c>
      <c r="BJ216" s="19" t="s">
        <v>7891</v>
      </c>
      <c r="BK216" s="19" t="s">
        <v>7891</v>
      </c>
      <c r="BL216" s="19" t="s">
        <v>7891</v>
      </c>
      <c r="BM216" s="19" t="s">
        <v>7891</v>
      </c>
      <c r="BN216" s="19">
        <v>35402634</v>
      </c>
      <c r="BO216" s="19" t="s">
        <v>7891</v>
      </c>
      <c r="BP216" s="19" t="s">
        <v>7891</v>
      </c>
      <c r="BQ216" s="19" t="s">
        <v>7891</v>
      </c>
      <c r="BR216" s="19" t="s">
        <v>7891</v>
      </c>
      <c r="BS216" s="19" t="s">
        <v>7991</v>
      </c>
    </row>
    <row r="217" spans="1:71" s="19" customFormat="1" ht="13" x14ac:dyDescent="0.3">
      <c r="A217" s="19" t="s">
        <v>11798</v>
      </c>
      <c r="B217" s="19" t="s">
        <v>3856</v>
      </c>
      <c r="C217" s="19" t="s">
        <v>2986</v>
      </c>
      <c r="D217" s="21">
        <v>2021</v>
      </c>
      <c r="E217" s="19" t="s">
        <v>2985</v>
      </c>
      <c r="F217" s="19" t="s">
        <v>2034</v>
      </c>
      <c r="G217" s="19" t="s">
        <v>2989</v>
      </c>
      <c r="H217" s="19" t="str">
        <f>"04194217"</f>
        <v>04194217</v>
      </c>
      <c r="I217" s="19" t="str">
        <f>"9798557038843"</f>
        <v>9798557038843</v>
      </c>
      <c r="J217" s="19" t="str">
        <f>"20210101"</f>
        <v>20210101</v>
      </c>
      <c r="K217" s="19">
        <v>82</v>
      </c>
      <c r="L217" s="19" t="s">
        <v>2084</v>
      </c>
      <c r="O217" s="19" t="s">
        <v>2987</v>
      </c>
      <c r="Q217" s="19" t="s">
        <v>2037</v>
      </c>
      <c r="R217" s="19" t="s">
        <v>2038</v>
      </c>
      <c r="S217" s="19" t="s">
        <v>2988</v>
      </c>
      <c r="U217" s="19" t="s">
        <v>2989</v>
      </c>
      <c r="V217" s="19" t="s">
        <v>2990</v>
      </c>
    </row>
    <row r="218" spans="1:71" s="19" customFormat="1" ht="13" x14ac:dyDescent="0.3">
      <c r="A218" s="19" t="s">
        <v>11798</v>
      </c>
      <c r="B218" s="19" t="s">
        <v>7738</v>
      </c>
      <c r="C218" s="19" t="s">
        <v>7715</v>
      </c>
      <c r="D218" s="21">
        <v>2021</v>
      </c>
      <c r="E218" s="19" t="s">
        <v>7007</v>
      </c>
      <c r="F218" s="19" t="s">
        <v>7716</v>
      </c>
      <c r="O218" s="19" t="s">
        <v>7012</v>
      </c>
      <c r="P218" s="19" t="s">
        <v>7717</v>
      </c>
      <c r="Q218" s="19" t="s">
        <v>467</v>
      </c>
      <c r="R218" s="19" t="s">
        <v>7232</v>
      </c>
      <c r="T218" s="19" t="s">
        <v>7219</v>
      </c>
      <c r="U218" s="19" t="s">
        <v>7718</v>
      </c>
    </row>
    <row r="219" spans="1:71" s="19" customFormat="1" ht="13" x14ac:dyDescent="0.3">
      <c r="A219" s="19" t="s">
        <v>11798</v>
      </c>
      <c r="B219" s="19" t="s">
        <v>323</v>
      </c>
      <c r="C219" s="19" t="s">
        <v>50</v>
      </c>
      <c r="D219" s="23">
        <v>2022</v>
      </c>
      <c r="E219" s="19" t="s">
        <v>48</v>
      </c>
      <c r="F219" s="19" t="s">
        <v>60</v>
      </c>
      <c r="G219" s="19" t="s">
        <v>49</v>
      </c>
      <c r="H219" s="19" t="s">
        <v>51</v>
      </c>
      <c r="I219" s="19" t="s">
        <v>52</v>
      </c>
      <c r="J219" s="19" t="s">
        <v>53</v>
      </c>
      <c r="K219" s="19" t="s">
        <v>54</v>
      </c>
      <c r="M219" s="19" t="s">
        <v>55</v>
      </c>
      <c r="N219" s="19" t="s">
        <v>56</v>
      </c>
      <c r="O219" s="19" t="s">
        <v>18</v>
      </c>
      <c r="P219" s="19" t="s">
        <v>18</v>
      </c>
      <c r="Q219" s="19" t="s">
        <v>57</v>
      </c>
      <c r="R219" s="19" t="s">
        <v>58</v>
      </c>
      <c r="S219" s="19" t="s">
        <v>59</v>
      </c>
      <c r="U219" s="19" t="s">
        <v>59</v>
      </c>
      <c r="V219" s="19" t="s">
        <v>61</v>
      </c>
      <c r="W219" s="19" t="s">
        <v>62</v>
      </c>
      <c r="X219" s="19" t="s">
        <v>63</v>
      </c>
      <c r="Z219" s="19" t="s">
        <v>64</v>
      </c>
      <c r="AA219" s="19" t="s">
        <v>65</v>
      </c>
      <c r="AB219" s="19" t="s">
        <v>63</v>
      </c>
      <c r="AC219" s="19" t="s">
        <v>66</v>
      </c>
      <c r="AD219" s="19" t="s">
        <v>30</v>
      </c>
    </row>
    <row r="220" spans="1:71" s="19" customFormat="1" ht="13" x14ac:dyDescent="0.3">
      <c r="A220" s="19" t="s">
        <v>11798</v>
      </c>
      <c r="B220" s="19" t="s">
        <v>7738</v>
      </c>
      <c r="C220" s="19" t="s">
        <v>7661</v>
      </c>
      <c r="D220" s="21">
        <v>2021</v>
      </c>
      <c r="E220" s="19" t="s">
        <v>7662</v>
      </c>
      <c r="F220" s="19" t="s">
        <v>2066</v>
      </c>
      <c r="H220" s="19">
        <v>12</v>
      </c>
      <c r="J220" s="19">
        <v>655774</v>
      </c>
      <c r="O220" s="19" t="s">
        <v>7663</v>
      </c>
      <c r="P220" s="19" t="s">
        <v>7664</v>
      </c>
      <c r="Q220" s="19" t="s">
        <v>7665</v>
      </c>
      <c r="R220" s="19" t="s">
        <v>7218</v>
      </c>
      <c r="S220" s="19" t="s">
        <v>7385</v>
      </c>
      <c r="T220" s="19" t="s">
        <v>7219</v>
      </c>
      <c r="U220" s="19" t="s">
        <v>7666</v>
      </c>
    </row>
    <row r="221" spans="1:71" s="19" customFormat="1" ht="13" x14ac:dyDescent="0.3">
      <c r="A221" s="19" t="s">
        <v>11798</v>
      </c>
      <c r="B221" s="19" t="s">
        <v>11404</v>
      </c>
      <c r="C221" s="19" t="s">
        <v>9701</v>
      </c>
      <c r="D221" s="21" t="s">
        <v>7891</v>
      </c>
      <c r="E221" s="19" t="s">
        <v>9702</v>
      </c>
      <c r="F221" s="19" t="s">
        <v>9703</v>
      </c>
      <c r="G221" s="26" t="s">
        <v>11995</v>
      </c>
      <c r="V221" s="19" t="s">
        <v>7891</v>
      </c>
      <c r="W221" s="19" t="s">
        <v>9704</v>
      </c>
      <c r="X221" s="19" t="s">
        <v>7891</v>
      </c>
      <c r="Y221" s="19" t="s">
        <v>7891</v>
      </c>
      <c r="Z221" s="19" t="s">
        <v>7891</v>
      </c>
      <c r="AA221" s="19" t="s">
        <v>7891</v>
      </c>
      <c r="AB221" s="19" t="s">
        <v>7891</v>
      </c>
      <c r="AC221" s="19" t="s">
        <v>7891</v>
      </c>
      <c r="AD221" s="19" t="s">
        <v>7891</v>
      </c>
      <c r="AE221" s="19" t="s">
        <v>7891</v>
      </c>
      <c r="AF221" s="19" t="s">
        <v>7891</v>
      </c>
      <c r="AG221" s="19" t="s">
        <v>7891</v>
      </c>
      <c r="AH221" s="19" t="s">
        <v>7891</v>
      </c>
      <c r="AI221" s="19" t="s">
        <v>7891</v>
      </c>
      <c r="AJ221" s="19" t="s">
        <v>7891</v>
      </c>
      <c r="AK221" s="19" t="s">
        <v>7891</v>
      </c>
      <c r="AL221" s="19" t="s">
        <v>7891</v>
      </c>
      <c r="AM221" s="19" t="s">
        <v>7891</v>
      </c>
      <c r="AN221" s="19" t="s">
        <v>7891</v>
      </c>
      <c r="AO221" s="19" t="s">
        <v>7891</v>
      </c>
      <c r="AP221" s="19" t="s">
        <v>9705</v>
      </c>
      <c r="AQ221" s="19" t="s">
        <v>7891</v>
      </c>
      <c r="AR221" s="19" t="s">
        <v>7891</v>
      </c>
      <c r="AS221" s="19" t="s">
        <v>7891</v>
      </c>
      <c r="AT221" s="19" t="s">
        <v>7891</v>
      </c>
      <c r="AU221" s="19" t="s">
        <v>7998</v>
      </c>
      <c r="AV221" s="19">
        <v>2021</v>
      </c>
      <c r="AW221" s="19">
        <v>13</v>
      </c>
      <c r="AX221" s="19">
        <v>1</v>
      </c>
      <c r="AY221" s="19" t="s">
        <v>7891</v>
      </c>
      <c r="AZ221" s="19" t="s">
        <v>7891</v>
      </c>
      <c r="BA221" s="19" t="s">
        <v>7891</v>
      </c>
      <c r="BB221" s="19" t="s">
        <v>7891</v>
      </c>
      <c r="BC221" s="19">
        <v>220</v>
      </c>
      <c r="BD221" s="19">
        <v>240</v>
      </c>
      <c r="BE221" s="19" t="s">
        <v>7891</v>
      </c>
      <c r="BF221" s="19" t="s">
        <v>7891</v>
      </c>
      <c r="BG221" s="19" t="s">
        <v>7891</v>
      </c>
      <c r="BH221" s="19" t="s">
        <v>7891</v>
      </c>
      <c r="BI221" s="19" t="s">
        <v>7891</v>
      </c>
      <c r="BJ221" s="19" t="s">
        <v>7891</v>
      </c>
      <c r="BK221" s="19" t="s">
        <v>7891</v>
      </c>
      <c r="BL221" s="19" t="s">
        <v>7891</v>
      </c>
      <c r="BM221" s="19" t="s">
        <v>7891</v>
      </c>
      <c r="BN221" s="19" t="s">
        <v>7891</v>
      </c>
      <c r="BO221" s="19" t="s">
        <v>7891</v>
      </c>
      <c r="BP221" s="19" t="s">
        <v>7891</v>
      </c>
      <c r="BQ221" s="19" t="s">
        <v>7891</v>
      </c>
      <c r="BR221" s="19" t="s">
        <v>7891</v>
      </c>
      <c r="BS221" s="19" t="s">
        <v>9706</v>
      </c>
    </row>
    <row r="222" spans="1:71" s="19" customFormat="1" ht="13" x14ac:dyDescent="0.3">
      <c r="A222" s="19" t="s">
        <v>11798</v>
      </c>
      <c r="B222" s="19" t="s">
        <v>3856</v>
      </c>
      <c r="C222" s="19" t="s">
        <v>3451</v>
      </c>
      <c r="D222" s="21">
        <v>2021</v>
      </c>
      <c r="E222" s="19" t="s">
        <v>3450</v>
      </c>
      <c r="F222" s="19" t="s">
        <v>3452</v>
      </c>
      <c r="G222" s="19" t="s">
        <v>3456</v>
      </c>
      <c r="H222" s="19" t="str">
        <f>"00111384"</f>
        <v>00111384</v>
      </c>
      <c r="J222" s="19" t="str">
        <f>"20210501"</f>
        <v>20210501</v>
      </c>
      <c r="K222" s="19">
        <v>59</v>
      </c>
      <c r="L222" s="19">
        <v>2</v>
      </c>
      <c r="M222" s="19">
        <v>254</v>
      </c>
      <c r="N222" s="19">
        <v>37</v>
      </c>
      <c r="O222" s="19" t="s">
        <v>3453</v>
      </c>
      <c r="P222" s="19" t="s">
        <v>3454</v>
      </c>
      <c r="Q222" s="19" t="s">
        <v>2053</v>
      </c>
      <c r="R222" s="19" t="s">
        <v>1495</v>
      </c>
      <c r="S222" s="19" t="s">
        <v>3455</v>
      </c>
      <c r="U222" s="19" t="s">
        <v>3456</v>
      </c>
      <c r="V222" s="19" t="s">
        <v>3457</v>
      </c>
    </row>
    <row r="223" spans="1:71" s="19" customFormat="1" ht="13" x14ac:dyDescent="0.3">
      <c r="A223" s="19" t="s">
        <v>11798</v>
      </c>
      <c r="B223" s="19" t="s">
        <v>11408</v>
      </c>
      <c r="C223" s="19" t="s">
        <v>11675</v>
      </c>
      <c r="D223" s="21" t="s">
        <v>7891</v>
      </c>
      <c r="E223" s="19" t="s">
        <v>7038</v>
      </c>
      <c r="F223" s="19" t="s">
        <v>10966</v>
      </c>
      <c r="V223" s="19" t="s">
        <v>7891</v>
      </c>
      <c r="W223" s="19" t="s">
        <v>11676</v>
      </c>
      <c r="X223" s="19" t="s">
        <v>7891</v>
      </c>
      <c r="Y223" s="19" t="s">
        <v>7891</v>
      </c>
      <c r="Z223" s="19" t="s">
        <v>7891</v>
      </c>
      <c r="AA223" s="19" t="s">
        <v>7891</v>
      </c>
      <c r="AB223" s="19" t="s">
        <v>7891</v>
      </c>
      <c r="AC223" s="19" t="s">
        <v>11677</v>
      </c>
      <c r="AD223" s="19" t="s">
        <v>7891</v>
      </c>
      <c r="AE223" s="19" t="s">
        <v>7891</v>
      </c>
      <c r="AF223" s="19" t="s">
        <v>7891</v>
      </c>
      <c r="AG223" s="19" t="s">
        <v>7891</v>
      </c>
      <c r="AH223" s="19" t="s">
        <v>7891</v>
      </c>
      <c r="AI223" s="19" t="s">
        <v>7891</v>
      </c>
      <c r="AJ223" s="19" t="s">
        <v>7891</v>
      </c>
      <c r="AK223" s="19" t="s">
        <v>7891</v>
      </c>
      <c r="AL223" s="19" t="s">
        <v>7891</v>
      </c>
      <c r="AM223" s="19" t="s">
        <v>7891</v>
      </c>
      <c r="AN223" s="19" t="s">
        <v>7891</v>
      </c>
      <c r="AO223" s="19" t="s">
        <v>7891</v>
      </c>
      <c r="AP223" s="19" t="s">
        <v>10969</v>
      </c>
      <c r="AQ223" s="19" t="s">
        <v>10970</v>
      </c>
      <c r="AR223" s="19" t="s">
        <v>7891</v>
      </c>
      <c r="AS223" s="19" t="s">
        <v>7891</v>
      </c>
      <c r="AT223" s="19" t="s">
        <v>7891</v>
      </c>
      <c r="AU223" s="19" t="s">
        <v>7945</v>
      </c>
      <c r="AV223" s="19">
        <v>2022</v>
      </c>
      <c r="AW223" s="19">
        <v>130</v>
      </c>
      <c r="AX223" s="19">
        <v>2</v>
      </c>
      <c r="AY223" s="19" t="s">
        <v>7891</v>
      </c>
      <c r="AZ223" s="19" t="s">
        <v>7891</v>
      </c>
      <c r="BA223" s="19" t="s">
        <v>7891</v>
      </c>
      <c r="BB223" s="19" t="s">
        <v>7891</v>
      </c>
      <c r="BC223" s="19">
        <v>320</v>
      </c>
      <c r="BD223" s="19">
        <v>327</v>
      </c>
      <c r="BE223" s="19" t="s">
        <v>7891</v>
      </c>
      <c r="BF223" s="19" t="s">
        <v>7042</v>
      </c>
      <c r="BG223" s="19" t="s">
        <v>7891</v>
      </c>
      <c r="BH223" s="19" t="s">
        <v>8701</v>
      </c>
      <c r="BI223" s="19" t="s">
        <v>7891</v>
      </c>
      <c r="BJ223" s="19" t="s">
        <v>7891</v>
      </c>
      <c r="BK223" s="19" t="s">
        <v>7891</v>
      </c>
      <c r="BL223" s="19" t="s">
        <v>7891</v>
      </c>
      <c r="BM223" s="19" t="s">
        <v>7891</v>
      </c>
      <c r="BN223" s="19">
        <v>34796663</v>
      </c>
      <c r="BO223" s="19" t="s">
        <v>7891</v>
      </c>
      <c r="BP223" s="19" t="s">
        <v>7891</v>
      </c>
      <c r="BQ223" s="19" t="s">
        <v>7891</v>
      </c>
      <c r="BR223" s="19" t="s">
        <v>7891</v>
      </c>
      <c r="BS223" s="19" t="s">
        <v>11678</v>
      </c>
    </row>
    <row r="224" spans="1:71" s="19" customFormat="1" ht="13" x14ac:dyDescent="0.3">
      <c r="A224" s="19" t="s">
        <v>11798</v>
      </c>
      <c r="B224" s="19" t="s">
        <v>11404</v>
      </c>
      <c r="C224" s="19" t="s">
        <v>9905</v>
      </c>
      <c r="D224" s="21" t="s">
        <v>7891</v>
      </c>
      <c r="E224" s="19" t="s">
        <v>9906</v>
      </c>
      <c r="F224" s="19" t="s">
        <v>9907</v>
      </c>
      <c r="G224" s="19" t="s">
        <v>11994</v>
      </c>
      <c r="V224" s="19" t="s">
        <v>7891</v>
      </c>
      <c r="W224" s="19" t="s">
        <v>9908</v>
      </c>
      <c r="X224" s="19" t="s">
        <v>7891</v>
      </c>
      <c r="Y224" s="19" t="s">
        <v>7891</v>
      </c>
      <c r="Z224" s="19" t="s">
        <v>7891</v>
      </c>
      <c r="AA224" s="19" t="s">
        <v>7891</v>
      </c>
      <c r="AB224" s="19" t="s">
        <v>7891</v>
      </c>
      <c r="AC224" s="19" t="s">
        <v>7891</v>
      </c>
      <c r="AD224" s="19" t="s">
        <v>7891</v>
      </c>
      <c r="AE224" s="19" t="s">
        <v>7891</v>
      </c>
      <c r="AF224" s="19" t="s">
        <v>7891</v>
      </c>
      <c r="AG224" s="19" t="s">
        <v>7891</v>
      </c>
      <c r="AH224" s="19" t="s">
        <v>7891</v>
      </c>
      <c r="AI224" s="19" t="s">
        <v>7891</v>
      </c>
      <c r="AJ224" s="19" t="s">
        <v>7891</v>
      </c>
      <c r="AK224" s="19" t="s">
        <v>7891</v>
      </c>
      <c r="AL224" s="19" t="s">
        <v>7891</v>
      </c>
      <c r="AM224" s="19" t="s">
        <v>7891</v>
      </c>
      <c r="AN224" s="19" t="s">
        <v>7891</v>
      </c>
      <c r="AO224" s="19" t="s">
        <v>7891</v>
      </c>
      <c r="AP224" s="19" t="s">
        <v>9909</v>
      </c>
      <c r="AQ224" s="19" t="s">
        <v>9910</v>
      </c>
      <c r="AR224" s="19" t="s">
        <v>7891</v>
      </c>
      <c r="AS224" s="19" t="s">
        <v>7891</v>
      </c>
      <c r="AT224" s="19" t="s">
        <v>7891</v>
      </c>
      <c r="AU224" s="19" t="s">
        <v>9911</v>
      </c>
      <c r="AV224" s="19">
        <v>2021</v>
      </c>
      <c r="AW224" s="19">
        <v>10</v>
      </c>
      <c r="AX224" s="19">
        <v>15</v>
      </c>
      <c r="AY224" s="19" t="s">
        <v>7891</v>
      </c>
      <c r="AZ224" s="19" t="s">
        <v>7891</v>
      </c>
      <c r="BA224" s="19" t="s">
        <v>7891</v>
      </c>
      <c r="BB224" s="19" t="s">
        <v>7891</v>
      </c>
      <c r="BC224" s="19">
        <v>1060</v>
      </c>
      <c r="BD224" s="19">
        <v>1063</v>
      </c>
      <c r="BE224" s="19" t="s">
        <v>7891</v>
      </c>
      <c r="BF224" s="19" t="s">
        <v>9912</v>
      </c>
      <c r="BG224" s="19" t="s">
        <v>7891</v>
      </c>
      <c r="BH224" s="19" t="s">
        <v>7891</v>
      </c>
      <c r="BI224" s="19" t="s">
        <v>7891</v>
      </c>
      <c r="BJ224" s="19" t="s">
        <v>7891</v>
      </c>
      <c r="BK224" s="19" t="s">
        <v>7891</v>
      </c>
      <c r="BL224" s="19" t="s">
        <v>7891</v>
      </c>
      <c r="BM224" s="19" t="s">
        <v>7891</v>
      </c>
      <c r="BN224" s="19" t="s">
        <v>7891</v>
      </c>
      <c r="BO224" s="19" t="s">
        <v>7891</v>
      </c>
      <c r="BP224" s="19" t="s">
        <v>7891</v>
      </c>
      <c r="BQ224" s="19" t="s">
        <v>7891</v>
      </c>
      <c r="BR224" s="19" t="s">
        <v>7891</v>
      </c>
      <c r="BS224" s="19" t="s">
        <v>9913</v>
      </c>
    </row>
    <row r="225" spans="1:71" s="19" customFormat="1" ht="13" x14ac:dyDescent="0.3">
      <c r="A225" s="19" t="s">
        <v>11798</v>
      </c>
      <c r="B225" s="19" t="s">
        <v>11404</v>
      </c>
      <c r="C225" s="19" t="s">
        <v>10863</v>
      </c>
      <c r="D225" s="21" t="s">
        <v>7891</v>
      </c>
      <c r="E225" s="19" t="s">
        <v>4866</v>
      </c>
      <c r="F225" s="19" t="s">
        <v>10864</v>
      </c>
      <c r="V225" s="19" t="s">
        <v>7891</v>
      </c>
      <c r="W225" s="19" t="s">
        <v>10865</v>
      </c>
      <c r="X225" s="19" t="s">
        <v>7891</v>
      </c>
      <c r="Y225" s="19" t="s">
        <v>7891</v>
      </c>
      <c r="Z225" s="19" t="s">
        <v>7891</v>
      </c>
      <c r="AA225" s="19" t="s">
        <v>7891</v>
      </c>
      <c r="AB225" s="19" t="s">
        <v>10866</v>
      </c>
      <c r="AC225" s="19" t="s">
        <v>10867</v>
      </c>
      <c r="AD225" s="19" t="s">
        <v>7891</v>
      </c>
      <c r="AE225" s="19" t="s">
        <v>7891</v>
      </c>
      <c r="AF225" s="19" t="s">
        <v>7891</v>
      </c>
      <c r="AG225" s="19" t="s">
        <v>7891</v>
      </c>
      <c r="AH225" s="19" t="s">
        <v>7891</v>
      </c>
      <c r="AI225" s="19" t="s">
        <v>7891</v>
      </c>
      <c r="AJ225" s="19" t="s">
        <v>7891</v>
      </c>
      <c r="AK225" s="19" t="s">
        <v>7891</v>
      </c>
      <c r="AL225" s="19" t="s">
        <v>7891</v>
      </c>
      <c r="AM225" s="19" t="s">
        <v>7891</v>
      </c>
      <c r="AN225" s="19" t="s">
        <v>7891</v>
      </c>
      <c r="AO225" s="19" t="s">
        <v>7891</v>
      </c>
      <c r="AP225" s="19" t="s">
        <v>10868</v>
      </c>
      <c r="AQ225" s="19" t="s">
        <v>7891</v>
      </c>
      <c r="AR225" s="19" t="s">
        <v>7891</v>
      </c>
      <c r="AS225" s="19" t="s">
        <v>7891</v>
      </c>
      <c r="AT225" s="19" t="s">
        <v>7891</v>
      </c>
      <c r="AU225" s="19" t="s">
        <v>7924</v>
      </c>
      <c r="AV225" s="19">
        <v>2020</v>
      </c>
      <c r="AW225" s="19">
        <v>13</v>
      </c>
      <c r="AX225" s="19" t="s">
        <v>7891</v>
      </c>
      <c r="AY225" s="19" t="s">
        <v>7891</v>
      </c>
      <c r="AZ225" s="19" t="s">
        <v>7891</v>
      </c>
      <c r="BA225" s="19" t="s">
        <v>7891</v>
      </c>
      <c r="BB225" s="19" t="s">
        <v>7891</v>
      </c>
      <c r="BC225" s="19" t="s">
        <v>7891</v>
      </c>
      <c r="BD225" s="19" t="s">
        <v>7891</v>
      </c>
      <c r="BE225" s="19">
        <v>1178646920978243</v>
      </c>
      <c r="BF225" s="19" t="s">
        <v>4872</v>
      </c>
      <c r="BG225" s="19" t="s">
        <v>7891</v>
      </c>
      <c r="BH225" s="19" t="s">
        <v>7891</v>
      </c>
      <c r="BI225" s="19" t="s">
        <v>7891</v>
      </c>
      <c r="BJ225" s="19" t="s">
        <v>7891</v>
      </c>
      <c r="BK225" s="19" t="s">
        <v>7891</v>
      </c>
      <c r="BL225" s="19" t="s">
        <v>7891</v>
      </c>
      <c r="BM225" s="19" t="s">
        <v>7891</v>
      </c>
      <c r="BN225" s="19">
        <v>35185341</v>
      </c>
      <c r="BO225" s="19" t="s">
        <v>7891</v>
      </c>
      <c r="BP225" s="19" t="s">
        <v>7891</v>
      </c>
      <c r="BQ225" s="19" t="s">
        <v>7891</v>
      </c>
      <c r="BR225" s="19" t="s">
        <v>7891</v>
      </c>
      <c r="BS225" s="19" t="s">
        <v>10869</v>
      </c>
    </row>
    <row r="226" spans="1:71" s="19" customFormat="1" ht="13" x14ac:dyDescent="0.3">
      <c r="A226" s="19" t="s">
        <v>11798</v>
      </c>
      <c r="B226" s="19" t="s">
        <v>11404</v>
      </c>
      <c r="C226" s="19" t="s">
        <v>11298</v>
      </c>
      <c r="D226" s="21" t="s">
        <v>7891</v>
      </c>
      <c r="E226" s="19" t="s">
        <v>11299</v>
      </c>
      <c r="F226" s="19" t="s">
        <v>11300</v>
      </c>
      <c r="V226" s="19" t="s">
        <v>7891</v>
      </c>
      <c r="W226" s="19" t="s">
        <v>7891</v>
      </c>
      <c r="X226" s="19" t="s">
        <v>7891</v>
      </c>
      <c r="Y226" s="19" t="s">
        <v>7891</v>
      </c>
      <c r="Z226" s="19" t="s">
        <v>7891</v>
      </c>
      <c r="AA226" s="19" t="s">
        <v>7891</v>
      </c>
      <c r="AB226" s="19" t="s">
        <v>7891</v>
      </c>
      <c r="AC226" s="19" t="s">
        <v>7891</v>
      </c>
      <c r="AD226" s="19" t="s">
        <v>7891</v>
      </c>
      <c r="AE226" s="19" t="s">
        <v>7891</v>
      </c>
      <c r="AF226" s="19" t="s">
        <v>7891</v>
      </c>
      <c r="AG226" s="19" t="s">
        <v>7891</v>
      </c>
      <c r="AH226" s="19" t="s">
        <v>7891</v>
      </c>
      <c r="AI226" s="19" t="s">
        <v>7891</v>
      </c>
      <c r="AJ226" s="19" t="s">
        <v>7891</v>
      </c>
      <c r="AK226" s="19" t="s">
        <v>7891</v>
      </c>
      <c r="AL226" s="19" t="s">
        <v>7891</v>
      </c>
      <c r="AM226" s="19" t="s">
        <v>7891</v>
      </c>
      <c r="AN226" s="19" t="s">
        <v>7891</v>
      </c>
      <c r="AO226" s="19" t="s">
        <v>7891</v>
      </c>
      <c r="AP226" s="19" t="s">
        <v>11301</v>
      </c>
      <c r="AQ226" s="19" t="s">
        <v>7891</v>
      </c>
      <c r="AR226" s="19" t="s">
        <v>7891</v>
      </c>
      <c r="AS226" s="19" t="s">
        <v>7891</v>
      </c>
      <c r="AT226" s="19" t="s">
        <v>7891</v>
      </c>
      <c r="AU226" s="19" t="s">
        <v>7891</v>
      </c>
      <c r="AV226" s="19">
        <v>2020</v>
      </c>
      <c r="AW226" s="19" t="s">
        <v>7891</v>
      </c>
      <c r="AX226" s="19">
        <v>1</v>
      </c>
      <c r="AY226" s="19" t="s">
        <v>7891</v>
      </c>
      <c r="AZ226" s="19" t="s">
        <v>7891</v>
      </c>
      <c r="BA226" s="19" t="s">
        <v>7891</v>
      </c>
      <c r="BB226" s="19" t="s">
        <v>7891</v>
      </c>
      <c r="BC226" s="19">
        <v>161</v>
      </c>
      <c r="BD226" s="19">
        <v>163</v>
      </c>
      <c r="BE226" s="19" t="s">
        <v>7891</v>
      </c>
      <c r="BF226" s="19" t="s">
        <v>7891</v>
      </c>
      <c r="BG226" s="19" t="s">
        <v>7891</v>
      </c>
      <c r="BH226" s="19" t="s">
        <v>7891</v>
      </c>
      <c r="BI226" s="19" t="s">
        <v>7891</v>
      </c>
      <c r="BJ226" s="19" t="s">
        <v>7891</v>
      </c>
      <c r="BK226" s="19" t="s">
        <v>7891</v>
      </c>
      <c r="BL226" s="19" t="s">
        <v>7891</v>
      </c>
      <c r="BM226" s="19" t="s">
        <v>7891</v>
      </c>
      <c r="BN226" s="19" t="s">
        <v>7891</v>
      </c>
      <c r="BO226" s="19" t="s">
        <v>7891</v>
      </c>
      <c r="BP226" s="19" t="s">
        <v>7891</v>
      </c>
      <c r="BQ226" s="19" t="s">
        <v>7891</v>
      </c>
      <c r="BR226" s="19" t="s">
        <v>7891</v>
      </c>
      <c r="BS226" s="19" t="s">
        <v>11302</v>
      </c>
    </row>
    <row r="227" spans="1:71" s="19" customFormat="1" ht="13" x14ac:dyDescent="0.3">
      <c r="A227" s="19" t="s">
        <v>11798</v>
      </c>
      <c r="B227" s="19" t="s">
        <v>11404</v>
      </c>
      <c r="C227" s="19" t="s">
        <v>9253</v>
      </c>
      <c r="D227" s="21" t="s">
        <v>7891</v>
      </c>
      <c r="E227" s="19" t="s">
        <v>9254</v>
      </c>
      <c r="F227" s="19" t="s">
        <v>9255</v>
      </c>
      <c r="V227" s="19" t="s">
        <v>7891</v>
      </c>
      <c r="W227" s="19" t="s">
        <v>9256</v>
      </c>
      <c r="X227" s="19" t="s">
        <v>7891</v>
      </c>
      <c r="Y227" s="19" t="s">
        <v>7891</v>
      </c>
      <c r="Z227" s="19" t="s">
        <v>7891</v>
      </c>
      <c r="AA227" s="19" t="s">
        <v>7891</v>
      </c>
      <c r="AB227" s="19" t="s">
        <v>9257</v>
      </c>
      <c r="AC227" s="19" t="s">
        <v>9258</v>
      </c>
      <c r="AD227" s="19" t="s">
        <v>7891</v>
      </c>
      <c r="AE227" s="19" t="s">
        <v>7891</v>
      </c>
      <c r="AF227" s="19" t="s">
        <v>7891</v>
      </c>
      <c r="AG227" s="19" t="s">
        <v>7891</v>
      </c>
      <c r="AH227" s="19" t="s">
        <v>7891</v>
      </c>
      <c r="AI227" s="19" t="s">
        <v>7891</v>
      </c>
      <c r="AJ227" s="19" t="s">
        <v>7891</v>
      </c>
      <c r="AK227" s="19" t="s">
        <v>7891</v>
      </c>
      <c r="AL227" s="19" t="s">
        <v>7891</v>
      </c>
      <c r="AM227" s="19" t="s">
        <v>7891</v>
      </c>
      <c r="AN227" s="19" t="s">
        <v>7891</v>
      </c>
      <c r="AO227" s="19" t="s">
        <v>7891</v>
      </c>
      <c r="AP227" s="19" t="s">
        <v>9259</v>
      </c>
      <c r="AQ227" s="19" t="s">
        <v>9260</v>
      </c>
      <c r="AR227" s="19" t="s">
        <v>7891</v>
      </c>
      <c r="AS227" s="19" t="s">
        <v>7891</v>
      </c>
      <c r="AT227" s="19" t="s">
        <v>7891</v>
      </c>
      <c r="AU227" s="19" t="s">
        <v>9244</v>
      </c>
      <c r="AV227" s="19">
        <v>2021</v>
      </c>
      <c r="AW227" s="19">
        <v>9</v>
      </c>
      <c r="AX227" s="19">
        <v>3</v>
      </c>
      <c r="AY227" s="19" t="s">
        <v>7891</v>
      </c>
      <c r="AZ227" s="19" t="s">
        <v>7891</v>
      </c>
      <c r="BA227" s="19" t="s">
        <v>7891</v>
      </c>
      <c r="BB227" s="19" t="s">
        <v>7891</v>
      </c>
      <c r="BC227" s="19">
        <v>272</v>
      </c>
      <c r="BD227" s="19">
        <v>282</v>
      </c>
      <c r="BE227" s="19" t="s">
        <v>7891</v>
      </c>
      <c r="BF227" s="19" t="s">
        <v>9261</v>
      </c>
      <c r="BG227" s="19" t="s">
        <v>7891</v>
      </c>
      <c r="BH227" s="19" t="s">
        <v>7891</v>
      </c>
      <c r="BI227" s="19" t="s">
        <v>7891</v>
      </c>
      <c r="BJ227" s="19" t="s">
        <v>7891</v>
      </c>
      <c r="BK227" s="19" t="s">
        <v>7891</v>
      </c>
      <c r="BL227" s="19" t="s">
        <v>7891</v>
      </c>
      <c r="BM227" s="19" t="s">
        <v>7891</v>
      </c>
      <c r="BN227" s="19" t="s">
        <v>7891</v>
      </c>
      <c r="BO227" s="19" t="s">
        <v>7891</v>
      </c>
      <c r="BP227" s="19" t="s">
        <v>7891</v>
      </c>
      <c r="BQ227" s="19" t="s">
        <v>7891</v>
      </c>
      <c r="BR227" s="19" t="s">
        <v>7891</v>
      </c>
      <c r="BS227" s="19" t="s">
        <v>9262</v>
      </c>
    </row>
    <row r="228" spans="1:71" s="19" customFormat="1" ht="13" x14ac:dyDescent="0.3">
      <c r="A228" s="19" t="s">
        <v>11798</v>
      </c>
      <c r="B228" s="19" t="s">
        <v>11404</v>
      </c>
      <c r="C228" s="19" t="s">
        <v>9707</v>
      </c>
      <c r="D228" s="21" t="s">
        <v>7891</v>
      </c>
      <c r="E228" s="19" t="s">
        <v>5416</v>
      </c>
      <c r="F228" s="19" t="s">
        <v>9708</v>
      </c>
      <c r="V228" s="19" t="s">
        <v>7891</v>
      </c>
      <c r="W228" s="19" t="s">
        <v>9709</v>
      </c>
      <c r="X228" s="19" t="s">
        <v>7891</v>
      </c>
      <c r="Y228" s="19" t="s">
        <v>7891</v>
      </c>
      <c r="Z228" s="19" t="s">
        <v>7891</v>
      </c>
      <c r="AA228" s="19" t="s">
        <v>7891</v>
      </c>
      <c r="AB228" s="19" t="s">
        <v>9710</v>
      </c>
      <c r="AC228" s="19" t="s">
        <v>9711</v>
      </c>
      <c r="AD228" s="19" t="s">
        <v>7891</v>
      </c>
      <c r="AE228" s="19" t="s">
        <v>7891</v>
      </c>
      <c r="AF228" s="19" t="s">
        <v>7891</v>
      </c>
      <c r="AG228" s="19" t="s">
        <v>7891</v>
      </c>
      <c r="AH228" s="19" t="s">
        <v>7891</v>
      </c>
      <c r="AI228" s="19" t="s">
        <v>7891</v>
      </c>
      <c r="AJ228" s="19" t="s">
        <v>7891</v>
      </c>
      <c r="AK228" s="19" t="s">
        <v>7891</v>
      </c>
      <c r="AL228" s="19" t="s">
        <v>7891</v>
      </c>
      <c r="AM228" s="19" t="s">
        <v>7891</v>
      </c>
      <c r="AN228" s="19" t="s">
        <v>7891</v>
      </c>
      <c r="AO228" s="19" t="s">
        <v>7891</v>
      </c>
      <c r="AP228" s="19" t="s">
        <v>7891</v>
      </c>
      <c r="AQ228" s="19" t="s">
        <v>9712</v>
      </c>
      <c r="AR228" s="19" t="s">
        <v>7891</v>
      </c>
      <c r="AS228" s="19" t="s">
        <v>7891</v>
      </c>
      <c r="AT228" s="19" t="s">
        <v>7891</v>
      </c>
      <c r="AU228" s="19" t="s">
        <v>7998</v>
      </c>
      <c r="AV228" s="19">
        <v>2021</v>
      </c>
      <c r="AW228" s="19">
        <v>10</v>
      </c>
      <c r="AX228" s="19">
        <v>6</v>
      </c>
      <c r="AY228" s="19" t="s">
        <v>7891</v>
      </c>
      <c r="AZ228" s="19" t="s">
        <v>7891</v>
      </c>
      <c r="BA228" s="19" t="s">
        <v>7891</v>
      </c>
      <c r="BB228" s="19" t="s">
        <v>7891</v>
      </c>
      <c r="BC228" s="19" t="s">
        <v>7891</v>
      </c>
      <c r="BD228" s="19" t="s">
        <v>7891</v>
      </c>
      <c r="BE228" s="19">
        <v>907</v>
      </c>
      <c r="BF228" s="19" t="s">
        <v>5422</v>
      </c>
      <c r="BG228" s="19" t="s">
        <v>7891</v>
      </c>
      <c r="BH228" s="19" t="s">
        <v>7891</v>
      </c>
      <c r="BI228" s="19" t="s">
        <v>7891</v>
      </c>
      <c r="BJ228" s="19" t="s">
        <v>7891</v>
      </c>
      <c r="BK228" s="19" t="s">
        <v>7891</v>
      </c>
      <c r="BL228" s="19" t="s">
        <v>7891</v>
      </c>
      <c r="BM228" s="19" t="s">
        <v>7891</v>
      </c>
      <c r="BN228" s="19">
        <v>34205196</v>
      </c>
      <c r="BO228" s="19" t="s">
        <v>7891</v>
      </c>
      <c r="BP228" s="19" t="s">
        <v>7891</v>
      </c>
      <c r="BQ228" s="19" t="s">
        <v>7891</v>
      </c>
      <c r="BR228" s="19" t="s">
        <v>7891</v>
      </c>
      <c r="BS228" s="19" t="s">
        <v>9713</v>
      </c>
    </row>
    <row r="229" spans="1:71" s="19" customFormat="1" ht="13" x14ac:dyDescent="0.3">
      <c r="A229" s="19" t="s">
        <v>11798</v>
      </c>
      <c r="B229" s="19" t="s">
        <v>3856</v>
      </c>
      <c r="C229" s="19" t="s">
        <v>1401</v>
      </c>
      <c r="D229" s="21">
        <v>2022</v>
      </c>
      <c r="E229" s="19" t="s">
        <v>3373</v>
      </c>
      <c r="F229" s="19" t="s">
        <v>592</v>
      </c>
      <c r="G229" s="19" t="s">
        <v>3376</v>
      </c>
      <c r="H229" s="19" t="str">
        <f>"01650327"</f>
        <v>01650327</v>
      </c>
      <c r="J229" s="19" t="str">
        <f>"20220315"</f>
        <v>20220315</v>
      </c>
      <c r="K229" s="19">
        <v>301</v>
      </c>
      <c r="M229" s="19">
        <v>205</v>
      </c>
      <c r="N229" s="19">
        <v>12</v>
      </c>
      <c r="O229" s="19" t="s">
        <v>3374</v>
      </c>
      <c r="P229" s="19" t="s">
        <v>1402</v>
      </c>
      <c r="Q229" s="19" t="s">
        <v>2124</v>
      </c>
      <c r="R229" s="19" t="s">
        <v>1495</v>
      </c>
      <c r="S229" s="19" t="s">
        <v>3375</v>
      </c>
      <c r="U229" s="19" t="s">
        <v>3376</v>
      </c>
      <c r="V229" s="19" t="s">
        <v>3377</v>
      </c>
    </row>
    <row r="230" spans="1:71" s="19" customFormat="1" ht="13" x14ac:dyDescent="0.3">
      <c r="A230" s="19" t="s">
        <v>11798</v>
      </c>
      <c r="B230" s="19" t="s">
        <v>3856</v>
      </c>
      <c r="C230" s="19" t="s">
        <v>3197</v>
      </c>
      <c r="D230" s="21">
        <v>2021</v>
      </c>
      <c r="E230" s="19" t="s">
        <v>3196</v>
      </c>
      <c r="F230" s="19" t="s">
        <v>2034</v>
      </c>
      <c r="G230" s="19" t="s">
        <v>3200</v>
      </c>
      <c r="H230" s="19" t="str">
        <f>"04194217"</f>
        <v>04194217</v>
      </c>
      <c r="I230" s="19" t="str">
        <f>"9798582593874"</f>
        <v>9798582593874</v>
      </c>
      <c r="J230" s="19" t="str">
        <f>"20210101"</f>
        <v>20210101</v>
      </c>
      <c r="K230" s="19">
        <v>82</v>
      </c>
      <c r="L230" s="19" t="s">
        <v>2725</v>
      </c>
      <c r="O230" s="19" t="s">
        <v>3198</v>
      </c>
      <c r="Q230" s="19" t="s">
        <v>2037</v>
      </c>
      <c r="R230" s="19" t="s">
        <v>2038</v>
      </c>
      <c r="S230" s="19" t="s">
        <v>3199</v>
      </c>
      <c r="U230" s="19" t="s">
        <v>3200</v>
      </c>
      <c r="V230" s="19" t="s">
        <v>3201</v>
      </c>
    </row>
    <row r="231" spans="1:71" s="19" customFormat="1" ht="13" x14ac:dyDescent="0.3">
      <c r="A231" s="19" t="s">
        <v>11797</v>
      </c>
      <c r="B231" s="19" t="s">
        <v>3856</v>
      </c>
      <c r="C231" s="19" t="s">
        <v>3115</v>
      </c>
      <c r="D231" s="21">
        <v>2022</v>
      </c>
      <c r="E231" s="19" t="s">
        <v>3114</v>
      </c>
      <c r="F231" s="19" t="s">
        <v>2756</v>
      </c>
      <c r="G231" s="19" t="s">
        <v>3118</v>
      </c>
      <c r="H231" s="19" t="str">
        <f>"13811118"</f>
        <v>13811118</v>
      </c>
      <c r="J231" s="19" t="str">
        <f>"20220105"</f>
        <v>20220105</v>
      </c>
      <c r="O231" s="19" t="s">
        <v>3116</v>
      </c>
      <c r="P231" s="19" t="s">
        <v>3117</v>
      </c>
      <c r="Q231" s="19" t="s">
        <v>2118</v>
      </c>
      <c r="R231" s="19" t="s">
        <v>2054</v>
      </c>
      <c r="S231" s="19" t="s">
        <v>2055</v>
      </c>
      <c r="U231" s="19" t="s">
        <v>3118</v>
      </c>
      <c r="V231" s="19" t="s">
        <v>3119</v>
      </c>
    </row>
    <row r="232" spans="1:71" s="19" customFormat="1" ht="13" x14ac:dyDescent="0.3">
      <c r="A232" s="19" t="s">
        <v>11798</v>
      </c>
      <c r="B232" s="19" t="s">
        <v>3856</v>
      </c>
      <c r="C232" s="19" t="s">
        <v>3776</v>
      </c>
      <c r="D232" s="21">
        <v>2022</v>
      </c>
      <c r="E232" s="19" t="s">
        <v>3775</v>
      </c>
      <c r="F232" s="19" t="s">
        <v>2772</v>
      </c>
      <c r="G232" s="19" t="s">
        <v>3779</v>
      </c>
      <c r="H232" s="19" t="str">
        <f>"07481187"</f>
        <v>07481187</v>
      </c>
      <c r="J232" s="19" t="str">
        <f>"20220216"</f>
        <v>20220216</v>
      </c>
      <c r="O232" s="19" t="s">
        <v>3777</v>
      </c>
      <c r="P232" s="19" t="s">
        <v>3778</v>
      </c>
      <c r="Q232" s="19" t="s">
        <v>2118</v>
      </c>
      <c r="R232" s="19" t="s">
        <v>2054</v>
      </c>
      <c r="S232" s="19" t="s">
        <v>2055</v>
      </c>
      <c r="U232" s="19" t="s">
        <v>3779</v>
      </c>
      <c r="V232" s="19" t="s">
        <v>3780</v>
      </c>
    </row>
    <row r="233" spans="1:71" s="19" customFormat="1" ht="13" x14ac:dyDescent="0.3">
      <c r="A233" s="19" t="s">
        <v>11798</v>
      </c>
      <c r="B233" s="19" t="s">
        <v>6816</v>
      </c>
      <c r="C233" s="19" t="s">
        <v>5817</v>
      </c>
      <c r="D233" s="21">
        <v>2021</v>
      </c>
      <c r="E233" s="19" t="s">
        <v>5816</v>
      </c>
      <c r="F233" s="19" t="s">
        <v>5820</v>
      </c>
      <c r="H233" s="19" t="s">
        <v>5818</v>
      </c>
      <c r="I233" s="19" t="s">
        <v>5819</v>
      </c>
      <c r="L233" s="22">
        <v>44173</v>
      </c>
      <c r="O233" s="19" t="s">
        <v>5821</v>
      </c>
    </row>
    <row r="234" spans="1:71" s="19" customFormat="1" ht="13" x14ac:dyDescent="0.3">
      <c r="A234" s="19" t="s">
        <v>11798</v>
      </c>
      <c r="B234" s="19" t="s">
        <v>7868</v>
      </c>
      <c r="C234" s="19" t="s">
        <v>7864</v>
      </c>
      <c r="D234" s="21">
        <v>2021</v>
      </c>
      <c r="E234" s="19" t="s">
        <v>7191</v>
      </c>
      <c r="F234" s="19" t="s">
        <v>7865</v>
      </c>
      <c r="H234" s="19">
        <v>48</v>
      </c>
      <c r="I234" s="19">
        <v>1</v>
      </c>
      <c r="K234" s="19">
        <v>701</v>
      </c>
      <c r="L234" s="19">
        <v>708</v>
      </c>
      <c r="N234" s="19">
        <v>1</v>
      </c>
      <c r="O234" s="19" t="s">
        <v>7195</v>
      </c>
      <c r="P234" s="19" t="s">
        <v>7866</v>
      </c>
      <c r="Q234" s="19" t="s">
        <v>467</v>
      </c>
      <c r="R234" s="19" t="s">
        <v>7218</v>
      </c>
      <c r="T234" s="19" t="s">
        <v>7219</v>
      </c>
      <c r="U234" s="19" t="s">
        <v>7867</v>
      </c>
    </row>
    <row r="235" spans="1:71" s="19" customFormat="1" ht="13" x14ac:dyDescent="0.3">
      <c r="A235" s="19" t="s">
        <v>11798</v>
      </c>
      <c r="B235" s="19" t="s">
        <v>323</v>
      </c>
      <c r="C235" s="19" t="s">
        <v>131</v>
      </c>
      <c r="D235" s="23">
        <v>2021</v>
      </c>
      <c r="E235" s="19" t="s">
        <v>129</v>
      </c>
      <c r="F235" s="19" t="s">
        <v>139</v>
      </c>
      <c r="G235" s="19" t="s">
        <v>130</v>
      </c>
      <c r="H235" s="19" t="s">
        <v>132</v>
      </c>
      <c r="I235" s="19" t="s">
        <v>133</v>
      </c>
      <c r="J235" s="19" t="s">
        <v>14</v>
      </c>
      <c r="K235" s="19" t="s">
        <v>134</v>
      </c>
      <c r="M235" s="19" t="s">
        <v>135</v>
      </c>
      <c r="N235" s="19" t="s">
        <v>136</v>
      </c>
      <c r="O235" s="19" t="s">
        <v>18</v>
      </c>
      <c r="P235" s="19" t="s">
        <v>18</v>
      </c>
      <c r="Q235" s="19" t="s">
        <v>137</v>
      </c>
      <c r="R235" s="19" t="s">
        <v>138</v>
      </c>
      <c r="S235" s="19" t="s">
        <v>122</v>
      </c>
      <c r="U235" s="19" t="s">
        <v>23</v>
      </c>
      <c r="V235" s="19" t="s">
        <v>140</v>
      </c>
      <c r="W235" s="19" t="s">
        <v>141</v>
      </c>
      <c r="X235" s="19" t="s">
        <v>142</v>
      </c>
      <c r="Y235" s="19" t="s">
        <v>143</v>
      </c>
      <c r="Z235" s="19" t="s">
        <v>144</v>
      </c>
      <c r="AA235" s="19" t="s">
        <v>145</v>
      </c>
      <c r="AB235" s="19" t="s">
        <v>142</v>
      </c>
      <c r="AC235" s="19" t="s">
        <v>146</v>
      </c>
      <c r="AD235" s="19" t="s">
        <v>30</v>
      </c>
    </row>
    <row r="236" spans="1:71" s="19" customFormat="1" ht="13" x14ac:dyDescent="0.3">
      <c r="A236" s="19" t="s">
        <v>11798</v>
      </c>
      <c r="B236" s="19" t="s">
        <v>6816</v>
      </c>
      <c r="C236" s="19" t="s">
        <v>6651</v>
      </c>
      <c r="D236" s="21">
        <v>2022</v>
      </c>
      <c r="E236" s="19" t="s">
        <v>6650</v>
      </c>
      <c r="F236" s="19" t="s">
        <v>4240</v>
      </c>
      <c r="G236" s="19" t="s">
        <v>8256</v>
      </c>
      <c r="H236" s="19" t="s">
        <v>6652</v>
      </c>
      <c r="I236" s="19" t="s">
        <v>6653</v>
      </c>
      <c r="L236" s="22">
        <v>44655</v>
      </c>
      <c r="M236" s="19" t="s">
        <v>6654</v>
      </c>
      <c r="O236" s="19" t="s">
        <v>6655</v>
      </c>
    </row>
    <row r="237" spans="1:71" s="19" customFormat="1" ht="13" x14ac:dyDescent="0.3">
      <c r="A237" s="19" t="s">
        <v>11797</v>
      </c>
      <c r="B237" s="19" t="s">
        <v>3856</v>
      </c>
      <c r="C237" s="19" t="s">
        <v>3712</v>
      </c>
      <c r="D237" s="21">
        <v>2020</v>
      </c>
      <c r="E237" s="19" t="s">
        <v>3711</v>
      </c>
      <c r="F237" s="19" t="s">
        <v>3713</v>
      </c>
      <c r="G237" s="19" t="s">
        <v>3717</v>
      </c>
      <c r="H237" s="19" t="str">
        <f>"15313204"</f>
        <v>15313204</v>
      </c>
      <c r="J237" s="19" t="str">
        <f>"20210101"</f>
        <v>20210101</v>
      </c>
      <c r="K237" s="19">
        <v>30</v>
      </c>
      <c r="L237" s="24">
        <v>44593</v>
      </c>
      <c r="M237" s="19">
        <v>104</v>
      </c>
      <c r="N237" s="19">
        <v>18</v>
      </c>
      <c r="O237" s="19" t="s">
        <v>3714</v>
      </c>
      <c r="P237" s="19" t="s">
        <v>3715</v>
      </c>
      <c r="Q237" s="19" t="s">
        <v>2118</v>
      </c>
      <c r="R237" s="19" t="s">
        <v>1495</v>
      </c>
      <c r="S237" s="19" t="s">
        <v>3716</v>
      </c>
      <c r="U237" s="19" t="s">
        <v>3717</v>
      </c>
      <c r="V237" s="19" t="s">
        <v>3718</v>
      </c>
    </row>
    <row r="238" spans="1:71" s="19" customFormat="1" ht="13" x14ac:dyDescent="0.3">
      <c r="A238" s="19" t="s">
        <v>11798</v>
      </c>
      <c r="B238" s="19" t="s">
        <v>11404</v>
      </c>
      <c r="C238" s="19" t="s">
        <v>8783</v>
      </c>
      <c r="D238" s="21" t="s">
        <v>7891</v>
      </c>
      <c r="E238" s="19" t="s">
        <v>8784</v>
      </c>
      <c r="F238" s="19" t="s">
        <v>8785</v>
      </c>
      <c r="G238" s="19" t="s">
        <v>8786</v>
      </c>
      <c r="V238" s="19" t="s">
        <v>7891</v>
      </c>
      <c r="W238" s="19" t="s">
        <v>8786</v>
      </c>
      <c r="X238" s="19" t="s">
        <v>7891</v>
      </c>
      <c r="Y238" s="19" t="s">
        <v>7891</v>
      </c>
      <c r="Z238" s="19" t="s">
        <v>7891</v>
      </c>
      <c r="AA238" s="19" t="s">
        <v>7891</v>
      </c>
      <c r="AB238" s="19" t="s">
        <v>7891</v>
      </c>
      <c r="AC238" s="19" t="s">
        <v>7891</v>
      </c>
      <c r="AD238" s="19" t="s">
        <v>7891</v>
      </c>
      <c r="AE238" s="19" t="s">
        <v>7891</v>
      </c>
      <c r="AF238" s="19" t="s">
        <v>7891</v>
      </c>
      <c r="AG238" s="19" t="s">
        <v>7891</v>
      </c>
      <c r="AH238" s="19" t="s">
        <v>7891</v>
      </c>
      <c r="AI238" s="19" t="s">
        <v>7891</v>
      </c>
      <c r="AJ238" s="19" t="s">
        <v>7891</v>
      </c>
      <c r="AK238" s="19" t="s">
        <v>7891</v>
      </c>
      <c r="AL238" s="19" t="s">
        <v>7891</v>
      </c>
      <c r="AM238" s="19" t="s">
        <v>7891</v>
      </c>
      <c r="AN238" s="19" t="s">
        <v>7891</v>
      </c>
      <c r="AO238" s="19" t="s">
        <v>7891</v>
      </c>
      <c r="AP238" s="19" t="s">
        <v>8787</v>
      </c>
      <c r="AQ238" s="19" t="s">
        <v>8788</v>
      </c>
      <c r="AR238" s="19" t="s">
        <v>7891</v>
      </c>
      <c r="AS238" s="19" t="s">
        <v>7891</v>
      </c>
      <c r="AT238" s="19" t="s">
        <v>7891</v>
      </c>
      <c r="AU238" s="19" t="s">
        <v>7924</v>
      </c>
      <c r="AV238" s="19">
        <v>2021</v>
      </c>
      <c r="AW238" s="19">
        <v>30</v>
      </c>
      <c r="AX238" s="19" t="s">
        <v>8789</v>
      </c>
      <c r="AY238" s="19" t="s">
        <v>7891</v>
      </c>
      <c r="AZ238" s="19" t="s">
        <v>7891</v>
      </c>
      <c r="BA238" s="19" t="s">
        <v>7891</v>
      </c>
      <c r="BB238" s="19" t="s">
        <v>7891</v>
      </c>
      <c r="BC238" s="19" t="s">
        <v>7891</v>
      </c>
      <c r="BD238" s="19" t="s">
        <v>7891</v>
      </c>
      <c r="BE238" s="19">
        <v>2140014</v>
      </c>
      <c r="BF238" s="19" t="s">
        <v>8790</v>
      </c>
      <c r="BG238" s="19" t="s">
        <v>7891</v>
      </c>
      <c r="BH238" s="19" t="s">
        <v>7891</v>
      </c>
      <c r="BI238" s="19" t="s">
        <v>7891</v>
      </c>
      <c r="BJ238" s="19" t="s">
        <v>7891</v>
      </c>
      <c r="BK238" s="19" t="s">
        <v>7891</v>
      </c>
      <c r="BL238" s="19" t="s">
        <v>7891</v>
      </c>
      <c r="BM238" s="19" t="s">
        <v>7891</v>
      </c>
      <c r="BN238" s="19" t="s">
        <v>7891</v>
      </c>
      <c r="BO238" s="19" t="s">
        <v>7891</v>
      </c>
      <c r="BP238" s="19" t="s">
        <v>7891</v>
      </c>
      <c r="BQ238" s="19" t="s">
        <v>7891</v>
      </c>
      <c r="BR238" s="19" t="s">
        <v>7891</v>
      </c>
      <c r="BS238" s="19" t="s">
        <v>8791</v>
      </c>
    </row>
    <row r="239" spans="1:71" s="19" customFormat="1" ht="13" x14ac:dyDescent="0.3">
      <c r="A239" s="19" t="s">
        <v>11798</v>
      </c>
      <c r="B239" s="19" t="s">
        <v>3936</v>
      </c>
      <c r="C239" s="19" t="s">
        <v>2033</v>
      </c>
      <c r="D239" s="21">
        <v>2022</v>
      </c>
      <c r="E239" s="19" t="s">
        <v>2032</v>
      </c>
      <c r="F239" s="19" t="s">
        <v>2034</v>
      </c>
      <c r="G239" s="19" t="s">
        <v>2040</v>
      </c>
      <c r="H239" s="19" t="str">
        <f>"04194217"</f>
        <v>04194217</v>
      </c>
      <c r="I239" s="19" t="str">
        <f>"9798460402120"</f>
        <v>9798460402120</v>
      </c>
      <c r="J239" s="19" t="str">
        <f>"20220101"</f>
        <v>20220101</v>
      </c>
      <c r="K239" s="19">
        <v>83</v>
      </c>
      <c r="L239" s="19" t="s">
        <v>2035</v>
      </c>
      <c r="O239" s="19" t="s">
        <v>2036</v>
      </c>
      <c r="Q239" s="19" t="s">
        <v>2037</v>
      </c>
      <c r="R239" s="19" t="s">
        <v>2038</v>
      </c>
      <c r="S239" s="19" t="s">
        <v>2039</v>
      </c>
      <c r="U239" s="19" t="s">
        <v>2040</v>
      </c>
      <c r="V239" s="19" t="s">
        <v>2041</v>
      </c>
    </row>
    <row r="240" spans="1:71" s="19" customFormat="1" ht="13" x14ac:dyDescent="0.3">
      <c r="A240" s="19" t="s">
        <v>11798</v>
      </c>
      <c r="B240" s="19" t="s">
        <v>1827</v>
      </c>
      <c r="C240" s="19" t="s">
        <v>1245</v>
      </c>
      <c r="D240" s="20">
        <v>2022</v>
      </c>
      <c r="E240" s="19" t="s">
        <v>1244</v>
      </c>
      <c r="F240" s="19" t="s">
        <v>592</v>
      </c>
      <c r="G240" s="19" t="s">
        <v>1247</v>
      </c>
      <c r="H240" s="19" t="str">
        <f>"01650327"</f>
        <v>01650327</v>
      </c>
      <c r="J240" s="19" t="str">
        <f>"Mar2022"</f>
        <v>Mar2022</v>
      </c>
      <c r="K240" s="19">
        <v>300</v>
      </c>
      <c r="M240" s="19">
        <v>410</v>
      </c>
      <c r="N240" s="19">
        <v>8</v>
      </c>
      <c r="O240" s="19">
        <v>155090118</v>
      </c>
      <c r="P240" s="19" t="s">
        <v>1246</v>
      </c>
      <c r="Q240" s="19" t="s">
        <v>449</v>
      </c>
      <c r="R240" s="19" t="s">
        <v>442</v>
      </c>
      <c r="V240" s="19" t="s">
        <v>1248</v>
      </c>
    </row>
    <row r="241" spans="1:71" s="19" customFormat="1" ht="13" x14ac:dyDescent="0.3">
      <c r="A241" s="19" t="s">
        <v>11798</v>
      </c>
      <c r="B241" s="19" t="s">
        <v>6816</v>
      </c>
      <c r="C241" s="19" t="s">
        <v>5791</v>
      </c>
      <c r="D241" s="21">
        <v>2022</v>
      </c>
      <c r="E241" s="19" t="s">
        <v>5790</v>
      </c>
      <c r="F241" s="19" t="s">
        <v>5793</v>
      </c>
      <c r="H241" s="19" t="s">
        <v>5792</v>
      </c>
      <c r="I241" s="19" t="s">
        <v>4298</v>
      </c>
      <c r="L241" s="22">
        <v>44709</v>
      </c>
      <c r="M241" s="19" t="s">
        <v>5794</v>
      </c>
      <c r="O241" s="19" t="s">
        <v>5795</v>
      </c>
    </row>
    <row r="242" spans="1:71" s="19" customFormat="1" ht="13" x14ac:dyDescent="0.3">
      <c r="A242" s="19" t="s">
        <v>11798</v>
      </c>
      <c r="B242" s="19" t="s">
        <v>3856</v>
      </c>
      <c r="C242" s="19" t="s">
        <v>3705</v>
      </c>
      <c r="D242" s="21">
        <v>2021</v>
      </c>
      <c r="E242" s="19" t="s">
        <v>3704</v>
      </c>
      <c r="F242" s="19" t="s">
        <v>2502</v>
      </c>
      <c r="G242" s="19" t="s">
        <v>3709</v>
      </c>
      <c r="H242" s="19" t="str">
        <f>"03064530"</f>
        <v>03064530</v>
      </c>
      <c r="J242" s="19" t="str">
        <f>"20210601"</f>
        <v>20210601</v>
      </c>
      <c r="K242" s="19">
        <v>128</v>
      </c>
      <c r="O242" s="19" t="s">
        <v>3706</v>
      </c>
      <c r="P242" s="19" t="s">
        <v>3707</v>
      </c>
      <c r="Q242" s="19" t="s">
        <v>2124</v>
      </c>
      <c r="R242" s="19" t="s">
        <v>1495</v>
      </c>
      <c r="S242" s="19" t="s">
        <v>3708</v>
      </c>
      <c r="U242" s="19" t="s">
        <v>3709</v>
      </c>
      <c r="V242" s="19" t="s">
        <v>3710</v>
      </c>
    </row>
    <row r="243" spans="1:71" s="19" customFormat="1" ht="13" x14ac:dyDescent="0.3">
      <c r="A243" s="19" t="s">
        <v>11798</v>
      </c>
      <c r="B243" s="19" t="s">
        <v>6816</v>
      </c>
      <c r="C243" s="19" t="s">
        <v>4203</v>
      </c>
      <c r="D243" s="21">
        <v>2022</v>
      </c>
      <c r="E243" s="19" t="s">
        <v>4202</v>
      </c>
      <c r="F243" s="19" t="s">
        <v>4157</v>
      </c>
      <c r="H243" s="19" t="s">
        <v>4204</v>
      </c>
      <c r="I243" s="19" t="s">
        <v>4205</v>
      </c>
      <c r="L243" s="22">
        <v>44665</v>
      </c>
    </row>
    <row r="244" spans="1:71" s="19" customFormat="1" ht="13" x14ac:dyDescent="0.3">
      <c r="A244" s="19" t="s">
        <v>11798</v>
      </c>
      <c r="B244" s="19" t="s">
        <v>11404</v>
      </c>
      <c r="C244" s="19" t="s">
        <v>9271</v>
      </c>
      <c r="D244" s="21" t="s">
        <v>7891</v>
      </c>
      <c r="E244" s="19" t="s">
        <v>9272</v>
      </c>
      <c r="F244" s="19" t="s">
        <v>9273</v>
      </c>
      <c r="V244" s="19" t="s">
        <v>7891</v>
      </c>
      <c r="W244" s="19" t="s">
        <v>9274</v>
      </c>
      <c r="X244" s="19" t="s">
        <v>7891</v>
      </c>
      <c r="Y244" s="19" t="s">
        <v>7891</v>
      </c>
      <c r="Z244" s="19" t="s">
        <v>7891</v>
      </c>
      <c r="AA244" s="19" t="s">
        <v>7891</v>
      </c>
      <c r="AB244" s="19" t="s">
        <v>7891</v>
      </c>
      <c r="AC244" s="19" t="s">
        <v>7891</v>
      </c>
      <c r="AD244" s="19" t="s">
        <v>7891</v>
      </c>
      <c r="AE244" s="19" t="s">
        <v>7891</v>
      </c>
      <c r="AF244" s="19" t="s">
        <v>7891</v>
      </c>
      <c r="AG244" s="19" t="s">
        <v>7891</v>
      </c>
      <c r="AH244" s="19" t="s">
        <v>7891</v>
      </c>
      <c r="AI244" s="19" t="s">
        <v>7891</v>
      </c>
      <c r="AJ244" s="19" t="s">
        <v>7891</v>
      </c>
      <c r="AK244" s="19" t="s">
        <v>7891</v>
      </c>
      <c r="AL244" s="19" t="s">
        <v>7891</v>
      </c>
      <c r="AM244" s="19" t="s">
        <v>7891</v>
      </c>
      <c r="AN244" s="19" t="s">
        <v>7891</v>
      </c>
      <c r="AO244" s="19" t="s">
        <v>7891</v>
      </c>
      <c r="AP244" s="19" t="s">
        <v>9275</v>
      </c>
      <c r="AQ244" s="19" t="s">
        <v>9276</v>
      </c>
      <c r="AR244" s="19" t="s">
        <v>7891</v>
      </c>
      <c r="AS244" s="19" t="s">
        <v>7891</v>
      </c>
      <c r="AT244" s="19" t="s">
        <v>7891</v>
      </c>
      <c r="AU244" s="19" t="s">
        <v>9277</v>
      </c>
      <c r="AV244" s="19">
        <v>2021</v>
      </c>
      <c r="AW244" s="19">
        <v>83</v>
      </c>
      <c r="AX244" s="19">
        <v>5</v>
      </c>
      <c r="AY244" s="19" t="s">
        <v>7891</v>
      </c>
      <c r="AZ244" s="19" t="s">
        <v>7891</v>
      </c>
      <c r="BA244" s="19" t="s">
        <v>7891</v>
      </c>
      <c r="BB244" s="19" t="s">
        <v>7891</v>
      </c>
      <c r="BC244" s="19">
        <v>1000</v>
      </c>
      <c r="BD244" s="19">
        <v>1006</v>
      </c>
      <c r="BE244" s="19" t="s">
        <v>7891</v>
      </c>
      <c r="BF244" s="19" t="s">
        <v>9278</v>
      </c>
      <c r="BG244" s="19" t="s">
        <v>7891</v>
      </c>
      <c r="BH244" s="19" t="s">
        <v>7891</v>
      </c>
      <c r="BI244" s="19" t="s">
        <v>7891</v>
      </c>
      <c r="BJ244" s="19" t="s">
        <v>7891</v>
      </c>
      <c r="BK244" s="19" t="s">
        <v>7891</v>
      </c>
      <c r="BL244" s="19" t="s">
        <v>7891</v>
      </c>
      <c r="BM244" s="19" t="s">
        <v>7891</v>
      </c>
      <c r="BN244" s="19" t="s">
        <v>7891</v>
      </c>
      <c r="BO244" s="19" t="s">
        <v>7891</v>
      </c>
      <c r="BP244" s="19" t="s">
        <v>7891</v>
      </c>
      <c r="BQ244" s="19" t="s">
        <v>7891</v>
      </c>
      <c r="BR244" s="19" t="s">
        <v>7891</v>
      </c>
      <c r="BS244" s="19" t="s">
        <v>9279</v>
      </c>
    </row>
    <row r="245" spans="1:71" s="19" customFormat="1" ht="13" x14ac:dyDescent="0.3">
      <c r="A245" s="19" t="s">
        <v>11798</v>
      </c>
      <c r="B245" s="19" t="s">
        <v>11404</v>
      </c>
      <c r="C245" s="19" t="s">
        <v>8863</v>
      </c>
      <c r="D245" s="21" t="s">
        <v>7891</v>
      </c>
      <c r="E245" s="19" t="s">
        <v>8864</v>
      </c>
      <c r="F245" s="19" t="s">
        <v>8865</v>
      </c>
      <c r="V245" s="19" t="s">
        <v>7891</v>
      </c>
      <c r="W245" s="19" t="s">
        <v>8866</v>
      </c>
      <c r="X245" s="19" t="s">
        <v>7891</v>
      </c>
      <c r="Y245" s="19" t="s">
        <v>7891</v>
      </c>
      <c r="Z245" s="19" t="s">
        <v>7891</v>
      </c>
      <c r="AA245" s="19" t="s">
        <v>7891</v>
      </c>
      <c r="AB245" s="19" t="s">
        <v>7891</v>
      </c>
      <c r="AC245" s="19" t="s">
        <v>8867</v>
      </c>
      <c r="AD245" s="19" t="s">
        <v>7891</v>
      </c>
      <c r="AE245" s="19" t="s">
        <v>7891</v>
      </c>
      <c r="AF245" s="19" t="s">
        <v>7891</v>
      </c>
      <c r="AG245" s="19" t="s">
        <v>7891</v>
      </c>
      <c r="AH245" s="19" t="s">
        <v>7891</v>
      </c>
      <c r="AI245" s="19" t="s">
        <v>7891</v>
      </c>
      <c r="AJ245" s="19" t="s">
        <v>7891</v>
      </c>
      <c r="AK245" s="19" t="s">
        <v>7891</v>
      </c>
      <c r="AL245" s="19" t="s">
        <v>7891</v>
      </c>
      <c r="AM245" s="19" t="s">
        <v>7891</v>
      </c>
      <c r="AN245" s="19" t="s">
        <v>7891</v>
      </c>
      <c r="AO245" s="19" t="s">
        <v>7891</v>
      </c>
      <c r="AP245" s="19" t="s">
        <v>8868</v>
      </c>
      <c r="AQ245" s="19" t="s">
        <v>8869</v>
      </c>
      <c r="AR245" s="19" t="s">
        <v>7891</v>
      </c>
      <c r="AS245" s="19" t="s">
        <v>7891</v>
      </c>
      <c r="AT245" s="19" t="s">
        <v>7891</v>
      </c>
      <c r="AU245" s="19" t="s">
        <v>8870</v>
      </c>
      <c r="AV245" s="19">
        <v>2022</v>
      </c>
      <c r="AW245" s="19">
        <v>70</v>
      </c>
      <c r="AX245" s="19" t="s">
        <v>7891</v>
      </c>
      <c r="AY245" s="19" t="s">
        <v>7891</v>
      </c>
      <c r="AZ245" s="19" t="s">
        <v>7891</v>
      </c>
      <c r="BA245" s="19" t="s">
        <v>7891</v>
      </c>
      <c r="BB245" s="19" t="s">
        <v>7891</v>
      </c>
      <c r="BC245" s="19">
        <v>36</v>
      </c>
      <c r="BD245" s="19">
        <v>54</v>
      </c>
      <c r="BE245" s="19" t="s">
        <v>7891</v>
      </c>
      <c r="BF245" s="19" t="s">
        <v>8871</v>
      </c>
      <c r="BG245" s="19" t="s">
        <v>7891</v>
      </c>
      <c r="BH245" s="19" t="s">
        <v>7925</v>
      </c>
      <c r="BI245" s="19" t="s">
        <v>7891</v>
      </c>
      <c r="BJ245" s="19" t="s">
        <v>7891</v>
      </c>
      <c r="BK245" s="19" t="s">
        <v>7891</v>
      </c>
      <c r="BL245" s="19" t="s">
        <v>7891</v>
      </c>
      <c r="BM245" s="19" t="s">
        <v>7891</v>
      </c>
      <c r="BN245" s="19" t="s">
        <v>7891</v>
      </c>
      <c r="BO245" s="19" t="s">
        <v>7891</v>
      </c>
      <c r="BP245" s="19" t="s">
        <v>7891</v>
      </c>
      <c r="BQ245" s="19" t="s">
        <v>7891</v>
      </c>
      <c r="BR245" s="19" t="s">
        <v>7891</v>
      </c>
      <c r="BS245" s="19" t="s">
        <v>8872</v>
      </c>
    </row>
    <row r="246" spans="1:71" s="19" customFormat="1" ht="13" x14ac:dyDescent="0.3">
      <c r="A246" s="19" t="s">
        <v>11798</v>
      </c>
      <c r="B246" s="19" t="s">
        <v>1827</v>
      </c>
      <c r="C246" s="19" t="s">
        <v>936</v>
      </c>
      <c r="D246" s="20">
        <v>2021</v>
      </c>
      <c r="E246" s="19" t="s">
        <v>935</v>
      </c>
      <c r="F246" s="19" t="s">
        <v>937</v>
      </c>
      <c r="G246" s="19" t="s">
        <v>941</v>
      </c>
      <c r="H246" s="19" t="str">
        <f>"17413842"</f>
        <v>17413842</v>
      </c>
      <c r="J246" s="19" t="str">
        <f>"Jun2021"</f>
        <v>Jun2021</v>
      </c>
      <c r="K246" s="19">
        <v>43</v>
      </c>
      <c r="L246" s="19">
        <v>2</v>
      </c>
      <c r="M246" s="19" t="s">
        <v>938</v>
      </c>
      <c r="N246" s="19">
        <v>2</v>
      </c>
      <c r="O246" s="19">
        <v>150869235</v>
      </c>
      <c r="P246" s="19" t="s">
        <v>939</v>
      </c>
      <c r="Q246" s="19" t="s">
        <v>810</v>
      </c>
      <c r="R246" s="19" t="s">
        <v>587</v>
      </c>
      <c r="S246" s="19" t="s">
        <v>940</v>
      </c>
      <c r="V246" s="19" t="s">
        <v>942</v>
      </c>
    </row>
    <row r="247" spans="1:71" s="19" customFormat="1" ht="13" x14ac:dyDescent="0.3">
      <c r="A247" s="19" t="s">
        <v>11798</v>
      </c>
      <c r="B247" s="19" t="s">
        <v>4096</v>
      </c>
      <c r="C247" s="19" t="s">
        <v>2027</v>
      </c>
      <c r="D247" s="21">
        <v>2021</v>
      </c>
      <c r="E247" s="19" t="s">
        <v>4105</v>
      </c>
      <c r="F247" s="19" t="s">
        <v>592</v>
      </c>
      <c r="G247" s="19" t="s">
        <v>4108</v>
      </c>
      <c r="H247" s="19" t="str">
        <f>"01650327"</f>
        <v>01650327</v>
      </c>
      <c r="J247" s="19" t="str">
        <f>"20211201"</f>
        <v>20211201</v>
      </c>
      <c r="K247" s="19">
        <v>295</v>
      </c>
      <c r="M247" s="19">
        <v>673</v>
      </c>
      <c r="N247" s="19">
        <v>8</v>
      </c>
      <c r="O247" s="19" t="s">
        <v>4106</v>
      </c>
      <c r="P247" s="19" t="s">
        <v>2028</v>
      </c>
      <c r="Q247" s="19" t="s">
        <v>2124</v>
      </c>
      <c r="R247" s="19" t="s">
        <v>1495</v>
      </c>
      <c r="S247" s="19" t="s">
        <v>4107</v>
      </c>
      <c r="U247" s="19" t="s">
        <v>4108</v>
      </c>
      <c r="V247" s="19" t="s">
        <v>4109</v>
      </c>
    </row>
    <row r="248" spans="1:71" s="19" customFormat="1" ht="13" x14ac:dyDescent="0.3">
      <c r="A248" s="19" t="s">
        <v>11798</v>
      </c>
      <c r="B248" s="19" t="s">
        <v>11404</v>
      </c>
      <c r="C248" s="19" t="s">
        <v>8160</v>
      </c>
      <c r="D248" s="21" t="s">
        <v>7891</v>
      </c>
      <c r="E248" s="19" t="s">
        <v>5767</v>
      </c>
      <c r="F248" s="19" t="s">
        <v>8161</v>
      </c>
      <c r="G248" s="19" t="s">
        <v>11948</v>
      </c>
      <c r="V248" s="19" t="s">
        <v>7891</v>
      </c>
      <c r="W248" s="19" t="s">
        <v>8162</v>
      </c>
      <c r="X248" s="19" t="s">
        <v>7891</v>
      </c>
      <c r="Y248" s="19" t="s">
        <v>7891</v>
      </c>
      <c r="Z248" s="19" t="s">
        <v>7891</v>
      </c>
      <c r="AA248" s="19" t="s">
        <v>7891</v>
      </c>
      <c r="AB248" s="19" t="s">
        <v>7891</v>
      </c>
      <c r="AC248" s="19" t="s">
        <v>8163</v>
      </c>
      <c r="AD248" s="19" t="s">
        <v>7891</v>
      </c>
      <c r="AE248" s="19" t="s">
        <v>7891</v>
      </c>
      <c r="AF248" s="19" t="s">
        <v>7891</v>
      </c>
      <c r="AG248" s="19" t="s">
        <v>7891</v>
      </c>
      <c r="AH248" s="19" t="s">
        <v>7891</v>
      </c>
      <c r="AI248" s="19" t="s">
        <v>7891</v>
      </c>
      <c r="AJ248" s="19" t="s">
        <v>7891</v>
      </c>
      <c r="AK248" s="19" t="s">
        <v>7891</v>
      </c>
      <c r="AL248" s="19" t="s">
        <v>7891</v>
      </c>
      <c r="AM248" s="19" t="s">
        <v>7891</v>
      </c>
      <c r="AN248" s="19" t="s">
        <v>7891</v>
      </c>
      <c r="AO248" s="19" t="s">
        <v>7891</v>
      </c>
      <c r="AP248" s="19" t="s">
        <v>8164</v>
      </c>
      <c r="AQ248" s="19" t="s">
        <v>8165</v>
      </c>
      <c r="AR248" s="19" t="s">
        <v>7891</v>
      </c>
      <c r="AS248" s="19" t="s">
        <v>7891</v>
      </c>
      <c r="AT248" s="19" t="s">
        <v>7891</v>
      </c>
      <c r="AU248" s="19" t="s">
        <v>7916</v>
      </c>
      <c r="AV248" s="19">
        <v>2022</v>
      </c>
      <c r="AW248" s="19">
        <v>73</v>
      </c>
      <c r="AX248" s="19" t="s">
        <v>7891</v>
      </c>
      <c r="AY248" s="19" t="s">
        <v>7891</v>
      </c>
      <c r="AZ248" s="19" t="s">
        <v>7891</v>
      </c>
      <c r="BA248" s="19" t="s">
        <v>7891</v>
      </c>
      <c r="BB248" s="19" t="s">
        <v>7891</v>
      </c>
      <c r="BC248" s="19" t="s">
        <v>7891</v>
      </c>
      <c r="BD248" s="19" t="s">
        <v>7891</v>
      </c>
      <c r="BE248" s="19">
        <v>102527</v>
      </c>
      <c r="BF248" s="19" t="s">
        <v>5772</v>
      </c>
      <c r="BG248" s="19" t="s">
        <v>7891</v>
      </c>
      <c r="BH248" s="19" t="s">
        <v>7891</v>
      </c>
      <c r="BI248" s="19" t="s">
        <v>7891</v>
      </c>
      <c r="BJ248" s="19" t="s">
        <v>7891</v>
      </c>
      <c r="BK248" s="19" t="s">
        <v>7891</v>
      </c>
      <c r="BL248" s="19" t="s">
        <v>7891</v>
      </c>
      <c r="BM248" s="19" t="s">
        <v>7891</v>
      </c>
      <c r="BN248" s="19">
        <v>35453001</v>
      </c>
      <c r="BO248" s="19" t="s">
        <v>7891</v>
      </c>
      <c r="BP248" s="19" t="s">
        <v>7891</v>
      </c>
      <c r="BQ248" s="19" t="s">
        <v>7891</v>
      </c>
      <c r="BR248" s="19" t="s">
        <v>7891</v>
      </c>
      <c r="BS248" s="19" t="s">
        <v>8166</v>
      </c>
    </row>
    <row r="249" spans="1:71" s="19" customFormat="1" ht="13" x14ac:dyDescent="0.3">
      <c r="A249" s="19" t="s">
        <v>11798</v>
      </c>
      <c r="B249" s="19" t="s">
        <v>3936</v>
      </c>
      <c r="C249" s="19" t="s">
        <v>3880</v>
      </c>
      <c r="D249" s="21">
        <v>2021</v>
      </c>
      <c r="E249" s="19" t="s">
        <v>3879</v>
      </c>
      <c r="F249" s="19" t="s">
        <v>2034</v>
      </c>
      <c r="G249" s="19" t="s">
        <v>3883</v>
      </c>
      <c r="H249" s="19" t="str">
        <f>"04194217"</f>
        <v>04194217</v>
      </c>
      <c r="I249" s="19" t="str">
        <f>"9798535584546"</f>
        <v>9798535584546</v>
      </c>
      <c r="J249" s="19" t="str">
        <f>"20220101"</f>
        <v>20220101</v>
      </c>
      <c r="K249" s="19">
        <v>83</v>
      </c>
      <c r="L249" s="19" t="s">
        <v>2183</v>
      </c>
      <c r="O249" s="19" t="s">
        <v>3881</v>
      </c>
      <c r="Q249" s="19" t="s">
        <v>2037</v>
      </c>
      <c r="R249" s="19" t="s">
        <v>2038</v>
      </c>
      <c r="S249" s="19" t="s">
        <v>3882</v>
      </c>
      <c r="U249" s="19" t="s">
        <v>3883</v>
      </c>
      <c r="V249" s="19" t="s">
        <v>3884</v>
      </c>
    </row>
    <row r="250" spans="1:71" s="19" customFormat="1" ht="13" x14ac:dyDescent="0.3">
      <c r="A250" s="19" t="s">
        <v>11798</v>
      </c>
      <c r="B250" s="19" t="s">
        <v>4096</v>
      </c>
      <c r="C250" s="19" t="s">
        <v>4098</v>
      </c>
      <c r="D250" s="21">
        <v>2021</v>
      </c>
      <c r="E250" s="19" t="s">
        <v>4097</v>
      </c>
      <c r="F250" s="19" t="s">
        <v>4099</v>
      </c>
      <c r="G250" s="19" t="s">
        <v>4103</v>
      </c>
      <c r="H250" s="19" t="str">
        <f>"12166170"</f>
        <v>12166170</v>
      </c>
      <c r="J250" s="19" t="str">
        <f>"20210201"</f>
        <v>20210201</v>
      </c>
      <c r="K250" s="19">
        <v>30</v>
      </c>
      <c r="L250" s="19">
        <v>1</v>
      </c>
      <c r="M250" s="19">
        <v>32</v>
      </c>
      <c r="N250" s="19">
        <v>10</v>
      </c>
      <c r="O250" s="19" t="s">
        <v>4100</v>
      </c>
      <c r="Q250" s="19" t="s">
        <v>4101</v>
      </c>
      <c r="R250" s="19" t="s">
        <v>1495</v>
      </c>
      <c r="S250" s="19" t="s">
        <v>4102</v>
      </c>
      <c r="U250" s="19" t="s">
        <v>4103</v>
      </c>
      <c r="V250" s="19" t="s">
        <v>4104</v>
      </c>
    </row>
    <row r="251" spans="1:71" s="19" customFormat="1" ht="13" x14ac:dyDescent="0.3">
      <c r="A251" s="19" t="s">
        <v>11798</v>
      </c>
      <c r="B251" s="19" t="s">
        <v>3856</v>
      </c>
      <c r="C251" s="19" t="s">
        <v>3011</v>
      </c>
      <c r="D251" s="21">
        <v>2021</v>
      </c>
      <c r="E251" s="19" t="s">
        <v>3010</v>
      </c>
      <c r="F251" s="19" t="s">
        <v>2034</v>
      </c>
      <c r="G251" s="19" t="s">
        <v>3014</v>
      </c>
      <c r="H251" s="19" t="str">
        <f>"04194217"</f>
        <v>04194217</v>
      </c>
      <c r="I251" s="19" t="str">
        <f>"9798544278511"</f>
        <v>9798544278511</v>
      </c>
      <c r="J251" s="19" t="str">
        <f>"20220101"</f>
        <v>20220101</v>
      </c>
      <c r="K251" s="19">
        <v>83</v>
      </c>
      <c r="L251" s="19" t="s">
        <v>2183</v>
      </c>
      <c r="O251" s="19" t="s">
        <v>3012</v>
      </c>
      <c r="Q251" s="19" t="s">
        <v>2037</v>
      </c>
      <c r="R251" s="19" t="s">
        <v>2038</v>
      </c>
      <c r="S251" s="19" t="s">
        <v>3013</v>
      </c>
      <c r="U251" s="19" t="s">
        <v>3014</v>
      </c>
      <c r="V251" s="19" t="s">
        <v>3015</v>
      </c>
    </row>
    <row r="252" spans="1:71" s="19" customFormat="1" ht="13" x14ac:dyDescent="0.3">
      <c r="A252" s="19" t="s">
        <v>11798</v>
      </c>
      <c r="B252" s="19" t="s">
        <v>3856</v>
      </c>
      <c r="C252" s="19" t="s">
        <v>2090</v>
      </c>
      <c r="D252" s="21">
        <v>2021</v>
      </c>
      <c r="E252" s="19" t="s">
        <v>2089</v>
      </c>
      <c r="F252" s="19" t="s">
        <v>2091</v>
      </c>
      <c r="G252" s="19" t="s">
        <v>2095</v>
      </c>
      <c r="I252" s="19" t="str">
        <f>"9781032007779; 9781032007755; 9781003175612"</f>
        <v>9781032007779; 9781032007755; 9781003175612</v>
      </c>
      <c r="J252" s="19" t="str">
        <f>"20220101"</f>
        <v>20220101</v>
      </c>
      <c r="M252" s="19">
        <v>148</v>
      </c>
      <c r="N252" s="19">
        <v>21</v>
      </c>
      <c r="O252" s="19" t="s">
        <v>2092</v>
      </c>
      <c r="Q252" s="19" t="s">
        <v>2093</v>
      </c>
      <c r="R252" s="19" t="s">
        <v>2078</v>
      </c>
      <c r="S252" s="19" t="s">
        <v>2094</v>
      </c>
      <c r="U252" s="19" t="s">
        <v>2095</v>
      </c>
      <c r="V252" s="19" t="s">
        <v>2096</v>
      </c>
    </row>
    <row r="253" spans="1:71" s="19" customFormat="1" ht="13" x14ac:dyDescent="0.3">
      <c r="A253" s="19" t="s">
        <v>11798</v>
      </c>
      <c r="B253" s="19" t="s">
        <v>1827</v>
      </c>
      <c r="C253" s="19" t="s">
        <v>1270</v>
      </c>
      <c r="D253" s="20" t="str">
        <f>"2021"</f>
        <v>2021</v>
      </c>
      <c r="E253" s="19" t="s">
        <v>1269</v>
      </c>
      <c r="F253" s="19" t="s">
        <v>1271</v>
      </c>
      <c r="G253" s="19" t="s">
        <v>1274</v>
      </c>
      <c r="H253" s="19" t="str">
        <f>"03064603"</f>
        <v>03064603</v>
      </c>
      <c r="J253" s="19" t="str">
        <f>"Jan2021"</f>
        <v>Jan2021</v>
      </c>
      <c r="K253" s="19">
        <v>112</v>
      </c>
      <c r="N253" s="19">
        <v>1</v>
      </c>
      <c r="O253" s="19">
        <v>146476698</v>
      </c>
      <c r="P253" s="19" t="s">
        <v>1272</v>
      </c>
      <c r="Q253" s="19" t="s">
        <v>489</v>
      </c>
      <c r="R253" s="19" t="s">
        <v>442</v>
      </c>
      <c r="S253" s="19" t="s">
        <v>1273</v>
      </c>
      <c r="V253" s="19" t="s">
        <v>1275</v>
      </c>
    </row>
    <row r="254" spans="1:71" s="19" customFormat="1" ht="13" x14ac:dyDescent="0.3">
      <c r="A254" s="19" t="s">
        <v>11798</v>
      </c>
      <c r="B254" s="19" t="s">
        <v>11404</v>
      </c>
      <c r="C254" s="19" t="s">
        <v>9126</v>
      </c>
      <c r="D254" s="21" t="s">
        <v>7891</v>
      </c>
      <c r="E254" s="19" t="s">
        <v>9127</v>
      </c>
      <c r="F254" s="19" t="s">
        <v>9128</v>
      </c>
      <c r="V254" s="19" t="s">
        <v>7891</v>
      </c>
      <c r="W254" s="19" t="s">
        <v>9129</v>
      </c>
      <c r="X254" s="19" t="s">
        <v>7891</v>
      </c>
      <c r="Y254" s="19" t="s">
        <v>7891</v>
      </c>
      <c r="Z254" s="19" t="s">
        <v>7891</v>
      </c>
      <c r="AA254" s="19" t="s">
        <v>7891</v>
      </c>
      <c r="AB254" s="19" t="s">
        <v>7891</v>
      </c>
      <c r="AC254" s="19" t="s">
        <v>7891</v>
      </c>
      <c r="AD254" s="19" t="s">
        <v>7891</v>
      </c>
      <c r="AE254" s="19" t="s">
        <v>7891</v>
      </c>
      <c r="AF254" s="19" t="s">
        <v>7891</v>
      </c>
      <c r="AG254" s="19" t="s">
        <v>7891</v>
      </c>
      <c r="AH254" s="19" t="s">
        <v>7891</v>
      </c>
      <c r="AI254" s="19" t="s">
        <v>7891</v>
      </c>
      <c r="AJ254" s="19" t="s">
        <v>7891</v>
      </c>
      <c r="AK254" s="19" t="s">
        <v>7891</v>
      </c>
      <c r="AL254" s="19" t="s">
        <v>7891</v>
      </c>
      <c r="AM254" s="19" t="s">
        <v>7891</v>
      </c>
      <c r="AN254" s="19" t="s">
        <v>7891</v>
      </c>
      <c r="AO254" s="19" t="s">
        <v>7891</v>
      </c>
      <c r="AP254" s="19" t="s">
        <v>9130</v>
      </c>
      <c r="AQ254" s="19" t="s">
        <v>7891</v>
      </c>
      <c r="AR254" s="19" t="s">
        <v>7891</v>
      </c>
      <c r="AS254" s="19" t="s">
        <v>7891</v>
      </c>
      <c r="AT254" s="19" t="s">
        <v>7891</v>
      </c>
      <c r="AU254" s="19" t="s">
        <v>9082</v>
      </c>
      <c r="AV254" s="19">
        <v>2021</v>
      </c>
      <c r="AW254" s="19" t="s">
        <v>7891</v>
      </c>
      <c r="AX254" s="19">
        <v>57</v>
      </c>
      <c r="AY254" s="19" t="s">
        <v>7891</v>
      </c>
      <c r="AZ254" s="19" t="s">
        <v>7891</v>
      </c>
      <c r="BA254" s="19" t="s">
        <v>7891</v>
      </c>
      <c r="BB254" s="19" t="s">
        <v>7891</v>
      </c>
      <c r="BC254" s="19" t="s">
        <v>7891</v>
      </c>
      <c r="BD254" s="19" t="s">
        <v>7891</v>
      </c>
      <c r="BE254" s="19">
        <v>424281</v>
      </c>
      <c r="BF254" s="19" t="s">
        <v>7891</v>
      </c>
      <c r="BG254" s="19" t="s">
        <v>7891</v>
      </c>
      <c r="BH254" s="19" t="s">
        <v>7891</v>
      </c>
      <c r="BI254" s="19" t="s">
        <v>7891</v>
      </c>
      <c r="BJ254" s="19" t="s">
        <v>7891</v>
      </c>
      <c r="BK254" s="19" t="s">
        <v>7891</v>
      </c>
      <c r="BL254" s="19" t="s">
        <v>7891</v>
      </c>
      <c r="BM254" s="19" t="s">
        <v>7891</v>
      </c>
      <c r="BN254" s="19" t="s">
        <v>7891</v>
      </c>
      <c r="BO254" s="19" t="s">
        <v>7891</v>
      </c>
      <c r="BP254" s="19" t="s">
        <v>7891</v>
      </c>
      <c r="BQ254" s="19" t="s">
        <v>7891</v>
      </c>
      <c r="BR254" s="19" t="s">
        <v>7891</v>
      </c>
      <c r="BS254" s="19" t="s">
        <v>9131</v>
      </c>
    </row>
    <row r="255" spans="1:71" s="19" customFormat="1" ht="13" x14ac:dyDescent="0.3">
      <c r="A255" s="19" t="s">
        <v>11798</v>
      </c>
      <c r="B255" s="19" t="s">
        <v>3856</v>
      </c>
      <c r="C255" s="19" t="s">
        <v>521</v>
      </c>
      <c r="D255" s="21">
        <v>2022</v>
      </c>
      <c r="E255" s="19" t="s">
        <v>2122</v>
      </c>
      <c r="F255" s="19" t="s">
        <v>487</v>
      </c>
      <c r="G255" s="19" t="s">
        <v>2126</v>
      </c>
      <c r="H255" s="19" t="str">
        <f>"02779536"</f>
        <v>02779536</v>
      </c>
      <c r="J255" s="19" t="str">
        <f>"20211101"</f>
        <v>20211101</v>
      </c>
      <c r="K255" s="19">
        <v>289</v>
      </c>
      <c r="O255" s="19" t="s">
        <v>2123</v>
      </c>
      <c r="P255" s="19" t="s">
        <v>522</v>
      </c>
      <c r="Q255" s="19" t="s">
        <v>2124</v>
      </c>
      <c r="R255" s="19" t="s">
        <v>1495</v>
      </c>
      <c r="S255" s="19" t="s">
        <v>2125</v>
      </c>
      <c r="U255" s="19" t="s">
        <v>2126</v>
      </c>
      <c r="V255" s="19" t="s">
        <v>2127</v>
      </c>
    </row>
    <row r="256" spans="1:71" s="19" customFormat="1" ht="13" x14ac:dyDescent="0.3">
      <c r="A256" s="19" t="s">
        <v>11798</v>
      </c>
      <c r="B256" s="19" t="s">
        <v>11404</v>
      </c>
      <c r="C256" s="19" t="s">
        <v>11242</v>
      </c>
      <c r="D256" s="21" t="s">
        <v>7891</v>
      </c>
      <c r="E256" s="19" t="s">
        <v>11243</v>
      </c>
      <c r="F256" s="19" t="s">
        <v>9586</v>
      </c>
      <c r="V256" s="19" t="s">
        <v>7891</v>
      </c>
      <c r="W256" s="19" t="s">
        <v>11244</v>
      </c>
      <c r="X256" s="19" t="s">
        <v>7891</v>
      </c>
      <c r="Y256" s="19" t="s">
        <v>7891</v>
      </c>
      <c r="Z256" s="19" t="s">
        <v>7891</v>
      </c>
      <c r="AA256" s="19" t="s">
        <v>7891</v>
      </c>
      <c r="AB256" s="19" t="s">
        <v>7891</v>
      </c>
      <c r="AC256" s="19" t="s">
        <v>7891</v>
      </c>
      <c r="AD256" s="19" t="s">
        <v>7891</v>
      </c>
      <c r="AE256" s="19" t="s">
        <v>7891</v>
      </c>
      <c r="AF256" s="19" t="s">
        <v>7891</v>
      </c>
      <c r="AG256" s="19" t="s">
        <v>7891</v>
      </c>
      <c r="AH256" s="19" t="s">
        <v>7891</v>
      </c>
      <c r="AI256" s="19" t="s">
        <v>7891</v>
      </c>
      <c r="AJ256" s="19" t="s">
        <v>7891</v>
      </c>
      <c r="AK256" s="19" t="s">
        <v>7891</v>
      </c>
      <c r="AL256" s="19" t="s">
        <v>7891</v>
      </c>
      <c r="AM256" s="19" t="s">
        <v>7891</v>
      </c>
      <c r="AN256" s="19" t="s">
        <v>7891</v>
      </c>
      <c r="AO256" s="19" t="s">
        <v>7891</v>
      </c>
      <c r="AP256" s="19" t="s">
        <v>9588</v>
      </c>
      <c r="AQ256" s="19" t="s">
        <v>9589</v>
      </c>
      <c r="AR256" s="19" t="s">
        <v>7891</v>
      </c>
      <c r="AS256" s="19" t="s">
        <v>7891</v>
      </c>
      <c r="AT256" s="19" t="s">
        <v>7891</v>
      </c>
      <c r="AU256" s="19" t="s">
        <v>11245</v>
      </c>
      <c r="AV256" s="19">
        <v>2020</v>
      </c>
      <c r="AW256" s="19">
        <v>99</v>
      </c>
      <c r="AX256" s="19">
        <v>35</v>
      </c>
      <c r="AY256" s="19" t="s">
        <v>7891</v>
      </c>
      <c r="AZ256" s="19" t="s">
        <v>7891</v>
      </c>
      <c r="BA256" s="19" t="s">
        <v>7891</v>
      </c>
      <c r="BB256" s="19" t="s">
        <v>7891</v>
      </c>
      <c r="BC256" s="19" t="s">
        <v>7891</v>
      </c>
      <c r="BD256" s="19" t="s">
        <v>7891</v>
      </c>
      <c r="BE256" s="19" t="s">
        <v>11246</v>
      </c>
      <c r="BF256" s="19" t="s">
        <v>11247</v>
      </c>
      <c r="BG256" s="19" t="s">
        <v>7891</v>
      </c>
      <c r="BH256" s="19" t="s">
        <v>7891</v>
      </c>
      <c r="BI256" s="19" t="s">
        <v>7891</v>
      </c>
      <c r="BJ256" s="19" t="s">
        <v>7891</v>
      </c>
      <c r="BK256" s="19" t="s">
        <v>7891</v>
      </c>
      <c r="BL256" s="19" t="s">
        <v>7891</v>
      </c>
      <c r="BM256" s="19" t="s">
        <v>7891</v>
      </c>
      <c r="BN256" s="19">
        <v>32871893</v>
      </c>
      <c r="BO256" s="19" t="s">
        <v>7891</v>
      </c>
      <c r="BP256" s="19" t="s">
        <v>7891</v>
      </c>
      <c r="BQ256" s="19" t="s">
        <v>7891</v>
      </c>
      <c r="BR256" s="19" t="s">
        <v>7891</v>
      </c>
      <c r="BS256" s="19" t="s">
        <v>11248</v>
      </c>
    </row>
    <row r="257" spans="1:71" s="19" customFormat="1" ht="13" x14ac:dyDescent="0.3">
      <c r="A257" s="19" t="s">
        <v>11798</v>
      </c>
      <c r="B257" s="19" t="s">
        <v>1827</v>
      </c>
      <c r="C257" s="19" t="s">
        <v>1064</v>
      </c>
      <c r="D257" s="20" t="str">
        <f>"2021"</f>
        <v>2021</v>
      </c>
      <c r="E257" s="19" t="s">
        <v>1063</v>
      </c>
      <c r="F257" s="19" t="s">
        <v>592</v>
      </c>
      <c r="G257" s="19" t="s">
        <v>1067</v>
      </c>
      <c r="H257" s="19" t="str">
        <f>"01650327"</f>
        <v>01650327</v>
      </c>
      <c r="J257" s="19" t="str">
        <f>"Dec2021"</f>
        <v>Dec2021</v>
      </c>
      <c r="K257" s="19">
        <v>295</v>
      </c>
      <c r="M257" s="19">
        <v>1421</v>
      </c>
      <c r="N257" s="19">
        <v>11</v>
      </c>
      <c r="O257" s="19">
        <v>153096420</v>
      </c>
      <c r="P257" s="19" t="s">
        <v>1065</v>
      </c>
      <c r="Q257" s="19" t="s">
        <v>449</v>
      </c>
      <c r="R257" s="19" t="s">
        <v>442</v>
      </c>
      <c r="S257" s="19" t="s">
        <v>1066</v>
      </c>
      <c r="V257" s="19" t="s">
        <v>1068</v>
      </c>
    </row>
    <row r="258" spans="1:71" s="19" customFormat="1" ht="13" x14ac:dyDescent="0.3">
      <c r="A258" s="19" t="s">
        <v>11798</v>
      </c>
      <c r="B258" s="19" t="s">
        <v>11404</v>
      </c>
      <c r="C258" s="19" t="s">
        <v>8030</v>
      </c>
      <c r="D258" s="21" t="s">
        <v>7891</v>
      </c>
      <c r="E258" s="19" t="s">
        <v>8031</v>
      </c>
      <c r="F258" s="19" t="s">
        <v>8032</v>
      </c>
      <c r="G258" s="26" t="s">
        <v>11980</v>
      </c>
      <c r="V258" s="19" t="s">
        <v>7891</v>
      </c>
      <c r="W258" s="19" t="s">
        <v>8033</v>
      </c>
      <c r="X258" s="19" t="s">
        <v>7891</v>
      </c>
      <c r="Y258" s="19" t="s">
        <v>7891</v>
      </c>
      <c r="Z258" s="19" t="s">
        <v>7891</v>
      </c>
      <c r="AA258" s="19" t="s">
        <v>7891</v>
      </c>
      <c r="AB258" s="19" t="s">
        <v>7891</v>
      </c>
      <c r="AC258" s="19" t="s">
        <v>8034</v>
      </c>
      <c r="AD258" s="19" t="s">
        <v>7891</v>
      </c>
      <c r="AE258" s="19" t="s">
        <v>7891</v>
      </c>
      <c r="AF258" s="19" t="s">
        <v>7891</v>
      </c>
      <c r="AG258" s="19" t="s">
        <v>7891</v>
      </c>
      <c r="AH258" s="19" t="s">
        <v>7891</v>
      </c>
      <c r="AI258" s="19" t="s">
        <v>7891</v>
      </c>
      <c r="AJ258" s="19" t="s">
        <v>7891</v>
      </c>
      <c r="AK258" s="19" t="s">
        <v>7891</v>
      </c>
      <c r="AL258" s="19" t="s">
        <v>7891</v>
      </c>
      <c r="AM258" s="19" t="s">
        <v>7891</v>
      </c>
      <c r="AN258" s="19" t="s">
        <v>7891</v>
      </c>
      <c r="AO258" s="19" t="s">
        <v>7891</v>
      </c>
      <c r="AP258" s="19" t="s">
        <v>8035</v>
      </c>
      <c r="AQ258" s="19" t="s">
        <v>7891</v>
      </c>
      <c r="AR258" s="19" t="s">
        <v>7891</v>
      </c>
      <c r="AS258" s="19" t="s">
        <v>7891</v>
      </c>
      <c r="AT258" s="19" t="s">
        <v>7891</v>
      </c>
      <c r="AU258" s="19" t="s">
        <v>8036</v>
      </c>
      <c r="AV258" s="19">
        <v>2022</v>
      </c>
      <c r="AW258" s="19">
        <v>21</v>
      </c>
      <c r="AX258" s="19">
        <v>1</v>
      </c>
      <c r="AY258" s="19" t="s">
        <v>7891</v>
      </c>
      <c r="AZ258" s="19" t="s">
        <v>7891</v>
      </c>
      <c r="BA258" s="19" t="s">
        <v>7891</v>
      </c>
      <c r="BB258" s="19" t="s">
        <v>7891</v>
      </c>
      <c r="BC258" s="19" t="s">
        <v>7891</v>
      </c>
      <c r="BD258" s="19" t="s">
        <v>7891</v>
      </c>
      <c r="BE258" s="19">
        <v>68</v>
      </c>
      <c r="BF258" s="19" t="s">
        <v>8037</v>
      </c>
      <c r="BG258" s="19" t="s">
        <v>7891</v>
      </c>
      <c r="BH258" s="19" t="s">
        <v>7891</v>
      </c>
      <c r="BI258" s="19" t="s">
        <v>7891</v>
      </c>
      <c r="BJ258" s="19" t="s">
        <v>7891</v>
      </c>
      <c r="BK258" s="19" t="s">
        <v>7891</v>
      </c>
      <c r="BL258" s="19" t="s">
        <v>7891</v>
      </c>
      <c r="BM258" s="19" t="s">
        <v>7891</v>
      </c>
      <c r="BN258" s="19">
        <v>35538473</v>
      </c>
      <c r="BO258" s="19" t="s">
        <v>7891</v>
      </c>
      <c r="BP258" s="19" t="s">
        <v>7891</v>
      </c>
      <c r="BQ258" s="19" t="s">
        <v>7891</v>
      </c>
      <c r="BR258" s="19" t="s">
        <v>7891</v>
      </c>
      <c r="BS258" s="19" t="s">
        <v>8038</v>
      </c>
    </row>
    <row r="259" spans="1:71" s="19" customFormat="1" ht="13" x14ac:dyDescent="0.3">
      <c r="A259" s="19" t="s">
        <v>11798</v>
      </c>
      <c r="B259" s="19" t="s">
        <v>6816</v>
      </c>
      <c r="C259" s="19" t="s">
        <v>4225</v>
      </c>
      <c r="D259" s="21">
        <v>2021</v>
      </c>
      <c r="E259" s="19" t="s">
        <v>4224</v>
      </c>
      <c r="F259" s="19" t="s">
        <v>4228</v>
      </c>
      <c r="H259" s="19" t="s">
        <v>4226</v>
      </c>
      <c r="I259" s="19" t="s">
        <v>4227</v>
      </c>
      <c r="L259" s="22">
        <v>43854</v>
      </c>
      <c r="O259" s="19" t="s">
        <v>4229</v>
      </c>
    </row>
    <row r="260" spans="1:71" s="19" customFormat="1" ht="13" x14ac:dyDescent="0.3">
      <c r="A260" s="19" t="s">
        <v>11798</v>
      </c>
      <c r="B260" s="19" t="s">
        <v>11404</v>
      </c>
      <c r="C260" s="19" t="s">
        <v>11303</v>
      </c>
      <c r="D260" s="21" t="s">
        <v>7891</v>
      </c>
      <c r="E260" s="19" t="s">
        <v>11304</v>
      </c>
      <c r="F260" s="19" t="s">
        <v>11305</v>
      </c>
      <c r="V260" s="19" t="s">
        <v>7891</v>
      </c>
      <c r="W260" s="19" t="s">
        <v>11306</v>
      </c>
      <c r="X260" s="19" t="s">
        <v>7891</v>
      </c>
      <c r="Y260" s="19" t="s">
        <v>7891</v>
      </c>
      <c r="Z260" s="19" t="s">
        <v>7891</v>
      </c>
      <c r="AA260" s="19" t="s">
        <v>7891</v>
      </c>
      <c r="AB260" s="19" t="s">
        <v>11307</v>
      </c>
      <c r="AC260" s="19" t="s">
        <v>11308</v>
      </c>
      <c r="AD260" s="19" t="s">
        <v>7891</v>
      </c>
      <c r="AE260" s="19" t="s">
        <v>7891</v>
      </c>
      <c r="AF260" s="19" t="s">
        <v>7891</v>
      </c>
      <c r="AG260" s="19" t="s">
        <v>7891</v>
      </c>
      <c r="AH260" s="19" t="s">
        <v>7891</v>
      </c>
      <c r="AI260" s="19" t="s">
        <v>7891</v>
      </c>
      <c r="AJ260" s="19" t="s">
        <v>7891</v>
      </c>
      <c r="AK260" s="19" t="s">
        <v>7891</v>
      </c>
      <c r="AL260" s="19" t="s">
        <v>7891</v>
      </c>
      <c r="AM260" s="19" t="s">
        <v>7891</v>
      </c>
      <c r="AN260" s="19" t="s">
        <v>7891</v>
      </c>
      <c r="AO260" s="19" t="s">
        <v>7891</v>
      </c>
      <c r="AP260" s="19" t="s">
        <v>11309</v>
      </c>
      <c r="AQ260" s="19" t="s">
        <v>11310</v>
      </c>
      <c r="AR260" s="19" t="s">
        <v>11311</v>
      </c>
      <c r="AS260" s="19" t="s">
        <v>7891</v>
      </c>
      <c r="AT260" s="19" t="s">
        <v>7891</v>
      </c>
      <c r="AU260" s="19" t="s">
        <v>7891</v>
      </c>
      <c r="AV260" s="19">
        <v>2020</v>
      </c>
      <c r="AW260" s="19">
        <v>605</v>
      </c>
      <c r="AX260" s="19" t="s">
        <v>7891</v>
      </c>
      <c r="AY260" s="19" t="s">
        <v>7891</v>
      </c>
      <c r="AZ260" s="19" t="s">
        <v>7891</v>
      </c>
      <c r="BA260" s="19" t="s">
        <v>7891</v>
      </c>
      <c r="BB260" s="19" t="s">
        <v>7891</v>
      </c>
      <c r="BC260" s="19">
        <v>472</v>
      </c>
      <c r="BD260" s="19">
        <v>481</v>
      </c>
      <c r="BE260" s="19" t="s">
        <v>7891</v>
      </c>
      <c r="BF260" s="19" t="s">
        <v>11312</v>
      </c>
      <c r="BG260" s="19" t="s">
        <v>7891</v>
      </c>
      <c r="BH260" s="19" t="s">
        <v>7891</v>
      </c>
      <c r="BI260" s="19" t="s">
        <v>7891</v>
      </c>
      <c r="BJ260" s="19" t="s">
        <v>7891</v>
      </c>
      <c r="BK260" s="19" t="s">
        <v>7891</v>
      </c>
      <c r="BL260" s="19" t="s">
        <v>7891</v>
      </c>
      <c r="BM260" s="19" t="s">
        <v>7891</v>
      </c>
      <c r="BN260" s="19" t="s">
        <v>7891</v>
      </c>
      <c r="BO260" s="19" t="s">
        <v>7891</v>
      </c>
      <c r="BP260" s="19" t="s">
        <v>7891</v>
      </c>
      <c r="BQ260" s="19" t="s">
        <v>7891</v>
      </c>
      <c r="BR260" s="19" t="s">
        <v>7891</v>
      </c>
      <c r="BS260" s="19" t="s">
        <v>11313</v>
      </c>
    </row>
    <row r="261" spans="1:71" s="19" customFormat="1" ht="13" x14ac:dyDescent="0.3">
      <c r="A261" s="19" t="s">
        <v>11798</v>
      </c>
      <c r="B261" s="19" t="s">
        <v>11404</v>
      </c>
      <c r="C261" s="19" t="s">
        <v>11314</v>
      </c>
      <c r="D261" s="21" t="s">
        <v>7891</v>
      </c>
      <c r="E261" s="19" t="s">
        <v>11315</v>
      </c>
      <c r="F261" s="19" t="s">
        <v>9598</v>
      </c>
      <c r="G261" s="26" t="s">
        <v>11979</v>
      </c>
      <c r="V261" s="19" t="s">
        <v>7891</v>
      </c>
      <c r="W261" s="19" t="s">
        <v>11316</v>
      </c>
      <c r="X261" s="19" t="s">
        <v>7891</v>
      </c>
      <c r="Y261" s="19" t="s">
        <v>7891</v>
      </c>
      <c r="Z261" s="19" t="s">
        <v>7891</v>
      </c>
      <c r="AA261" s="19" t="s">
        <v>7891</v>
      </c>
      <c r="AB261" s="19" t="s">
        <v>11317</v>
      </c>
      <c r="AC261" s="19" t="s">
        <v>11318</v>
      </c>
      <c r="AD261" s="19" t="s">
        <v>7891</v>
      </c>
      <c r="AE261" s="19" t="s">
        <v>7891</v>
      </c>
      <c r="AF261" s="19" t="s">
        <v>7891</v>
      </c>
      <c r="AG261" s="19" t="s">
        <v>7891</v>
      </c>
      <c r="AH261" s="19" t="s">
        <v>7891</v>
      </c>
      <c r="AI261" s="19" t="s">
        <v>7891</v>
      </c>
      <c r="AJ261" s="19" t="s">
        <v>7891</v>
      </c>
      <c r="AK261" s="19" t="s">
        <v>7891</v>
      </c>
      <c r="AL261" s="19" t="s">
        <v>7891</v>
      </c>
      <c r="AM261" s="19" t="s">
        <v>7891</v>
      </c>
      <c r="AN261" s="19" t="s">
        <v>7891</v>
      </c>
      <c r="AO261" s="19" t="s">
        <v>7891</v>
      </c>
      <c r="AP261" s="19" t="s">
        <v>9601</v>
      </c>
      <c r="AQ261" s="19" t="s">
        <v>9602</v>
      </c>
      <c r="AR261" s="19" t="s">
        <v>7891</v>
      </c>
      <c r="AS261" s="19" t="s">
        <v>7891</v>
      </c>
      <c r="AT261" s="19" t="s">
        <v>7891</v>
      </c>
      <c r="AU261" s="19" t="s">
        <v>7891</v>
      </c>
      <c r="AV261" s="19">
        <v>2020</v>
      </c>
      <c r="AW261" s="19">
        <v>29</v>
      </c>
      <c r="AX261" s="19" t="s">
        <v>7891</v>
      </c>
      <c r="AY261" s="19" t="s">
        <v>7891</v>
      </c>
      <c r="AZ261" s="19" t="s">
        <v>7891</v>
      </c>
      <c r="BA261" s="19" t="s">
        <v>7891</v>
      </c>
      <c r="BB261" s="19" t="s">
        <v>7891</v>
      </c>
      <c r="BC261" s="19" t="s">
        <v>7891</v>
      </c>
      <c r="BD261" s="19" t="s">
        <v>7891</v>
      </c>
      <c r="BE261" s="19" t="s">
        <v>11319</v>
      </c>
      <c r="BF261" s="19" t="s">
        <v>11320</v>
      </c>
      <c r="BG261" s="19" t="s">
        <v>7891</v>
      </c>
      <c r="BH261" s="19" t="s">
        <v>7891</v>
      </c>
      <c r="BI261" s="19" t="s">
        <v>7891</v>
      </c>
      <c r="BJ261" s="19" t="s">
        <v>7891</v>
      </c>
      <c r="BK261" s="19" t="s">
        <v>7891</v>
      </c>
      <c r="BL261" s="19" t="s">
        <v>7891</v>
      </c>
      <c r="BM261" s="19" t="s">
        <v>7891</v>
      </c>
      <c r="BN261" s="19">
        <v>30929647</v>
      </c>
      <c r="BO261" s="19" t="s">
        <v>7891</v>
      </c>
      <c r="BP261" s="19" t="s">
        <v>7891</v>
      </c>
      <c r="BQ261" s="19" t="s">
        <v>7891</v>
      </c>
      <c r="BR261" s="19" t="s">
        <v>7891</v>
      </c>
      <c r="BS261" s="19" t="s">
        <v>11321</v>
      </c>
    </row>
    <row r="262" spans="1:71" s="19" customFormat="1" ht="13" x14ac:dyDescent="0.3">
      <c r="A262" s="19" t="s">
        <v>11798</v>
      </c>
      <c r="B262" s="19" t="s">
        <v>6816</v>
      </c>
      <c r="C262" s="19" t="s">
        <v>4435</v>
      </c>
      <c r="D262" s="21">
        <v>1993</v>
      </c>
      <c r="E262" s="19" t="s">
        <v>4434</v>
      </c>
      <c r="F262" s="19" t="s">
        <v>4438</v>
      </c>
      <c r="H262" s="19" t="s">
        <v>4436</v>
      </c>
      <c r="I262" s="19" t="s">
        <v>4437</v>
      </c>
      <c r="L262" s="22">
        <v>44637</v>
      </c>
    </row>
    <row r="263" spans="1:71" s="19" customFormat="1" ht="13" x14ac:dyDescent="0.3">
      <c r="A263" s="19" t="s">
        <v>11798</v>
      </c>
      <c r="B263" s="19" t="s">
        <v>7858</v>
      </c>
      <c r="C263" s="19" t="s">
        <v>7756</v>
      </c>
      <c r="D263" s="21">
        <v>2022</v>
      </c>
      <c r="E263" s="19" t="s">
        <v>7757</v>
      </c>
      <c r="F263" s="19" t="s">
        <v>7758</v>
      </c>
      <c r="H263" s="19">
        <v>13</v>
      </c>
      <c r="I263" s="19">
        <v>2</v>
      </c>
      <c r="J263" s="19">
        <v>356</v>
      </c>
      <c r="O263" s="19" t="s">
        <v>7166</v>
      </c>
      <c r="P263" s="19" t="s">
        <v>7759</v>
      </c>
      <c r="Q263" s="19" t="s">
        <v>467</v>
      </c>
      <c r="R263" s="19" t="s">
        <v>7218</v>
      </c>
      <c r="S263" s="19" t="s">
        <v>7266</v>
      </c>
      <c r="T263" s="19" t="s">
        <v>7219</v>
      </c>
      <c r="U263" s="19" t="s">
        <v>7760</v>
      </c>
    </row>
    <row r="264" spans="1:71" s="19" customFormat="1" ht="13" x14ac:dyDescent="0.3">
      <c r="A264" s="19" t="s">
        <v>11798</v>
      </c>
      <c r="B264" s="19" t="s">
        <v>4086</v>
      </c>
      <c r="C264" s="19" t="s">
        <v>3580</v>
      </c>
      <c r="D264" s="21">
        <v>2020</v>
      </c>
      <c r="E264" s="19" t="s">
        <v>3579</v>
      </c>
      <c r="F264" s="19" t="s">
        <v>2634</v>
      </c>
      <c r="G264" s="19" t="s">
        <v>3584</v>
      </c>
      <c r="H264" s="19" t="str">
        <f>"01497634"</f>
        <v>01497634</v>
      </c>
      <c r="J264" s="19" t="str">
        <f>"20201201"</f>
        <v>20201201</v>
      </c>
      <c r="K264" s="19">
        <v>119</v>
      </c>
      <c r="M264" s="19">
        <v>9</v>
      </c>
      <c r="N264" s="19">
        <v>12</v>
      </c>
      <c r="O264" s="19" t="s">
        <v>3581</v>
      </c>
      <c r="P264" s="19" t="s">
        <v>3582</v>
      </c>
      <c r="Q264" s="19" t="s">
        <v>2124</v>
      </c>
      <c r="R264" s="19" t="s">
        <v>1495</v>
      </c>
      <c r="S264" s="19" t="s">
        <v>3583</v>
      </c>
      <c r="U264" s="19" t="s">
        <v>3584</v>
      </c>
      <c r="V264" s="19" t="s">
        <v>3585</v>
      </c>
    </row>
    <row r="265" spans="1:71" s="19" customFormat="1" ht="13" x14ac:dyDescent="0.3">
      <c r="A265" s="19" t="s">
        <v>11798</v>
      </c>
      <c r="B265" s="19" t="s">
        <v>11404</v>
      </c>
      <c r="C265" s="19" t="s">
        <v>9914</v>
      </c>
      <c r="D265" s="21" t="s">
        <v>7891</v>
      </c>
      <c r="E265" s="19" t="s">
        <v>4758</v>
      </c>
      <c r="F265" s="19" t="s">
        <v>8768</v>
      </c>
      <c r="G265" s="19" t="s">
        <v>11962</v>
      </c>
      <c r="V265" s="19" t="s">
        <v>7891</v>
      </c>
      <c r="W265" s="19" t="s">
        <v>9915</v>
      </c>
      <c r="X265" s="19" t="s">
        <v>7891</v>
      </c>
      <c r="Y265" s="19" t="s">
        <v>7891</v>
      </c>
      <c r="Z265" s="19" t="s">
        <v>7891</v>
      </c>
      <c r="AA265" s="19" t="s">
        <v>7891</v>
      </c>
      <c r="AB265" s="19" t="s">
        <v>7891</v>
      </c>
      <c r="AC265" s="19" t="s">
        <v>9916</v>
      </c>
      <c r="AD265" s="19" t="s">
        <v>7891</v>
      </c>
      <c r="AE265" s="19" t="s">
        <v>7891</v>
      </c>
      <c r="AF265" s="19" t="s">
        <v>7891</v>
      </c>
      <c r="AG265" s="19" t="s">
        <v>7891</v>
      </c>
      <c r="AH265" s="19" t="s">
        <v>7891</v>
      </c>
      <c r="AI265" s="19" t="s">
        <v>7891</v>
      </c>
      <c r="AJ265" s="19" t="s">
        <v>7891</v>
      </c>
      <c r="AK265" s="19" t="s">
        <v>7891</v>
      </c>
      <c r="AL265" s="19" t="s">
        <v>7891</v>
      </c>
      <c r="AM265" s="19" t="s">
        <v>7891</v>
      </c>
      <c r="AN265" s="19" t="s">
        <v>7891</v>
      </c>
      <c r="AO265" s="19" t="s">
        <v>7891</v>
      </c>
      <c r="AP265" s="19" t="s">
        <v>7891</v>
      </c>
      <c r="AQ265" s="19" t="s">
        <v>8772</v>
      </c>
      <c r="AR265" s="19" t="s">
        <v>7891</v>
      </c>
      <c r="AS265" s="19" t="s">
        <v>7891</v>
      </c>
      <c r="AT265" s="19" t="s">
        <v>7891</v>
      </c>
      <c r="AU265" s="19" t="s">
        <v>9911</v>
      </c>
      <c r="AV265" s="19">
        <v>2021</v>
      </c>
      <c r="AW265" s="19">
        <v>6</v>
      </c>
      <c r="AX265" s="19" t="s">
        <v>7891</v>
      </c>
      <c r="AY265" s="19" t="s">
        <v>7891</v>
      </c>
      <c r="AZ265" s="19" t="s">
        <v>7891</v>
      </c>
      <c r="BA265" s="19" t="s">
        <v>7891</v>
      </c>
      <c r="BB265" s="19" t="s">
        <v>7891</v>
      </c>
      <c r="BC265" s="19" t="s">
        <v>7891</v>
      </c>
      <c r="BD265" s="19" t="s">
        <v>7891</v>
      </c>
      <c r="BE265" s="19">
        <v>635986</v>
      </c>
      <c r="BF265" s="19" t="s">
        <v>4764</v>
      </c>
      <c r="BG265" s="19" t="s">
        <v>7891</v>
      </c>
      <c r="BH265" s="19" t="s">
        <v>7891</v>
      </c>
      <c r="BI265" s="19" t="s">
        <v>7891</v>
      </c>
      <c r="BJ265" s="19" t="s">
        <v>7891</v>
      </c>
      <c r="BK265" s="19" t="s">
        <v>7891</v>
      </c>
      <c r="BL265" s="19" t="s">
        <v>7891</v>
      </c>
      <c r="BM265" s="19" t="s">
        <v>7891</v>
      </c>
      <c r="BN265" s="19">
        <v>33912612</v>
      </c>
      <c r="BO265" s="19" t="s">
        <v>7891</v>
      </c>
      <c r="BP265" s="19" t="s">
        <v>7891</v>
      </c>
      <c r="BQ265" s="19" t="s">
        <v>7891</v>
      </c>
      <c r="BR265" s="19" t="s">
        <v>7891</v>
      </c>
      <c r="BS265" s="19" t="s">
        <v>9917</v>
      </c>
    </row>
    <row r="266" spans="1:71" s="19" customFormat="1" ht="13" x14ac:dyDescent="0.3">
      <c r="A266" s="19" t="s">
        <v>11798</v>
      </c>
      <c r="B266" s="19" t="s">
        <v>3856</v>
      </c>
      <c r="C266" s="19" t="s">
        <v>548</v>
      </c>
      <c r="D266" s="21">
        <v>2021</v>
      </c>
      <c r="E266" s="19" t="s">
        <v>547</v>
      </c>
      <c r="F266" s="19" t="s">
        <v>487</v>
      </c>
      <c r="G266" s="19" t="s">
        <v>2190</v>
      </c>
      <c r="H266" s="19" t="str">
        <f>"02779536"</f>
        <v>02779536</v>
      </c>
      <c r="J266" s="19" t="str">
        <f>"20210901"</f>
        <v>20210901</v>
      </c>
      <c r="K266" s="19">
        <v>284</v>
      </c>
      <c r="O266" s="19" t="s">
        <v>2188</v>
      </c>
      <c r="P266" s="19" t="s">
        <v>549</v>
      </c>
      <c r="Q266" s="19" t="s">
        <v>2124</v>
      </c>
      <c r="R266" s="19" t="s">
        <v>1495</v>
      </c>
      <c r="S266" s="19" t="s">
        <v>2189</v>
      </c>
      <c r="U266" s="19" t="s">
        <v>2190</v>
      </c>
      <c r="V266" s="19" t="s">
        <v>2191</v>
      </c>
    </row>
    <row r="267" spans="1:71" s="19" customFormat="1" ht="13" x14ac:dyDescent="0.3">
      <c r="A267" s="19" t="s">
        <v>11798</v>
      </c>
      <c r="B267" s="19" t="s">
        <v>11404</v>
      </c>
      <c r="C267" s="19" t="s">
        <v>9974</v>
      </c>
      <c r="D267" s="21" t="s">
        <v>7891</v>
      </c>
      <c r="E267" s="19" t="s">
        <v>9975</v>
      </c>
      <c r="F267" s="19" t="s">
        <v>9976</v>
      </c>
      <c r="G267" s="19" t="s">
        <v>9977</v>
      </c>
      <c r="V267" s="19" t="s">
        <v>7891</v>
      </c>
      <c r="W267" s="19" t="s">
        <v>9977</v>
      </c>
      <c r="X267" s="19" t="s">
        <v>7891</v>
      </c>
      <c r="Y267" s="19" t="s">
        <v>7891</v>
      </c>
      <c r="Z267" s="19" t="s">
        <v>7891</v>
      </c>
      <c r="AA267" s="19" t="s">
        <v>7891</v>
      </c>
      <c r="AB267" s="19" t="s">
        <v>7891</v>
      </c>
      <c r="AC267" s="19" t="s">
        <v>7891</v>
      </c>
      <c r="AD267" s="19" t="s">
        <v>7891</v>
      </c>
      <c r="AE267" s="19" t="s">
        <v>7891</v>
      </c>
      <c r="AF267" s="19" t="s">
        <v>7891</v>
      </c>
      <c r="AG267" s="19" t="s">
        <v>7891</v>
      </c>
      <c r="AH267" s="19" t="s">
        <v>7891</v>
      </c>
      <c r="AI267" s="19" t="s">
        <v>7891</v>
      </c>
      <c r="AJ267" s="19" t="s">
        <v>7891</v>
      </c>
      <c r="AK267" s="19" t="s">
        <v>7891</v>
      </c>
      <c r="AL267" s="19" t="s">
        <v>7891</v>
      </c>
      <c r="AM267" s="19" t="s">
        <v>7891</v>
      </c>
      <c r="AN267" s="19" t="s">
        <v>7891</v>
      </c>
      <c r="AO267" s="19" t="s">
        <v>7891</v>
      </c>
      <c r="AP267" s="19" t="s">
        <v>9978</v>
      </c>
      <c r="AQ267" s="19" t="s">
        <v>9979</v>
      </c>
      <c r="AR267" s="19" t="s">
        <v>7891</v>
      </c>
      <c r="AS267" s="19" t="s">
        <v>7891</v>
      </c>
      <c r="AT267" s="19" t="s">
        <v>7891</v>
      </c>
      <c r="AU267" s="19" t="s">
        <v>8331</v>
      </c>
      <c r="AV267" s="19">
        <v>2022</v>
      </c>
      <c r="AW267" s="19">
        <v>58</v>
      </c>
      <c r="AX267" s="19">
        <v>1</v>
      </c>
      <c r="AY267" s="19" t="s">
        <v>7891</v>
      </c>
      <c r="AZ267" s="19" t="s">
        <v>7891</v>
      </c>
      <c r="BA267" s="19" t="s">
        <v>7891</v>
      </c>
      <c r="BB267" s="19" t="s">
        <v>7891</v>
      </c>
      <c r="BC267" s="19">
        <v>113</v>
      </c>
      <c r="BD267" s="19">
        <v>129</v>
      </c>
      <c r="BE267" s="19">
        <v>1.4407833211001112E+16</v>
      </c>
      <c r="BF267" s="19" t="s">
        <v>9980</v>
      </c>
      <c r="BG267" s="19" t="s">
        <v>7891</v>
      </c>
      <c r="BH267" s="19" t="s">
        <v>7968</v>
      </c>
      <c r="BI267" s="19" t="s">
        <v>7891</v>
      </c>
      <c r="BJ267" s="19" t="s">
        <v>7891</v>
      </c>
      <c r="BK267" s="19" t="s">
        <v>7891</v>
      </c>
      <c r="BL267" s="19" t="s">
        <v>7891</v>
      </c>
      <c r="BM267" s="19" t="s">
        <v>7891</v>
      </c>
      <c r="BN267" s="19" t="s">
        <v>7891</v>
      </c>
      <c r="BO267" s="19" t="s">
        <v>7891</v>
      </c>
      <c r="BP267" s="19" t="s">
        <v>7891</v>
      </c>
      <c r="BQ267" s="19" t="s">
        <v>7891</v>
      </c>
      <c r="BR267" s="19" t="s">
        <v>7891</v>
      </c>
      <c r="BS267" s="19" t="s">
        <v>9981</v>
      </c>
    </row>
    <row r="268" spans="1:71" s="19" customFormat="1" ht="13" x14ac:dyDescent="0.3">
      <c r="A268" s="19" t="s">
        <v>11798</v>
      </c>
      <c r="B268" s="19" t="s">
        <v>3856</v>
      </c>
      <c r="C268" s="19" t="s">
        <v>2859</v>
      </c>
      <c r="D268" s="21">
        <v>2021</v>
      </c>
      <c r="E268" s="19" t="s">
        <v>2858</v>
      </c>
      <c r="F268" s="19" t="s">
        <v>2860</v>
      </c>
      <c r="G268" s="19" t="s">
        <v>2864</v>
      </c>
      <c r="H268" s="19" t="str">
        <f>"0893164X"</f>
        <v>0893164X</v>
      </c>
      <c r="J268" s="19" t="str">
        <f>"20210617"</f>
        <v>20210617</v>
      </c>
      <c r="O268" s="19" t="s">
        <v>2861</v>
      </c>
      <c r="P268" s="19" t="s">
        <v>2862</v>
      </c>
      <c r="Q268" s="19" t="s">
        <v>441</v>
      </c>
      <c r="R268" s="19" t="s">
        <v>1495</v>
      </c>
      <c r="S268" s="19" t="s">
        <v>2863</v>
      </c>
      <c r="U268" s="19" t="s">
        <v>2864</v>
      </c>
      <c r="V268" s="19" t="s">
        <v>2865</v>
      </c>
    </row>
    <row r="269" spans="1:71" s="19" customFormat="1" ht="13" x14ac:dyDescent="0.3">
      <c r="A269" s="19" t="s">
        <v>11798</v>
      </c>
      <c r="B269" s="19" t="s">
        <v>1827</v>
      </c>
      <c r="C269" s="19" t="s">
        <v>1139</v>
      </c>
      <c r="D269" s="20" t="str">
        <f>"2021"</f>
        <v>2021</v>
      </c>
      <c r="E269" s="19" t="s">
        <v>1138</v>
      </c>
      <c r="F269" s="19" t="s">
        <v>1140</v>
      </c>
      <c r="G269" s="19" t="s">
        <v>1143</v>
      </c>
      <c r="H269" s="19" t="str">
        <f>"15265161"</f>
        <v>15265161</v>
      </c>
      <c r="J269" s="19" t="str">
        <f>"Aug2021"</f>
        <v>Aug2021</v>
      </c>
      <c r="K269" s="19">
        <v>21</v>
      </c>
      <c r="L269" s="19">
        <v>8</v>
      </c>
      <c r="M269" s="19">
        <v>72</v>
      </c>
      <c r="N269" s="19">
        <v>3</v>
      </c>
      <c r="O269" s="19">
        <v>151633319</v>
      </c>
      <c r="P269" s="19" t="s">
        <v>1141</v>
      </c>
      <c r="Q269" s="19" t="s">
        <v>874</v>
      </c>
      <c r="R269" s="19" t="s">
        <v>467</v>
      </c>
      <c r="S269" s="19" t="s">
        <v>1142</v>
      </c>
      <c r="V269" s="19" t="s">
        <v>1144</v>
      </c>
    </row>
    <row r="270" spans="1:71" s="19" customFormat="1" ht="13" x14ac:dyDescent="0.3">
      <c r="A270" s="19" t="s">
        <v>11798</v>
      </c>
      <c r="B270" s="19" t="s">
        <v>11404</v>
      </c>
      <c r="C270" s="19" t="s">
        <v>11113</v>
      </c>
      <c r="D270" s="21" t="s">
        <v>7891</v>
      </c>
      <c r="E270" s="19" t="s">
        <v>11114</v>
      </c>
      <c r="F270" s="19" t="s">
        <v>11115</v>
      </c>
      <c r="V270" s="19" t="s">
        <v>7891</v>
      </c>
      <c r="W270" s="19" t="s">
        <v>11116</v>
      </c>
      <c r="X270" s="19" t="s">
        <v>7891</v>
      </c>
      <c r="Y270" s="19" t="s">
        <v>7891</v>
      </c>
      <c r="Z270" s="19" t="s">
        <v>7891</v>
      </c>
      <c r="AA270" s="19" t="s">
        <v>7891</v>
      </c>
      <c r="AB270" s="19" t="s">
        <v>11117</v>
      </c>
      <c r="AC270" s="19" t="s">
        <v>11118</v>
      </c>
      <c r="AD270" s="19" t="s">
        <v>7891</v>
      </c>
      <c r="AE270" s="19" t="s">
        <v>7891</v>
      </c>
      <c r="AF270" s="19" t="s">
        <v>7891</v>
      </c>
      <c r="AG270" s="19" t="s">
        <v>7891</v>
      </c>
      <c r="AH270" s="19" t="s">
        <v>7891</v>
      </c>
      <c r="AI270" s="19" t="s">
        <v>7891</v>
      </c>
      <c r="AJ270" s="19" t="s">
        <v>7891</v>
      </c>
      <c r="AK270" s="19" t="s">
        <v>7891</v>
      </c>
      <c r="AL270" s="19" t="s">
        <v>7891</v>
      </c>
      <c r="AM270" s="19" t="s">
        <v>7891</v>
      </c>
      <c r="AN270" s="19" t="s">
        <v>7891</v>
      </c>
      <c r="AO270" s="19" t="s">
        <v>7891</v>
      </c>
      <c r="AP270" s="19" t="s">
        <v>11119</v>
      </c>
      <c r="AQ270" s="19" t="s">
        <v>7891</v>
      </c>
      <c r="AR270" s="19" t="s">
        <v>7891</v>
      </c>
      <c r="AS270" s="19" t="s">
        <v>7891</v>
      </c>
      <c r="AT270" s="19" t="s">
        <v>7891</v>
      </c>
      <c r="AU270" s="19" t="s">
        <v>9082</v>
      </c>
      <c r="AV270" s="19">
        <v>2020</v>
      </c>
      <c r="AW270" s="19">
        <v>46</v>
      </c>
      <c r="AX270" s="19">
        <v>5</v>
      </c>
      <c r="AY270" s="19" t="s">
        <v>7891</v>
      </c>
      <c r="AZ270" s="19" t="s">
        <v>7891</v>
      </c>
      <c r="BA270" s="19" t="s">
        <v>7891</v>
      </c>
      <c r="BB270" s="19" t="s">
        <v>7891</v>
      </c>
      <c r="BC270" s="19">
        <v>390</v>
      </c>
      <c r="BD270" s="19">
        <v>398</v>
      </c>
      <c r="BE270" s="19" t="s">
        <v>7891</v>
      </c>
      <c r="BF270" s="19" t="s">
        <v>11120</v>
      </c>
      <c r="BG270" s="19" t="s">
        <v>7891</v>
      </c>
      <c r="BH270" s="19" t="s">
        <v>7891</v>
      </c>
      <c r="BI270" s="19" t="s">
        <v>7891</v>
      </c>
      <c r="BJ270" s="19" t="s">
        <v>7891</v>
      </c>
      <c r="BK270" s="19" t="s">
        <v>7891</v>
      </c>
      <c r="BL270" s="19" t="s">
        <v>7891</v>
      </c>
      <c r="BM270" s="19" t="s">
        <v>7891</v>
      </c>
      <c r="BN270" s="19">
        <v>32571543</v>
      </c>
      <c r="BO270" s="19" t="s">
        <v>7891</v>
      </c>
      <c r="BP270" s="19" t="s">
        <v>7891</v>
      </c>
      <c r="BQ270" s="19" t="s">
        <v>7891</v>
      </c>
      <c r="BR270" s="19" t="s">
        <v>7891</v>
      </c>
      <c r="BS270" s="19" t="s">
        <v>11121</v>
      </c>
    </row>
    <row r="271" spans="1:71" s="19" customFormat="1" ht="13" x14ac:dyDescent="0.3">
      <c r="A271" s="19" t="s">
        <v>11798</v>
      </c>
      <c r="B271" s="19" t="s">
        <v>1827</v>
      </c>
      <c r="C271" s="19" t="s">
        <v>851</v>
      </c>
      <c r="D271" s="20" t="str">
        <f>"2020"</f>
        <v>2020</v>
      </c>
      <c r="E271" s="19" t="s">
        <v>850</v>
      </c>
      <c r="F271" s="19" t="s">
        <v>852</v>
      </c>
      <c r="G271" s="19" t="s">
        <v>855</v>
      </c>
      <c r="H271" s="19" t="str">
        <f>"00223999"</f>
        <v>00223999</v>
      </c>
      <c r="J271" s="19" t="str">
        <f>"Nov2020"</f>
        <v>Nov2020</v>
      </c>
      <c r="K271" s="19">
        <v>138</v>
      </c>
      <c r="N271" s="19">
        <v>1</v>
      </c>
      <c r="O271" s="19">
        <v>146346364</v>
      </c>
      <c r="P271" s="19" t="s">
        <v>853</v>
      </c>
      <c r="Q271" s="19" t="s">
        <v>449</v>
      </c>
      <c r="R271" s="19" t="s">
        <v>442</v>
      </c>
      <c r="S271" s="19" t="s">
        <v>854</v>
      </c>
      <c r="V271" s="19" t="s">
        <v>856</v>
      </c>
    </row>
    <row r="272" spans="1:71" s="19" customFormat="1" ht="13" x14ac:dyDescent="0.3">
      <c r="A272" s="19" t="s">
        <v>11798</v>
      </c>
      <c r="B272" s="19" t="s">
        <v>1827</v>
      </c>
      <c r="C272" s="19" t="s">
        <v>665</v>
      </c>
      <c r="D272" s="20">
        <v>2021</v>
      </c>
      <c r="E272" s="19" t="s">
        <v>664</v>
      </c>
      <c r="F272" s="19" t="s">
        <v>666</v>
      </c>
      <c r="G272" s="19" t="s">
        <v>671</v>
      </c>
      <c r="H272" s="19" t="str">
        <f>"0885579X"</f>
        <v>0885579X</v>
      </c>
      <c r="J272" s="19" t="str">
        <f>"Aug2021"</f>
        <v>Aug2021</v>
      </c>
      <c r="K272" s="19">
        <v>35</v>
      </c>
      <c r="L272" s="19">
        <v>4</v>
      </c>
      <c r="M272" s="19">
        <v>481</v>
      </c>
      <c r="N272" s="19">
        <v>13</v>
      </c>
      <c r="O272" s="19">
        <v>151819213</v>
      </c>
      <c r="P272" s="19" t="s">
        <v>667</v>
      </c>
      <c r="Q272" s="19" t="s">
        <v>668</v>
      </c>
      <c r="R272" s="19" t="s">
        <v>669</v>
      </c>
      <c r="S272" s="19" t="s">
        <v>670</v>
      </c>
      <c r="V272" s="19" t="s">
        <v>672</v>
      </c>
    </row>
    <row r="273" spans="1:71" s="19" customFormat="1" ht="13" x14ac:dyDescent="0.3">
      <c r="A273" s="19" t="s">
        <v>11798</v>
      </c>
      <c r="B273" s="19" t="s">
        <v>1827</v>
      </c>
      <c r="C273" s="19" t="s">
        <v>1526</v>
      </c>
      <c r="D273" s="20">
        <v>2021</v>
      </c>
      <c r="E273" s="19" t="s">
        <v>1525</v>
      </c>
      <c r="F273" s="19" t="s">
        <v>989</v>
      </c>
      <c r="G273" s="26" t="s">
        <v>11957</v>
      </c>
      <c r="H273" s="19" t="str">
        <f>"03630234"</f>
        <v>03630234</v>
      </c>
      <c r="J273" s="19" t="str">
        <f>"Jun2021"</f>
        <v>Jun2021</v>
      </c>
      <c r="K273" s="19">
        <v>51</v>
      </c>
      <c r="L273" s="19">
        <v>3</v>
      </c>
      <c r="M273" s="19">
        <v>528</v>
      </c>
      <c r="N273" s="19">
        <v>12</v>
      </c>
      <c r="O273" s="19">
        <v>151251465</v>
      </c>
      <c r="P273" s="19" t="s">
        <v>1527</v>
      </c>
      <c r="Q273" s="19" t="s">
        <v>731</v>
      </c>
      <c r="R273" s="19" t="s">
        <v>467</v>
      </c>
      <c r="V273" s="19" t="s">
        <v>1528</v>
      </c>
    </row>
    <row r="274" spans="1:71" s="19" customFormat="1" ht="13" x14ac:dyDescent="0.3">
      <c r="A274" s="19" t="s">
        <v>11798</v>
      </c>
      <c r="B274" s="19" t="s">
        <v>6816</v>
      </c>
      <c r="C274" s="19" t="s">
        <v>5609</v>
      </c>
      <c r="D274" s="21">
        <v>2021</v>
      </c>
      <c r="E274" s="19" t="s">
        <v>5608</v>
      </c>
      <c r="F274" s="19" t="s">
        <v>4744</v>
      </c>
      <c r="H274" s="19" t="s">
        <v>5610</v>
      </c>
      <c r="I274" s="19" t="s">
        <v>5611</v>
      </c>
      <c r="L274" s="22">
        <v>44350</v>
      </c>
      <c r="M274" s="19" t="s">
        <v>5612</v>
      </c>
      <c r="O274" s="19" t="s">
        <v>5613</v>
      </c>
    </row>
    <row r="275" spans="1:71" s="19" customFormat="1" ht="13" x14ac:dyDescent="0.3">
      <c r="A275" s="19" t="s">
        <v>11798</v>
      </c>
      <c r="B275" s="19" t="s">
        <v>7079</v>
      </c>
      <c r="C275" s="19" t="s">
        <v>7094</v>
      </c>
      <c r="D275" s="21">
        <v>2021</v>
      </c>
      <c r="E275" s="19" t="s">
        <v>7093</v>
      </c>
      <c r="F275" s="19" t="s">
        <v>7097</v>
      </c>
      <c r="H275" s="19" t="s">
        <v>7095</v>
      </c>
      <c r="I275" s="19" t="s">
        <v>7096</v>
      </c>
      <c r="L275" s="22">
        <v>44242</v>
      </c>
      <c r="M275" s="19" t="s">
        <v>7098</v>
      </c>
      <c r="O275" s="19" t="s">
        <v>7099</v>
      </c>
    </row>
    <row r="276" spans="1:71" s="19" customFormat="1" ht="13" x14ac:dyDescent="0.3">
      <c r="A276" s="19" t="s">
        <v>11798</v>
      </c>
      <c r="B276" s="19" t="s">
        <v>11404</v>
      </c>
      <c r="C276" s="19" t="s">
        <v>11322</v>
      </c>
      <c r="D276" s="21" t="s">
        <v>7891</v>
      </c>
      <c r="E276" s="19" t="s">
        <v>11323</v>
      </c>
      <c r="F276" s="19" t="s">
        <v>11324</v>
      </c>
      <c r="V276" s="19" t="s">
        <v>7891</v>
      </c>
      <c r="W276" s="19" t="s">
        <v>11325</v>
      </c>
      <c r="X276" s="19" t="s">
        <v>7891</v>
      </c>
      <c r="Y276" s="19" t="s">
        <v>7891</v>
      </c>
      <c r="Z276" s="19" t="s">
        <v>7891</v>
      </c>
      <c r="AA276" s="19" t="s">
        <v>7891</v>
      </c>
      <c r="AB276" s="19" t="s">
        <v>7891</v>
      </c>
      <c r="AC276" s="19" t="s">
        <v>7891</v>
      </c>
      <c r="AD276" s="19" t="s">
        <v>7891</v>
      </c>
      <c r="AE276" s="19" t="s">
        <v>7891</v>
      </c>
      <c r="AF276" s="19" t="s">
        <v>7891</v>
      </c>
      <c r="AG276" s="19" t="s">
        <v>7891</v>
      </c>
      <c r="AH276" s="19" t="s">
        <v>7891</v>
      </c>
      <c r="AI276" s="19" t="s">
        <v>7891</v>
      </c>
      <c r="AJ276" s="19" t="s">
        <v>7891</v>
      </c>
      <c r="AK276" s="19" t="s">
        <v>7891</v>
      </c>
      <c r="AL276" s="19" t="s">
        <v>7891</v>
      </c>
      <c r="AM276" s="19" t="s">
        <v>7891</v>
      </c>
      <c r="AN276" s="19" t="s">
        <v>7891</v>
      </c>
      <c r="AO276" s="19" t="s">
        <v>7891</v>
      </c>
      <c r="AP276" s="19" t="s">
        <v>11326</v>
      </c>
      <c r="AQ276" s="19" t="s">
        <v>7891</v>
      </c>
      <c r="AR276" s="19" t="s">
        <v>7891</v>
      </c>
      <c r="AS276" s="19" t="s">
        <v>7891</v>
      </c>
      <c r="AT276" s="19" t="s">
        <v>7891</v>
      </c>
      <c r="AU276" s="19" t="s">
        <v>7891</v>
      </c>
      <c r="AV276" s="19">
        <v>2020</v>
      </c>
      <c r="AW276" s="19">
        <v>9</v>
      </c>
      <c r="AX276" s="19">
        <v>1</v>
      </c>
      <c r="AY276" s="19" t="s">
        <v>7891</v>
      </c>
      <c r="AZ276" s="19" t="s">
        <v>7891</v>
      </c>
      <c r="BA276" s="19" t="s">
        <v>7891</v>
      </c>
      <c r="BB276" s="19" t="s">
        <v>7891</v>
      </c>
      <c r="BC276" s="19" t="s">
        <v>7891</v>
      </c>
      <c r="BD276" s="19" t="s">
        <v>7891</v>
      </c>
      <c r="BE276" s="19" t="s">
        <v>7891</v>
      </c>
      <c r="BF276" s="19" t="s">
        <v>11327</v>
      </c>
      <c r="BG276" s="19" t="s">
        <v>7891</v>
      </c>
      <c r="BH276" s="19" t="s">
        <v>7891</v>
      </c>
      <c r="BI276" s="19" t="s">
        <v>7891</v>
      </c>
      <c r="BJ276" s="19" t="s">
        <v>7891</v>
      </c>
      <c r="BK276" s="19" t="s">
        <v>7891</v>
      </c>
      <c r="BL276" s="19" t="s">
        <v>7891</v>
      </c>
      <c r="BM276" s="19" t="s">
        <v>7891</v>
      </c>
      <c r="BN276" s="19" t="s">
        <v>7891</v>
      </c>
      <c r="BO276" s="19" t="s">
        <v>7891</v>
      </c>
      <c r="BP276" s="19" t="s">
        <v>7891</v>
      </c>
      <c r="BQ276" s="19" t="s">
        <v>7891</v>
      </c>
      <c r="BR276" s="19" t="s">
        <v>7891</v>
      </c>
      <c r="BS276" s="19" t="s">
        <v>11328</v>
      </c>
    </row>
    <row r="277" spans="1:71" s="19" customFormat="1" ht="13" x14ac:dyDescent="0.3">
      <c r="A277" s="19" t="s">
        <v>11798</v>
      </c>
      <c r="B277" s="19" t="s">
        <v>11404</v>
      </c>
      <c r="C277" s="19" t="s">
        <v>9982</v>
      </c>
      <c r="D277" s="21" t="s">
        <v>7891</v>
      </c>
      <c r="E277" s="19" t="s">
        <v>9983</v>
      </c>
      <c r="F277" s="19" t="s">
        <v>9984</v>
      </c>
      <c r="G277" s="19" t="s">
        <v>11958</v>
      </c>
      <c r="V277" s="19" t="s">
        <v>7891</v>
      </c>
      <c r="W277" s="19" t="s">
        <v>9985</v>
      </c>
      <c r="X277" s="19" t="s">
        <v>7891</v>
      </c>
      <c r="Y277" s="19" t="s">
        <v>7891</v>
      </c>
      <c r="Z277" s="19" t="s">
        <v>7891</v>
      </c>
      <c r="AA277" s="19" t="s">
        <v>7891</v>
      </c>
      <c r="AB277" s="19" t="s">
        <v>9986</v>
      </c>
      <c r="AC277" s="19" t="s">
        <v>9987</v>
      </c>
      <c r="AD277" s="19" t="s">
        <v>7891</v>
      </c>
      <c r="AE277" s="19" t="s">
        <v>7891</v>
      </c>
      <c r="AF277" s="19" t="s">
        <v>7891</v>
      </c>
      <c r="AG277" s="19" t="s">
        <v>7891</v>
      </c>
      <c r="AH277" s="19" t="s">
        <v>7891</v>
      </c>
      <c r="AI277" s="19" t="s">
        <v>7891</v>
      </c>
      <c r="AJ277" s="19" t="s">
        <v>7891</v>
      </c>
      <c r="AK277" s="19" t="s">
        <v>7891</v>
      </c>
      <c r="AL277" s="19" t="s">
        <v>7891</v>
      </c>
      <c r="AM277" s="19" t="s">
        <v>7891</v>
      </c>
      <c r="AN277" s="19" t="s">
        <v>7891</v>
      </c>
      <c r="AO277" s="19" t="s">
        <v>7891</v>
      </c>
      <c r="AP277" s="19" t="s">
        <v>9988</v>
      </c>
      <c r="AQ277" s="19" t="s">
        <v>9989</v>
      </c>
      <c r="AR277" s="19" t="s">
        <v>7891</v>
      </c>
      <c r="AS277" s="19" t="s">
        <v>7891</v>
      </c>
      <c r="AT277" s="19" t="s">
        <v>7891</v>
      </c>
      <c r="AU277" s="19" t="s">
        <v>7916</v>
      </c>
      <c r="AV277" s="19">
        <v>2021</v>
      </c>
      <c r="AW277" s="19">
        <v>45</v>
      </c>
      <c r="AX277" s="19">
        <v>2</v>
      </c>
      <c r="AY277" s="19" t="s">
        <v>7891</v>
      </c>
      <c r="AZ277" s="19" t="s">
        <v>7891</v>
      </c>
      <c r="BA277" s="19" t="s">
        <v>7891</v>
      </c>
      <c r="BB277" s="19" t="s">
        <v>7891</v>
      </c>
      <c r="BC277" s="19">
        <v>93</v>
      </c>
      <c r="BD277" s="19">
        <v>97</v>
      </c>
      <c r="BE277" s="19" t="s">
        <v>9990</v>
      </c>
      <c r="BF277" s="19" t="s">
        <v>9991</v>
      </c>
      <c r="BG277" s="19" t="s">
        <v>7891</v>
      </c>
      <c r="BH277" s="19" t="s">
        <v>7891</v>
      </c>
      <c r="BI277" s="19" t="s">
        <v>7891</v>
      </c>
      <c r="BJ277" s="19" t="s">
        <v>7891</v>
      </c>
      <c r="BK277" s="19" t="s">
        <v>7891</v>
      </c>
      <c r="BL277" s="19" t="s">
        <v>7891</v>
      </c>
      <c r="BM277" s="19" t="s">
        <v>7891</v>
      </c>
      <c r="BN277" s="19" t="s">
        <v>7891</v>
      </c>
      <c r="BO277" s="19" t="s">
        <v>7891</v>
      </c>
      <c r="BP277" s="19" t="s">
        <v>7891</v>
      </c>
      <c r="BQ277" s="19" t="s">
        <v>7891</v>
      </c>
      <c r="BR277" s="19" t="s">
        <v>7891</v>
      </c>
      <c r="BS277" s="19" t="s">
        <v>9992</v>
      </c>
    </row>
    <row r="278" spans="1:71" s="19" customFormat="1" ht="13" x14ac:dyDescent="0.3">
      <c r="A278" s="19" t="s">
        <v>11798</v>
      </c>
      <c r="B278" s="19" t="s">
        <v>3856</v>
      </c>
      <c r="C278" s="19" t="s">
        <v>3825</v>
      </c>
      <c r="D278" s="21">
        <v>2021</v>
      </c>
      <c r="E278" s="19" t="s">
        <v>3824</v>
      </c>
      <c r="F278" s="19" t="s">
        <v>3826</v>
      </c>
      <c r="G278" s="19" t="s">
        <v>3830</v>
      </c>
      <c r="H278" s="19" t="str">
        <f>"23264500"</f>
        <v>23264500</v>
      </c>
      <c r="I278" s="19" t="str">
        <f>"9781433894909"</f>
        <v>9781433894909</v>
      </c>
      <c r="J278" s="19" t="str">
        <f>"20210601"</f>
        <v>20210601</v>
      </c>
      <c r="K278" s="19">
        <v>8</v>
      </c>
      <c r="L278" s="19">
        <v>2</v>
      </c>
      <c r="M278" s="19">
        <v>98</v>
      </c>
      <c r="N278" s="19">
        <v>14</v>
      </c>
      <c r="O278" s="19" t="s">
        <v>3827</v>
      </c>
      <c r="P278" s="19" t="s">
        <v>3828</v>
      </c>
      <c r="Q278" s="19" t="s">
        <v>2044</v>
      </c>
      <c r="R278" s="19" t="s">
        <v>1495</v>
      </c>
      <c r="S278" s="19" t="s">
        <v>3829</v>
      </c>
      <c r="U278" s="19" t="s">
        <v>3830</v>
      </c>
      <c r="V278" s="19" t="s">
        <v>3831</v>
      </c>
    </row>
    <row r="279" spans="1:71" s="19" customFormat="1" ht="13" x14ac:dyDescent="0.3">
      <c r="A279" s="19" t="s">
        <v>11798</v>
      </c>
      <c r="B279" s="19" t="s">
        <v>6816</v>
      </c>
      <c r="C279" s="19" t="s">
        <v>5012</v>
      </c>
      <c r="D279" s="21">
        <v>2021</v>
      </c>
      <c r="E279" s="19" t="s">
        <v>5011</v>
      </c>
      <c r="F279" s="19" t="s">
        <v>5015</v>
      </c>
      <c r="G279" s="19" t="s">
        <v>11959</v>
      </c>
      <c r="H279" s="19" t="s">
        <v>5013</v>
      </c>
      <c r="I279" s="19" t="s">
        <v>5014</v>
      </c>
      <c r="L279" s="22">
        <v>44068</v>
      </c>
      <c r="M279" s="19" t="s">
        <v>5016</v>
      </c>
      <c r="O279" s="19" t="s">
        <v>5017</v>
      </c>
    </row>
    <row r="280" spans="1:71" s="19" customFormat="1" ht="13" x14ac:dyDescent="0.3">
      <c r="A280" s="19" t="s">
        <v>11798</v>
      </c>
      <c r="B280" s="19" t="s">
        <v>6816</v>
      </c>
      <c r="C280" s="19" t="s">
        <v>4960</v>
      </c>
      <c r="D280" s="21">
        <v>2021</v>
      </c>
      <c r="E280" s="19" t="s">
        <v>4959</v>
      </c>
      <c r="F280" s="19" t="s">
        <v>4137</v>
      </c>
      <c r="G280" s="19" t="s">
        <v>11960</v>
      </c>
      <c r="H280" s="19" t="s">
        <v>4961</v>
      </c>
      <c r="I280" s="19" t="s">
        <v>4962</v>
      </c>
      <c r="L280" s="22">
        <v>44379</v>
      </c>
      <c r="M280" s="19" t="s">
        <v>4963</v>
      </c>
      <c r="O280" s="19" t="s">
        <v>4964</v>
      </c>
    </row>
    <row r="281" spans="1:71" s="19" customFormat="1" ht="13" x14ac:dyDescent="0.3">
      <c r="A281" s="19" t="s">
        <v>11798</v>
      </c>
      <c r="B281" s="19" t="s">
        <v>7212</v>
      </c>
      <c r="C281" s="19" t="s">
        <v>5672</v>
      </c>
      <c r="D281" s="21">
        <v>2021</v>
      </c>
      <c r="E281" s="19" t="s">
        <v>5671</v>
      </c>
      <c r="F281" s="19" t="s">
        <v>4137</v>
      </c>
      <c r="G281" s="19" t="s">
        <v>11961</v>
      </c>
      <c r="H281" s="19" t="s">
        <v>5673</v>
      </c>
      <c r="I281" s="19" t="s">
        <v>5674</v>
      </c>
      <c r="L281" s="22">
        <v>44289</v>
      </c>
      <c r="M281" s="19" t="s">
        <v>5675</v>
      </c>
      <c r="O281" s="19" t="s">
        <v>5676</v>
      </c>
    </row>
    <row r="282" spans="1:71" s="19" customFormat="1" ht="13" x14ac:dyDescent="0.3">
      <c r="A282" s="19" t="s">
        <v>11798</v>
      </c>
      <c r="B282" s="19" t="s">
        <v>2013</v>
      </c>
      <c r="C282" s="19" t="s">
        <v>1993</v>
      </c>
      <c r="D282" s="20" t="str">
        <f>"2021"</f>
        <v>2021</v>
      </c>
      <c r="E282" s="19" t="s">
        <v>1992</v>
      </c>
      <c r="F282" s="19" t="s">
        <v>592</v>
      </c>
      <c r="G282" s="19" t="s">
        <v>1996</v>
      </c>
      <c r="H282" s="19" t="str">
        <f>"01650327"</f>
        <v>01650327</v>
      </c>
      <c r="J282" s="19" t="str">
        <f>"Dec2021"</f>
        <v>Dec2021</v>
      </c>
      <c r="K282" s="19">
        <v>295</v>
      </c>
      <c r="M282" s="19">
        <v>63</v>
      </c>
      <c r="N282" s="19">
        <v>9</v>
      </c>
      <c r="O282" s="19">
        <v>153096259</v>
      </c>
      <c r="P282" s="19" t="s">
        <v>1994</v>
      </c>
      <c r="Q282" s="19" t="s">
        <v>449</v>
      </c>
      <c r="R282" s="19" t="s">
        <v>442</v>
      </c>
      <c r="S282" s="19" t="s">
        <v>1995</v>
      </c>
      <c r="V282" s="19" t="s">
        <v>1997</v>
      </c>
    </row>
    <row r="283" spans="1:71" s="19" customFormat="1" ht="13" x14ac:dyDescent="0.3">
      <c r="A283" s="19" t="s">
        <v>11798</v>
      </c>
      <c r="B283" s="19" t="s">
        <v>1827</v>
      </c>
      <c r="C283" s="19" t="s">
        <v>1789</v>
      </c>
      <c r="D283" s="20" t="str">
        <f>"2021"</f>
        <v>2021</v>
      </c>
      <c r="E283" s="19" t="s">
        <v>1788</v>
      </c>
      <c r="F283" s="19" t="s">
        <v>1436</v>
      </c>
      <c r="H283" s="19" t="str">
        <f>"01964895"</f>
        <v>01964895</v>
      </c>
      <c r="J283" s="19" t="str">
        <f>"Apr2021"</f>
        <v>Apr2021</v>
      </c>
      <c r="K283" s="19">
        <v>51</v>
      </c>
      <c r="L283" s="19">
        <v>2</v>
      </c>
      <c r="M283" s="19">
        <v>20</v>
      </c>
      <c r="N283" s="19">
        <v>0</v>
      </c>
      <c r="O283" s="19">
        <v>149270891</v>
      </c>
      <c r="Q283" s="19" t="s">
        <v>1437</v>
      </c>
      <c r="R283" s="19" t="s">
        <v>1790</v>
      </c>
      <c r="S283" s="19" t="s">
        <v>1791</v>
      </c>
      <c r="V283" s="19" t="s">
        <v>1792</v>
      </c>
    </row>
    <row r="284" spans="1:71" s="19" customFormat="1" ht="13" x14ac:dyDescent="0.3">
      <c r="A284" s="19" t="s">
        <v>11798</v>
      </c>
      <c r="B284" s="19" t="s">
        <v>6816</v>
      </c>
      <c r="C284" s="19" t="s">
        <v>4159</v>
      </c>
      <c r="D284" s="21">
        <v>2022</v>
      </c>
      <c r="E284" s="19" t="s">
        <v>4158</v>
      </c>
      <c r="F284" s="19" t="s">
        <v>4157</v>
      </c>
      <c r="H284" s="19" t="s">
        <v>4160</v>
      </c>
      <c r="I284" s="19" t="s">
        <v>4161</v>
      </c>
      <c r="L284" s="22">
        <v>44686</v>
      </c>
    </row>
    <row r="285" spans="1:71" s="19" customFormat="1" ht="13" x14ac:dyDescent="0.3">
      <c r="A285" s="19" t="s">
        <v>11798</v>
      </c>
      <c r="B285" s="19" t="s">
        <v>6816</v>
      </c>
      <c r="C285" s="19" t="s">
        <v>4219</v>
      </c>
      <c r="D285" s="21">
        <v>2021</v>
      </c>
      <c r="E285" s="19" t="s">
        <v>4218</v>
      </c>
      <c r="F285" s="19" t="s">
        <v>4222</v>
      </c>
      <c r="H285" s="19" t="s">
        <v>4220</v>
      </c>
      <c r="I285" s="19" t="s">
        <v>4221</v>
      </c>
      <c r="L285" s="22">
        <v>44365</v>
      </c>
      <c r="O285" s="19" t="s">
        <v>4223</v>
      </c>
    </row>
    <row r="286" spans="1:71" s="19" customFormat="1" ht="13" x14ac:dyDescent="0.3">
      <c r="A286" s="19" t="s">
        <v>11798</v>
      </c>
      <c r="B286" s="19" t="s">
        <v>11404</v>
      </c>
      <c r="C286" s="19" t="s">
        <v>8456</v>
      </c>
      <c r="D286" s="21" t="s">
        <v>7891</v>
      </c>
      <c r="E286" s="19" t="s">
        <v>5296</v>
      </c>
      <c r="F286" s="19" t="s">
        <v>8457</v>
      </c>
      <c r="V286" s="19" t="s">
        <v>7891</v>
      </c>
      <c r="W286" s="19" t="s">
        <v>8458</v>
      </c>
      <c r="X286" s="19" t="s">
        <v>7891</v>
      </c>
      <c r="Y286" s="19" t="s">
        <v>7891</v>
      </c>
      <c r="Z286" s="19" t="s">
        <v>7891</v>
      </c>
      <c r="AA286" s="19" t="s">
        <v>7891</v>
      </c>
      <c r="AB286" s="19" t="s">
        <v>7891</v>
      </c>
      <c r="AC286" s="19" t="s">
        <v>7891</v>
      </c>
      <c r="AD286" s="19" t="s">
        <v>7891</v>
      </c>
      <c r="AE286" s="19" t="s">
        <v>7891</v>
      </c>
      <c r="AF286" s="19" t="s">
        <v>7891</v>
      </c>
      <c r="AG286" s="19" t="s">
        <v>7891</v>
      </c>
      <c r="AH286" s="19" t="s">
        <v>7891</v>
      </c>
      <c r="AI286" s="19" t="s">
        <v>7891</v>
      </c>
      <c r="AJ286" s="19" t="s">
        <v>7891</v>
      </c>
      <c r="AK286" s="19" t="s">
        <v>7891</v>
      </c>
      <c r="AL286" s="19" t="s">
        <v>7891</v>
      </c>
      <c r="AM286" s="19" t="s">
        <v>7891</v>
      </c>
      <c r="AN286" s="19" t="s">
        <v>7891</v>
      </c>
      <c r="AO286" s="19" t="s">
        <v>7891</v>
      </c>
      <c r="AP286" s="19" t="s">
        <v>8459</v>
      </c>
      <c r="AQ286" s="19" t="s">
        <v>8460</v>
      </c>
      <c r="AR286" s="19" t="s">
        <v>7891</v>
      </c>
      <c r="AS286" s="19" t="s">
        <v>7891</v>
      </c>
      <c r="AT286" s="19" t="s">
        <v>7891</v>
      </c>
      <c r="AU286" s="19" t="s">
        <v>8461</v>
      </c>
      <c r="AV286" s="19">
        <v>2022</v>
      </c>
      <c r="AW286" s="19">
        <v>220</v>
      </c>
      <c r="AX286" s="19">
        <v>2</v>
      </c>
      <c r="AY286" s="19" t="s">
        <v>7891</v>
      </c>
      <c r="AZ286" s="19" t="s">
        <v>7891</v>
      </c>
      <c r="BA286" s="19" t="s">
        <v>7891</v>
      </c>
      <c r="BB286" s="19" t="s">
        <v>7891</v>
      </c>
      <c r="BC286" s="19" t="s">
        <v>7891</v>
      </c>
      <c r="BD286" s="19" t="s">
        <v>7891</v>
      </c>
      <c r="BE286" s="19" t="s">
        <v>8462</v>
      </c>
      <c r="BF286" s="19" t="s">
        <v>5302</v>
      </c>
      <c r="BG286" s="19" t="s">
        <v>7891</v>
      </c>
      <c r="BH286" s="19" t="s">
        <v>7891</v>
      </c>
      <c r="BI286" s="19" t="s">
        <v>7891</v>
      </c>
      <c r="BJ286" s="19" t="s">
        <v>7891</v>
      </c>
      <c r="BK286" s="19" t="s">
        <v>7891</v>
      </c>
      <c r="BL286" s="19" t="s">
        <v>7891</v>
      </c>
      <c r="BM286" s="19" t="s">
        <v>7891</v>
      </c>
      <c r="BN286" s="19">
        <v>35137093</v>
      </c>
      <c r="BO286" s="19" t="s">
        <v>7891</v>
      </c>
      <c r="BP286" s="19" t="s">
        <v>7891</v>
      </c>
      <c r="BQ286" s="19" t="s">
        <v>7891</v>
      </c>
      <c r="BR286" s="19" t="s">
        <v>7891</v>
      </c>
      <c r="BS286" s="19" t="s">
        <v>8463</v>
      </c>
    </row>
    <row r="287" spans="1:71" s="19" customFormat="1" ht="13" x14ac:dyDescent="0.3">
      <c r="A287" s="19" t="s">
        <v>11798</v>
      </c>
      <c r="B287" s="19" t="s">
        <v>1827</v>
      </c>
      <c r="C287" s="19" t="s">
        <v>1357</v>
      </c>
      <c r="D287" s="20" t="str">
        <f>"2021"</f>
        <v>2021</v>
      </c>
      <c r="E287" s="19" t="s">
        <v>1356</v>
      </c>
      <c r="F287" s="19" t="s">
        <v>1358</v>
      </c>
      <c r="G287" s="19" t="s">
        <v>1361</v>
      </c>
      <c r="H287" s="19" t="str">
        <f>"15443191"</f>
        <v>15443191</v>
      </c>
      <c r="J287" s="19" t="str">
        <f>"May2021"</f>
        <v>May2021</v>
      </c>
      <c r="K287" s="19">
        <v>61</v>
      </c>
      <c r="L287" s="19">
        <v>3</v>
      </c>
      <c r="M287" s="19">
        <v>308</v>
      </c>
      <c r="N287" s="19">
        <v>8</v>
      </c>
      <c r="O287" s="19">
        <v>150082715</v>
      </c>
      <c r="P287" s="19" t="s">
        <v>1359</v>
      </c>
      <c r="Q287" s="19" t="s">
        <v>449</v>
      </c>
      <c r="R287" s="19" t="s">
        <v>442</v>
      </c>
      <c r="S287" s="19" t="s">
        <v>1360</v>
      </c>
      <c r="V287" s="19" t="s">
        <v>1362</v>
      </c>
    </row>
    <row r="288" spans="1:71" s="19" customFormat="1" ht="13" x14ac:dyDescent="0.3">
      <c r="A288" s="19" t="s">
        <v>11798</v>
      </c>
      <c r="B288" s="19" t="s">
        <v>3856</v>
      </c>
      <c r="C288" s="19" t="s">
        <v>3478</v>
      </c>
      <c r="D288" s="21">
        <v>2020</v>
      </c>
      <c r="E288" s="19" t="s">
        <v>3477</v>
      </c>
      <c r="F288" s="19" t="s">
        <v>2395</v>
      </c>
      <c r="G288" s="19" t="s">
        <v>3482</v>
      </c>
      <c r="H288" s="19" t="str">
        <f>"13594184"</f>
        <v>13594184</v>
      </c>
      <c r="J288" s="19" t="str">
        <f>"20210601"</f>
        <v>20210601</v>
      </c>
      <c r="K288" s="19">
        <v>26</v>
      </c>
      <c r="L288" s="19">
        <v>6</v>
      </c>
      <c r="M288" s="19">
        <v>2126</v>
      </c>
      <c r="N288" s="19">
        <v>11</v>
      </c>
      <c r="O288" s="19" t="s">
        <v>3479</v>
      </c>
      <c r="P288" s="19" t="s">
        <v>3480</v>
      </c>
      <c r="Q288" s="19" t="s">
        <v>2398</v>
      </c>
      <c r="R288" s="19" t="s">
        <v>1495</v>
      </c>
      <c r="S288" s="19" t="s">
        <v>3481</v>
      </c>
      <c r="U288" s="19" t="s">
        <v>3482</v>
      </c>
      <c r="V288" s="19" t="s">
        <v>3483</v>
      </c>
    </row>
    <row r="289" spans="1:71" s="19" customFormat="1" ht="13" x14ac:dyDescent="0.3">
      <c r="A289" s="19" t="s">
        <v>11797</v>
      </c>
      <c r="B289" s="19" t="s">
        <v>1827</v>
      </c>
      <c r="C289" s="19" t="s">
        <v>681</v>
      </c>
      <c r="D289" s="20" t="str">
        <f>"2021"</f>
        <v>2021</v>
      </c>
      <c r="E289" s="19" t="s">
        <v>680</v>
      </c>
      <c r="F289" s="19" t="s">
        <v>682</v>
      </c>
      <c r="G289" s="19" t="s">
        <v>685</v>
      </c>
      <c r="H289" s="19" t="str">
        <f>"08862605"</f>
        <v>08862605</v>
      </c>
      <c r="J289" s="19" t="str">
        <f>"Apr2021"</f>
        <v>Apr2021</v>
      </c>
      <c r="K289" s="19">
        <v>36</v>
      </c>
      <c r="L289" s="24">
        <v>44780</v>
      </c>
      <c r="M289" s="19">
        <v>3496</v>
      </c>
      <c r="N289" s="19">
        <v>18</v>
      </c>
      <c r="O289" s="19">
        <v>149379521</v>
      </c>
      <c r="P289" s="19" t="s">
        <v>683</v>
      </c>
      <c r="Q289" s="19" t="s">
        <v>481</v>
      </c>
      <c r="R289" s="19" t="s">
        <v>442</v>
      </c>
      <c r="S289" s="19" t="s">
        <v>684</v>
      </c>
      <c r="V289" s="19" t="s">
        <v>686</v>
      </c>
    </row>
    <row r="290" spans="1:71" s="19" customFormat="1" ht="13" x14ac:dyDescent="0.3">
      <c r="A290" s="19" t="s">
        <v>11798</v>
      </c>
      <c r="B290" s="19" t="s">
        <v>11404</v>
      </c>
      <c r="C290" s="19" t="s">
        <v>10001</v>
      </c>
      <c r="D290" s="21" t="s">
        <v>7891</v>
      </c>
      <c r="E290" s="19" t="s">
        <v>10002</v>
      </c>
      <c r="F290" s="19" t="s">
        <v>10003</v>
      </c>
      <c r="G290" s="26" t="s">
        <v>11963</v>
      </c>
      <c r="V290" s="19" t="s">
        <v>7891</v>
      </c>
      <c r="W290" s="19" t="s">
        <v>10004</v>
      </c>
      <c r="X290" s="19" t="s">
        <v>7891</v>
      </c>
      <c r="Y290" s="19" t="s">
        <v>7891</v>
      </c>
      <c r="Z290" s="19" t="s">
        <v>7891</v>
      </c>
      <c r="AA290" s="19" t="s">
        <v>7891</v>
      </c>
      <c r="AB290" s="19" t="s">
        <v>7891</v>
      </c>
      <c r="AC290" s="19" t="s">
        <v>7891</v>
      </c>
      <c r="AD290" s="19" t="s">
        <v>7891</v>
      </c>
      <c r="AE290" s="19" t="s">
        <v>7891</v>
      </c>
      <c r="AF290" s="19" t="s">
        <v>7891</v>
      </c>
      <c r="AG290" s="19" t="s">
        <v>7891</v>
      </c>
      <c r="AH290" s="19" t="s">
        <v>7891</v>
      </c>
      <c r="AI290" s="19" t="s">
        <v>7891</v>
      </c>
      <c r="AJ290" s="19" t="s">
        <v>7891</v>
      </c>
      <c r="AK290" s="19" t="s">
        <v>7891</v>
      </c>
      <c r="AL290" s="19" t="s">
        <v>7891</v>
      </c>
      <c r="AM290" s="19" t="s">
        <v>7891</v>
      </c>
      <c r="AN290" s="19" t="s">
        <v>7891</v>
      </c>
      <c r="AO290" s="19" t="s">
        <v>7891</v>
      </c>
      <c r="AP290" s="19" t="s">
        <v>10005</v>
      </c>
      <c r="AQ290" s="19" t="s">
        <v>10006</v>
      </c>
      <c r="AR290" s="19" t="s">
        <v>7891</v>
      </c>
      <c r="AS290" s="19" t="s">
        <v>7891</v>
      </c>
      <c r="AT290" s="19" t="s">
        <v>7891</v>
      </c>
      <c r="AU290" s="19" t="s">
        <v>10007</v>
      </c>
      <c r="AV290" s="19">
        <v>2021</v>
      </c>
      <c r="AW290" s="19">
        <v>13</v>
      </c>
      <c r="AX290" s="19">
        <v>2</v>
      </c>
      <c r="AY290" s="19" t="s">
        <v>7891</v>
      </c>
      <c r="AZ290" s="19" t="s">
        <v>7891</v>
      </c>
      <c r="BA290" s="19" t="s">
        <v>7891</v>
      </c>
      <c r="BB290" s="19" t="s">
        <v>7891</v>
      </c>
      <c r="BC290" s="19">
        <v>54</v>
      </c>
      <c r="BD290" s="19">
        <v>59</v>
      </c>
      <c r="BE290" s="19" t="s">
        <v>7891</v>
      </c>
      <c r="BF290" s="19" t="s">
        <v>10008</v>
      </c>
      <c r="BG290" s="19" t="s">
        <v>7891</v>
      </c>
      <c r="BH290" s="19" t="s">
        <v>7891</v>
      </c>
      <c r="BI290" s="19" t="s">
        <v>7891</v>
      </c>
      <c r="BJ290" s="19" t="s">
        <v>7891</v>
      </c>
      <c r="BK290" s="19" t="s">
        <v>7891</v>
      </c>
      <c r="BL290" s="19" t="s">
        <v>7891</v>
      </c>
      <c r="BM290" s="19" t="s">
        <v>7891</v>
      </c>
      <c r="BN290" s="19" t="s">
        <v>7891</v>
      </c>
      <c r="BO290" s="19" t="s">
        <v>7891</v>
      </c>
      <c r="BP290" s="19" t="s">
        <v>7891</v>
      </c>
      <c r="BQ290" s="19" t="s">
        <v>7891</v>
      </c>
      <c r="BR290" s="19" t="s">
        <v>7891</v>
      </c>
      <c r="BS290" s="19" t="s">
        <v>10009</v>
      </c>
    </row>
    <row r="291" spans="1:71" s="19" customFormat="1" ht="13" x14ac:dyDescent="0.3">
      <c r="A291" s="19" t="s">
        <v>11798</v>
      </c>
      <c r="B291" s="19" t="s">
        <v>11413</v>
      </c>
      <c r="C291" s="19" t="s">
        <v>11783</v>
      </c>
      <c r="D291" s="21" t="s">
        <v>7891</v>
      </c>
      <c r="E291" s="19" t="s">
        <v>7878</v>
      </c>
      <c r="F291" s="19" t="s">
        <v>11784</v>
      </c>
      <c r="V291" s="19" t="s">
        <v>7891</v>
      </c>
      <c r="W291" s="19" t="s">
        <v>11785</v>
      </c>
      <c r="X291" s="19" t="s">
        <v>7891</v>
      </c>
      <c r="Y291" s="19" t="s">
        <v>7891</v>
      </c>
      <c r="Z291" s="19" t="s">
        <v>7891</v>
      </c>
      <c r="AA291" s="19" t="s">
        <v>7891</v>
      </c>
      <c r="AB291" s="19" t="s">
        <v>7891</v>
      </c>
      <c r="AC291" s="19" t="s">
        <v>11786</v>
      </c>
      <c r="AD291" s="19" t="s">
        <v>7891</v>
      </c>
      <c r="AE291" s="19" t="s">
        <v>7891</v>
      </c>
      <c r="AF291" s="19" t="s">
        <v>7891</v>
      </c>
      <c r="AG291" s="19" t="s">
        <v>7891</v>
      </c>
      <c r="AH291" s="19" t="s">
        <v>7891</v>
      </c>
      <c r="AI291" s="19" t="s">
        <v>7891</v>
      </c>
      <c r="AJ291" s="19" t="s">
        <v>7891</v>
      </c>
      <c r="AK291" s="19" t="s">
        <v>7891</v>
      </c>
      <c r="AL291" s="19" t="s">
        <v>7891</v>
      </c>
      <c r="AM291" s="19" t="s">
        <v>7891</v>
      </c>
      <c r="AN291" s="19" t="s">
        <v>7891</v>
      </c>
      <c r="AO291" s="19" t="s">
        <v>7891</v>
      </c>
      <c r="AP291" s="19" t="s">
        <v>11787</v>
      </c>
      <c r="AQ291" s="19" t="s">
        <v>11788</v>
      </c>
      <c r="AR291" s="19" t="s">
        <v>7891</v>
      </c>
      <c r="AS291" s="19" t="s">
        <v>7891</v>
      </c>
      <c r="AT291" s="19" t="s">
        <v>7891</v>
      </c>
      <c r="AU291" s="19" t="s">
        <v>7916</v>
      </c>
      <c r="AV291" s="19">
        <v>2021</v>
      </c>
      <c r="AW291" s="19">
        <v>199</v>
      </c>
      <c r="AX291" s="19" t="s">
        <v>7891</v>
      </c>
      <c r="AY291" s="19" t="s">
        <v>7891</v>
      </c>
      <c r="AZ291" s="19" t="s">
        <v>7891</v>
      </c>
      <c r="BA291" s="19" t="s">
        <v>7891</v>
      </c>
      <c r="BB291" s="19" t="s">
        <v>7891</v>
      </c>
      <c r="BC291" s="19" t="s">
        <v>7891</v>
      </c>
      <c r="BD291" s="19" t="s">
        <v>7891</v>
      </c>
      <c r="BE291" s="19">
        <v>105127</v>
      </c>
      <c r="BF291" s="19" t="s">
        <v>7880</v>
      </c>
      <c r="BG291" s="19" t="s">
        <v>7891</v>
      </c>
      <c r="BH291" s="19" t="s">
        <v>10364</v>
      </c>
      <c r="BI291" s="19" t="s">
        <v>7891</v>
      </c>
      <c r="BJ291" s="19" t="s">
        <v>7891</v>
      </c>
      <c r="BK291" s="19" t="s">
        <v>7891</v>
      </c>
      <c r="BL291" s="19" t="s">
        <v>7891</v>
      </c>
      <c r="BM291" s="19" t="s">
        <v>7891</v>
      </c>
      <c r="BN291" s="19" t="s">
        <v>7891</v>
      </c>
      <c r="BO291" s="19" t="s">
        <v>7891</v>
      </c>
      <c r="BP291" s="19" t="s">
        <v>7891</v>
      </c>
      <c r="BQ291" s="19" t="s">
        <v>7891</v>
      </c>
      <c r="BR291" s="19" t="s">
        <v>7891</v>
      </c>
      <c r="BS291" s="19" t="s">
        <v>11789</v>
      </c>
    </row>
    <row r="292" spans="1:71" s="19" customFormat="1" ht="13" x14ac:dyDescent="0.3">
      <c r="A292" s="19" t="s">
        <v>11798</v>
      </c>
      <c r="B292" s="19" t="s">
        <v>404</v>
      </c>
      <c r="C292" s="19" t="s">
        <v>394</v>
      </c>
      <c r="D292" s="23" t="s">
        <v>23</v>
      </c>
      <c r="E292" s="19" t="s">
        <v>392</v>
      </c>
      <c r="F292" s="19" t="s">
        <v>399</v>
      </c>
      <c r="G292" s="19" t="s">
        <v>393</v>
      </c>
      <c r="I292" s="19" t="s">
        <v>395</v>
      </c>
      <c r="J292" s="19" t="s">
        <v>396</v>
      </c>
      <c r="K292" s="19" t="s">
        <v>14</v>
      </c>
      <c r="N292" s="19" t="s">
        <v>397</v>
      </c>
      <c r="P292" s="19" t="s">
        <v>18</v>
      </c>
      <c r="Q292" s="19" t="s">
        <v>18</v>
      </c>
      <c r="S292" s="19" t="s">
        <v>20</v>
      </c>
      <c r="T292" s="19" t="s">
        <v>398</v>
      </c>
      <c r="V292" s="19" t="s">
        <v>23</v>
      </c>
      <c r="W292" s="19" t="s">
        <v>400</v>
      </c>
      <c r="X292" s="19" t="s">
        <v>401</v>
      </c>
      <c r="AA292" s="19" t="s">
        <v>245</v>
      </c>
      <c r="AB292" s="19" t="s">
        <v>402</v>
      </c>
      <c r="AD292" s="19" t="s">
        <v>403</v>
      </c>
      <c r="AE292" s="19" t="s">
        <v>30</v>
      </c>
    </row>
    <row r="293" spans="1:71" s="19" customFormat="1" ht="13" x14ac:dyDescent="0.3">
      <c r="A293" s="19" t="s">
        <v>11798</v>
      </c>
      <c r="B293" s="19" t="s">
        <v>1827</v>
      </c>
      <c r="C293" s="19" t="s">
        <v>1277</v>
      </c>
      <c r="D293" s="20" t="str">
        <f>"2021"</f>
        <v>2021</v>
      </c>
      <c r="E293" s="19" t="s">
        <v>1276</v>
      </c>
      <c r="F293" s="19" t="s">
        <v>1278</v>
      </c>
      <c r="G293" s="19" t="s">
        <v>1282</v>
      </c>
      <c r="H293" s="19" t="str">
        <f>"15471896"</f>
        <v>15471896</v>
      </c>
      <c r="J293" s="19" t="str">
        <f>"Nov2021"</f>
        <v>Nov2021</v>
      </c>
      <c r="K293" s="19">
        <v>34</v>
      </c>
      <c r="L293" s="19">
        <v>11</v>
      </c>
      <c r="M293" s="19">
        <v>38</v>
      </c>
      <c r="N293" s="19">
        <v>8</v>
      </c>
      <c r="O293" s="19">
        <v>153218865</v>
      </c>
      <c r="P293" s="19" t="s">
        <v>1279</v>
      </c>
      <c r="Q293" s="19" t="s">
        <v>767</v>
      </c>
      <c r="R293" s="19" t="s">
        <v>1280</v>
      </c>
      <c r="S293" s="19" t="s">
        <v>1281</v>
      </c>
      <c r="V293" s="19" t="s">
        <v>1283</v>
      </c>
    </row>
    <row r="294" spans="1:71" s="19" customFormat="1" ht="13" x14ac:dyDescent="0.3">
      <c r="A294" s="19" t="s">
        <v>11798</v>
      </c>
      <c r="B294" s="19" t="s">
        <v>3856</v>
      </c>
      <c r="C294" s="19" t="s">
        <v>2633</v>
      </c>
      <c r="D294" s="21">
        <v>2022</v>
      </c>
      <c r="E294" s="19" t="s">
        <v>2632</v>
      </c>
      <c r="F294" s="19" t="s">
        <v>2634</v>
      </c>
      <c r="G294" s="19" t="s">
        <v>2638</v>
      </c>
      <c r="H294" s="19" t="str">
        <f>"01497634"</f>
        <v>01497634</v>
      </c>
      <c r="J294" s="19" t="str">
        <f>"20220101"</f>
        <v>20220101</v>
      </c>
      <c r="K294" s="19">
        <v>132</v>
      </c>
      <c r="M294" s="19">
        <v>142</v>
      </c>
      <c r="N294" s="19">
        <v>12</v>
      </c>
      <c r="O294" s="19" t="s">
        <v>2635</v>
      </c>
      <c r="P294" s="19" t="s">
        <v>2636</v>
      </c>
      <c r="Q294" s="19" t="s">
        <v>2124</v>
      </c>
      <c r="R294" s="19" t="s">
        <v>1495</v>
      </c>
      <c r="S294" s="19" t="s">
        <v>2637</v>
      </c>
      <c r="U294" s="19" t="s">
        <v>2638</v>
      </c>
      <c r="V294" s="19" t="s">
        <v>2639</v>
      </c>
    </row>
    <row r="295" spans="1:71" s="19" customFormat="1" ht="13" x14ac:dyDescent="0.3">
      <c r="A295" s="19" t="s">
        <v>11798</v>
      </c>
      <c r="B295" s="19" t="s">
        <v>1827</v>
      </c>
      <c r="C295" s="19" t="s">
        <v>828</v>
      </c>
      <c r="D295" s="20">
        <v>202</v>
      </c>
      <c r="E295" s="19" t="s">
        <v>827</v>
      </c>
      <c r="F295" s="19" t="s">
        <v>829</v>
      </c>
      <c r="G295" s="19" t="s">
        <v>832</v>
      </c>
      <c r="H295" s="19" t="str">
        <f>"03790738"</f>
        <v>03790738</v>
      </c>
      <c r="J295" s="19" t="str">
        <f>"Dec2020"</f>
        <v>Dec2020</v>
      </c>
      <c r="K295" s="19">
        <v>317</v>
      </c>
      <c r="N295" s="19">
        <v>1</v>
      </c>
      <c r="O295" s="19">
        <v>148202373</v>
      </c>
      <c r="P295" s="19" t="s">
        <v>830</v>
      </c>
      <c r="Q295" s="19" t="s">
        <v>449</v>
      </c>
      <c r="R295" s="19" t="s">
        <v>507</v>
      </c>
      <c r="S295" s="19" t="s">
        <v>831</v>
      </c>
      <c r="V295" s="19" t="s">
        <v>833</v>
      </c>
    </row>
    <row r="296" spans="1:71" s="19" customFormat="1" ht="13" x14ac:dyDescent="0.3">
      <c r="A296" s="19" t="s">
        <v>11798</v>
      </c>
      <c r="B296" s="19" t="s">
        <v>11409</v>
      </c>
      <c r="C296" s="19" t="s">
        <v>11564</v>
      </c>
      <c r="D296" s="21" t="s">
        <v>7891</v>
      </c>
      <c r="E296" s="19" t="s">
        <v>11565</v>
      </c>
      <c r="F296" s="19" t="s">
        <v>7892</v>
      </c>
      <c r="G296" s="19" t="s">
        <v>11566</v>
      </c>
      <c r="V296" s="19" t="s">
        <v>7891</v>
      </c>
      <c r="W296" s="19" t="s">
        <v>7891</v>
      </c>
      <c r="X296" s="19" t="s">
        <v>7891</v>
      </c>
      <c r="Y296" s="19" t="s">
        <v>7891</v>
      </c>
      <c r="Z296" s="19" t="s">
        <v>7891</v>
      </c>
      <c r="AA296" s="19" t="s">
        <v>7891</v>
      </c>
      <c r="AB296" s="19" t="s">
        <v>11567</v>
      </c>
      <c r="AC296" s="19" t="s">
        <v>11568</v>
      </c>
      <c r="AD296" s="19" t="s">
        <v>7891</v>
      </c>
      <c r="AE296" s="19" t="s">
        <v>7891</v>
      </c>
      <c r="AF296" s="19" t="s">
        <v>7891</v>
      </c>
      <c r="AG296" s="19" t="s">
        <v>7891</v>
      </c>
      <c r="AH296" s="19" t="s">
        <v>7891</v>
      </c>
      <c r="AI296" s="19" t="s">
        <v>7891</v>
      </c>
      <c r="AJ296" s="19" t="s">
        <v>7891</v>
      </c>
      <c r="AK296" s="19" t="s">
        <v>7891</v>
      </c>
      <c r="AL296" s="19" t="s">
        <v>7891</v>
      </c>
      <c r="AM296" s="19" t="s">
        <v>7891</v>
      </c>
      <c r="AN296" s="19" t="s">
        <v>7891</v>
      </c>
      <c r="AO296" s="19" t="s">
        <v>7891</v>
      </c>
      <c r="AP296" s="19" t="s">
        <v>7891</v>
      </c>
      <c r="AQ296" s="19" t="s">
        <v>7894</v>
      </c>
      <c r="AR296" s="19" t="s">
        <v>7891</v>
      </c>
      <c r="AS296" s="19" t="s">
        <v>7891</v>
      </c>
      <c r="AT296" s="19" t="s">
        <v>7891</v>
      </c>
      <c r="AU296" s="19" t="s">
        <v>7924</v>
      </c>
      <c r="AV296" s="19">
        <v>2020</v>
      </c>
      <c r="AW296" s="19">
        <v>17</v>
      </c>
      <c r="AX296" s="19">
        <v>24</v>
      </c>
      <c r="AY296" s="19" t="s">
        <v>7891</v>
      </c>
      <c r="AZ296" s="19" t="s">
        <v>7891</v>
      </c>
      <c r="BA296" s="19" t="s">
        <v>7891</v>
      </c>
      <c r="BB296" s="19" t="s">
        <v>7891</v>
      </c>
      <c r="BC296" s="19" t="s">
        <v>7891</v>
      </c>
      <c r="BD296" s="19" t="s">
        <v>7891</v>
      </c>
      <c r="BE296" s="19">
        <v>9536</v>
      </c>
      <c r="BF296" s="19" t="s">
        <v>11569</v>
      </c>
      <c r="BG296" s="19" t="s">
        <v>7891</v>
      </c>
      <c r="BH296" s="19" t="s">
        <v>7891</v>
      </c>
      <c r="BI296" s="19" t="s">
        <v>7891</v>
      </c>
      <c r="BJ296" s="19" t="s">
        <v>7891</v>
      </c>
      <c r="BK296" s="19" t="s">
        <v>7891</v>
      </c>
      <c r="BL296" s="19" t="s">
        <v>7891</v>
      </c>
      <c r="BM296" s="19" t="s">
        <v>7891</v>
      </c>
      <c r="BN296" s="19">
        <v>33352745</v>
      </c>
      <c r="BO296" s="19" t="s">
        <v>7891</v>
      </c>
      <c r="BP296" s="19" t="s">
        <v>7891</v>
      </c>
      <c r="BQ296" s="19" t="s">
        <v>7891</v>
      </c>
      <c r="BR296" s="19" t="s">
        <v>7891</v>
      </c>
      <c r="BS296" s="19" t="s">
        <v>11570</v>
      </c>
    </row>
    <row r="297" spans="1:71" s="19" customFormat="1" ht="13" x14ac:dyDescent="0.3">
      <c r="A297" s="19" t="s">
        <v>11798</v>
      </c>
      <c r="B297" s="19" t="s">
        <v>3856</v>
      </c>
      <c r="C297" s="19" t="s">
        <v>2193</v>
      </c>
      <c r="D297" s="21">
        <v>2021</v>
      </c>
      <c r="E297" s="19" t="s">
        <v>2192</v>
      </c>
      <c r="F297" s="19" t="s">
        <v>2194</v>
      </c>
      <c r="G297" s="19" t="s">
        <v>2198</v>
      </c>
      <c r="H297" s="19" t="str">
        <f>"09589236"</f>
        <v>09589236</v>
      </c>
      <c r="J297" s="19" t="str">
        <f>"20220201"</f>
        <v>20220201</v>
      </c>
      <c r="K297" s="19">
        <v>31</v>
      </c>
      <c r="L297" s="19">
        <v>2</v>
      </c>
      <c r="M297" s="19">
        <v>193</v>
      </c>
      <c r="N297" s="19">
        <v>11</v>
      </c>
      <c r="O297" s="19" t="s">
        <v>2195</v>
      </c>
      <c r="P297" s="19" t="s">
        <v>2196</v>
      </c>
      <c r="Q297" s="19" t="s">
        <v>2118</v>
      </c>
      <c r="R297" s="19" t="s">
        <v>1495</v>
      </c>
      <c r="S297" s="19" t="s">
        <v>2197</v>
      </c>
      <c r="U297" s="19" t="s">
        <v>2198</v>
      </c>
      <c r="V297" s="19" t="s">
        <v>2199</v>
      </c>
    </row>
    <row r="298" spans="1:71" s="19" customFormat="1" ht="13" x14ac:dyDescent="0.3">
      <c r="A298" s="19" t="s">
        <v>11798</v>
      </c>
      <c r="B298" s="19" t="s">
        <v>11404</v>
      </c>
      <c r="C298" s="19" t="s">
        <v>10540</v>
      </c>
      <c r="D298" s="21" t="s">
        <v>7891</v>
      </c>
      <c r="E298" s="19" t="s">
        <v>4355</v>
      </c>
      <c r="F298" s="19" t="s">
        <v>10541</v>
      </c>
      <c r="V298" s="19" t="s">
        <v>7891</v>
      </c>
      <c r="W298" s="19" t="s">
        <v>10542</v>
      </c>
      <c r="X298" s="19" t="s">
        <v>7891</v>
      </c>
      <c r="Y298" s="19" t="s">
        <v>7891</v>
      </c>
      <c r="Z298" s="19" t="s">
        <v>7891</v>
      </c>
      <c r="AA298" s="19" t="s">
        <v>7891</v>
      </c>
      <c r="AB298" s="19" t="s">
        <v>7891</v>
      </c>
      <c r="AC298" s="19" t="s">
        <v>7891</v>
      </c>
      <c r="AD298" s="19" t="s">
        <v>7891</v>
      </c>
      <c r="AE298" s="19" t="s">
        <v>7891</v>
      </c>
      <c r="AF298" s="19" t="s">
        <v>7891</v>
      </c>
      <c r="AG298" s="19" t="s">
        <v>7891</v>
      </c>
      <c r="AH298" s="19" t="s">
        <v>7891</v>
      </c>
      <c r="AI298" s="19" t="s">
        <v>7891</v>
      </c>
      <c r="AJ298" s="19" t="s">
        <v>7891</v>
      </c>
      <c r="AK298" s="19" t="s">
        <v>7891</v>
      </c>
      <c r="AL298" s="19" t="s">
        <v>7891</v>
      </c>
      <c r="AM298" s="19" t="s">
        <v>7891</v>
      </c>
      <c r="AN298" s="19" t="s">
        <v>7891</v>
      </c>
      <c r="AO298" s="19" t="s">
        <v>7891</v>
      </c>
      <c r="AP298" s="19" t="s">
        <v>10543</v>
      </c>
      <c r="AQ298" s="19" t="s">
        <v>10544</v>
      </c>
      <c r="AR298" s="19" t="s">
        <v>7891</v>
      </c>
      <c r="AS298" s="19" t="s">
        <v>7891</v>
      </c>
      <c r="AT298" s="19" t="s">
        <v>7891</v>
      </c>
      <c r="AU298" s="19" t="s">
        <v>8621</v>
      </c>
      <c r="AV298" s="19">
        <v>2021</v>
      </c>
      <c r="AW298" s="19">
        <v>128</v>
      </c>
      <c r="AX298" s="19" t="s">
        <v>7891</v>
      </c>
      <c r="AY298" s="19" t="s">
        <v>7891</v>
      </c>
      <c r="AZ298" s="19" t="s">
        <v>7891</v>
      </c>
      <c r="BA298" s="19" t="s">
        <v>7891</v>
      </c>
      <c r="BB298" s="19" t="s">
        <v>7891</v>
      </c>
      <c r="BC298" s="19" t="s">
        <v>7891</v>
      </c>
      <c r="BD298" s="19" t="s">
        <v>7891</v>
      </c>
      <c r="BE298" s="19">
        <v>104118</v>
      </c>
      <c r="BF298" s="19" t="s">
        <v>4360</v>
      </c>
      <c r="BG298" s="19" t="s">
        <v>7891</v>
      </c>
      <c r="BH298" s="19" t="s">
        <v>7891</v>
      </c>
      <c r="BI298" s="19" t="s">
        <v>7891</v>
      </c>
      <c r="BJ298" s="19" t="s">
        <v>7891</v>
      </c>
      <c r="BK298" s="19" t="s">
        <v>7891</v>
      </c>
      <c r="BL298" s="19" t="s">
        <v>7891</v>
      </c>
      <c r="BM298" s="19" t="s">
        <v>7891</v>
      </c>
      <c r="BN298" s="19">
        <v>33221639</v>
      </c>
      <c r="BO298" s="19" t="s">
        <v>7891</v>
      </c>
      <c r="BP298" s="19" t="s">
        <v>7891</v>
      </c>
      <c r="BQ298" s="19" t="s">
        <v>7891</v>
      </c>
      <c r="BR298" s="19" t="s">
        <v>7891</v>
      </c>
      <c r="BS298" s="19" t="s">
        <v>10545</v>
      </c>
    </row>
    <row r="299" spans="1:71" s="19" customFormat="1" ht="13" x14ac:dyDescent="0.3">
      <c r="A299" s="19" t="s">
        <v>11798</v>
      </c>
      <c r="B299" s="19" t="s">
        <v>6816</v>
      </c>
      <c r="C299" s="19" t="s">
        <v>5759</v>
      </c>
      <c r="D299" s="21">
        <v>2021</v>
      </c>
      <c r="E299" s="19" t="s">
        <v>5758</v>
      </c>
      <c r="F299" s="19" t="s">
        <v>4612</v>
      </c>
      <c r="H299" s="19" t="s">
        <v>5760</v>
      </c>
      <c r="I299" s="19" t="s">
        <v>5761</v>
      </c>
      <c r="L299" s="22">
        <v>44254</v>
      </c>
      <c r="O299" s="19" t="s">
        <v>5762</v>
      </c>
    </row>
    <row r="300" spans="1:71" s="19" customFormat="1" ht="13" x14ac:dyDescent="0.3">
      <c r="A300" s="19" t="s">
        <v>11798</v>
      </c>
      <c r="B300" s="19" t="s">
        <v>11404</v>
      </c>
      <c r="C300" s="19" t="s">
        <v>10395</v>
      </c>
      <c r="D300" s="21" t="s">
        <v>7891</v>
      </c>
      <c r="E300" s="19" t="s">
        <v>10396</v>
      </c>
      <c r="F300" s="19" t="s">
        <v>10397</v>
      </c>
      <c r="G300" s="19" t="s">
        <v>10398</v>
      </c>
      <c r="V300" s="19" t="s">
        <v>7891</v>
      </c>
      <c r="W300" s="19" t="s">
        <v>10398</v>
      </c>
      <c r="X300" s="19" t="s">
        <v>7891</v>
      </c>
      <c r="Y300" s="19" t="s">
        <v>7891</v>
      </c>
      <c r="Z300" s="19" t="s">
        <v>7891</v>
      </c>
      <c r="AA300" s="19" t="s">
        <v>7891</v>
      </c>
      <c r="AB300" s="19" t="s">
        <v>10399</v>
      </c>
      <c r="AC300" s="19" t="s">
        <v>10400</v>
      </c>
      <c r="AD300" s="19" t="s">
        <v>7891</v>
      </c>
      <c r="AE300" s="19" t="s">
        <v>7891</v>
      </c>
      <c r="AF300" s="19" t="s">
        <v>7891</v>
      </c>
      <c r="AG300" s="19" t="s">
        <v>7891</v>
      </c>
      <c r="AH300" s="19" t="s">
        <v>7891</v>
      </c>
      <c r="AI300" s="19" t="s">
        <v>7891</v>
      </c>
      <c r="AJ300" s="19" t="s">
        <v>7891</v>
      </c>
      <c r="AK300" s="19" t="s">
        <v>7891</v>
      </c>
      <c r="AL300" s="19" t="s">
        <v>7891</v>
      </c>
      <c r="AM300" s="19" t="s">
        <v>7891</v>
      </c>
      <c r="AN300" s="19" t="s">
        <v>7891</v>
      </c>
      <c r="AO300" s="19" t="s">
        <v>7891</v>
      </c>
      <c r="AP300" s="19" t="s">
        <v>10401</v>
      </c>
      <c r="AQ300" s="19" t="s">
        <v>10402</v>
      </c>
      <c r="AR300" s="19" t="s">
        <v>7891</v>
      </c>
      <c r="AS300" s="19" t="s">
        <v>7891</v>
      </c>
      <c r="AT300" s="19" t="s">
        <v>7891</v>
      </c>
      <c r="AU300" s="19" t="s">
        <v>7891</v>
      </c>
      <c r="AV300" s="19" t="s">
        <v>7891</v>
      </c>
      <c r="AW300" s="19" t="s">
        <v>7891</v>
      </c>
      <c r="AX300" s="19" t="s">
        <v>7891</v>
      </c>
      <c r="AY300" s="19" t="s">
        <v>7891</v>
      </c>
      <c r="AZ300" s="19" t="s">
        <v>7891</v>
      </c>
      <c r="BA300" s="19" t="s">
        <v>7891</v>
      </c>
      <c r="BB300" s="19" t="s">
        <v>7891</v>
      </c>
      <c r="BC300" s="19" t="s">
        <v>7891</v>
      </c>
      <c r="BD300" s="19" t="s">
        <v>7891</v>
      </c>
      <c r="BE300" s="19">
        <v>1096348020987626</v>
      </c>
      <c r="BF300" s="19" t="s">
        <v>10403</v>
      </c>
      <c r="BG300" s="19" t="s">
        <v>7891</v>
      </c>
      <c r="BH300" s="19" t="s">
        <v>10364</v>
      </c>
      <c r="BI300" s="19" t="s">
        <v>7891</v>
      </c>
      <c r="BJ300" s="19" t="s">
        <v>7891</v>
      </c>
      <c r="BK300" s="19" t="s">
        <v>7891</v>
      </c>
      <c r="BL300" s="19" t="s">
        <v>7891</v>
      </c>
      <c r="BM300" s="19" t="s">
        <v>7891</v>
      </c>
      <c r="BN300" s="19" t="s">
        <v>7891</v>
      </c>
      <c r="BO300" s="19" t="s">
        <v>7891</v>
      </c>
      <c r="BP300" s="19" t="s">
        <v>7891</v>
      </c>
      <c r="BQ300" s="19" t="s">
        <v>7891</v>
      </c>
      <c r="BR300" s="19" t="s">
        <v>7891</v>
      </c>
      <c r="BS300" s="19" t="s">
        <v>10404</v>
      </c>
    </row>
    <row r="301" spans="1:71" s="19" customFormat="1" ht="13" x14ac:dyDescent="0.3">
      <c r="A301" s="19" t="s">
        <v>11798</v>
      </c>
      <c r="B301" s="19" t="s">
        <v>11404</v>
      </c>
      <c r="C301" s="19" t="s">
        <v>11177</v>
      </c>
      <c r="D301" s="21" t="s">
        <v>7891</v>
      </c>
      <c r="E301" s="19" t="s">
        <v>11178</v>
      </c>
      <c r="F301" s="19" t="s">
        <v>8982</v>
      </c>
      <c r="G301" s="26" t="s">
        <v>11996</v>
      </c>
      <c r="V301" s="19" t="s">
        <v>7891</v>
      </c>
      <c r="W301" s="19" t="s">
        <v>11179</v>
      </c>
      <c r="X301" s="19" t="s">
        <v>7891</v>
      </c>
      <c r="Y301" s="19" t="s">
        <v>7891</v>
      </c>
      <c r="Z301" s="19" t="s">
        <v>7891</v>
      </c>
      <c r="AA301" s="19" t="s">
        <v>7891</v>
      </c>
      <c r="AB301" s="19" t="s">
        <v>7891</v>
      </c>
      <c r="AC301" s="19" t="s">
        <v>7891</v>
      </c>
      <c r="AD301" s="19" t="s">
        <v>7891</v>
      </c>
      <c r="AE301" s="19" t="s">
        <v>7891</v>
      </c>
      <c r="AF301" s="19" t="s">
        <v>7891</v>
      </c>
      <c r="AG301" s="19" t="s">
        <v>7891</v>
      </c>
      <c r="AH301" s="19" t="s">
        <v>7891</v>
      </c>
      <c r="AI301" s="19" t="s">
        <v>7891</v>
      </c>
      <c r="AJ301" s="19" t="s">
        <v>7891</v>
      </c>
      <c r="AK301" s="19" t="s">
        <v>7891</v>
      </c>
      <c r="AL301" s="19" t="s">
        <v>7891</v>
      </c>
      <c r="AM301" s="19" t="s">
        <v>7891</v>
      </c>
      <c r="AN301" s="19" t="s">
        <v>7891</v>
      </c>
      <c r="AO301" s="19" t="s">
        <v>7891</v>
      </c>
      <c r="AP301" s="19" t="s">
        <v>8986</v>
      </c>
      <c r="AQ301" s="19" t="s">
        <v>8987</v>
      </c>
      <c r="AR301" s="19" t="s">
        <v>7891</v>
      </c>
      <c r="AS301" s="19" t="s">
        <v>7891</v>
      </c>
      <c r="AT301" s="19" t="s">
        <v>7891</v>
      </c>
      <c r="AU301" s="19" t="s">
        <v>9277</v>
      </c>
      <c r="AV301" s="19">
        <v>2020</v>
      </c>
      <c r="AW301" s="19">
        <v>47</v>
      </c>
      <c r="AX301" s="19">
        <v>5</v>
      </c>
      <c r="AY301" s="19" t="s">
        <v>7891</v>
      </c>
      <c r="AZ301" s="19" t="s">
        <v>7891</v>
      </c>
      <c r="BA301" s="19" t="s">
        <v>7891</v>
      </c>
      <c r="BB301" s="19" t="s">
        <v>7891</v>
      </c>
      <c r="BC301" s="19">
        <v>130</v>
      </c>
      <c r="BD301" s="19">
        <v>134</v>
      </c>
      <c r="BE301" s="19" t="s">
        <v>7891</v>
      </c>
      <c r="BF301" s="19" t="s">
        <v>11180</v>
      </c>
      <c r="BG301" s="19" t="s">
        <v>7891</v>
      </c>
      <c r="BH301" s="19" t="s">
        <v>7891</v>
      </c>
      <c r="BI301" s="19" t="s">
        <v>7891</v>
      </c>
      <c r="BJ301" s="19" t="s">
        <v>7891</v>
      </c>
      <c r="BK301" s="19" t="s">
        <v>7891</v>
      </c>
      <c r="BL301" s="19" t="s">
        <v>7891</v>
      </c>
      <c r="BM301" s="19" t="s">
        <v>7891</v>
      </c>
      <c r="BN301" s="19" t="s">
        <v>7891</v>
      </c>
      <c r="BO301" s="19" t="s">
        <v>7891</v>
      </c>
      <c r="BP301" s="19" t="s">
        <v>7891</v>
      </c>
      <c r="BQ301" s="19" t="s">
        <v>7891</v>
      </c>
      <c r="BR301" s="19" t="s">
        <v>7891</v>
      </c>
      <c r="BS301" s="19" t="s">
        <v>11181</v>
      </c>
    </row>
    <row r="302" spans="1:71" s="19" customFormat="1" ht="13" x14ac:dyDescent="0.3">
      <c r="A302" s="19" t="s">
        <v>11798</v>
      </c>
      <c r="B302" s="19" t="s">
        <v>3856</v>
      </c>
      <c r="C302" s="19" t="s">
        <v>2561</v>
      </c>
      <c r="D302" s="21">
        <v>2021</v>
      </c>
      <c r="E302" s="19" t="s">
        <v>2560</v>
      </c>
      <c r="F302" s="19" t="s">
        <v>2562</v>
      </c>
      <c r="G302" s="19" t="s">
        <v>2566</v>
      </c>
      <c r="I302" s="19" t="str">
        <f>"9780826157492; 9780826157515"</f>
        <v>9780826157492; 9780826157515</v>
      </c>
      <c r="J302" s="19" t="str">
        <f>"20210101"</f>
        <v>20210101</v>
      </c>
      <c r="M302" s="19">
        <v>25</v>
      </c>
      <c r="N302" s="19">
        <v>21</v>
      </c>
      <c r="O302" s="19" t="s">
        <v>2563</v>
      </c>
      <c r="Q302" s="19" t="s">
        <v>2564</v>
      </c>
      <c r="R302" s="19" t="s">
        <v>2078</v>
      </c>
      <c r="S302" s="19" t="s">
        <v>2565</v>
      </c>
      <c r="U302" s="19" t="s">
        <v>2566</v>
      </c>
      <c r="V302" s="19" t="s">
        <v>2567</v>
      </c>
    </row>
    <row r="303" spans="1:71" s="19" customFormat="1" ht="13" x14ac:dyDescent="0.3">
      <c r="A303" s="19" t="s">
        <v>11798</v>
      </c>
      <c r="B303" s="19" t="s">
        <v>6816</v>
      </c>
      <c r="C303" s="19" t="s">
        <v>5992</v>
      </c>
      <c r="D303" s="21">
        <v>2020</v>
      </c>
      <c r="E303" s="19" t="s">
        <v>5991</v>
      </c>
      <c r="F303" s="19" t="s">
        <v>5995</v>
      </c>
      <c r="H303" s="19" t="s">
        <v>5993</v>
      </c>
      <c r="I303" s="19" t="s">
        <v>5994</v>
      </c>
      <c r="L303" s="22">
        <v>44137</v>
      </c>
      <c r="O303" s="19" t="s">
        <v>5996</v>
      </c>
    </row>
    <row r="304" spans="1:71" s="19" customFormat="1" ht="13" x14ac:dyDescent="0.3">
      <c r="A304" s="19" t="s">
        <v>11798</v>
      </c>
      <c r="B304" s="19" t="s">
        <v>1827</v>
      </c>
      <c r="C304" s="19" t="s">
        <v>1214</v>
      </c>
      <c r="D304" s="20" t="str">
        <f>"2021"</f>
        <v>2021</v>
      </c>
      <c r="E304" s="19" t="s">
        <v>1213</v>
      </c>
      <c r="F304" s="19" t="s">
        <v>1215</v>
      </c>
      <c r="G304" s="19" t="s">
        <v>1218</v>
      </c>
      <c r="H304" s="19" t="str">
        <f>"13576275"</f>
        <v>13576275</v>
      </c>
      <c r="J304" s="19" t="str">
        <f>"May2021"</f>
        <v>May2021</v>
      </c>
      <c r="K304" s="19">
        <v>26</v>
      </c>
      <c r="L304" s="19">
        <v>2</v>
      </c>
      <c r="M304" s="19">
        <v>187</v>
      </c>
      <c r="N304" s="19">
        <v>15</v>
      </c>
      <c r="O304" s="19">
        <v>150849020</v>
      </c>
      <c r="P304" s="19" t="s">
        <v>1216</v>
      </c>
      <c r="Q304" s="19" t="s">
        <v>874</v>
      </c>
      <c r="R304" s="19" t="s">
        <v>442</v>
      </c>
      <c r="S304" s="19" t="s">
        <v>1217</v>
      </c>
      <c r="V304" s="19" t="s">
        <v>1219</v>
      </c>
    </row>
    <row r="305" spans="1:71" s="19" customFormat="1" ht="13" x14ac:dyDescent="0.3">
      <c r="A305" s="19" t="s">
        <v>11798</v>
      </c>
      <c r="B305" s="19" t="s">
        <v>3856</v>
      </c>
      <c r="C305" s="19" t="s">
        <v>3361</v>
      </c>
      <c r="D305" s="21">
        <v>2022</v>
      </c>
      <c r="E305" s="19" t="s">
        <v>3360</v>
      </c>
      <c r="F305" s="19" t="s">
        <v>3362</v>
      </c>
      <c r="G305" s="19" t="s">
        <v>3365</v>
      </c>
      <c r="H305" s="19" t="str">
        <f>"00910562"</f>
        <v>00910562</v>
      </c>
      <c r="J305" s="19" t="str">
        <f>"20220301"</f>
        <v>20220301</v>
      </c>
      <c r="O305" s="19" t="s">
        <v>3363</v>
      </c>
      <c r="P305" s="19" t="s">
        <v>3364</v>
      </c>
      <c r="Q305" s="19" t="s">
        <v>2053</v>
      </c>
      <c r="R305" s="19" t="s">
        <v>2054</v>
      </c>
      <c r="S305" s="19" t="s">
        <v>2055</v>
      </c>
      <c r="U305" s="19" t="s">
        <v>3365</v>
      </c>
      <c r="V305" s="19" t="s">
        <v>3366</v>
      </c>
    </row>
    <row r="306" spans="1:71" s="19" customFormat="1" ht="13" x14ac:dyDescent="0.3">
      <c r="A306" s="19" t="s">
        <v>11798</v>
      </c>
      <c r="B306" s="19" t="s">
        <v>6816</v>
      </c>
      <c r="C306" s="19" t="s">
        <v>6557</v>
      </c>
      <c r="D306" s="21">
        <v>2022</v>
      </c>
      <c r="E306" s="19" t="s">
        <v>6556</v>
      </c>
      <c r="F306" s="19" t="s">
        <v>5271</v>
      </c>
      <c r="G306" s="19" t="s">
        <v>11997</v>
      </c>
      <c r="H306" s="19" t="s">
        <v>6558</v>
      </c>
      <c r="I306" s="19" t="s">
        <v>6559</v>
      </c>
      <c r="L306" s="22">
        <v>44621</v>
      </c>
      <c r="O306" s="19" t="s">
        <v>6560</v>
      </c>
    </row>
    <row r="307" spans="1:71" s="19" customFormat="1" ht="13" x14ac:dyDescent="0.3">
      <c r="A307" s="19" t="s">
        <v>11798</v>
      </c>
      <c r="B307" s="19" t="s">
        <v>11404</v>
      </c>
      <c r="C307" s="19" t="s">
        <v>11182</v>
      </c>
      <c r="D307" s="21" t="s">
        <v>7891</v>
      </c>
      <c r="E307" s="19" t="s">
        <v>11183</v>
      </c>
      <c r="F307" s="19" t="s">
        <v>11184</v>
      </c>
      <c r="V307" s="19" t="s">
        <v>7891</v>
      </c>
      <c r="W307" s="19" t="s">
        <v>11185</v>
      </c>
      <c r="X307" s="19" t="s">
        <v>7891</v>
      </c>
      <c r="Y307" s="19" t="s">
        <v>7891</v>
      </c>
      <c r="Z307" s="19" t="s">
        <v>7891</v>
      </c>
      <c r="AA307" s="19" t="s">
        <v>7891</v>
      </c>
      <c r="AB307" s="19" t="s">
        <v>11186</v>
      </c>
      <c r="AC307" s="19" t="s">
        <v>11187</v>
      </c>
      <c r="AD307" s="19" t="s">
        <v>7891</v>
      </c>
      <c r="AE307" s="19" t="s">
        <v>7891</v>
      </c>
      <c r="AF307" s="19" t="s">
        <v>7891</v>
      </c>
      <c r="AG307" s="19" t="s">
        <v>7891</v>
      </c>
      <c r="AH307" s="19" t="s">
        <v>7891</v>
      </c>
      <c r="AI307" s="19" t="s">
        <v>7891</v>
      </c>
      <c r="AJ307" s="19" t="s">
        <v>7891</v>
      </c>
      <c r="AK307" s="19" t="s">
        <v>7891</v>
      </c>
      <c r="AL307" s="19" t="s">
        <v>7891</v>
      </c>
      <c r="AM307" s="19" t="s">
        <v>7891</v>
      </c>
      <c r="AN307" s="19" t="s">
        <v>7891</v>
      </c>
      <c r="AO307" s="19" t="s">
        <v>7891</v>
      </c>
      <c r="AP307" s="19" t="s">
        <v>7891</v>
      </c>
      <c r="AQ307" s="19" t="s">
        <v>11188</v>
      </c>
      <c r="AR307" s="19" t="s">
        <v>7891</v>
      </c>
      <c r="AS307" s="19" t="s">
        <v>7891</v>
      </c>
      <c r="AT307" s="19" t="s">
        <v>7891</v>
      </c>
      <c r="AU307" s="19" t="s">
        <v>9244</v>
      </c>
      <c r="AV307" s="19">
        <v>2020</v>
      </c>
      <c r="AW307" s="19">
        <v>13</v>
      </c>
      <c r="AX307" s="19">
        <v>9</v>
      </c>
      <c r="AY307" s="19" t="s">
        <v>7891</v>
      </c>
      <c r="AZ307" s="19" t="s">
        <v>7891</v>
      </c>
      <c r="BA307" s="19" t="s">
        <v>7891</v>
      </c>
      <c r="BB307" s="19" t="s">
        <v>7891</v>
      </c>
      <c r="BC307" s="19" t="s">
        <v>7891</v>
      </c>
      <c r="BD307" s="19" t="s">
        <v>7891</v>
      </c>
      <c r="BE307" s="19" t="s">
        <v>11189</v>
      </c>
      <c r="BF307" s="19" t="s">
        <v>11190</v>
      </c>
      <c r="BG307" s="19" t="s">
        <v>7891</v>
      </c>
      <c r="BH307" s="19" t="s">
        <v>7891</v>
      </c>
      <c r="BI307" s="19" t="s">
        <v>7891</v>
      </c>
      <c r="BJ307" s="19" t="s">
        <v>7891</v>
      </c>
      <c r="BK307" s="19" t="s">
        <v>7891</v>
      </c>
      <c r="BL307" s="19" t="s">
        <v>7891</v>
      </c>
      <c r="BM307" s="19" t="s">
        <v>7891</v>
      </c>
      <c r="BN307" s="19">
        <v>32878828</v>
      </c>
      <c r="BO307" s="19" t="s">
        <v>7891</v>
      </c>
      <c r="BP307" s="19" t="s">
        <v>7891</v>
      </c>
      <c r="BQ307" s="19" t="s">
        <v>7891</v>
      </c>
      <c r="BR307" s="19" t="s">
        <v>7891</v>
      </c>
      <c r="BS307" s="19" t="s">
        <v>11191</v>
      </c>
    </row>
    <row r="308" spans="1:71" s="19" customFormat="1" ht="13" x14ac:dyDescent="0.3">
      <c r="A308" s="19" t="s">
        <v>11798</v>
      </c>
      <c r="B308" s="19" t="s">
        <v>4086</v>
      </c>
      <c r="C308" s="19" t="s">
        <v>2547</v>
      </c>
      <c r="D308" s="21">
        <v>2021</v>
      </c>
      <c r="E308" s="19" t="s">
        <v>2546</v>
      </c>
      <c r="F308" s="19" t="s">
        <v>2548</v>
      </c>
      <c r="G308" s="19" t="s">
        <v>2553</v>
      </c>
      <c r="I308" s="19" t="str">
        <f>"9781799885443; 9781799885993"</f>
        <v>9781799885443; 9781799885993</v>
      </c>
      <c r="J308" s="19" t="str">
        <f>"20210101"</f>
        <v>20210101</v>
      </c>
      <c r="M308" s="19">
        <v>1289</v>
      </c>
      <c r="N308" s="19">
        <v>17</v>
      </c>
      <c r="O308" s="19" t="s">
        <v>2549</v>
      </c>
      <c r="P308" s="19" t="s">
        <v>2550</v>
      </c>
      <c r="Q308" s="19" t="s">
        <v>2551</v>
      </c>
      <c r="R308" s="19" t="s">
        <v>2078</v>
      </c>
      <c r="S308" s="19" t="s">
        <v>2552</v>
      </c>
      <c r="U308" s="19" t="s">
        <v>2553</v>
      </c>
      <c r="V308" s="19" t="s">
        <v>2554</v>
      </c>
    </row>
    <row r="309" spans="1:71" s="19" customFormat="1" ht="13" x14ac:dyDescent="0.3">
      <c r="A309" s="19" t="s">
        <v>11798</v>
      </c>
      <c r="B309" s="19" t="s">
        <v>11404</v>
      </c>
      <c r="C309" s="19" t="s">
        <v>7956</v>
      </c>
      <c r="D309" s="21" t="s">
        <v>7891</v>
      </c>
      <c r="E309" s="19" t="s">
        <v>7957</v>
      </c>
      <c r="F309" s="19" t="s">
        <v>7958</v>
      </c>
      <c r="V309" s="19" t="s">
        <v>7891</v>
      </c>
      <c r="W309" s="19" t="s">
        <v>10546</v>
      </c>
      <c r="X309" s="19" t="s">
        <v>7891</v>
      </c>
      <c r="Y309" s="19" t="s">
        <v>7891</v>
      </c>
      <c r="Z309" s="19" t="s">
        <v>7891</v>
      </c>
      <c r="AA309" s="19" t="s">
        <v>7891</v>
      </c>
      <c r="AB309" s="19" t="s">
        <v>7891</v>
      </c>
      <c r="AC309" s="19" t="s">
        <v>7891</v>
      </c>
      <c r="AD309" s="19" t="s">
        <v>7891</v>
      </c>
      <c r="AE309" s="19" t="s">
        <v>7891</v>
      </c>
      <c r="AF309" s="19" t="s">
        <v>7891</v>
      </c>
      <c r="AG309" s="19" t="s">
        <v>7891</v>
      </c>
      <c r="AH309" s="19" t="s">
        <v>7891</v>
      </c>
      <c r="AI309" s="19" t="s">
        <v>7891</v>
      </c>
      <c r="AJ309" s="19" t="s">
        <v>7891</v>
      </c>
      <c r="AK309" s="19" t="s">
        <v>7891</v>
      </c>
      <c r="AL309" s="19" t="s">
        <v>7891</v>
      </c>
      <c r="AM309" s="19" t="s">
        <v>7891</v>
      </c>
      <c r="AN309" s="19" t="s">
        <v>7891</v>
      </c>
      <c r="AO309" s="19" t="s">
        <v>7891</v>
      </c>
      <c r="AP309" s="19" t="s">
        <v>7959</v>
      </c>
      <c r="AQ309" s="19" t="s">
        <v>7891</v>
      </c>
      <c r="AR309" s="19" t="s">
        <v>7891</v>
      </c>
      <c r="AS309" s="19" t="s">
        <v>7891</v>
      </c>
      <c r="AT309" s="19" t="s">
        <v>7891</v>
      </c>
      <c r="AU309" s="19" t="s">
        <v>7891</v>
      </c>
      <c r="AV309" s="19">
        <v>2021</v>
      </c>
      <c r="AW309" s="19">
        <v>66</v>
      </c>
      <c r="AX309" s="19">
        <v>3</v>
      </c>
      <c r="AY309" s="19" t="s">
        <v>7891</v>
      </c>
      <c r="AZ309" s="19" t="s">
        <v>7891</v>
      </c>
      <c r="BA309" s="19" t="s">
        <v>7891</v>
      </c>
      <c r="BB309" s="19" t="s">
        <v>7891</v>
      </c>
      <c r="BC309" s="19">
        <v>755</v>
      </c>
      <c r="BD309" s="19">
        <v>770</v>
      </c>
      <c r="BE309" s="19" t="s">
        <v>7891</v>
      </c>
      <c r="BF309" s="19" t="s">
        <v>7960</v>
      </c>
      <c r="BG309" s="19" t="s">
        <v>7891</v>
      </c>
      <c r="BH309" s="19" t="s">
        <v>7891</v>
      </c>
      <c r="BI309" s="19" t="s">
        <v>7891</v>
      </c>
      <c r="BJ309" s="19" t="s">
        <v>7891</v>
      </c>
      <c r="BK309" s="19" t="s">
        <v>7891</v>
      </c>
      <c r="BL309" s="19" t="s">
        <v>7891</v>
      </c>
      <c r="BM309" s="19" t="s">
        <v>7891</v>
      </c>
      <c r="BN309" s="19" t="s">
        <v>7891</v>
      </c>
      <c r="BO309" s="19" t="s">
        <v>7891</v>
      </c>
      <c r="BP309" s="19" t="s">
        <v>7891</v>
      </c>
      <c r="BQ309" s="19" t="s">
        <v>7891</v>
      </c>
      <c r="BR309" s="19" t="s">
        <v>7891</v>
      </c>
      <c r="BS309" s="19" t="s">
        <v>7961</v>
      </c>
    </row>
    <row r="310" spans="1:71" s="19" customFormat="1" ht="13" x14ac:dyDescent="0.3">
      <c r="A310" s="19" t="s">
        <v>11798</v>
      </c>
      <c r="B310" s="19" t="s">
        <v>3936</v>
      </c>
      <c r="C310" s="19" t="s">
        <v>1903</v>
      </c>
      <c r="D310" s="21">
        <v>2022</v>
      </c>
      <c r="E310" s="19" t="s">
        <v>1902</v>
      </c>
      <c r="F310" s="19" t="s">
        <v>592</v>
      </c>
      <c r="G310" s="19" t="s">
        <v>3934</v>
      </c>
      <c r="H310" s="19" t="str">
        <f>"01650327"</f>
        <v>01650327</v>
      </c>
      <c r="J310" s="19" t="str">
        <f>"20220415"</f>
        <v>20220415</v>
      </c>
      <c r="K310" s="19">
        <v>303</v>
      </c>
      <c r="M310" s="19">
        <v>31</v>
      </c>
      <c r="N310" s="19">
        <v>21</v>
      </c>
      <c r="O310" s="19" t="s">
        <v>3932</v>
      </c>
      <c r="P310" s="19" t="s">
        <v>1904</v>
      </c>
      <c r="Q310" s="19" t="s">
        <v>2124</v>
      </c>
      <c r="R310" s="19" t="s">
        <v>1495</v>
      </c>
      <c r="S310" s="19" t="s">
        <v>3933</v>
      </c>
      <c r="U310" s="19" t="s">
        <v>3934</v>
      </c>
      <c r="V310" s="19" t="s">
        <v>3935</v>
      </c>
    </row>
    <row r="311" spans="1:71" s="19" customFormat="1" ht="13" x14ac:dyDescent="0.3">
      <c r="A311" s="19" t="s">
        <v>11798</v>
      </c>
      <c r="B311" s="19" t="s">
        <v>11404</v>
      </c>
      <c r="C311" s="19" t="s">
        <v>9578</v>
      </c>
      <c r="D311" s="21" t="s">
        <v>7891</v>
      </c>
      <c r="E311" s="19" t="s">
        <v>9579</v>
      </c>
      <c r="F311" s="19" t="s">
        <v>8768</v>
      </c>
      <c r="G311" s="19" t="s">
        <v>11998</v>
      </c>
      <c r="V311" s="19" t="s">
        <v>7891</v>
      </c>
      <c r="W311" s="19" t="s">
        <v>9580</v>
      </c>
      <c r="X311" s="19" t="s">
        <v>7891</v>
      </c>
      <c r="Y311" s="19" t="s">
        <v>7891</v>
      </c>
      <c r="Z311" s="19" t="s">
        <v>7891</v>
      </c>
      <c r="AA311" s="19" t="s">
        <v>7891</v>
      </c>
      <c r="AB311" s="19" t="s">
        <v>7891</v>
      </c>
      <c r="AC311" s="19" t="s">
        <v>7891</v>
      </c>
      <c r="AD311" s="19" t="s">
        <v>7891</v>
      </c>
      <c r="AE311" s="19" t="s">
        <v>7891</v>
      </c>
      <c r="AF311" s="19" t="s">
        <v>7891</v>
      </c>
      <c r="AG311" s="19" t="s">
        <v>7891</v>
      </c>
      <c r="AH311" s="19" t="s">
        <v>7891</v>
      </c>
      <c r="AI311" s="19" t="s">
        <v>7891</v>
      </c>
      <c r="AJ311" s="19" t="s">
        <v>7891</v>
      </c>
      <c r="AK311" s="19" t="s">
        <v>7891</v>
      </c>
      <c r="AL311" s="19" t="s">
        <v>7891</v>
      </c>
      <c r="AM311" s="19" t="s">
        <v>7891</v>
      </c>
      <c r="AN311" s="19" t="s">
        <v>7891</v>
      </c>
      <c r="AO311" s="19" t="s">
        <v>7891</v>
      </c>
      <c r="AP311" s="19" t="s">
        <v>7891</v>
      </c>
      <c r="AQ311" s="19" t="s">
        <v>8772</v>
      </c>
      <c r="AR311" s="19" t="s">
        <v>7891</v>
      </c>
      <c r="AS311" s="19" t="s">
        <v>7891</v>
      </c>
      <c r="AT311" s="19" t="s">
        <v>7891</v>
      </c>
      <c r="AU311" s="19" t="s">
        <v>9581</v>
      </c>
      <c r="AV311" s="19">
        <v>2021</v>
      </c>
      <c r="AW311" s="19">
        <v>6</v>
      </c>
      <c r="AX311" s="19" t="s">
        <v>7891</v>
      </c>
      <c r="AY311" s="19" t="s">
        <v>7891</v>
      </c>
      <c r="AZ311" s="19" t="s">
        <v>7891</v>
      </c>
      <c r="BA311" s="19" t="s">
        <v>7891</v>
      </c>
      <c r="BB311" s="19" t="s">
        <v>7891</v>
      </c>
      <c r="BC311" s="19" t="s">
        <v>7891</v>
      </c>
      <c r="BD311" s="19" t="s">
        <v>7891</v>
      </c>
      <c r="BE311" s="19">
        <v>697356</v>
      </c>
      <c r="BF311" s="19" t="s">
        <v>9582</v>
      </c>
      <c r="BG311" s="19" t="s">
        <v>7891</v>
      </c>
      <c r="BH311" s="19" t="s">
        <v>7891</v>
      </c>
      <c r="BI311" s="19" t="s">
        <v>7891</v>
      </c>
      <c r="BJ311" s="19" t="s">
        <v>7891</v>
      </c>
      <c r="BK311" s="19" t="s">
        <v>7891</v>
      </c>
      <c r="BL311" s="19" t="s">
        <v>7891</v>
      </c>
      <c r="BM311" s="19" t="s">
        <v>7891</v>
      </c>
      <c r="BN311" s="19">
        <v>34268351</v>
      </c>
      <c r="BO311" s="19" t="s">
        <v>7891</v>
      </c>
      <c r="BP311" s="19" t="s">
        <v>7891</v>
      </c>
      <c r="BQ311" s="19" t="s">
        <v>7891</v>
      </c>
      <c r="BR311" s="19" t="s">
        <v>7891</v>
      </c>
      <c r="BS311" s="19" t="s">
        <v>9583</v>
      </c>
    </row>
    <row r="312" spans="1:71" s="19" customFormat="1" ht="13" x14ac:dyDescent="0.3">
      <c r="A312" s="19" t="s">
        <v>11798</v>
      </c>
      <c r="B312" s="19" t="s">
        <v>7079</v>
      </c>
      <c r="C312" s="19" t="s">
        <v>7139</v>
      </c>
      <c r="D312" s="21">
        <v>2021</v>
      </c>
      <c r="E312" s="19" t="s">
        <v>7138</v>
      </c>
      <c r="F312" s="19" t="s">
        <v>7142</v>
      </c>
      <c r="H312" s="19" t="s">
        <v>7140</v>
      </c>
      <c r="I312" s="19" t="s">
        <v>7141</v>
      </c>
      <c r="L312" s="22">
        <v>44111</v>
      </c>
      <c r="O312" s="19" t="s">
        <v>7143</v>
      </c>
    </row>
    <row r="313" spans="1:71" s="19" customFormat="1" ht="13" x14ac:dyDescent="0.3">
      <c r="A313" s="19" t="s">
        <v>11798</v>
      </c>
      <c r="B313" s="19" t="s">
        <v>1922</v>
      </c>
      <c r="C313" s="19" t="s">
        <v>1829</v>
      </c>
      <c r="D313" s="20" t="str">
        <f>"2020"</f>
        <v>2020</v>
      </c>
      <c r="E313" s="19" t="s">
        <v>1828</v>
      </c>
      <c r="F313" s="19" t="s">
        <v>1830</v>
      </c>
      <c r="G313" s="19" t="s">
        <v>1833</v>
      </c>
      <c r="H313" s="19" t="str">
        <f>"18063365"</f>
        <v>18063365</v>
      </c>
      <c r="J313" s="19" t="str">
        <f>"nov2020"</f>
        <v>nov2020</v>
      </c>
      <c r="K313" s="19">
        <v>10</v>
      </c>
      <c r="L313" s="19">
        <v>58</v>
      </c>
      <c r="M313" s="19">
        <v>4053</v>
      </c>
      <c r="N313" s="19">
        <v>7</v>
      </c>
      <c r="O313" s="19">
        <v>147248983</v>
      </c>
      <c r="P313" s="19" t="s">
        <v>1831</v>
      </c>
      <c r="Q313" s="19" t="s">
        <v>1832</v>
      </c>
      <c r="R313" s="19" t="s">
        <v>467</v>
      </c>
      <c r="V313" s="19" t="s">
        <v>1834</v>
      </c>
    </row>
    <row r="314" spans="1:71" s="19" customFormat="1" ht="13" x14ac:dyDescent="0.3">
      <c r="A314" s="19" t="s">
        <v>11798</v>
      </c>
      <c r="B314" s="19" t="s">
        <v>11404</v>
      </c>
      <c r="C314" s="19" t="s">
        <v>7948</v>
      </c>
      <c r="D314" s="21" t="s">
        <v>7891</v>
      </c>
      <c r="E314" s="19" t="s">
        <v>7949</v>
      </c>
      <c r="F314" s="19" t="s">
        <v>7950</v>
      </c>
      <c r="G314" s="26" t="s">
        <v>11999</v>
      </c>
      <c r="V314" s="19" t="s">
        <v>7891</v>
      </c>
      <c r="W314" s="19" t="s">
        <v>11091</v>
      </c>
      <c r="X314" s="19" t="s">
        <v>7891</v>
      </c>
      <c r="Y314" s="19" t="s">
        <v>7891</v>
      </c>
      <c r="Z314" s="19" t="s">
        <v>7891</v>
      </c>
      <c r="AA314" s="19" t="s">
        <v>7891</v>
      </c>
      <c r="AB314" s="19" t="s">
        <v>7891</v>
      </c>
      <c r="AC314" s="19" t="s">
        <v>7951</v>
      </c>
      <c r="AD314" s="19" t="s">
        <v>7891</v>
      </c>
      <c r="AE314" s="19" t="s">
        <v>7891</v>
      </c>
      <c r="AF314" s="19" t="s">
        <v>7891</v>
      </c>
      <c r="AG314" s="19" t="s">
        <v>7891</v>
      </c>
      <c r="AH314" s="19" t="s">
        <v>7891</v>
      </c>
      <c r="AI314" s="19" t="s">
        <v>7891</v>
      </c>
      <c r="AJ314" s="19" t="s">
        <v>7891</v>
      </c>
      <c r="AK314" s="19" t="s">
        <v>7891</v>
      </c>
      <c r="AL314" s="19" t="s">
        <v>7891</v>
      </c>
      <c r="AM314" s="19" t="s">
        <v>7891</v>
      </c>
      <c r="AN314" s="19" t="s">
        <v>7891</v>
      </c>
      <c r="AO314" s="19" t="s">
        <v>7891</v>
      </c>
      <c r="AP314" s="19" t="s">
        <v>7891</v>
      </c>
      <c r="AQ314" s="19" t="s">
        <v>7952</v>
      </c>
      <c r="AR314" s="19" t="s">
        <v>7891</v>
      </c>
      <c r="AS314" s="19" t="s">
        <v>7891</v>
      </c>
      <c r="AT314" s="19" t="s">
        <v>7891</v>
      </c>
      <c r="AU314" s="19" t="s">
        <v>7953</v>
      </c>
      <c r="AV314" s="19">
        <v>2020</v>
      </c>
      <c r="AW314" s="19">
        <v>20</v>
      </c>
      <c r="AX314" s="19">
        <v>1</v>
      </c>
      <c r="AY314" s="19" t="s">
        <v>7891</v>
      </c>
      <c r="AZ314" s="19" t="s">
        <v>7891</v>
      </c>
      <c r="BA314" s="19" t="s">
        <v>7891</v>
      </c>
      <c r="BB314" s="19" t="s">
        <v>7891</v>
      </c>
      <c r="BC314" s="19" t="s">
        <v>7891</v>
      </c>
      <c r="BD314" s="19" t="s">
        <v>7891</v>
      </c>
      <c r="BE314" s="19">
        <v>620</v>
      </c>
      <c r="BF314" s="19" t="s">
        <v>7954</v>
      </c>
      <c r="BG314" s="19" t="s">
        <v>7891</v>
      </c>
      <c r="BH314" s="19" t="s">
        <v>7891</v>
      </c>
      <c r="BI314" s="19" t="s">
        <v>7891</v>
      </c>
      <c r="BJ314" s="19" t="s">
        <v>7891</v>
      </c>
      <c r="BK314" s="19" t="s">
        <v>7891</v>
      </c>
      <c r="BL314" s="19" t="s">
        <v>7891</v>
      </c>
      <c r="BM314" s="19" t="s">
        <v>7891</v>
      </c>
      <c r="BN314" s="19">
        <v>33054778</v>
      </c>
      <c r="BO314" s="19" t="s">
        <v>7891</v>
      </c>
      <c r="BP314" s="19" t="s">
        <v>7891</v>
      </c>
      <c r="BQ314" s="19" t="s">
        <v>7891</v>
      </c>
      <c r="BR314" s="19" t="s">
        <v>7891</v>
      </c>
      <c r="BS314" s="19" t="s">
        <v>7955</v>
      </c>
    </row>
    <row r="315" spans="1:71" s="19" customFormat="1" ht="13" x14ac:dyDescent="0.3">
      <c r="A315" s="19" t="s">
        <v>11798</v>
      </c>
      <c r="B315" s="19" t="s">
        <v>6816</v>
      </c>
      <c r="C315" s="19" t="s">
        <v>6103</v>
      </c>
      <c r="D315" s="21">
        <v>2022</v>
      </c>
      <c r="E315" s="19" t="s">
        <v>6102</v>
      </c>
      <c r="F315" s="19" t="s">
        <v>6106</v>
      </c>
      <c r="G315" s="19" t="s">
        <v>12000</v>
      </c>
      <c r="H315" s="19" t="s">
        <v>6104</v>
      </c>
      <c r="I315" s="19" t="s">
        <v>6105</v>
      </c>
      <c r="L315" s="22">
        <v>44692</v>
      </c>
      <c r="M315" s="19" t="s">
        <v>6107</v>
      </c>
      <c r="O315" s="19" t="s">
        <v>6108</v>
      </c>
    </row>
    <row r="316" spans="1:71" s="19" customFormat="1" ht="13" x14ac:dyDescent="0.3">
      <c r="A316" s="19" t="s">
        <v>11798</v>
      </c>
      <c r="B316" s="19" t="s">
        <v>3856</v>
      </c>
      <c r="C316" s="19" t="s">
        <v>3316</v>
      </c>
      <c r="D316" s="21">
        <v>2021</v>
      </c>
      <c r="E316" s="19" t="s">
        <v>3315</v>
      </c>
      <c r="F316" s="19" t="s">
        <v>3317</v>
      </c>
      <c r="G316" s="19" t="s">
        <v>3322</v>
      </c>
      <c r="H316" s="19" t="str">
        <f>"20625871"</f>
        <v>20625871</v>
      </c>
      <c r="J316" s="19" t="str">
        <f>"20201201"</f>
        <v>20201201</v>
      </c>
      <c r="K316" s="19">
        <v>9</v>
      </c>
      <c r="L316" s="19">
        <v>4</v>
      </c>
      <c r="M316" s="19">
        <v>1068</v>
      </c>
      <c r="N316" s="19">
        <v>11</v>
      </c>
      <c r="O316" s="19" t="s">
        <v>3318</v>
      </c>
      <c r="P316" s="19" t="s">
        <v>3319</v>
      </c>
      <c r="Q316" s="19" t="s">
        <v>3320</v>
      </c>
      <c r="R316" s="19" t="s">
        <v>1495</v>
      </c>
      <c r="S316" s="19" t="s">
        <v>3321</v>
      </c>
      <c r="U316" s="19" t="s">
        <v>3322</v>
      </c>
      <c r="V316" s="19" t="s">
        <v>3323</v>
      </c>
    </row>
    <row r="317" spans="1:71" s="19" customFormat="1" ht="13" x14ac:dyDescent="0.3">
      <c r="A317" s="19" t="s">
        <v>11798</v>
      </c>
      <c r="B317" s="19" t="s">
        <v>4116</v>
      </c>
      <c r="C317" s="19" t="s">
        <v>3121</v>
      </c>
      <c r="D317" s="21">
        <v>2022</v>
      </c>
      <c r="E317" s="19" t="s">
        <v>3120</v>
      </c>
      <c r="F317" s="19" t="s">
        <v>2257</v>
      </c>
      <c r="G317" s="19" t="s">
        <v>3124</v>
      </c>
      <c r="H317" s="19" t="str">
        <f>"00219762"</f>
        <v>00219762</v>
      </c>
      <c r="J317" s="19" t="str">
        <f>"20220107"</f>
        <v>20220107</v>
      </c>
      <c r="O317" s="19" t="s">
        <v>3122</v>
      </c>
      <c r="P317" s="19" t="s">
        <v>3123</v>
      </c>
      <c r="Q317" s="19" t="s">
        <v>2260</v>
      </c>
      <c r="R317" s="19" t="s">
        <v>2054</v>
      </c>
      <c r="S317" s="19" t="s">
        <v>2055</v>
      </c>
      <c r="U317" s="19" t="s">
        <v>3124</v>
      </c>
      <c r="V317" s="19" t="s">
        <v>3125</v>
      </c>
    </row>
    <row r="318" spans="1:71" s="19" customFormat="1" ht="13" x14ac:dyDescent="0.3">
      <c r="A318" s="19" t="s">
        <v>11798</v>
      </c>
      <c r="B318" s="19" t="s">
        <v>3856</v>
      </c>
      <c r="C318" s="19" t="s">
        <v>2402</v>
      </c>
      <c r="D318" s="21">
        <v>2021</v>
      </c>
      <c r="E318" s="19" t="s">
        <v>2401</v>
      </c>
      <c r="F318" s="19" t="s">
        <v>2338</v>
      </c>
      <c r="G318" s="19" t="s">
        <v>2405</v>
      </c>
      <c r="H318" s="19" t="str">
        <f>"10461310"</f>
        <v>10461310</v>
      </c>
      <c r="J318" s="19" t="str">
        <f>"20210813"</f>
        <v>20210813</v>
      </c>
      <c r="O318" s="19" t="s">
        <v>2403</v>
      </c>
      <c r="P318" s="19" t="s">
        <v>2404</v>
      </c>
      <c r="Q318" s="19" t="s">
        <v>2108</v>
      </c>
      <c r="R318" s="19" t="s">
        <v>2054</v>
      </c>
      <c r="S318" s="19" t="s">
        <v>2055</v>
      </c>
      <c r="U318" s="19" t="s">
        <v>2405</v>
      </c>
      <c r="V318" s="19" t="s">
        <v>2406</v>
      </c>
    </row>
    <row r="319" spans="1:71" s="19" customFormat="1" ht="13" x14ac:dyDescent="0.3">
      <c r="A319" s="19" t="s">
        <v>11798</v>
      </c>
      <c r="B319" s="19" t="s">
        <v>2016</v>
      </c>
      <c r="C319" s="19" t="s">
        <v>1030</v>
      </c>
      <c r="D319" s="20">
        <v>2022</v>
      </c>
      <c r="E319" s="19" t="s">
        <v>1029</v>
      </c>
      <c r="F319" s="19" t="s">
        <v>487</v>
      </c>
      <c r="G319" s="19" t="s">
        <v>1033</v>
      </c>
      <c r="H319" s="19" t="str">
        <f>"02779536"</f>
        <v>02779536</v>
      </c>
      <c r="J319" s="19" t="str">
        <f>"Mar2022"</f>
        <v>Mar2022</v>
      </c>
      <c r="K319" s="19">
        <v>296</v>
      </c>
      <c r="N319" s="19">
        <v>1</v>
      </c>
      <c r="O319" s="19">
        <v>155377589</v>
      </c>
      <c r="P319" s="19" t="s">
        <v>1031</v>
      </c>
      <c r="Q319" s="19" t="s">
        <v>489</v>
      </c>
      <c r="R319" s="19" t="s">
        <v>467</v>
      </c>
      <c r="S319" s="19" t="s">
        <v>1032</v>
      </c>
      <c r="V319" s="19" t="s">
        <v>1034</v>
      </c>
    </row>
    <row r="320" spans="1:71" s="19" customFormat="1" ht="13" x14ac:dyDescent="0.3">
      <c r="A320" s="19" t="s">
        <v>11798</v>
      </c>
      <c r="B320" s="19" t="s">
        <v>3856</v>
      </c>
      <c r="C320" s="19" t="s">
        <v>2355</v>
      </c>
      <c r="D320" s="21">
        <v>2021</v>
      </c>
      <c r="E320" s="19" t="s">
        <v>2354</v>
      </c>
      <c r="F320" s="19" t="s">
        <v>154</v>
      </c>
      <c r="G320" s="19" t="s">
        <v>2360</v>
      </c>
      <c r="H320" s="19" t="str">
        <f>"1054139X"</f>
        <v>1054139X</v>
      </c>
      <c r="J320" s="19" t="str">
        <f>"20210501"</f>
        <v>20210501</v>
      </c>
      <c r="K320" s="19">
        <v>68</v>
      </c>
      <c r="L320" s="19">
        <v>5</v>
      </c>
      <c r="M320" s="19">
        <v>1023</v>
      </c>
      <c r="N320" s="19">
        <v>1</v>
      </c>
      <c r="O320" s="19" t="s">
        <v>2356</v>
      </c>
      <c r="P320" s="19" t="s">
        <v>2357</v>
      </c>
      <c r="Q320" s="19" t="s">
        <v>2124</v>
      </c>
      <c r="R320" s="19" t="s">
        <v>2358</v>
      </c>
      <c r="S320" s="19" t="s">
        <v>2359</v>
      </c>
      <c r="U320" s="19" t="s">
        <v>2360</v>
      </c>
      <c r="V320" s="19" t="s">
        <v>2361</v>
      </c>
    </row>
    <row r="321" spans="1:71" s="19" customFormat="1" ht="13" x14ac:dyDescent="0.3">
      <c r="A321" s="19" t="s">
        <v>11798</v>
      </c>
      <c r="B321" s="19" t="s">
        <v>7323</v>
      </c>
      <c r="C321" s="19" t="s">
        <v>7252</v>
      </c>
      <c r="D321" s="21">
        <v>2021</v>
      </c>
      <c r="E321" s="19" t="s">
        <v>7253</v>
      </c>
      <c r="F321" s="19" t="s">
        <v>7254</v>
      </c>
      <c r="H321" s="19">
        <v>222</v>
      </c>
      <c r="I321" s="19">
        <v>5</v>
      </c>
      <c r="K321" s="19">
        <v>897</v>
      </c>
      <c r="L321" s="19">
        <v>898</v>
      </c>
      <c r="N321" s="19">
        <v>1</v>
      </c>
      <c r="O321" s="19" t="s">
        <v>7255</v>
      </c>
      <c r="P321" s="19" t="s">
        <v>7256</v>
      </c>
      <c r="Q321" s="19" t="s">
        <v>7225</v>
      </c>
      <c r="R321" s="19" t="s">
        <v>7218</v>
      </c>
      <c r="S321" s="19" t="s">
        <v>7257</v>
      </c>
      <c r="T321" s="19" t="s">
        <v>7219</v>
      </c>
      <c r="U321" s="19" t="s">
        <v>7258</v>
      </c>
    </row>
    <row r="322" spans="1:71" s="19" customFormat="1" ht="13" x14ac:dyDescent="0.3">
      <c r="A322" s="19" t="s">
        <v>11798</v>
      </c>
      <c r="B322" s="19" t="s">
        <v>4086</v>
      </c>
      <c r="C322" s="19" t="s">
        <v>3764</v>
      </c>
      <c r="D322" s="21">
        <v>2021</v>
      </c>
      <c r="E322" s="19" t="s">
        <v>3763</v>
      </c>
      <c r="F322" s="19" t="s">
        <v>3765</v>
      </c>
      <c r="G322" s="19" t="s">
        <v>3769</v>
      </c>
      <c r="I322" s="19" t="str">
        <f>"9781118482728; 9781118482704; 9781118482650; 9781118482711"</f>
        <v>9781118482728; 9781118482704; 9781118482650; 9781118482711</v>
      </c>
      <c r="J322" s="19" t="str">
        <f>"20210101"</f>
        <v>20210101</v>
      </c>
      <c r="M322" s="19">
        <v>600</v>
      </c>
      <c r="N322" s="19">
        <v>19</v>
      </c>
      <c r="O322" s="19" t="s">
        <v>3766</v>
      </c>
      <c r="P322" s="19" t="s">
        <v>3767</v>
      </c>
      <c r="Q322" s="19" t="s">
        <v>2926</v>
      </c>
      <c r="R322" s="19" t="s">
        <v>2078</v>
      </c>
      <c r="S322" s="19" t="s">
        <v>3768</v>
      </c>
      <c r="U322" s="19" t="s">
        <v>3769</v>
      </c>
      <c r="V322" s="19" t="s">
        <v>3770</v>
      </c>
    </row>
    <row r="323" spans="1:71" s="19" customFormat="1" ht="13" x14ac:dyDescent="0.3">
      <c r="A323" s="19" t="s">
        <v>11798</v>
      </c>
      <c r="B323" s="19" t="s">
        <v>11410</v>
      </c>
      <c r="C323" s="19" t="s">
        <v>11703</v>
      </c>
      <c r="D323" s="21" t="s">
        <v>7891</v>
      </c>
      <c r="E323" s="19" t="s">
        <v>11704</v>
      </c>
      <c r="F323" s="19" t="s">
        <v>11705</v>
      </c>
      <c r="G323" s="19" t="s">
        <v>12001</v>
      </c>
      <c r="V323" s="19" t="s">
        <v>7891</v>
      </c>
      <c r="W323" s="19" t="s">
        <v>11706</v>
      </c>
      <c r="X323" s="19" t="s">
        <v>7891</v>
      </c>
      <c r="Y323" s="19" t="s">
        <v>7891</v>
      </c>
      <c r="Z323" s="19" t="s">
        <v>7891</v>
      </c>
      <c r="AA323" s="19" t="s">
        <v>7891</v>
      </c>
      <c r="AB323" s="19" t="s">
        <v>7891</v>
      </c>
      <c r="AC323" s="19" t="s">
        <v>11707</v>
      </c>
      <c r="AD323" s="19" t="s">
        <v>7891</v>
      </c>
      <c r="AE323" s="19" t="s">
        <v>7891</v>
      </c>
      <c r="AF323" s="19" t="s">
        <v>7891</v>
      </c>
      <c r="AG323" s="19" t="s">
        <v>7891</v>
      </c>
      <c r="AH323" s="19" t="s">
        <v>7891</v>
      </c>
      <c r="AI323" s="19" t="s">
        <v>7891</v>
      </c>
      <c r="AJ323" s="19" t="s">
        <v>7891</v>
      </c>
      <c r="AK323" s="19" t="s">
        <v>7891</v>
      </c>
      <c r="AL323" s="19" t="s">
        <v>7891</v>
      </c>
      <c r="AM323" s="19" t="s">
        <v>7891</v>
      </c>
      <c r="AN323" s="19" t="s">
        <v>7891</v>
      </c>
      <c r="AO323" s="19" t="s">
        <v>7891</v>
      </c>
      <c r="AP323" s="19" t="s">
        <v>11708</v>
      </c>
      <c r="AQ323" s="19" t="s">
        <v>11709</v>
      </c>
      <c r="AR323" s="19" t="s">
        <v>7891</v>
      </c>
      <c r="AS323" s="19" t="s">
        <v>7891</v>
      </c>
      <c r="AT323" s="19" t="s">
        <v>7891</v>
      </c>
      <c r="AU323" s="19" t="s">
        <v>7891</v>
      </c>
      <c r="AV323" s="19" t="s">
        <v>7891</v>
      </c>
      <c r="AW323" s="19" t="s">
        <v>7891</v>
      </c>
      <c r="AX323" s="19" t="s">
        <v>7891</v>
      </c>
      <c r="AY323" s="19" t="s">
        <v>7891</v>
      </c>
      <c r="AZ323" s="19" t="s">
        <v>7891</v>
      </c>
      <c r="BA323" s="19" t="s">
        <v>7891</v>
      </c>
      <c r="BB323" s="19" t="s">
        <v>7891</v>
      </c>
      <c r="BC323" s="19" t="s">
        <v>7891</v>
      </c>
      <c r="BD323" s="19" t="s">
        <v>7891</v>
      </c>
      <c r="BE323" s="19">
        <v>1.4733250211043932E+16</v>
      </c>
      <c r="BF323" s="19" t="s">
        <v>7831</v>
      </c>
      <c r="BG323" s="19" t="s">
        <v>7891</v>
      </c>
      <c r="BH323" s="19" t="s">
        <v>9297</v>
      </c>
      <c r="BI323" s="19" t="s">
        <v>7891</v>
      </c>
      <c r="BJ323" s="19" t="s">
        <v>7891</v>
      </c>
      <c r="BK323" s="19" t="s">
        <v>7891</v>
      </c>
      <c r="BL323" s="19" t="s">
        <v>7891</v>
      </c>
      <c r="BM323" s="19" t="s">
        <v>7891</v>
      </c>
      <c r="BN323" s="19" t="s">
        <v>7891</v>
      </c>
      <c r="BO323" s="19" t="s">
        <v>7891</v>
      </c>
      <c r="BP323" s="19" t="s">
        <v>7891</v>
      </c>
      <c r="BQ323" s="19" t="s">
        <v>7891</v>
      </c>
      <c r="BR323" s="19" t="s">
        <v>7891</v>
      </c>
      <c r="BS323" s="19" t="s">
        <v>11710</v>
      </c>
    </row>
    <row r="324" spans="1:71" s="19" customFormat="1" ht="13" x14ac:dyDescent="0.3">
      <c r="A324" s="19" t="s">
        <v>11798</v>
      </c>
      <c r="B324" s="19" t="s">
        <v>4116</v>
      </c>
      <c r="C324" s="19" t="s">
        <v>4026</v>
      </c>
      <c r="D324" s="21">
        <v>2022</v>
      </c>
      <c r="E324" s="19" t="s">
        <v>4025</v>
      </c>
      <c r="F324" s="19" t="s">
        <v>2338</v>
      </c>
      <c r="G324" s="19" t="s">
        <v>4029</v>
      </c>
      <c r="H324" s="19" t="str">
        <f>"10461310"</f>
        <v>10461310</v>
      </c>
      <c r="J324" s="19" t="str">
        <f>"20220521"</f>
        <v>20220521</v>
      </c>
      <c r="O324" s="19" t="s">
        <v>4027</v>
      </c>
      <c r="P324" s="19" t="s">
        <v>4028</v>
      </c>
      <c r="Q324" s="19" t="s">
        <v>2108</v>
      </c>
      <c r="R324" s="19" t="s">
        <v>2054</v>
      </c>
      <c r="S324" s="19" t="s">
        <v>2055</v>
      </c>
      <c r="U324" s="19" t="s">
        <v>4029</v>
      </c>
      <c r="V324" s="19" t="s">
        <v>4030</v>
      </c>
    </row>
    <row r="325" spans="1:71" s="19" customFormat="1" ht="13" x14ac:dyDescent="0.3">
      <c r="A325" s="19" t="s">
        <v>11798</v>
      </c>
      <c r="B325" s="19" t="s">
        <v>1827</v>
      </c>
      <c r="C325" s="19" t="s">
        <v>1448</v>
      </c>
      <c r="D325" s="20" t="str">
        <f>"2021"</f>
        <v>2021</v>
      </c>
      <c r="E325" s="19" t="s">
        <v>1447</v>
      </c>
      <c r="F325" s="19" t="s">
        <v>1449</v>
      </c>
      <c r="G325" s="19" t="s">
        <v>1452</v>
      </c>
      <c r="H325" s="19" t="str">
        <f>"09660410"</f>
        <v>09660410</v>
      </c>
      <c r="J325" s="19" t="str">
        <f>"Jan2021"</f>
        <v>Jan2021</v>
      </c>
      <c r="K325" s="19">
        <v>29</v>
      </c>
      <c r="L325" s="19">
        <v>1</v>
      </c>
      <c r="M325" s="19">
        <v>206</v>
      </c>
      <c r="N325" s="19">
        <v>9</v>
      </c>
      <c r="O325" s="19">
        <v>147905592</v>
      </c>
      <c r="P325" s="19" t="s">
        <v>1450</v>
      </c>
      <c r="Q325" s="19" t="s">
        <v>731</v>
      </c>
      <c r="R325" s="19" t="s">
        <v>442</v>
      </c>
      <c r="S325" s="19" t="s">
        <v>1451</v>
      </c>
      <c r="V325" s="19" t="s">
        <v>1453</v>
      </c>
    </row>
    <row r="326" spans="1:71" s="19" customFormat="1" ht="13" x14ac:dyDescent="0.3">
      <c r="A326" s="19" t="s">
        <v>11798</v>
      </c>
      <c r="B326" s="19" t="s">
        <v>1827</v>
      </c>
      <c r="C326" s="19" t="s">
        <v>1506</v>
      </c>
      <c r="D326" s="20" t="str">
        <f>"2022"</f>
        <v>2022</v>
      </c>
      <c r="E326" s="19" t="s">
        <v>1505</v>
      </c>
      <c r="F326" s="19" t="s">
        <v>1507</v>
      </c>
      <c r="G326" s="19" t="s">
        <v>1511</v>
      </c>
      <c r="H326" s="19" t="str">
        <f>"14747359"</f>
        <v>14747359</v>
      </c>
      <c r="J326" s="19" t="str">
        <f>"2022"</f>
        <v>2022</v>
      </c>
      <c r="K326" s="19">
        <v>22</v>
      </c>
      <c r="L326" s="19">
        <v>1</v>
      </c>
      <c r="M326" s="19">
        <v>23</v>
      </c>
      <c r="N326" s="19">
        <v>9</v>
      </c>
      <c r="O326" s="19">
        <v>156397105</v>
      </c>
      <c r="P326" s="19" t="s">
        <v>1508</v>
      </c>
      <c r="Q326" s="19" t="s">
        <v>1509</v>
      </c>
      <c r="R326" s="19" t="s">
        <v>442</v>
      </c>
      <c r="S326" s="19" t="s">
        <v>1510</v>
      </c>
      <c r="V326" s="19" t="s">
        <v>1512</v>
      </c>
    </row>
    <row r="327" spans="1:71" s="19" customFormat="1" ht="13" x14ac:dyDescent="0.3">
      <c r="A327" s="19" t="s">
        <v>11798</v>
      </c>
      <c r="B327" s="19" t="s">
        <v>11407</v>
      </c>
      <c r="C327" s="19" t="s">
        <v>11461</v>
      </c>
      <c r="D327" s="21" t="s">
        <v>7891</v>
      </c>
      <c r="E327" s="19" t="s">
        <v>11462</v>
      </c>
      <c r="F327" s="19" t="s">
        <v>11463</v>
      </c>
      <c r="G327" s="19" t="s">
        <v>11464</v>
      </c>
      <c r="V327" s="19" t="s">
        <v>7891</v>
      </c>
      <c r="W327" s="19" t="s">
        <v>11464</v>
      </c>
      <c r="X327" s="19" t="s">
        <v>7891</v>
      </c>
      <c r="Y327" s="19" t="s">
        <v>7891</v>
      </c>
      <c r="Z327" s="19" t="s">
        <v>7891</v>
      </c>
      <c r="AA327" s="19" t="s">
        <v>7891</v>
      </c>
      <c r="AB327" s="19" t="s">
        <v>7891</v>
      </c>
      <c r="AC327" s="19" t="s">
        <v>11465</v>
      </c>
      <c r="AD327" s="19" t="s">
        <v>7891</v>
      </c>
      <c r="AE327" s="19" t="s">
        <v>7891</v>
      </c>
      <c r="AF327" s="19" t="s">
        <v>7891</v>
      </c>
      <c r="AG327" s="19" t="s">
        <v>7891</v>
      </c>
      <c r="AH327" s="19" t="s">
        <v>7891</v>
      </c>
      <c r="AI327" s="19" t="s">
        <v>7891</v>
      </c>
      <c r="AJ327" s="19" t="s">
        <v>7891</v>
      </c>
      <c r="AK327" s="19" t="s">
        <v>7891</v>
      </c>
      <c r="AL327" s="19" t="s">
        <v>7891</v>
      </c>
      <c r="AM327" s="19" t="s">
        <v>7891</v>
      </c>
      <c r="AN327" s="19" t="s">
        <v>7891</v>
      </c>
      <c r="AO327" s="19" t="s">
        <v>7891</v>
      </c>
      <c r="AP327" s="19" t="s">
        <v>11466</v>
      </c>
      <c r="AQ327" s="19" t="s">
        <v>11467</v>
      </c>
      <c r="AR327" s="19" t="s">
        <v>7891</v>
      </c>
      <c r="AS327" s="19" t="s">
        <v>7891</v>
      </c>
      <c r="AT327" s="19" t="s">
        <v>7891</v>
      </c>
      <c r="AU327" s="19" t="s">
        <v>7891</v>
      </c>
      <c r="AV327" s="19" t="s">
        <v>7891</v>
      </c>
      <c r="AW327" s="19" t="s">
        <v>7891</v>
      </c>
      <c r="AX327" s="19" t="s">
        <v>7891</v>
      </c>
      <c r="AY327" s="19" t="s">
        <v>7891</v>
      </c>
      <c r="AZ327" s="19" t="s">
        <v>7891</v>
      </c>
      <c r="BA327" s="19" t="s">
        <v>7891</v>
      </c>
      <c r="BB327" s="19" t="s">
        <v>7891</v>
      </c>
      <c r="BC327" s="19" t="s">
        <v>7891</v>
      </c>
      <c r="BD327" s="19" t="s">
        <v>7891</v>
      </c>
      <c r="BE327" s="19" t="s">
        <v>7891</v>
      </c>
      <c r="BF327" s="19" t="s">
        <v>11468</v>
      </c>
      <c r="BG327" s="19" t="s">
        <v>7891</v>
      </c>
      <c r="BH327" s="19" t="s">
        <v>9007</v>
      </c>
      <c r="BI327" s="19" t="s">
        <v>7891</v>
      </c>
      <c r="BJ327" s="19" t="s">
        <v>7891</v>
      </c>
      <c r="BK327" s="19" t="s">
        <v>7891</v>
      </c>
      <c r="BL327" s="19" t="s">
        <v>7891</v>
      </c>
      <c r="BM327" s="19" t="s">
        <v>7891</v>
      </c>
      <c r="BN327" s="19" t="s">
        <v>7891</v>
      </c>
      <c r="BO327" s="19" t="s">
        <v>7891</v>
      </c>
      <c r="BP327" s="19" t="s">
        <v>7891</v>
      </c>
      <c r="BQ327" s="19" t="s">
        <v>7891</v>
      </c>
      <c r="BR327" s="19" t="s">
        <v>7891</v>
      </c>
      <c r="BS327" s="19" t="s">
        <v>11469</v>
      </c>
    </row>
    <row r="328" spans="1:71" s="19" customFormat="1" ht="13" x14ac:dyDescent="0.3">
      <c r="A328" s="19" t="s">
        <v>11798</v>
      </c>
      <c r="B328" s="19" t="s">
        <v>3856</v>
      </c>
      <c r="C328" s="19" t="s">
        <v>2771</v>
      </c>
      <c r="D328" s="21">
        <v>2021</v>
      </c>
      <c r="E328" s="19" t="s">
        <v>2770</v>
      </c>
      <c r="F328" s="19" t="s">
        <v>2772</v>
      </c>
      <c r="G328" s="19" t="s">
        <v>2775</v>
      </c>
      <c r="H328" s="19" t="str">
        <f>"07481187"</f>
        <v>07481187</v>
      </c>
      <c r="J328" s="19" t="str">
        <f>"20210604"</f>
        <v>20210604</v>
      </c>
      <c r="O328" s="19" t="s">
        <v>2773</v>
      </c>
      <c r="P328" s="19" t="s">
        <v>2774</v>
      </c>
      <c r="Q328" s="19" t="s">
        <v>2118</v>
      </c>
      <c r="R328" s="19" t="s">
        <v>2054</v>
      </c>
      <c r="S328" s="19" t="s">
        <v>2055</v>
      </c>
      <c r="U328" s="19" t="s">
        <v>2775</v>
      </c>
      <c r="V328" s="19" t="s">
        <v>2776</v>
      </c>
    </row>
    <row r="329" spans="1:71" s="19" customFormat="1" ht="13" x14ac:dyDescent="0.3">
      <c r="A329" s="19" t="s">
        <v>11798</v>
      </c>
      <c r="B329" s="19" t="s">
        <v>3856</v>
      </c>
      <c r="C329" s="19" t="s">
        <v>3141</v>
      </c>
      <c r="D329" s="21">
        <v>2022</v>
      </c>
      <c r="E329" s="19" t="s">
        <v>3140</v>
      </c>
      <c r="F329" s="19" t="s">
        <v>2679</v>
      </c>
      <c r="G329" s="19" t="s">
        <v>3144</v>
      </c>
      <c r="H329" s="19" t="str">
        <f>"09652140"</f>
        <v>09652140</v>
      </c>
      <c r="J329" s="19" t="str">
        <f>"20220215"</f>
        <v>20220215</v>
      </c>
      <c r="O329" s="19" t="s">
        <v>3142</v>
      </c>
      <c r="P329" s="19" t="s">
        <v>3143</v>
      </c>
      <c r="Q329" s="19" t="s">
        <v>2053</v>
      </c>
      <c r="R329" s="19" t="s">
        <v>2054</v>
      </c>
      <c r="S329" s="19" t="s">
        <v>2055</v>
      </c>
      <c r="U329" s="19" t="s">
        <v>3144</v>
      </c>
      <c r="V329" s="19" t="s">
        <v>3145</v>
      </c>
    </row>
    <row r="330" spans="1:71" s="19" customFormat="1" ht="13" x14ac:dyDescent="0.3">
      <c r="A330" s="19" t="s">
        <v>11798</v>
      </c>
      <c r="B330" s="19" t="s">
        <v>11404</v>
      </c>
      <c r="C330" s="19" t="s">
        <v>9714</v>
      </c>
      <c r="D330" s="21" t="s">
        <v>7891</v>
      </c>
      <c r="E330" s="19" t="s">
        <v>9715</v>
      </c>
      <c r="F330" s="19" t="s">
        <v>9716</v>
      </c>
      <c r="V330" s="19" t="s">
        <v>7891</v>
      </c>
      <c r="W330" s="19" t="s">
        <v>820</v>
      </c>
      <c r="X330" s="19" t="s">
        <v>7891</v>
      </c>
      <c r="Y330" s="19" t="s">
        <v>7891</v>
      </c>
      <c r="Z330" s="19" t="s">
        <v>7891</v>
      </c>
      <c r="AA330" s="19" t="s">
        <v>7891</v>
      </c>
      <c r="AB330" s="19" t="s">
        <v>9717</v>
      </c>
      <c r="AC330" s="19" t="s">
        <v>9718</v>
      </c>
      <c r="AD330" s="19" t="s">
        <v>7891</v>
      </c>
      <c r="AE330" s="19" t="s">
        <v>7891</v>
      </c>
      <c r="AF330" s="19" t="s">
        <v>7891</v>
      </c>
      <c r="AG330" s="19" t="s">
        <v>7891</v>
      </c>
      <c r="AH330" s="19" t="s">
        <v>7891</v>
      </c>
      <c r="AI330" s="19" t="s">
        <v>7891</v>
      </c>
      <c r="AJ330" s="19" t="s">
        <v>7891</v>
      </c>
      <c r="AK330" s="19" t="s">
        <v>7891</v>
      </c>
      <c r="AL330" s="19" t="s">
        <v>7891</v>
      </c>
      <c r="AM330" s="19" t="s">
        <v>7891</v>
      </c>
      <c r="AN330" s="19" t="s">
        <v>7891</v>
      </c>
      <c r="AO330" s="19" t="s">
        <v>7891</v>
      </c>
      <c r="AP330" s="19" t="s">
        <v>9719</v>
      </c>
      <c r="AQ330" s="19" t="s">
        <v>9720</v>
      </c>
      <c r="AR330" s="19" t="s">
        <v>7891</v>
      </c>
      <c r="AS330" s="19" t="s">
        <v>7891</v>
      </c>
      <c r="AT330" s="19" t="s">
        <v>7891</v>
      </c>
      <c r="AU330" s="19" t="s">
        <v>7998</v>
      </c>
      <c r="AV330" s="19">
        <v>2021</v>
      </c>
      <c r="AW330" s="19">
        <v>64</v>
      </c>
      <c r="AX330" s="19">
        <v>6</v>
      </c>
      <c r="AY330" s="19" t="s">
        <v>7891</v>
      </c>
      <c r="AZ330" s="19" t="s">
        <v>7891</v>
      </c>
      <c r="BA330" s="19" t="s">
        <v>7891</v>
      </c>
      <c r="BB330" s="19" t="s">
        <v>7891</v>
      </c>
      <c r="BC330" s="19">
        <v>394</v>
      </c>
      <c r="BD330" s="19">
        <v>399</v>
      </c>
      <c r="BE330" s="19" t="s">
        <v>7891</v>
      </c>
      <c r="BF330" s="19" t="s">
        <v>817</v>
      </c>
      <c r="BG330" s="19" t="s">
        <v>7891</v>
      </c>
      <c r="BH330" s="19" t="s">
        <v>7891</v>
      </c>
      <c r="BI330" s="19" t="s">
        <v>7891</v>
      </c>
      <c r="BJ330" s="19" t="s">
        <v>7891</v>
      </c>
      <c r="BK330" s="19" t="s">
        <v>7891</v>
      </c>
      <c r="BL330" s="19" t="s">
        <v>7891</v>
      </c>
      <c r="BM330" s="19" t="s">
        <v>7891</v>
      </c>
      <c r="BN330" s="19" t="s">
        <v>7891</v>
      </c>
      <c r="BO330" s="19" t="s">
        <v>7891</v>
      </c>
      <c r="BP330" s="19" t="s">
        <v>7891</v>
      </c>
      <c r="BQ330" s="19" t="s">
        <v>7891</v>
      </c>
      <c r="BR330" s="19" t="s">
        <v>7891</v>
      </c>
      <c r="BS330" s="19" t="s">
        <v>9721</v>
      </c>
    </row>
    <row r="331" spans="1:71" s="19" customFormat="1" ht="13" x14ac:dyDescent="0.3">
      <c r="A331" s="19" t="s">
        <v>11798</v>
      </c>
      <c r="B331" s="19" t="s">
        <v>11404</v>
      </c>
      <c r="C331" s="19" t="s">
        <v>10120</v>
      </c>
      <c r="D331" s="21" t="s">
        <v>7891</v>
      </c>
      <c r="E331" s="19" t="s">
        <v>5157</v>
      </c>
      <c r="F331" s="19" t="s">
        <v>10121</v>
      </c>
      <c r="V331" s="19" t="s">
        <v>7891</v>
      </c>
      <c r="W331" s="19" t="s">
        <v>10122</v>
      </c>
      <c r="X331" s="19" t="s">
        <v>7891</v>
      </c>
      <c r="Y331" s="19" t="s">
        <v>7891</v>
      </c>
      <c r="Z331" s="19" t="s">
        <v>7891</v>
      </c>
      <c r="AA331" s="19" t="s">
        <v>7891</v>
      </c>
      <c r="AB331" s="19" t="s">
        <v>7891</v>
      </c>
      <c r="AC331" s="19" t="s">
        <v>7891</v>
      </c>
      <c r="AD331" s="19" t="s">
        <v>7891</v>
      </c>
      <c r="AE331" s="19" t="s">
        <v>7891</v>
      </c>
      <c r="AF331" s="19" t="s">
        <v>7891</v>
      </c>
      <c r="AG331" s="19" t="s">
        <v>7891</v>
      </c>
      <c r="AH331" s="19" t="s">
        <v>7891</v>
      </c>
      <c r="AI331" s="19" t="s">
        <v>7891</v>
      </c>
      <c r="AJ331" s="19" t="s">
        <v>7891</v>
      </c>
      <c r="AK331" s="19" t="s">
        <v>7891</v>
      </c>
      <c r="AL331" s="19" t="s">
        <v>7891</v>
      </c>
      <c r="AM331" s="19" t="s">
        <v>7891</v>
      </c>
      <c r="AN331" s="19" t="s">
        <v>7891</v>
      </c>
      <c r="AO331" s="19" t="s">
        <v>7891</v>
      </c>
      <c r="AP331" s="19" t="s">
        <v>10123</v>
      </c>
      <c r="AQ331" s="19" t="s">
        <v>7891</v>
      </c>
      <c r="AR331" s="19" t="s">
        <v>7891</v>
      </c>
      <c r="AS331" s="19" t="s">
        <v>7891</v>
      </c>
      <c r="AT331" s="19" t="s">
        <v>7891</v>
      </c>
      <c r="AU331" s="19" t="s">
        <v>10124</v>
      </c>
      <c r="AV331" s="19">
        <v>2021</v>
      </c>
      <c r="AW331" s="19">
        <v>23</v>
      </c>
      <c r="AX331" s="19" t="s">
        <v>7891</v>
      </c>
      <c r="AY331" s="19" t="s">
        <v>7891</v>
      </c>
      <c r="AZ331" s="19" t="s">
        <v>7891</v>
      </c>
      <c r="BA331" s="19" t="s">
        <v>7891</v>
      </c>
      <c r="BB331" s="19" t="s">
        <v>7891</v>
      </c>
      <c r="BC331" s="19">
        <v>154</v>
      </c>
      <c r="BD331" s="19">
        <v>168</v>
      </c>
      <c r="BE331" s="19" t="s">
        <v>7891</v>
      </c>
      <c r="BF331" s="19" t="s">
        <v>5163</v>
      </c>
      <c r="BG331" s="19" t="s">
        <v>7891</v>
      </c>
      <c r="BH331" s="19" t="s">
        <v>7891</v>
      </c>
      <c r="BI331" s="19" t="s">
        <v>7891</v>
      </c>
      <c r="BJ331" s="19" t="s">
        <v>7891</v>
      </c>
      <c r="BK331" s="19" t="s">
        <v>7891</v>
      </c>
      <c r="BL331" s="19" t="s">
        <v>7891</v>
      </c>
      <c r="BM331" s="19" t="s">
        <v>7891</v>
      </c>
      <c r="BN331" s="19">
        <v>33335800</v>
      </c>
      <c r="BO331" s="19" t="s">
        <v>7891</v>
      </c>
      <c r="BP331" s="19" t="s">
        <v>7891</v>
      </c>
      <c r="BQ331" s="19" t="s">
        <v>7891</v>
      </c>
      <c r="BR331" s="19" t="s">
        <v>7891</v>
      </c>
      <c r="BS331" s="19" t="s">
        <v>10125</v>
      </c>
    </row>
    <row r="332" spans="1:71" s="19" customFormat="1" ht="13" x14ac:dyDescent="0.3">
      <c r="A332" s="19" t="s">
        <v>11798</v>
      </c>
      <c r="B332" s="19" t="s">
        <v>7072</v>
      </c>
      <c r="C332" s="19" t="s">
        <v>4154</v>
      </c>
      <c r="D332" s="21">
        <v>2022</v>
      </c>
      <c r="E332" s="19" t="s">
        <v>4153</v>
      </c>
      <c r="F332" s="19" t="s">
        <v>4157</v>
      </c>
      <c r="H332" s="19" t="s">
        <v>4155</v>
      </c>
      <c r="I332" s="19" t="s">
        <v>4156</v>
      </c>
      <c r="L332" s="22">
        <v>44683</v>
      </c>
    </row>
    <row r="333" spans="1:71" s="19" customFormat="1" ht="13" x14ac:dyDescent="0.3">
      <c r="A333" s="19" t="s">
        <v>11798</v>
      </c>
      <c r="B333" s="19" t="s">
        <v>3856</v>
      </c>
      <c r="C333" s="19" t="s">
        <v>3733</v>
      </c>
      <c r="D333" s="21">
        <v>2020</v>
      </c>
      <c r="E333" s="19" t="s">
        <v>3732</v>
      </c>
      <c r="F333" s="19" t="s">
        <v>3734</v>
      </c>
      <c r="G333" s="19" t="s">
        <v>3738</v>
      </c>
      <c r="I333" s="19" t="str">
        <f>"9781462544622"</f>
        <v>9781462544622</v>
      </c>
      <c r="J333" s="19" t="str">
        <f>"20210101"</f>
        <v>20210101</v>
      </c>
      <c r="M333" s="19">
        <v>264</v>
      </c>
      <c r="N333" s="19">
        <v>21</v>
      </c>
      <c r="O333" s="19" t="s">
        <v>3735</v>
      </c>
      <c r="Q333" s="19" t="s">
        <v>3736</v>
      </c>
      <c r="R333" s="19" t="s">
        <v>2078</v>
      </c>
      <c r="S333" s="19" t="s">
        <v>3737</v>
      </c>
      <c r="U333" s="19" t="s">
        <v>3738</v>
      </c>
      <c r="V333" s="19" t="s">
        <v>3739</v>
      </c>
    </row>
    <row r="334" spans="1:71" s="19" customFormat="1" ht="13" x14ac:dyDescent="0.3">
      <c r="A334" s="19" t="s">
        <v>11798</v>
      </c>
      <c r="B334" s="19" t="s">
        <v>4086</v>
      </c>
      <c r="C334" s="19" t="s">
        <v>4038</v>
      </c>
      <c r="D334" s="21">
        <v>2021</v>
      </c>
      <c r="E334" s="19" t="s">
        <v>4037</v>
      </c>
      <c r="F334" s="19" t="s">
        <v>4039</v>
      </c>
      <c r="G334" s="19" t="s">
        <v>4044</v>
      </c>
      <c r="H334" s="19" t="str">
        <f>"10445463"</f>
        <v>10445463</v>
      </c>
      <c r="J334" s="19" t="str">
        <f>"20210901"</f>
        <v>20210901</v>
      </c>
      <c r="K334" s="19">
        <v>31</v>
      </c>
      <c r="L334" s="19">
        <v>7</v>
      </c>
      <c r="M334" s="19">
        <v>516</v>
      </c>
      <c r="N334" s="19">
        <v>2</v>
      </c>
      <c r="O334" s="19" t="s">
        <v>4040</v>
      </c>
      <c r="P334" s="19" t="s">
        <v>4041</v>
      </c>
      <c r="Q334" s="19" t="s">
        <v>4042</v>
      </c>
      <c r="R334" s="19" t="s">
        <v>2521</v>
      </c>
      <c r="S334" s="19" t="s">
        <v>4043</v>
      </c>
      <c r="U334" s="19" t="s">
        <v>4044</v>
      </c>
      <c r="V334" s="19" t="s">
        <v>4045</v>
      </c>
    </row>
    <row r="335" spans="1:71" s="19" customFormat="1" ht="13" x14ac:dyDescent="0.3">
      <c r="A335" s="19" t="s">
        <v>11798</v>
      </c>
      <c r="B335" s="19" t="s">
        <v>11404</v>
      </c>
      <c r="C335" s="19" t="s">
        <v>8413</v>
      </c>
      <c r="D335" s="21" t="s">
        <v>7891</v>
      </c>
      <c r="E335" s="19" t="s">
        <v>6396</v>
      </c>
      <c r="F335" s="19" t="s">
        <v>8414</v>
      </c>
      <c r="V335" s="19" t="s">
        <v>7891</v>
      </c>
      <c r="W335" s="19" t="s">
        <v>8415</v>
      </c>
      <c r="X335" s="19" t="s">
        <v>7891</v>
      </c>
      <c r="Y335" s="19" t="s">
        <v>7891</v>
      </c>
      <c r="Z335" s="19" t="s">
        <v>7891</v>
      </c>
      <c r="AA335" s="19" t="s">
        <v>7891</v>
      </c>
      <c r="AB335" s="19" t="s">
        <v>7891</v>
      </c>
      <c r="AC335" s="19" t="s">
        <v>7891</v>
      </c>
      <c r="AD335" s="19" t="s">
        <v>7891</v>
      </c>
      <c r="AE335" s="19" t="s">
        <v>7891</v>
      </c>
      <c r="AF335" s="19" t="s">
        <v>7891</v>
      </c>
      <c r="AG335" s="19" t="s">
        <v>7891</v>
      </c>
      <c r="AH335" s="19" t="s">
        <v>7891</v>
      </c>
      <c r="AI335" s="19" t="s">
        <v>7891</v>
      </c>
      <c r="AJ335" s="19" t="s">
        <v>7891</v>
      </c>
      <c r="AK335" s="19" t="s">
        <v>7891</v>
      </c>
      <c r="AL335" s="19" t="s">
        <v>7891</v>
      </c>
      <c r="AM335" s="19" t="s">
        <v>7891</v>
      </c>
      <c r="AN335" s="19" t="s">
        <v>7891</v>
      </c>
      <c r="AO335" s="19" t="s">
        <v>7891</v>
      </c>
      <c r="AP335" s="19" t="s">
        <v>8416</v>
      </c>
      <c r="AQ335" s="19" t="s">
        <v>7891</v>
      </c>
      <c r="AR335" s="19" t="s">
        <v>7891</v>
      </c>
      <c r="AS335" s="19" t="s">
        <v>7891</v>
      </c>
      <c r="AT335" s="19" t="s">
        <v>7891</v>
      </c>
      <c r="AU335" s="19" t="s">
        <v>7891</v>
      </c>
      <c r="AV335" s="19" t="s">
        <v>7891</v>
      </c>
      <c r="AW335" s="19" t="s">
        <v>7891</v>
      </c>
      <c r="AX335" s="19" t="s">
        <v>7891</v>
      </c>
      <c r="AY335" s="19" t="s">
        <v>7891</v>
      </c>
      <c r="AZ335" s="19" t="s">
        <v>7891</v>
      </c>
      <c r="BA335" s="19" t="s">
        <v>7891</v>
      </c>
      <c r="BB335" s="19" t="s">
        <v>7891</v>
      </c>
      <c r="BC335" s="19" t="s">
        <v>7891</v>
      </c>
      <c r="BD335" s="19" t="s">
        <v>7891</v>
      </c>
      <c r="BE335" s="19" t="s">
        <v>7891</v>
      </c>
      <c r="BF335" s="19" t="s">
        <v>6401</v>
      </c>
      <c r="BG335" s="19" t="s">
        <v>7891</v>
      </c>
      <c r="BH335" s="19" t="s">
        <v>8402</v>
      </c>
      <c r="BI335" s="19" t="s">
        <v>7891</v>
      </c>
      <c r="BJ335" s="19" t="s">
        <v>7891</v>
      </c>
      <c r="BK335" s="19" t="s">
        <v>7891</v>
      </c>
      <c r="BL335" s="19" t="s">
        <v>7891</v>
      </c>
      <c r="BM335" s="19" t="s">
        <v>7891</v>
      </c>
      <c r="BN335" s="19">
        <v>35174455</v>
      </c>
      <c r="BO335" s="19" t="s">
        <v>7891</v>
      </c>
      <c r="BP335" s="19" t="s">
        <v>7891</v>
      </c>
      <c r="BQ335" s="19" t="s">
        <v>7891</v>
      </c>
      <c r="BR335" s="19" t="s">
        <v>7891</v>
      </c>
      <c r="BS335" s="19" t="s">
        <v>8417</v>
      </c>
    </row>
    <row r="336" spans="1:71" s="19" customFormat="1" ht="13" x14ac:dyDescent="0.3">
      <c r="A336" s="19" t="s">
        <v>11798</v>
      </c>
      <c r="B336" s="19" t="s">
        <v>3856</v>
      </c>
      <c r="C336" s="19" t="s">
        <v>3680</v>
      </c>
      <c r="D336" s="21">
        <v>2020</v>
      </c>
      <c r="E336" s="19" t="s">
        <v>3679</v>
      </c>
      <c r="F336" s="19" t="s">
        <v>2034</v>
      </c>
      <c r="G336" s="19" t="s">
        <v>3683</v>
      </c>
      <c r="H336" s="19" t="str">
        <f>"04194217"</f>
        <v>04194217</v>
      </c>
      <c r="I336" s="19" t="str">
        <f>"9798691269561"</f>
        <v>9798691269561</v>
      </c>
      <c r="J336" s="19" t="str">
        <f>"20210101"</f>
        <v>20210101</v>
      </c>
      <c r="K336" s="19">
        <v>82</v>
      </c>
      <c r="L336" s="19" t="s">
        <v>2035</v>
      </c>
      <c r="O336" s="19" t="s">
        <v>3681</v>
      </c>
      <c r="Q336" s="19" t="s">
        <v>2037</v>
      </c>
      <c r="R336" s="19" t="s">
        <v>2038</v>
      </c>
      <c r="S336" s="19" t="s">
        <v>3682</v>
      </c>
      <c r="U336" s="19" t="s">
        <v>3683</v>
      </c>
      <c r="V336" s="19" t="s">
        <v>3684</v>
      </c>
    </row>
    <row r="337" spans="1:71" s="19" customFormat="1" ht="13" x14ac:dyDescent="0.3">
      <c r="A337" s="19" t="s">
        <v>11798</v>
      </c>
      <c r="B337" s="19" t="s">
        <v>11404</v>
      </c>
      <c r="C337" s="19" t="s">
        <v>10941</v>
      </c>
      <c r="D337" s="21" t="s">
        <v>7891</v>
      </c>
      <c r="E337" s="19" t="s">
        <v>10942</v>
      </c>
      <c r="F337" s="19" t="s">
        <v>10943</v>
      </c>
      <c r="V337" s="19" t="s">
        <v>7891</v>
      </c>
      <c r="W337" s="19" t="s">
        <v>10944</v>
      </c>
      <c r="X337" s="19" t="s">
        <v>7891</v>
      </c>
      <c r="Y337" s="19" t="s">
        <v>7891</v>
      </c>
      <c r="Z337" s="19" t="s">
        <v>7891</v>
      </c>
      <c r="AA337" s="19" t="s">
        <v>7891</v>
      </c>
      <c r="AB337" s="19" t="s">
        <v>7891</v>
      </c>
      <c r="AC337" s="19" t="s">
        <v>10945</v>
      </c>
      <c r="AD337" s="19" t="s">
        <v>7891</v>
      </c>
      <c r="AE337" s="19" t="s">
        <v>7891</v>
      </c>
      <c r="AF337" s="19" t="s">
        <v>7891</v>
      </c>
      <c r="AG337" s="19" t="s">
        <v>7891</v>
      </c>
      <c r="AH337" s="19" t="s">
        <v>7891</v>
      </c>
      <c r="AI337" s="19" t="s">
        <v>7891</v>
      </c>
      <c r="AJ337" s="19" t="s">
        <v>7891</v>
      </c>
      <c r="AK337" s="19" t="s">
        <v>7891</v>
      </c>
      <c r="AL337" s="19" t="s">
        <v>7891</v>
      </c>
      <c r="AM337" s="19" t="s">
        <v>7891</v>
      </c>
      <c r="AN337" s="19" t="s">
        <v>7891</v>
      </c>
      <c r="AO337" s="19" t="s">
        <v>7891</v>
      </c>
      <c r="AP337" s="19" t="s">
        <v>10946</v>
      </c>
      <c r="AQ337" s="19" t="s">
        <v>10947</v>
      </c>
      <c r="AR337" s="19" t="s">
        <v>7891</v>
      </c>
      <c r="AS337" s="19" t="s">
        <v>7891</v>
      </c>
      <c r="AT337" s="19" t="s">
        <v>7891</v>
      </c>
      <c r="AU337" s="19" t="s">
        <v>8536</v>
      </c>
      <c r="AV337" s="19">
        <v>2021</v>
      </c>
      <c r="AW337" s="19">
        <v>10</v>
      </c>
      <c r="AX337" s="19">
        <v>2</v>
      </c>
      <c r="AY337" s="19" t="s">
        <v>7891</v>
      </c>
      <c r="AZ337" s="19" t="s">
        <v>7891</v>
      </c>
      <c r="BA337" s="19" t="s">
        <v>7891</v>
      </c>
      <c r="BB337" s="19" t="s">
        <v>7891</v>
      </c>
      <c r="BC337" s="19">
        <v>153</v>
      </c>
      <c r="BD337" s="19">
        <v>176</v>
      </c>
      <c r="BE337" s="19" t="s">
        <v>7891</v>
      </c>
      <c r="BF337" s="19" t="s">
        <v>10948</v>
      </c>
      <c r="BG337" s="19" t="s">
        <v>7891</v>
      </c>
      <c r="BH337" s="19" t="s">
        <v>10949</v>
      </c>
      <c r="BI337" s="19" t="s">
        <v>7891</v>
      </c>
      <c r="BJ337" s="19" t="s">
        <v>7891</v>
      </c>
      <c r="BK337" s="19" t="s">
        <v>7891</v>
      </c>
      <c r="BL337" s="19" t="s">
        <v>7891</v>
      </c>
      <c r="BM337" s="19" t="s">
        <v>7891</v>
      </c>
      <c r="BN337" s="19" t="s">
        <v>7891</v>
      </c>
      <c r="BO337" s="19" t="s">
        <v>7891</v>
      </c>
      <c r="BP337" s="19" t="s">
        <v>7891</v>
      </c>
      <c r="BQ337" s="19" t="s">
        <v>7891</v>
      </c>
      <c r="BR337" s="19" t="s">
        <v>7891</v>
      </c>
      <c r="BS337" s="19" t="s">
        <v>10950</v>
      </c>
    </row>
    <row r="338" spans="1:71" s="19" customFormat="1" ht="13" x14ac:dyDescent="0.3">
      <c r="A338" s="19" t="s">
        <v>11798</v>
      </c>
      <c r="B338" s="19" t="s">
        <v>6816</v>
      </c>
      <c r="C338" s="19" t="s">
        <v>6231</v>
      </c>
      <c r="D338" s="21">
        <v>2022</v>
      </c>
      <c r="E338" s="19" t="s">
        <v>6230</v>
      </c>
      <c r="F338" s="19" t="s">
        <v>6234</v>
      </c>
      <c r="H338" s="19" t="s">
        <v>6232</v>
      </c>
      <c r="I338" s="19" t="s">
        <v>6233</v>
      </c>
      <c r="L338" s="22">
        <v>44646</v>
      </c>
      <c r="M338" s="19" t="s">
        <v>6235</v>
      </c>
      <c r="O338" s="19" t="s">
        <v>6236</v>
      </c>
    </row>
    <row r="339" spans="1:71" s="19" customFormat="1" ht="13" x14ac:dyDescent="0.3">
      <c r="A339" s="19" t="s">
        <v>11798</v>
      </c>
      <c r="B339" s="19" t="s">
        <v>11404</v>
      </c>
      <c r="C339" s="19" t="s">
        <v>8214</v>
      </c>
      <c r="D339" s="21" t="s">
        <v>7891</v>
      </c>
      <c r="E339" s="19" t="s">
        <v>8215</v>
      </c>
      <c r="F339" s="19" t="s">
        <v>8216</v>
      </c>
      <c r="G339" s="19" t="s">
        <v>12002</v>
      </c>
      <c r="V339" s="19" t="s">
        <v>7891</v>
      </c>
      <c r="W339" s="19" t="s">
        <v>8217</v>
      </c>
      <c r="X339" s="19" t="s">
        <v>7891</v>
      </c>
      <c r="Y339" s="19" t="s">
        <v>7891</v>
      </c>
      <c r="Z339" s="19" t="s">
        <v>7891</v>
      </c>
      <c r="AA339" s="19" t="s">
        <v>7891</v>
      </c>
      <c r="AB339" s="19" t="s">
        <v>7891</v>
      </c>
      <c r="AC339" s="19" t="s">
        <v>8218</v>
      </c>
      <c r="AD339" s="19" t="s">
        <v>7891</v>
      </c>
      <c r="AE339" s="19" t="s">
        <v>7891</v>
      </c>
      <c r="AF339" s="19" t="s">
        <v>7891</v>
      </c>
      <c r="AG339" s="19" t="s">
        <v>7891</v>
      </c>
      <c r="AH339" s="19" t="s">
        <v>7891</v>
      </c>
      <c r="AI339" s="19" t="s">
        <v>7891</v>
      </c>
      <c r="AJ339" s="19" t="s">
        <v>7891</v>
      </c>
      <c r="AK339" s="19" t="s">
        <v>7891</v>
      </c>
      <c r="AL339" s="19" t="s">
        <v>7891</v>
      </c>
      <c r="AM339" s="19" t="s">
        <v>7891</v>
      </c>
      <c r="AN339" s="19" t="s">
        <v>7891</v>
      </c>
      <c r="AO339" s="19" t="s">
        <v>7891</v>
      </c>
      <c r="AP339" s="19" t="s">
        <v>8219</v>
      </c>
      <c r="AQ339" s="19" t="s">
        <v>8220</v>
      </c>
      <c r="AR339" s="19" t="s">
        <v>7891</v>
      </c>
      <c r="AS339" s="19" t="s">
        <v>7891</v>
      </c>
      <c r="AT339" s="19" t="s">
        <v>7891</v>
      </c>
      <c r="AU339" s="19" t="s">
        <v>7891</v>
      </c>
      <c r="AV339" s="19" t="s">
        <v>7891</v>
      </c>
      <c r="AW339" s="19" t="s">
        <v>7891</v>
      </c>
      <c r="AX339" s="19" t="s">
        <v>7891</v>
      </c>
      <c r="AY339" s="19" t="s">
        <v>7891</v>
      </c>
      <c r="AZ339" s="19" t="s">
        <v>7891</v>
      </c>
      <c r="BA339" s="19" t="s">
        <v>7891</v>
      </c>
      <c r="BB339" s="19" t="s">
        <v>7891</v>
      </c>
      <c r="BC339" s="19" t="s">
        <v>7891</v>
      </c>
      <c r="BD339" s="19" t="s">
        <v>7891</v>
      </c>
      <c r="BE339" s="19" t="s">
        <v>7891</v>
      </c>
      <c r="BF339" s="19" t="s">
        <v>8221</v>
      </c>
      <c r="BG339" s="19" t="s">
        <v>7891</v>
      </c>
      <c r="BH339" s="19" t="s">
        <v>8197</v>
      </c>
      <c r="BI339" s="19" t="s">
        <v>7891</v>
      </c>
      <c r="BJ339" s="19" t="s">
        <v>7891</v>
      </c>
      <c r="BK339" s="19" t="s">
        <v>7891</v>
      </c>
      <c r="BL339" s="19" t="s">
        <v>7891</v>
      </c>
      <c r="BM339" s="19" t="s">
        <v>7891</v>
      </c>
      <c r="BN339" s="19" t="s">
        <v>7891</v>
      </c>
      <c r="BO339" s="19" t="s">
        <v>7891</v>
      </c>
      <c r="BP339" s="19" t="s">
        <v>7891</v>
      </c>
      <c r="BQ339" s="19" t="s">
        <v>7891</v>
      </c>
      <c r="BR339" s="19" t="s">
        <v>7891</v>
      </c>
      <c r="BS339" s="19" t="s">
        <v>8222</v>
      </c>
    </row>
    <row r="340" spans="1:71" s="19" customFormat="1" ht="13" x14ac:dyDescent="0.3">
      <c r="A340" s="19" t="s">
        <v>11798</v>
      </c>
      <c r="B340" s="19" t="s">
        <v>4086</v>
      </c>
      <c r="C340" s="19" t="s">
        <v>3430</v>
      </c>
      <c r="D340" s="21">
        <v>2021</v>
      </c>
      <c r="E340" s="19" t="s">
        <v>3429</v>
      </c>
      <c r="F340" s="19" t="s">
        <v>2451</v>
      </c>
      <c r="G340" s="19" t="s">
        <v>3434</v>
      </c>
      <c r="H340" s="19" t="str">
        <f>"00223956"</f>
        <v>00223956</v>
      </c>
      <c r="J340" s="19" t="str">
        <f>"20210501"</f>
        <v>20210501</v>
      </c>
      <c r="K340" s="19">
        <v>137</v>
      </c>
      <c r="M340" s="19">
        <v>437</v>
      </c>
      <c r="N340" s="19">
        <v>7</v>
      </c>
      <c r="O340" s="19" t="s">
        <v>3431</v>
      </c>
      <c r="P340" s="19" t="s">
        <v>3432</v>
      </c>
      <c r="Q340" s="19" t="s">
        <v>2124</v>
      </c>
      <c r="R340" s="19" t="s">
        <v>1495</v>
      </c>
      <c r="S340" s="19" t="s">
        <v>3433</v>
      </c>
      <c r="U340" s="19" t="s">
        <v>3434</v>
      </c>
      <c r="V340" s="19" t="s">
        <v>3435</v>
      </c>
    </row>
    <row r="341" spans="1:71" s="19" customFormat="1" ht="13" x14ac:dyDescent="0.3">
      <c r="A341" s="19" t="s">
        <v>11798</v>
      </c>
      <c r="B341" s="19" t="s">
        <v>11404</v>
      </c>
      <c r="C341" s="19" t="s">
        <v>8103</v>
      </c>
      <c r="D341" s="21" t="s">
        <v>7891</v>
      </c>
      <c r="E341" s="19" t="s">
        <v>8104</v>
      </c>
      <c r="F341" s="19" t="s">
        <v>8105</v>
      </c>
      <c r="G341" s="19" t="s">
        <v>12003</v>
      </c>
      <c r="V341" s="19" t="s">
        <v>7891</v>
      </c>
      <c r="W341" s="19" t="s">
        <v>8106</v>
      </c>
      <c r="X341" s="19" t="s">
        <v>7891</v>
      </c>
      <c r="Y341" s="19" t="s">
        <v>7891</v>
      </c>
      <c r="Z341" s="19" t="s">
        <v>7891</v>
      </c>
      <c r="AA341" s="19" t="s">
        <v>7891</v>
      </c>
      <c r="AB341" s="19" t="s">
        <v>7891</v>
      </c>
      <c r="AC341" s="19" t="s">
        <v>7891</v>
      </c>
      <c r="AD341" s="19" t="s">
        <v>7891</v>
      </c>
      <c r="AE341" s="19" t="s">
        <v>7891</v>
      </c>
      <c r="AF341" s="19" t="s">
        <v>7891</v>
      </c>
      <c r="AG341" s="19" t="s">
        <v>7891</v>
      </c>
      <c r="AH341" s="19" t="s">
        <v>7891</v>
      </c>
      <c r="AI341" s="19" t="s">
        <v>7891</v>
      </c>
      <c r="AJ341" s="19" t="s">
        <v>7891</v>
      </c>
      <c r="AK341" s="19" t="s">
        <v>7891</v>
      </c>
      <c r="AL341" s="19" t="s">
        <v>7891</v>
      </c>
      <c r="AM341" s="19" t="s">
        <v>7891</v>
      </c>
      <c r="AN341" s="19" t="s">
        <v>7891</v>
      </c>
      <c r="AO341" s="19" t="s">
        <v>7891</v>
      </c>
      <c r="AP341" s="19" t="s">
        <v>8107</v>
      </c>
      <c r="AQ341" s="19" t="s">
        <v>8108</v>
      </c>
      <c r="AR341" s="19" t="s">
        <v>7891</v>
      </c>
      <c r="AS341" s="19" t="s">
        <v>7891</v>
      </c>
      <c r="AT341" s="19" t="s">
        <v>7891</v>
      </c>
      <c r="AU341" s="19" t="s">
        <v>7891</v>
      </c>
      <c r="AV341" s="19" t="s">
        <v>7891</v>
      </c>
      <c r="AW341" s="19" t="s">
        <v>7891</v>
      </c>
      <c r="AX341" s="19" t="s">
        <v>7891</v>
      </c>
      <c r="AY341" s="19" t="s">
        <v>7891</v>
      </c>
      <c r="AZ341" s="19" t="s">
        <v>7891</v>
      </c>
      <c r="BA341" s="19" t="s">
        <v>7891</v>
      </c>
      <c r="BB341" s="19" t="s">
        <v>7891</v>
      </c>
      <c r="BC341" s="19" t="s">
        <v>7891</v>
      </c>
      <c r="BD341" s="19" t="s">
        <v>7891</v>
      </c>
      <c r="BE341" s="19" t="s">
        <v>7891</v>
      </c>
      <c r="BF341" s="19" t="s">
        <v>8109</v>
      </c>
      <c r="BG341" s="19" t="s">
        <v>7891</v>
      </c>
      <c r="BH341" s="19" t="s">
        <v>7975</v>
      </c>
      <c r="BI341" s="19" t="s">
        <v>7891</v>
      </c>
      <c r="BJ341" s="19" t="s">
        <v>7891</v>
      </c>
      <c r="BK341" s="19" t="s">
        <v>7891</v>
      </c>
      <c r="BL341" s="19" t="s">
        <v>7891</v>
      </c>
      <c r="BM341" s="19" t="s">
        <v>7891</v>
      </c>
      <c r="BN341" s="19" t="s">
        <v>7891</v>
      </c>
      <c r="BO341" s="19" t="s">
        <v>7891</v>
      </c>
      <c r="BP341" s="19" t="s">
        <v>7891</v>
      </c>
      <c r="BQ341" s="19" t="s">
        <v>7891</v>
      </c>
      <c r="BR341" s="19" t="s">
        <v>7891</v>
      </c>
      <c r="BS341" s="19" t="s">
        <v>8110</v>
      </c>
    </row>
    <row r="342" spans="1:71" s="19" customFormat="1" ht="13" x14ac:dyDescent="0.3">
      <c r="A342" s="19" t="s">
        <v>11798</v>
      </c>
      <c r="B342" s="19" t="s">
        <v>7505</v>
      </c>
      <c r="C342" s="19" t="s">
        <v>7489</v>
      </c>
      <c r="D342" s="21">
        <v>2021</v>
      </c>
      <c r="E342" s="19" t="s">
        <v>7490</v>
      </c>
      <c r="F342" s="19" t="s">
        <v>7491</v>
      </c>
      <c r="H342" s="19">
        <v>13</v>
      </c>
      <c r="I342" s="19">
        <v>1</v>
      </c>
      <c r="O342" s="19" t="s">
        <v>7492</v>
      </c>
      <c r="P342" s="19" t="s">
        <v>7493</v>
      </c>
      <c r="Q342" s="19" t="s">
        <v>467</v>
      </c>
      <c r="R342" s="19" t="s">
        <v>7218</v>
      </c>
      <c r="S342" s="19" t="s">
        <v>7385</v>
      </c>
      <c r="T342" s="19" t="s">
        <v>7219</v>
      </c>
      <c r="U342" s="19" t="s">
        <v>7494</v>
      </c>
    </row>
    <row r="343" spans="1:71" s="19" customFormat="1" ht="13" x14ac:dyDescent="0.3">
      <c r="A343" s="19" t="s">
        <v>11798</v>
      </c>
      <c r="B343" s="19" t="s">
        <v>3856</v>
      </c>
      <c r="C343" s="19" t="s">
        <v>2940</v>
      </c>
      <c r="D343" s="21">
        <v>2022</v>
      </c>
      <c r="E343" s="19" t="s">
        <v>2939</v>
      </c>
      <c r="F343" s="19" t="s">
        <v>2338</v>
      </c>
      <c r="G343" s="19" t="s">
        <v>2943</v>
      </c>
      <c r="H343" s="19" t="str">
        <f>"10461310"</f>
        <v>10461310</v>
      </c>
      <c r="J343" s="19" t="str">
        <f>"20220331"</f>
        <v>20220331</v>
      </c>
      <c r="O343" s="19" t="s">
        <v>2941</v>
      </c>
      <c r="P343" s="19" t="s">
        <v>2942</v>
      </c>
      <c r="Q343" s="19" t="s">
        <v>2108</v>
      </c>
      <c r="R343" s="19" t="s">
        <v>2054</v>
      </c>
      <c r="S343" s="19" t="s">
        <v>2055</v>
      </c>
      <c r="U343" s="19" t="s">
        <v>2943</v>
      </c>
      <c r="V343" s="19" t="s">
        <v>2944</v>
      </c>
    </row>
    <row r="344" spans="1:71" s="19" customFormat="1" ht="13" x14ac:dyDescent="0.3">
      <c r="A344" s="19" t="s">
        <v>11798</v>
      </c>
      <c r="B344" s="19" t="s">
        <v>7505</v>
      </c>
      <c r="C344" s="19" t="s">
        <v>7403</v>
      </c>
      <c r="D344" s="21">
        <v>2021</v>
      </c>
      <c r="E344" s="19" t="s">
        <v>4971</v>
      </c>
      <c r="F344" s="19" t="s">
        <v>7404</v>
      </c>
      <c r="H344" s="19">
        <v>12</v>
      </c>
      <c r="I344" s="19">
        <v>1</v>
      </c>
      <c r="J344" s="19">
        <v>164</v>
      </c>
      <c r="N344" s="19">
        <v>9</v>
      </c>
      <c r="O344" s="19" t="s">
        <v>4977</v>
      </c>
      <c r="P344" s="19" t="s">
        <v>7405</v>
      </c>
      <c r="Q344" s="19" t="s">
        <v>467</v>
      </c>
      <c r="R344" s="19" t="s">
        <v>7218</v>
      </c>
      <c r="S344" s="19" t="s">
        <v>7266</v>
      </c>
      <c r="T344" s="19" t="s">
        <v>7219</v>
      </c>
      <c r="U344" s="19" t="s">
        <v>7406</v>
      </c>
    </row>
    <row r="345" spans="1:71" s="19" customFormat="1" ht="13" x14ac:dyDescent="0.3">
      <c r="A345" s="19" t="s">
        <v>11798</v>
      </c>
      <c r="B345" s="19" t="s">
        <v>2016</v>
      </c>
      <c r="C345" s="19" t="s">
        <v>1980</v>
      </c>
      <c r="D345" s="20">
        <v>2022</v>
      </c>
      <c r="E345" s="19" t="s">
        <v>1979</v>
      </c>
      <c r="F345" s="19" t="s">
        <v>1264</v>
      </c>
      <c r="G345" s="19" t="s">
        <v>1983</v>
      </c>
      <c r="H345" s="19" t="str">
        <f>"01907409"</f>
        <v>01907409</v>
      </c>
      <c r="J345" s="19" t="str">
        <f>"Feb2022"</f>
        <v>Feb2022</v>
      </c>
      <c r="K345" s="19">
        <v>133</v>
      </c>
      <c r="N345" s="19">
        <v>1</v>
      </c>
      <c r="O345" s="19">
        <v>154735986</v>
      </c>
      <c r="P345" s="19" t="s">
        <v>1981</v>
      </c>
      <c r="Q345" s="19" t="s">
        <v>489</v>
      </c>
      <c r="R345" s="19" t="s">
        <v>442</v>
      </c>
      <c r="S345" s="19" t="s">
        <v>1982</v>
      </c>
      <c r="V345" s="19" t="s">
        <v>1984</v>
      </c>
    </row>
    <row r="346" spans="1:71" s="19" customFormat="1" ht="13" x14ac:dyDescent="0.3">
      <c r="A346" s="19" t="s">
        <v>11798</v>
      </c>
      <c r="B346" s="19" t="s">
        <v>4086</v>
      </c>
      <c r="C346" s="19" t="s">
        <v>1980</v>
      </c>
      <c r="D346" s="21">
        <v>2021</v>
      </c>
      <c r="E346" s="19" t="s">
        <v>2914</v>
      </c>
      <c r="F346" s="19" t="s">
        <v>2915</v>
      </c>
      <c r="G346" s="19" t="s">
        <v>2919</v>
      </c>
      <c r="H346" s="19" t="str">
        <f>"01452134"</f>
        <v>01452134</v>
      </c>
      <c r="J346" s="19" t="str">
        <f>"20210701"</f>
        <v>20210701</v>
      </c>
      <c r="K346" s="19">
        <v>117</v>
      </c>
      <c r="O346" s="19" t="s">
        <v>2916</v>
      </c>
      <c r="P346" s="19" t="s">
        <v>2917</v>
      </c>
      <c r="Q346" s="19" t="s">
        <v>2124</v>
      </c>
      <c r="R346" s="19" t="s">
        <v>1495</v>
      </c>
      <c r="S346" s="19" t="s">
        <v>2918</v>
      </c>
      <c r="U346" s="19" t="s">
        <v>2919</v>
      </c>
      <c r="V346" s="19" t="s">
        <v>2920</v>
      </c>
    </row>
    <row r="347" spans="1:71" s="19" customFormat="1" ht="13" x14ac:dyDescent="0.3">
      <c r="A347" s="19" t="s">
        <v>11798</v>
      </c>
      <c r="B347" s="19" t="s">
        <v>1827</v>
      </c>
      <c r="C347" s="19" t="s">
        <v>674</v>
      </c>
      <c r="D347" s="20">
        <v>2021</v>
      </c>
      <c r="E347" s="19" t="s">
        <v>673</v>
      </c>
      <c r="F347" s="19" t="s">
        <v>675</v>
      </c>
      <c r="J347" s="19" t="str">
        <f>"Summer2021"</f>
        <v>Summer2021</v>
      </c>
      <c r="L347" s="19">
        <v>68</v>
      </c>
      <c r="M347" s="19">
        <v>14</v>
      </c>
      <c r="N347" s="19">
        <v>2</v>
      </c>
      <c r="O347" s="19">
        <v>152172112</v>
      </c>
      <c r="Q347" s="19" t="s">
        <v>676</v>
      </c>
      <c r="R347" s="19" t="s">
        <v>677</v>
      </c>
      <c r="S347" s="19" t="s">
        <v>678</v>
      </c>
      <c r="V347" s="19" t="s">
        <v>679</v>
      </c>
    </row>
    <row r="348" spans="1:71" s="19" customFormat="1" ht="13" x14ac:dyDescent="0.3">
      <c r="A348" s="19" t="s">
        <v>11798</v>
      </c>
      <c r="B348" s="19" t="s">
        <v>3856</v>
      </c>
      <c r="C348" s="19" t="s">
        <v>2641</v>
      </c>
      <c r="D348" s="21">
        <v>2021</v>
      </c>
      <c r="E348" s="19" t="s">
        <v>2640</v>
      </c>
      <c r="F348" s="19" t="s">
        <v>2642</v>
      </c>
      <c r="G348" s="19" t="s">
        <v>2647</v>
      </c>
      <c r="H348" s="19" t="str">
        <f>"19326203"</f>
        <v>19326203</v>
      </c>
      <c r="J348" s="19" t="str">
        <f>"20210122"</f>
        <v>20210122</v>
      </c>
      <c r="K348" s="19">
        <v>16</v>
      </c>
      <c r="L348" s="19">
        <v>1</v>
      </c>
      <c r="O348" s="19" t="s">
        <v>2643</v>
      </c>
      <c r="P348" s="19" t="s">
        <v>2644</v>
      </c>
      <c r="Q348" s="19" t="s">
        <v>2645</v>
      </c>
      <c r="R348" s="19" t="s">
        <v>1495</v>
      </c>
      <c r="S348" s="19" t="s">
        <v>2646</v>
      </c>
      <c r="U348" s="19" t="s">
        <v>2647</v>
      </c>
      <c r="V348" s="19" t="s">
        <v>2648</v>
      </c>
    </row>
    <row r="349" spans="1:71" s="19" customFormat="1" ht="13" x14ac:dyDescent="0.3">
      <c r="A349" s="19" t="s">
        <v>11798</v>
      </c>
      <c r="B349" s="19" t="s">
        <v>11407</v>
      </c>
      <c r="C349" s="19" t="s">
        <v>11536</v>
      </c>
      <c r="D349" s="21" t="s">
        <v>7891</v>
      </c>
      <c r="E349" s="19" t="s">
        <v>11537</v>
      </c>
      <c r="F349" s="19" t="s">
        <v>9208</v>
      </c>
      <c r="G349" s="26" t="s">
        <v>12004</v>
      </c>
      <c r="V349" s="19" t="s">
        <v>7891</v>
      </c>
      <c r="W349" s="19" t="s">
        <v>11538</v>
      </c>
      <c r="X349" s="19" t="s">
        <v>7891</v>
      </c>
      <c r="Y349" s="19" t="s">
        <v>7891</v>
      </c>
      <c r="Z349" s="19" t="s">
        <v>7891</v>
      </c>
      <c r="AA349" s="19" t="s">
        <v>7891</v>
      </c>
      <c r="AB349" s="19" t="s">
        <v>7891</v>
      </c>
      <c r="AC349" s="19" t="s">
        <v>7891</v>
      </c>
      <c r="AD349" s="19" t="s">
        <v>7891</v>
      </c>
      <c r="AE349" s="19" t="s">
        <v>7891</v>
      </c>
      <c r="AF349" s="19" t="s">
        <v>7891</v>
      </c>
      <c r="AG349" s="19" t="s">
        <v>7891</v>
      </c>
      <c r="AH349" s="19" t="s">
        <v>7891</v>
      </c>
      <c r="AI349" s="19" t="s">
        <v>7891</v>
      </c>
      <c r="AJ349" s="19" t="s">
        <v>7891</v>
      </c>
      <c r="AK349" s="19" t="s">
        <v>7891</v>
      </c>
      <c r="AL349" s="19" t="s">
        <v>7891</v>
      </c>
      <c r="AM349" s="19" t="s">
        <v>7891</v>
      </c>
      <c r="AN349" s="19" t="s">
        <v>7891</v>
      </c>
      <c r="AO349" s="19" t="s">
        <v>7891</v>
      </c>
      <c r="AP349" s="19" t="s">
        <v>9210</v>
      </c>
      <c r="AQ349" s="19" t="s">
        <v>7891</v>
      </c>
      <c r="AR349" s="19" t="s">
        <v>7891</v>
      </c>
      <c r="AS349" s="19" t="s">
        <v>7891</v>
      </c>
      <c r="AT349" s="19" t="s">
        <v>7891</v>
      </c>
      <c r="AU349" s="19" t="s">
        <v>11539</v>
      </c>
      <c r="AV349" s="19">
        <v>2021</v>
      </c>
      <c r="AW349" s="19">
        <v>11</v>
      </c>
      <c r="AX349" s="19" t="s">
        <v>7891</v>
      </c>
      <c r="AY349" s="19" t="s">
        <v>7891</v>
      </c>
      <c r="AZ349" s="19" t="s">
        <v>7891</v>
      </c>
      <c r="BA349" s="19" t="s">
        <v>7891</v>
      </c>
      <c r="BB349" s="19" t="s">
        <v>7891</v>
      </c>
      <c r="BC349" s="19" t="s">
        <v>7891</v>
      </c>
      <c r="BD349" s="19" t="s">
        <v>7891</v>
      </c>
      <c r="BE349" s="19">
        <v>612424</v>
      </c>
      <c r="BF349" s="19" t="s">
        <v>11540</v>
      </c>
      <c r="BG349" s="19" t="s">
        <v>7891</v>
      </c>
      <c r="BH349" s="19" t="s">
        <v>7891</v>
      </c>
      <c r="BI349" s="19" t="s">
        <v>7891</v>
      </c>
      <c r="BJ349" s="19" t="s">
        <v>7891</v>
      </c>
      <c r="BK349" s="19" t="s">
        <v>7891</v>
      </c>
      <c r="BL349" s="19" t="s">
        <v>7891</v>
      </c>
      <c r="BM349" s="19" t="s">
        <v>7891</v>
      </c>
      <c r="BN349" s="19">
        <v>33488479</v>
      </c>
      <c r="BO349" s="19" t="s">
        <v>7891</v>
      </c>
      <c r="BP349" s="19" t="s">
        <v>7891</v>
      </c>
      <c r="BQ349" s="19" t="s">
        <v>7891</v>
      </c>
      <c r="BR349" s="19" t="s">
        <v>7891</v>
      </c>
      <c r="BS349" s="19" t="s">
        <v>11541</v>
      </c>
    </row>
    <row r="350" spans="1:71" s="19" customFormat="1" ht="13" x14ac:dyDescent="0.3">
      <c r="A350" s="19" t="s">
        <v>11798</v>
      </c>
      <c r="B350" s="19" t="s">
        <v>11404</v>
      </c>
      <c r="C350" s="19" t="s">
        <v>11122</v>
      </c>
      <c r="D350" s="21" t="s">
        <v>7891</v>
      </c>
      <c r="E350" s="19" t="s">
        <v>11123</v>
      </c>
      <c r="F350" s="19" t="s">
        <v>11124</v>
      </c>
      <c r="G350" s="26" t="s">
        <v>12005</v>
      </c>
      <c r="V350" s="19" t="s">
        <v>7891</v>
      </c>
      <c r="W350" s="19" t="s">
        <v>11125</v>
      </c>
      <c r="X350" s="19" t="s">
        <v>7891</v>
      </c>
      <c r="Y350" s="19" t="s">
        <v>7891</v>
      </c>
      <c r="Z350" s="19" t="s">
        <v>7891</v>
      </c>
      <c r="AA350" s="19" t="s">
        <v>7891</v>
      </c>
      <c r="AB350" s="19" t="s">
        <v>7891</v>
      </c>
      <c r="AC350" s="19" t="s">
        <v>11126</v>
      </c>
      <c r="AD350" s="19" t="s">
        <v>7891</v>
      </c>
      <c r="AE350" s="19" t="s">
        <v>7891</v>
      </c>
      <c r="AF350" s="19" t="s">
        <v>7891</v>
      </c>
      <c r="AG350" s="19" t="s">
        <v>7891</v>
      </c>
      <c r="AH350" s="19" t="s">
        <v>7891</v>
      </c>
      <c r="AI350" s="19" t="s">
        <v>7891</v>
      </c>
      <c r="AJ350" s="19" t="s">
        <v>7891</v>
      </c>
      <c r="AK350" s="19" t="s">
        <v>7891</v>
      </c>
      <c r="AL350" s="19" t="s">
        <v>7891</v>
      </c>
      <c r="AM350" s="19" t="s">
        <v>7891</v>
      </c>
      <c r="AN350" s="19" t="s">
        <v>7891</v>
      </c>
      <c r="AO350" s="19" t="s">
        <v>7891</v>
      </c>
      <c r="AP350" s="19" t="s">
        <v>11127</v>
      </c>
      <c r="AQ350" s="19" t="s">
        <v>11128</v>
      </c>
      <c r="AR350" s="19" t="s">
        <v>7891</v>
      </c>
      <c r="AS350" s="19" t="s">
        <v>7891</v>
      </c>
      <c r="AT350" s="19" t="s">
        <v>7891</v>
      </c>
      <c r="AU350" s="19" t="s">
        <v>9082</v>
      </c>
      <c r="AV350" s="19">
        <v>2020</v>
      </c>
      <c r="AW350" s="19">
        <v>143</v>
      </c>
      <c r="AX350" s="19" t="s">
        <v>7891</v>
      </c>
      <c r="AY350" s="19" t="s">
        <v>7891</v>
      </c>
      <c r="AZ350" s="19" t="s">
        <v>7891</v>
      </c>
      <c r="BA350" s="19" t="s">
        <v>7891</v>
      </c>
      <c r="BB350" s="19" t="s">
        <v>7891</v>
      </c>
      <c r="BC350" s="19" t="s">
        <v>7891</v>
      </c>
      <c r="BD350" s="19" t="s">
        <v>7891</v>
      </c>
      <c r="BE350" s="19">
        <v>105982</v>
      </c>
      <c r="BF350" s="19" t="s">
        <v>11129</v>
      </c>
      <c r="BG350" s="19" t="s">
        <v>7891</v>
      </c>
      <c r="BH350" s="19" t="s">
        <v>7891</v>
      </c>
      <c r="BI350" s="19" t="s">
        <v>7891</v>
      </c>
      <c r="BJ350" s="19" t="s">
        <v>7891</v>
      </c>
      <c r="BK350" s="19" t="s">
        <v>7891</v>
      </c>
      <c r="BL350" s="19" t="s">
        <v>7891</v>
      </c>
      <c r="BM350" s="19" t="s">
        <v>7891</v>
      </c>
      <c r="BN350" s="19">
        <v>32712421</v>
      </c>
      <c r="BO350" s="19" t="s">
        <v>7891</v>
      </c>
      <c r="BP350" s="19" t="s">
        <v>7891</v>
      </c>
      <c r="BQ350" s="19" t="s">
        <v>7891</v>
      </c>
      <c r="BR350" s="19" t="s">
        <v>7891</v>
      </c>
      <c r="BS350" s="19" t="s">
        <v>11130</v>
      </c>
    </row>
    <row r="351" spans="1:71" s="19" customFormat="1" ht="13" x14ac:dyDescent="0.3">
      <c r="A351" s="19" t="s">
        <v>11798</v>
      </c>
      <c r="B351" s="19" t="s">
        <v>11408</v>
      </c>
      <c r="C351" s="19" t="s">
        <v>8594</v>
      </c>
      <c r="D351" s="21" t="s">
        <v>7891</v>
      </c>
      <c r="E351" s="19" t="s">
        <v>7550</v>
      </c>
      <c r="F351" s="19" t="s">
        <v>8595</v>
      </c>
      <c r="G351" s="19" t="s">
        <v>12006</v>
      </c>
      <c r="V351" s="19" t="s">
        <v>7891</v>
      </c>
      <c r="W351" s="19" t="s">
        <v>8596</v>
      </c>
      <c r="X351" s="19" t="s">
        <v>7891</v>
      </c>
      <c r="Y351" s="19" t="s">
        <v>7891</v>
      </c>
      <c r="Z351" s="19" t="s">
        <v>7891</v>
      </c>
      <c r="AA351" s="19" t="s">
        <v>7891</v>
      </c>
      <c r="AB351" s="19" t="s">
        <v>8597</v>
      </c>
      <c r="AC351" s="19" t="s">
        <v>8598</v>
      </c>
      <c r="AD351" s="19" t="s">
        <v>7891</v>
      </c>
      <c r="AE351" s="19" t="s">
        <v>7891</v>
      </c>
      <c r="AF351" s="19" t="s">
        <v>7891</v>
      </c>
      <c r="AG351" s="19" t="s">
        <v>7891</v>
      </c>
      <c r="AH351" s="19" t="s">
        <v>7891</v>
      </c>
      <c r="AI351" s="19" t="s">
        <v>7891</v>
      </c>
      <c r="AJ351" s="19" t="s">
        <v>7891</v>
      </c>
      <c r="AK351" s="19" t="s">
        <v>7891</v>
      </c>
      <c r="AL351" s="19" t="s">
        <v>7891</v>
      </c>
      <c r="AM351" s="19" t="s">
        <v>7891</v>
      </c>
      <c r="AN351" s="19" t="s">
        <v>7891</v>
      </c>
      <c r="AO351" s="19" t="s">
        <v>7891</v>
      </c>
      <c r="AP351" s="19" t="s">
        <v>8599</v>
      </c>
      <c r="AQ351" s="19" t="s">
        <v>8600</v>
      </c>
      <c r="AR351" s="19" t="s">
        <v>8601</v>
      </c>
      <c r="AS351" s="19" t="s">
        <v>7891</v>
      </c>
      <c r="AT351" s="19" t="s">
        <v>7891</v>
      </c>
      <c r="AU351" s="19" t="s">
        <v>7891</v>
      </c>
      <c r="AV351" s="19">
        <v>2022</v>
      </c>
      <c r="AW351" s="19">
        <v>336</v>
      </c>
      <c r="AX351" s="19" t="s">
        <v>7891</v>
      </c>
      <c r="AY351" s="19" t="s">
        <v>7891</v>
      </c>
      <c r="AZ351" s="19" t="s">
        <v>7891</v>
      </c>
      <c r="BA351" s="19" t="s">
        <v>7891</v>
      </c>
      <c r="BB351" s="19" t="s">
        <v>7891</v>
      </c>
      <c r="BC351" s="19">
        <v>711</v>
      </c>
      <c r="BD351" s="19">
        <v>720</v>
      </c>
      <c r="BE351" s="19" t="s">
        <v>7891</v>
      </c>
      <c r="BF351" s="19" t="s">
        <v>7552</v>
      </c>
      <c r="BG351" s="19" t="s">
        <v>7891</v>
      </c>
      <c r="BH351" s="19" t="s">
        <v>7891</v>
      </c>
      <c r="BI351" s="19" t="s">
        <v>7891</v>
      </c>
      <c r="BJ351" s="19" t="s">
        <v>7891</v>
      </c>
      <c r="BK351" s="19" t="s">
        <v>7891</v>
      </c>
      <c r="BL351" s="19" t="s">
        <v>7891</v>
      </c>
      <c r="BM351" s="19" t="s">
        <v>7891</v>
      </c>
      <c r="BN351" s="19" t="s">
        <v>7891</v>
      </c>
      <c r="BO351" s="19" t="s">
        <v>7891</v>
      </c>
      <c r="BP351" s="19" t="s">
        <v>7891</v>
      </c>
      <c r="BQ351" s="19" t="s">
        <v>7891</v>
      </c>
      <c r="BR351" s="19" t="s">
        <v>7891</v>
      </c>
      <c r="BS351" s="19" t="s">
        <v>8602</v>
      </c>
    </row>
    <row r="352" spans="1:71" s="19" customFormat="1" ht="13" x14ac:dyDescent="0.3">
      <c r="A352" s="19" t="s">
        <v>11798</v>
      </c>
      <c r="B352" s="19" t="s">
        <v>6816</v>
      </c>
      <c r="C352" s="19" t="s">
        <v>6425</v>
      </c>
      <c r="D352" s="21">
        <v>2022</v>
      </c>
      <c r="E352" s="19" t="s">
        <v>6424</v>
      </c>
      <c r="F352" s="19" t="s">
        <v>4335</v>
      </c>
      <c r="G352" s="19" t="s">
        <v>12020</v>
      </c>
      <c r="H352" s="19" t="s">
        <v>6426</v>
      </c>
      <c r="I352" s="19" t="s">
        <v>6427</v>
      </c>
      <c r="L352" s="22">
        <v>44625</v>
      </c>
      <c r="O352" s="19" t="s">
        <v>6428</v>
      </c>
    </row>
    <row r="353" spans="1:71" s="19" customFormat="1" ht="13" x14ac:dyDescent="0.3">
      <c r="A353" s="19" t="s">
        <v>11798</v>
      </c>
      <c r="B353" s="19" t="s">
        <v>11404</v>
      </c>
      <c r="C353" s="19" t="s">
        <v>9139</v>
      </c>
      <c r="D353" s="21" t="s">
        <v>7891</v>
      </c>
      <c r="E353" s="19" t="s">
        <v>5212</v>
      </c>
      <c r="F353" s="19" t="s">
        <v>9140</v>
      </c>
      <c r="G353" s="26" t="s">
        <v>12019</v>
      </c>
      <c r="V353" s="19" t="s">
        <v>7891</v>
      </c>
      <c r="W353" s="19" t="s">
        <v>9141</v>
      </c>
      <c r="X353" s="19" t="s">
        <v>7891</v>
      </c>
      <c r="Y353" s="19" t="s">
        <v>7891</v>
      </c>
      <c r="Z353" s="19" t="s">
        <v>7891</v>
      </c>
      <c r="AA353" s="19" t="s">
        <v>7891</v>
      </c>
      <c r="AB353" s="19" t="s">
        <v>9142</v>
      </c>
      <c r="AC353" s="19" t="s">
        <v>9143</v>
      </c>
      <c r="AD353" s="19" t="s">
        <v>7891</v>
      </c>
      <c r="AE353" s="19" t="s">
        <v>7891</v>
      </c>
      <c r="AF353" s="19" t="s">
        <v>7891</v>
      </c>
      <c r="AG353" s="19" t="s">
        <v>7891</v>
      </c>
      <c r="AH353" s="19" t="s">
        <v>7891</v>
      </c>
      <c r="AI353" s="19" t="s">
        <v>7891</v>
      </c>
      <c r="AJ353" s="19" t="s">
        <v>7891</v>
      </c>
      <c r="AK353" s="19" t="s">
        <v>7891</v>
      </c>
      <c r="AL353" s="19" t="s">
        <v>7891</v>
      </c>
      <c r="AM353" s="19" t="s">
        <v>7891</v>
      </c>
      <c r="AN353" s="19" t="s">
        <v>7891</v>
      </c>
      <c r="AO353" s="19" t="s">
        <v>7891</v>
      </c>
      <c r="AP353" s="19" t="s">
        <v>9144</v>
      </c>
      <c r="AQ353" s="19" t="s">
        <v>7891</v>
      </c>
      <c r="AR353" s="19" t="s">
        <v>7891</v>
      </c>
      <c r="AS353" s="19" t="s">
        <v>7891</v>
      </c>
      <c r="AT353" s="19" t="s">
        <v>7891</v>
      </c>
      <c r="AU353" s="19" t="s">
        <v>9082</v>
      </c>
      <c r="AV353" s="19">
        <v>2021</v>
      </c>
      <c r="AW353" s="19">
        <v>10</v>
      </c>
      <c r="AX353" s="19">
        <v>20</v>
      </c>
      <c r="AY353" s="19" t="s">
        <v>7891</v>
      </c>
      <c r="AZ353" s="19" t="s">
        <v>7891</v>
      </c>
      <c r="BA353" s="19" t="s">
        <v>7891</v>
      </c>
      <c r="BB353" s="19" t="s">
        <v>7891</v>
      </c>
      <c r="BC353" s="19">
        <v>7339</v>
      </c>
      <c r="BD353" s="19">
        <v>7346</v>
      </c>
      <c r="BE353" s="19" t="s">
        <v>7891</v>
      </c>
      <c r="BF353" s="19" t="s">
        <v>5218</v>
      </c>
      <c r="BG353" s="19" t="s">
        <v>7891</v>
      </c>
      <c r="BH353" s="19" t="s">
        <v>9145</v>
      </c>
      <c r="BI353" s="19" t="s">
        <v>7891</v>
      </c>
      <c r="BJ353" s="19" t="s">
        <v>7891</v>
      </c>
      <c r="BK353" s="19" t="s">
        <v>7891</v>
      </c>
      <c r="BL353" s="19" t="s">
        <v>7891</v>
      </c>
      <c r="BM353" s="19" t="s">
        <v>7891</v>
      </c>
      <c r="BN353" s="19">
        <v>34586755</v>
      </c>
      <c r="BO353" s="19" t="s">
        <v>7891</v>
      </c>
      <c r="BP353" s="19" t="s">
        <v>7891</v>
      </c>
      <c r="BQ353" s="19" t="s">
        <v>7891</v>
      </c>
      <c r="BR353" s="19" t="s">
        <v>7891</v>
      </c>
      <c r="BS353" s="19" t="s">
        <v>9146</v>
      </c>
    </row>
    <row r="354" spans="1:71" s="19" customFormat="1" ht="13" x14ac:dyDescent="0.3">
      <c r="A354" s="19" t="s">
        <v>11798</v>
      </c>
      <c r="B354" s="19" t="s">
        <v>1970</v>
      </c>
      <c r="C354" s="19" t="s">
        <v>1931</v>
      </c>
      <c r="D354" s="20">
        <v>2022</v>
      </c>
      <c r="E354" s="19" t="s">
        <v>1930</v>
      </c>
      <c r="F354" s="19" t="s">
        <v>937</v>
      </c>
      <c r="G354" s="19" t="s">
        <v>1935</v>
      </c>
      <c r="H354" s="19" t="str">
        <f>"17413842"</f>
        <v>17413842</v>
      </c>
      <c r="J354" s="19" t="str">
        <f>"Mar2022"</f>
        <v>Mar2022</v>
      </c>
      <c r="K354" s="19">
        <v>44</v>
      </c>
      <c r="L354" s="19">
        <v>1</v>
      </c>
      <c r="M354" s="19" t="s">
        <v>1932</v>
      </c>
      <c r="N354" s="19">
        <v>7</v>
      </c>
      <c r="O354" s="19">
        <v>155649316</v>
      </c>
      <c r="P354" s="19" t="s">
        <v>1933</v>
      </c>
      <c r="Q354" s="19" t="s">
        <v>810</v>
      </c>
      <c r="R354" s="19" t="s">
        <v>442</v>
      </c>
      <c r="S354" s="19" t="s">
        <v>1934</v>
      </c>
      <c r="V354" s="19" t="s">
        <v>1936</v>
      </c>
    </row>
    <row r="355" spans="1:71" s="19" customFormat="1" ht="13" x14ac:dyDescent="0.3">
      <c r="A355" s="19" t="s">
        <v>11798</v>
      </c>
      <c r="B355" s="19" t="s">
        <v>6816</v>
      </c>
      <c r="C355" s="19" t="s">
        <v>4810</v>
      </c>
      <c r="D355" s="21">
        <v>2021</v>
      </c>
      <c r="E355" s="19" t="s">
        <v>4809</v>
      </c>
      <c r="F355" s="19" t="s">
        <v>4448</v>
      </c>
      <c r="G355" s="19" t="s">
        <v>12018</v>
      </c>
      <c r="H355" s="19" t="s">
        <v>4811</v>
      </c>
      <c r="I355" s="19" t="s">
        <v>4812</v>
      </c>
      <c r="L355" s="22">
        <v>44324</v>
      </c>
      <c r="O355" s="19" t="s">
        <v>3289</v>
      </c>
    </row>
    <row r="356" spans="1:71" s="19" customFormat="1" ht="13" x14ac:dyDescent="0.3">
      <c r="A356" s="19" t="s">
        <v>11798</v>
      </c>
      <c r="B356" s="19" t="s">
        <v>3856</v>
      </c>
      <c r="C356" s="19" t="s">
        <v>2371</v>
      </c>
      <c r="D356" s="21">
        <v>2022</v>
      </c>
      <c r="E356" s="19" t="s">
        <v>2370</v>
      </c>
      <c r="F356" s="19" t="s">
        <v>2372</v>
      </c>
      <c r="G356" s="19" t="s">
        <v>2375</v>
      </c>
      <c r="H356" s="19" t="str">
        <f>"08949867"</f>
        <v>08949867</v>
      </c>
      <c r="J356" s="19" t="str">
        <f>"20220311"</f>
        <v>20220311</v>
      </c>
      <c r="O356" s="19" t="s">
        <v>2373</v>
      </c>
      <c r="P356" s="19" t="s">
        <v>2374</v>
      </c>
      <c r="Q356" s="19" t="s">
        <v>2260</v>
      </c>
      <c r="R356" s="19" t="s">
        <v>2054</v>
      </c>
      <c r="S356" s="19" t="s">
        <v>2055</v>
      </c>
      <c r="U356" s="19" t="s">
        <v>2375</v>
      </c>
      <c r="V356" s="19" t="s">
        <v>2376</v>
      </c>
    </row>
    <row r="357" spans="1:71" s="19" customFormat="1" ht="13" x14ac:dyDescent="0.3">
      <c r="A357" s="19" t="s">
        <v>11798</v>
      </c>
      <c r="B357" s="19" t="s">
        <v>1827</v>
      </c>
      <c r="C357" s="19" t="s">
        <v>696</v>
      </c>
      <c r="D357" s="20" t="str">
        <f>"2021"</f>
        <v>2021</v>
      </c>
      <c r="E357" s="19" t="s">
        <v>695</v>
      </c>
      <c r="F357" s="19" t="s">
        <v>592</v>
      </c>
      <c r="G357" s="19" t="s">
        <v>699</v>
      </c>
      <c r="H357" s="19" t="str">
        <f>"01650327"</f>
        <v>01650327</v>
      </c>
      <c r="J357" s="19" t="str">
        <f>"Jan2021"</f>
        <v>Jan2021</v>
      </c>
      <c r="K357" s="19">
        <v>278</v>
      </c>
      <c r="M357" s="19">
        <v>528</v>
      </c>
      <c r="N357" s="19">
        <v>8</v>
      </c>
      <c r="O357" s="19">
        <v>147182139</v>
      </c>
      <c r="P357" s="19" t="s">
        <v>697</v>
      </c>
      <c r="Q357" s="19" t="s">
        <v>449</v>
      </c>
      <c r="R357" s="19" t="s">
        <v>442</v>
      </c>
      <c r="S357" s="19" t="s">
        <v>698</v>
      </c>
      <c r="V357" s="19" t="s">
        <v>700</v>
      </c>
    </row>
    <row r="358" spans="1:71" s="19" customFormat="1" ht="13" x14ac:dyDescent="0.3">
      <c r="A358" s="19" t="s">
        <v>11798</v>
      </c>
      <c r="B358" s="19" t="s">
        <v>3856</v>
      </c>
      <c r="C358" s="19" t="s">
        <v>2450</v>
      </c>
      <c r="D358" s="21">
        <v>2021</v>
      </c>
      <c r="E358" s="19" t="s">
        <v>2449</v>
      </c>
      <c r="F358" s="19" t="s">
        <v>2451</v>
      </c>
      <c r="G358" s="19" t="s">
        <v>2455</v>
      </c>
      <c r="H358" s="19" t="str">
        <f>"00223956"</f>
        <v>00223956</v>
      </c>
      <c r="J358" s="19" t="str">
        <f>"20210301"</f>
        <v>20210301</v>
      </c>
      <c r="K358" s="19">
        <v>135</v>
      </c>
      <c r="M358" s="19">
        <v>135</v>
      </c>
      <c r="N358" s="19">
        <v>8</v>
      </c>
      <c r="O358" s="19" t="s">
        <v>2452</v>
      </c>
      <c r="P358" s="19" t="s">
        <v>2453</v>
      </c>
      <c r="Q358" s="19" t="s">
        <v>2124</v>
      </c>
      <c r="R358" s="19" t="s">
        <v>1495</v>
      </c>
      <c r="S358" s="19" t="s">
        <v>2454</v>
      </c>
      <c r="U358" s="19" t="s">
        <v>2455</v>
      </c>
      <c r="V358" s="19" t="s">
        <v>2456</v>
      </c>
    </row>
    <row r="359" spans="1:71" s="19" customFormat="1" ht="13" x14ac:dyDescent="0.3">
      <c r="A359" s="19" t="s">
        <v>11798</v>
      </c>
      <c r="B359" s="19" t="s">
        <v>3856</v>
      </c>
      <c r="C359" s="19" t="s">
        <v>988</v>
      </c>
      <c r="D359" s="21">
        <v>2021</v>
      </c>
      <c r="E359" s="19" t="s">
        <v>987</v>
      </c>
      <c r="F359" s="19" t="s">
        <v>2151</v>
      </c>
      <c r="G359" s="19" t="s">
        <v>2849</v>
      </c>
      <c r="H359" s="19" t="str">
        <f>"03630234"</f>
        <v>03630234</v>
      </c>
      <c r="J359" s="19" t="str">
        <f>"20210401"</f>
        <v>20210401</v>
      </c>
      <c r="K359" s="19">
        <v>51</v>
      </c>
      <c r="L359" s="19">
        <v>2</v>
      </c>
      <c r="M359" s="19">
        <v>255</v>
      </c>
      <c r="N359" s="19">
        <v>8</v>
      </c>
      <c r="O359" s="19" t="s">
        <v>2847</v>
      </c>
      <c r="P359" s="19" t="s">
        <v>990</v>
      </c>
      <c r="Q359" s="19" t="s">
        <v>2053</v>
      </c>
      <c r="R359" s="19" t="s">
        <v>1495</v>
      </c>
      <c r="S359" s="19" t="s">
        <v>2848</v>
      </c>
      <c r="U359" s="19" t="s">
        <v>2849</v>
      </c>
      <c r="V359" s="19" t="s">
        <v>2850</v>
      </c>
    </row>
    <row r="360" spans="1:71" s="19" customFormat="1" ht="13" x14ac:dyDescent="0.3">
      <c r="A360" s="19" t="s">
        <v>11798</v>
      </c>
      <c r="B360" s="19" t="s">
        <v>11404</v>
      </c>
      <c r="C360" s="19" t="s">
        <v>9846</v>
      </c>
      <c r="D360" s="21" t="s">
        <v>7891</v>
      </c>
      <c r="E360" s="19" t="s">
        <v>9847</v>
      </c>
      <c r="F360" s="19" t="s">
        <v>9848</v>
      </c>
      <c r="G360" s="19" t="s">
        <v>12017</v>
      </c>
      <c r="V360" s="19" t="s">
        <v>7891</v>
      </c>
      <c r="W360" s="19" t="s">
        <v>9849</v>
      </c>
      <c r="X360" s="19" t="s">
        <v>7891</v>
      </c>
      <c r="Y360" s="19" t="s">
        <v>7891</v>
      </c>
      <c r="Z360" s="19" t="s">
        <v>7891</v>
      </c>
      <c r="AA360" s="19" t="s">
        <v>7891</v>
      </c>
      <c r="AB360" s="19" t="s">
        <v>7891</v>
      </c>
      <c r="AC360" s="19" t="s">
        <v>7891</v>
      </c>
      <c r="AD360" s="19" t="s">
        <v>7891</v>
      </c>
      <c r="AE360" s="19" t="s">
        <v>7891</v>
      </c>
      <c r="AF360" s="19" t="s">
        <v>7891</v>
      </c>
      <c r="AG360" s="19" t="s">
        <v>7891</v>
      </c>
      <c r="AH360" s="19" t="s">
        <v>7891</v>
      </c>
      <c r="AI360" s="19" t="s">
        <v>7891</v>
      </c>
      <c r="AJ360" s="19" t="s">
        <v>7891</v>
      </c>
      <c r="AK360" s="19" t="s">
        <v>7891</v>
      </c>
      <c r="AL360" s="19" t="s">
        <v>7891</v>
      </c>
      <c r="AM360" s="19" t="s">
        <v>7891</v>
      </c>
      <c r="AN360" s="19" t="s">
        <v>7891</v>
      </c>
      <c r="AO360" s="19" t="s">
        <v>7891</v>
      </c>
      <c r="AP360" s="19" t="s">
        <v>7891</v>
      </c>
      <c r="AQ360" s="19" t="s">
        <v>9850</v>
      </c>
      <c r="AR360" s="19" t="s">
        <v>7891</v>
      </c>
      <c r="AS360" s="19" t="s">
        <v>7891</v>
      </c>
      <c r="AT360" s="19" t="s">
        <v>7891</v>
      </c>
      <c r="AU360" s="19" t="s">
        <v>9851</v>
      </c>
      <c r="AV360" s="19">
        <v>2021</v>
      </c>
      <c r="AW360" s="19">
        <v>7</v>
      </c>
      <c r="AX360" s="19">
        <v>2</v>
      </c>
      <c r="AY360" s="19" t="s">
        <v>7891</v>
      </c>
      <c r="AZ360" s="19" t="s">
        <v>7891</v>
      </c>
      <c r="BA360" s="19" t="s">
        <v>7891</v>
      </c>
      <c r="BB360" s="19" t="s">
        <v>7891</v>
      </c>
      <c r="BC360" s="19">
        <v>102</v>
      </c>
      <c r="BD360" s="19">
        <v>109</v>
      </c>
      <c r="BE360" s="19" t="s">
        <v>7891</v>
      </c>
      <c r="BF360" s="19" t="s">
        <v>9852</v>
      </c>
      <c r="BG360" s="19" t="s">
        <v>7891</v>
      </c>
      <c r="BH360" s="19" t="s">
        <v>7891</v>
      </c>
      <c r="BI360" s="19" t="s">
        <v>7891</v>
      </c>
      <c r="BJ360" s="19" t="s">
        <v>7891</v>
      </c>
      <c r="BK360" s="19" t="s">
        <v>7891</v>
      </c>
      <c r="BL360" s="19" t="s">
        <v>7891</v>
      </c>
      <c r="BM360" s="19" t="s">
        <v>7891</v>
      </c>
      <c r="BN360" s="19" t="s">
        <v>7891</v>
      </c>
      <c r="BO360" s="19" t="s">
        <v>7891</v>
      </c>
      <c r="BP360" s="19" t="s">
        <v>7891</v>
      </c>
      <c r="BQ360" s="19" t="s">
        <v>7891</v>
      </c>
      <c r="BR360" s="19" t="s">
        <v>7891</v>
      </c>
      <c r="BS360" s="19" t="s">
        <v>9853</v>
      </c>
    </row>
    <row r="361" spans="1:71" s="19" customFormat="1" ht="13" x14ac:dyDescent="0.3">
      <c r="A361" s="19" t="s">
        <v>11798</v>
      </c>
      <c r="B361" s="19" t="s">
        <v>6816</v>
      </c>
      <c r="C361" s="19" t="s">
        <v>4176</v>
      </c>
      <c r="D361" s="21">
        <v>2021</v>
      </c>
      <c r="E361" s="19" t="s">
        <v>4175</v>
      </c>
      <c r="F361" s="19" t="s">
        <v>4165</v>
      </c>
      <c r="H361" s="19" t="s">
        <v>4177</v>
      </c>
      <c r="I361" s="19" t="s">
        <v>4178</v>
      </c>
      <c r="L361" s="22">
        <v>44229</v>
      </c>
      <c r="M361" s="19" t="s">
        <v>4179</v>
      </c>
      <c r="O361" s="19" t="s">
        <v>4180</v>
      </c>
    </row>
    <row r="362" spans="1:71" s="19" customFormat="1" ht="13" x14ac:dyDescent="0.3">
      <c r="A362" s="19" t="s">
        <v>11798</v>
      </c>
      <c r="B362" s="19" t="s">
        <v>11404</v>
      </c>
      <c r="C362" s="19" t="s">
        <v>11329</v>
      </c>
      <c r="D362" s="21" t="s">
        <v>7891</v>
      </c>
      <c r="E362" s="19" t="s">
        <v>11330</v>
      </c>
      <c r="F362" s="19" t="s">
        <v>11331</v>
      </c>
      <c r="V362" s="19" t="s">
        <v>7891</v>
      </c>
      <c r="W362" s="19" t="s">
        <v>11332</v>
      </c>
      <c r="X362" s="19" t="s">
        <v>7891</v>
      </c>
      <c r="Y362" s="19" t="s">
        <v>7891</v>
      </c>
      <c r="Z362" s="19" t="s">
        <v>7891</v>
      </c>
      <c r="AA362" s="19" t="s">
        <v>7891</v>
      </c>
      <c r="AB362" s="19" t="s">
        <v>7891</v>
      </c>
      <c r="AC362" s="19" t="s">
        <v>7891</v>
      </c>
      <c r="AD362" s="19" t="s">
        <v>7891</v>
      </c>
      <c r="AE362" s="19" t="s">
        <v>7891</v>
      </c>
      <c r="AF362" s="19" t="s">
        <v>7891</v>
      </c>
      <c r="AG362" s="19" t="s">
        <v>7891</v>
      </c>
      <c r="AH362" s="19" t="s">
        <v>7891</v>
      </c>
      <c r="AI362" s="19" t="s">
        <v>7891</v>
      </c>
      <c r="AJ362" s="19" t="s">
        <v>7891</v>
      </c>
      <c r="AK362" s="19" t="s">
        <v>7891</v>
      </c>
      <c r="AL362" s="19" t="s">
        <v>7891</v>
      </c>
      <c r="AM362" s="19" t="s">
        <v>7891</v>
      </c>
      <c r="AN362" s="19" t="s">
        <v>7891</v>
      </c>
      <c r="AO362" s="19" t="s">
        <v>7891</v>
      </c>
      <c r="AP362" s="19" t="s">
        <v>7891</v>
      </c>
      <c r="AQ362" s="19" t="s">
        <v>7891</v>
      </c>
      <c r="AR362" s="19" t="s">
        <v>11333</v>
      </c>
      <c r="AS362" s="19" t="s">
        <v>7891</v>
      </c>
      <c r="AT362" s="19" t="s">
        <v>7891</v>
      </c>
      <c r="AU362" s="19" t="s">
        <v>7891</v>
      </c>
      <c r="AV362" s="19">
        <v>2020</v>
      </c>
      <c r="AW362" s="19" t="s">
        <v>7891</v>
      </c>
      <c r="AX362" s="19" t="s">
        <v>7891</v>
      </c>
      <c r="AY362" s="19" t="s">
        <v>7891</v>
      </c>
      <c r="AZ362" s="19" t="s">
        <v>7891</v>
      </c>
      <c r="BA362" s="19" t="s">
        <v>7891</v>
      </c>
      <c r="BB362" s="19" t="s">
        <v>7891</v>
      </c>
      <c r="BC362" s="19">
        <v>72</v>
      </c>
      <c r="BD362" s="19">
        <v>87</v>
      </c>
      <c r="BE362" s="19" t="s">
        <v>7891</v>
      </c>
      <c r="BF362" s="19" t="s">
        <v>7891</v>
      </c>
      <c r="BG362" s="19" t="s">
        <v>7891</v>
      </c>
      <c r="BH362" s="19" t="s">
        <v>7891</v>
      </c>
      <c r="BI362" s="19" t="s">
        <v>7891</v>
      </c>
      <c r="BJ362" s="19" t="s">
        <v>7891</v>
      </c>
      <c r="BK362" s="19" t="s">
        <v>7891</v>
      </c>
      <c r="BL362" s="19" t="s">
        <v>7891</v>
      </c>
      <c r="BM362" s="19" t="s">
        <v>7891</v>
      </c>
      <c r="BN362" s="19" t="s">
        <v>7891</v>
      </c>
      <c r="BO362" s="19" t="s">
        <v>7891</v>
      </c>
      <c r="BP362" s="19" t="s">
        <v>7891</v>
      </c>
      <c r="BQ362" s="19" t="s">
        <v>7891</v>
      </c>
      <c r="BR362" s="19" t="s">
        <v>7891</v>
      </c>
      <c r="BS362" s="19" t="s">
        <v>11334</v>
      </c>
    </row>
    <row r="363" spans="1:71" s="19" customFormat="1" ht="13" x14ac:dyDescent="0.3">
      <c r="A363" s="19" t="s">
        <v>11798</v>
      </c>
      <c r="B363" s="19" t="s">
        <v>1827</v>
      </c>
      <c r="C363" s="19" t="s">
        <v>1036</v>
      </c>
      <c r="D363" s="20">
        <v>2021</v>
      </c>
      <c r="E363" s="19" t="s">
        <v>1035</v>
      </c>
      <c r="F363" s="19" t="s">
        <v>792</v>
      </c>
      <c r="G363" s="19" t="s">
        <v>1039</v>
      </c>
      <c r="H363" s="19" t="str">
        <f>"26323524"</f>
        <v>26323524</v>
      </c>
      <c r="J363" s="19" t="str">
        <f>"9/20/2021"</f>
        <v>9/20/2021</v>
      </c>
      <c r="M363" s="19">
        <v>1</v>
      </c>
      <c r="N363" s="19">
        <v>14</v>
      </c>
      <c r="O363" s="19">
        <v>152574272</v>
      </c>
      <c r="P363" s="19" t="s">
        <v>1037</v>
      </c>
      <c r="Q363" s="19" t="s">
        <v>481</v>
      </c>
      <c r="R363" s="19" t="s">
        <v>442</v>
      </c>
      <c r="S363" s="19" t="s">
        <v>1041</v>
      </c>
      <c r="V363" s="19" t="s">
        <v>1042</v>
      </c>
    </row>
    <row r="364" spans="1:71" s="19" customFormat="1" ht="13" x14ac:dyDescent="0.3">
      <c r="A364" s="19" t="s">
        <v>11798</v>
      </c>
      <c r="B364" s="19" t="s">
        <v>11407</v>
      </c>
      <c r="C364" s="19" t="s">
        <v>11438</v>
      </c>
      <c r="D364" s="21" t="s">
        <v>7891</v>
      </c>
      <c r="E364" s="19" t="s">
        <v>11439</v>
      </c>
      <c r="F364" s="19" t="s">
        <v>11440</v>
      </c>
      <c r="V364" s="19" t="s">
        <v>7891</v>
      </c>
      <c r="W364" s="19" t="s">
        <v>11441</v>
      </c>
      <c r="X364" s="19" t="s">
        <v>7891</v>
      </c>
      <c r="Y364" s="19" t="s">
        <v>7891</v>
      </c>
      <c r="Z364" s="19" t="s">
        <v>7891</v>
      </c>
      <c r="AA364" s="19" t="s">
        <v>7891</v>
      </c>
      <c r="AB364" s="19" t="s">
        <v>11442</v>
      </c>
      <c r="AC364" s="19" t="s">
        <v>11443</v>
      </c>
      <c r="AD364" s="19" t="s">
        <v>7891</v>
      </c>
      <c r="AE364" s="19" t="s">
        <v>7891</v>
      </c>
      <c r="AF364" s="19" t="s">
        <v>7891</v>
      </c>
      <c r="AG364" s="19" t="s">
        <v>7891</v>
      </c>
      <c r="AH364" s="19" t="s">
        <v>7891</v>
      </c>
      <c r="AI364" s="19" t="s">
        <v>7891</v>
      </c>
      <c r="AJ364" s="19" t="s">
        <v>7891</v>
      </c>
      <c r="AK364" s="19" t="s">
        <v>7891</v>
      </c>
      <c r="AL364" s="19" t="s">
        <v>7891</v>
      </c>
      <c r="AM364" s="19" t="s">
        <v>7891</v>
      </c>
      <c r="AN364" s="19" t="s">
        <v>7891</v>
      </c>
      <c r="AO364" s="19" t="s">
        <v>7891</v>
      </c>
      <c r="AP364" s="19" t="s">
        <v>11444</v>
      </c>
      <c r="AQ364" s="19" t="s">
        <v>11445</v>
      </c>
      <c r="AR364" s="19" t="s">
        <v>7891</v>
      </c>
      <c r="AS364" s="19" t="s">
        <v>7891</v>
      </c>
      <c r="AT364" s="19" t="s">
        <v>7891</v>
      </c>
      <c r="AU364" s="19" t="s">
        <v>7945</v>
      </c>
      <c r="AV364" s="19">
        <v>2022</v>
      </c>
      <c r="AW364" s="19">
        <v>289</v>
      </c>
      <c r="AX364" s="19">
        <v>4</v>
      </c>
      <c r="AY364" s="19" t="s">
        <v>7891</v>
      </c>
      <c r="AZ364" s="19" t="s">
        <v>7891</v>
      </c>
      <c r="BA364" s="19" t="s">
        <v>7891</v>
      </c>
      <c r="BB364" s="19" t="s">
        <v>7891</v>
      </c>
      <c r="BC364" s="19">
        <v>1105</v>
      </c>
      <c r="BD364" s="19">
        <v>1117</v>
      </c>
      <c r="BE364" s="19" t="s">
        <v>7891</v>
      </c>
      <c r="BF364" s="19" t="s">
        <v>11446</v>
      </c>
      <c r="BG364" s="19" t="s">
        <v>7891</v>
      </c>
      <c r="BH364" s="19" t="s">
        <v>7925</v>
      </c>
      <c r="BI364" s="19" t="s">
        <v>7891</v>
      </c>
      <c r="BJ364" s="19" t="s">
        <v>7891</v>
      </c>
      <c r="BK364" s="19" t="s">
        <v>7891</v>
      </c>
      <c r="BL364" s="19" t="s">
        <v>7891</v>
      </c>
      <c r="BM364" s="19" t="s">
        <v>7891</v>
      </c>
      <c r="BN364" s="19">
        <v>34679218</v>
      </c>
      <c r="BO364" s="19" t="s">
        <v>7891</v>
      </c>
      <c r="BP364" s="19" t="s">
        <v>7891</v>
      </c>
      <c r="BQ364" s="19" t="s">
        <v>7891</v>
      </c>
      <c r="BR364" s="19" t="s">
        <v>7891</v>
      </c>
      <c r="BS364" s="19" t="s">
        <v>11447</v>
      </c>
    </row>
    <row r="365" spans="1:71" s="19" customFormat="1" ht="13" x14ac:dyDescent="0.3">
      <c r="A365" s="19" t="s">
        <v>11798</v>
      </c>
      <c r="B365" s="19" t="s">
        <v>4086</v>
      </c>
      <c r="C365" s="19" t="s">
        <v>3160</v>
      </c>
      <c r="D365" s="21">
        <v>2020</v>
      </c>
      <c r="E365" s="19" t="s">
        <v>3159</v>
      </c>
      <c r="F365" s="19" t="s">
        <v>2034</v>
      </c>
      <c r="G365" s="19" t="s">
        <v>3163</v>
      </c>
      <c r="H365" s="19" t="str">
        <f>"04194217"</f>
        <v>04194217</v>
      </c>
      <c r="I365" s="19" t="str">
        <f>"9798664727067"</f>
        <v>9798664727067</v>
      </c>
      <c r="J365" s="19" t="str">
        <f>"20210101"</f>
        <v>20210101</v>
      </c>
      <c r="K365" s="19">
        <v>82</v>
      </c>
      <c r="L365" s="19" t="s">
        <v>2183</v>
      </c>
      <c r="O365" s="19" t="s">
        <v>3161</v>
      </c>
      <c r="Q365" s="19" t="s">
        <v>2037</v>
      </c>
      <c r="R365" s="19" t="s">
        <v>2038</v>
      </c>
      <c r="S365" s="19" t="s">
        <v>3162</v>
      </c>
      <c r="U365" s="19" t="s">
        <v>3163</v>
      </c>
      <c r="V365" s="19" t="s">
        <v>3164</v>
      </c>
    </row>
    <row r="366" spans="1:71" s="19" customFormat="1" ht="13" x14ac:dyDescent="0.3">
      <c r="A366" s="19" t="s">
        <v>11798</v>
      </c>
      <c r="B366" s="19" t="s">
        <v>4086</v>
      </c>
      <c r="C366" s="19" t="s">
        <v>3525</v>
      </c>
      <c r="D366" s="21">
        <v>2020</v>
      </c>
      <c r="E366" s="19" t="s">
        <v>3524</v>
      </c>
      <c r="F366" s="19" t="s">
        <v>2429</v>
      </c>
      <c r="G366" s="19" t="s">
        <v>3529</v>
      </c>
      <c r="H366" s="19" t="str">
        <f>"15411559"</f>
        <v>15411559</v>
      </c>
      <c r="J366" s="19" t="str">
        <f>"20210801"</f>
        <v>20210801</v>
      </c>
      <c r="K366" s="19">
        <v>18</v>
      </c>
      <c r="L366" s="19">
        <v>3</v>
      </c>
      <c r="M366" s="19">
        <v>365</v>
      </c>
      <c r="N366" s="19">
        <v>12</v>
      </c>
      <c r="O366" s="19" t="s">
        <v>3526</v>
      </c>
      <c r="P366" s="19" t="s">
        <v>3527</v>
      </c>
      <c r="Q366" s="19" t="s">
        <v>2044</v>
      </c>
      <c r="R366" s="19" t="s">
        <v>1495</v>
      </c>
      <c r="S366" s="19" t="s">
        <v>3528</v>
      </c>
      <c r="U366" s="19" t="s">
        <v>3529</v>
      </c>
      <c r="V366" s="19" t="s">
        <v>3530</v>
      </c>
    </row>
    <row r="367" spans="1:71" s="19" customFormat="1" ht="13" x14ac:dyDescent="0.3">
      <c r="A367" s="19" t="s">
        <v>11798</v>
      </c>
      <c r="B367" s="19" t="s">
        <v>11404</v>
      </c>
      <c r="C367" s="19" t="s">
        <v>10013</v>
      </c>
      <c r="D367" s="21" t="s">
        <v>7891</v>
      </c>
      <c r="E367" s="19" t="s">
        <v>5388</v>
      </c>
      <c r="F367" s="19" t="s">
        <v>7892</v>
      </c>
      <c r="G367" s="19" t="s">
        <v>12016</v>
      </c>
      <c r="V367" s="19" t="s">
        <v>7891</v>
      </c>
      <c r="W367" s="19" t="s">
        <v>10014</v>
      </c>
      <c r="X367" s="19" t="s">
        <v>7891</v>
      </c>
      <c r="Y367" s="19" t="s">
        <v>7891</v>
      </c>
      <c r="Z367" s="19" t="s">
        <v>7891</v>
      </c>
      <c r="AA367" s="19" t="s">
        <v>7891</v>
      </c>
      <c r="AB367" s="19" t="s">
        <v>7891</v>
      </c>
      <c r="AC367" s="19" t="s">
        <v>10015</v>
      </c>
      <c r="AD367" s="19" t="s">
        <v>7891</v>
      </c>
      <c r="AE367" s="19" t="s">
        <v>7891</v>
      </c>
      <c r="AF367" s="19" t="s">
        <v>7891</v>
      </c>
      <c r="AG367" s="19" t="s">
        <v>7891</v>
      </c>
      <c r="AH367" s="19" t="s">
        <v>7891</v>
      </c>
      <c r="AI367" s="19" t="s">
        <v>7891</v>
      </c>
      <c r="AJ367" s="19" t="s">
        <v>7891</v>
      </c>
      <c r="AK367" s="19" t="s">
        <v>7891</v>
      </c>
      <c r="AL367" s="19" t="s">
        <v>7891</v>
      </c>
      <c r="AM367" s="19" t="s">
        <v>7891</v>
      </c>
      <c r="AN367" s="19" t="s">
        <v>7891</v>
      </c>
      <c r="AO367" s="19" t="s">
        <v>7891</v>
      </c>
      <c r="AP367" s="19" t="s">
        <v>7891</v>
      </c>
      <c r="AQ367" s="19" t="s">
        <v>7894</v>
      </c>
      <c r="AR367" s="19" t="s">
        <v>7891</v>
      </c>
      <c r="AS367" s="19" t="s">
        <v>7891</v>
      </c>
      <c r="AT367" s="19" t="s">
        <v>7891</v>
      </c>
      <c r="AU367" s="19" t="s">
        <v>7916</v>
      </c>
      <c r="AV367" s="19">
        <v>2021</v>
      </c>
      <c r="AW367" s="19">
        <v>18</v>
      </c>
      <c r="AX367" s="19">
        <v>7</v>
      </c>
      <c r="AY367" s="19" t="s">
        <v>7891</v>
      </c>
      <c r="AZ367" s="19" t="s">
        <v>7891</v>
      </c>
      <c r="BA367" s="19" t="s">
        <v>7891</v>
      </c>
      <c r="BB367" s="19" t="s">
        <v>7891</v>
      </c>
      <c r="BC367" s="19" t="s">
        <v>7891</v>
      </c>
      <c r="BD367" s="19" t="s">
        <v>7891</v>
      </c>
      <c r="BE367" s="19">
        <v>3353</v>
      </c>
      <c r="BF367" s="19" t="s">
        <v>5393</v>
      </c>
      <c r="BG367" s="19" t="s">
        <v>7891</v>
      </c>
      <c r="BH367" s="19" t="s">
        <v>7891</v>
      </c>
      <c r="BI367" s="19" t="s">
        <v>7891</v>
      </c>
      <c r="BJ367" s="19" t="s">
        <v>7891</v>
      </c>
      <c r="BK367" s="19" t="s">
        <v>7891</v>
      </c>
      <c r="BL367" s="19" t="s">
        <v>7891</v>
      </c>
      <c r="BM367" s="19" t="s">
        <v>7891</v>
      </c>
      <c r="BN367" s="19">
        <v>33805061</v>
      </c>
      <c r="BO367" s="19" t="s">
        <v>7891</v>
      </c>
      <c r="BP367" s="19" t="s">
        <v>7891</v>
      </c>
      <c r="BQ367" s="19" t="s">
        <v>7891</v>
      </c>
      <c r="BR367" s="19" t="s">
        <v>7891</v>
      </c>
      <c r="BS367" s="19" t="s">
        <v>10016</v>
      </c>
    </row>
    <row r="368" spans="1:71" s="19" customFormat="1" ht="13" x14ac:dyDescent="0.3">
      <c r="A368" s="19" t="s">
        <v>11798</v>
      </c>
      <c r="B368" s="19" t="s">
        <v>11404</v>
      </c>
      <c r="C368" s="19" t="s">
        <v>8223</v>
      </c>
      <c r="D368" s="21" t="s">
        <v>7891</v>
      </c>
      <c r="E368" s="19" t="s">
        <v>8224</v>
      </c>
      <c r="F368" s="19" t="s">
        <v>8225</v>
      </c>
      <c r="V368" s="19" t="s">
        <v>7891</v>
      </c>
      <c r="W368" s="19" t="s">
        <v>8226</v>
      </c>
      <c r="X368" s="19" t="s">
        <v>7891</v>
      </c>
      <c r="Y368" s="19" t="s">
        <v>7891</v>
      </c>
      <c r="Z368" s="19" t="s">
        <v>7891</v>
      </c>
      <c r="AA368" s="19" t="s">
        <v>7891</v>
      </c>
      <c r="AB368" s="19" t="s">
        <v>7891</v>
      </c>
      <c r="AC368" s="19" t="s">
        <v>8227</v>
      </c>
      <c r="AD368" s="19" t="s">
        <v>7891</v>
      </c>
      <c r="AE368" s="19" t="s">
        <v>7891</v>
      </c>
      <c r="AF368" s="19" t="s">
        <v>7891</v>
      </c>
      <c r="AG368" s="19" t="s">
        <v>7891</v>
      </c>
      <c r="AH368" s="19" t="s">
        <v>7891</v>
      </c>
      <c r="AI368" s="19" t="s">
        <v>7891</v>
      </c>
      <c r="AJ368" s="19" t="s">
        <v>7891</v>
      </c>
      <c r="AK368" s="19" t="s">
        <v>7891</v>
      </c>
      <c r="AL368" s="19" t="s">
        <v>7891</v>
      </c>
      <c r="AM368" s="19" t="s">
        <v>7891</v>
      </c>
      <c r="AN368" s="19" t="s">
        <v>7891</v>
      </c>
      <c r="AO368" s="19" t="s">
        <v>7891</v>
      </c>
      <c r="AP368" s="19" t="s">
        <v>8228</v>
      </c>
      <c r="AQ368" s="19" t="s">
        <v>8229</v>
      </c>
      <c r="AR368" s="19" t="s">
        <v>7891</v>
      </c>
      <c r="AS368" s="19" t="s">
        <v>7891</v>
      </c>
      <c r="AT368" s="19" t="s">
        <v>7891</v>
      </c>
      <c r="AU368" s="19" t="s">
        <v>7891</v>
      </c>
      <c r="AV368" s="19" t="s">
        <v>7891</v>
      </c>
      <c r="AW368" s="19" t="s">
        <v>7891</v>
      </c>
      <c r="AX368" s="19" t="s">
        <v>7891</v>
      </c>
      <c r="AY368" s="19" t="s">
        <v>7891</v>
      </c>
      <c r="AZ368" s="19" t="s">
        <v>7891</v>
      </c>
      <c r="BA368" s="19" t="s">
        <v>7891</v>
      </c>
      <c r="BB368" s="19" t="s">
        <v>7891</v>
      </c>
      <c r="BC368" s="19" t="s">
        <v>7891</v>
      </c>
      <c r="BD368" s="19" t="s">
        <v>7891</v>
      </c>
      <c r="BE368" s="19" t="s">
        <v>7891</v>
      </c>
      <c r="BF368" s="19" t="s">
        <v>8230</v>
      </c>
      <c r="BG368" s="19" t="s">
        <v>7891</v>
      </c>
      <c r="BH368" s="19" t="s">
        <v>8197</v>
      </c>
      <c r="BI368" s="19" t="s">
        <v>7891</v>
      </c>
      <c r="BJ368" s="19" t="s">
        <v>7891</v>
      </c>
      <c r="BK368" s="19" t="s">
        <v>7891</v>
      </c>
      <c r="BL368" s="19" t="s">
        <v>7891</v>
      </c>
      <c r="BM368" s="19" t="s">
        <v>7891</v>
      </c>
      <c r="BN368" s="19" t="s">
        <v>7891</v>
      </c>
      <c r="BO368" s="19" t="s">
        <v>7891</v>
      </c>
      <c r="BP368" s="19" t="s">
        <v>7891</v>
      </c>
      <c r="BQ368" s="19" t="s">
        <v>7891</v>
      </c>
      <c r="BR368" s="19" t="s">
        <v>7891</v>
      </c>
      <c r="BS368" s="19" t="s">
        <v>8231</v>
      </c>
    </row>
    <row r="369" spans="1:71" s="19" customFormat="1" ht="13" x14ac:dyDescent="0.3">
      <c r="A369" s="19" t="s">
        <v>11798</v>
      </c>
      <c r="B369" s="19" t="s">
        <v>3856</v>
      </c>
      <c r="C369" s="19" t="s">
        <v>923</v>
      </c>
      <c r="D369" s="21">
        <v>2022</v>
      </c>
      <c r="E369" s="19" t="s">
        <v>2710</v>
      </c>
      <c r="F369" s="19" t="s">
        <v>924</v>
      </c>
      <c r="G369" s="19" t="s">
        <v>2713</v>
      </c>
      <c r="H369" s="19" t="str">
        <f>"00057894"</f>
        <v>00057894</v>
      </c>
      <c r="J369" s="19" t="str">
        <f>"20220301"</f>
        <v>20220301</v>
      </c>
      <c r="K369" s="19">
        <v>53</v>
      </c>
      <c r="L369" s="19">
        <v>2</v>
      </c>
      <c r="M369" s="19">
        <v>365</v>
      </c>
      <c r="N369" s="19">
        <v>11</v>
      </c>
      <c r="O369" s="19" t="s">
        <v>2711</v>
      </c>
      <c r="P369" s="19" t="s">
        <v>925</v>
      </c>
      <c r="Q369" s="19" t="s">
        <v>2124</v>
      </c>
      <c r="R369" s="19" t="s">
        <v>1495</v>
      </c>
      <c r="S369" s="19" t="s">
        <v>2712</v>
      </c>
      <c r="U369" s="19" t="s">
        <v>2713</v>
      </c>
      <c r="V369" s="19" t="s">
        <v>2714</v>
      </c>
    </row>
    <row r="370" spans="1:71" s="19" customFormat="1" ht="13" x14ac:dyDescent="0.3">
      <c r="A370" s="19" t="s">
        <v>11798</v>
      </c>
      <c r="B370" s="19" t="s">
        <v>11404</v>
      </c>
      <c r="C370" s="19" t="s">
        <v>9823</v>
      </c>
      <c r="D370" s="21" t="s">
        <v>7891</v>
      </c>
      <c r="E370" s="19" t="s">
        <v>9824</v>
      </c>
      <c r="F370" s="19" t="s">
        <v>9825</v>
      </c>
      <c r="V370" s="19" t="s">
        <v>7891</v>
      </c>
      <c r="W370" s="19" t="s">
        <v>9826</v>
      </c>
      <c r="X370" s="19" t="s">
        <v>7891</v>
      </c>
      <c r="Y370" s="19" t="s">
        <v>7891</v>
      </c>
      <c r="Z370" s="19" t="s">
        <v>7891</v>
      </c>
      <c r="AA370" s="19" t="s">
        <v>7891</v>
      </c>
      <c r="AB370" s="19" t="s">
        <v>7891</v>
      </c>
      <c r="AC370" s="19" t="s">
        <v>9827</v>
      </c>
      <c r="AD370" s="19" t="s">
        <v>7891</v>
      </c>
      <c r="AE370" s="19" t="s">
        <v>7891</v>
      </c>
      <c r="AF370" s="19" t="s">
        <v>7891</v>
      </c>
      <c r="AG370" s="19" t="s">
        <v>7891</v>
      </c>
      <c r="AH370" s="19" t="s">
        <v>7891</v>
      </c>
      <c r="AI370" s="19" t="s">
        <v>7891</v>
      </c>
      <c r="AJ370" s="19" t="s">
        <v>7891</v>
      </c>
      <c r="AK370" s="19" t="s">
        <v>7891</v>
      </c>
      <c r="AL370" s="19" t="s">
        <v>7891</v>
      </c>
      <c r="AM370" s="19" t="s">
        <v>7891</v>
      </c>
      <c r="AN370" s="19" t="s">
        <v>7891</v>
      </c>
      <c r="AO370" s="19" t="s">
        <v>7891</v>
      </c>
      <c r="AP370" s="19" t="s">
        <v>9828</v>
      </c>
      <c r="AQ370" s="19" t="s">
        <v>9829</v>
      </c>
      <c r="AR370" s="19" t="s">
        <v>7891</v>
      </c>
      <c r="AS370" s="19" t="s">
        <v>7891</v>
      </c>
      <c r="AT370" s="19" t="s">
        <v>7891</v>
      </c>
      <c r="AU370" s="19" t="s">
        <v>8870</v>
      </c>
      <c r="AV370" s="19">
        <v>2021</v>
      </c>
      <c r="AW370" s="19">
        <v>20</v>
      </c>
      <c r="AX370" s="19">
        <v>7</v>
      </c>
      <c r="AY370" s="19" t="s">
        <v>7891</v>
      </c>
      <c r="AZ370" s="19" t="s">
        <v>7891</v>
      </c>
      <c r="BA370" s="19" t="s">
        <v>7891</v>
      </c>
      <c r="BB370" s="19" t="s">
        <v>7891</v>
      </c>
      <c r="BC370" s="19">
        <v>531</v>
      </c>
      <c r="BD370" s="19">
        <v>550</v>
      </c>
      <c r="BE370" s="19" t="s">
        <v>7891</v>
      </c>
      <c r="BF370" s="19" t="s">
        <v>9830</v>
      </c>
      <c r="BG370" s="19" t="s">
        <v>7891</v>
      </c>
      <c r="BH370" s="19" t="s">
        <v>9784</v>
      </c>
      <c r="BI370" s="19" t="s">
        <v>7891</v>
      </c>
      <c r="BJ370" s="19" t="s">
        <v>7891</v>
      </c>
      <c r="BK370" s="19" t="s">
        <v>7891</v>
      </c>
      <c r="BL370" s="19" t="s">
        <v>7891</v>
      </c>
      <c r="BM370" s="19" t="s">
        <v>7891</v>
      </c>
      <c r="BN370" s="19">
        <v>33972771</v>
      </c>
      <c r="BO370" s="19" t="s">
        <v>7891</v>
      </c>
      <c r="BP370" s="19" t="s">
        <v>7891</v>
      </c>
      <c r="BQ370" s="19" t="s">
        <v>7891</v>
      </c>
      <c r="BR370" s="19" t="s">
        <v>7891</v>
      </c>
      <c r="BS370" s="19" t="s">
        <v>9831</v>
      </c>
    </row>
    <row r="371" spans="1:71" s="19" customFormat="1" ht="13" x14ac:dyDescent="0.3">
      <c r="A371" s="19" t="s">
        <v>11798</v>
      </c>
      <c r="B371" s="19" t="s">
        <v>1827</v>
      </c>
      <c r="C371" s="19" t="s">
        <v>962</v>
      </c>
      <c r="D371" s="20">
        <v>2021</v>
      </c>
      <c r="E371" s="19" t="s">
        <v>961</v>
      </c>
      <c r="F371" s="19" t="s">
        <v>495</v>
      </c>
      <c r="G371" s="19" t="s">
        <v>965</v>
      </c>
      <c r="H371" s="19" t="str">
        <f>"01492195"</f>
        <v>01492195</v>
      </c>
      <c r="J371" s="19" t="str">
        <f>"11/26/2021"</f>
        <v>11/26/2021</v>
      </c>
      <c r="K371" s="19">
        <v>70</v>
      </c>
      <c r="L371" s="19">
        <v>47</v>
      </c>
      <c r="M371" s="19">
        <v>1629</v>
      </c>
      <c r="N371" s="19">
        <v>6</v>
      </c>
      <c r="O371" s="19">
        <v>153810961</v>
      </c>
      <c r="P371" s="19" t="s">
        <v>963</v>
      </c>
      <c r="Q371" s="19" t="s">
        <v>497</v>
      </c>
      <c r="R371" s="19" t="s">
        <v>498</v>
      </c>
      <c r="S371" s="19" t="s">
        <v>964</v>
      </c>
      <c r="V371" s="19" t="s">
        <v>966</v>
      </c>
    </row>
    <row r="372" spans="1:71" s="19" customFormat="1" ht="13" x14ac:dyDescent="0.3">
      <c r="A372" s="19" t="s">
        <v>11798</v>
      </c>
      <c r="B372" s="19" t="s">
        <v>3856</v>
      </c>
      <c r="C372" s="19" t="s">
        <v>2778</v>
      </c>
      <c r="D372" s="21">
        <v>2022</v>
      </c>
      <c r="E372" s="19" t="s">
        <v>2777</v>
      </c>
      <c r="F372" s="19" t="s">
        <v>2779</v>
      </c>
      <c r="G372" s="19" t="s">
        <v>2782</v>
      </c>
      <c r="H372" s="19" t="str">
        <f>"20460252"</f>
        <v>20460252</v>
      </c>
      <c r="J372" s="19" t="str">
        <f>"20220222"</f>
        <v>20220222</v>
      </c>
      <c r="O372" s="19" t="s">
        <v>2780</v>
      </c>
      <c r="P372" s="19" t="s">
        <v>2781</v>
      </c>
      <c r="Q372" s="19" t="s">
        <v>2053</v>
      </c>
      <c r="R372" s="19" t="s">
        <v>2054</v>
      </c>
      <c r="S372" s="19" t="s">
        <v>2055</v>
      </c>
      <c r="U372" s="19" t="s">
        <v>2782</v>
      </c>
      <c r="V372" s="19" t="s">
        <v>2783</v>
      </c>
    </row>
    <row r="373" spans="1:71" s="19" customFormat="1" ht="13" x14ac:dyDescent="0.3">
      <c r="A373" s="19" t="s">
        <v>11798</v>
      </c>
      <c r="B373" s="19" t="s">
        <v>3856</v>
      </c>
      <c r="C373" s="19" t="s">
        <v>3850</v>
      </c>
      <c r="D373" s="21">
        <v>2020</v>
      </c>
      <c r="E373" s="19" t="s">
        <v>3849</v>
      </c>
      <c r="F373" s="19" t="s">
        <v>2510</v>
      </c>
      <c r="G373" s="19" t="s">
        <v>3854</v>
      </c>
      <c r="H373" s="19" t="str">
        <f>"02275910"</f>
        <v>02275910</v>
      </c>
      <c r="J373" s="19" t="str">
        <f>"20210101"</f>
        <v>20210101</v>
      </c>
      <c r="K373" s="19">
        <v>42</v>
      </c>
      <c r="L373" s="19">
        <v>3</v>
      </c>
      <c r="M373" s="19">
        <v>202</v>
      </c>
      <c r="N373" s="19">
        <v>8</v>
      </c>
      <c r="O373" s="19" t="s">
        <v>3851</v>
      </c>
      <c r="P373" s="19" t="s">
        <v>3852</v>
      </c>
      <c r="Q373" s="19" t="s">
        <v>2303</v>
      </c>
      <c r="R373" s="19" t="s">
        <v>1495</v>
      </c>
      <c r="S373" s="19" t="s">
        <v>3853</v>
      </c>
      <c r="U373" s="19" t="s">
        <v>3854</v>
      </c>
      <c r="V373" s="19" t="s">
        <v>3855</v>
      </c>
    </row>
    <row r="374" spans="1:71" s="19" customFormat="1" ht="13" x14ac:dyDescent="0.3">
      <c r="A374" s="19" t="s">
        <v>11798</v>
      </c>
      <c r="B374" s="19" t="s">
        <v>11404</v>
      </c>
      <c r="C374" s="19" t="s">
        <v>9023</v>
      </c>
      <c r="D374" s="21" t="s">
        <v>7891</v>
      </c>
      <c r="E374" s="19" t="s">
        <v>9024</v>
      </c>
      <c r="F374" s="19" t="s">
        <v>9025</v>
      </c>
      <c r="V374" s="19" t="s">
        <v>7891</v>
      </c>
      <c r="W374" s="19" t="s">
        <v>9026</v>
      </c>
      <c r="X374" s="19" t="s">
        <v>7891</v>
      </c>
      <c r="Y374" s="19" t="s">
        <v>7891</v>
      </c>
      <c r="Z374" s="19" t="s">
        <v>7891</v>
      </c>
      <c r="AA374" s="19" t="s">
        <v>7891</v>
      </c>
      <c r="AB374" s="19" t="s">
        <v>9027</v>
      </c>
      <c r="AC374" s="19" t="s">
        <v>9028</v>
      </c>
      <c r="AD374" s="19" t="s">
        <v>7891</v>
      </c>
      <c r="AE374" s="19" t="s">
        <v>7891</v>
      </c>
      <c r="AF374" s="19" t="s">
        <v>7891</v>
      </c>
      <c r="AG374" s="19" t="s">
        <v>7891</v>
      </c>
      <c r="AH374" s="19" t="s">
        <v>7891</v>
      </c>
      <c r="AI374" s="19" t="s">
        <v>7891</v>
      </c>
      <c r="AJ374" s="19" t="s">
        <v>7891</v>
      </c>
      <c r="AK374" s="19" t="s">
        <v>7891</v>
      </c>
      <c r="AL374" s="19" t="s">
        <v>7891</v>
      </c>
      <c r="AM374" s="19" t="s">
        <v>7891</v>
      </c>
      <c r="AN374" s="19" t="s">
        <v>7891</v>
      </c>
      <c r="AO374" s="19" t="s">
        <v>7891</v>
      </c>
      <c r="AP374" s="19" t="s">
        <v>9029</v>
      </c>
      <c r="AQ374" s="19" t="s">
        <v>9030</v>
      </c>
      <c r="AR374" s="19" t="s">
        <v>7891</v>
      </c>
      <c r="AS374" s="19" t="s">
        <v>7891</v>
      </c>
      <c r="AT374" s="19" t="s">
        <v>7891</v>
      </c>
      <c r="AU374" s="19" t="s">
        <v>7891</v>
      </c>
      <c r="AV374" s="19" t="s">
        <v>7891</v>
      </c>
      <c r="AW374" s="19" t="s">
        <v>7891</v>
      </c>
      <c r="AX374" s="19" t="s">
        <v>7891</v>
      </c>
      <c r="AY374" s="19" t="s">
        <v>7891</v>
      </c>
      <c r="AZ374" s="19" t="s">
        <v>7891</v>
      </c>
      <c r="BA374" s="19" t="s">
        <v>7891</v>
      </c>
      <c r="BB374" s="19" t="s">
        <v>7891</v>
      </c>
      <c r="BC374" s="19" t="s">
        <v>7891</v>
      </c>
      <c r="BD374" s="19" t="s">
        <v>7891</v>
      </c>
      <c r="BE374" s="19" t="s">
        <v>7891</v>
      </c>
      <c r="BF374" s="19" t="s">
        <v>9031</v>
      </c>
      <c r="BG374" s="19" t="s">
        <v>7891</v>
      </c>
      <c r="BH374" s="19" t="s">
        <v>9007</v>
      </c>
      <c r="BI374" s="19" t="s">
        <v>7891</v>
      </c>
      <c r="BJ374" s="19" t="s">
        <v>7891</v>
      </c>
      <c r="BK374" s="19" t="s">
        <v>7891</v>
      </c>
      <c r="BL374" s="19" t="s">
        <v>7891</v>
      </c>
      <c r="BM374" s="19" t="s">
        <v>7891</v>
      </c>
      <c r="BN374" s="19">
        <v>34658681</v>
      </c>
      <c r="BO374" s="19" t="s">
        <v>7891</v>
      </c>
      <c r="BP374" s="19" t="s">
        <v>7891</v>
      </c>
      <c r="BQ374" s="19" t="s">
        <v>7891</v>
      </c>
      <c r="BR374" s="19" t="s">
        <v>7891</v>
      </c>
      <c r="BS374" s="19" t="s">
        <v>9032</v>
      </c>
    </row>
    <row r="375" spans="1:71" s="19" customFormat="1" ht="13" x14ac:dyDescent="0.3">
      <c r="A375" s="19" t="s">
        <v>11798</v>
      </c>
      <c r="B375" s="19" t="s">
        <v>6816</v>
      </c>
      <c r="C375" s="19" t="s">
        <v>5143</v>
      </c>
      <c r="D375" s="21">
        <v>2021</v>
      </c>
      <c r="E375" s="19" t="s">
        <v>5142</v>
      </c>
      <c r="F375" s="19" t="s">
        <v>4137</v>
      </c>
      <c r="G375" s="19" t="s">
        <v>12015</v>
      </c>
      <c r="H375" s="19" t="s">
        <v>5144</v>
      </c>
      <c r="I375" s="19" t="s">
        <v>5145</v>
      </c>
      <c r="L375" s="22">
        <v>44513</v>
      </c>
      <c r="M375" s="19" t="s">
        <v>5146</v>
      </c>
      <c r="O375" s="19" t="s">
        <v>5147</v>
      </c>
    </row>
    <row r="376" spans="1:71" s="19" customFormat="1" ht="13" x14ac:dyDescent="0.3">
      <c r="A376" s="19" t="s">
        <v>11798</v>
      </c>
      <c r="B376" s="19" t="s">
        <v>6816</v>
      </c>
      <c r="C376" s="19" t="s">
        <v>6471</v>
      </c>
      <c r="D376" s="21">
        <v>2022</v>
      </c>
      <c r="E376" s="19" t="s">
        <v>6470</v>
      </c>
      <c r="F376" s="19" t="s">
        <v>6473</v>
      </c>
      <c r="H376" s="19" t="s">
        <v>6472</v>
      </c>
      <c r="I376" s="19" t="s">
        <v>5145</v>
      </c>
      <c r="L376" s="22">
        <v>44662</v>
      </c>
      <c r="M376" s="19" t="s">
        <v>6474</v>
      </c>
      <c r="O376" s="19" t="s">
        <v>6475</v>
      </c>
    </row>
    <row r="377" spans="1:71" s="19" customFormat="1" ht="13" x14ac:dyDescent="0.3">
      <c r="A377" s="19" t="s">
        <v>11798</v>
      </c>
      <c r="B377" s="19" t="s">
        <v>2016</v>
      </c>
      <c r="C377" s="19" t="s">
        <v>1263</v>
      </c>
      <c r="D377" s="20" t="str">
        <f>"2022"</f>
        <v>2022</v>
      </c>
      <c r="E377" s="19" t="s">
        <v>1262</v>
      </c>
      <c r="F377" s="19" t="s">
        <v>1264</v>
      </c>
      <c r="G377" s="19" t="s">
        <v>1267</v>
      </c>
      <c r="H377" s="19" t="str">
        <f>"01907409"</f>
        <v>01907409</v>
      </c>
      <c r="J377" s="19" t="str">
        <f>"May2022"</f>
        <v>May2022</v>
      </c>
      <c r="K377" s="19">
        <v>136</v>
      </c>
      <c r="N377" s="19">
        <v>1</v>
      </c>
      <c r="O377" s="19">
        <v>155940804</v>
      </c>
      <c r="P377" s="19" t="s">
        <v>1265</v>
      </c>
      <c r="Q377" s="19" t="s">
        <v>489</v>
      </c>
      <c r="R377" s="19" t="s">
        <v>442</v>
      </c>
      <c r="S377" s="19" t="s">
        <v>1266</v>
      </c>
      <c r="V377" s="19" t="s">
        <v>1268</v>
      </c>
    </row>
    <row r="378" spans="1:71" s="19" customFormat="1" ht="13" x14ac:dyDescent="0.3">
      <c r="A378" s="19" t="s">
        <v>11798</v>
      </c>
      <c r="B378" s="19" t="s">
        <v>4116</v>
      </c>
      <c r="C378" s="19" t="s">
        <v>2931</v>
      </c>
      <c r="D378" s="21">
        <v>2021</v>
      </c>
      <c r="E378" s="19" t="s">
        <v>2930</v>
      </c>
      <c r="F378" s="19" t="s">
        <v>2932</v>
      </c>
      <c r="G378" s="19" t="s">
        <v>2937</v>
      </c>
      <c r="H378" s="19" t="str">
        <f>"0439755X"</f>
        <v>0439755X</v>
      </c>
      <c r="J378" s="19" t="str">
        <f>"20210501"</f>
        <v>20210501</v>
      </c>
      <c r="K378" s="19">
        <v>53</v>
      </c>
      <c r="L378" s="19">
        <v>5</v>
      </c>
      <c r="M378" s="19">
        <v>515</v>
      </c>
      <c r="N378" s="19">
        <v>12</v>
      </c>
      <c r="O378" s="19" t="s">
        <v>2933</v>
      </c>
      <c r="P378" s="19" t="s">
        <v>2934</v>
      </c>
      <c r="Q378" s="19" t="s">
        <v>2935</v>
      </c>
      <c r="R378" s="19" t="s">
        <v>1495</v>
      </c>
      <c r="S378" s="19" t="s">
        <v>2936</v>
      </c>
      <c r="U378" s="19" t="s">
        <v>2937</v>
      </c>
      <c r="V378" s="19" t="s">
        <v>2938</v>
      </c>
    </row>
    <row r="379" spans="1:71" s="19" customFormat="1" ht="13" x14ac:dyDescent="0.3">
      <c r="A379" s="19" t="s">
        <v>11798</v>
      </c>
      <c r="B379" s="19" t="s">
        <v>11404</v>
      </c>
      <c r="C379" s="19" t="s">
        <v>9224</v>
      </c>
      <c r="D379" s="21" t="s">
        <v>7891</v>
      </c>
      <c r="E379" s="19" t="s">
        <v>9225</v>
      </c>
      <c r="F379" s="19" t="s">
        <v>9226</v>
      </c>
      <c r="V379" s="19" t="s">
        <v>7891</v>
      </c>
      <c r="W379" s="19" t="s">
        <v>9227</v>
      </c>
      <c r="X379" s="19" t="s">
        <v>7891</v>
      </c>
      <c r="Y379" s="19" t="s">
        <v>7891</v>
      </c>
      <c r="Z379" s="19" t="s">
        <v>7891</v>
      </c>
      <c r="AA379" s="19" t="s">
        <v>7891</v>
      </c>
      <c r="AB379" s="19" t="s">
        <v>7891</v>
      </c>
      <c r="AC379" s="19" t="s">
        <v>7891</v>
      </c>
      <c r="AD379" s="19" t="s">
        <v>7891</v>
      </c>
      <c r="AE379" s="19" t="s">
        <v>7891</v>
      </c>
      <c r="AF379" s="19" t="s">
        <v>7891</v>
      </c>
      <c r="AG379" s="19" t="s">
        <v>7891</v>
      </c>
      <c r="AH379" s="19" t="s">
        <v>7891</v>
      </c>
      <c r="AI379" s="19" t="s">
        <v>7891</v>
      </c>
      <c r="AJ379" s="19" t="s">
        <v>7891</v>
      </c>
      <c r="AK379" s="19" t="s">
        <v>7891</v>
      </c>
      <c r="AL379" s="19" t="s">
        <v>7891</v>
      </c>
      <c r="AM379" s="19" t="s">
        <v>7891</v>
      </c>
      <c r="AN379" s="19" t="s">
        <v>7891</v>
      </c>
      <c r="AO379" s="19" t="s">
        <v>7891</v>
      </c>
      <c r="AP379" s="19" t="s">
        <v>9228</v>
      </c>
      <c r="AQ379" s="19" t="s">
        <v>9229</v>
      </c>
      <c r="AR379" s="19" t="s">
        <v>7891</v>
      </c>
      <c r="AS379" s="19" t="s">
        <v>7891</v>
      </c>
      <c r="AT379" s="19" t="s">
        <v>7891</v>
      </c>
      <c r="AU379" s="19" t="s">
        <v>9230</v>
      </c>
      <c r="AV379" s="19">
        <v>2021</v>
      </c>
      <c r="AW379" s="19">
        <v>1771</v>
      </c>
      <c r="AX379" s="19" t="s">
        <v>7891</v>
      </c>
      <c r="AY379" s="19" t="s">
        <v>7891</v>
      </c>
      <c r="AZ379" s="19" t="s">
        <v>7891</v>
      </c>
      <c r="BA379" s="19" t="s">
        <v>7891</v>
      </c>
      <c r="BB379" s="19" t="s">
        <v>7891</v>
      </c>
      <c r="BC379" s="19" t="s">
        <v>7891</v>
      </c>
      <c r="BD379" s="19" t="s">
        <v>7891</v>
      </c>
      <c r="BE379" s="19">
        <v>147645</v>
      </c>
      <c r="BF379" s="19" t="s">
        <v>9231</v>
      </c>
      <c r="BG379" s="19" t="s">
        <v>7891</v>
      </c>
      <c r="BH379" s="19" t="s">
        <v>9145</v>
      </c>
      <c r="BI379" s="19" t="s">
        <v>7891</v>
      </c>
      <c r="BJ379" s="19" t="s">
        <v>7891</v>
      </c>
      <c r="BK379" s="19" t="s">
        <v>7891</v>
      </c>
      <c r="BL379" s="19" t="s">
        <v>7891</v>
      </c>
      <c r="BM379" s="19" t="s">
        <v>7891</v>
      </c>
      <c r="BN379" s="19">
        <v>34480951</v>
      </c>
      <c r="BO379" s="19" t="s">
        <v>7891</v>
      </c>
      <c r="BP379" s="19" t="s">
        <v>7891</v>
      </c>
      <c r="BQ379" s="19" t="s">
        <v>7891</v>
      </c>
      <c r="BR379" s="19" t="s">
        <v>7891</v>
      </c>
      <c r="BS379" s="19" t="s">
        <v>9232</v>
      </c>
    </row>
    <row r="380" spans="1:71" s="19" customFormat="1" ht="13" x14ac:dyDescent="0.3">
      <c r="A380" s="19" t="s">
        <v>11798</v>
      </c>
      <c r="B380" s="19" t="s">
        <v>11404</v>
      </c>
      <c r="C380" s="19" t="s">
        <v>10307</v>
      </c>
      <c r="D380" s="21" t="s">
        <v>7891</v>
      </c>
      <c r="E380" s="19" t="s">
        <v>5477</v>
      </c>
      <c r="F380" s="19" t="s">
        <v>10308</v>
      </c>
      <c r="V380" s="19" t="s">
        <v>7891</v>
      </c>
      <c r="W380" s="19" t="s">
        <v>10309</v>
      </c>
      <c r="X380" s="19" t="s">
        <v>7891</v>
      </c>
      <c r="Y380" s="19" t="s">
        <v>7891</v>
      </c>
      <c r="Z380" s="19" t="s">
        <v>7891</v>
      </c>
      <c r="AA380" s="19" t="s">
        <v>7891</v>
      </c>
      <c r="AB380" s="19" t="s">
        <v>7891</v>
      </c>
      <c r="AC380" s="19" t="s">
        <v>7891</v>
      </c>
      <c r="AD380" s="19" t="s">
        <v>7891</v>
      </c>
      <c r="AE380" s="19" t="s">
        <v>7891</v>
      </c>
      <c r="AF380" s="19" t="s">
        <v>7891</v>
      </c>
      <c r="AG380" s="19" t="s">
        <v>7891</v>
      </c>
      <c r="AH380" s="19" t="s">
        <v>7891</v>
      </c>
      <c r="AI380" s="19" t="s">
        <v>7891</v>
      </c>
      <c r="AJ380" s="19" t="s">
        <v>7891</v>
      </c>
      <c r="AK380" s="19" t="s">
        <v>7891</v>
      </c>
      <c r="AL380" s="19" t="s">
        <v>7891</v>
      </c>
      <c r="AM380" s="19" t="s">
        <v>7891</v>
      </c>
      <c r="AN380" s="19" t="s">
        <v>7891</v>
      </c>
      <c r="AO380" s="19" t="s">
        <v>7891</v>
      </c>
      <c r="AP380" s="19" t="s">
        <v>7891</v>
      </c>
      <c r="AQ380" s="19" t="s">
        <v>10310</v>
      </c>
      <c r="AR380" s="19" t="s">
        <v>7891</v>
      </c>
      <c r="AS380" s="19" t="s">
        <v>7891</v>
      </c>
      <c r="AT380" s="19" t="s">
        <v>7891</v>
      </c>
      <c r="AU380" s="19" t="s">
        <v>7945</v>
      </c>
      <c r="AV380" s="19">
        <v>2021</v>
      </c>
      <c r="AW380" s="19">
        <v>5</v>
      </c>
      <c r="AX380" s="19">
        <v>2</v>
      </c>
      <c r="AY380" s="19" t="s">
        <v>7891</v>
      </c>
      <c r="AZ380" s="19" t="s">
        <v>7891</v>
      </c>
      <c r="BA380" s="19" t="s">
        <v>7891</v>
      </c>
      <c r="BB380" s="19" t="s">
        <v>7891</v>
      </c>
      <c r="BC380" s="19" t="s">
        <v>7891</v>
      </c>
      <c r="BD380" s="19" t="s">
        <v>7891</v>
      </c>
      <c r="BE380" s="19" t="s">
        <v>10311</v>
      </c>
      <c r="BF380" s="19" t="s">
        <v>5483</v>
      </c>
      <c r="BG380" s="19" t="s">
        <v>7891</v>
      </c>
      <c r="BH380" s="19" t="s">
        <v>10231</v>
      </c>
      <c r="BI380" s="19" t="s">
        <v>7891</v>
      </c>
      <c r="BJ380" s="19" t="s">
        <v>7891</v>
      </c>
      <c r="BK380" s="19" t="s">
        <v>7891</v>
      </c>
      <c r="BL380" s="19" t="s">
        <v>7891</v>
      </c>
      <c r="BM380" s="19" t="s">
        <v>7891</v>
      </c>
      <c r="BN380" s="19">
        <v>33569528</v>
      </c>
      <c r="BO380" s="19" t="s">
        <v>7891</v>
      </c>
      <c r="BP380" s="19" t="s">
        <v>7891</v>
      </c>
      <c r="BQ380" s="19" t="s">
        <v>7891</v>
      </c>
      <c r="BR380" s="19" t="s">
        <v>7891</v>
      </c>
      <c r="BS380" s="19" t="s">
        <v>10312</v>
      </c>
    </row>
    <row r="381" spans="1:71" s="19" customFormat="1" ht="13" x14ac:dyDescent="0.3">
      <c r="A381" s="19" t="s">
        <v>11798</v>
      </c>
      <c r="B381" s="19" t="s">
        <v>1827</v>
      </c>
      <c r="C381" s="19" t="s">
        <v>1336</v>
      </c>
      <c r="D381" s="20">
        <v>2022</v>
      </c>
      <c r="E381" s="19" t="s">
        <v>1335</v>
      </c>
      <c r="F381" s="19" t="s">
        <v>1147</v>
      </c>
      <c r="G381" s="19" t="s">
        <v>1339</v>
      </c>
      <c r="H381" s="19" t="str">
        <f>"00469580"</f>
        <v>00469580</v>
      </c>
      <c r="J381" s="19" t="str">
        <f>"4/29/2022"</f>
        <v>4/29/2022</v>
      </c>
      <c r="M381" s="19">
        <v>1</v>
      </c>
      <c r="N381" s="19">
        <v>9</v>
      </c>
      <c r="O381" s="19">
        <v>156614373</v>
      </c>
      <c r="P381" s="19" t="s">
        <v>1337</v>
      </c>
      <c r="Q381" s="19" t="s">
        <v>481</v>
      </c>
      <c r="R381" s="19" t="s">
        <v>442</v>
      </c>
      <c r="S381" s="19" t="s">
        <v>1338</v>
      </c>
      <c r="V381" s="19" t="s">
        <v>1340</v>
      </c>
    </row>
    <row r="382" spans="1:71" s="19" customFormat="1" ht="13" x14ac:dyDescent="0.3">
      <c r="A382" s="19" t="s">
        <v>11798</v>
      </c>
      <c r="B382" s="19" t="s">
        <v>6816</v>
      </c>
      <c r="C382" s="19" t="s">
        <v>5986</v>
      </c>
      <c r="D382" s="21">
        <v>2021</v>
      </c>
      <c r="E382" s="19" t="s">
        <v>5985</v>
      </c>
      <c r="F382" s="19" t="s">
        <v>5989</v>
      </c>
      <c r="H382" s="19" t="s">
        <v>5987</v>
      </c>
      <c r="I382" s="19" t="s">
        <v>5988</v>
      </c>
      <c r="L382" s="22">
        <v>44244</v>
      </c>
      <c r="O382" s="19" t="s">
        <v>5990</v>
      </c>
    </row>
    <row r="383" spans="1:71" s="19" customFormat="1" ht="13" x14ac:dyDescent="0.3">
      <c r="A383" s="19" t="s">
        <v>11798</v>
      </c>
      <c r="B383" s="19" t="s">
        <v>11404</v>
      </c>
      <c r="C383" s="19" t="s">
        <v>11131</v>
      </c>
      <c r="D383" s="21" t="s">
        <v>7891</v>
      </c>
      <c r="E383" s="19" t="s">
        <v>11132</v>
      </c>
      <c r="F383" s="19" t="s">
        <v>9002</v>
      </c>
      <c r="V383" s="19" t="s">
        <v>7891</v>
      </c>
      <c r="W383" s="19" t="s">
        <v>11133</v>
      </c>
      <c r="X383" s="19" t="s">
        <v>7891</v>
      </c>
      <c r="Y383" s="19" t="s">
        <v>7891</v>
      </c>
      <c r="Z383" s="19" t="s">
        <v>7891</v>
      </c>
      <c r="AA383" s="19" t="s">
        <v>7891</v>
      </c>
      <c r="AB383" s="19" t="s">
        <v>7891</v>
      </c>
      <c r="AC383" s="19" t="s">
        <v>7891</v>
      </c>
      <c r="AD383" s="19" t="s">
        <v>7891</v>
      </c>
      <c r="AE383" s="19" t="s">
        <v>7891</v>
      </c>
      <c r="AF383" s="19" t="s">
        <v>7891</v>
      </c>
      <c r="AG383" s="19" t="s">
        <v>7891</v>
      </c>
      <c r="AH383" s="19" t="s">
        <v>7891</v>
      </c>
      <c r="AI383" s="19" t="s">
        <v>7891</v>
      </c>
      <c r="AJ383" s="19" t="s">
        <v>7891</v>
      </c>
      <c r="AK383" s="19" t="s">
        <v>7891</v>
      </c>
      <c r="AL383" s="19" t="s">
        <v>7891</v>
      </c>
      <c r="AM383" s="19" t="s">
        <v>7891</v>
      </c>
      <c r="AN383" s="19" t="s">
        <v>7891</v>
      </c>
      <c r="AO383" s="19" t="s">
        <v>7891</v>
      </c>
      <c r="AP383" s="19" t="s">
        <v>9005</v>
      </c>
      <c r="AQ383" s="19" t="s">
        <v>9006</v>
      </c>
      <c r="AR383" s="19" t="s">
        <v>7891</v>
      </c>
      <c r="AS383" s="19" t="s">
        <v>7891</v>
      </c>
      <c r="AT383" s="19" t="s">
        <v>7891</v>
      </c>
      <c r="AU383" s="19" t="s">
        <v>9082</v>
      </c>
      <c r="AV383" s="19">
        <v>2020</v>
      </c>
      <c r="AW383" s="19">
        <v>57</v>
      </c>
      <c r="AX383" s="19">
        <v>5</v>
      </c>
      <c r="AY383" s="19" t="s">
        <v>7891</v>
      </c>
      <c r="AZ383" s="19" t="s">
        <v>7891</v>
      </c>
      <c r="BA383" s="19" t="s">
        <v>8545</v>
      </c>
      <c r="BB383" s="19" t="s">
        <v>7891</v>
      </c>
      <c r="BC383" s="19">
        <v>698</v>
      </c>
      <c r="BD383" s="19">
        <v>709</v>
      </c>
      <c r="BE383" s="19" t="s">
        <v>7891</v>
      </c>
      <c r="BF383" s="19" t="s">
        <v>11134</v>
      </c>
      <c r="BG383" s="19" t="s">
        <v>7891</v>
      </c>
      <c r="BH383" s="19" t="s">
        <v>7891</v>
      </c>
      <c r="BI383" s="19" t="s">
        <v>7891</v>
      </c>
      <c r="BJ383" s="19" t="s">
        <v>7891</v>
      </c>
      <c r="BK383" s="19" t="s">
        <v>7891</v>
      </c>
      <c r="BL383" s="19" t="s">
        <v>7891</v>
      </c>
      <c r="BM383" s="19" t="s">
        <v>7891</v>
      </c>
      <c r="BN383" s="19">
        <v>33076790</v>
      </c>
      <c r="BO383" s="19" t="s">
        <v>7891</v>
      </c>
      <c r="BP383" s="19" t="s">
        <v>7891</v>
      </c>
      <c r="BQ383" s="19" t="s">
        <v>7891</v>
      </c>
      <c r="BR383" s="19" t="s">
        <v>7891</v>
      </c>
      <c r="BS383" s="19" t="s">
        <v>11135</v>
      </c>
    </row>
    <row r="384" spans="1:71" s="19" customFormat="1" ht="13" x14ac:dyDescent="0.3">
      <c r="A384" s="19" t="s">
        <v>11798</v>
      </c>
      <c r="B384" s="19" t="s">
        <v>11404</v>
      </c>
      <c r="C384" s="19" t="s">
        <v>10555</v>
      </c>
      <c r="D384" s="21" t="s">
        <v>7891</v>
      </c>
      <c r="E384" s="19" t="s">
        <v>10556</v>
      </c>
      <c r="F384" s="19" t="s">
        <v>10557</v>
      </c>
      <c r="G384" s="19" t="s">
        <v>10558</v>
      </c>
      <c r="V384" s="19" t="s">
        <v>7891</v>
      </c>
      <c r="W384" s="19" t="s">
        <v>10558</v>
      </c>
      <c r="X384" s="19" t="s">
        <v>7891</v>
      </c>
      <c r="Y384" s="19" t="s">
        <v>7891</v>
      </c>
      <c r="Z384" s="19" t="s">
        <v>7891</v>
      </c>
      <c r="AA384" s="19" t="s">
        <v>7891</v>
      </c>
      <c r="AB384" s="19" t="s">
        <v>7891</v>
      </c>
      <c r="AC384" s="19" t="s">
        <v>7891</v>
      </c>
      <c r="AD384" s="19" t="s">
        <v>7891</v>
      </c>
      <c r="AE384" s="19" t="s">
        <v>7891</v>
      </c>
      <c r="AF384" s="19" t="s">
        <v>7891</v>
      </c>
      <c r="AG384" s="19" t="s">
        <v>7891</v>
      </c>
      <c r="AH384" s="19" t="s">
        <v>7891</v>
      </c>
      <c r="AI384" s="19" t="s">
        <v>7891</v>
      </c>
      <c r="AJ384" s="19" t="s">
        <v>7891</v>
      </c>
      <c r="AK384" s="19" t="s">
        <v>7891</v>
      </c>
      <c r="AL384" s="19" t="s">
        <v>7891</v>
      </c>
      <c r="AM384" s="19" t="s">
        <v>7891</v>
      </c>
      <c r="AN384" s="19" t="s">
        <v>7891</v>
      </c>
      <c r="AO384" s="19" t="s">
        <v>7891</v>
      </c>
      <c r="AP384" s="19" t="s">
        <v>10559</v>
      </c>
      <c r="AQ384" s="19" t="s">
        <v>7891</v>
      </c>
      <c r="AR384" s="19" t="s">
        <v>7891</v>
      </c>
      <c r="AS384" s="19" t="s">
        <v>7891</v>
      </c>
      <c r="AT384" s="19" t="s">
        <v>7891</v>
      </c>
      <c r="AU384" s="19" t="s">
        <v>7891</v>
      </c>
      <c r="AV384" s="19">
        <v>2021</v>
      </c>
      <c r="AW384" s="19">
        <v>58</v>
      </c>
      <c r="AX384" s="19" t="s">
        <v>10530</v>
      </c>
      <c r="AY384" s="19" t="s">
        <v>7891</v>
      </c>
      <c r="AZ384" s="19" t="s">
        <v>7891</v>
      </c>
      <c r="BA384" s="19" t="s">
        <v>7891</v>
      </c>
      <c r="BB384" s="19" t="s">
        <v>7891</v>
      </c>
      <c r="BC384" s="19">
        <v>53</v>
      </c>
      <c r="BD384" s="19">
        <v>76</v>
      </c>
      <c r="BE384" s="19" t="s">
        <v>7891</v>
      </c>
      <c r="BF384" s="19" t="s">
        <v>10560</v>
      </c>
      <c r="BG384" s="19" t="s">
        <v>7891</v>
      </c>
      <c r="BH384" s="19" t="s">
        <v>7891</v>
      </c>
      <c r="BI384" s="19" t="s">
        <v>7891</v>
      </c>
      <c r="BJ384" s="19" t="s">
        <v>7891</v>
      </c>
      <c r="BK384" s="19" t="s">
        <v>7891</v>
      </c>
      <c r="BL384" s="19" t="s">
        <v>7891</v>
      </c>
      <c r="BM384" s="19" t="s">
        <v>7891</v>
      </c>
      <c r="BN384" s="19" t="s">
        <v>7891</v>
      </c>
      <c r="BO384" s="19" t="s">
        <v>7891</v>
      </c>
      <c r="BP384" s="19" t="s">
        <v>7891</v>
      </c>
      <c r="BQ384" s="19" t="s">
        <v>7891</v>
      </c>
      <c r="BR384" s="19" t="s">
        <v>7891</v>
      </c>
      <c r="BS384" s="19" t="s">
        <v>10561</v>
      </c>
    </row>
    <row r="385" spans="1:71" s="19" customFormat="1" ht="13" x14ac:dyDescent="0.3">
      <c r="A385" s="19" t="s">
        <v>11798</v>
      </c>
      <c r="B385" s="19" t="s">
        <v>1827</v>
      </c>
      <c r="C385" s="19" t="s">
        <v>1070</v>
      </c>
      <c r="D385" s="20" t="str">
        <f>"2020"</f>
        <v>2020</v>
      </c>
      <c r="E385" s="19" t="s">
        <v>1069</v>
      </c>
      <c r="F385" s="19" t="s">
        <v>746</v>
      </c>
      <c r="G385" s="19" t="s">
        <v>1073</v>
      </c>
      <c r="H385" s="19" t="str">
        <f>"10633995"</f>
        <v>10633995</v>
      </c>
      <c r="J385" s="19" t="str">
        <f>"Nov2020"</f>
        <v>Nov2020</v>
      </c>
      <c r="K385" s="19">
        <v>27</v>
      </c>
      <c r="L385" s="19">
        <v>6</v>
      </c>
      <c r="M385" s="19">
        <v>965</v>
      </c>
      <c r="N385" s="19">
        <v>12</v>
      </c>
      <c r="O385" s="19">
        <v>147360739</v>
      </c>
      <c r="P385" s="19" t="s">
        <v>1071</v>
      </c>
      <c r="Q385" s="19" t="s">
        <v>726</v>
      </c>
      <c r="R385" s="19" t="s">
        <v>442</v>
      </c>
      <c r="S385" s="19" t="s">
        <v>1072</v>
      </c>
      <c r="V385" s="19" t="s">
        <v>1074</v>
      </c>
    </row>
    <row r="386" spans="1:71" s="19" customFormat="1" ht="13" x14ac:dyDescent="0.3">
      <c r="A386" s="19" t="s">
        <v>11798</v>
      </c>
      <c r="B386" s="19" t="s">
        <v>3856</v>
      </c>
      <c r="C386" s="19" t="s">
        <v>3631</v>
      </c>
      <c r="D386" s="21">
        <v>2020</v>
      </c>
      <c r="E386" s="19" t="s">
        <v>3630</v>
      </c>
      <c r="F386" s="19" t="s">
        <v>2034</v>
      </c>
      <c r="G386" s="19" t="s">
        <v>3634</v>
      </c>
      <c r="H386" s="19" t="str">
        <f>"04194217"</f>
        <v>04194217</v>
      </c>
      <c r="I386" s="19" t="str">
        <f>"9798672105277"</f>
        <v>9798672105277</v>
      </c>
      <c r="J386" s="19" t="str">
        <f>"20210101"</f>
        <v>20210101</v>
      </c>
      <c r="K386" s="19">
        <v>82</v>
      </c>
      <c r="L386" s="19" t="s">
        <v>2183</v>
      </c>
      <c r="O386" s="19" t="s">
        <v>3632</v>
      </c>
      <c r="Q386" s="19" t="s">
        <v>2037</v>
      </c>
      <c r="R386" s="19" t="s">
        <v>2038</v>
      </c>
      <c r="S386" s="19" t="s">
        <v>3633</v>
      </c>
      <c r="U386" s="19" t="s">
        <v>3634</v>
      </c>
      <c r="V386" s="19" t="s">
        <v>3635</v>
      </c>
    </row>
    <row r="387" spans="1:71" s="19" customFormat="1" ht="13" x14ac:dyDescent="0.3">
      <c r="A387" s="19" t="s">
        <v>11798</v>
      </c>
      <c r="B387" s="19" t="s">
        <v>1827</v>
      </c>
      <c r="C387" s="19" t="s">
        <v>463</v>
      </c>
      <c r="D387" s="20" t="str">
        <f>"2021"</f>
        <v>2021</v>
      </c>
      <c r="E387" s="19" t="s">
        <v>462</v>
      </c>
      <c r="F387" s="19" t="s">
        <v>464</v>
      </c>
      <c r="G387" s="19" t="s">
        <v>469</v>
      </c>
      <c r="H387" s="19" t="str">
        <f>"0144686X"</f>
        <v>0144686X</v>
      </c>
      <c r="J387" s="19" t="str">
        <f>"Sep2021"</f>
        <v>Sep2021</v>
      </c>
      <c r="K387" s="19">
        <v>41</v>
      </c>
      <c r="L387" s="19">
        <v>9</v>
      </c>
      <c r="M387" s="19">
        <v>1945</v>
      </c>
      <c r="N387" s="19">
        <v>16</v>
      </c>
      <c r="O387" s="19">
        <v>151772924</v>
      </c>
      <c r="P387" s="19" t="s">
        <v>465</v>
      </c>
      <c r="Q387" s="19" t="s">
        <v>466</v>
      </c>
      <c r="R387" s="19" t="s">
        <v>467</v>
      </c>
      <c r="S387" s="19" t="s">
        <v>468</v>
      </c>
      <c r="V387" s="19" t="s">
        <v>470</v>
      </c>
    </row>
    <row r="388" spans="1:71" s="19" customFormat="1" ht="13" x14ac:dyDescent="0.3">
      <c r="A388" s="19" t="s">
        <v>11798</v>
      </c>
      <c r="B388" s="19" t="s">
        <v>11404</v>
      </c>
      <c r="C388" s="19" t="s">
        <v>10983</v>
      </c>
      <c r="D388" s="21" t="s">
        <v>7891</v>
      </c>
      <c r="E388" s="19" t="s">
        <v>10984</v>
      </c>
      <c r="F388" s="19" t="s">
        <v>10985</v>
      </c>
      <c r="G388" s="19" t="s">
        <v>12014</v>
      </c>
      <c r="V388" s="19" t="s">
        <v>7891</v>
      </c>
      <c r="W388" s="19" t="s">
        <v>10986</v>
      </c>
      <c r="X388" s="19" t="s">
        <v>7891</v>
      </c>
      <c r="Y388" s="19" t="s">
        <v>7891</v>
      </c>
      <c r="Z388" s="19" t="s">
        <v>7891</v>
      </c>
      <c r="AA388" s="19" t="s">
        <v>7891</v>
      </c>
      <c r="AB388" s="19" t="s">
        <v>7891</v>
      </c>
      <c r="AC388" s="19" t="s">
        <v>10987</v>
      </c>
      <c r="AD388" s="19" t="s">
        <v>7891</v>
      </c>
      <c r="AE388" s="19" t="s">
        <v>7891</v>
      </c>
      <c r="AF388" s="19" t="s">
        <v>7891</v>
      </c>
      <c r="AG388" s="19" t="s">
        <v>7891</v>
      </c>
      <c r="AH388" s="19" t="s">
        <v>7891</v>
      </c>
      <c r="AI388" s="19" t="s">
        <v>7891</v>
      </c>
      <c r="AJ388" s="19" t="s">
        <v>7891</v>
      </c>
      <c r="AK388" s="19" t="s">
        <v>7891</v>
      </c>
      <c r="AL388" s="19" t="s">
        <v>7891</v>
      </c>
      <c r="AM388" s="19" t="s">
        <v>7891</v>
      </c>
      <c r="AN388" s="19" t="s">
        <v>7891</v>
      </c>
      <c r="AO388" s="19" t="s">
        <v>7891</v>
      </c>
      <c r="AP388" s="19" t="s">
        <v>10988</v>
      </c>
      <c r="AQ388" s="19" t="s">
        <v>10989</v>
      </c>
      <c r="AR388" s="19" t="s">
        <v>7891</v>
      </c>
      <c r="AS388" s="19" t="s">
        <v>7891</v>
      </c>
      <c r="AT388" s="19" t="s">
        <v>7891</v>
      </c>
      <c r="AU388" s="19" t="s">
        <v>8907</v>
      </c>
      <c r="AV388" s="19">
        <v>2020</v>
      </c>
      <c r="AW388" s="19">
        <v>83</v>
      </c>
      <c r="AX388" s="19" t="s">
        <v>7891</v>
      </c>
      <c r="AY388" s="19" t="s">
        <v>7891</v>
      </c>
      <c r="AZ388" s="19" t="s">
        <v>7891</v>
      </c>
      <c r="BA388" s="19" t="s">
        <v>7891</v>
      </c>
      <c r="BB388" s="19" t="s">
        <v>7891</v>
      </c>
      <c r="BC388" s="19" t="s">
        <v>7891</v>
      </c>
      <c r="BD388" s="19" t="s">
        <v>7891</v>
      </c>
      <c r="BE388" s="19">
        <v>102273</v>
      </c>
      <c r="BF388" s="19" t="s">
        <v>10990</v>
      </c>
      <c r="BG388" s="19" t="s">
        <v>7891</v>
      </c>
      <c r="BH388" s="19" t="s">
        <v>7891</v>
      </c>
      <c r="BI388" s="19" t="s">
        <v>7891</v>
      </c>
      <c r="BJ388" s="19" t="s">
        <v>7891</v>
      </c>
      <c r="BK388" s="19" t="s">
        <v>7891</v>
      </c>
      <c r="BL388" s="19" t="s">
        <v>7891</v>
      </c>
      <c r="BM388" s="19" t="s">
        <v>7891</v>
      </c>
      <c r="BN388" s="19" t="s">
        <v>7891</v>
      </c>
      <c r="BO388" s="19" t="s">
        <v>7891</v>
      </c>
      <c r="BP388" s="19" t="s">
        <v>7891</v>
      </c>
      <c r="BQ388" s="19" t="s">
        <v>7891</v>
      </c>
      <c r="BR388" s="19" t="s">
        <v>7891</v>
      </c>
      <c r="BS388" s="19" t="s">
        <v>10991</v>
      </c>
    </row>
    <row r="389" spans="1:71" s="19" customFormat="1" ht="13" x14ac:dyDescent="0.3">
      <c r="A389" s="19" t="s">
        <v>11798</v>
      </c>
      <c r="B389" s="19" t="s">
        <v>323</v>
      </c>
      <c r="C389" s="19" t="s">
        <v>250</v>
      </c>
      <c r="D389" s="23">
        <v>2021</v>
      </c>
      <c r="E389" s="19" t="s">
        <v>248</v>
      </c>
      <c r="F389" s="19" t="s">
        <v>257</v>
      </c>
      <c r="G389" s="19" t="s">
        <v>249</v>
      </c>
      <c r="H389" s="19" t="s">
        <v>251</v>
      </c>
      <c r="I389" s="19" t="s">
        <v>252</v>
      </c>
      <c r="J389" s="19" t="s">
        <v>14</v>
      </c>
      <c r="K389" s="19" t="s">
        <v>253</v>
      </c>
      <c r="M389" s="19" t="s">
        <v>254</v>
      </c>
      <c r="N389" s="19" t="s">
        <v>89</v>
      </c>
      <c r="O389" s="19" t="s">
        <v>18</v>
      </c>
      <c r="P389" s="19" t="s">
        <v>18</v>
      </c>
      <c r="Q389" s="19" t="s">
        <v>255</v>
      </c>
      <c r="R389" s="19" t="s">
        <v>256</v>
      </c>
      <c r="S389" s="19" t="s">
        <v>241</v>
      </c>
      <c r="U389" s="19" t="s">
        <v>23</v>
      </c>
      <c r="V389" s="19" t="s">
        <v>258</v>
      </c>
      <c r="W389" s="19" t="s">
        <v>259</v>
      </c>
      <c r="X389" s="19" t="s">
        <v>260</v>
      </c>
      <c r="Z389" s="19" t="s">
        <v>261</v>
      </c>
      <c r="AA389" s="19" t="s">
        <v>262</v>
      </c>
      <c r="AB389" s="19" t="s">
        <v>260</v>
      </c>
      <c r="AC389" s="19" t="s">
        <v>263</v>
      </c>
      <c r="AD389" s="19" t="s">
        <v>30</v>
      </c>
    </row>
    <row r="390" spans="1:71" s="19" customFormat="1" ht="13" x14ac:dyDescent="0.3">
      <c r="A390" s="19" t="s">
        <v>11798</v>
      </c>
      <c r="B390" s="19" t="s">
        <v>3856</v>
      </c>
      <c r="C390" s="19" t="s">
        <v>3227</v>
      </c>
      <c r="D390" s="21">
        <v>2022</v>
      </c>
      <c r="E390" s="19" t="s">
        <v>3226</v>
      </c>
      <c r="F390" s="19" t="s">
        <v>3228</v>
      </c>
      <c r="G390" s="19" t="s">
        <v>3232</v>
      </c>
      <c r="H390" s="19" t="str">
        <f>"12864692"</f>
        <v>12864692</v>
      </c>
      <c r="J390" s="19" t="str">
        <f>"20210101"</f>
        <v>20210101</v>
      </c>
      <c r="K390" s="19">
        <v>24</v>
      </c>
      <c r="L390" s="19">
        <v>2</v>
      </c>
      <c r="M390" s="19">
        <v>112</v>
      </c>
      <c r="N390" s="19">
        <v>2</v>
      </c>
      <c r="O390" s="19" t="s">
        <v>3229</v>
      </c>
      <c r="Q390" s="19" t="s">
        <v>3230</v>
      </c>
      <c r="R390" s="19" t="s">
        <v>1495</v>
      </c>
      <c r="S390" s="19" t="s">
        <v>3231</v>
      </c>
      <c r="U390" s="19" t="s">
        <v>3232</v>
      </c>
      <c r="V390" s="19" t="s">
        <v>3233</v>
      </c>
    </row>
    <row r="391" spans="1:71" s="19" customFormat="1" ht="13" x14ac:dyDescent="0.3">
      <c r="A391" s="19" t="s">
        <v>11798</v>
      </c>
      <c r="B391" s="19" t="s">
        <v>6816</v>
      </c>
      <c r="C391" s="19" t="s">
        <v>4270</v>
      </c>
      <c r="D391" s="21">
        <v>2021</v>
      </c>
      <c r="E391" s="19" t="s">
        <v>4269</v>
      </c>
      <c r="F391" s="19" t="s">
        <v>4273</v>
      </c>
      <c r="H391" s="19" t="s">
        <v>4271</v>
      </c>
      <c r="I391" s="19" t="s">
        <v>4272</v>
      </c>
      <c r="L391" s="22">
        <v>44505</v>
      </c>
    </row>
    <row r="392" spans="1:71" s="19" customFormat="1" ht="13" x14ac:dyDescent="0.3">
      <c r="A392" s="19" t="s">
        <v>11798</v>
      </c>
      <c r="B392" s="19" t="s">
        <v>11404</v>
      </c>
      <c r="C392" s="19" t="s">
        <v>8052</v>
      </c>
      <c r="D392" s="21" t="s">
        <v>7891</v>
      </c>
      <c r="E392" s="19" t="s">
        <v>6308</v>
      </c>
      <c r="F392" s="19" t="s">
        <v>8053</v>
      </c>
      <c r="V392" s="19" t="s">
        <v>7891</v>
      </c>
      <c r="W392" s="19" t="s">
        <v>8054</v>
      </c>
      <c r="X392" s="19" t="s">
        <v>7891</v>
      </c>
      <c r="Y392" s="19" t="s">
        <v>7891</v>
      </c>
      <c r="Z392" s="19" t="s">
        <v>7891</v>
      </c>
      <c r="AA392" s="19" t="s">
        <v>7891</v>
      </c>
      <c r="AB392" s="19" t="s">
        <v>8055</v>
      </c>
      <c r="AC392" s="19" t="s">
        <v>8056</v>
      </c>
      <c r="AD392" s="19" t="s">
        <v>7891</v>
      </c>
      <c r="AE392" s="19" t="s">
        <v>7891</v>
      </c>
      <c r="AF392" s="19" t="s">
        <v>7891</v>
      </c>
      <c r="AG392" s="19" t="s">
        <v>7891</v>
      </c>
      <c r="AH392" s="19" t="s">
        <v>7891</v>
      </c>
      <c r="AI392" s="19" t="s">
        <v>7891</v>
      </c>
      <c r="AJ392" s="19" t="s">
        <v>7891</v>
      </c>
      <c r="AK392" s="19" t="s">
        <v>7891</v>
      </c>
      <c r="AL392" s="19" t="s">
        <v>7891</v>
      </c>
      <c r="AM392" s="19" t="s">
        <v>7891</v>
      </c>
      <c r="AN392" s="19" t="s">
        <v>7891</v>
      </c>
      <c r="AO392" s="19" t="s">
        <v>7891</v>
      </c>
      <c r="AP392" s="19" t="s">
        <v>8057</v>
      </c>
      <c r="AQ392" s="19" t="s">
        <v>8058</v>
      </c>
      <c r="AR392" s="19" t="s">
        <v>7891</v>
      </c>
      <c r="AS392" s="19" t="s">
        <v>7891</v>
      </c>
      <c r="AT392" s="19" t="s">
        <v>7891</v>
      </c>
      <c r="AU392" s="19" t="s">
        <v>7891</v>
      </c>
      <c r="AV392" s="19" t="s">
        <v>7891</v>
      </c>
      <c r="AW392" s="19" t="s">
        <v>7891</v>
      </c>
      <c r="AX392" s="19" t="s">
        <v>7891</v>
      </c>
      <c r="AY392" s="19" t="s">
        <v>7891</v>
      </c>
      <c r="AZ392" s="19" t="s">
        <v>7891</v>
      </c>
      <c r="BA392" s="19" t="s">
        <v>7891</v>
      </c>
      <c r="BB392" s="19" t="s">
        <v>7891</v>
      </c>
      <c r="BC392" s="19" t="s">
        <v>7891</v>
      </c>
      <c r="BD392" s="19" t="s">
        <v>7891</v>
      </c>
      <c r="BE392" s="19" t="s">
        <v>7891</v>
      </c>
      <c r="BF392" s="19" t="s">
        <v>6313</v>
      </c>
      <c r="BG392" s="19" t="s">
        <v>7891</v>
      </c>
      <c r="BH392" s="19" t="s">
        <v>7901</v>
      </c>
      <c r="BI392" s="19" t="s">
        <v>7891</v>
      </c>
      <c r="BJ392" s="19" t="s">
        <v>7891</v>
      </c>
      <c r="BK392" s="19" t="s">
        <v>7891</v>
      </c>
      <c r="BL392" s="19" t="s">
        <v>7891</v>
      </c>
      <c r="BM392" s="19" t="s">
        <v>7891</v>
      </c>
      <c r="BN392" s="19">
        <v>35470768</v>
      </c>
      <c r="BO392" s="19" t="s">
        <v>7891</v>
      </c>
      <c r="BP392" s="19" t="s">
        <v>7891</v>
      </c>
      <c r="BQ392" s="19" t="s">
        <v>7891</v>
      </c>
      <c r="BR392" s="19" t="s">
        <v>7891</v>
      </c>
      <c r="BS392" s="19" t="s">
        <v>8059</v>
      </c>
    </row>
    <row r="393" spans="1:71" s="19" customFormat="1" ht="13" x14ac:dyDescent="0.3">
      <c r="A393" s="19" t="s">
        <v>11798</v>
      </c>
      <c r="B393" s="19" t="s">
        <v>4086</v>
      </c>
      <c r="C393" s="19" t="s">
        <v>3977</v>
      </c>
      <c r="D393" s="21">
        <v>2021</v>
      </c>
      <c r="E393" s="19" t="s">
        <v>3976</v>
      </c>
      <c r="F393" s="19" t="s">
        <v>3978</v>
      </c>
      <c r="G393" s="19" t="s">
        <v>3982</v>
      </c>
      <c r="H393" s="19" t="str">
        <f>"15546128"</f>
        <v>15546128</v>
      </c>
      <c r="J393" s="19" t="str">
        <f>"20210101"</f>
        <v>20210101</v>
      </c>
      <c r="K393" s="19">
        <v>16</v>
      </c>
      <c r="L393" s="19">
        <v>1</v>
      </c>
      <c r="M393" s="19">
        <v>140</v>
      </c>
      <c r="N393" s="19">
        <v>20</v>
      </c>
      <c r="O393" s="19" t="s">
        <v>3979</v>
      </c>
      <c r="P393" s="19" t="s">
        <v>3980</v>
      </c>
      <c r="Q393" s="19" t="s">
        <v>2118</v>
      </c>
      <c r="R393" s="19" t="s">
        <v>1495</v>
      </c>
      <c r="S393" s="19" t="s">
        <v>3981</v>
      </c>
      <c r="U393" s="19" t="s">
        <v>3982</v>
      </c>
      <c r="V393" s="19" t="s">
        <v>3983</v>
      </c>
    </row>
    <row r="394" spans="1:71" s="19" customFormat="1" ht="13" x14ac:dyDescent="0.3">
      <c r="A394" s="19" t="s">
        <v>11798</v>
      </c>
      <c r="B394" s="19" t="s">
        <v>11404</v>
      </c>
      <c r="C394" s="19" t="s">
        <v>8500</v>
      </c>
      <c r="D394" s="21" t="s">
        <v>7891</v>
      </c>
      <c r="E394" s="19" t="s">
        <v>8501</v>
      </c>
      <c r="F394" s="19" t="s">
        <v>8502</v>
      </c>
      <c r="V394" s="19" t="s">
        <v>7891</v>
      </c>
      <c r="W394" s="19" t="s">
        <v>8503</v>
      </c>
      <c r="X394" s="19" t="s">
        <v>7891</v>
      </c>
      <c r="Y394" s="19" t="s">
        <v>7891</v>
      </c>
      <c r="Z394" s="19" t="s">
        <v>7891</v>
      </c>
      <c r="AA394" s="19" t="s">
        <v>7891</v>
      </c>
      <c r="AB394" s="19" t="s">
        <v>7891</v>
      </c>
      <c r="AC394" s="19" t="s">
        <v>8504</v>
      </c>
      <c r="AD394" s="19" t="s">
        <v>7891</v>
      </c>
      <c r="AE394" s="19" t="s">
        <v>7891</v>
      </c>
      <c r="AF394" s="19" t="s">
        <v>7891</v>
      </c>
      <c r="AG394" s="19" t="s">
        <v>7891</v>
      </c>
      <c r="AH394" s="19" t="s">
        <v>7891</v>
      </c>
      <c r="AI394" s="19" t="s">
        <v>7891</v>
      </c>
      <c r="AJ394" s="19" t="s">
        <v>7891</v>
      </c>
      <c r="AK394" s="19" t="s">
        <v>7891</v>
      </c>
      <c r="AL394" s="19" t="s">
        <v>7891</v>
      </c>
      <c r="AM394" s="19" t="s">
        <v>7891</v>
      </c>
      <c r="AN394" s="19" t="s">
        <v>7891</v>
      </c>
      <c r="AO394" s="19" t="s">
        <v>7891</v>
      </c>
      <c r="AP394" s="19" t="s">
        <v>7891</v>
      </c>
      <c r="AQ394" s="19" t="s">
        <v>8505</v>
      </c>
      <c r="AR394" s="19" t="s">
        <v>7891</v>
      </c>
      <c r="AS394" s="19" t="s">
        <v>7891</v>
      </c>
      <c r="AT394" s="19" t="s">
        <v>7891</v>
      </c>
      <c r="AU394" s="19" t="s">
        <v>8506</v>
      </c>
      <c r="AV394" s="19">
        <v>2022</v>
      </c>
      <c r="AW394" s="19">
        <v>2022</v>
      </c>
      <c r="AX394" s="19" t="s">
        <v>7891</v>
      </c>
      <c r="AY394" s="19" t="s">
        <v>7891</v>
      </c>
      <c r="AZ394" s="19" t="s">
        <v>7891</v>
      </c>
      <c r="BA394" s="19" t="s">
        <v>7891</v>
      </c>
      <c r="BB394" s="19" t="s">
        <v>7891</v>
      </c>
      <c r="BC394" s="19" t="s">
        <v>7891</v>
      </c>
      <c r="BD394" s="19" t="s">
        <v>7891</v>
      </c>
      <c r="BE394" s="19">
        <v>210100</v>
      </c>
      <c r="BF394" s="19" t="s">
        <v>8507</v>
      </c>
      <c r="BG394" s="19" t="s">
        <v>7891</v>
      </c>
      <c r="BH394" s="19" t="s">
        <v>7891</v>
      </c>
      <c r="BI394" s="19" t="s">
        <v>7891</v>
      </c>
      <c r="BJ394" s="19" t="s">
        <v>7891</v>
      </c>
      <c r="BK394" s="19" t="s">
        <v>7891</v>
      </c>
      <c r="BL394" s="19" t="s">
        <v>7891</v>
      </c>
      <c r="BM394" s="19" t="s">
        <v>7891</v>
      </c>
      <c r="BN394" s="19">
        <v>35212265</v>
      </c>
      <c r="BO394" s="19" t="s">
        <v>7891</v>
      </c>
      <c r="BP394" s="19" t="s">
        <v>7891</v>
      </c>
      <c r="BQ394" s="19" t="s">
        <v>7891</v>
      </c>
      <c r="BR394" s="19" t="s">
        <v>7891</v>
      </c>
      <c r="BS394" s="19" t="s">
        <v>8508</v>
      </c>
    </row>
    <row r="395" spans="1:71" s="19" customFormat="1" ht="13" x14ac:dyDescent="0.3">
      <c r="A395" s="19" t="s">
        <v>11798</v>
      </c>
      <c r="B395" s="19" t="s">
        <v>11404</v>
      </c>
      <c r="C395" s="19" t="s">
        <v>11335</v>
      </c>
      <c r="D395" s="21" t="s">
        <v>7891</v>
      </c>
      <c r="E395" s="19" t="s">
        <v>11336</v>
      </c>
      <c r="F395" s="19" t="s">
        <v>11337</v>
      </c>
      <c r="V395" s="19" t="s">
        <v>7891</v>
      </c>
      <c r="W395" s="19" t="s">
        <v>11338</v>
      </c>
      <c r="X395" s="19" t="s">
        <v>7891</v>
      </c>
      <c r="Y395" s="19" t="s">
        <v>7891</v>
      </c>
      <c r="Z395" s="19" t="s">
        <v>7891</v>
      </c>
      <c r="AA395" s="19" t="s">
        <v>7891</v>
      </c>
      <c r="AB395" s="19" t="s">
        <v>7891</v>
      </c>
      <c r="AC395" s="19" t="s">
        <v>7891</v>
      </c>
      <c r="AD395" s="19" t="s">
        <v>7891</v>
      </c>
      <c r="AE395" s="19" t="s">
        <v>7891</v>
      </c>
      <c r="AF395" s="19" t="s">
        <v>7891</v>
      </c>
      <c r="AG395" s="19" t="s">
        <v>7891</v>
      </c>
      <c r="AH395" s="19" t="s">
        <v>7891</v>
      </c>
      <c r="AI395" s="19" t="s">
        <v>7891</v>
      </c>
      <c r="AJ395" s="19" t="s">
        <v>7891</v>
      </c>
      <c r="AK395" s="19" t="s">
        <v>7891</v>
      </c>
      <c r="AL395" s="19" t="s">
        <v>7891</v>
      </c>
      <c r="AM395" s="19" t="s">
        <v>7891</v>
      </c>
      <c r="AN395" s="19" t="s">
        <v>7891</v>
      </c>
      <c r="AO395" s="19" t="s">
        <v>7891</v>
      </c>
      <c r="AP395" s="19" t="s">
        <v>11339</v>
      </c>
      <c r="AQ395" s="19" t="s">
        <v>11340</v>
      </c>
      <c r="AR395" s="19" t="s">
        <v>7891</v>
      </c>
      <c r="AS395" s="19" t="s">
        <v>7891</v>
      </c>
      <c r="AT395" s="19" t="s">
        <v>7891</v>
      </c>
      <c r="AU395" s="19" t="s">
        <v>7891</v>
      </c>
      <c r="AV395" s="19">
        <v>2020</v>
      </c>
      <c r="AW395" s="19">
        <v>16</v>
      </c>
      <c r="AX395" s="19">
        <v>4</v>
      </c>
      <c r="AY395" s="19" t="s">
        <v>7891</v>
      </c>
      <c r="AZ395" s="19" t="s">
        <v>7891</v>
      </c>
      <c r="BA395" s="19" t="s">
        <v>7891</v>
      </c>
      <c r="BB395" s="19" t="s">
        <v>7891</v>
      </c>
      <c r="BC395" s="19" t="s">
        <v>11341</v>
      </c>
      <c r="BD395" s="19" t="s">
        <v>7528</v>
      </c>
      <c r="BE395" s="19" t="s">
        <v>7891</v>
      </c>
      <c r="BF395" s="19" t="s">
        <v>11342</v>
      </c>
      <c r="BG395" s="19" t="s">
        <v>7891</v>
      </c>
      <c r="BH395" s="19" t="s">
        <v>7891</v>
      </c>
      <c r="BI395" s="19" t="s">
        <v>7891</v>
      </c>
      <c r="BJ395" s="19" t="s">
        <v>7891</v>
      </c>
      <c r="BK395" s="19" t="s">
        <v>7891</v>
      </c>
      <c r="BL395" s="19" t="s">
        <v>7891</v>
      </c>
      <c r="BM395" s="19" t="s">
        <v>7891</v>
      </c>
      <c r="BN395" s="19" t="s">
        <v>7891</v>
      </c>
      <c r="BO395" s="19" t="s">
        <v>7891</v>
      </c>
      <c r="BP395" s="19" t="s">
        <v>7891</v>
      </c>
      <c r="BQ395" s="19" t="s">
        <v>7891</v>
      </c>
      <c r="BR395" s="19" t="s">
        <v>7891</v>
      </c>
      <c r="BS395" s="19" t="s">
        <v>11343</v>
      </c>
    </row>
    <row r="396" spans="1:71" s="19" customFormat="1" ht="13" x14ac:dyDescent="0.3">
      <c r="A396" s="19" t="s">
        <v>11798</v>
      </c>
      <c r="B396" s="19" t="s">
        <v>6816</v>
      </c>
      <c r="C396" s="19" t="s">
        <v>5678</v>
      </c>
      <c r="D396" s="21">
        <v>2021</v>
      </c>
      <c r="E396" s="19" t="s">
        <v>5677</v>
      </c>
      <c r="F396" s="19" t="s">
        <v>4693</v>
      </c>
      <c r="H396" s="19" t="s">
        <v>5679</v>
      </c>
      <c r="I396" s="19" t="s">
        <v>5680</v>
      </c>
      <c r="L396" s="22">
        <v>44368</v>
      </c>
      <c r="O396" s="19" t="s">
        <v>5681</v>
      </c>
    </row>
    <row r="397" spans="1:71" s="19" customFormat="1" ht="13" x14ac:dyDescent="0.3">
      <c r="A397" s="19" t="s">
        <v>11798</v>
      </c>
      <c r="B397" s="19" t="s">
        <v>3856</v>
      </c>
      <c r="C397" s="19" t="s">
        <v>2896</v>
      </c>
      <c r="D397" s="21">
        <v>2021</v>
      </c>
      <c r="E397" s="19" t="s">
        <v>2895</v>
      </c>
      <c r="F397" s="19" t="s">
        <v>2257</v>
      </c>
      <c r="G397" s="19" t="s">
        <v>2900</v>
      </c>
      <c r="H397" s="19" t="str">
        <f>"00219762"</f>
        <v>00219762</v>
      </c>
      <c r="J397" s="19" t="str">
        <f>"20220401"</f>
        <v>20220401</v>
      </c>
      <c r="K397" s="19">
        <v>78</v>
      </c>
      <c r="L397" s="19">
        <v>4</v>
      </c>
      <c r="M397" s="19">
        <v>671</v>
      </c>
      <c r="N397" s="19">
        <v>21</v>
      </c>
      <c r="O397" s="19" t="s">
        <v>2897</v>
      </c>
      <c r="P397" s="19" t="s">
        <v>2898</v>
      </c>
      <c r="Q397" s="19" t="s">
        <v>2260</v>
      </c>
      <c r="R397" s="19" t="s">
        <v>1495</v>
      </c>
      <c r="S397" s="19" t="s">
        <v>2899</v>
      </c>
      <c r="U397" s="19" t="s">
        <v>2900</v>
      </c>
      <c r="V397" s="19" t="s">
        <v>2901</v>
      </c>
    </row>
    <row r="398" spans="1:71" s="19" customFormat="1" ht="13" x14ac:dyDescent="0.3">
      <c r="A398" s="19" t="s">
        <v>11798</v>
      </c>
      <c r="B398" s="19" t="s">
        <v>3856</v>
      </c>
      <c r="C398" s="19" t="s">
        <v>2828</v>
      </c>
      <c r="D398" s="21">
        <v>2021</v>
      </c>
      <c r="E398" s="19" t="s">
        <v>2827</v>
      </c>
      <c r="F398" s="19" t="s">
        <v>2451</v>
      </c>
      <c r="G398" s="19" t="s">
        <v>2832</v>
      </c>
      <c r="H398" s="19" t="str">
        <f>"00223956"</f>
        <v>00223956</v>
      </c>
      <c r="J398" s="19" t="str">
        <f>"20210701"</f>
        <v>20210701</v>
      </c>
      <c r="K398" s="19">
        <v>139</v>
      </c>
      <c r="M398" s="19">
        <v>14</v>
      </c>
      <c r="N398" s="19">
        <v>11</v>
      </c>
      <c r="O398" s="19" t="s">
        <v>2829</v>
      </c>
      <c r="P398" s="19" t="s">
        <v>2830</v>
      </c>
      <c r="Q398" s="19" t="s">
        <v>2124</v>
      </c>
      <c r="R398" s="19" t="s">
        <v>1495</v>
      </c>
      <c r="S398" s="19" t="s">
        <v>2831</v>
      </c>
      <c r="U398" s="19" t="s">
        <v>2832</v>
      </c>
      <c r="V398" s="19" t="s">
        <v>2833</v>
      </c>
    </row>
    <row r="399" spans="1:71" s="19" customFormat="1" ht="13" x14ac:dyDescent="0.3">
      <c r="A399" s="19" t="s">
        <v>11798</v>
      </c>
      <c r="B399" s="19" t="s">
        <v>11404</v>
      </c>
      <c r="C399" s="19" t="s">
        <v>10562</v>
      </c>
      <c r="D399" s="21" t="s">
        <v>7891</v>
      </c>
      <c r="E399" s="19" t="s">
        <v>10563</v>
      </c>
      <c r="F399" s="19" t="s">
        <v>10564</v>
      </c>
      <c r="G399" s="26" t="s">
        <v>11894</v>
      </c>
      <c r="V399" s="19" t="s">
        <v>7891</v>
      </c>
      <c r="W399" s="19" t="s">
        <v>10565</v>
      </c>
      <c r="X399" s="19" t="s">
        <v>7891</v>
      </c>
      <c r="Y399" s="19" t="s">
        <v>7891</v>
      </c>
      <c r="Z399" s="19" t="s">
        <v>7891</v>
      </c>
      <c r="AA399" s="19" t="s">
        <v>7891</v>
      </c>
      <c r="AB399" s="19" t="s">
        <v>7891</v>
      </c>
      <c r="AC399" s="19" t="s">
        <v>7891</v>
      </c>
      <c r="AD399" s="19" t="s">
        <v>7891</v>
      </c>
      <c r="AE399" s="19" t="s">
        <v>7891</v>
      </c>
      <c r="AF399" s="19" t="s">
        <v>7891</v>
      </c>
      <c r="AG399" s="19" t="s">
        <v>7891</v>
      </c>
      <c r="AH399" s="19" t="s">
        <v>7891</v>
      </c>
      <c r="AI399" s="19" t="s">
        <v>7891</v>
      </c>
      <c r="AJ399" s="19" t="s">
        <v>7891</v>
      </c>
      <c r="AK399" s="19" t="s">
        <v>7891</v>
      </c>
      <c r="AL399" s="19" t="s">
        <v>7891</v>
      </c>
      <c r="AM399" s="19" t="s">
        <v>7891</v>
      </c>
      <c r="AN399" s="19" t="s">
        <v>7891</v>
      </c>
      <c r="AO399" s="19" t="s">
        <v>7891</v>
      </c>
      <c r="AP399" s="19" t="s">
        <v>10566</v>
      </c>
      <c r="AQ399" s="19" t="s">
        <v>7891</v>
      </c>
      <c r="AR399" s="19" t="s">
        <v>7891</v>
      </c>
      <c r="AS399" s="19" t="s">
        <v>7891</v>
      </c>
      <c r="AT399" s="19" t="s">
        <v>7891</v>
      </c>
      <c r="AU399" s="19" t="s">
        <v>7891</v>
      </c>
      <c r="AV399" s="19">
        <v>2021</v>
      </c>
      <c r="AW399" s="19">
        <v>35</v>
      </c>
      <c r="AX399" s="19">
        <v>3</v>
      </c>
      <c r="AY399" s="19" t="s">
        <v>7891</v>
      </c>
      <c r="AZ399" s="19" t="s">
        <v>7891</v>
      </c>
      <c r="BA399" s="19" t="s">
        <v>7891</v>
      </c>
      <c r="BB399" s="19" t="s">
        <v>7891</v>
      </c>
      <c r="BC399" s="19" t="s">
        <v>7891</v>
      </c>
      <c r="BD399" s="19" t="s">
        <v>7891</v>
      </c>
      <c r="BE399" s="19" t="s">
        <v>7891</v>
      </c>
      <c r="BF399" s="19" t="s">
        <v>7891</v>
      </c>
      <c r="BG399" s="19" t="s">
        <v>7891</v>
      </c>
      <c r="BH399" s="19" t="s">
        <v>7891</v>
      </c>
      <c r="BI399" s="19" t="s">
        <v>7891</v>
      </c>
      <c r="BJ399" s="19" t="s">
        <v>7891</v>
      </c>
      <c r="BK399" s="19" t="s">
        <v>7891</v>
      </c>
      <c r="BL399" s="19" t="s">
        <v>7891</v>
      </c>
      <c r="BM399" s="19" t="s">
        <v>7891</v>
      </c>
      <c r="BN399" s="19" t="s">
        <v>7891</v>
      </c>
      <c r="BO399" s="19" t="s">
        <v>7891</v>
      </c>
      <c r="BP399" s="19" t="s">
        <v>7891</v>
      </c>
      <c r="BQ399" s="19" t="s">
        <v>7891</v>
      </c>
      <c r="BR399" s="19" t="s">
        <v>7891</v>
      </c>
      <c r="BS399" s="19" t="s">
        <v>10567</v>
      </c>
    </row>
    <row r="400" spans="1:71" s="19" customFormat="1" ht="13" x14ac:dyDescent="0.3">
      <c r="A400" s="19" t="s">
        <v>11798</v>
      </c>
      <c r="B400" s="19" t="s">
        <v>6816</v>
      </c>
      <c r="C400" s="19" t="s">
        <v>5512</v>
      </c>
      <c r="D400" s="21">
        <v>2020</v>
      </c>
      <c r="E400" s="19" t="s">
        <v>5511</v>
      </c>
      <c r="F400" s="19" t="s">
        <v>4240</v>
      </c>
      <c r="G400" s="26" t="s">
        <v>11895</v>
      </c>
      <c r="H400" s="19" t="s">
        <v>5513</v>
      </c>
      <c r="I400" s="19" t="s">
        <v>5514</v>
      </c>
      <c r="L400" s="22">
        <v>44161</v>
      </c>
      <c r="M400" s="19" t="s">
        <v>5515</v>
      </c>
      <c r="O400" s="19" t="s">
        <v>5516</v>
      </c>
    </row>
    <row r="401" spans="1:71" s="19" customFormat="1" ht="13" x14ac:dyDescent="0.3">
      <c r="A401" s="19" t="s">
        <v>11798</v>
      </c>
      <c r="B401" s="19" t="s">
        <v>4015</v>
      </c>
      <c r="C401" s="19" t="s">
        <v>3964</v>
      </c>
      <c r="D401" s="21">
        <v>2020</v>
      </c>
      <c r="E401" s="19" t="s">
        <v>3963</v>
      </c>
      <c r="F401" s="19" t="s">
        <v>2338</v>
      </c>
      <c r="G401" s="19" t="s">
        <v>3968</v>
      </c>
      <c r="H401" s="19" t="str">
        <f>"10461310"</f>
        <v>10461310</v>
      </c>
      <c r="J401" s="19" t="str">
        <f>"20220201"</f>
        <v>20220201</v>
      </c>
      <c r="K401" s="19">
        <v>41</v>
      </c>
      <c r="L401" s="19">
        <v>2</v>
      </c>
      <c r="M401" s="19">
        <v>935</v>
      </c>
      <c r="N401" s="19">
        <v>8</v>
      </c>
      <c r="O401" s="19" t="s">
        <v>3965</v>
      </c>
      <c r="P401" s="19" t="s">
        <v>3966</v>
      </c>
      <c r="Q401" s="19" t="s">
        <v>2108</v>
      </c>
      <c r="R401" s="19" t="s">
        <v>1495</v>
      </c>
      <c r="S401" s="19" t="s">
        <v>3967</v>
      </c>
      <c r="U401" s="19" t="s">
        <v>3968</v>
      </c>
      <c r="V401" s="19" t="s">
        <v>3969</v>
      </c>
    </row>
    <row r="402" spans="1:71" s="19" customFormat="1" ht="13" x14ac:dyDescent="0.3">
      <c r="A402" s="19" t="s">
        <v>11798</v>
      </c>
      <c r="B402" s="19" t="s">
        <v>6816</v>
      </c>
      <c r="C402" s="19" t="s">
        <v>5310</v>
      </c>
      <c r="D402" s="21">
        <v>2021</v>
      </c>
      <c r="E402" s="19" t="s">
        <v>5309</v>
      </c>
      <c r="F402" s="19" t="s">
        <v>4848</v>
      </c>
      <c r="G402" s="19" t="s">
        <v>11893</v>
      </c>
      <c r="H402" s="19" t="s">
        <v>5311</v>
      </c>
      <c r="I402" s="19" t="s">
        <v>5312</v>
      </c>
      <c r="L402" s="22">
        <v>44473</v>
      </c>
      <c r="O402" s="19" t="s">
        <v>5313</v>
      </c>
    </row>
    <row r="403" spans="1:71" s="19" customFormat="1" ht="13" x14ac:dyDescent="0.3">
      <c r="A403" s="19" t="s">
        <v>11798</v>
      </c>
      <c r="B403" s="19" t="s">
        <v>6816</v>
      </c>
      <c r="C403" s="19" t="s">
        <v>6171</v>
      </c>
      <c r="D403" s="21">
        <v>2022</v>
      </c>
      <c r="E403" s="19" t="s">
        <v>6170</v>
      </c>
      <c r="F403" s="19" t="s">
        <v>4240</v>
      </c>
      <c r="H403" s="19" t="s">
        <v>6172</v>
      </c>
      <c r="I403" s="19" t="s">
        <v>5312</v>
      </c>
      <c r="L403" s="22">
        <v>44634</v>
      </c>
      <c r="M403" s="19" t="s">
        <v>6173</v>
      </c>
      <c r="O403" s="19" t="s">
        <v>6174</v>
      </c>
    </row>
    <row r="404" spans="1:71" s="19" customFormat="1" ht="13" x14ac:dyDescent="0.3">
      <c r="A404" s="19" t="s">
        <v>11797</v>
      </c>
      <c r="B404" s="19" t="s">
        <v>1970</v>
      </c>
      <c r="C404" s="19" t="s">
        <v>1706</v>
      </c>
      <c r="D404" s="20" t="str">
        <f>"2022"</f>
        <v>2022</v>
      </c>
      <c r="E404" s="19" t="s">
        <v>1705</v>
      </c>
      <c r="F404" s="19" t="s">
        <v>487</v>
      </c>
      <c r="G404" s="19" t="s">
        <v>1709</v>
      </c>
      <c r="H404" s="19" t="str">
        <f>"02779536"</f>
        <v>02779536</v>
      </c>
      <c r="J404" s="19" t="str">
        <f>"Jan2022"</f>
        <v>Jan2022</v>
      </c>
      <c r="K404" s="19">
        <v>292</v>
      </c>
      <c r="N404" s="19">
        <v>1</v>
      </c>
      <c r="O404" s="19">
        <v>154506859</v>
      </c>
      <c r="P404" s="19" t="s">
        <v>1707</v>
      </c>
      <c r="Q404" s="19" t="s">
        <v>489</v>
      </c>
      <c r="R404" s="19" t="s">
        <v>442</v>
      </c>
      <c r="S404" s="19" t="s">
        <v>1708</v>
      </c>
      <c r="V404" s="19" t="s">
        <v>1710</v>
      </c>
    </row>
    <row r="405" spans="1:71" s="19" customFormat="1" ht="13" x14ac:dyDescent="0.3">
      <c r="A405" s="19" t="s">
        <v>11798</v>
      </c>
      <c r="B405" s="19" t="s">
        <v>2016</v>
      </c>
      <c r="C405" s="19" t="s">
        <v>778</v>
      </c>
      <c r="D405" s="20" t="str">
        <f>"2021"</f>
        <v>2021</v>
      </c>
      <c r="E405" s="19" t="s">
        <v>777</v>
      </c>
      <c r="F405" s="19" t="s">
        <v>779</v>
      </c>
      <c r="G405" s="19" t="s">
        <v>782</v>
      </c>
      <c r="H405" s="19" t="str">
        <f>"15313433"</f>
        <v>15313433</v>
      </c>
      <c r="J405" s="19" t="str">
        <f>"Nov2021"</f>
        <v>Nov2021</v>
      </c>
      <c r="K405" s="19">
        <v>25</v>
      </c>
      <c r="L405" s="19">
        <v>11</v>
      </c>
      <c r="M405" s="19">
        <v>1</v>
      </c>
      <c r="N405" s="19">
        <v>17</v>
      </c>
      <c r="O405" s="19">
        <v>154341437</v>
      </c>
      <c r="P405" s="19" t="s">
        <v>780</v>
      </c>
      <c r="Q405" s="19" t="s">
        <v>691</v>
      </c>
      <c r="R405" s="19" t="s">
        <v>442</v>
      </c>
      <c r="S405" s="19" t="s">
        <v>781</v>
      </c>
      <c r="V405" s="19" t="s">
        <v>783</v>
      </c>
    </row>
    <row r="406" spans="1:71" s="19" customFormat="1" ht="13" x14ac:dyDescent="0.3">
      <c r="A406" s="19" t="s">
        <v>11798</v>
      </c>
      <c r="B406" s="19" t="s">
        <v>3856</v>
      </c>
      <c r="C406" s="19" t="s">
        <v>3603</v>
      </c>
      <c r="D406" s="21">
        <v>2021</v>
      </c>
      <c r="E406" s="19" t="s">
        <v>3602</v>
      </c>
      <c r="F406" s="19" t="s">
        <v>924</v>
      </c>
      <c r="G406" s="19" t="s">
        <v>3606</v>
      </c>
      <c r="H406" s="19" t="str">
        <f>"00057894"</f>
        <v>00057894</v>
      </c>
      <c r="J406" s="19" t="str">
        <f>"20210501"</f>
        <v>20210501</v>
      </c>
      <c r="K406" s="19">
        <v>52</v>
      </c>
      <c r="L406" s="19">
        <v>3</v>
      </c>
      <c r="M406" s="19">
        <v>774</v>
      </c>
      <c r="N406" s="19">
        <v>11</v>
      </c>
      <c r="O406" s="19" t="s">
        <v>3604</v>
      </c>
      <c r="P406" s="19" t="s">
        <v>1613</v>
      </c>
      <c r="Q406" s="19" t="s">
        <v>2124</v>
      </c>
      <c r="R406" s="19" t="s">
        <v>1495</v>
      </c>
      <c r="S406" s="19" t="s">
        <v>3605</v>
      </c>
      <c r="U406" s="19" t="s">
        <v>3606</v>
      </c>
      <c r="V406" s="19" t="s">
        <v>3607</v>
      </c>
    </row>
    <row r="407" spans="1:71" s="19" customFormat="1" ht="13" x14ac:dyDescent="0.3">
      <c r="A407" s="19" t="s">
        <v>11798</v>
      </c>
      <c r="B407" s="19" t="s">
        <v>6816</v>
      </c>
      <c r="C407" s="19" t="s">
        <v>6488</v>
      </c>
      <c r="D407" s="21">
        <v>2022</v>
      </c>
      <c r="E407" s="19" t="s">
        <v>6487</v>
      </c>
      <c r="F407" s="19" t="s">
        <v>6491</v>
      </c>
      <c r="H407" s="19" t="s">
        <v>6489</v>
      </c>
      <c r="I407" s="19" t="s">
        <v>6490</v>
      </c>
      <c r="L407" s="22">
        <v>44700</v>
      </c>
      <c r="O407" s="19" t="s">
        <v>6492</v>
      </c>
    </row>
    <row r="408" spans="1:71" s="19" customFormat="1" ht="13" x14ac:dyDescent="0.3">
      <c r="A408" s="19" t="s">
        <v>11798</v>
      </c>
      <c r="B408" s="19" t="s">
        <v>4015</v>
      </c>
      <c r="C408" s="19" t="s">
        <v>3392</v>
      </c>
      <c r="D408" s="21">
        <v>2021</v>
      </c>
      <c r="E408" s="19" t="s">
        <v>3391</v>
      </c>
      <c r="F408" s="19" t="s">
        <v>2980</v>
      </c>
      <c r="G408" s="19" t="s">
        <v>3395</v>
      </c>
      <c r="H408" s="19" t="str">
        <f>"18689884"</f>
        <v>18689884</v>
      </c>
      <c r="J408" s="19" t="str">
        <f>"20210706"</f>
        <v>20210706</v>
      </c>
      <c r="O408" s="19" t="s">
        <v>3393</v>
      </c>
      <c r="P408" s="19" t="s">
        <v>3394</v>
      </c>
      <c r="Q408" s="19" t="s">
        <v>2108</v>
      </c>
      <c r="R408" s="19" t="s">
        <v>2054</v>
      </c>
      <c r="S408" s="19" t="s">
        <v>2055</v>
      </c>
      <c r="U408" s="19" t="s">
        <v>3395</v>
      </c>
      <c r="V408" s="19" t="s">
        <v>3396</v>
      </c>
    </row>
    <row r="409" spans="1:71" s="19" customFormat="1" ht="13" x14ac:dyDescent="0.3">
      <c r="A409" s="19" t="s">
        <v>11798</v>
      </c>
      <c r="B409" s="19" t="s">
        <v>11404</v>
      </c>
      <c r="C409" s="19" t="s">
        <v>8077</v>
      </c>
      <c r="D409" s="21" t="s">
        <v>7891</v>
      </c>
      <c r="E409" s="19" t="s">
        <v>8078</v>
      </c>
      <c r="F409" s="19" t="s">
        <v>8079</v>
      </c>
      <c r="V409" s="19" t="s">
        <v>7891</v>
      </c>
      <c r="W409" s="19" t="s">
        <v>8080</v>
      </c>
      <c r="X409" s="19" t="s">
        <v>7891</v>
      </c>
      <c r="Y409" s="19" t="s">
        <v>7891</v>
      </c>
      <c r="Z409" s="19" t="s">
        <v>7891</v>
      </c>
      <c r="AA409" s="19" t="s">
        <v>7891</v>
      </c>
      <c r="AB409" s="19" t="s">
        <v>7891</v>
      </c>
      <c r="AC409" s="19" t="s">
        <v>8081</v>
      </c>
      <c r="AD409" s="19" t="s">
        <v>7891</v>
      </c>
      <c r="AE409" s="19" t="s">
        <v>7891</v>
      </c>
      <c r="AF409" s="19" t="s">
        <v>7891</v>
      </c>
      <c r="AG409" s="19" t="s">
        <v>7891</v>
      </c>
      <c r="AH409" s="19" t="s">
        <v>7891</v>
      </c>
      <c r="AI409" s="19" t="s">
        <v>7891</v>
      </c>
      <c r="AJ409" s="19" t="s">
        <v>7891</v>
      </c>
      <c r="AK409" s="19" t="s">
        <v>7891</v>
      </c>
      <c r="AL409" s="19" t="s">
        <v>7891</v>
      </c>
      <c r="AM409" s="19" t="s">
        <v>7891</v>
      </c>
      <c r="AN409" s="19" t="s">
        <v>7891</v>
      </c>
      <c r="AO409" s="19" t="s">
        <v>7891</v>
      </c>
      <c r="AP409" s="19" t="s">
        <v>8082</v>
      </c>
      <c r="AQ409" s="19" t="s">
        <v>8083</v>
      </c>
      <c r="AR409" s="19" t="s">
        <v>7891</v>
      </c>
      <c r="AS409" s="19" t="s">
        <v>7891</v>
      </c>
      <c r="AT409" s="19" t="s">
        <v>7891</v>
      </c>
      <c r="AU409" s="19" t="s">
        <v>7967</v>
      </c>
      <c r="AV409" s="19">
        <v>2022</v>
      </c>
      <c r="AW409" s="19">
        <v>103</v>
      </c>
      <c r="AX409" s="19" t="s">
        <v>7891</v>
      </c>
      <c r="AY409" s="19" t="s">
        <v>7891</v>
      </c>
      <c r="AZ409" s="19" t="s">
        <v>7891</v>
      </c>
      <c r="BA409" s="19" t="s">
        <v>7891</v>
      </c>
      <c r="BB409" s="19" t="s">
        <v>7891</v>
      </c>
      <c r="BC409" s="19" t="s">
        <v>7891</v>
      </c>
      <c r="BD409" s="19" t="s">
        <v>7891</v>
      </c>
      <c r="BE409" s="19">
        <v>103629</v>
      </c>
      <c r="BF409" s="19" t="s">
        <v>8084</v>
      </c>
      <c r="BG409" s="19" t="s">
        <v>7891</v>
      </c>
      <c r="BH409" s="19" t="s">
        <v>7891</v>
      </c>
      <c r="BI409" s="19" t="s">
        <v>7891</v>
      </c>
      <c r="BJ409" s="19" t="s">
        <v>7891</v>
      </c>
      <c r="BK409" s="19" t="s">
        <v>7891</v>
      </c>
      <c r="BL409" s="19" t="s">
        <v>7891</v>
      </c>
      <c r="BM409" s="19" t="s">
        <v>7891</v>
      </c>
      <c r="BN409" s="19">
        <v>35228057</v>
      </c>
      <c r="BO409" s="19" t="s">
        <v>7891</v>
      </c>
      <c r="BP409" s="19" t="s">
        <v>7891</v>
      </c>
      <c r="BQ409" s="19" t="s">
        <v>7891</v>
      </c>
      <c r="BR409" s="19" t="s">
        <v>7891</v>
      </c>
      <c r="BS409" s="19" t="s">
        <v>8085</v>
      </c>
    </row>
    <row r="410" spans="1:71" s="19" customFormat="1" ht="13" x14ac:dyDescent="0.3">
      <c r="A410" s="19" t="s">
        <v>11798</v>
      </c>
      <c r="B410" s="19" t="s">
        <v>7738</v>
      </c>
      <c r="C410" s="19" t="s">
        <v>7719</v>
      </c>
      <c r="D410" s="21">
        <v>2021</v>
      </c>
      <c r="E410" s="19" t="s">
        <v>7720</v>
      </c>
      <c r="F410" s="19" t="s">
        <v>7721</v>
      </c>
      <c r="G410" s="26" t="s">
        <v>11900</v>
      </c>
      <c r="H410" s="19">
        <v>9</v>
      </c>
      <c r="I410" s="19">
        <v>1</v>
      </c>
      <c r="K410" s="19">
        <v>21</v>
      </c>
      <c r="L410" s="19">
        <v>28</v>
      </c>
      <c r="O410" s="19" t="s">
        <v>7722</v>
      </c>
      <c r="P410" s="19" t="s">
        <v>7723</v>
      </c>
      <c r="Q410" s="19" t="s">
        <v>467</v>
      </c>
      <c r="R410" s="19" t="s">
        <v>7218</v>
      </c>
      <c r="S410" s="19" t="s">
        <v>7226</v>
      </c>
      <c r="T410" s="19" t="s">
        <v>7219</v>
      </c>
      <c r="U410" s="19" t="s">
        <v>7724</v>
      </c>
    </row>
    <row r="411" spans="1:71" s="19" customFormat="1" ht="13" x14ac:dyDescent="0.3">
      <c r="A411" s="19" t="s">
        <v>11798</v>
      </c>
      <c r="B411" s="19" t="s">
        <v>3856</v>
      </c>
      <c r="C411" s="19" t="s">
        <v>2487</v>
      </c>
      <c r="D411" s="21">
        <v>2021</v>
      </c>
      <c r="E411" s="19" t="s">
        <v>2486</v>
      </c>
      <c r="F411" s="19" t="s">
        <v>2488</v>
      </c>
      <c r="G411" s="19" t="s">
        <v>2491</v>
      </c>
      <c r="I411" s="19" t="str">
        <f>"9780198839262"</f>
        <v>9780198839262</v>
      </c>
      <c r="J411" s="19" t="str">
        <f>"20210101"</f>
        <v>20210101</v>
      </c>
      <c r="M411" s="19">
        <v>237</v>
      </c>
      <c r="N411" s="19">
        <v>41</v>
      </c>
      <c r="O411" s="19" t="s">
        <v>2489</v>
      </c>
      <c r="Q411" s="19" t="s">
        <v>2077</v>
      </c>
      <c r="R411" s="19" t="s">
        <v>2078</v>
      </c>
      <c r="S411" s="19" t="s">
        <v>2490</v>
      </c>
      <c r="U411" s="19" t="s">
        <v>2491</v>
      </c>
      <c r="V411" s="19" t="s">
        <v>2492</v>
      </c>
    </row>
    <row r="412" spans="1:71" s="19" customFormat="1" ht="13" x14ac:dyDescent="0.3">
      <c r="A412" s="19" t="s">
        <v>11798</v>
      </c>
      <c r="B412" s="19" t="s">
        <v>11404</v>
      </c>
      <c r="C412" s="19" t="s">
        <v>8347</v>
      </c>
      <c r="D412" s="21" t="s">
        <v>7891</v>
      </c>
      <c r="E412" s="19" t="s">
        <v>8348</v>
      </c>
      <c r="F412" s="19" t="s">
        <v>8349</v>
      </c>
      <c r="G412" s="19" t="s">
        <v>8350</v>
      </c>
      <c r="V412" s="19" t="s">
        <v>7891</v>
      </c>
      <c r="W412" s="19" t="s">
        <v>8350</v>
      </c>
      <c r="X412" s="19" t="s">
        <v>7891</v>
      </c>
      <c r="Y412" s="19" t="s">
        <v>7891</v>
      </c>
      <c r="Z412" s="19" t="s">
        <v>7891</v>
      </c>
      <c r="AA412" s="19" t="s">
        <v>7891</v>
      </c>
      <c r="AB412" s="19" t="s">
        <v>7891</v>
      </c>
      <c r="AC412" s="19" t="s">
        <v>7891</v>
      </c>
      <c r="AD412" s="19" t="s">
        <v>7891</v>
      </c>
      <c r="AE412" s="19" t="s">
        <v>7891</v>
      </c>
      <c r="AF412" s="19" t="s">
        <v>7891</v>
      </c>
      <c r="AG412" s="19" t="s">
        <v>7891</v>
      </c>
      <c r="AH412" s="19" t="s">
        <v>7891</v>
      </c>
      <c r="AI412" s="19" t="s">
        <v>7891</v>
      </c>
      <c r="AJ412" s="19" t="s">
        <v>7891</v>
      </c>
      <c r="AK412" s="19" t="s">
        <v>7891</v>
      </c>
      <c r="AL412" s="19" t="s">
        <v>7891</v>
      </c>
      <c r="AM412" s="19" t="s">
        <v>7891</v>
      </c>
      <c r="AN412" s="19" t="s">
        <v>7891</v>
      </c>
      <c r="AO412" s="19" t="s">
        <v>7891</v>
      </c>
      <c r="AP412" s="19" t="s">
        <v>7891</v>
      </c>
      <c r="AQ412" s="19" t="s">
        <v>8351</v>
      </c>
      <c r="AR412" s="19" t="s">
        <v>7891</v>
      </c>
      <c r="AS412" s="19" t="s">
        <v>7891</v>
      </c>
      <c r="AT412" s="19" t="s">
        <v>7891</v>
      </c>
      <c r="AU412" s="19" t="s">
        <v>8331</v>
      </c>
      <c r="AV412" s="19">
        <v>2022</v>
      </c>
      <c r="AW412" s="19">
        <v>14</v>
      </c>
      <c r="AX412" s="19">
        <v>5</v>
      </c>
      <c r="AY412" s="19" t="s">
        <v>7891</v>
      </c>
      <c r="AZ412" s="19" t="s">
        <v>7891</v>
      </c>
      <c r="BA412" s="19" t="s">
        <v>7891</v>
      </c>
      <c r="BB412" s="19" t="s">
        <v>7891</v>
      </c>
      <c r="BC412" s="19" t="s">
        <v>7891</v>
      </c>
      <c r="BD412" s="19" t="s">
        <v>7891</v>
      </c>
      <c r="BE412" s="19">
        <v>2705</v>
      </c>
      <c r="BF412" s="19" t="s">
        <v>8352</v>
      </c>
      <c r="BG412" s="19" t="s">
        <v>7891</v>
      </c>
      <c r="BH412" s="19" t="s">
        <v>7891</v>
      </c>
      <c r="BI412" s="19" t="s">
        <v>7891</v>
      </c>
      <c r="BJ412" s="19" t="s">
        <v>7891</v>
      </c>
      <c r="BK412" s="19" t="s">
        <v>7891</v>
      </c>
      <c r="BL412" s="19" t="s">
        <v>7891</v>
      </c>
      <c r="BM412" s="19" t="s">
        <v>7891</v>
      </c>
      <c r="BN412" s="19" t="s">
        <v>7891</v>
      </c>
      <c r="BO412" s="19" t="s">
        <v>7891</v>
      </c>
      <c r="BP412" s="19" t="s">
        <v>7891</v>
      </c>
      <c r="BQ412" s="19" t="s">
        <v>7891</v>
      </c>
      <c r="BR412" s="19" t="s">
        <v>7891</v>
      </c>
      <c r="BS412" s="19" t="s">
        <v>8353</v>
      </c>
    </row>
    <row r="413" spans="1:71" s="19" customFormat="1" ht="13" x14ac:dyDescent="0.3">
      <c r="A413" s="19" t="s">
        <v>11798</v>
      </c>
      <c r="B413" s="19" t="s">
        <v>323</v>
      </c>
      <c r="C413" s="19" t="s">
        <v>235</v>
      </c>
      <c r="D413" s="23">
        <v>2021</v>
      </c>
      <c r="E413" s="19" t="s">
        <v>233</v>
      </c>
      <c r="F413" s="19" t="s">
        <v>242</v>
      </c>
      <c r="G413" s="19" t="s">
        <v>234</v>
      </c>
      <c r="H413" s="19" t="s">
        <v>236</v>
      </c>
      <c r="I413" s="19" t="s">
        <v>237</v>
      </c>
      <c r="J413" s="19" t="s">
        <v>238</v>
      </c>
      <c r="M413" s="19" t="s">
        <v>239</v>
      </c>
      <c r="O413" s="19" t="s">
        <v>18</v>
      </c>
      <c r="P413" s="19" t="s">
        <v>18</v>
      </c>
      <c r="R413" s="19" t="s">
        <v>240</v>
      </c>
      <c r="S413" s="19" t="s">
        <v>241</v>
      </c>
      <c r="U413" s="19" t="s">
        <v>23</v>
      </c>
      <c r="V413" s="19" t="s">
        <v>243</v>
      </c>
      <c r="W413" s="19" t="s">
        <v>244</v>
      </c>
      <c r="Z413" s="19" t="s">
        <v>245</v>
      </c>
      <c r="AA413" s="19" t="s">
        <v>246</v>
      </c>
      <c r="AC413" s="19" t="s">
        <v>247</v>
      </c>
      <c r="AD413" s="19" t="s">
        <v>30</v>
      </c>
    </row>
    <row r="414" spans="1:71" s="19" customFormat="1" ht="13" x14ac:dyDescent="0.3">
      <c r="A414" s="19" t="s">
        <v>11798</v>
      </c>
      <c r="B414" s="19" t="s">
        <v>11407</v>
      </c>
      <c r="C414" s="19" t="s">
        <v>11415</v>
      </c>
      <c r="D414" s="21" t="s">
        <v>7891</v>
      </c>
      <c r="E414" s="19" t="s">
        <v>7365</v>
      </c>
      <c r="F414" s="19" t="s">
        <v>11416</v>
      </c>
      <c r="G414" s="19" t="s">
        <v>11888</v>
      </c>
      <c r="V414" s="19" t="s">
        <v>7891</v>
      </c>
      <c r="W414" s="19" t="s">
        <v>11417</v>
      </c>
      <c r="X414" s="19" t="s">
        <v>7891</v>
      </c>
      <c r="Y414" s="19" t="s">
        <v>7891</v>
      </c>
      <c r="Z414" s="19" t="s">
        <v>7891</v>
      </c>
      <c r="AA414" s="19" t="s">
        <v>7891</v>
      </c>
      <c r="AB414" s="19" t="s">
        <v>7891</v>
      </c>
      <c r="AC414" s="19" t="s">
        <v>7891</v>
      </c>
      <c r="AD414" s="19" t="s">
        <v>7891</v>
      </c>
      <c r="AE414" s="19" t="s">
        <v>7891</v>
      </c>
      <c r="AF414" s="19" t="s">
        <v>7891</v>
      </c>
      <c r="AG414" s="19" t="s">
        <v>7891</v>
      </c>
      <c r="AH414" s="19" t="s">
        <v>7891</v>
      </c>
      <c r="AI414" s="19" t="s">
        <v>7891</v>
      </c>
      <c r="AJ414" s="19" t="s">
        <v>7891</v>
      </c>
      <c r="AK414" s="19" t="s">
        <v>7891</v>
      </c>
      <c r="AL414" s="19" t="s">
        <v>7891</v>
      </c>
      <c r="AM414" s="19" t="s">
        <v>7891</v>
      </c>
      <c r="AN414" s="19" t="s">
        <v>7891</v>
      </c>
      <c r="AO414" s="19" t="s">
        <v>7891</v>
      </c>
      <c r="AP414" s="19" t="s">
        <v>11418</v>
      </c>
      <c r="AQ414" s="19" t="s">
        <v>11419</v>
      </c>
      <c r="AR414" s="19" t="s">
        <v>7891</v>
      </c>
      <c r="AS414" s="19" t="s">
        <v>7891</v>
      </c>
      <c r="AT414" s="19" t="s">
        <v>7891</v>
      </c>
      <c r="AU414" s="19" t="s">
        <v>7891</v>
      </c>
      <c r="AV414" s="19" t="s">
        <v>7891</v>
      </c>
      <c r="AW414" s="19" t="s">
        <v>7891</v>
      </c>
      <c r="AX414" s="19" t="s">
        <v>7891</v>
      </c>
      <c r="AY414" s="19" t="s">
        <v>7891</v>
      </c>
      <c r="AZ414" s="19" t="s">
        <v>7891</v>
      </c>
      <c r="BA414" s="19" t="s">
        <v>7891</v>
      </c>
      <c r="BB414" s="19" t="s">
        <v>7891</v>
      </c>
      <c r="BC414" s="19" t="s">
        <v>7891</v>
      </c>
      <c r="BD414" s="19" t="s">
        <v>7891</v>
      </c>
      <c r="BE414" s="19">
        <v>110000221089643</v>
      </c>
      <c r="BF414" s="19" t="s">
        <v>7367</v>
      </c>
      <c r="BG414" s="19" t="s">
        <v>7891</v>
      </c>
      <c r="BH414" s="19" t="s">
        <v>7901</v>
      </c>
      <c r="BI414" s="19" t="s">
        <v>7891</v>
      </c>
      <c r="BJ414" s="19" t="s">
        <v>7891</v>
      </c>
      <c r="BK414" s="19" t="s">
        <v>7891</v>
      </c>
      <c r="BL414" s="19" t="s">
        <v>7891</v>
      </c>
      <c r="BM414" s="19" t="s">
        <v>7891</v>
      </c>
      <c r="BN414" s="19" t="s">
        <v>7891</v>
      </c>
      <c r="BO414" s="19" t="s">
        <v>7891</v>
      </c>
      <c r="BP414" s="19" t="s">
        <v>7891</v>
      </c>
      <c r="BQ414" s="19" t="s">
        <v>7891</v>
      </c>
      <c r="BR414" s="19" t="s">
        <v>7891</v>
      </c>
      <c r="BS414" s="19" t="s">
        <v>11420</v>
      </c>
    </row>
    <row r="415" spans="1:71" s="19" customFormat="1" ht="13" x14ac:dyDescent="0.3">
      <c r="A415" s="19" t="s">
        <v>11798</v>
      </c>
      <c r="B415" s="19" t="s">
        <v>7738</v>
      </c>
      <c r="C415" s="19" t="s">
        <v>7587</v>
      </c>
      <c r="D415" s="21">
        <v>2021</v>
      </c>
      <c r="E415" s="19" t="s">
        <v>7588</v>
      </c>
      <c r="F415" s="19" t="s">
        <v>4641</v>
      </c>
      <c r="G415" s="26" t="s">
        <v>11887</v>
      </c>
      <c r="H415" s="19">
        <v>11</v>
      </c>
      <c r="I415" s="19">
        <v>9</v>
      </c>
      <c r="J415" s="19" t="s">
        <v>7589</v>
      </c>
      <c r="N415" s="19">
        <v>4</v>
      </c>
      <c r="O415" s="19" t="s">
        <v>7590</v>
      </c>
      <c r="P415" s="19" t="s">
        <v>7591</v>
      </c>
      <c r="Q415" s="19" t="s">
        <v>467</v>
      </c>
      <c r="R415" s="19" t="s">
        <v>7218</v>
      </c>
      <c r="S415" s="19" t="s">
        <v>7266</v>
      </c>
      <c r="T415" s="19" t="s">
        <v>7219</v>
      </c>
      <c r="U415" s="19" t="s">
        <v>7592</v>
      </c>
    </row>
    <row r="416" spans="1:71" s="19" customFormat="1" ht="13" x14ac:dyDescent="0.3">
      <c r="A416" s="19" t="s">
        <v>11798</v>
      </c>
      <c r="B416" s="19" t="s">
        <v>4116</v>
      </c>
      <c r="C416" s="19" t="s">
        <v>3207</v>
      </c>
      <c r="D416" s="21">
        <v>2021</v>
      </c>
      <c r="E416" s="19" t="s">
        <v>3206</v>
      </c>
      <c r="F416" s="19" t="s">
        <v>746</v>
      </c>
      <c r="G416" s="19" t="s">
        <v>3210</v>
      </c>
      <c r="H416" s="19" t="str">
        <f>"10633995"</f>
        <v>10633995</v>
      </c>
      <c r="J416" s="19" t="str">
        <f>"20211024"</f>
        <v>20211024</v>
      </c>
      <c r="O416" s="19" t="s">
        <v>3208</v>
      </c>
      <c r="P416" s="19" t="s">
        <v>3209</v>
      </c>
      <c r="Q416" s="19" t="s">
        <v>2260</v>
      </c>
      <c r="R416" s="19" t="s">
        <v>2054</v>
      </c>
      <c r="S416" s="19" t="s">
        <v>2055</v>
      </c>
      <c r="U416" s="19" t="s">
        <v>3210</v>
      </c>
      <c r="V416" s="19" t="s">
        <v>3211</v>
      </c>
    </row>
    <row r="417" spans="1:71" s="19" customFormat="1" ht="13" x14ac:dyDescent="0.3">
      <c r="A417" s="19" t="s">
        <v>11798</v>
      </c>
      <c r="B417" s="19" t="s">
        <v>3936</v>
      </c>
      <c r="C417" s="19" t="s">
        <v>3927</v>
      </c>
      <c r="D417" s="21">
        <v>2022</v>
      </c>
      <c r="E417" s="19" t="s">
        <v>3926</v>
      </c>
      <c r="F417" s="19" t="s">
        <v>2034</v>
      </c>
      <c r="G417" s="19" t="s">
        <v>3930</v>
      </c>
      <c r="H417" s="19" t="str">
        <f>"04194217"</f>
        <v>04194217</v>
      </c>
      <c r="I417" s="19" t="str">
        <f>"9798460482108"</f>
        <v>9798460482108</v>
      </c>
      <c r="J417" s="19" t="str">
        <f>"20220101"</f>
        <v>20220101</v>
      </c>
      <c r="K417" s="19">
        <v>83</v>
      </c>
      <c r="L417" s="19" t="s">
        <v>2035</v>
      </c>
      <c r="O417" s="19" t="s">
        <v>3928</v>
      </c>
      <c r="Q417" s="19" t="s">
        <v>2037</v>
      </c>
      <c r="R417" s="19" t="s">
        <v>2038</v>
      </c>
      <c r="S417" s="19" t="s">
        <v>3929</v>
      </c>
      <c r="U417" s="19" t="s">
        <v>3930</v>
      </c>
      <c r="V417" s="19" t="s">
        <v>3931</v>
      </c>
    </row>
    <row r="418" spans="1:71" s="19" customFormat="1" ht="13" x14ac:dyDescent="0.3">
      <c r="A418" s="19" t="s">
        <v>11798</v>
      </c>
      <c r="B418" s="19" t="s">
        <v>3856</v>
      </c>
      <c r="C418" s="19" t="s">
        <v>2378</v>
      </c>
      <c r="D418" s="21">
        <v>2021</v>
      </c>
      <c r="E418" s="19" t="s">
        <v>2377</v>
      </c>
      <c r="F418" s="19" t="s">
        <v>2379</v>
      </c>
      <c r="G418" s="19" t="s">
        <v>2383</v>
      </c>
      <c r="H418" s="19" t="str">
        <f>"00071250"</f>
        <v>00071250</v>
      </c>
      <c r="J418" s="19" t="str">
        <f>"20211201"</f>
        <v>20211201</v>
      </c>
      <c r="K418" s="19">
        <v>219</v>
      </c>
      <c r="L418" s="19">
        <v>6</v>
      </c>
      <c r="M418" s="19">
        <v>659</v>
      </c>
      <c r="N418" s="19">
        <v>11</v>
      </c>
      <c r="O418" s="19" t="s">
        <v>2380</v>
      </c>
      <c r="P418" s="19" t="s">
        <v>2381</v>
      </c>
      <c r="Q418" s="19" t="s">
        <v>466</v>
      </c>
      <c r="R418" s="19" t="s">
        <v>1495</v>
      </c>
      <c r="S418" s="19" t="s">
        <v>2382</v>
      </c>
      <c r="U418" s="19" t="s">
        <v>2383</v>
      </c>
      <c r="V418" s="19" t="s">
        <v>2384</v>
      </c>
    </row>
    <row r="419" spans="1:71" s="19" customFormat="1" ht="13" x14ac:dyDescent="0.3">
      <c r="A419" s="19" t="s">
        <v>11798</v>
      </c>
      <c r="B419" s="19" t="s">
        <v>3936</v>
      </c>
      <c r="C419" s="19" t="s">
        <v>3866</v>
      </c>
      <c r="D419" s="21">
        <v>2021</v>
      </c>
      <c r="E419" s="19" t="s">
        <v>3865</v>
      </c>
      <c r="F419" s="19" t="s">
        <v>3867</v>
      </c>
      <c r="G419" s="19" t="s">
        <v>3871</v>
      </c>
      <c r="H419" s="19" t="str">
        <f>"10736077"</f>
        <v>10736077</v>
      </c>
      <c r="J419" s="19" t="str">
        <f>"20210501"</f>
        <v>20210501</v>
      </c>
      <c r="K419" s="19">
        <v>34</v>
      </c>
      <c r="L419" s="19">
        <v>2</v>
      </c>
      <c r="M419" s="19">
        <v>81</v>
      </c>
      <c r="N419" s="19">
        <v>2</v>
      </c>
      <c r="O419" s="19" t="s">
        <v>3868</v>
      </c>
      <c r="P419" s="19" t="s">
        <v>3869</v>
      </c>
      <c r="Q419" s="19" t="s">
        <v>2053</v>
      </c>
      <c r="R419" s="19" t="s">
        <v>1495</v>
      </c>
      <c r="S419" s="19" t="s">
        <v>3870</v>
      </c>
      <c r="U419" s="19" t="s">
        <v>3871</v>
      </c>
      <c r="V419" s="19" t="s">
        <v>3872</v>
      </c>
    </row>
    <row r="420" spans="1:71" s="19" customFormat="1" ht="13" x14ac:dyDescent="0.3">
      <c r="A420" s="19" t="s">
        <v>11798</v>
      </c>
      <c r="B420" s="19" t="s">
        <v>6816</v>
      </c>
      <c r="C420" s="19" t="s">
        <v>4507</v>
      </c>
      <c r="D420" s="21">
        <v>2021</v>
      </c>
      <c r="E420" s="19" t="s">
        <v>4506</v>
      </c>
      <c r="F420" s="19" t="s">
        <v>4510</v>
      </c>
      <c r="H420" s="19" t="s">
        <v>4508</v>
      </c>
      <c r="I420" s="19" t="s">
        <v>4509</v>
      </c>
      <c r="L420" s="22">
        <v>44571</v>
      </c>
      <c r="M420" s="19" t="s">
        <v>4511</v>
      </c>
      <c r="O420" s="19" t="s">
        <v>4512</v>
      </c>
    </row>
    <row r="421" spans="1:71" s="19" customFormat="1" ht="13" x14ac:dyDescent="0.3">
      <c r="A421" s="19" t="s">
        <v>11798</v>
      </c>
      <c r="B421" s="19" t="s">
        <v>6816</v>
      </c>
      <c r="C421" s="19" t="s">
        <v>4507</v>
      </c>
      <c r="D421" s="21">
        <v>2022</v>
      </c>
      <c r="E421" s="19" t="s">
        <v>6320</v>
      </c>
      <c r="F421" s="19" t="s">
        <v>6322</v>
      </c>
      <c r="G421" s="19" t="s">
        <v>11884</v>
      </c>
      <c r="H421" s="19" t="s">
        <v>6321</v>
      </c>
      <c r="I421" s="19" t="s">
        <v>4509</v>
      </c>
      <c r="L421" s="22">
        <v>44575</v>
      </c>
      <c r="M421" s="19" t="s">
        <v>6323</v>
      </c>
      <c r="O421" s="19" t="s">
        <v>6324</v>
      </c>
    </row>
    <row r="422" spans="1:71" s="19" customFormat="1" ht="13" x14ac:dyDescent="0.3">
      <c r="A422" s="19" t="s">
        <v>11798</v>
      </c>
      <c r="B422" s="19" t="s">
        <v>3856</v>
      </c>
      <c r="C422" s="19" t="s">
        <v>3668</v>
      </c>
      <c r="D422" s="21">
        <v>2021</v>
      </c>
      <c r="E422" s="19" t="s">
        <v>3667</v>
      </c>
      <c r="F422" s="19" t="s">
        <v>2075</v>
      </c>
      <c r="G422" s="19" t="s">
        <v>3671</v>
      </c>
      <c r="I422" s="19" t="str">
        <f>"9780198834441"</f>
        <v>9780198834441</v>
      </c>
      <c r="J422" s="19" t="str">
        <f>"20210101"</f>
        <v>20210101</v>
      </c>
      <c r="M422" s="19">
        <v>41</v>
      </c>
      <c r="N422" s="19">
        <v>6</v>
      </c>
      <c r="O422" s="19" t="s">
        <v>3669</v>
      </c>
      <c r="Q422" s="19" t="s">
        <v>2077</v>
      </c>
      <c r="R422" s="19" t="s">
        <v>2078</v>
      </c>
      <c r="S422" s="19" t="s">
        <v>3670</v>
      </c>
      <c r="U422" s="19" t="s">
        <v>3671</v>
      </c>
      <c r="V422" s="19" t="s">
        <v>3672</v>
      </c>
    </row>
    <row r="423" spans="1:71" s="19" customFormat="1" ht="13" x14ac:dyDescent="0.3">
      <c r="A423" s="19" t="s">
        <v>11798</v>
      </c>
      <c r="B423" s="19" t="s">
        <v>11404</v>
      </c>
      <c r="C423" s="19" t="s">
        <v>11192</v>
      </c>
      <c r="D423" s="21" t="s">
        <v>7891</v>
      </c>
      <c r="E423" s="19" t="s">
        <v>11193</v>
      </c>
      <c r="F423" s="19" t="s">
        <v>11194</v>
      </c>
      <c r="G423" s="19" t="s">
        <v>11885</v>
      </c>
      <c r="V423" s="19" t="s">
        <v>7891</v>
      </c>
      <c r="W423" s="19" t="s">
        <v>11195</v>
      </c>
      <c r="X423" s="19" t="s">
        <v>7891</v>
      </c>
      <c r="Y423" s="19" t="s">
        <v>7891</v>
      </c>
      <c r="Z423" s="19" t="s">
        <v>7891</v>
      </c>
      <c r="AA423" s="19" t="s">
        <v>7891</v>
      </c>
      <c r="AB423" s="19" t="s">
        <v>7891</v>
      </c>
      <c r="AC423" s="19" t="s">
        <v>7891</v>
      </c>
      <c r="AD423" s="19" t="s">
        <v>7891</v>
      </c>
      <c r="AE423" s="19" t="s">
        <v>7891</v>
      </c>
      <c r="AF423" s="19" t="s">
        <v>7891</v>
      </c>
      <c r="AG423" s="19" t="s">
        <v>7891</v>
      </c>
      <c r="AH423" s="19" t="s">
        <v>7891</v>
      </c>
      <c r="AI423" s="19" t="s">
        <v>7891</v>
      </c>
      <c r="AJ423" s="19" t="s">
        <v>7891</v>
      </c>
      <c r="AK423" s="19" t="s">
        <v>7891</v>
      </c>
      <c r="AL423" s="19" t="s">
        <v>7891</v>
      </c>
      <c r="AM423" s="19" t="s">
        <v>7891</v>
      </c>
      <c r="AN423" s="19" t="s">
        <v>7891</v>
      </c>
      <c r="AO423" s="19" t="s">
        <v>7891</v>
      </c>
      <c r="AP423" s="19" t="s">
        <v>11196</v>
      </c>
      <c r="AQ423" s="19" t="s">
        <v>11197</v>
      </c>
      <c r="AR423" s="19" t="s">
        <v>7891</v>
      </c>
      <c r="AS423" s="19" t="s">
        <v>7891</v>
      </c>
      <c r="AT423" s="19" t="s">
        <v>7891</v>
      </c>
      <c r="AU423" s="19" t="s">
        <v>9244</v>
      </c>
      <c r="AV423" s="19">
        <v>2020</v>
      </c>
      <c r="AW423" s="19">
        <v>26</v>
      </c>
      <c r="AX423" s="19">
        <v>5</v>
      </c>
      <c r="AY423" s="19" t="s">
        <v>7891</v>
      </c>
      <c r="AZ423" s="19" t="s">
        <v>7891</v>
      </c>
      <c r="BA423" s="19" t="s">
        <v>7891</v>
      </c>
      <c r="BB423" s="19" t="s">
        <v>7891</v>
      </c>
      <c r="BC423" s="19">
        <v>417</v>
      </c>
      <c r="BD423" s="19">
        <v>422</v>
      </c>
      <c r="BE423" s="19" t="s">
        <v>7891</v>
      </c>
      <c r="BF423" s="19" t="s">
        <v>11198</v>
      </c>
      <c r="BG423" s="19" t="s">
        <v>7891</v>
      </c>
      <c r="BH423" s="19" t="s">
        <v>7891</v>
      </c>
      <c r="BI423" s="19" t="s">
        <v>7891</v>
      </c>
      <c r="BJ423" s="19" t="s">
        <v>7891</v>
      </c>
      <c r="BK423" s="19" t="s">
        <v>7891</v>
      </c>
      <c r="BL423" s="19" t="s">
        <v>7891</v>
      </c>
      <c r="BM423" s="19" t="s">
        <v>7891</v>
      </c>
      <c r="BN423" s="19">
        <v>32936589</v>
      </c>
      <c r="BO423" s="19" t="s">
        <v>7891</v>
      </c>
      <c r="BP423" s="19" t="s">
        <v>7891</v>
      </c>
      <c r="BQ423" s="19" t="s">
        <v>7891</v>
      </c>
      <c r="BR423" s="19" t="s">
        <v>7891</v>
      </c>
      <c r="BS423" s="19" t="s">
        <v>11199</v>
      </c>
    </row>
    <row r="424" spans="1:71" s="19" customFormat="1" ht="13" x14ac:dyDescent="0.3">
      <c r="A424" s="19" t="s">
        <v>11798</v>
      </c>
      <c r="B424" s="19" t="s">
        <v>11404</v>
      </c>
      <c r="C424" s="19" t="s">
        <v>10575</v>
      </c>
      <c r="D424" s="21" t="s">
        <v>7891</v>
      </c>
      <c r="E424" s="19" t="s">
        <v>10576</v>
      </c>
      <c r="F424" s="19" t="s">
        <v>10577</v>
      </c>
      <c r="G424" s="26" t="s">
        <v>11886</v>
      </c>
      <c r="V424" s="19" t="s">
        <v>7891</v>
      </c>
      <c r="W424" s="19" t="s">
        <v>10578</v>
      </c>
      <c r="X424" s="19" t="s">
        <v>7891</v>
      </c>
      <c r="Y424" s="19" t="s">
        <v>7891</v>
      </c>
      <c r="Z424" s="19" t="s">
        <v>7891</v>
      </c>
      <c r="AA424" s="19" t="s">
        <v>7891</v>
      </c>
      <c r="AB424" s="19" t="s">
        <v>7891</v>
      </c>
      <c r="AC424" s="19" t="s">
        <v>7891</v>
      </c>
      <c r="AD424" s="19" t="s">
        <v>7891</v>
      </c>
      <c r="AE424" s="19" t="s">
        <v>7891</v>
      </c>
      <c r="AF424" s="19" t="s">
        <v>7891</v>
      </c>
      <c r="AG424" s="19" t="s">
        <v>7891</v>
      </c>
      <c r="AH424" s="19" t="s">
        <v>7891</v>
      </c>
      <c r="AI424" s="19" t="s">
        <v>7891</v>
      </c>
      <c r="AJ424" s="19" t="s">
        <v>7891</v>
      </c>
      <c r="AK424" s="19" t="s">
        <v>7891</v>
      </c>
      <c r="AL424" s="19" t="s">
        <v>7891</v>
      </c>
      <c r="AM424" s="19" t="s">
        <v>7891</v>
      </c>
      <c r="AN424" s="19" t="s">
        <v>7891</v>
      </c>
      <c r="AO424" s="19" t="s">
        <v>7891</v>
      </c>
      <c r="AP424" s="19" t="s">
        <v>10579</v>
      </c>
      <c r="AQ424" s="19" t="s">
        <v>10580</v>
      </c>
      <c r="AR424" s="19" t="s">
        <v>7891</v>
      </c>
      <c r="AS424" s="19" t="s">
        <v>7891</v>
      </c>
      <c r="AT424" s="19" t="s">
        <v>7891</v>
      </c>
      <c r="AU424" s="19" t="s">
        <v>7891</v>
      </c>
      <c r="AV424" s="19">
        <v>2021</v>
      </c>
      <c r="AW424" s="19">
        <v>33</v>
      </c>
      <c r="AX424" s="19" t="s">
        <v>7891</v>
      </c>
      <c r="AY424" s="19" t="s">
        <v>7891</v>
      </c>
      <c r="AZ424" s="19">
        <v>4</v>
      </c>
      <c r="BA424" s="19" t="s">
        <v>7891</v>
      </c>
      <c r="BB424" s="19" t="s">
        <v>7891</v>
      </c>
      <c r="BC424" s="19" t="s">
        <v>10581</v>
      </c>
      <c r="BD424" s="19" t="s">
        <v>10582</v>
      </c>
      <c r="BE424" s="19" t="s">
        <v>7891</v>
      </c>
      <c r="BF424" s="19" t="s">
        <v>7891</v>
      </c>
      <c r="BG424" s="19" t="s">
        <v>7891</v>
      </c>
      <c r="BH424" s="19" t="s">
        <v>7891</v>
      </c>
      <c r="BI424" s="19" t="s">
        <v>7891</v>
      </c>
      <c r="BJ424" s="19" t="s">
        <v>7891</v>
      </c>
      <c r="BK424" s="19" t="s">
        <v>7891</v>
      </c>
      <c r="BL424" s="19" t="s">
        <v>7891</v>
      </c>
      <c r="BM424" s="19" t="s">
        <v>7891</v>
      </c>
      <c r="BN424" s="19" t="s">
        <v>7891</v>
      </c>
      <c r="BO424" s="19" t="s">
        <v>7891</v>
      </c>
      <c r="BP424" s="19" t="s">
        <v>7891</v>
      </c>
      <c r="BQ424" s="19" t="s">
        <v>7891</v>
      </c>
      <c r="BR424" s="19" t="s">
        <v>7891</v>
      </c>
      <c r="BS424" s="19" t="s">
        <v>10583</v>
      </c>
    </row>
    <row r="425" spans="1:71" s="19" customFormat="1" ht="13" x14ac:dyDescent="0.3">
      <c r="A425" s="19" t="s">
        <v>11797</v>
      </c>
      <c r="B425" s="19" t="s">
        <v>1827</v>
      </c>
      <c r="C425" s="19" t="s">
        <v>1730</v>
      </c>
      <c r="D425" s="20" t="str">
        <f>"2021"</f>
        <v>2021</v>
      </c>
      <c r="E425" s="19" t="s">
        <v>1729</v>
      </c>
      <c r="F425" s="19" t="s">
        <v>1731</v>
      </c>
      <c r="G425" s="19" t="s">
        <v>1734</v>
      </c>
      <c r="H425" s="19" t="str">
        <f>"00103853"</f>
        <v>00103853</v>
      </c>
      <c r="J425" s="19" t="str">
        <f>"Aug2021"</f>
        <v>Aug2021</v>
      </c>
      <c r="K425" s="19">
        <v>57</v>
      </c>
      <c r="L425" s="19">
        <v>6</v>
      </c>
      <c r="M425" s="19">
        <v>1045</v>
      </c>
      <c r="N425" s="19">
        <v>7</v>
      </c>
      <c r="O425" s="19">
        <v>151001989</v>
      </c>
      <c r="P425" s="19" t="s">
        <v>1732</v>
      </c>
      <c r="Q425" s="19" t="s">
        <v>691</v>
      </c>
      <c r="R425" s="19" t="s">
        <v>442</v>
      </c>
      <c r="S425" s="19" t="s">
        <v>1733</v>
      </c>
      <c r="V425" s="19" t="s">
        <v>1735</v>
      </c>
    </row>
    <row r="426" spans="1:71" s="19" customFormat="1" ht="13" x14ac:dyDescent="0.3">
      <c r="A426" s="19" t="s">
        <v>11798</v>
      </c>
      <c r="B426" s="19" t="s">
        <v>6954</v>
      </c>
      <c r="C426" s="19" t="s">
        <v>6896</v>
      </c>
      <c r="D426" s="21">
        <v>2021</v>
      </c>
      <c r="E426" s="19" t="s">
        <v>6895</v>
      </c>
      <c r="F426" s="19" t="s">
        <v>6885</v>
      </c>
      <c r="H426" s="19" t="s">
        <v>6897</v>
      </c>
      <c r="I426" s="19" t="s">
        <v>6898</v>
      </c>
      <c r="L426" s="22">
        <v>44171</v>
      </c>
      <c r="O426" s="19" t="s">
        <v>6899</v>
      </c>
    </row>
    <row r="427" spans="1:71" s="19" customFormat="1" ht="13" x14ac:dyDescent="0.3">
      <c r="A427" s="19" t="s">
        <v>11798</v>
      </c>
      <c r="B427" s="19" t="s">
        <v>11404</v>
      </c>
      <c r="C427" s="19" t="s">
        <v>9890</v>
      </c>
      <c r="D427" s="21" t="s">
        <v>7891</v>
      </c>
      <c r="E427" s="19" t="s">
        <v>9891</v>
      </c>
      <c r="F427" s="19" t="s">
        <v>9892</v>
      </c>
      <c r="G427" s="26" t="s">
        <v>11883</v>
      </c>
      <c r="V427" s="19" t="s">
        <v>7891</v>
      </c>
      <c r="W427" s="19" t="s">
        <v>9893</v>
      </c>
      <c r="X427" s="19" t="s">
        <v>7891</v>
      </c>
      <c r="Y427" s="19" t="s">
        <v>7891</v>
      </c>
      <c r="Z427" s="19" t="s">
        <v>7891</v>
      </c>
      <c r="AA427" s="19" t="s">
        <v>7891</v>
      </c>
      <c r="AB427" s="19" t="s">
        <v>7891</v>
      </c>
      <c r="AC427" s="19" t="s">
        <v>7891</v>
      </c>
      <c r="AD427" s="19" t="s">
        <v>7891</v>
      </c>
      <c r="AE427" s="19" t="s">
        <v>7891</v>
      </c>
      <c r="AF427" s="19" t="s">
        <v>7891</v>
      </c>
      <c r="AG427" s="19" t="s">
        <v>7891</v>
      </c>
      <c r="AH427" s="19" t="s">
        <v>7891</v>
      </c>
      <c r="AI427" s="19" t="s">
        <v>7891</v>
      </c>
      <c r="AJ427" s="19" t="s">
        <v>7891</v>
      </c>
      <c r="AK427" s="19" t="s">
        <v>7891</v>
      </c>
      <c r="AL427" s="19" t="s">
        <v>7891</v>
      </c>
      <c r="AM427" s="19" t="s">
        <v>7891</v>
      </c>
      <c r="AN427" s="19" t="s">
        <v>7891</v>
      </c>
      <c r="AO427" s="19" t="s">
        <v>7891</v>
      </c>
      <c r="AP427" s="19" t="s">
        <v>9894</v>
      </c>
      <c r="AQ427" s="19" t="s">
        <v>7891</v>
      </c>
      <c r="AR427" s="19" t="s">
        <v>7891</v>
      </c>
      <c r="AS427" s="19" t="s">
        <v>7891</v>
      </c>
      <c r="AT427" s="19" t="s">
        <v>7891</v>
      </c>
      <c r="AU427" s="19" t="s">
        <v>9895</v>
      </c>
      <c r="AV427" s="19">
        <v>2021</v>
      </c>
      <c r="AW427" s="19">
        <v>48</v>
      </c>
      <c r="AX427" s="19">
        <v>2</v>
      </c>
      <c r="AY427" s="19" t="s">
        <v>7891</v>
      </c>
      <c r="AZ427" s="19" t="s">
        <v>7891</v>
      </c>
      <c r="BA427" s="19" t="s">
        <v>7891</v>
      </c>
      <c r="BB427" s="19" t="s">
        <v>7891</v>
      </c>
      <c r="BC427" s="19">
        <v>292</v>
      </c>
      <c r="BD427" s="19">
        <v>298</v>
      </c>
      <c r="BE427" s="19" t="s">
        <v>7891</v>
      </c>
      <c r="BF427" s="19" t="s">
        <v>9896</v>
      </c>
      <c r="BG427" s="19" t="s">
        <v>7891</v>
      </c>
      <c r="BH427" s="19" t="s">
        <v>7891</v>
      </c>
      <c r="BI427" s="19" t="s">
        <v>7891</v>
      </c>
      <c r="BJ427" s="19" t="s">
        <v>7891</v>
      </c>
      <c r="BK427" s="19" t="s">
        <v>7891</v>
      </c>
      <c r="BL427" s="19" t="s">
        <v>7891</v>
      </c>
      <c r="BM427" s="19" t="s">
        <v>7891</v>
      </c>
      <c r="BN427" s="19" t="s">
        <v>7891</v>
      </c>
      <c r="BO427" s="19" t="s">
        <v>7891</v>
      </c>
      <c r="BP427" s="19" t="s">
        <v>7891</v>
      </c>
      <c r="BQ427" s="19" t="s">
        <v>7891</v>
      </c>
      <c r="BR427" s="19" t="s">
        <v>7891</v>
      </c>
      <c r="BS427" s="19" t="s">
        <v>9897</v>
      </c>
    </row>
    <row r="428" spans="1:71" s="19" customFormat="1" ht="13" x14ac:dyDescent="0.3">
      <c r="A428" s="19" t="s">
        <v>11798</v>
      </c>
      <c r="B428" s="19" t="s">
        <v>6816</v>
      </c>
      <c r="C428" s="19" t="s">
        <v>6302</v>
      </c>
      <c r="D428" s="21">
        <v>2020</v>
      </c>
      <c r="E428" s="19" t="s">
        <v>6301</v>
      </c>
      <c r="F428" s="19" t="s">
        <v>6305</v>
      </c>
      <c r="G428" s="19" t="s">
        <v>10994</v>
      </c>
      <c r="H428" s="19" t="s">
        <v>6303</v>
      </c>
      <c r="I428" s="19" t="s">
        <v>6304</v>
      </c>
      <c r="L428" s="22">
        <v>44260</v>
      </c>
      <c r="M428" s="19" t="s">
        <v>6306</v>
      </c>
      <c r="O428" s="19" t="s">
        <v>6307</v>
      </c>
    </row>
    <row r="429" spans="1:71" s="19" customFormat="1" ht="13" x14ac:dyDescent="0.3">
      <c r="A429" s="19" t="s">
        <v>11798</v>
      </c>
      <c r="B429" s="19" t="s">
        <v>11404</v>
      </c>
      <c r="C429" s="19" t="s">
        <v>8928</v>
      </c>
      <c r="D429" s="21" t="s">
        <v>7891</v>
      </c>
      <c r="E429" s="19" t="s">
        <v>8929</v>
      </c>
      <c r="F429" s="19" t="s">
        <v>8930</v>
      </c>
      <c r="G429" s="19" t="s">
        <v>11882</v>
      </c>
      <c r="V429" s="19" t="s">
        <v>7891</v>
      </c>
      <c r="W429" s="19" t="s">
        <v>8931</v>
      </c>
      <c r="X429" s="19" t="s">
        <v>7891</v>
      </c>
      <c r="Y429" s="19" t="s">
        <v>7891</v>
      </c>
      <c r="Z429" s="19" t="s">
        <v>7891</v>
      </c>
      <c r="AA429" s="19" t="s">
        <v>7891</v>
      </c>
      <c r="AB429" s="19" t="s">
        <v>7891</v>
      </c>
      <c r="AC429" s="19" t="s">
        <v>8932</v>
      </c>
      <c r="AD429" s="19" t="s">
        <v>7891</v>
      </c>
      <c r="AE429" s="19" t="s">
        <v>7891</v>
      </c>
      <c r="AF429" s="19" t="s">
        <v>7891</v>
      </c>
      <c r="AG429" s="19" t="s">
        <v>7891</v>
      </c>
      <c r="AH429" s="19" t="s">
        <v>7891</v>
      </c>
      <c r="AI429" s="19" t="s">
        <v>7891</v>
      </c>
      <c r="AJ429" s="19" t="s">
        <v>7891</v>
      </c>
      <c r="AK429" s="19" t="s">
        <v>7891</v>
      </c>
      <c r="AL429" s="19" t="s">
        <v>7891</v>
      </c>
      <c r="AM429" s="19" t="s">
        <v>7891</v>
      </c>
      <c r="AN429" s="19" t="s">
        <v>7891</v>
      </c>
      <c r="AO429" s="19" t="s">
        <v>7891</v>
      </c>
      <c r="AP429" s="19" t="s">
        <v>7891</v>
      </c>
      <c r="AQ429" s="19" t="s">
        <v>8933</v>
      </c>
      <c r="AR429" s="19" t="s">
        <v>7891</v>
      </c>
      <c r="AS429" s="19" t="s">
        <v>7891</v>
      </c>
      <c r="AT429" s="19" t="s">
        <v>7891</v>
      </c>
      <c r="AU429" s="19" t="s">
        <v>8934</v>
      </c>
      <c r="AV429" s="19">
        <v>2021</v>
      </c>
      <c r="AW429" s="19">
        <v>8</v>
      </c>
      <c r="AX429" s="19">
        <v>1</v>
      </c>
      <c r="AY429" s="19" t="s">
        <v>7891</v>
      </c>
      <c r="AZ429" s="19" t="s">
        <v>7891</v>
      </c>
      <c r="BA429" s="19" t="s">
        <v>7891</v>
      </c>
      <c r="BB429" s="19" t="s">
        <v>7891</v>
      </c>
      <c r="BC429" s="19" t="s">
        <v>7891</v>
      </c>
      <c r="BD429" s="19" t="s">
        <v>7891</v>
      </c>
      <c r="BE429" s="19">
        <v>260</v>
      </c>
      <c r="BF429" s="19" t="s">
        <v>8935</v>
      </c>
      <c r="BG429" s="19" t="s">
        <v>7891</v>
      </c>
      <c r="BH429" s="19" t="s">
        <v>7891</v>
      </c>
      <c r="BI429" s="19" t="s">
        <v>7891</v>
      </c>
      <c r="BJ429" s="19" t="s">
        <v>7891</v>
      </c>
      <c r="BK429" s="19" t="s">
        <v>7891</v>
      </c>
      <c r="BL429" s="19" t="s">
        <v>7891</v>
      </c>
      <c r="BM429" s="19" t="s">
        <v>7891</v>
      </c>
      <c r="BN429" s="19" t="s">
        <v>7891</v>
      </c>
      <c r="BO429" s="19" t="s">
        <v>7891</v>
      </c>
      <c r="BP429" s="19" t="s">
        <v>7891</v>
      </c>
      <c r="BQ429" s="19" t="s">
        <v>7891</v>
      </c>
      <c r="BR429" s="19" t="s">
        <v>7891</v>
      </c>
      <c r="BS429" s="19" t="s">
        <v>8936</v>
      </c>
    </row>
    <row r="430" spans="1:71" s="19" customFormat="1" ht="13" x14ac:dyDescent="0.3">
      <c r="A430" s="19" t="s">
        <v>11798</v>
      </c>
      <c r="B430" s="19" t="s">
        <v>6816</v>
      </c>
      <c r="C430" s="19" t="s">
        <v>4275</v>
      </c>
      <c r="D430" s="21">
        <v>2021</v>
      </c>
      <c r="E430" s="19" t="s">
        <v>4274</v>
      </c>
      <c r="F430" s="19" t="s">
        <v>4278</v>
      </c>
      <c r="H430" s="19" t="s">
        <v>4276</v>
      </c>
      <c r="I430" s="19" t="s">
        <v>4277</v>
      </c>
      <c r="L430" s="22">
        <v>44575</v>
      </c>
      <c r="M430" s="19" t="s">
        <v>4279</v>
      </c>
      <c r="O430" s="19" t="s">
        <v>4280</v>
      </c>
    </row>
    <row r="431" spans="1:71" s="19" customFormat="1" ht="13" x14ac:dyDescent="0.3">
      <c r="A431" s="19" t="s">
        <v>11797</v>
      </c>
      <c r="B431" s="19" t="s">
        <v>1827</v>
      </c>
      <c r="C431" s="19" t="s">
        <v>916</v>
      </c>
      <c r="D431" s="20">
        <v>2021</v>
      </c>
      <c r="E431" s="19" t="s">
        <v>915</v>
      </c>
      <c r="F431" s="19" t="s">
        <v>917</v>
      </c>
      <c r="G431" s="19" t="s">
        <v>920</v>
      </c>
      <c r="H431" s="19" t="str">
        <f>"15554155"</f>
        <v>15554155</v>
      </c>
      <c r="J431" s="19" t="str">
        <f>"Jul2021"</f>
        <v>Jul2021</v>
      </c>
      <c r="K431" s="19">
        <v>17</v>
      </c>
      <c r="L431" s="19">
        <v>7</v>
      </c>
      <c r="M431" s="19">
        <v>833</v>
      </c>
      <c r="N431" s="19">
        <v>7</v>
      </c>
      <c r="O431" s="19">
        <v>151555296</v>
      </c>
      <c r="P431" s="19" t="s">
        <v>918</v>
      </c>
      <c r="Q431" s="19" t="s">
        <v>449</v>
      </c>
      <c r="R431" s="19" t="s">
        <v>442</v>
      </c>
      <c r="S431" s="19" t="s">
        <v>919</v>
      </c>
      <c r="V431" s="19" t="s">
        <v>921</v>
      </c>
    </row>
    <row r="432" spans="1:71" s="19" customFormat="1" ht="13" x14ac:dyDescent="0.3">
      <c r="A432" s="19" t="s">
        <v>11798</v>
      </c>
      <c r="B432" s="19" t="s">
        <v>11404</v>
      </c>
      <c r="C432" s="19" t="s">
        <v>10062</v>
      </c>
      <c r="D432" s="21" t="s">
        <v>7891</v>
      </c>
      <c r="E432" s="19" t="s">
        <v>10063</v>
      </c>
      <c r="F432" s="19" t="s">
        <v>10064</v>
      </c>
      <c r="G432" s="26" t="s">
        <v>11881</v>
      </c>
      <c r="V432" s="19" t="s">
        <v>7891</v>
      </c>
      <c r="W432" s="19" t="s">
        <v>10065</v>
      </c>
      <c r="X432" s="19" t="s">
        <v>7891</v>
      </c>
      <c r="Y432" s="19" t="s">
        <v>7891</v>
      </c>
      <c r="Z432" s="19" t="s">
        <v>7891</v>
      </c>
      <c r="AA432" s="19" t="s">
        <v>7891</v>
      </c>
      <c r="AB432" s="19" t="s">
        <v>7891</v>
      </c>
      <c r="AC432" s="19" t="s">
        <v>10066</v>
      </c>
      <c r="AD432" s="19" t="s">
        <v>7891</v>
      </c>
      <c r="AE432" s="19" t="s">
        <v>7891</v>
      </c>
      <c r="AF432" s="19" t="s">
        <v>7891</v>
      </c>
      <c r="AG432" s="19" t="s">
        <v>7891</v>
      </c>
      <c r="AH432" s="19" t="s">
        <v>7891</v>
      </c>
      <c r="AI432" s="19" t="s">
        <v>7891</v>
      </c>
      <c r="AJ432" s="19" t="s">
        <v>7891</v>
      </c>
      <c r="AK432" s="19" t="s">
        <v>7891</v>
      </c>
      <c r="AL432" s="19" t="s">
        <v>7891</v>
      </c>
      <c r="AM432" s="19" t="s">
        <v>7891</v>
      </c>
      <c r="AN432" s="19" t="s">
        <v>7891</v>
      </c>
      <c r="AO432" s="19" t="s">
        <v>7891</v>
      </c>
      <c r="AP432" s="19" t="s">
        <v>10067</v>
      </c>
      <c r="AQ432" s="19" t="s">
        <v>7891</v>
      </c>
      <c r="AR432" s="19" t="s">
        <v>7891</v>
      </c>
      <c r="AS432" s="19" t="s">
        <v>7891</v>
      </c>
      <c r="AT432" s="19" t="s">
        <v>7891</v>
      </c>
      <c r="AU432" s="19" t="s">
        <v>10068</v>
      </c>
      <c r="AV432" s="19">
        <v>2021</v>
      </c>
      <c r="AW432" s="19">
        <v>21</v>
      </c>
      <c r="AX432" s="19">
        <v>1</v>
      </c>
      <c r="AY432" s="19" t="s">
        <v>7891</v>
      </c>
      <c r="AZ432" s="19" t="s">
        <v>7891</v>
      </c>
      <c r="BA432" s="19" t="s">
        <v>7891</v>
      </c>
      <c r="BB432" s="19" t="s">
        <v>7891</v>
      </c>
      <c r="BC432" s="19" t="s">
        <v>7891</v>
      </c>
      <c r="BD432" s="19" t="s">
        <v>7891</v>
      </c>
      <c r="BE432" s="19">
        <v>36</v>
      </c>
      <c r="BF432" s="19" t="s">
        <v>10069</v>
      </c>
      <c r="BG432" s="19" t="s">
        <v>7891</v>
      </c>
      <c r="BH432" s="19" t="s">
        <v>7891</v>
      </c>
      <c r="BI432" s="19" t="s">
        <v>7891</v>
      </c>
      <c r="BJ432" s="19" t="s">
        <v>7891</v>
      </c>
      <c r="BK432" s="19" t="s">
        <v>7891</v>
      </c>
      <c r="BL432" s="19" t="s">
        <v>7891</v>
      </c>
      <c r="BM432" s="19" t="s">
        <v>7891</v>
      </c>
      <c r="BN432" s="19">
        <v>33761876</v>
      </c>
      <c r="BO432" s="19" t="s">
        <v>7891</v>
      </c>
      <c r="BP432" s="19" t="s">
        <v>7891</v>
      </c>
      <c r="BQ432" s="19" t="s">
        <v>7891</v>
      </c>
      <c r="BR432" s="19" t="s">
        <v>7891</v>
      </c>
      <c r="BS432" s="19" t="s">
        <v>10070</v>
      </c>
    </row>
    <row r="433" spans="1:71" s="19" customFormat="1" ht="13" x14ac:dyDescent="0.3">
      <c r="A433" s="19" t="s">
        <v>11798</v>
      </c>
      <c r="B433" s="19" t="s">
        <v>11407</v>
      </c>
      <c r="C433" s="19" t="s">
        <v>11493</v>
      </c>
      <c r="D433" s="21" t="s">
        <v>7891</v>
      </c>
      <c r="E433" s="19" t="s">
        <v>6875</v>
      </c>
      <c r="F433" s="19" t="s">
        <v>8689</v>
      </c>
      <c r="V433" s="19" t="s">
        <v>7891</v>
      </c>
      <c r="W433" s="19" t="s">
        <v>11494</v>
      </c>
      <c r="X433" s="19" t="s">
        <v>7891</v>
      </c>
      <c r="Y433" s="19" t="s">
        <v>7891</v>
      </c>
      <c r="Z433" s="19" t="s">
        <v>7891</v>
      </c>
      <c r="AA433" s="19" t="s">
        <v>7891</v>
      </c>
      <c r="AB433" s="19" t="s">
        <v>7891</v>
      </c>
      <c r="AC433" s="19" t="s">
        <v>11495</v>
      </c>
      <c r="AD433" s="19" t="s">
        <v>7891</v>
      </c>
      <c r="AE433" s="19" t="s">
        <v>7891</v>
      </c>
      <c r="AF433" s="19" t="s">
        <v>7891</v>
      </c>
      <c r="AG433" s="19" t="s">
        <v>7891</v>
      </c>
      <c r="AH433" s="19" t="s">
        <v>7891</v>
      </c>
      <c r="AI433" s="19" t="s">
        <v>7891</v>
      </c>
      <c r="AJ433" s="19" t="s">
        <v>7891</v>
      </c>
      <c r="AK433" s="19" t="s">
        <v>7891</v>
      </c>
      <c r="AL433" s="19" t="s">
        <v>7891</v>
      </c>
      <c r="AM433" s="19" t="s">
        <v>7891</v>
      </c>
      <c r="AN433" s="19" t="s">
        <v>7891</v>
      </c>
      <c r="AO433" s="19" t="s">
        <v>7891</v>
      </c>
      <c r="AP433" s="19" t="s">
        <v>7891</v>
      </c>
      <c r="AQ433" s="19" t="s">
        <v>8692</v>
      </c>
      <c r="AR433" s="19" t="s">
        <v>7891</v>
      </c>
      <c r="AS433" s="19" t="s">
        <v>7891</v>
      </c>
      <c r="AT433" s="19" t="s">
        <v>7891</v>
      </c>
      <c r="AU433" s="19" t="s">
        <v>7998</v>
      </c>
      <c r="AV433" s="19">
        <v>2021</v>
      </c>
      <c r="AW433" s="19">
        <v>22</v>
      </c>
      <c r="AX433" s="19">
        <v>12</v>
      </c>
      <c r="AY433" s="19" t="s">
        <v>7891</v>
      </c>
      <c r="AZ433" s="19" t="s">
        <v>7891</v>
      </c>
      <c r="BA433" s="19" t="s">
        <v>7891</v>
      </c>
      <c r="BB433" s="19" t="s">
        <v>7891</v>
      </c>
      <c r="BC433" s="19" t="s">
        <v>7891</v>
      </c>
      <c r="BD433" s="19" t="s">
        <v>7891</v>
      </c>
      <c r="BE433" s="19">
        <v>6351</v>
      </c>
      <c r="BF433" s="19" t="s">
        <v>6880</v>
      </c>
      <c r="BG433" s="19" t="s">
        <v>7891</v>
      </c>
      <c r="BH433" s="19" t="s">
        <v>7891</v>
      </c>
      <c r="BI433" s="19" t="s">
        <v>7891</v>
      </c>
      <c r="BJ433" s="19" t="s">
        <v>7891</v>
      </c>
      <c r="BK433" s="19" t="s">
        <v>7891</v>
      </c>
      <c r="BL433" s="19" t="s">
        <v>7891</v>
      </c>
      <c r="BM433" s="19" t="s">
        <v>7891</v>
      </c>
      <c r="BN433" s="19">
        <v>34198546</v>
      </c>
      <c r="BO433" s="19" t="s">
        <v>7891</v>
      </c>
      <c r="BP433" s="19" t="s">
        <v>7891</v>
      </c>
      <c r="BQ433" s="19" t="s">
        <v>7891</v>
      </c>
      <c r="BR433" s="19" t="s">
        <v>7891</v>
      </c>
      <c r="BS433" s="19" t="s">
        <v>11496</v>
      </c>
    </row>
    <row r="434" spans="1:71" s="19" customFormat="1" ht="13" x14ac:dyDescent="0.3">
      <c r="A434" s="19" t="s">
        <v>11798</v>
      </c>
      <c r="B434" s="19" t="s">
        <v>1827</v>
      </c>
      <c r="C434" s="19" t="s">
        <v>1553</v>
      </c>
      <c r="D434" s="20" t="str">
        <f>"2021"</f>
        <v>2021</v>
      </c>
      <c r="E434" s="19" t="s">
        <v>1552</v>
      </c>
      <c r="F434" s="19" t="s">
        <v>1554</v>
      </c>
      <c r="G434" s="19" t="s">
        <v>1557</v>
      </c>
      <c r="H434" s="19" t="str">
        <f>"00302228"</f>
        <v>00302228</v>
      </c>
      <c r="J434" s="19" t="str">
        <f>"Aug2021"</f>
        <v>Aug2021</v>
      </c>
      <c r="K434" s="19">
        <v>83</v>
      </c>
      <c r="L434" s="19">
        <v>3</v>
      </c>
      <c r="M434" s="19">
        <v>407</v>
      </c>
      <c r="N434" s="19">
        <v>19</v>
      </c>
      <c r="O434" s="19">
        <v>151027019</v>
      </c>
      <c r="P434" s="19" t="s">
        <v>1555</v>
      </c>
      <c r="Q434" s="19" t="s">
        <v>481</v>
      </c>
      <c r="R434" s="19" t="s">
        <v>442</v>
      </c>
      <c r="S434" s="19" t="s">
        <v>1556</v>
      </c>
      <c r="V434" s="19" t="s">
        <v>1558</v>
      </c>
    </row>
    <row r="435" spans="1:71" s="19" customFormat="1" ht="13" x14ac:dyDescent="0.3">
      <c r="A435" s="19" t="s">
        <v>11798</v>
      </c>
      <c r="B435" s="19" t="s">
        <v>6816</v>
      </c>
      <c r="C435" s="19" t="s">
        <v>6352</v>
      </c>
      <c r="D435" s="21">
        <v>2022</v>
      </c>
      <c r="E435" s="19" t="s">
        <v>6351</v>
      </c>
      <c r="F435" s="19" t="s">
        <v>6355</v>
      </c>
      <c r="G435" s="26" t="s">
        <v>11850</v>
      </c>
      <c r="H435" s="19" t="s">
        <v>6353</v>
      </c>
      <c r="I435" s="19" t="s">
        <v>6354</v>
      </c>
      <c r="L435" s="22">
        <v>44634</v>
      </c>
      <c r="M435" s="19" t="s">
        <v>6356</v>
      </c>
      <c r="O435" s="19" t="s">
        <v>6357</v>
      </c>
    </row>
    <row r="436" spans="1:71" s="19" customFormat="1" ht="13" x14ac:dyDescent="0.3">
      <c r="A436" s="19" t="s">
        <v>11798</v>
      </c>
      <c r="B436" s="19" t="s">
        <v>11404</v>
      </c>
      <c r="C436" s="19" t="s">
        <v>10886</v>
      </c>
      <c r="D436" s="21" t="s">
        <v>7891</v>
      </c>
      <c r="E436" s="19" t="s">
        <v>10887</v>
      </c>
      <c r="F436" s="19" t="s">
        <v>10888</v>
      </c>
      <c r="G436" s="19" t="s">
        <v>10889</v>
      </c>
      <c r="V436" s="19" t="s">
        <v>7891</v>
      </c>
      <c r="W436" s="19" t="s">
        <v>10889</v>
      </c>
      <c r="X436" s="19" t="s">
        <v>7891</v>
      </c>
      <c r="Y436" s="19" t="s">
        <v>7891</v>
      </c>
      <c r="Z436" s="19" t="s">
        <v>7891</v>
      </c>
      <c r="AA436" s="19" t="s">
        <v>7891</v>
      </c>
      <c r="AB436" s="19" t="s">
        <v>7891</v>
      </c>
      <c r="AC436" s="19" t="s">
        <v>10890</v>
      </c>
      <c r="AD436" s="19" t="s">
        <v>7891</v>
      </c>
      <c r="AE436" s="19" t="s">
        <v>7891</v>
      </c>
      <c r="AF436" s="19" t="s">
        <v>7891</v>
      </c>
      <c r="AG436" s="19" t="s">
        <v>7891</v>
      </c>
      <c r="AH436" s="19" t="s">
        <v>7891</v>
      </c>
      <c r="AI436" s="19" t="s">
        <v>7891</v>
      </c>
      <c r="AJ436" s="19" t="s">
        <v>7891</v>
      </c>
      <c r="AK436" s="19" t="s">
        <v>7891</v>
      </c>
      <c r="AL436" s="19" t="s">
        <v>7891</v>
      </c>
      <c r="AM436" s="19" t="s">
        <v>7891</v>
      </c>
      <c r="AN436" s="19" t="s">
        <v>7891</v>
      </c>
      <c r="AO436" s="19" t="s">
        <v>7891</v>
      </c>
      <c r="AP436" s="19" t="s">
        <v>10891</v>
      </c>
      <c r="AQ436" s="19" t="s">
        <v>7891</v>
      </c>
      <c r="AR436" s="19" t="s">
        <v>7891</v>
      </c>
      <c r="AS436" s="19" t="s">
        <v>7891</v>
      </c>
      <c r="AT436" s="19" t="s">
        <v>7891</v>
      </c>
      <c r="AU436" s="19" t="s">
        <v>7924</v>
      </c>
      <c r="AV436" s="19">
        <v>2020</v>
      </c>
      <c r="AW436" s="19">
        <v>4</v>
      </c>
      <c r="AX436" s="19">
        <v>12</v>
      </c>
      <c r="AY436" s="19" t="s">
        <v>7891</v>
      </c>
      <c r="AZ436" s="19" t="s">
        <v>7891</v>
      </c>
      <c r="BA436" s="19" t="s">
        <v>7891</v>
      </c>
      <c r="BB436" s="19" t="s">
        <v>7891</v>
      </c>
      <c r="BC436" s="19">
        <v>889</v>
      </c>
      <c r="BD436" s="19">
        <v>898</v>
      </c>
      <c r="BE436" s="19" t="s">
        <v>7891</v>
      </c>
      <c r="BF436" s="19" t="s">
        <v>7891</v>
      </c>
      <c r="BG436" s="19" t="s">
        <v>7891</v>
      </c>
      <c r="BH436" s="19" t="s">
        <v>7891</v>
      </c>
      <c r="BI436" s="19" t="s">
        <v>7891</v>
      </c>
      <c r="BJ436" s="19" t="s">
        <v>7891</v>
      </c>
      <c r="BK436" s="19" t="s">
        <v>7891</v>
      </c>
      <c r="BL436" s="19" t="s">
        <v>7891</v>
      </c>
      <c r="BM436" s="19" t="s">
        <v>7891</v>
      </c>
      <c r="BN436" s="19">
        <v>33217358</v>
      </c>
      <c r="BO436" s="19" t="s">
        <v>7891</v>
      </c>
      <c r="BP436" s="19" t="s">
        <v>7891</v>
      </c>
      <c r="BQ436" s="19" t="s">
        <v>7891</v>
      </c>
      <c r="BR436" s="19" t="s">
        <v>7891</v>
      </c>
      <c r="BS436" s="19" t="s">
        <v>10892</v>
      </c>
    </row>
    <row r="437" spans="1:71" s="19" customFormat="1" ht="13" x14ac:dyDescent="0.3">
      <c r="A437" s="19" t="s">
        <v>11798</v>
      </c>
      <c r="B437" s="19" t="s">
        <v>6816</v>
      </c>
      <c r="C437" s="19" t="s">
        <v>6750</v>
      </c>
      <c r="D437" s="21">
        <v>2022</v>
      </c>
      <c r="E437" s="19" t="s">
        <v>6749</v>
      </c>
      <c r="F437" s="19" t="s">
        <v>6753</v>
      </c>
      <c r="G437" s="26" t="s">
        <v>11849</v>
      </c>
      <c r="H437" s="19" t="s">
        <v>6751</v>
      </c>
      <c r="I437" s="19" t="s">
        <v>6752</v>
      </c>
      <c r="L437" s="22">
        <v>44567</v>
      </c>
      <c r="M437" s="19" t="s">
        <v>6754</v>
      </c>
      <c r="O437" s="19" t="s">
        <v>6755</v>
      </c>
    </row>
    <row r="438" spans="1:71" s="19" customFormat="1" ht="13" x14ac:dyDescent="0.3">
      <c r="A438" s="19" t="s">
        <v>11798</v>
      </c>
      <c r="B438" s="19" t="s">
        <v>3856</v>
      </c>
      <c r="C438" s="19" t="s">
        <v>3051</v>
      </c>
      <c r="D438" s="21">
        <v>2022</v>
      </c>
      <c r="E438" s="19" t="s">
        <v>3050</v>
      </c>
      <c r="F438" s="19" t="s">
        <v>3052</v>
      </c>
      <c r="G438" s="19" t="s">
        <v>3055</v>
      </c>
      <c r="H438" s="19" t="str">
        <f>"08039488"</f>
        <v>08039488</v>
      </c>
      <c r="J438" s="19" t="str">
        <f>"20220310"</f>
        <v>20220310</v>
      </c>
      <c r="O438" s="19" t="s">
        <v>3053</v>
      </c>
      <c r="P438" s="19" t="s">
        <v>3054</v>
      </c>
      <c r="Q438" s="19" t="s">
        <v>2118</v>
      </c>
      <c r="R438" s="19" t="s">
        <v>2054</v>
      </c>
      <c r="S438" s="19" t="s">
        <v>2055</v>
      </c>
      <c r="U438" s="19" t="s">
        <v>3055</v>
      </c>
      <c r="V438" s="19" t="s">
        <v>3056</v>
      </c>
    </row>
    <row r="439" spans="1:71" s="19" customFormat="1" ht="13" x14ac:dyDescent="0.3">
      <c r="A439" s="19" t="s">
        <v>11798</v>
      </c>
      <c r="B439" s="19" t="s">
        <v>323</v>
      </c>
      <c r="C439" s="19" t="s">
        <v>205</v>
      </c>
      <c r="D439" s="23">
        <v>2021</v>
      </c>
      <c r="E439" s="19" t="s">
        <v>203</v>
      </c>
      <c r="F439" s="19" t="s">
        <v>211</v>
      </c>
      <c r="G439" s="19" t="s">
        <v>204</v>
      </c>
      <c r="H439" s="19" t="s">
        <v>206</v>
      </c>
      <c r="I439" s="19" t="s">
        <v>207</v>
      </c>
      <c r="J439" s="19" t="s">
        <v>14</v>
      </c>
      <c r="M439" s="19" t="s">
        <v>208</v>
      </c>
      <c r="N439" s="19" t="s">
        <v>56</v>
      </c>
      <c r="O439" s="19" t="s">
        <v>18</v>
      </c>
      <c r="P439" s="19" t="s">
        <v>18</v>
      </c>
      <c r="Q439" s="19" t="s">
        <v>209</v>
      </c>
      <c r="R439" s="19" t="s">
        <v>20</v>
      </c>
      <c r="S439" s="19" t="s">
        <v>210</v>
      </c>
      <c r="U439" s="19" t="s">
        <v>23</v>
      </c>
      <c r="V439" s="19" t="s">
        <v>212</v>
      </c>
      <c r="W439" s="19" t="s">
        <v>213</v>
      </c>
      <c r="X439" s="19" t="s">
        <v>214</v>
      </c>
      <c r="Z439" s="19" t="s">
        <v>215</v>
      </c>
      <c r="AA439" s="19" t="s">
        <v>216</v>
      </c>
      <c r="AB439" s="19" t="s">
        <v>214</v>
      </c>
      <c r="AC439" s="19" t="s">
        <v>217</v>
      </c>
      <c r="AD439" s="19" t="s">
        <v>30</v>
      </c>
    </row>
    <row r="440" spans="1:71" s="19" customFormat="1" ht="13" x14ac:dyDescent="0.3">
      <c r="A440" s="19" t="s">
        <v>11798</v>
      </c>
      <c r="B440" s="19" t="s">
        <v>11404</v>
      </c>
      <c r="C440" s="19" t="s">
        <v>8910</v>
      </c>
      <c r="D440" s="21" t="s">
        <v>7891</v>
      </c>
      <c r="E440" s="19" t="s">
        <v>8911</v>
      </c>
      <c r="F440" s="19" t="s">
        <v>7913</v>
      </c>
      <c r="G440" s="19" t="s">
        <v>11889</v>
      </c>
      <c r="V440" s="19" t="s">
        <v>7891</v>
      </c>
      <c r="W440" s="19" t="s">
        <v>8912</v>
      </c>
      <c r="X440" s="19" t="s">
        <v>7891</v>
      </c>
      <c r="Y440" s="19" t="s">
        <v>7891</v>
      </c>
      <c r="Z440" s="19" t="s">
        <v>7891</v>
      </c>
      <c r="AA440" s="19" t="s">
        <v>7891</v>
      </c>
      <c r="AB440" s="19" t="s">
        <v>8913</v>
      </c>
      <c r="AC440" s="19" t="s">
        <v>8914</v>
      </c>
      <c r="AD440" s="19" t="s">
        <v>7891</v>
      </c>
      <c r="AE440" s="19" t="s">
        <v>7891</v>
      </c>
      <c r="AF440" s="19" t="s">
        <v>7891</v>
      </c>
      <c r="AG440" s="19" t="s">
        <v>7891</v>
      </c>
      <c r="AH440" s="19" t="s">
        <v>7891</v>
      </c>
      <c r="AI440" s="19" t="s">
        <v>7891</v>
      </c>
      <c r="AJ440" s="19" t="s">
        <v>7891</v>
      </c>
      <c r="AK440" s="19" t="s">
        <v>7891</v>
      </c>
      <c r="AL440" s="19" t="s">
        <v>7891</v>
      </c>
      <c r="AM440" s="19" t="s">
        <v>7891</v>
      </c>
      <c r="AN440" s="19" t="s">
        <v>7891</v>
      </c>
      <c r="AO440" s="19" t="s">
        <v>7891</v>
      </c>
      <c r="AP440" s="19" t="s">
        <v>182</v>
      </c>
      <c r="AQ440" s="19" t="s">
        <v>7915</v>
      </c>
      <c r="AR440" s="19" t="s">
        <v>7891</v>
      </c>
      <c r="AS440" s="19" t="s">
        <v>7891</v>
      </c>
      <c r="AT440" s="19" t="s">
        <v>7891</v>
      </c>
      <c r="AU440" s="19" t="s">
        <v>8621</v>
      </c>
      <c r="AV440" s="19">
        <v>2022</v>
      </c>
      <c r="AW440" s="19">
        <v>23</v>
      </c>
      <c r="AX440" s="19">
        <v>1</v>
      </c>
      <c r="AY440" s="19" t="s">
        <v>7891</v>
      </c>
      <c r="AZ440" s="19" t="s">
        <v>7891</v>
      </c>
      <c r="BA440" s="19" t="s">
        <v>7891</v>
      </c>
      <c r="BB440" s="19" t="s">
        <v>7891</v>
      </c>
      <c r="BC440" s="19">
        <v>109</v>
      </c>
      <c r="BD440" s="19">
        <v>122</v>
      </c>
      <c r="BE440" s="19" t="s">
        <v>7891</v>
      </c>
      <c r="BF440" s="19" t="s">
        <v>8915</v>
      </c>
      <c r="BG440" s="19" t="s">
        <v>7891</v>
      </c>
      <c r="BH440" s="19" t="s">
        <v>7925</v>
      </c>
      <c r="BI440" s="19" t="s">
        <v>7891</v>
      </c>
      <c r="BJ440" s="19" t="s">
        <v>7891</v>
      </c>
      <c r="BK440" s="19" t="s">
        <v>7891</v>
      </c>
      <c r="BL440" s="19" t="s">
        <v>7891</v>
      </c>
      <c r="BM440" s="19" t="s">
        <v>7891</v>
      </c>
      <c r="BN440" s="19" t="s">
        <v>7891</v>
      </c>
      <c r="BO440" s="19" t="s">
        <v>7891</v>
      </c>
      <c r="BP440" s="19" t="s">
        <v>7891</v>
      </c>
      <c r="BQ440" s="19" t="s">
        <v>7891</v>
      </c>
      <c r="BR440" s="19" t="s">
        <v>7891</v>
      </c>
      <c r="BS440" s="19" t="s">
        <v>8916</v>
      </c>
    </row>
    <row r="441" spans="1:71" s="19" customFormat="1" ht="13" x14ac:dyDescent="0.3">
      <c r="A441" s="19" t="s">
        <v>11798</v>
      </c>
      <c r="B441" s="19" t="s">
        <v>11404</v>
      </c>
      <c r="C441" s="19" t="s">
        <v>11271</v>
      </c>
      <c r="D441" s="21" t="s">
        <v>7891</v>
      </c>
      <c r="E441" s="19" t="s">
        <v>11272</v>
      </c>
      <c r="F441" s="19" t="s">
        <v>11273</v>
      </c>
      <c r="G441" s="26" t="s">
        <v>11892</v>
      </c>
      <c r="V441" s="19" t="s">
        <v>7891</v>
      </c>
      <c r="W441" s="19" t="s">
        <v>11274</v>
      </c>
      <c r="X441" s="19" t="s">
        <v>7891</v>
      </c>
      <c r="Y441" s="19" t="s">
        <v>7891</v>
      </c>
      <c r="Z441" s="19" t="s">
        <v>7891</v>
      </c>
      <c r="AA441" s="19" t="s">
        <v>7891</v>
      </c>
      <c r="AB441" s="19" t="s">
        <v>11275</v>
      </c>
      <c r="AC441" s="19" t="s">
        <v>11276</v>
      </c>
      <c r="AD441" s="19" t="s">
        <v>7891</v>
      </c>
      <c r="AE441" s="19" t="s">
        <v>7891</v>
      </c>
      <c r="AF441" s="19" t="s">
        <v>7891</v>
      </c>
      <c r="AG441" s="19" t="s">
        <v>7891</v>
      </c>
      <c r="AH441" s="19" t="s">
        <v>7891</v>
      </c>
      <c r="AI441" s="19" t="s">
        <v>7891</v>
      </c>
      <c r="AJ441" s="19" t="s">
        <v>7891</v>
      </c>
      <c r="AK441" s="19" t="s">
        <v>7891</v>
      </c>
      <c r="AL441" s="19" t="s">
        <v>7891</v>
      </c>
      <c r="AM441" s="19" t="s">
        <v>7891</v>
      </c>
      <c r="AN441" s="19" t="s">
        <v>7891</v>
      </c>
      <c r="AO441" s="19" t="s">
        <v>7891</v>
      </c>
      <c r="AP441" s="19" t="s">
        <v>11277</v>
      </c>
      <c r="AQ441" s="19" t="s">
        <v>11278</v>
      </c>
      <c r="AR441" s="19" t="s">
        <v>7891</v>
      </c>
      <c r="AS441" s="19" t="s">
        <v>7891</v>
      </c>
      <c r="AT441" s="19" t="s">
        <v>7891</v>
      </c>
      <c r="AU441" s="19" t="s">
        <v>10802</v>
      </c>
      <c r="AV441" s="19">
        <v>2020</v>
      </c>
      <c r="AW441" s="19">
        <v>25</v>
      </c>
      <c r="AX441" s="19">
        <v>1</v>
      </c>
      <c r="AY441" s="19" t="s">
        <v>7891</v>
      </c>
      <c r="AZ441" s="19" t="s">
        <v>7891</v>
      </c>
      <c r="BA441" s="19" t="s">
        <v>7891</v>
      </c>
      <c r="BB441" s="19" t="s">
        <v>7891</v>
      </c>
      <c r="BC441" s="19">
        <v>34</v>
      </c>
      <c r="BD441" s="19">
        <v>46</v>
      </c>
      <c r="BE441" s="19" t="s">
        <v>7891</v>
      </c>
      <c r="BF441" s="19" t="s">
        <v>11279</v>
      </c>
      <c r="BG441" s="19" t="s">
        <v>7891</v>
      </c>
      <c r="BH441" s="19" t="s">
        <v>7891</v>
      </c>
      <c r="BI441" s="19" t="s">
        <v>7891</v>
      </c>
      <c r="BJ441" s="19" t="s">
        <v>7891</v>
      </c>
      <c r="BK441" s="19" t="s">
        <v>7891</v>
      </c>
      <c r="BL441" s="19" t="s">
        <v>7891</v>
      </c>
      <c r="BM441" s="19" t="s">
        <v>7891</v>
      </c>
      <c r="BN441" s="19">
        <v>29096523</v>
      </c>
      <c r="BO441" s="19" t="s">
        <v>7891</v>
      </c>
      <c r="BP441" s="19" t="s">
        <v>7891</v>
      </c>
      <c r="BQ441" s="19" t="s">
        <v>7891</v>
      </c>
      <c r="BR441" s="19" t="s">
        <v>7891</v>
      </c>
      <c r="BS441" s="19" t="s">
        <v>11280</v>
      </c>
    </row>
    <row r="442" spans="1:71" s="19" customFormat="1" ht="13" x14ac:dyDescent="0.3">
      <c r="A442" s="19" t="s">
        <v>11798</v>
      </c>
      <c r="B442" s="19" t="s">
        <v>3856</v>
      </c>
      <c r="C442" s="19" t="s">
        <v>2793</v>
      </c>
      <c r="D442" s="21">
        <v>2021</v>
      </c>
      <c r="E442" s="19" t="s">
        <v>2792</v>
      </c>
      <c r="F442" s="19" t="s">
        <v>2135</v>
      </c>
      <c r="G442" s="19" t="s">
        <v>2797</v>
      </c>
      <c r="H442" s="19" t="str">
        <f>"1471244X"</f>
        <v>1471244X</v>
      </c>
      <c r="J442" s="19" t="str">
        <f>"20210726"</f>
        <v>20210726</v>
      </c>
      <c r="K442" s="19">
        <v>21</v>
      </c>
      <c r="O442" s="19" t="s">
        <v>2794</v>
      </c>
      <c r="P442" s="19" t="s">
        <v>2795</v>
      </c>
      <c r="Q442" s="19" t="s">
        <v>2138</v>
      </c>
      <c r="R442" s="19" t="s">
        <v>1495</v>
      </c>
      <c r="S442" s="19" t="s">
        <v>2796</v>
      </c>
      <c r="U442" s="19" t="s">
        <v>2797</v>
      </c>
      <c r="V442" s="19" t="s">
        <v>2798</v>
      </c>
    </row>
    <row r="443" spans="1:71" s="19" customFormat="1" ht="13" x14ac:dyDescent="0.3">
      <c r="A443" s="19" t="s">
        <v>11798</v>
      </c>
      <c r="B443" s="19" t="s">
        <v>11404</v>
      </c>
      <c r="C443" s="19" t="s">
        <v>8435</v>
      </c>
      <c r="D443" s="21" t="s">
        <v>7891</v>
      </c>
      <c r="E443" s="19" t="s">
        <v>6504</v>
      </c>
      <c r="F443" s="19" t="s">
        <v>8436</v>
      </c>
      <c r="V443" s="19" t="s">
        <v>7891</v>
      </c>
      <c r="W443" s="19" t="s">
        <v>8437</v>
      </c>
      <c r="X443" s="19" t="s">
        <v>7891</v>
      </c>
      <c r="Y443" s="19" t="s">
        <v>7891</v>
      </c>
      <c r="Z443" s="19" t="s">
        <v>7891</v>
      </c>
      <c r="AA443" s="19" t="s">
        <v>7891</v>
      </c>
      <c r="AB443" s="19" t="s">
        <v>7891</v>
      </c>
      <c r="AC443" s="19" t="s">
        <v>7891</v>
      </c>
      <c r="AD443" s="19" t="s">
        <v>7891</v>
      </c>
      <c r="AE443" s="19" t="s">
        <v>7891</v>
      </c>
      <c r="AF443" s="19" t="s">
        <v>7891</v>
      </c>
      <c r="AG443" s="19" t="s">
        <v>7891</v>
      </c>
      <c r="AH443" s="19" t="s">
        <v>7891</v>
      </c>
      <c r="AI443" s="19" t="s">
        <v>7891</v>
      </c>
      <c r="AJ443" s="19" t="s">
        <v>7891</v>
      </c>
      <c r="AK443" s="19" t="s">
        <v>7891</v>
      </c>
      <c r="AL443" s="19" t="s">
        <v>7891</v>
      </c>
      <c r="AM443" s="19" t="s">
        <v>7891</v>
      </c>
      <c r="AN443" s="19" t="s">
        <v>7891</v>
      </c>
      <c r="AO443" s="19" t="s">
        <v>7891</v>
      </c>
      <c r="AP443" s="19" t="s">
        <v>7891</v>
      </c>
      <c r="AQ443" s="19" t="s">
        <v>8438</v>
      </c>
      <c r="AR443" s="19" t="s">
        <v>7891</v>
      </c>
      <c r="AS443" s="19" t="s">
        <v>7891</v>
      </c>
      <c r="AT443" s="19" t="s">
        <v>7891</v>
      </c>
      <c r="AU443" s="19" t="s">
        <v>8439</v>
      </c>
      <c r="AV443" s="19">
        <v>2022</v>
      </c>
      <c r="AW443" s="19">
        <v>14</v>
      </c>
      <c r="AX443" s="19">
        <v>2</v>
      </c>
      <c r="AY443" s="19" t="s">
        <v>7891</v>
      </c>
      <c r="AZ443" s="19" t="s">
        <v>7891</v>
      </c>
      <c r="BA443" s="19" t="s">
        <v>7891</v>
      </c>
      <c r="BB443" s="19" t="s">
        <v>7891</v>
      </c>
      <c r="BC443" s="19" t="s">
        <v>7891</v>
      </c>
      <c r="BD443" s="19" t="s">
        <v>7891</v>
      </c>
      <c r="BE443" s="19">
        <v>22261</v>
      </c>
      <c r="BF443" s="19" t="s">
        <v>6509</v>
      </c>
      <c r="BG443" s="19" t="s">
        <v>7891</v>
      </c>
      <c r="BH443" s="19" t="s">
        <v>7891</v>
      </c>
      <c r="BI443" s="19" t="s">
        <v>7891</v>
      </c>
      <c r="BJ443" s="19" t="s">
        <v>7891</v>
      </c>
      <c r="BK443" s="19" t="s">
        <v>7891</v>
      </c>
      <c r="BL443" s="19" t="s">
        <v>7891</v>
      </c>
      <c r="BM443" s="19" t="s">
        <v>7891</v>
      </c>
      <c r="BN443" s="19">
        <v>35350525</v>
      </c>
      <c r="BO443" s="19" t="s">
        <v>7891</v>
      </c>
      <c r="BP443" s="19" t="s">
        <v>7891</v>
      </c>
      <c r="BQ443" s="19" t="s">
        <v>7891</v>
      </c>
      <c r="BR443" s="19" t="s">
        <v>7891</v>
      </c>
      <c r="BS443" s="19" t="s">
        <v>8440</v>
      </c>
    </row>
    <row r="444" spans="1:71" s="19" customFormat="1" ht="13" x14ac:dyDescent="0.3">
      <c r="A444" s="19" t="s">
        <v>11798</v>
      </c>
      <c r="B444" s="19" t="s">
        <v>11404</v>
      </c>
      <c r="C444" s="19" t="s">
        <v>9391</v>
      </c>
      <c r="D444" s="21" t="s">
        <v>7891</v>
      </c>
      <c r="E444" s="19" t="s">
        <v>6091</v>
      </c>
      <c r="F444" s="19" t="s">
        <v>7892</v>
      </c>
      <c r="V444" s="19" t="s">
        <v>7891</v>
      </c>
      <c r="W444" s="19" t="s">
        <v>9392</v>
      </c>
      <c r="X444" s="19" t="s">
        <v>7891</v>
      </c>
      <c r="Y444" s="19" t="s">
        <v>7891</v>
      </c>
      <c r="Z444" s="19" t="s">
        <v>7891</v>
      </c>
      <c r="AA444" s="19" t="s">
        <v>7891</v>
      </c>
      <c r="AB444" s="19" t="s">
        <v>7891</v>
      </c>
      <c r="AC444" s="19" t="s">
        <v>7891</v>
      </c>
      <c r="AD444" s="19" t="s">
        <v>7891</v>
      </c>
      <c r="AE444" s="19" t="s">
        <v>7891</v>
      </c>
      <c r="AF444" s="19" t="s">
        <v>7891</v>
      </c>
      <c r="AG444" s="19" t="s">
        <v>7891</v>
      </c>
      <c r="AH444" s="19" t="s">
        <v>7891</v>
      </c>
      <c r="AI444" s="19" t="s">
        <v>7891</v>
      </c>
      <c r="AJ444" s="19" t="s">
        <v>7891</v>
      </c>
      <c r="AK444" s="19" t="s">
        <v>7891</v>
      </c>
      <c r="AL444" s="19" t="s">
        <v>7891</v>
      </c>
      <c r="AM444" s="19" t="s">
        <v>7891</v>
      </c>
      <c r="AN444" s="19" t="s">
        <v>7891</v>
      </c>
      <c r="AO444" s="19" t="s">
        <v>7891</v>
      </c>
      <c r="AP444" s="19" t="s">
        <v>7891</v>
      </c>
      <c r="AQ444" s="19" t="s">
        <v>7894</v>
      </c>
      <c r="AR444" s="19" t="s">
        <v>7891</v>
      </c>
      <c r="AS444" s="19" t="s">
        <v>7891</v>
      </c>
      <c r="AT444" s="19" t="s">
        <v>7891</v>
      </c>
      <c r="AU444" s="19" t="s">
        <v>7895</v>
      </c>
      <c r="AV444" s="19">
        <v>2021</v>
      </c>
      <c r="AW444" s="19">
        <v>18</v>
      </c>
      <c r="AX444" s="19">
        <v>16</v>
      </c>
      <c r="AY444" s="19" t="s">
        <v>7891</v>
      </c>
      <c r="AZ444" s="19" t="s">
        <v>7891</v>
      </c>
      <c r="BA444" s="19" t="s">
        <v>7891</v>
      </c>
      <c r="BB444" s="19" t="s">
        <v>7891</v>
      </c>
      <c r="BC444" s="19" t="s">
        <v>7891</v>
      </c>
      <c r="BD444" s="19" t="s">
        <v>7891</v>
      </c>
      <c r="BE444" s="19">
        <v>8819</v>
      </c>
      <c r="BF444" s="19" t="s">
        <v>6096</v>
      </c>
      <c r="BG444" s="19" t="s">
        <v>7891</v>
      </c>
      <c r="BH444" s="19" t="s">
        <v>7891</v>
      </c>
      <c r="BI444" s="19" t="s">
        <v>7891</v>
      </c>
      <c r="BJ444" s="19" t="s">
        <v>7891</v>
      </c>
      <c r="BK444" s="19" t="s">
        <v>7891</v>
      </c>
      <c r="BL444" s="19" t="s">
        <v>7891</v>
      </c>
      <c r="BM444" s="19" t="s">
        <v>7891</v>
      </c>
      <c r="BN444" s="19">
        <v>34444568</v>
      </c>
      <c r="BO444" s="19" t="s">
        <v>7891</v>
      </c>
      <c r="BP444" s="19" t="s">
        <v>7891</v>
      </c>
      <c r="BQ444" s="19" t="s">
        <v>7891</v>
      </c>
      <c r="BR444" s="19" t="s">
        <v>7891</v>
      </c>
      <c r="BS444" s="19" t="s">
        <v>9393</v>
      </c>
    </row>
    <row r="445" spans="1:71" s="19" customFormat="1" ht="13" x14ac:dyDescent="0.3">
      <c r="A445" s="19" t="s">
        <v>11797</v>
      </c>
      <c r="B445" s="19" t="s">
        <v>11404</v>
      </c>
      <c r="C445" s="19" t="s">
        <v>10168</v>
      </c>
      <c r="D445" s="21" t="s">
        <v>7891</v>
      </c>
      <c r="E445" s="19" t="s">
        <v>10169</v>
      </c>
      <c r="F445" s="19" t="s">
        <v>10170</v>
      </c>
      <c r="G445" s="19" t="s">
        <v>11891</v>
      </c>
      <c r="V445" s="19" t="s">
        <v>7891</v>
      </c>
      <c r="W445" s="19" t="s">
        <v>10171</v>
      </c>
      <c r="X445" s="19" t="s">
        <v>7891</v>
      </c>
      <c r="Y445" s="19" t="s">
        <v>7891</v>
      </c>
      <c r="Z445" s="19" t="s">
        <v>7891</v>
      </c>
      <c r="AA445" s="19" t="s">
        <v>7891</v>
      </c>
      <c r="AB445" s="19" t="s">
        <v>7891</v>
      </c>
      <c r="AC445" s="19" t="s">
        <v>7891</v>
      </c>
      <c r="AD445" s="19" t="s">
        <v>7891</v>
      </c>
      <c r="AE445" s="19" t="s">
        <v>7891</v>
      </c>
      <c r="AF445" s="19" t="s">
        <v>7891</v>
      </c>
      <c r="AG445" s="19" t="s">
        <v>7891</v>
      </c>
      <c r="AH445" s="19" t="s">
        <v>7891</v>
      </c>
      <c r="AI445" s="19" t="s">
        <v>7891</v>
      </c>
      <c r="AJ445" s="19" t="s">
        <v>7891</v>
      </c>
      <c r="AK445" s="19" t="s">
        <v>7891</v>
      </c>
      <c r="AL445" s="19" t="s">
        <v>7891</v>
      </c>
      <c r="AM445" s="19" t="s">
        <v>7891</v>
      </c>
      <c r="AN445" s="19" t="s">
        <v>7891</v>
      </c>
      <c r="AO445" s="19" t="s">
        <v>7891</v>
      </c>
      <c r="AP445" s="19" t="s">
        <v>10172</v>
      </c>
      <c r="AQ445" s="19" t="s">
        <v>10173</v>
      </c>
      <c r="AR445" s="19" t="s">
        <v>7891</v>
      </c>
      <c r="AS445" s="19" t="s">
        <v>7891</v>
      </c>
      <c r="AT445" s="19" t="s">
        <v>7891</v>
      </c>
      <c r="AU445" s="19" t="s">
        <v>8331</v>
      </c>
      <c r="AV445" s="19">
        <v>2021</v>
      </c>
      <c r="AW445" s="19">
        <v>9</v>
      </c>
      <c r="AX445" s="19" t="s">
        <v>7891</v>
      </c>
      <c r="AY445" s="19" t="s">
        <v>7891</v>
      </c>
      <c r="AZ445" s="19" t="s">
        <v>7891</v>
      </c>
      <c r="BA445" s="19" t="s">
        <v>8545</v>
      </c>
      <c r="BB445" s="19" t="s">
        <v>7891</v>
      </c>
      <c r="BC445" s="19" t="s">
        <v>7891</v>
      </c>
      <c r="BD445" s="19" t="s">
        <v>7891</v>
      </c>
      <c r="BE445" s="19" t="s">
        <v>10174</v>
      </c>
      <c r="BF445" s="19" t="s">
        <v>10175</v>
      </c>
      <c r="BG445" s="19" t="s">
        <v>7891</v>
      </c>
      <c r="BH445" s="19" t="s">
        <v>7891</v>
      </c>
      <c r="BI445" s="19" t="s">
        <v>7891</v>
      </c>
      <c r="BJ445" s="19" t="s">
        <v>7891</v>
      </c>
      <c r="BK445" s="19" t="s">
        <v>7891</v>
      </c>
      <c r="BL445" s="19" t="s">
        <v>7891</v>
      </c>
      <c r="BM445" s="19" t="s">
        <v>7891</v>
      </c>
      <c r="BN445" s="19" t="s">
        <v>7891</v>
      </c>
      <c r="BO445" s="19" t="s">
        <v>7891</v>
      </c>
      <c r="BP445" s="19" t="s">
        <v>7891</v>
      </c>
      <c r="BQ445" s="19" t="s">
        <v>7891</v>
      </c>
      <c r="BR445" s="19" t="s">
        <v>7891</v>
      </c>
      <c r="BS445" s="19" t="s">
        <v>10176</v>
      </c>
    </row>
    <row r="446" spans="1:71" s="19" customFormat="1" ht="13" x14ac:dyDescent="0.3">
      <c r="A446" s="19" t="s">
        <v>11798</v>
      </c>
      <c r="B446" s="19" t="s">
        <v>11404</v>
      </c>
      <c r="C446" s="19" t="s">
        <v>8098</v>
      </c>
      <c r="D446" s="21" t="s">
        <v>7891</v>
      </c>
      <c r="E446" s="19" t="s">
        <v>6656</v>
      </c>
      <c r="F446" s="19" t="s">
        <v>8099</v>
      </c>
      <c r="G446" s="19" t="s">
        <v>8100</v>
      </c>
      <c r="V446" s="19" t="s">
        <v>7891</v>
      </c>
      <c r="W446" s="19" t="s">
        <v>8100</v>
      </c>
      <c r="X446" s="19" t="s">
        <v>7891</v>
      </c>
      <c r="Y446" s="19" t="s">
        <v>7891</v>
      </c>
      <c r="Z446" s="19" t="s">
        <v>7891</v>
      </c>
      <c r="AA446" s="19" t="s">
        <v>7891</v>
      </c>
      <c r="AB446" s="19" t="s">
        <v>7891</v>
      </c>
      <c r="AC446" s="19" t="s">
        <v>7891</v>
      </c>
      <c r="AD446" s="19" t="s">
        <v>7891</v>
      </c>
      <c r="AE446" s="19" t="s">
        <v>7891</v>
      </c>
      <c r="AF446" s="19" t="s">
        <v>7891</v>
      </c>
      <c r="AG446" s="19" t="s">
        <v>7891</v>
      </c>
      <c r="AH446" s="19" t="s">
        <v>7891</v>
      </c>
      <c r="AI446" s="19" t="s">
        <v>7891</v>
      </c>
      <c r="AJ446" s="19" t="s">
        <v>7891</v>
      </c>
      <c r="AK446" s="19" t="s">
        <v>7891</v>
      </c>
      <c r="AL446" s="19" t="s">
        <v>7891</v>
      </c>
      <c r="AM446" s="19" t="s">
        <v>7891</v>
      </c>
      <c r="AN446" s="19" t="s">
        <v>7891</v>
      </c>
      <c r="AO446" s="19" t="s">
        <v>7891</v>
      </c>
      <c r="AP446" s="19" t="s">
        <v>72</v>
      </c>
      <c r="AQ446" s="19" t="s">
        <v>8101</v>
      </c>
      <c r="AR446" s="19" t="s">
        <v>7891</v>
      </c>
      <c r="AS446" s="19" t="s">
        <v>7891</v>
      </c>
      <c r="AT446" s="19" t="s">
        <v>7891</v>
      </c>
      <c r="AU446" s="19" t="s">
        <v>7891</v>
      </c>
      <c r="AV446" s="19" t="s">
        <v>7891</v>
      </c>
      <c r="AW446" s="19" t="s">
        <v>7891</v>
      </c>
      <c r="AX446" s="19" t="s">
        <v>7891</v>
      </c>
      <c r="AY446" s="19" t="s">
        <v>7891</v>
      </c>
      <c r="AZ446" s="19" t="s">
        <v>7891</v>
      </c>
      <c r="BA446" s="19" t="s">
        <v>7891</v>
      </c>
      <c r="BB446" s="19" t="s">
        <v>7891</v>
      </c>
      <c r="BC446" s="19" t="s">
        <v>7891</v>
      </c>
      <c r="BD446" s="19" t="s">
        <v>7891</v>
      </c>
      <c r="BE446" s="19">
        <v>302228221097828</v>
      </c>
      <c r="BF446" s="19" t="s">
        <v>6660</v>
      </c>
      <c r="BG446" s="19" t="s">
        <v>7891</v>
      </c>
      <c r="BH446" s="19" t="s">
        <v>7975</v>
      </c>
      <c r="BI446" s="19" t="s">
        <v>7891</v>
      </c>
      <c r="BJ446" s="19" t="s">
        <v>7891</v>
      </c>
      <c r="BK446" s="19" t="s">
        <v>7891</v>
      </c>
      <c r="BL446" s="19" t="s">
        <v>7891</v>
      </c>
      <c r="BM446" s="19" t="s">
        <v>7891</v>
      </c>
      <c r="BN446" s="19">
        <v>35477289</v>
      </c>
      <c r="BO446" s="19" t="s">
        <v>7891</v>
      </c>
      <c r="BP446" s="19" t="s">
        <v>7891</v>
      </c>
      <c r="BQ446" s="19" t="s">
        <v>7891</v>
      </c>
      <c r="BR446" s="19" t="s">
        <v>7891</v>
      </c>
      <c r="BS446" s="19" t="s">
        <v>8102</v>
      </c>
    </row>
    <row r="447" spans="1:71" s="19" customFormat="1" ht="13" x14ac:dyDescent="0.3">
      <c r="A447" s="19" t="s">
        <v>11798</v>
      </c>
      <c r="B447" s="19" t="s">
        <v>3856</v>
      </c>
      <c r="C447" s="19" t="s">
        <v>2301</v>
      </c>
      <c r="D447" s="21">
        <v>2022</v>
      </c>
      <c r="E447" s="19" t="s">
        <v>2300</v>
      </c>
      <c r="G447" s="19" t="s">
        <v>2306</v>
      </c>
      <c r="I447" s="19" t="str">
        <f>"9780889375000; 9781616765002; 9781613345009"</f>
        <v>9780889375000; 9781616765002; 9781613345009</v>
      </c>
      <c r="J447" s="19" t="str">
        <f>"20220101"</f>
        <v>20220101</v>
      </c>
      <c r="N447" s="19">
        <v>106</v>
      </c>
      <c r="O447" s="19" t="s">
        <v>2302</v>
      </c>
      <c r="Q447" s="19" t="s">
        <v>2303</v>
      </c>
      <c r="R447" s="19" t="s">
        <v>2304</v>
      </c>
      <c r="S447" s="19" t="s">
        <v>2305</v>
      </c>
      <c r="U447" s="19" t="s">
        <v>2306</v>
      </c>
      <c r="V447" s="19" t="s">
        <v>2307</v>
      </c>
    </row>
    <row r="448" spans="1:71" s="19" customFormat="1" ht="13" x14ac:dyDescent="0.3">
      <c r="A448" s="19" t="s">
        <v>11798</v>
      </c>
      <c r="B448" s="19" t="s">
        <v>7858</v>
      </c>
      <c r="C448" s="19" t="s">
        <v>7568</v>
      </c>
      <c r="D448" s="21">
        <v>2021</v>
      </c>
      <c r="E448" s="19" t="s">
        <v>7569</v>
      </c>
      <c r="F448" s="19" t="s">
        <v>7570</v>
      </c>
      <c r="H448" s="19">
        <v>28</v>
      </c>
      <c r="I448" s="19">
        <v>1</v>
      </c>
      <c r="J448" s="19">
        <v>2</v>
      </c>
      <c r="N448" s="19">
        <v>1</v>
      </c>
      <c r="O448" s="19" t="s">
        <v>7571</v>
      </c>
      <c r="P448" s="19" t="s">
        <v>7572</v>
      </c>
      <c r="Q448" s="19" t="s">
        <v>467</v>
      </c>
      <c r="R448" s="19" t="s">
        <v>7218</v>
      </c>
      <c r="S448" s="19" t="s">
        <v>7385</v>
      </c>
      <c r="T448" s="19" t="s">
        <v>7219</v>
      </c>
      <c r="U448" s="19" t="s">
        <v>7573</v>
      </c>
    </row>
    <row r="449" spans="1:71" s="19" customFormat="1" ht="13" x14ac:dyDescent="0.3">
      <c r="A449" s="19" t="s">
        <v>11798</v>
      </c>
      <c r="B449" s="19" t="s">
        <v>7858</v>
      </c>
      <c r="C449" s="19" t="s">
        <v>7834</v>
      </c>
      <c r="D449" s="21">
        <v>2021</v>
      </c>
      <c r="E449" s="19" t="s">
        <v>7835</v>
      </c>
      <c r="F449" s="19" t="s">
        <v>7836</v>
      </c>
      <c r="G449" s="26" t="s">
        <v>11890</v>
      </c>
      <c r="H449" s="19">
        <v>10</v>
      </c>
      <c r="I449" s="19">
        <v>1</v>
      </c>
      <c r="K449" s="19">
        <v>1</v>
      </c>
      <c r="L449" s="19">
        <v>4</v>
      </c>
      <c r="O449" s="19" t="s">
        <v>7837</v>
      </c>
      <c r="P449" s="19" t="s">
        <v>7838</v>
      </c>
      <c r="Q449" s="19" t="s">
        <v>467</v>
      </c>
      <c r="R449" s="19" t="s">
        <v>7218</v>
      </c>
      <c r="S449" s="19" t="s">
        <v>7385</v>
      </c>
      <c r="T449" s="19" t="s">
        <v>7219</v>
      </c>
      <c r="U449" s="19" t="s">
        <v>7839</v>
      </c>
    </row>
    <row r="450" spans="1:71" s="19" customFormat="1" ht="13" x14ac:dyDescent="0.3">
      <c r="A450" s="19" t="s">
        <v>11798</v>
      </c>
      <c r="B450" s="19" t="s">
        <v>3856</v>
      </c>
      <c r="C450" s="19" t="s">
        <v>3741</v>
      </c>
      <c r="D450" s="21">
        <v>2020</v>
      </c>
      <c r="E450" s="19" t="s">
        <v>3740</v>
      </c>
      <c r="F450" s="19" t="s">
        <v>2881</v>
      </c>
      <c r="G450" s="19" t="s">
        <v>3745</v>
      </c>
      <c r="H450" s="19" t="str">
        <f>"01651781"</f>
        <v>01651781</v>
      </c>
      <c r="J450" s="19" t="str">
        <f>"20201101"</f>
        <v>20201101</v>
      </c>
      <c r="K450" s="19">
        <v>293</v>
      </c>
      <c r="O450" s="19" t="s">
        <v>3742</v>
      </c>
      <c r="P450" s="19" t="s">
        <v>3743</v>
      </c>
      <c r="Q450" s="19" t="s">
        <v>2124</v>
      </c>
      <c r="R450" s="19" t="s">
        <v>2521</v>
      </c>
      <c r="S450" s="19" t="s">
        <v>3744</v>
      </c>
      <c r="U450" s="19" t="s">
        <v>3745</v>
      </c>
      <c r="V450" s="19" t="s">
        <v>3746</v>
      </c>
    </row>
    <row r="451" spans="1:71" s="19" customFormat="1" ht="13" x14ac:dyDescent="0.3">
      <c r="A451" s="19" t="s">
        <v>11798</v>
      </c>
      <c r="B451" s="19" t="s">
        <v>11404</v>
      </c>
      <c r="C451" s="19" t="s">
        <v>8136</v>
      </c>
      <c r="D451" s="21" t="s">
        <v>7891</v>
      </c>
      <c r="E451" s="19" t="s">
        <v>8137</v>
      </c>
      <c r="F451" s="19" t="s">
        <v>8138</v>
      </c>
      <c r="V451" s="19" t="s">
        <v>7891</v>
      </c>
      <c r="W451" s="19" t="s">
        <v>8139</v>
      </c>
      <c r="X451" s="19" t="s">
        <v>7891</v>
      </c>
      <c r="Y451" s="19" t="s">
        <v>7891</v>
      </c>
      <c r="Z451" s="19" t="s">
        <v>7891</v>
      </c>
      <c r="AA451" s="19" t="s">
        <v>7891</v>
      </c>
      <c r="AB451" s="19" t="s">
        <v>7891</v>
      </c>
      <c r="AC451" s="19" t="s">
        <v>7891</v>
      </c>
      <c r="AD451" s="19" t="s">
        <v>7891</v>
      </c>
      <c r="AE451" s="19" t="s">
        <v>7891</v>
      </c>
      <c r="AF451" s="19" t="s">
        <v>7891</v>
      </c>
      <c r="AG451" s="19" t="s">
        <v>7891</v>
      </c>
      <c r="AH451" s="19" t="s">
        <v>7891</v>
      </c>
      <c r="AI451" s="19" t="s">
        <v>7891</v>
      </c>
      <c r="AJ451" s="19" t="s">
        <v>7891</v>
      </c>
      <c r="AK451" s="19" t="s">
        <v>7891</v>
      </c>
      <c r="AL451" s="19" t="s">
        <v>7891</v>
      </c>
      <c r="AM451" s="19" t="s">
        <v>7891</v>
      </c>
      <c r="AN451" s="19" t="s">
        <v>7891</v>
      </c>
      <c r="AO451" s="19" t="s">
        <v>7891</v>
      </c>
      <c r="AP451" s="19" t="s">
        <v>8140</v>
      </c>
      <c r="AQ451" s="19" t="s">
        <v>8141</v>
      </c>
      <c r="AR451" s="19" t="s">
        <v>7891</v>
      </c>
      <c r="AS451" s="19" t="s">
        <v>7891</v>
      </c>
      <c r="AT451" s="19" t="s">
        <v>7891</v>
      </c>
      <c r="AU451" s="19" t="s">
        <v>7891</v>
      </c>
      <c r="AV451" s="19" t="s">
        <v>7891</v>
      </c>
      <c r="AW451" s="19" t="s">
        <v>7891</v>
      </c>
      <c r="AX451" s="19" t="s">
        <v>7891</v>
      </c>
      <c r="AY451" s="19" t="s">
        <v>7891</v>
      </c>
      <c r="AZ451" s="19" t="s">
        <v>7891</v>
      </c>
      <c r="BA451" s="19" t="s">
        <v>7891</v>
      </c>
      <c r="BB451" s="19" t="s">
        <v>7891</v>
      </c>
      <c r="BC451" s="19" t="s">
        <v>7891</v>
      </c>
      <c r="BD451" s="19" t="s">
        <v>7891</v>
      </c>
      <c r="BE451" s="19" t="s">
        <v>7891</v>
      </c>
      <c r="BF451" s="19" t="s">
        <v>8142</v>
      </c>
      <c r="BG451" s="19" t="s">
        <v>7891</v>
      </c>
      <c r="BH451" s="19" t="s">
        <v>7975</v>
      </c>
      <c r="BI451" s="19" t="s">
        <v>7891</v>
      </c>
      <c r="BJ451" s="19" t="s">
        <v>7891</v>
      </c>
      <c r="BK451" s="19" t="s">
        <v>7891</v>
      </c>
      <c r="BL451" s="19" t="s">
        <v>7891</v>
      </c>
      <c r="BM451" s="19" t="s">
        <v>7891</v>
      </c>
      <c r="BN451" s="19">
        <v>35380351</v>
      </c>
      <c r="BO451" s="19" t="s">
        <v>7891</v>
      </c>
      <c r="BP451" s="19" t="s">
        <v>7891</v>
      </c>
      <c r="BQ451" s="19" t="s">
        <v>7891</v>
      </c>
      <c r="BR451" s="19" t="s">
        <v>7891</v>
      </c>
      <c r="BS451" s="19" t="s">
        <v>8143</v>
      </c>
    </row>
    <row r="452" spans="1:71" s="19" customFormat="1" ht="13" x14ac:dyDescent="0.3">
      <c r="A452" s="19" t="s">
        <v>11798</v>
      </c>
      <c r="B452" s="19" t="s">
        <v>11404</v>
      </c>
      <c r="C452" s="19" t="s">
        <v>10893</v>
      </c>
      <c r="D452" s="21" t="s">
        <v>7891</v>
      </c>
      <c r="E452" s="19" t="s">
        <v>10894</v>
      </c>
      <c r="F452" s="19" t="s">
        <v>10895</v>
      </c>
      <c r="G452" s="26" t="s">
        <v>11854</v>
      </c>
      <c r="V452" s="19" t="s">
        <v>7891</v>
      </c>
      <c r="W452" s="19" t="s">
        <v>10896</v>
      </c>
      <c r="X452" s="19" t="s">
        <v>7891</v>
      </c>
      <c r="Y452" s="19" t="s">
        <v>7891</v>
      </c>
      <c r="Z452" s="19" t="s">
        <v>7891</v>
      </c>
      <c r="AA452" s="19" t="s">
        <v>7891</v>
      </c>
      <c r="AB452" s="19" t="s">
        <v>7891</v>
      </c>
      <c r="AC452" s="19" t="s">
        <v>7891</v>
      </c>
      <c r="AD452" s="19" t="s">
        <v>7891</v>
      </c>
      <c r="AE452" s="19" t="s">
        <v>7891</v>
      </c>
      <c r="AF452" s="19" t="s">
        <v>7891</v>
      </c>
      <c r="AG452" s="19" t="s">
        <v>7891</v>
      </c>
      <c r="AH452" s="19" t="s">
        <v>7891</v>
      </c>
      <c r="AI452" s="19" t="s">
        <v>7891</v>
      </c>
      <c r="AJ452" s="19" t="s">
        <v>7891</v>
      </c>
      <c r="AK452" s="19" t="s">
        <v>7891</v>
      </c>
      <c r="AL452" s="19" t="s">
        <v>7891</v>
      </c>
      <c r="AM452" s="19" t="s">
        <v>7891</v>
      </c>
      <c r="AN452" s="19" t="s">
        <v>7891</v>
      </c>
      <c r="AO452" s="19" t="s">
        <v>7891</v>
      </c>
      <c r="AP452" s="19" t="s">
        <v>10897</v>
      </c>
      <c r="AQ452" s="19" t="s">
        <v>10898</v>
      </c>
      <c r="AR452" s="19" t="s">
        <v>7891</v>
      </c>
      <c r="AS452" s="19" t="s">
        <v>7891</v>
      </c>
      <c r="AT452" s="19" t="s">
        <v>7891</v>
      </c>
      <c r="AU452" s="19" t="s">
        <v>7924</v>
      </c>
      <c r="AV452" s="19">
        <v>2020</v>
      </c>
      <c r="AW452" s="19">
        <v>85</v>
      </c>
      <c r="AX452" s="19" t="s">
        <v>7891</v>
      </c>
      <c r="AY452" s="19" t="s">
        <v>7891</v>
      </c>
      <c r="AZ452" s="19" t="s">
        <v>7891</v>
      </c>
      <c r="BA452" s="19" t="s">
        <v>7891</v>
      </c>
      <c r="BB452" s="19" t="s">
        <v>7891</v>
      </c>
      <c r="BC452" s="19">
        <v>126</v>
      </c>
      <c r="BD452" s="19">
        <v>134</v>
      </c>
      <c r="BE452" s="19" t="s">
        <v>7891</v>
      </c>
      <c r="BF452" s="19" t="s">
        <v>10899</v>
      </c>
      <c r="BG452" s="19" t="s">
        <v>7891</v>
      </c>
      <c r="BH452" s="19" t="s">
        <v>7891</v>
      </c>
      <c r="BI452" s="19" t="s">
        <v>7891</v>
      </c>
      <c r="BJ452" s="19" t="s">
        <v>7891</v>
      </c>
      <c r="BK452" s="19" t="s">
        <v>7891</v>
      </c>
      <c r="BL452" s="19" t="s">
        <v>7891</v>
      </c>
      <c r="BM452" s="19" t="s">
        <v>7891</v>
      </c>
      <c r="BN452" s="19">
        <v>33227598</v>
      </c>
      <c r="BO452" s="19" t="s">
        <v>7891</v>
      </c>
      <c r="BP452" s="19" t="s">
        <v>7891</v>
      </c>
      <c r="BQ452" s="19" t="s">
        <v>7891</v>
      </c>
      <c r="BR452" s="19" t="s">
        <v>7891</v>
      </c>
      <c r="BS452" s="19" t="s">
        <v>10900</v>
      </c>
    </row>
    <row r="453" spans="1:71" s="19" customFormat="1" ht="13" x14ac:dyDescent="0.3">
      <c r="A453" s="19" t="s">
        <v>11798</v>
      </c>
      <c r="B453" s="19" t="s">
        <v>11404</v>
      </c>
      <c r="C453" s="19" t="s">
        <v>10017</v>
      </c>
      <c r="D453" s="21" t="s">
        <v>7891</v>
      </c>
      <c r="E453" s="19" t="s">
        <v>5314</v>
      </c>
      <c r="F453" s="19" t="s">
        <v>8372</v>
      </c>
      <c r="G453" s="19" t="s">
        <v>11853</v>
      </c>
      <c r="V453" s="19" t="s">
        <v>7891</v>
      </c>
      <c r="W453" s="19" t="s">
        <v>10018</v>
      </c>
      <c r="X453" s="19" t="s">
        <v>7891</v>
      </c>
      <c r="Y453" s="19" t="s">
        <v>7891</v>
      </c>
      <c r="Z453" s="19" t="s">
        <v>7891</v>
      </c>
      <c r="AA453" s="19" t="s">
        <v>7891</v>
      </c>
      <c r="AB453" s="19" t="s">
        <v>7891</v>
      </c>
      <c r="AC453" s="19" t="s">
        <v>10019</v>
      </c>
      <c r="AD453" s="19" t="s">
        <v>7891</v>
      </c>
      <c r="AE453" s="19" t="s">
        <v>7891</v>
      </c>
      <c r="AF453" s="19" t="s">
        <v>7891</v>
      </c>
      <c r="AG453" s="19" t="s">
        <v>7891</v>
      </c>
      <c r="AH453" s="19" t="s">
        <v>7891</v>
      </c>
      <c r="AI453" s="19" t="s">
        <v>7891</v>
      </c>
      <c r="AJ453" s="19" t="s">
        <v>7891</v>
      </c>
      <c r="AK453" s="19" t="s">
        <v>7891</v>
      </c>
      <c r="AL453" s="19" t="s">
        <v>7891</v>
      </c>
      <c r="AM453" s="19" t="s">
        <v>7891</v>
      </c>
      <c r="AN453" s="19" t="s">
        <v>7891</v>
      </c>
      <c r="AO453" s="19" t="s">
        <v>7891</v>
      </c>
      <c r="AP453" s="19" t="s">
        <v>7891</v>
      </c>
      <c r="AQ453" s="19" t="s">
        <v>8375</v>
      </c>
      <c r="AR453" s="19" t="s">
        <v>7891</v>
      </c>
      <c r="AS453" s="19" t="s">
        <v>7891</v>
      </c>
      <c r="AT453" s="19" t="s">
        <v>7891</v>
      </c>
      <c r="AU453" s="19" t="s">
        <v>7916</v>
      </c>
      <c r="AV453" s="19">
        <v>2021</v>
      </c>
      <c r="AW453" s="19">
        <v>10</v>
      </c>
      <c r="AX453" s="19">
        <v>7</v>
      </c>
      <c r="AY453" s="19" t="s">
        <v>7891</v>
      </c>
      <c r="AZ453" s="19" t="s">
        <v>7891</v>
      </c>
      <c r="BA453" s="19" t="s">
        <v>7891</v>
      </c>
      <c r="BB453" s="19" t="s">
        <v>7891</v>
      </c>
      <c r="BC453" s="19" t="s">
        <v>7891</v>
      </c>
      <c r="BD453" s="19" t="s">
        <v>7891</v>
      </c>
      <c r="BE453" s="19">
        <v>1535</v>
      </c>
      <c r="BF453" s="19" t="s">
        <v>5320</v>
      </c>
      <c r="BG453" s="19" t="s">
        <v>7891</v>
      </c>
      <c r="BH453" s="19" t="s">
        <v>7891</v>
      </c>
      <c r="BI453" s="19" t="s">
        <v>7891</v>
      </c>
      <c r="BJ453" s="19" t="s">
        <v>7891</v>
      </c>
      <c r="BK453" s="19" t="s">
        <v>7891</v>
      </c>
      <c r="BL453" s="19" t="s">
        <v>7891</v>
      </c>
      <c r="BM453" s="19" t="s">
        <v>7891</v>
      </c>
      <c r="BN453" s="19">
        <v>33917527</v>
      </c>
      <c r="BO453" s="19" t="s">
        <v>7891</v>
      </c>
      <c r="BP453" s="19" t="s">
        <v>7891</v>
      </c>
      <c r="BQ453" s="19" t="s">
        <v>7891</v>
      </c>
      <c r="BR453" s="19" t="s">
        <v>7891</v>
      </c>
      <c r="BS453" s="19" t="s">
        <v>10020</v>
      </c>
    </row>
    <row r="454" spans="1:71" s="19" customFormat="1" ht="13" x14ac:dyDescent="0.3">
      <c r="A454" s="19" t="s">
        <v>11798</v>
      </c>
      <c r="B454" s="19" t="s">
        <v>11404</v>
      </c>
      <c r="C454" s="19" t="s">
        <v>11200</v>
      </c>
      <c r="D454" s="27" t="s">
        <v>7891</v>
      </c>
      <c r="E454" s="19" t="s">
        <v>11201</v>
      </c>
      <c r="F454" s="19" t="s">
        <v>11202</v>
      </c>
      <c r="V454" s="19" t="s">
        <v>7891</v>
      </c>
      <c r="W454" s="19" t="s">
        <v>11203</v>
      </c>
      <c r="X454" s="19" t="s">
        <v>7891</v>
      </c>
      <c r="Y454" s="19" t="s">
        <v>7891</v>
      </c>
      <c r="Z454" s="19" t="s">
        <v>7891</v>
      </c>
      <c r="AA454" s="19" t="s">
        <v>7891</v>
      </c>
      <c r="AB454" s="19" t="s">
        <v>7891</v>
      </c>
      <c r="AC454" s="19" t="s">
        <v>11204</v>
      </c>
      <c r="AD454" s="19" t="s">
        <v>7891</v>
      </c>
      <c r="AE454" s="19" t="s">
        <v>7891</v>
      </c>
      <c r="AF454" s="19" t="s">
        <v>7891</v>
      </c>
      <c r="AG454" s="19" t="s">
        <v>7891</v>
      </c>
      <c r="AH454" s="19" t="s">
        <v>7891</v>
      </c>
      <c r="AI454" s="19" t="s">
        <v>7891</v>
      </c>
      <c r="AJ454" s="19" t="s">
        <v>7891</v>
      </c>
      <c r="AK454" s="19" t="s">
        <v>7891</v>
      </c>
      <c r="AL454" s="19" t="s">
        <v>7891</v>
      </c>
      <c r="AM454" s="19" t="s">
        <v>7891</v>
      </c>
      <c r="AN454" s="19" t="s">
        <v>7891</v>
      </c>
      <c r="AO454" s="19" t="s">
        <v>7891</v>
      </c>
      <c r="AP454" s="19" t="s">
        <v>11205</v>
      </c>
      <c r="AQ454" s="19" t="s">
        <v>11206</v>
      </c>
      <c r="AR454" s="19" t="s">
        <v>7891</v>
      </c>
      <c r="AS454" s="19" t="s">
        <v>7891</v>
      </c>
      <c r="AT454" s="19" t="s">
        <v>7891</v>
      </c>
      <c r="AU454" s="19" t="s">
        <v>9244</v>
      </c>
      <c r="AV454" s="19">
        <v>2020</v>
      </c>
      <c r="AW454" s="19">
        <v>14</v>
      </c>
      <c r="AX454" s="19">
        <v>5</v>
      </c>
      <c r="AY454" s="19" t="s">
        <v>7891</v>
      </c>
      <c r="AZ454" s="19" t="s">
        <v>7891</v>
      </c>
      <c r="BA454" s="19" t="s">
        <v>7891</v>
      </c>
      <c r="BB454" s="19" t="s">
        <v>7891</v>
      </c>
      <c r="BC454" s="19" t="s">
        <v>7891</v>
      </c>
      <c r="BD454" s="19" t="s">
        <v>7891</v>
      </c>
      <c r="BE454" s="19">
        <v>1557988320966540</v>
      </c>
      <c r="BF454" s="19" t="s">
        <v>11207</v>
      </c>
      <c r="BG454" s="19" t="s">
        <v>7891</v>
      </c>
      <c r="BH454" s="19" t="s">
        <v>7891</v>
      </c>
      <c r="BI454" s="19" t="s">
        <v>7891</v>
      </c>
      <c r="BJ454" s="19" t="s">
        <v>7891</v>
      </c>
      <c r="BK454" s="19" t="s">
        <v>7891</v>
      </c>
      <c r="BL454" s="19" t="s">
        <v>7891</v>
      </c>
      <c r="BM454" s="19" t="s">
        <v>7891</v>
      </c>
      <c r="BN454" s="19">
        <v>33118444</v>
      </c>
      <c r="BO454" s="19" t="s">
        <v>7891</v>
      </c>
      <c r="BP454" s="19" t="s">
        <v>7891</v>
      </c>
      <c r="BQ454" s="19" t="s">
        <v>7891</v>
      </c>
      <c r="BR454" s="19" t="s">
        <v>7891</v>
      </c>
      <c r="BS454" s="19" t="s">
        <v>11208</v>
      </c>
    </row>
    <row r="455" spans="1:71" s="19" customFormat="1" ht="13" x14ac:dyDescent="0.3">
      <c r="A455" s="19" t="s">
        <v>11798</v>
      </c>
      <c r="B455" s="19" t="s">
        <v>11407</v>
      </c>
      <c r="C455" s="19" t="s">
        <v>8464</v>
      </c>
      <c r="D455" s="21" t="s">
        <v>7891</v>
      </c>
      <c r="E455" s="19" t="s">
        <v>8465</v>
      </c>
      <c r="F455" s="19" t="s">
        <v>8466</v>
      </c>
      <c r="G455" s="26" t="s">
        <v>11852</v>
      </c>
      <c r="V455" s="19" t="s">
        <v>7891</v>
      </c>
      <c r="W455" s="19" t="s">
        <v>8467</v>
      </c>
      <c r="X455" s="19" t="s">
        <v>7891</v>
      </c>
      <c r="Y455" s="19" t="s">
        <v>7891</v>
      </c>
      <c r="Z455" s="19" t="s">
        <v>7891</v>
      </c>
      <c r="AA455" s="19" t="s">
        <v>7891</v>
      </c>
      <c r="AB455" s="19" t="s">
        <v>7891</v>
      </c>
      <c r="AC455" s="19" t="s">
        <v>8468</v>
      </c>
      <c r="AD455" s="19" t="s">
        <v>7891</v>
      </c>
      <c r="AE455" s="19" t="s">
        <v>7891</v>
      </c>
      <c r="AF455" s="19" t="s">
        <v>7891</v>
      </c>
      <c r="AG455" s="19" t="s">
        <v>7891</v>
      </c>
      <c r="AH455" s="19" t="s">
        <v>7891</v>
      </c>
      <c r="AI455" s="19" t="s">
        <v>7891</v>
      </c>
      <c r="AJ455" s="19" t="s">
        <v>7891</v>
      </c>
      <c r="AK455" s="19" t="s">
        <v>7891</v>
      </c>
      <c r="AL455" s="19" t="s">
        <v>7891</v>
      </c>
      <c r="AM455" s="19" t="s">
        <v>7891</v>
      </c>
      <c r="AN455" s="19" t="s">
        <v>7891</v>
      </c>
      <c r="AO455" s="19" t="s">
        <v>7891</v>
      </c>
      <c r="AP455" s="19" t="s">
        <v>7891</v>
      </c>
      <c r="AQ455" s="19" t="s">
        <v>8469</v>
      </c>
      <c r="AR455" s="19" t="s">
        <v>7891</v>
      </c>
      <c r="AS455" s="19" t="s">
        <v>7891</v>
      </c>
      <c r="AT455" s="19" t="s">
        <v>7891</v>
      </c>
      <c r="AU455" s="19" t="s">
        <v>8470</v>
      </c>
      <c r="AV455" s="19">
        <v>2022</v>
      </c>
      <c r="AW455" s="19">
        <v>23</v>
      </c>
      <c r="AX455" s="19">
        <v>1</v>
      </c>
      <c r="AY455" s="19" t="s">
        <v>7891</v>
      </c>
      <c r="AZ455" s="19" t="s">
        <v>7891</v>
      </c>
      <c r="BA455" s="19" t="s">
        <v>7891</v>
      </c>
      <c r="BB455" s="19" t="s">
        <v>7891</v>
      </c>
      <c r="BC455" s="19" t="s">
        <v>7891</v>
      </c>
      <c r="BD455" s="19" t="s">
        <v>7891</v>
      </c>
      <c r="BE455" s="19">
        <v>110</v>
      </c>
      <c r="BF455" s="19" t="s">
        <v>8471</v>
      </c>
      <c r="BG455" s="19" t="s">
        <v>7891</v>
      </c>
      <c r="BH455" s="19" t="s">
        <v>7891</v>
      </c>
      <c r="BI455" s="19" t="s">
        <v>7891</v>
      </c>
      <c r="BJ455" s="19" t="s">
        <v>7891</v>
      </c>
      <c r="BK455" s="19" t="s">
        <v>7891</v>
      </c>
      <c r="BL455" s="19" t="s">
        <v>7891</v>
      </c>
      <c r="BM455" s="19" t="s">
        <v>7891</v>
      </c>
      <c r="BN455" s="19">
        <v>35115023</v>
      </c>
      <c r="BO455" s="19" t="s">
        <v>7891</v>
      </c>
      <c r="BP455" s="19" t="s">
        <v>7891</v>
      </c>
      <c r="BQ455" s="19" t="s">
        <v>7891</v>
      </c>
      <c r="BR455" s="19" t="s">
        <v>7891</v>
      </c>
      <c r="BS455" s="19" t="s">
        <v>8472</v>
      </c>
    </row>
    <row r="456" spans="1:71" s="19" customFormat="1" ht="13" x14ac:dyDescent="0.3">
      <c r="A456" s="19" t="s">
        <v>11798</v>
      </c>
      <c r="B456" s="19" t="s">
        <v>3856</v>
      </c>
      <c r="C456" s="19" t="s">
        <v>2436</v>
      </c>
      <c r="D456" s="21">
        <v>2021</v>
      </c>
      <c r="E456" s="19" t="s">
        <v>2435</v>
      </c>
      <c r="F456" s="19" t="s">
        <v>139</v>
      </c>
      <c r="G456" s="19" t="s">
        <v>2440</v>
      </c>
      <c r="H456" s="19" t="str">
        <f>"00332917"</f>
        <v>00332917</v>
      </c>
      <c r="J456" s="19" t="str">
        <f>"20210701"</f>
        <v>20210701</v>
      </c>
      <c r="K456" s="19">
        <v>51</v>
      </c>
      <c r="L456" s="19">
        <v>9</v>
      </c>
      <c r="M456" s="19">
        <v>1587</v>
      </c>
      <c r="N456" s="19">
        <v>2</v>
      </c>
      <c r="O456" s="19" t="s">
        <v>2437</v>
      </c>
      <c r="P456" s="19" t="s">
        <v>2438</v>
      </c>
      <c r="Q456" s="19" t="s">
        <v>466</v>
      </c>
      <c r="R456" s="19" t="s">
        <v>2358</v>
      </c>
      <c r="S456" s="19" t="s">
        <v>2439</v>
      </c>
      <c r="U456" s="19" t="s">
        <v>2440</v>
      </c>
      <c r="V456" s="19" t="s">
        <v>2441</v>
      </c>
    </row>
    <row r="457" spans="1:71" s="19" customFormat="1" ht="13" x14ac:dyDescent="0.3">
      <c r="A457" s="19" t="s">
        <v>11798</v>
      </c>
      <c r="B457" s="19" t="s">
        <v>323</v>
      </c>
      <c r="C457" s="19" t="s">
        <v>266</v>
      </c>
      <c r="D457" s="23">
        <v>2021</v>
      </c>
      <c r="E457" s="19" t="s">
        <v>264</v>
      </c>
      <c r="F457" s="19" t="s">
        <v>272</v>
      </c>
      <c r="G457" s="19" t="s">
        <v>265</v>
      </c>
      <c r="H457" s="19" t="s">
        <v>267</v>
      </c>
      <c r="I457" s="19" t="s">
        <v>268</v>
      </c>
      <c r="J457" s="19" t="s">
        <v>14</v>
      </c>
      <c r="K457" s="19" t="s">
        <v>269</v>
      </c>
      <c r="M457" s="19" t="s">
        <v>270</v>
      </c>
      <c r="N457" s="19" t="s">
        <v>89</v>
      </c>
      <c r="O457" s="19" t="s">
        <v>18</v>
      </c>
      <c r="P457" s="19" t="s">
        <v>18</v>
      </c>
      <c r="Q457" s="19" t="s">
        <v>271</v>
      </c>
      <c r="R457" s="19" t="s">
        <v>240</v>
      </c>
      <c r="S457" s="19" t="s">
        <v>241</v>
      </c>
      <c r="U457" s="19" t="s">
        <v>23</v>
      </c>
      <c r="V457" s="19" t="s">
        <v>273</v>
      </c>
      <c r="W457" s="19" t="s">
        <v>274</v>
      </c>
      <c r="X457" s="19" t="s">
        <v>275</v>
      </c>
      <c r="Z457" s="19" t="s">
        <v>276</v>
      </c>
      <c r="AA457" s="19" t="s">
        <v>277</v>
      </c>
      <c r="AB457" s="19" t="s">
        <v>275</v>
      </c>
      <c r="AC457" s="19" t="s">
        <v>278</v>
      </c>
      <c r="AD457" s="19" t="s">
        <v>30</v>
      </c>
    </row>
    <row r="458" spans="1:71" s="19" customFormat="1" ht="13" x14ac:dyDescent="0.3">
      <c r="A458" s="19" t="s">
        <v>11798</v>
      </c>
      <c r="B458" s="19" t="s">
        <v>7323</v>
      </c>
      <c r="C458" s="19" t="s">
        <v>7221</v>
      </c>
      <c r="D458" s="21">
        <v>2022</v>
      </c>
      <c r="E458" s="19" t="s">
        <v>7222</v>
      </c>
      <c r="F458" s="19" t="s">
        <v>1756</v>
      </c>
      <c r="G458" s="19" t="s">
        <v>11851</v>
      </c>
      <c r="H458" s="19">
        <v>59</v>
      </c>
      <c r="I458" s="19">
        <v>1</v>
      </c>
      <c r="K458" s="19">
        <v>3</v>
      </c>
      <c r="L458" s="19">
        <v>12</v>
      </c>
      <c r="O458" s="19" t="s">
        <v>7223</v>
      </c>
      <c r="P458" s="19" t="s">
        <v>7224</v>
      </c>
      <c r="Q458" s="19" t="s">
        <v>7225</v>
      </c>
      <c r="R458" s="19" t="s">
        <v>7218</v>
      </c>
      <c r="S458" s="19" t="s">
        <v>7226</v>
      </c>
      <c r="T458" s="19" t="s">
        <v>7219</v>
      </c>
      <c r="U458" s="19" t="s">
        <v>7227</v>
      </c>
    </row>
    <row r="459" spans="1:71" s="19" customFormat="1" ht="13" x14ac:dyDescent="0.3">
      <c r="A459" s="19" t="s">
        <v>11798</v>
      </c>
      <c r="B459" s="19" t="s">
        <v>11404</v>
      </c>
      <c r="C459" s="19" t="s">
        <v>11082</v>
      </c>
      <c r="D459" s="21" t="s">
        <v>7891</v>
      </c>
      <c r="E459" s="19" t="s">
        <v>11083</v>
      </c>
      <c r="F459" s="19" t="s">
        <v>11084</v>
      </c>
      <c r="V459" s="19" t="s">
        <v>7891</v>
      </c>
      <c r="W459" s="19" t="s">
        <v>11085</v>
      </c>
      <c r="X459" s="19" t="s">
        <v>7891</v>
      </c>
      <c r="Y459" s="19" t="s">
        <v>7891</v>
      </c>
      <c r="Z459" s="19" t="s">
        <v>7891</v>
      </c>
      <c r="AA459" s="19" t="s">
        <v>7891</v>
      </c>
      <c r="AB459" s="19" t="s">
        <v>7891</v>
      </c>
      <c r="AC459" s="19" t="s">
        <v>11086</v>
      </c>
      <c r="AD459" s="19" t="s">
        <v>7891</v>
      </c>
      <c r="AE459" s="19" t="s">
        <v>7891</v>
      </c>
      <c r="AF459" s="19" t="s">
        <v>7891</v>
      </c>
      <c r="AG459" s="19" t="s">
        <v>7891</v>
      </c>
      <c r="AH459" s="19" t="s">
        <v>7891</v>
      </c>
      <c r="AI459" s="19" t="s">
        <v>7891</v>
      </c>
      <c r="AJ459" s="19" t="s">
        <v>7891</v>
      </c>
      <c r="AK459" s="19" t="s">
        <v>7891</v>
      </c>
      <c r="AL459" s="19" t="s">
        <v>7891</v>
      </c>
      <c r="AM459" s="19" t="s">
        <v>7891</v>
      </c>
      <c r="AN459" s="19" t="s">
        <v>7891</v>
      </c>
      <c r="AO459" s="19" t="s">
        <v>7891</v>
      </c>
      <c r="AP459" s="19" t="s">
        <v>11087</v>
      </c>
      <c r="AQ459" s="19" t="s">
        <v>11088</v>
      </c>
      <c r="AR459" s="19" t="s">
        <v>7891</v>
      </c>
      <c r="AS459" s="19" t="s">
        <v>7891</v>
      </c>
      <c r="AT459" s="19" t="s">
        <v>7891</v>
      </c>
      <c r="AU459" s="19" t="s">
        <v>8907</v>
      </c>
      <c r="AV459" s="19">
        <v>2020</v>
      </c>
      <c r="AW459" s="19">
        <v>32</v>
      </c>
      <c r="AX459" s="19">
        <v>8</v>
      </c>
      <c r="AY459" s="19" t="s">
        <v>7891</v>
      </c>
      <c r="AZ459" s="19" t="s">
        <v>7891</v>
      </c>
      <c r="BA459" s="19" t="s">
        <v>7891</v>
      </c>
      <c r="BB459" s="19" t="s">
        <v>7891</v>
      </c>
      <c r="BC459" s="19">
        <v>463</v>
      </c>
      <c r="BD459" s="19">
        <v>466</v>
      </c>
      <c r="BE459" s="19">
        <v>1010539520965449</v>
      </c>
      <c r="BF459" s="19" t="s">
        <v>11089</v>
      </c>
      <c r="BG459" s="19" t="s">
        <v>7891</v>
      </c>
      <c r="BH459" s="19" t="s">
        <v>11067</v>
      </c>
      <c r="BI459" s="19" t="s">
        <v>7891</v>
      </c>
      <c r="BJ459" s="19" t="s">
        <v>7891</v>
      </c>
      <c r="BK459" s="19" t="s">
        <v>7891</v>
      </c>
      <c r="BL459" s="19" t="s">
        <v>7891</v>
      </c>
      <c r="BM459" s="19" t="s">
        <v>7891</v>
      </c>
      <c r="BN459" s="19">
        <v>33070620</v>
      </c>
      <c r="BO459" s="19" t="s">
        <v>7891</v>
      </c>
      <c r="BP459" s="19" t="s">
        <v>7891</v>
      </c>
      <c r="BQ459" s="19" t="s">
        <v>7891</v>
      </c>
      <c r="BR459" s="19" t="s">
        <v>7891</v>
      </c>
      <c r="BS459" s="19" t="s">
        <v>11090</v>
      </c>
    </row>
    <row r="460" spans="1:71" s="19" customFormat="1" ht="13" x14ac:dyDescent="0.3">
      <c r="A460" s="19" t="s">
        <v>11798</v>
      </c>
      <c r="B460" s="19" t="s">
        <v>11411</v>
      </c>
      <c r="C460" s="19" t="s">
        <v>11427</v>
      </c>
      <c r="D460" s="21" t="s">
        <v>7891</v>
      </c>
      <c r="E460" s="19" t="s">
        <v>7388</v>
      </c>
      <c r="F460" s="19" t="s">
        <v>11337</v>
      </c>
      <c r="G460" s="19" t="s">
        <v>11822</v>
      </c>
      <c r="V460" s="19" t="s">
        <v>7891</v>
      </c>
      <c r="W460" s="19" t="s">
        <v>11428</v>
      </c>
      <c r="X460" s="19" t="s">
        <v>7891</v>
      </c>
      <c r="Y460" s="19" t="s">
        <v>7891</v>
      </c>
      <c r="Z460" s="19" t="s">
        <v>7891</v>
      </c>
      <c r="AA460" s="19" t="s">
        <v>7891</v>
      </c>
      <c r="AB460" s="19" t="s">
        <v>7891</v>
      </c>
      <c r="AC460" s="19" t="s">
        <v>7891</v>
      </c>
      <c r="AD460" s="19" t="s">
        <v>7891</v>
      </c>
      <c r="AE460" s="19" t="s">
        <v>7891</v>
      </c>
      <c r="AF460" s="19" t="s">
        <v>7891</v>
      </c>
      <c r="AG460" s="19" t="s">
        <v>7891</v>
      </c>
      <c r="AH460" s="19" t="s">
        <v>7891</v>
      </c>
      <c r="AI460" s="19" t="s">
        <v>7891</v>
      </c>
      <c r="AJ460" s="19" t="s">
        <v>7891</v>
      </c>
      <c r="AK460" s="19" t="s">
        <v>7891</v>
      </c>
      <c r="AL460" s="19" t="s">
        <v>7891</v>
      </c>
      <c r="AM460" s="19" t="s">
        <v>7891</v>
      </c>
      <c r="AN460" s="19" t="s">
        <v>7891</v>
      </c>
      <c r="AO460" s="19" t="s">
        <v>7891</v>
      </c>
      <c r="AP460" s="19" t="s">
        <v>11339</v>
      </c>
      <c r="AQ460" s="19" t="s">
        <v>11340</v>
      </c>
      <c r="AR460" s="19" t="s">
        <v>7891</v>
      </c>
      <c r="AS460" s="19" t="s">
        <v>7891</v>
      </c>
      <c r="AT460" s="19" t="s">
        <v>7891</v>
      </c>
      <c r="AU460" s="19" t="s">
        <v>7945</v>
      </c>
      <c r="AV460" s="19">
        <v>2022</v>
      </c>
      <c r="AW460" s="19">
        <v>18</v>
      </c>
      <c r="AX460" s="19">
        <v>2</v>
      </c>
      <c r="AY460" s="19" t="s">
        <v>7891</v>
      </c>
      <c r="AZ460" s="19" t="s">
        <v>7891</v>
      </c>
      <c r="BA460" s="19" t="s">
        <v>7891</v>
      </c>
      <c r="BB460" s="19" t="s">
        <v>7891</v>
      </c>
      <c r="BC460" s="19" t="s">
        <v>7891</v>
      </c>
      <c r="BD460" s="19" t="s">
        <v>7891</v>
      </c>
      <c r="BE460" s="19">
        <v>39</v>
      </c>
      <c r="BF460" s="19" t="s">
        <v>11429</v>
      </c>
      <c r="BG460" s="19" t="s">
        <v>7891</v>
      </c>
      <c r="BH460" s="19" t="s">
        <v>7891</v>
      </c>
      <c r="BI460" s="19" t="s">
        <v>7891</v>
      </c>
      <c r="BJ460" s="19" t="s">
        <v>7891</v>
      </c>
      <c r="BK460" s="19" t="s">
        <v>7891</v>
      </c>
      <c r="BL460" s="19" t="s">
        <v>7891</v>
      </c>
      <c r="BM460" s="19" t="s">
        <v>7891</v>
      </c>
      <c r="BN460" s="19" t="s">
        <v>7891</v>
      </c>
      <c r="BO460" s="19" t="s">
        <v>7891</v>
      </c>
      <c r="BP460" s="19" t="s">
        <v>7891</v>
      </c>
      <c r="BQ460" s="19" t="s">
        <v>7891</v>
      </c>
      <c r="BR460" s="19" t="s">
        <v>7891</v>
      </c>
      <c r="BS460" s="19" t="s">
        <v>11430</v>
      </c>
    </row>
    <row r="461" spans="1:71" s="19" customFormat="1" ht="13" x14ac:dyDescent="0.3">
      <c r="A461" s="19" t="s">
        <v>11798</v>
      </c>
      <c r="B461" s="19" t="s">
        <v>6816</v>
      </c>
      <c r="C461" s="19" t="s">
        <v>5089</v>
      </c>
      <c r="D461" s="21">
        <v>2021</v>
      </c>
      <c r="E461" s="19" t="s">
        <v>5088</v>
      </c>
      <c r="F461" s="19" t="s">
        <v>4137</v>
      </c>
      <c r="G461" s="19" t="s">
        <v>11821</v>
      </c>
      <c r="H461" s="19" t="s">
        <v>5090</v>
      </c>
      <c r="I461" s="19" t="s">
        <v>5091</v>
      </c>
      <c r="L461" s="22">
        <v>44349</v>
      </c>
      <c r="M461" s="19" t="s">
        <v>5092</v>
      </c>
      <c r="O461" s="19" t="s">
        <v>5093</v>
      </c>
    </row>
    <row r="462" spans="1:71" s="19" customFormat="1" ht="13" x14ac:dyDescent="0.3">
      <c r="A462" s="19" t="s">
        <v>11798</v>
      </c>
      <c r="B462" s="19" t="s">
        <v>11410</v>
      </c>
      <c r="C462" s="19" t="s">
        <v>11755</v>
      </c>
      <c r="D462" s="21" t="s">
        <v>7891</v>
      </c>
      <c r="E462" s="19" t="s">
        <v>7114</v>
      </c>
      <c r="F462" s="19" t="s">
        <v>9523</v>
      </c>
      <c r="V462" s="19" t="s">
        <v>7891</v>
      </c>
      <c r="W462" s="19" t="s">
        <v>11756</v>
      </c>
      <c r="X462" s="19" t="s">
        <v>7891</v>
      </c>
      <c r="Y462" s="19" t="s">
        <v>7891</v>
      </c>
      <c r="Z462" s="19" t="s">
        <v>7891</v>
      </c>
      <c r="AA462" s="19" t="s">
        <v>7891</v>
      </c>
      <c r="AB462" s="19" t="s">
        <v>11757</v>
      </c>
      <c r="AC462" s="19" t="s">
        <v>11758</v>
      </c>
      <c r="AD462" s="19" t="s">
        <v>7891</v>
      </c>
      <c r="AE462" s="19" t="s">
        <v>7891</v>
      </c>
      <c r="AF462" s="19" t="s">
        <v>7891</v>
      </c>
      <c r="AG462" s="19" t="s">
        <v>7891</v>
      </c>
      <c r="AH462" s="19" t="s">
        <v>7891</v>
      </c>
      <c r="AI462" s="19" t="s">
        <v>7891</v>
      </c>
      <c r="AJ462" s="19" t="s">
        <v>7891</v>
      </c>
      <c r="AK462" s="19" t="s">
        <v>7891</v>
      </c>
      <c r="AL462" s="19" t="s">
        <v>7891</v>
      </c>
      <c r="AM462" s="19" t="s">
        <v>7891</v>
      </c>
      <c r="AN462" s="19" t="s">
        <v>7891</v>
      </c>
      <c r="AO462" s="19" t="s">
        <v>7891</v>
      </c>
      <c r="AP462" s="19" t="s">
        <v>7891</v>
      </c>
      <c r="AQ462" s="19" t="s">
        <v>9526</v>
      </c>
      <c r="AR462" s="19" t="s">
        <v>7891</v>
      </c>
      <c r="AS462" s="19" t="s">
        <v>7891</v>
      </c>
      <c r="AT462" s="19" t="s">
        <v>7891</v>
      </c>
      <c r="AU462" s="19" t="s">
        <v>7895</v>
      </c>
      <c r="AV462" s="19">
        <v>2021</v>
      </c>
      <c r="AW462" s="19">
        <v>11</v>
      </c>
      <c r="AX462" s="19">
        <v>8</v>
      </c>
      <c r="AY462" s="19" t="s">
        <v>7891</v>
      </c>
      <c r="AZ462" s="19" t="s">
        <v>7891</v>
      </c>
      <c r="BA462" s="19" t="s">
        <v>7891</v>
      </c>
      <c r="BB462" s="19" t="s">
        <v>7891</v>
      </c>
      <c r="BC462" s="19" t="s">
        <v>7891</v>
      </c>
      <c r="BD462" s="19" t="s">
        <v>7891</v>
      </c>
      <c r="BE462" s="19">
        <v>1228</v>
      </c>
      <c r="BF462" s="19" t="s">
        <v>7120</v>
      </c>
      <c r="BG462" s="19" t="s">
        <v>7891</v>
      </c>
      <c r="BH462" s="19" t="s">
        <v>7891</v>
      </c>
      <c r="BI462" s="19" t="s">
        <v>7891</v>
      </c>
      <c r="BJ462" s="19" t="s">
        <v>7891</v>
      </c>
      <c r="BK462" s="19" t="s">
        <v>7891</v>
      </c>
      <c r="BL462" s="19" t="s">
        <v>7891</v>
      </c>
      <c r="BM462" s="19" t="s">
        <v>7891</v>
      </c>
      <c r="BN462" s="19">
        <v>34439893</v>
      </c>
      <c r="BO462" s="19" t="s">
        <v>7891</v>
      </c>
      <c r="BP462" s="19" t="s">
        <v>7891</v>
      </c>
      <c r="BQ462" s="19" t="s">
        <v>7891</v>
      </c>
      <c r="BR462" s="19" t="s">
        <v>7891</v>
      </c>
      <c r="BS462" s="19" t="s">
        <v>11759</v>
      </c>
    </row>
    <row r="463" spans="1:71" s="19" customFormat="1" ht="13" x14ac:dyDescent="0.3">
      <c r="A463" s="19" t="s">
        <v>11798</v>
      </c>
      <c r="B463" s="19" t="s">
        <v>3856</v>
      </c>
      <c r="C463" s="19" t="s">
        <v>3624</v>
      </c>
      <c r="D463" s="21">
        <v>2021</v>
      </c>
      <c r="E463" s="19" t="s">
        <v>3623</v>
      </c>
      <c r="F463" s="19" t="s">
        <v>2642</v>
      </c>
      <c r="G463" s="19" t="s">
        <v>3628</v>
      </c>
      <c r="H463" s="19" t="str">
        <f>"19326203"</f>
        <v>19326203</v>
      </c>
      <c r="J463" s="19" t="str">
        <f>"20210702"</f>
        <v>20210702</v>
      </c>
      <c r="K463" s="19">
        <v>16</v>
      </c>
      <c r="L463" s="19">
        <v>7</v>
      </c>
      <c r="O463" s="19" t="s">
        <v>3625</v>
      </c>
      <c r="P463" s="19" t="s">
        <v>3626</v>
      </c>
      <c r="Q463" s="19" t="s">
        <v>2645</v>
      </c>
      <c r="R463" s="19" t="s">
        <v>1495</v>
      </c>
      <c r="S463" s="19" t="s">
        <v>3627</v>
      </c>
      <c r="U463" s="19" t="s">
        <v>3628</v>
      </c>
      <c r="V463" s="19" t="s">
        <v>3629</v>
      </c>
    </row>
    <row r="464" spans="1:71" s="19" customFormat="1" ht="13" x14ac:dyDescent="0.3">
      <c r="A464" s="19" t="s">
        <v>11798</v>
      </c>
      <c r="B464" s="19" t="s">
        <v>6816</v>
      </c>
      <c r="C464" s="19" t="s">
        <v>5861</v>
      </c>
      <c r="D464" s="21">
        <v>2021</v>
      </c>
      <c r="E464" s="19" t="s">
        <v>5860</v>
      </c>
      <c r="F464" s="19" t="s">
        <v>5864</v>
      </c>
      <c r="H464" s="19" t="s">
        <v>5862</v>
      </c>
      <c r="I464" s="19" t="s">
        <v>5863</v>
      </c>
      <c r="L464" s="22">
        <v>44384</v>
      </c>
      <c r="O464" s="19" t="s">
        <v>5865</v>
      </c>
    </row>
    <row r="465" spans="1:71" s="19" customFormat="1" ht="13" x14ac:dyDescent="0.3">
      <c r="A465" s="19" t="s">
        <v>11798</v>
      </c>
      <c r="B465" s="19" t="s">
        <v>3856</v>
      </c>
      <c r="C465" s="19" t="s">
        <v>3444</v>
      </c>
      <c r="D465" s="21">
        <v>2022</v>
      </c>
      <c r="E465" s="19" t="s">
        <v>3443</v>
      </c>
      <c r="F465" s="19" t="s">
        <v>3445</v>
      </c>
      <c r="G465" s="19" t="s">
        <v>3448</v>
      </c>
      <c r="H465" s="19" t="str">
        <f>"10503307"</f>
        <v>10503307</v>
      </c>
      <c r="J465" s="19" t="str">
        <f>"20220113"</f>
        <v>20220113</v>
      </c>
      <c r="O465" s="19" t="s">
        <v>3446</v>
      </c>
      <c r="P465" s="19" t="s">
        <v>3447</v>
      </c>
      <c r="Q465" s="19" t="s">
        <v>2118</v>
      </c>
      <c r="R465" s="19" t="s">
        <v>2054</v>
      </c>
      <c r="S465" s="19" t="s">
        <v>2055</v>
      </c>
      <c r="U465" s="19" t="s">
        <v>3448</v>
      </c>
      <c r="V465" s="19" t="s">
        <v>3449</v>
      </c>
    </row>
    <row r="466" spans="1:71" s="19" customFormat="1" ht="13" x14ac:dyDescent="0.3">
      <c r="A466" s="19" t="s">
        <v>11798</v>
      </c>
      <c r="B466" s="19" t="s">
        <v>3936</v>
      </c>
      <c r="C466" s="19" t="s">
        <v>3921</v>
      </c>
      <c r="D466" s="21">
        <v>2021</v>
      </c>
      <c r="E466" s="19" t="s">
        <v>3920</v>
      </c>
      <c r="F466" s="19" t="s">
        <v>2338</v>
      </c>
      <c r="G466" s="19" t="s">
        <v>3924</v>
      </c>
      <c r="H466" s="19" t="str">
        <f>"10461310"</f>
        <v>10461310</v>
      </c>
      <c r="J466" s="19" t="str">
        <f>"20210106"</f>
        <v>20210106</v>
      </c>
      <c r="O466" s="19" t="s">
        <v>3922</v>
      </c>
      <c r="P466" s="19" t="s">
        <v>3923</v>
      </c>
      <c r="Q466" s="19" t="s">
        <v>2108</v>
      </c>
      <c r="R466" s="19" t="s">
        <v>2054</v>
      </c>
      <c r="S466" s="19" t="s">
        <v>2055</v>
      </c>
      <c r="U466" s="19" t="s">
        <v>3924</v>
      </c>
      <c r="V466" s="19" t="s">
        <v>3925</v>
      </c>
    </row>
    <row r="467" spans="1:71" s="19" customFormat="1" ht="13" x14ac:dyDescent="0.3">
      <c r="A467" s="19" t="s">
        <v>11798</v>
      </c>
      <c r="B467" s="19" t="s">
        <v>11404</v>
      </c>
      <c r="C467" s="19" t="s">
        <v>9016</v>
      </c>
      <c r="D467" s="21" t="s">
        <v>7891</v>
      </c>
      <c r="E467" s="19" t="s">
        <v>6153</v>
      </c>
      <c r="F467" s="19" t="s">
        <v>9017</v>
      </c>
      <c r="G467" s="19" t="s">
        <v>11896</v>
      </c>
      <c r="V467" s="19" t="s">
        <v>7891</v>
      </c>
      <c r="W467" s="19" t="s">
        <v>9018</v>
      </c>
      <c r="X467" s="19" t="s">
        <v>7891</v>
      </c>
      <c r="Y467" s="19" t="s">
        <v>7891</v>
      </c>
      <c r="Z467" s="19" t="s">
        <v>7891</v>
      </c>
      <c r="AA467" s="19" t="s">
        <v>7891</v>
      </c>
      <c r="AB467" s="19" t="s">
        <v>7891</v>
      </c>
      <c r="AC467" s="19" t="s">
        <v>9019</v>
      </c>
      <c r="AD467" s="19" t="s">
        <v>7891</v>
      </c>
      <c r="AE467" s="19" t="s">
        <v>7891</v>
      </c>
      <c r="AF467" s="19" t="s">
        <v>7891</v>
      </c>
      <c r="AG467" s="19" t="s">
        <v>7891</v>
      </c>
      <c r="AH467" s="19" t="s">
        <v>7891</v>
      </c>
      <c r="AI467" s="19" t="s">
        <v>7891</v>
      </c>
      <c r="AJ467" s="19" t="s">
        <v>7891</v>
      </c>
      <c r="AK467" s="19" t="s">
        <v>7891</v>
      </c>
      <c r="AL467" s="19" t="s">
        <v>7891</v>
      </c>
      <c r="AM467" s="19" t="s">
        <v>7891</v>
      </c>
      <c r="AN467" s="19" t="s">
        <v>7891</v>
      </c>
      <c r="AO467" s="19" t="s">
        <v>7891</v>
      </c>
      <c r="AP467" s="19" t="s">
        <v>9020</v>
      </c>
      <c r="AQ467" s="19" t="s">
        <v>9021</v>
      </c>
      <c r="AR467" s="19" t="s">
        <v>7891</v>
      </c>
      <c r="AS467" s="19" t="s">
        <v>7891</v>
      </c>
      <c r="AT467" s="19" t="s">
        <v>7891</v>
      </c>
      <c r="AU467" s="19" t="s">
        <v>8621</v>
      </c>
      <c r="AV467" s="19">
        <v>2022</v>
      </c>
      <c r="AW467" s="19">
        <v>22</v>
      </c>
      <c r="AX467" s="19">
        <v>1</v>
      </c>
      <c r="AY467" s="19" t="s">
        <v>7891</v>
      </c>
      <c r="AZ467" s="19" t="s">
        <v>7891</v>
      </c>
      <c r="BA467" s="19" t="s">
        <v>7891</v>
      </c>
      <c r="BB467" s="19" t="s">
        <v>7891</v>
      </c>
      <c r="BC467" s="19">
        <v>63</v>
      </c>
      <c r="BD467" s="19">
        <v>66</v>
      </c>
      <c r="BE467" s="19" t="s">
        <v>7891</v>
      </c>
      <c r="BF467" s="19" t="s">
        <v>6159</v>
      </c>
      <c r="BG467" s="19" t="s">
        <v>7891</v>
      </c>
      <c r="BH467" s="19" t="s">
        <v>9007</v>
      </c>
      <c r="BI467" s="19" t="s">
        <v>7891</v>
      </c>
      <c r="BJ467" s="19" t="s">
        <v>7891</v>
      </c>
      <c r="BK467" s="19" t="s">
        <v>7891</v>
      </c>
      <c r="BL467" s="19" t="s">
        <v>7891</v>
      </c>
      <c r="BM467" s="19" t="s">
        <v>7891</v>
      </c>
      <c r="BN467" s="19">
        <v>34643856</v>
      </c>
      <c r="BO467" s="19" t="s">
        <v>7891</v>
      </c>
      <c r="BP467" s="19" t="s">
        <v>7891</v>
      </c>
      <c r="BQ467" s="19" t="s">
        <v>7891</v>
      </c>
      <c r="BR467" s="19" t="s">
        <v>7891</v>
      </c>
      <c r="BS467" s="19" t="s">
        <v>9022</v>
      </c>
    </row>
    <row r="468" spans="1:71" s="19" customFormat="1" ht="13" x14ac:dyDescent="0.3">
      <c r="A468" s="19" t="s">
        <v>11798</v>
      </c>
      <c r="B468" s="19" t="s">
        <v>1827</v>
      </c>
      <c r="C468" s="19" t="s">
        <v>1618</v>
      </c>
      <c r="D468" s="20">
        <v>2022</v>
      </c>
      <c r="E468" s="19" t="s">
        <v>1617</v>
      </c>
      <c r="F468" s="19" t="s">
        <v>1619</v>
      </c>
      <c r="G468" s="19" t="s">
        <v>1622</v>
      </c>
      <c r="H468" s="19" t="str">
        <f>"21501319"</f>
        <v>21501319</v>
      </c>
      <c r="J468" s="19" t="str">
        <f>"4/22/2022"</f>
        <v>4/22/2022</v>
      </c>
      <c r="M468" s="19">
        <v>1</v>
      </c>
      <c r="N468" s="19">
        <v>9</v>
      </c>
      <c r="O468" s="19">
        <v>156466141</v>
      </c>
      <c r="P468" s="19" t="s">
        <v>1620</v>
      </c>
      <c r="Q468" s="19" t="s">
        <v>481</v>
      </c>
      <c r="R468" s="19" t="s">
        <v>507</v>
      </c>
      <c r="S468" s="19" t="s">
        <v>1621</v>
      </c>
      <c r="V468" s="19" t="s">
        <v>1623</v>
      </c>
    </row>
    <row r="469" spans="1:71" s="19" customFormat="1" ht="13" x14ac:dyDescent="0.3">
      <c r="A469" s="19" t="s">
        <v>11797</v>
      </c>
      <c r="B469" s="19" t="s">
        <v>11412</v>
      </c>
      <c r="C469" s="19" t="s">
        <v>10588</v>
      </c>
      <c r="D469" s="21" t="s">
        <v>7891</v>
      </c>
      <c r="E469" s="19" t="s">
        <v>10589</v>
      </c>
      <c r="F469" s="19" t="s">
        <v>10590</v>
      </c>
      <c r="G469" s="19" t="s">
        <v>11897</v>
      </c>
      <c r="V469" s="19" t="s">
        <v>7891</v>
      </c>
      <c r="W469" s="19" t="s">
        <v>10591</v>
      </c>
      <c r="X469" s="19" t="s">
        <v>7891</v>
      </c>
      <c r="Y469" s="19" t="s">
        <v>7891</v>
      </c>
      <c r="Z469" s="19" t="s">
        <v>7891</v>
      </c>
      <c r="AA469" s="19" t="s">
        <v>7891</v>
      </c>
      <c r="AB469" s="19" t="s">
        <v>10592</v>
      </c>
      <c r="AC469" s="19" t="s">
        <v>10593</v>
      </c>
      <c r="AD469" s="19" t="s">
        <v>7891</v>
      </c>
      <c r="AE469" s="19" t="s">
        <v>7891</v>
      </c>
      <c r="AF469" s="19" t="s">
        <v>7891</v>
      </c>
      <c r="AG469" s="19" t="s">
        <v>7891</v>
      </c>
      <c r="AH469" s="19" t="s">
        <v>7891</v>
      </c>
      <c r="AI469" s="19" t="s">
        <v>7891</v>
      </c>
      <c r="AJ469" s="19" t="s">
        <v>7891</v>
      </c>
      <c r="AK469" s="19" t="s">
        <v>7891</v>
      </c>
      <c r="AL469" s="19" t="s">
        <v>7891</v>
      </c>
      <c r="AM469" s="19" t="s">
        <v>7891</v>
      </c>
      <c r="AN469" s="19" t="s">
        <v>7891</v>
      </c>
      <c r="AO469" s="19" t="s">
        <v>7891</v>
      </c>
      <c r="AP469" s="19" t="s">
        <v>10594</v>
      </c>
      <c r="AQ469" s="19" t="s">
        <v>10595</v>
      </c>
      <c r="AR469" s="19" t="s">
        <v>7891</v>
      </c>
      <c r="AS469" s="19" t="s">
        <v>7891</v>
      </c>
      <c r="AT469" s="19" t="s">
        <v>7891</v>
      </c>
      <c r="AU469" s="19" t="s">
        <v>7891</v>
      </c>
      <c r="AV469" s="19">
        <v>2021</v>
      </c>
      <c r="AW469" s="19">
        <v>14</v>
      </c>
      <c r="AX469" s="19">
        <v>3</v>
      </c>
      <c r="AY469" s="19" t="s">
        <v>7891</v>
      </c>
      <c r="AZ469" s="19" t="s">
        <v>7891</v>
      </c>
      <c r="BA469" s="19" t="s">
        <v>7891</v>
      </c>
      <c r="BB469" s="19" t="s">
        <v>7891</v>
      </c>
      <c r="BC469" s="19">
        <v>183</v>
      </c>
      <c r="BD469" s="19">
        <v>201</v>
      </c>
      <c r="BE469" s="19" t="s">
        <v>7891</v>
      </c>
      <c r="BF469" s="19" t="s">
        <v>10596</v>
      </c>
      <c r="BG469" s="19" t="s">
        <v>7891</v>
      </c>
      <c r="BH469" s="19" t="s">
        <v>7891</v>
      </c>
      <c r="BI469" s="19" t="s">
        <v>7891</v>
      </c>
      <c r="BJ469" s="19" t="s">
        <v>7891</v>
      </c>
      <c r="BK469" s="19" t="s">
        <v>7891</v>
      </c>
      <c r="BL469" s="19" t="s">
        <v>7891</v>
      </c>
      <c r="BM469" s="19" t="s">
        <v>7891</v>
      </c>
      <c r="BN469" s="19" t="s">
        <v>7891</v>
      </c>
      <c r="BO469" s="19" t="s">
        <v>7891</v>
      </c>
      <c r="BP469" s="19" t="s">
        <v>7891</v>
      </c>
      <c r="BQ469" s="19" t="s">
        <v>7891</v>
      </c>
      <c r="BR469" s="19" t="s">
        <v>7891</v>
      </c>
      <c r="BS469" s="19" t="s">
        <v>10597</v>
      </c>
    </row>
    <row r="470" spans="1:71" s="19" customFormat="1" ht="13" x14ac:dyDescent="0.3">
      <c r="A470" s="19" t="s">
        <v>11798</v>
      </c>
      <c r="B470" s="19" t="s">
        <v>11408</v>
      </c>
      <c r="C470" s="19" t="s">
        <v>10420</v>
      </c>
      <c r="D470" s="21" t="s">
        <v>7891</v>
      </c>
      <c r="E470" s="19" t="s">
        <v>4317</v>
      </c>
      <c r="F470" s="19" t="s">
        <v>9208</v>
      </c>
      <c r="G470" s="19" t="s">
        <v>11898</v>
      </c>
      <c r="V470" s="19" t="s">
        <v>7891</v>
      </c>
      <c r="W470" s="19" t="s">
        <v>10421</v>
      </c>
      <c r="X470" s="19" t="s">
        <v>7891</v>
      </c>
      <c r="Y470" s="19" t="s">
        <v>7891</v>
      </c>
      <c r="Z470" s="19" t="s">
        <v>7891</v>
      </c>
      <c r="AA470" s="19" t="s">
        <v>7891</v>
      </c>
      <c r="AB470" s="19" t="s">
        <v>7891</v>
      </c>
      <c r="AC470" s="19" t="s">
        <v>10422</v>
      </c>
      <c r="AD470" s="19" t="s">
        <v>7891</v>
      </c>
      <c r="AE470" s="19" t="s">
        <v>7891</v>
      </c>
      <c r="AF470" s="19" t="s">
        <v>7891</v>
      </c>
      <c r="AG470" s="19" t="s">
        <v>7891</v>
      </c>
      <c r="AH470" s="19" t="s">
        <v>7891</v>
      </c>
      <c r="AI470" s="19" t="s">
        <v>7891</v>
      </c>
      <c r="AJ470" s="19" t="s">
        <v>7891</v>
      </c>
      <c r="AK470" s="19" t="s">
        <v>7891</v>
      </c>
      <c r="AL470" s="19" t="s">
        <v>7891</v>
      </c>
      <c r="AM470" s="19" t="s">
        <v>7891</v>
      </c>
      <c r="AN470" s="19" t="s">
        <v>7891</v>
      </c>
      <c r="AO470" s="19" t="s">
        <v>7891</v>
      </c>
      <c r="AP470" s="19" t="s">
        <v>9210</v>
      </c>
      <c r="AQ470" s="19" t="s">
        <v>7891</v>
      </c>
      <c r="AR470" s="19" t="s">
        <v>7891</v>
      </c>
      <c r="AS470" s="19" t="s">
        <v>7891</v>
      </c>
      <c r="AT470" s="19" t="s">
        <v>7891</v>
      </c>
      <c r="AU470" s="19" t="s">
        <v>10423</v>
      </c>
      <c r="AV470" s="19">
        <v>2021</v>
      </c>
      <c r="AW470" s="19">
        <v>11</v>
      </c>
      <c r="AX470" s="19" t="s">
        <v>7891</v>
      </c>
      <c r="AY470" s="19" t="s">
        <v>7891</v>
      </c>
      <c r="AZ470" s="19" t="s">
        <v>7891</v>
      </c>
      <c r="BA470" s="19" t="s">
        <v>7891</v>
      </c>
      <c r="BB470" s="19" t="s">
        <v>7891</v>
      </c>
      <c r="BC470" s="19" t="s">
        <v>7891</v>
      </c>
      <c r="BD470" s="19" t="s">
        <v>7891</v>
      </c>
      <c r="BE470" s="19">
        <v>582688</v>
      </c>
      <c r="BF470" s="19" t="s">
        <v>4323</v>
      </c>
      <c r="BG470" s="19" t="s">
        <v>7891</v>
      </c>
      <c r="BH470" s="19" t="s">
        <v>7891</v>
      </c>
      <c r="BI470" s="19" t="s">
        <v>7891</v>
      </c>
      <c r="BJ470" s="19" t="s">
        <v>7891</v>
      </c>
      <c r="BK470" s="19" t="s">
        <v>7891</v>
      </c>
      <c r="BL470" s="19" t="s">
        <v>7891</v>
      </c>
      <c r="BM470" s="19" t="s">
        <v>7891</v>
      </c>
      <c r="BN470" s="19">
        <v>33510668</v>
      </c>
      <c r="BO470" s="19" t="s">
        <v>7891</v>
      </c>
      <c r="BP470" s="19" t="s">
        <v>7891</v>
      </c>
      <c r="BQ470" s="19" t="s">
        <v>7891</v>
      </c>
      <c r="BR470" s="19" t="s">
        <v>7891</v>
      </c>
      <c r="BS470" s="19" t="s">
        <v>10424</v>
      </c>
    </row>
    <row r="471" spans="1:71" s="19" customFormat="1" ht="13" x14ac:dyDescent="0.3">
      <c r="A471" s="19" t="s">
        <v>11798</v>
      </c>
      <c r="B471" s="19" t="s">
        <v>11404</v>
      </c>
      <c r="C471" s="19" t="s">
        <v>10598</v>
      </c>
      <c r="D471" s="21" t="s">
        <v>7891</v>
      </c>
      <c r="E471" s="19" t="s">
        <v>10599</v>
      </c>
      <c r="F471" s="19" t="s">
        <v>10600</v>
      </c>
      <c r="V471" s="19" t="s">
        <v>7891</v>
      </c>
      <c r="W471" s="19" t="s">
        <v>10601</v>
      </c>
      <c r="X471" s="19" t="s">
        <v>7891</v>
      </c>
      <c r="Y471" s="19" t="s">
        <v>7891</v>
      </c>
      <c r="Z471" s="19" t="s">
        <v>7891</v>
      </c>
      <c r="AA471" s="19" t="s">
        <v>7891</v>
      </c>
      <c r="AB471" s="19" t="s">
        <v>7891</v>
      </c>
      <c r="AC471" s="19" t="s">
        <v>7891</v>
      </c>
      <c r="AD471" s="19" t="s">
        <v>7891</v>
      </c>
      <c r="AE471" s="19" t="s">
        <v>7891</v>
      </c>
      <c r="AF471" s="19" t="s">
        <v>7891</v>
      </c>
      <c r="AG471" s="19" t="s">
        <v>7891</v>
      </c>
      <c r="AH471" s="19" t="s">
        <v>7891</v>
      </c>
      <c r="AI471" s="19" t="s">
        <v>7891</v>
      </c>
      <c r="AJ471" s="19" t="s">
        <v>7891</v>
      </c>
      <c r="AK471" s="19" t="s">
        <v>7891</v>
      </c>
      <c r="AL471" s="19" t="s">
        <v>7891</v>
      </c>
      <c r="AM471" s="19" t="s">
        <v>7891</v>
      </c>
      <c r="AN471" s="19" t="s">
        <v>7891</v>
      </c>
      <c r="AO471" s="19" t="s">
        <v>7891</v>
      </c>
      <c r="AP471" s="19" t="s">
        <v>10602</v>
      </c>
      <c r="AQ471" s="19" t="s">
        <v>10603</v>
      </c>
      <c r="AR471" s="19" t="s">
        <v>7891</v>
      </c>
      <c r="AS471" s="19" t="s">
        <v>7891</v>
      </c>
      <c r="AT471" s="19" t="s">
        <v>7891</v>
      </c>
      <c r="AU471" s="19" t="s">
        <v>7891</v>
      </c>
      <c r="AV471" s="19">
        <v>2021</v>
      </c>
      <c r="AW471" s="19">
        <v>39</v>
      </c>
      <c r="AX471" s="19">
        <v>3</v>
      </c>
      <c r="AY471" s="19" t="s">
        <v>7891</v>
      </c>
      <c r="AZ471" s="19" t="s">
        <v>7891</v>
      </c>
      <c r="BA471" s="19" t="s">
        <v>7891</v>
      </c>
      <c r="BB471" s="19" t="s">
        <v>7891</v>
      </c>
      <c r="BC471" s="19" t="s">
        <v>7891</v>
      </c>
      <c r="BD471" s="19" t="s">
        <v>7891</v>
      </c>
      <c r="BE471" s="19" t="s">
        <v>7891</v>
      </c>
      <c r="BF471" s="19" t="s">
        <v>10604</v>
      </c>
      <c r="BG471" s="19" t="s">
        <v>7891</v>
      </c>
      <c r="BH471" s="19" t="s">
        <v>7891</v>
      </c>
      <c r="BI471" s="19" t="s">
        <v>7891</v>
      </c>
      <c r="BJ471" s="19" t="s">
        <v>7891</v>
      </c>
      <c r="BK471" s="19" t="s">
        <v>7891</v>
      </c>
      <c r="BL471" s="19" t="s">
        <v>7891</v>
      </c>
      <c r="BM471" s="19" t="s">
        <v>7891</v>
      </c>
      <c r="BN471" s="19" t="s">
        <v>7891</v>
      </c>
      <c r="BO471" s="19" t="s">
        <v>7891</v>
      </c>
      <c r="BP471" s="19" t="s">
        <v>7891</v>
      </c>
      <c r="BQ471" s="19" t="s">
        <v>7891</v>
      </c>
      <c r="BR471" s="19" t="s">
        <v>7891</v>
      </c>
      <c r="BS471" s="19" t="s">
        <v>10605</v>
      </c>
    </row>
    <row r="472" spans="1:71" s="19" customFormat="1" ht="13" x14ac:dyDescent="0.3">
      <c r="A472" s="19" t="s">
        <v>11798</v>
      </c>
      <c r="B472" s="19" t="s">
        <v>1827</v>
      </c>
      <c r="C472" s="19" t="s">
        <v>974</v>
      </c>
      <c r="D472" s="20">
        <v>2021</v>
      </c>
      <c r="E472" s="19" t="s">
        <v>973</v>
      </c>
      <c r="F472" s="19" t="s">
        <v>975</v>
      </c>
      <c r="J472" s="19" t="str">
        <f>"Summer2021"</f>
        <v>Summer2021</v>
      </c>
      <c r="K472" s="19">
        <v>19</v>
      </c>
      <c r="L472" s="19">
        <v>3</v>
      </c>
      <c r="M472" s="19">
        <v>4</v>
      </c>
      <c r="N472" s="19">
        <v>0</v>
      </c>
      <c r="O472" s="19">
        <v>151839321</v>
      </c>
      <c r="Q472" s="19" t="s">
        <v>976</v>
      </c>
      <c r="R472" s="19" t="s">
        <v>537</v>
      </c>
      <c r="S472" s="19" t="s">
        <v>979</v>
      </c>
      <c r="V472" s="19" t="s">
        <v>980</v>
      </c>
    </row>
    <row r="473" spans="1:71" s="19" customFormat="1" ht="13" x14ac:dyDescent="0.3">
      <c r="A473" s="19" t="s">
        <v>11798</v>
      </c>
      <c r="B473" s="19" t="s">
        <v>11404</v>
      </c>
      <c r="C473" s="19" t="s">
        <v>11344</v>
      </c>
      <c r="D473" s="21" t="s">
        <v>7891</v>
      </c>
      <c r="E473" s="19" t="s">
        <v>11345</v>
      </c>
      <c r="F473" s="19" t="s">
        <v>10728</v>
      </c>
      <c r="V473" s="19" t="s">
        <v>7891</v>
      </c>
      <c r="W473" s="19" t="s">
        <v>11346</v>
      </c>
      <c r="X473" s="19" t="s">
        <v>7891</v>
      </c>
      <c r="Y473" s="19" t="s">
        <v>7891</v>
      </c>
      <c r="Z473" s="19" t="s">
        <v>7891</v>
      </c>
      <c r="AA473" s="19" t="s">
        <v>7891</v>
      </c>
      <c r="AB473" s="19" t="s">
        <v>7891</v>
      </c>
      <c r="AC473" s="19" t="s">
        <v>7891</v>
      </c>
      <c r="AD473" s="19" t="s">
        <v>7891</v>
      </c>
      <c r="AE473" s="19" t="s">
        <v>7891</v>
      </c>
      <c r="AF473" s="19" t="s">
        <v>7891</v>
      </c>
      <c r="AG473" s="19" t="s">
        <v>7891</v>
      </c>
      <c r="AH473" s="19" t="s">
        <v>7891</v>
      </c>
      <c r="AI473" s="19" t="s">
        <v>7891</v>
      </c>
      <c r="AJ473" s="19" t="s">
        <v>7891</v>
      </c>
      <c r="AK473" s="19" t="s">
        <v>7891</v>
      </c>
      <c r="AL473" s="19" t="s">
        <v>7891</v>
      </c>
      <c r="AM473" s="19" t="s">
        <v>7891</v>
      </c>
      <c r="AN473" s="19" t="s">
        <v>7891</v>
      </c>
      <c r="AO473" s="19" t="s">
        <v>7891</v>
      </c>
      <c r="AP473" s="19" t="s">
        <v>10730</v>
      </c>
      <c r="AQ473" s="19" t="s">
        <v>10731</v>
      </c>
      <c r="AR473" s="19" t="s">
        <v>7891</v>
      </c>
      <c r="AS473" s="19" t="s">
        <v>7891</v>
      </c>
      <c r="AT473" s="19" t="s">
        <v>7891</v>
      </c>
      <c r="AU473" s="19" t="s">
        <v>7891</v>
      </c>
      <c r="AV473" s="19">
        <v>2020</v>
      </c>
      <c r="AW473" s="19">
        <v>14</v>
      </c>
      <c r="AX473" s="19">
        <v>5</v>
      </c>
      <c r="AY473" s="19" t="s">
        <v>7891</v>
      </c>
      <c r="AZ473" s="19" t="s">
        <v>7891</v>
      </c>
      <c r="BA473" s="19" t="s">
        <v>7891</v>
      </c>
      <c r="BB473" s="19" t="s">
        <v>7891</v>
      </c>
      <c r="BC473" s="19">
        <v>745</v>
      </c>
      <c r="BD473" s="19">
        <v>757</v>
      </c>
      <c r="BE473" s="19" t="s">
        <v>7891</v>
      </c>
      <c r="BF473" s="19" t="s">
        <v>11347</v>
      </c>
      <c r="BG473" s="19" t="s">
        <v>7891</v>
      </c>
      <c r="BH473" s="19" t="s">
        <v>7891</v>
      </c>
      <c r="BI473" s="19" t="s">
        <v>7891</v>
      </c>
      <c r="BJ473" s="19" t="s">
        <v>7891</v>
      </c>
      <c r="BK473" s="19" t="s">
        <v>7891</v>
      </c>
      <c r="BL473" s="19" t="s">
        <v>7891</v>
      </c>
      <c r="BM473" s="19" t="s">
        <v>7891</v>
      </c>
      <c r="BN473" s="19" t="s">
        <v>7891</v>
      </c>
      <c r="BO473" s="19" t="s">
        <v>7891</v>
      </c>
      <c r="BP473" s="19" t="s">
        <v>7891</v>
      </c>
      <c r="BQ473" s="19" t="s">
        <v>7891</v>
      </c>
      <c r="BR473" s="19" t="s">
        <v>7891</v>
      </c>
      <c r="BS473" s="19" t="s">
        <v>11348</v>
      </c>
    </row>
    <row r="474" spans="1:71" s="19" customFormat="1" ht="13" x14ac:dyDescent="0.3">
      <c r="A474" s="19" t="s">
        <v>11798</v>
      </c>
      <c r="B474" s="19" t="s">
        <v>7072</v>
      </c>
      <c r="C474" s="19" t="s">
        <v>7057</v>
      </c>
      <c r="D474" s="21">
        <v>2022</v>
      </c>
      <c r="E474" s="19" t="s">
        <v>7056</v>
      </c>
      <c r="F474" s="19" t="s">
        <v>7060</v>
      </c>
      <c r="G474" s="26" t="s">
        <v>11899</v>
      </c>
      <c r="H474" s="19" t="s">
        <v>7058</v>
      </c>
      <c r="I474" s="19" t="s">
        <v>7059</v>
      </c>
      <c r="L474" s="22">
        <v>44665</v>
      </c>
      <c r="M474" s="19" t="s">
        <v>7061</v>
      </c>
      <c r="N474" s="19" t="s">
        <v>7062</v>
      </c>
    </row>
    <row r="475" spans="1:71" s="19" customFormat="1" ht="13" x14ac:dyDescent="0.3">
      <c r="A475" s="19" t="s">
        <v>11798</v>
      </c>
      <c r="B475" s="19" t="s">
        <v>6816</v>
      </c>
      <c r="C475" s="19" t="s">
        <v>5189</v>
      </c>
      <c r="D475" s="21">
        <v>2021</v>
      </c>
      <c r="E475" s="19" t="s">
        <v>5188</v>
      </c>
      <c r="F475" s="19" t="s">
        <v>5192</v>
      </c>
      <c r="G475" s="19" t="s">
        <v>11901</v>
      </c>
      <c r="H475" s="19" t="s">
        <v>5190</v>
      </c>
      <c r="I475" s="19" t="s">
        <v>5191</v>
      </c>
      <c r="L475" s="22">
        <v>44324</v>
      </c>
    </row>
    <row r="476" spans="1:71" s="19" customFormat="1" ht="13" x14ac:dyDescent="0.3">
      <c r="A476" s="19" t="s">
        <v>11798</v>
      </c>
      <c r="B476" s="19" t="s">
        <v>6816</v>
      </c>
      <c r="C476" s="19" t="s">
        <v>5279</v>
      </c>
      <c r="D476" s="21">
        <v>2021</v>
      </c>
      <c r="E476" s="19" t="s">
        <v>5278</v>
      </c>
      <c r="F476" s="19" t="s">
        <v>5282</v>
      </c>
      <c r="H476" s="19" t="s">
        <v>5280</v>
      </c>
      <c r="I476" s="19" t="s">
        <v>5281</v>
      </c>
      <c r="L476" s="22">
        <v>44572</v>
      </c>
      <c r="O476" s="19" t="s">
        <v>5283</v>
      </c>
    </row>
    <row r="477" spans="1:71" s="19" customFormat="1" ht="13" x14ac:dyDescent="0.3">
      <c r="A477" s="19" t="s">
        <v>11798</v>
      </c>
      <c r="B477" s="19" t="s">
        <v>7858</v>
      </c>
      <c r="C477" s="19" t="s">
        <v>7840</v>
      </c>
      <c r="D477" s="21">
        <v>2021</v>
      </c>
      <c r="E477" s="19" t="s">
        <v>7841</v>
      </c>
      <c r="F477" s="19" t="s">
        <v>7842</v>
      </c>
      <c r="H477" s="19">
        <v>53</v>
      </c>
      <c r="I477" s="19">
        <v>2</v>
      </c>
      <c r="K477" s="19">
        <v>105</v>
      </c>
      <c r="L477" s="19">
        <v>110</v>
      </c>
      <c r="O477" s="19" t="s">
        <v>7843</v>
      </c>
      <c r="P477" s="19" t="s">
        <v>7844</v>
      </c>
      <c r="Q477" s="19" t="s">
        <v>467</v>
      </c>
      <c r="R477" s="19" t="s">
        <v>7218</v>
      </c>
      <c r="T477" s="19" t="s">
        <v>7219</v>
      </c>
      <c r="U477" s="19" t="s">
        <v>7845</v>
      </c>
    </row>
    <row r="478" spans="1:71" s="19" customFormat="1" ht="13" x14ac:dyDescent="0.3">
      <c r="A478" s="19" t="s">
        <v>11798</v>
      </c>
      <c r="B478" s="19" t="s">
        <v>1827</v>
      </c>
      <c r="C478" s="19" t="s">
        <v>1146</v>
      </c>
      <c r="D478" s="20">
        <v>2022</v>
      </c>
      <c r="E478" s="19" t="s">
        <v>1145</v>
      </c>
      <c r="F478" s="19" t="s">
        <v>1147</v>
      </c>
      <c r="G478" s="19" t="s">
        <v>1150</v>
      </c>
      <c r="H478" s="19" t="str">
        <f>"00469580"</f>
        <v>00469580</v>
      </c>
      <c r="J478" s="19" t="str">
        <f>"3/15/2022"</f>
        <v>3/15/2022</v>
      </c>
      <c r="K478" s="19">
        <v>59</v>
      </c>
      <c r="M478" s="19">
        <v>1</v>
      </c>
      <c r="N478" s="19">
        <v>7</v>
      </c>
      <c r="O478" s="19">
        <v>155780581</v>
      </c>
      <c r="P478" s="19" t="s">
        <v>1148</v>
      </c>
      <c r="Q478" s="19" t="s">
        <v>481</v>
      </c>
      <c r="R478" s="19" t="s">
        <v>442</v>
      </c>
      <c r="S478" s="19" t="s">
        <v>1149</v>
      </c>
      <c r="V478" s="19" t="s">
        <v>1151</v>
      </c>
    </row>
    <row r="479" spans="1:71" s="19" customFormat="1" ht="13" x14ac:dyDescent="0.3">
      <c r="A479" s="19" t="s">
        <v>11798</v>
      </c>
      <c r="B479" s="19" t="s">
        <v>4086</v>
      </c>
      <c r="C479" s="19" t="s">
        <v>3950</v>
      </c>
      <c r="D479" s="21">
        <v>2020</v>
      </c>
      <c r="E479" s="19" t="s">
        <v>3949</v>
      </c>
      <c r="F479" s="19" t="s">
        <v>3951</v>
      </c>
      <c r="G479" s="19" t="s">
        <v>3954</v>
      </c>
      <c r="I479" s="19" t="str">
        <f>"9781119554202; 9781119554219; 9781119554240"</f>
        <v>9781119554202; 9781119554219; 9781119554240</v>
      </c>
      <c r="J479" s="19" t="str">
        <f>"20210101"</f>
        <v>20210101</v>
      </c>
      <c r="M479" s="19">
        <v>207</v>
      </c>
      <c r="N479" s="19">
        <v>7</v>
      </c>
      <c r="O479" s="19" t="s">
        <v>3952</v>
      </c>
      <c r="Q479" s="19" t="s">
        <v>2926</v>
      </c>
      <c r="R479" s="19" t="s">
        <v>2078</v>
      </c>
      <c r="S479" s="19" t="s">
        <v>3953</v>
      </c>
      <c r="U479" s="19" t="s">
        <v>3954</v>
      </c>
      <c r="V479" s="19" t="s">
        <v>3955</v>
      </c>
    </row>
    <row r="480" spans="1:71" s="19" customFormat="1" ht="13" x14ac:dyDescent="0.3">
      <c r="A480" s="19" t="s">
        <v>11798</v>
      </c>
      <c r="B480" s="19" t="s">
        <v>11404</v>
      </c>
      <c r="C480" s="19" t="s">
        <v>8616</v>
      </c>
      <c r="D480" s="21" t="s">
        <v>7891</v>
      </c>
      <c r="E480" s="19" t="s">
        <v>8617</v>
      </c>
      <c r="F480" s="19" t="s">
        <v>8618</v>
      </c>
      <c r="V480" s="19" t="s">
        <v>7891</v>
      </c>
      <c r="W480" s="19" t="s">
        <v>8619</v>
      </c>
      <c r="X480" s="19" t="s">
        <v>7891</v>
      </c>
      <c r="Y480" s="19" t="s">
        <v>7891</v>
      </c>
      <c r="Z480" s="19" t="s">
        <v>7891</v>
      </c>
      <c r="AA480" s="19" t="s">
        <v>7891</v>
      </c>
      <c r="AB480" s="19" t="s">
        <v>7891</v>
      </c>
      <c r="AC480" s="19" t="s">
        <v>7891</v>
      </c>
      <c r="AD480" s="19" t="s">
        <v>7891</v>
      </c>
      <c r="AE480" s="19" t="s">
        <v>7891</v>
      </c>
      <c r="AF480" s="19" t="s">
        <v>7891</v>
      </c>
      <c r="AG480" s="19" t="s">
        <v>7891</v>
      </c>
      <c r="AH480" s="19" t="s">
        <v>7891</v>
      </c>
      <c r="AI480" s="19" t="s">
        <v>7891</v>
      </c>
      <c r="AJ480" s="19" t="s">
        <v>7891</v>
      </c>
      <c r="AK480" s="19" t="s">
        <v>7891</v>
      </c>
      <c r="AL480" s="19" t="s">
        <v>7891</v>
      </c>
      <c r="AM480" s="19" t="s">
        <v>7891</v>
      </c>
      <c r="AN480" s="19" t="s">
        <v>7891</v>
      </c>
      <c r="AO480" s="19" t="s">
        <v>7891</v>
      </c>
      <c r="AP480" s="19" t="s">
        <v>8620</v>
      </c>
      <c r="AQ480" s="19" t="s">
        <v>7891</v>
      </c>
      <c r="AR480" s="19" t="s">
        <v>7891</v>
      </c>
      <c r="AS480" s="19" t="s">
        <v>7891</v>
      </c>
      <c r="AT480" s="19" t="s">
        <v>7891</v>
      </c>
      <c r="AU480" s="19" t="s">
        <v>8621</v>
      </c>
      <c r="AV480" s="19">
        <v>2022</v>
      </c>
      <c r="AW480" s="19">
        <v>17</v>
      </c>
      <c r="AX480" s="19">
        <v>1</v>
      </c>
      <c r="AY480" s="19" t="s">
        <v>7891</v>
      </c>
      <c r="AZ480" s="19" t="s">
        <v>7891</v>
      </c>
      <c r="BA480" s="19" t="s">
        <v>7891</v>
      </c>
      <c r="BB480" s="19" t="s">
        <v>7891</v>
      </c>
      <c r="BC480" s="19">
        <v>164</v>
      </c>
      <c r="BD480" s="19">
        <v>188</v>
      </c>
      <c r="BE480" s="19" t="s">
        <v>7891</v>
      </c>
      <c r="BF480" s="19" t="s">
        <v>7891</v>
      </c>
      <c r="BG480" s="19" t="s">
        <v>7891</v>
      </c>
      <c r="BH480" s="19" t="s">
        <v>7891</v>
      </c>
      <c r="BI480" s="19" t="s">
        <v>7891</v>
      </c>
      <c r="BJ480" s="19" t="s">
        <v>7891</v>
      </c>
      <c r="BK480" s="19" t="s">
        <v>7891</v>
      </c>
      <c r="BL480" s="19" t="s">
        <v>7891</v>
      </c>
      <c r="BM480" s="19" t="s">
        <v>7891</v>
      </c>
      <c r="BN480" s="19" t="s">
        <v>7891</v>
      </c>
      <c r="BO480" s="19" t="s">
        <v>7891</v>
      </c>
      <c r="BP480" s="19" t="s">
        <v>7891</v>
      </c>
      <c r="BQ480" s="19" t="s">
        <v>7891</v>
      </c>
      <c r="BR480" s="19" t="s">
        <v>7891</v>
      </c>
      <c r="BS480" s="19" t="s">
        <v>8622</v>
      </c>
    </row>
    <row r="481" spans="1:71" s="19" customFormat="1" ht="13" x14ac:dyDescent="0.3">
      <c r="A481" s="19" t="s">
        <v>11798</v>
      </c>
      <c r="B481" s="19" t="s">
        <v>11404</v>
      </c>
      <c r="C481" s="19" t="s">
        <v>11349</v>
      </c>
      <c r="D481" s="21" t="s">
        <v>7891</v>
      </c>
      <c r="E481" s="19" t="s">
        <v>11350</v>
      </c>
      <c r="F481" s="19" t="s">
        <v>10631</v>
      </c>
      <c r="V481" s="19" t="s">
        <v>7891</v>
      </c>
      <c r="W481" s="19" t="s">
        <v>11351</v>
      </c>
      <c r="X481" s="19" t="s">
        <v>7891</v>
      </c>
      <c r="Y481" s="19" t="s">
        <v>7891</v>
      </c>
      <c r="Z481" s="19" t="s">
        <v>7891</v>
      </c>
      <c r="AA481" s="19" t="s">
        <v>7891</v>
      </c>
      <c r="AB481" s="19" t="s">
        <v>7891</v>
      </c>
      <c r="AC481" s="19" t="s">
        <v>11352</v>
      </c>
      <c r="AD481" s="19" t="s">
        <v>7891</v>
      </c>
      <c r="AE481" s="19" t="s">
        <v>7891</v>
      </c>
      <c r="AF481" s="19" t="s">
        <v>7891</v>
      </c>
      <c r="AG481" s="19" t="s">
        <v>7891</v>
      </c>
      <c r="AH481" s="19" t="s">
        <v>7891</v>
      </c>
      <c r="AI481" s="19" t="s">
        <v>7891</v>
      </c>
      <c r="AJ481" s="19" t="s">
        <v>7891</v>
      </c>
      <c r="AK481" s="19" t="s">
        <v>7891</v>
      </c>
      <c r="AL481" s="19" t="s">
        <v>7891</v>
      </c>
      <c r="AM481" s="19" t="s">
        <v>7891</v>
      </c>
      <c r="AN481" s="19" t="s">
        <v>7891</v>
      </c>
      <c r="AO481" s="19" t="s">
        <v>7891</v>
      </c>
      <c r="AP481" s="19" t="s">
        <v>10635</v>
      </c>
      <c r="AQ481" s="19" t="s">
        <v>7891</v>
      </c>
      <c r="AR481" s="19" t="s">
        <v>7891</v>
      </c>
      <c r="AS481" s="19" t="s">
        <v>7891</v>
      </c>
      <c r="AT481" s="19" t="s">
        <v>7891</v>
      </c>
      <c r="AU481" s="19" t="s">
        <v>7891</v>
      </c>
      <c r="AV481" s="19">
        <v>2020</v>
      </c>
      <c r="AW481" s="19">
        <v>10</v>
      </c>
      <c r="AX481" s="19">
        <v>12</v>
      </c>
      <c r="AY481" s="19" t="s">
        <v>7891</v>
      </c>
      <c r="AZ481" s="19" t="s">
        <v>7891</v>
      </c>
      <c r="BA481" s="19" t="s">
        <v>7891</v>
      </c>
      <c r="BB481" s="19" t="s">
        <v>7891</v>
      </c>
      <c r="BC481" s="19" t="s">
        <v>7891</v>
      </c>
      <c r="BD481" s="19" t="s">
        <v>7891</v>
      </c>
      <c r="BE481" s="19" t="s">
        <v>11353</v>
      </c>
      <c r="BF481" s="19" t="s">
        <v>11354</v>
      </c>
      <c r="BG481" s="19" t="s">
        <v>7891</v>
      </c>
      <c r="BH481" s="19" t="s">
        <v>7891</v>
      </c>
      <c r="BI481" s="19" t="s">
        <v>7891</v>
      </c>
      <c r="BJ481" s="19" t="s">
        <v>7891</v>
      </c>
      <c r="BK481" s="19" t="s">
        <v>7891</v>
      </c>
      <c r="BL481" s="19" t="s">
        <v>7891</v>
      </c>
      <c r="BM481" s="19" t="s">
        <v>7891</v>
      </c>
      <c r="BN481" s="19">
        <v>33303448</v>
      </c>
      <c r="BO481" s="19" t="s">
        <v>7891</v>
      </c>
      <c r="BP481" s="19" t="s">
        <v>7891</v>
      </c>
      <c r="BQ481" s="19" t="s">
        <v>7891</v>
      </c>
      <c r="BR481" s="19" t="s">
        <v>7891</v>
      </c>
      <c r="BS481" s="19" t="s">
        <v>11355</v>
      </c>
    </row>
    <row r="482" spans="1:71" s="19" customFormat="1" ht="13" x14ac:dyDescent="0.3">
      <c r="A482" s="19" t="s">
        <v>11798</v>
      </c>
      <c r="B482" s="19" t="s">
        <v>3856</v>
      </c>
      <c r="C482" s="19" t="s">
        <v>2755</v>
      </c>
      <c r="D482" s="21">
        <v>2022</v>
      </c>
      <c r="E482" s="19" t="s">
        <v>2754</v>
      </c>
      <c r="F482" s="19" t="s">
        <v>2756</v>
      </c>
      <c r="G482" s="19" t="s">
        <v>2759</v>
      </c>
      <c r="H482" s="19" t="str">
        <f>"13811118"</f>
        <v>13811118</v>
      </c>
      <c r="J482" s="19" t="str">
        <f>"20211112"</f>
        <v>20211112</v>
      </c>
      <c r="O482" s="19" t="s">
        <v>2757</v>
      </c>
      <c r="P482" s="19" t="s">
        <v>2758</v>
      </c>
      <c r="Q482" s="19" t="s">
        <v>2118</v>
      </c>
      <c r="R482" s="19" t="s">
        <v>2054</v>
      </c>
      <c r="S482" s="19" t="s">
        <v>2055</v>
      </c>
      <c r="U482" s="19" t="s">
        <v>2759</v>
      </c>
      <c r="V482" s="19" t="s">
        <v>2760</v>
      </c>
    </row>
    <row r="483" spans="1:71" s="19" customFormat="1" ht="13" x14ac:dyDescent="0.3">
      <c r="A483" s="19" t="s">
        <v>11798</v>
      </c>
      <c r="B483" s="19" t="s">
        <v>6816</v>
      </c>
      <c r="C483" s="19" t="s">
        <v>6073</v>
      </c>
      <c r="D483" s="21">
        <v>2022</v>
      </c>
      <c r="E483" s="19" t="s">
        <v>6072</v>
      </c>
      <c r="F483" s="19" t="s">
        <v>6076</v>
      </c>
      <c r="H483" s="19" t="s">
        <v>6074</v>
      </c>
      <c r="I483" s="19" t="s">
        <v>6075</v>
      </c>
      <c r="L483" s="22">
        <v>44393</v>
      </c>
      <c r="O483" s="19" t="s">
        <v>6077</v>
      </c>
    </row>
    <row r="484" spans="1:71" s="19" customFormat="1" ht="13" x14ac:dyDescent="0.3">
      <c r="A484" s="19" t="s">
        <v>11798</v>
      </c>
      <c r="B484" s="19" t="s">
        <v>3856</v>
      </c>
      <c r="C484" s="19" t="s">
        <v>3090</v>
      </c>
      <c r="D484" s="21">
        <v>2022</v>
      </c>
      <c r="E484" s="19" t="s">
        <v>3089</v>
      </c>
      <c r="F484" s="19" t="s">
        <v>2034</v>
      </c>
      <c r="G484" s="19" t="s">
        <v>3093</v>
      </c>
      <c r="H484" s="19" t="str">
        <f>"04194217"</f>
        <v>04194217</v>
      </c>
      <c r="I484" s="19" t="str">
        <f>"9798492742768"</f>
        <v>9798492742768</v>
      </c>
      <c r="J484" s="19" t="str">
        <f>"20220101"</f>
        <v>20220101</v>
      </c>
      <c r="K484" s="19">
        <v>83</v>
      </c>
      <c r="L484" s="19" t="s">
        <v>2584</v>
      </c>
      <c r="O484" s="19" t="s">
        <v>3091</v>
      </c>
      <c r="Q484" s="19" t="s">
        <v>2037</v>
      </c>
      <c r="R484" s="19" t="s">
        <v>2038</v>
      </c>
      <c r="S484" s="19" t="s">
        <v>3092</v>
      </c>
      <c r="U484" s="19" t="s">
        <v>3093</v>
      </c>
      <c r="V484" s="19" t="s">
        <v>3094</v>
      </c>
    </row>
    <row r="485" spans="1:71" s="19" customFormat="1" ht="13" x14ac:dyDescent="0.3">
      <c r="A485" s="19" t="s">
        <v>11798</v>
      </c>
      <c r="B485" s="19" t="s">
        <v>3856</v>
      </c>
      <c r="C485" s="19" t="s">
        <v>3325</v>
      </c>
      <c r="D485" s="21">
        <v>2021</v>
      </c>
      <c r="E485" s="19" t="s">
        <v>3324</v>
      </c>
      <c r="F485" s="19" t="s">
        <v>3326</v>
      </c>
      <c r="G485" s="19" t="s">
        <v>3330</v>
      </c>
      <c r="I485" s="19" t="str">
        <f>"9780190918897; 9780190918903"</f>
        <v>9780190918897; 9780190918903</v>
      </c>
      <c r="J485" s="19" t="str">
        <f>"20210101"</f>
        <v>20210101</v>
      </c>
      <c r="M485" s="19">
        <v>413</v>
      </c>
      <c r="N485" s="19">
        <v>22</v>
      </c>
      <c r="O485" s="19" t="s">
        <v>3327</v>
      </c>
      <c r="P485" s="19" t="s">
        <v>3328</v>
      </c>
      <c r="Q485" s="19" t="s">
        <v>2077</v>
      </c>
      <c r="R485" s="19" t="s">
        <v>2078</v>
      </c>
      <c r="S485" s="19" t="s">
        <v>3329</v>
      </c>
      <c r="U485" s="19" t="s">
        <v>3330</v>
      </c>
      <c r="V485" s="19" t="s">
        <v>3331</v>
      </c>
    </row>
    <row r="486" spans="1:71" s="19" customFormat="1" ht="13" x14ac:dyDescent="0.3">
      <c r="A486" s="19" t="s">
        <v>11798</v>
      </c>
      <c r="B486" s="19" t="s">
        <v>3856</v>
      </c>
      <c r="C486" s="19" t="s">
        <v>3551</v>
      </c>
      <c r="D486" s="21">
        <v>2022</v>
      </c>
      <c r="E486" s="19" t="s">
        <v>3550</v>
      </c>
      <c r="F486" s="19" t="s">
        <v>2740</v>
      </c>
      <c r="G486" s="19" t="s">
        <v>3555</v>
      </c>
      <c r="H486" s="19" t="str">
        <f>"00034487"</f>
        <v>00034487</v>
      </c>
      <c r="J486" s="19" t="str">
        <f>"20211201"</f>
        <v>20211201</v>
      </c>
      <c r="K486" s="19">
        <v>179</v>
      </c>
      <c r="L486" s="19">
        <v>10</v>
      </c>
      <c r="M486" s="19">
        <v>924</v>
      </c>
      <c r="N486" s="19">
        <v>16</v>
      </c>
      <c r="O486" s="19" t="s">
        <v>3552</v>
      </c>
      <c r="P486" s="19" t="s">
        <v>3553</v>
      </c>
      <c r="Q486" s="19" t="s">
        <v>2743</v>
      </c>
      <c r="R486" s="19" t="s">
        <v>1495</v>
      </c>
      <c r="S486" s="19" t="s">
        <v>3554</v>
      </c>
      <c r="U486" s="19" t="s">
        <v>3555</v>
      </c>
      <c r="V486" s="19" t="s">
        <v>3556</v>
      </c>
    </row>
    <row r="487" spans="1:71" s="19" customFormat="1" ht="13" x14ac:dyDescent="0.3">
      <c r="A487" s="19" t="s">
        <v>11798</v>
      </c>
      <c r="B487" s="19" t="s">
        <v>3856</v>
      </c>
      <c r="C487" s="19" t="s">
        <v>2293</v>
      </c>
      <c r="D487" s="21">
        <v>2021</v>
      </c>
      <c r="E487" s="19" t="s">
        <v>2292</v>
      </c>
      <c r="F487" s="19" t="s">
        <v>2294</v>
      </c>
      <c r="G487" s="19" t="s">
        <v>2298</v>
      </c>
      <c r="H487" s="19" t="str">
        <f>"09629343"</f>
        <v>09629343</v>
      </c>
      <c r="J487" s="19" t="str">
        <f>"20211001"</f>
        <v>20211001</v>
      </c>
      <c r="K487" s="19">
        <v>30</v>
      </c>
      <c r="L487" s="19">
        <v>10</v>
      </c>
      <c r="M487" s="19">
        <v>2895</v>
      </c>
      <c r="N487" s="19">
        <v>12</v>
      </c>
      <c r="O487" s="19" t="s">
        <v>2295</v>
      </c>
      <c r="P487" s="19" t="s">
        <v>2296</v>
      </c>
      <c r="Q487" s="19" t="s">
        <v>2108</v>
      </c>
      <c r="R487" s="19" t="s">
        <v>1495</v>
      </c>
      <c r="S487" s="19" t="s">
        <v>2297</v>
      </c>
      <c r="U487" s="19" t="s">
        <v>2298</v>
      </c>
      <c r="V487" s="19" t="s">
        <v>2299</v>
      </c>
    </row>
    <row r="488" spans="1:71" s="19" customFormat="1" ht="13" x14ac:dyDescent="0.3">
      <c r="A488" s="19" t="s">
        <v>11798</v>
      </c>
      <c r="B488" s="19" t="s">
        <v>4086</v>
      </c>
      <c r="C488" s="19" t="s">
        <v>1973</v>
      </c>
      <c r="D488" s="21">
        <v>2021</v>
      </c>
      <c r="E488" s="19" t="s">
        <v>4016</v>
      </c>
      <c r="F488" s="19" t="s">
        <v>1974</v>
      </c>
      <c r="G488" s="19" t="s">
        <v>4019</v>
      </c>
      <c r="H488" s="19" t="str">
        <f>"17518423"</f>
        <v>17518423</v>
      </c>
      <c r="J488" s="19" t="str">
        <f>"20220101"</f>
        <v>20220101</v>
      </c>
      <c r="K488" s="19">
        <v>25</v>
      </c>
      <c r="L488" s="19">
        <v>1</v>
      </c>
      <c r="M488" s="19">
        <v>29</v>
      </c>
      <c r="N488" s="19">
        <v>9</v>
      </c>
      <c r="O488" s="19" t="s">
        <v>4017</v>
      </c>
      <c r="P488" s="19" t="s">
        <v>1975</v>
      </c>
      <c r="Q488" s="19" t="s">
        <v>2118</v>
      </c>
      <c r="R488" s="19" t="s">
        <v>1495</v>
      </c>
      <c r="S488" s="19" t="s">
        <v>4018</v>
      </c>
      <c r="U488" s="19" t="s">
        <v>4019</v>
      </c>
      <c r="V488" s="19" t="s">
        <v>4020</v>
      </c>
    </row>
    <row r="489" spans="1:71" s="19" customFormat="1" ht="13" x14ac:dyDescent="0.3">
      <c r="A489" s="19" t="s">
        <v>11798</v>
      </c>
      <c r="B489" s="19" t="s">
        <v>1827</v>
      </c>
      <c r="C489" s="19" t="s">
        <v>630</v>
      </c>
      <c r="D489" s="20">
        <v>2021</v>
      </c>
      <c r="E489" s="19" t="s">
        <v>629</v>
      </c>
      <c r="F489" s="19" t="s">
        <v>631</v>
      </c>
      <c r="G489" s="19" t="s">
        <v>636</v>
      </c>
      <c r="H489" s="19" t="str">
        <f>"25743805"</f>
        <v>25743805</v>
      </c>
      <c r="J489" s="19" t="str">
        <f>"2/2/2021"</f>
        <v>2/2/2021</v>
      </c>
      <c r="K489" s="19">
        <v>4</v>
      </c>
      <c r="L489" s="19">
        <v>2</v>
      </c>
      <c r="M489" s="19" t="s">
        <v>632</v>
      </c>
      <c r="N489" s="19">
        <v>1</v>
      </c>
      <c r="O489" s="19">
        <v>148521044</v>
      </c>
      <c r="P489" s="19" t="s">
        <v>633</v>
      </c>
      <c r="Q489" s="19" t="s">
        <v>634</v>
      </c>
      <c r="R489" s="19" t="s">
        <v>442</v>
      </c>
      <c r="S489" s="19" t="s">
        <v>635</v>
      </c>
      <c r="V489" s="19" t="s">
        <v>637</v>
      </c>
    </row>
    <row r="490" spans="1:71" s="19" customFormat="1" ht="13" x14ac:dyDescent="0.3">
      <c r="A490" s="19" t="s">
        <v>11798</v>
      </c>
      <c r="B490" s="19" t="s">
        <v>6816</v>
      </c>
      <c r="C490" s="19" t="s">
        <v>4393</v>
      </c>
      <c r="D490" s="21">
        <v>2021</v>
      </c>
      <c r="E490" s="19" t="s">
        <v>4392</v>
      </c>
      <c r="F490" s="19" t="s">
        <v>4396</v>
      </c>
      <c r="H490" s="19" t="s">
        <v>4394</v>
      </c>
      <c r="I490" s="19" t="s">
        <v>4395</v>
      </c>
      <c r="L490" s="22">
        <v>44512</v>
      </c>
      <c r="M490" s="19" t="s">
        <v>4397</v>
      </c>
      <c r="O490" s="19" t="s">
        <v>4398</v>
      </c>
    </row>
    <row r="491" spans="1:71" s="19" customFormat="1" ht="13" x14ac:dyDescent="0.3">
      <c r="A491" s="19" t="s">
        <v>11798</v>
      </c>
      <c r="B491" s="19" t="s">
        <v>6816</v>
      </c>
      <c r="C491" s="19" t="s">
        <v>6086</v>
      </c>
      <c r="D491" s="21">
        <v>2021</v>
      </c>
      <c r="E491" s="19" t="s">
        <v>6085</v>
      </c>
      <c r="F491" s="19" t="s">
        <v>6089</v>
      </c>
      <c r="H491" s="19" t="s">
        <v>6087</v>
      </c>
      <c r="I491" s="19" t="s">
        <v>6088</v>
      </c>
      <c r="L491" s="22">
        <v>44044</v>
      </c>
      <c r="O491" s="19" t="s">
        <v>6090</v>
      </c>
    </row>
    <row r="492" spans="1:71" s="19" customFormat="1" ht="13" x14ac:dyDescent="0.3">
      <c r="A492" s="19" t="s">
        <v>11798</v>
      </c>
      <c r="B492" s="19" t="s">
        <v>3856</v>
      </c>
      <c r="C492" s="19" t="s">
        <v>902</v>
      </c>
      <c r="D492" s="21">
        <v>2022</v>
      </c>
      <c r="E492" s="19" t="s">
        <v>2672</v>
      </c>
      <c r="F492" s="19" t="s">
        <v>592</v>
      </c>
      <c r="G492" s="19" t="s">
        <v>2675</v>
      </c>
      <c r="H492" s="19" t="str">
        <f>"01650327"</f>
        <v>01650327</v>
      </c>
      <c r="J492" s="19" t="str">
        <f>"20220201"</f>
        <v>20220201</v>
      </c>
      <c r="K492" s="19">
        <v>298</v>
      </c>
      <c r="L492" s="19" t="s">
        <v>2308</v>
      </c>
      <c r="M492" s="19">
        <v>51</v>
      </c>
      <c r="N492" s="19">
        <v>7</v>
      </c>
      <c r="O492" s="19" t="s">
        <v>2673</v>
      </c>
      <c r="P492" s="19" t="s">
        <v>903</v>
      </c>
      <c r="Q492" s="19" t="s">
        <v>2124</v>
      </c>
      <c r="R492" s="19" t="s">
        <v>1495</v>
      </c>
      <c r="S492" s="19" t="s">
        <v>2674</v>
      </c>
      <c r="U492" s="19" t="s">
        <v>2675</v>
      </c>
      <c r="V492" s="19" t="s">
        <v>2676</v>
      </c>
    </row>
    <row r="493" spans="1:71" s="19" customFormat="1" ht="13" x14ac:dyDescent="0.3">
      <c r="A493" s="19" t="s">
        <v>11798</v>
      </c>
      <c r="B493" s="19" t="s">
        <v>11408</v>
      </c>
      <c r="C493" s="19" t="s">
        <v>8172</v>
      </c>
      <c r="D493" s="21" t="s">
        <v>7891</v>
      </c>
      <c r="E493" s="19" t="s">
        <v>6453</v>
      </c>
      <c r="F493" s="19" t="s">
        <v>7892</v>
      </c>
      <c r="V493" s="19" t="s">
        <v>7891</v>
      </c>
      <c r="W493" s="19" t="s">
        <v>8173</v>
      </c>
      <c r="X493" s="19" t="s">
        <v>7891</v>
      </c>
      <c r="Y493" s="19" t="s">
        <v>7891</v>
      </c>
      <c r="Z493" s="19" t="s">
        <v>7891</v>
      </c>
      <c r="AA493" s="19" t="s">
        <v>7891</v>
      </c>
      <c r="AB493" s="19" t="s">
        <v>7891</v>
      </c>
      <c r="AC493" s="19" t="s">
        <v>8174</v>
      </c>
      <c r="AD493" s="19" t="s">
        <v>7891</v>
      </c>
      <c r="AE493" s="19" t="s">
        <v>7891</v>
      </c>
      <c r="AF493" s="19" t="s">
        <v>7891</v>
      </c>
      <c r="AG493" s="19" t="s">
        <v>7891</v>
      </c>
      <c r="AH493" s="19" t="s">
        <v>7891</v>
      </c>
      <c r="AI493" s="19" t="s">
        <v>7891</v>
      </c>
      <c r="AJ493" s="19" t="s">
        <v>7891</v>
      </c>
      <c r="AK493" s="19" t="s">
        <v>7891</v>
      </c>
      <c r="AL493" s="19" t="s">
        <v>7891</v>
      </c>
      <c r="AM493" s="19" t="s">
        <v>7891</v>
      </c>
      <c r="AN493" s="19" t="s">
        <v>7891</v>
      </c>
      <c r="AO493" s="19" t="s">
        <v>7891</v>
      </c>
      <c r="AP493" s="19" t="s">
        <v>7891</v>
      </c>
      <c r="AQ493" s="19" t="s">
        <v>7894</v>
      </c>
      <c r="AR493" s="19" t="s">
        <v>7891</v>
      </c>
      <c r="AS493" s="19" t="s">
        <v>7891</v>
      </c>
      <c r="AT493" s="19" t="s">
        <v>7891</v>
      </c>
      <c r="AU493" s="19" t="s">
        <v>7916</v>
      </c>
      <c r="AV493" s="19">
        <v>2022</v>
      </c>
      <c r="AW493" s="19">
        <v>19</v>
      </c>
      <c r="AX493" s="19">
        <v>7</v>
      </c>
      <c r="AY493" s="19" t="s">
        <v>7891</v>
      </c>
      <c r="AZ493" s="19" t="s">
        <v>7891</v>
      </c>
      <c r="BA493" s="19" t="s">
        <v>7891</v>
      </c>
      <c r="BB493" s="19" t="s">
        <v>7891</v>
      </c>
      <c r="BC493" s="19" t="s">
        <v>7891</v>
      </c>
      <c r="BD493" s="19" t="s">
        <v>7891</v>
      </c>
      <c r="BE493" s="19">
        <v>3780</v>
      </c>
      <c r="BF493" s="19" t="s">
        <v>6458</v>
      </c>
      <c r="BG493" s="19" t="s">
        <v>7891</v>
      </c>
      <c r="BH493" s="19" t="s">
        <v>7891</v>
      </c>
      <c r="BI493" s="19" t="s">
        <v>7891</v>
      </c>
      <c r="BJ493" s="19" t="s">
        <v>7891</v>
      </c>
      <c r="BK493" s="19" t="s">
        <v>7891</v>
      </c>
      <c r="BL493" s="19" t="s">
        <v>7891</v>
      </c>
      <c r="BM493" s="19" t="s">
        <v>7891</v>
      </c>
      <c r="BN493" s="19">
        <v>35409468</v>
      </c>
      <c r="BO493" s="19" t="s">
        <v>7891</v>
      </c>
      <c r="BP493" s="19" t="s">
        <v>7891</v>
      </c>
      <c r="BQ493" s="19" t="s">
        <v>7891</v>
      </c>
      <c r="BR493" s="19" t="s">
        <v>7891</v>
      </c>
      <c r="BS493" s="19" t="s">
        <v>8175</v>
      </c>
    </row>
    <row r="494" spans="1:71" s="19" customFormat="1" ht="13" x14ac:dyDescent="0.3">
      <c r="A494" s="19" t="s">
        <v>11798</v>
      </c>
      <c r="B494" s="19" t="s">
        <v>7505</v>
      </c>
      <c r="C494" s="19" t="s">
        <v>7343</v>
      </c>
      <c r="D494" s="21">
        <v>2022</v>
      </c>
      <c r="E494" s="19" t="s">
        <v>7344</v>
      </c>
      <c r="F494" s="19" t="s">
        <v>7345</v>
      </c>
      <c r="H494" s="19">
        <v>36</v>
      </c>
      <c r="O494" s="19" t="s">
        <v>7346</v>
      </c>
      <c r="P494" s="19" t="s">
        <v>7347</v>
      </c>
      <c r="Q494" s="19" t="s">
        <v>467</v>
      </c>
      <c r="R494" s="19" t="s">
        <v>7218</v>
      </c>
      <c r="S494" s="19" t="s">
        <v>7226</v>
      </c>
      <c r="T494" s="19" t="s">
        <v>7219</v>
      </c>
      <c r="U494" s="19" t="s">
        <v>7348</v>
      </c>
    </row>
    <row r="495" spans="1:71" s="19" customFormat="1" ht="13" x14ac:dyDescent="0.3">
      <c r="A495" s="19" t="s">
        <v>11798</v>
      </c>
      <c r="B495" s="19" t="s">
        <v>11404</v>
      </c>
      <c r="C495" s="19" t="s">
        <v>8792</v>
      </c>
      <c r="D495" s="21" t="s">
        <v>7891</v>
      </c>
      <c r="E495" s="19" t="s">
        <v>8793</v>
      </c>
      <c r="F495" s="19" t="s">
        <v>7892</v>
      </c>
      <c r="V495" s="19" t="s">
        <v>7891</v>
      </c>
      <c r="W495" s="19" t="s">
        <v>8794</v>
      </c>
      <c r="X495" s="19" t="s">
        <v>7891</v>
      </c>
      <c r="Y495" s="19" t="s">
        <v>7891</v>
      </c>
      <c r="Z495" s="19" t="s">
        <v>7891</v>
      </c>
      <c r="AA495" s="19" t="s">
        <v>7891</v>
      </c>
      <c r="AB495" s="19" t="s">
        <v>7891</v>
      </c>
      <c r="AC495" s="19" t="s">
        <v>8795</v>
      </c>
      <c r="AD495" s="19" t="s">
        <v>7891</v>
      </c>
      <c r="AE495" s="19" t="s">
        <v>7891</v>
      </c>
      <c r="AF495" s="19" t="s">
        <v>7891</v>
      </c>
      <c r="AG495" s="19" t="s">
        <v>7891</v>
      </c>
      <c r="AH495" s="19" t="s">
        <v>7891</v>
      </c>
      <c r="AI495" s="19" t="s">
        <v>7891</v>
      </c>
      <c r="AJ495" s="19" t="s">
        <v>7891</v>
      </c>
      <c r="AK495" s="19" t="s">
        <v>7891</v>
      </c>
      <c r="AL495" s="19" t="s">
        <v>7891</v>
      </c>
      <c r="AM495" s="19" t="s">
        <v>7891</v>
      </c>
      <c r="AN495" s="19" t="s">
        <v>7891</v>
      </c>
      <c r="AO495" s="19" t="s">
        <v>7891</v>
      </c>
      <c r="AP495" s="19" t="s">
        <v>7891</v>
      </c>
      <c r="AQ495" s="19" t="s">
        <v>7894</v>
      </c>
      <c r="AR495" s="19" t="s">
        <v>7891</v>
      </c>
      <c r="AS495" s="19" t="s">
        <v>7891</v>
      </c>
      <c r="AT495" s="19" t="s">
        <v>7891</v>
      </c>
      <c r="AU495" s="19" t="s">
        <v>7924</v>
      </c>
      <c r="AV495" s="19">
        <v>2021</v>
      </c>
      <c r="AW495" s="19">
        <v>18</v>
      </c>
      <c r="AX495" s="19">
        <v>24</v>
      </c>
      <c r="AY495" s="19" t="s">
        <v>7891</v>
      </c>
      <c r="AZ495" s="19" t="s">
        <v>7891</v>
      </c>
      <c r="BA495" s="19" t="s">
        <v>7891</v>
      </c>
      <c r="BB495" s="19" t="s">
        <v>7891</v>
      </c>
      <c r="BC495" s="19" t="s">
        <v>7891</v>
      </c>
      <c r="BD495" s="19" t="s">
        <v>7891</v>
      </c>
      <c r="BE495" s="19">
        <v>12957</v>
      </c>
      <c r="BF495" s="19" t="s">
        <v>8796</v>
      </c>
      <c r="BG495" s="19" t="s">
        <v>7891</v>
      </c>
      <c r="BH495" s="19" t="s">
        <v>7891</v>
      </c>
      <c r="BI495" s="19" t="s">
        <v>7891</v>
      </c>
      <c r="BJ495" s="19" t="s">
        <v>7891</v>
      </c>
      <c r="BK495" s="19" t="s">
        <v>7891</v>
      </c>
      <c r="BL495" s="19" t="s">
        <v>7891</v>
      </c>
      <c r="BM495" s="19" t="s">
        <v>7891</v>
      </c>
      <c r="BN495" s="19">
        <v>34948567</v>
      </c>
      <c r="BO495" s="19" t="s">
        <v>7891</v>
      </c>
      <c r="BP495" s="19" t="s">
        <v>7891</v>
      </c>
      <c r="BQ495" s="19" t="s">
        <v>7891</v>
      </c>
      <c r="BR495" s="19" t="s">
        <v>7891</v>
      </c>
      <c r="BS495" s="19" t="s">
        <v>8797</v>
      </c>
    </row>
    <row r="496" spans="1:71" s="19" customFormat="1" ht="13" x14ac:dyDescent="0.3">
      <c r="A496" s="19" t="s">
        <v>11798</v>
      </c>
      <c r="B496" s="19" t="s">
        <v>11404</v>
      </c>
      <c r="C496" s="19" t="s">
        <v>8278</v>
      </c>
      <c r="D496" s="21" t="s">
        <v>7891</v>
      </c>
      <c r="E496" s="19" t="s">
        <v>8279</v>
      </c>
      <c r="F496" s="19" t="s">
        <v>8280</v>
      </c>
      <c r="G496" s="19" t="s">
        <v>12021</v>
      </c>
      <c r="V496" s="19" t="s">
        <v>7891</v>
      </c>
      <c r="W496" s="19" t="s">
        <v>8281</v>
      </c>
      <c r="X496" s="19" t="s">
        <v>7891</v>
      </c>
      <c r="Y496" s="19" t="s">
        <v>7891</v>
      </c>
      <c r="Z496" s="19" t="s">
        <v>7891</v>
      </c>
      <c r="AA496" s="19" t="s">
        <v>7891</v>
      </c>
      <c r="AB496" s="19" t="s">
        <v>7891</v>
      </c>
      <c r="AC496" s="19" t="s">
        <v>7891</v>
      </c>
      <c r="AD496" s="19" t="s">
        <v>7891</v>
      </c>
      <c r="AE496" s="19" t="s">
        <v>7891</v>
      </c>
      <c r="AF496" s="19" t="s">
        <v>7891</v>
      </c>
      <c r="AG496" s="19" t="s">
        <v>7891</v>
      </c>
      <c r="AH496" s="19" t="s">
        <v>7891</v>
      </c>
      <c r="AI496" s="19" t="s">
        <v>7891</v>
      </c>
      <c r="AJ496" s="19" t="s">
        <v>7891</v>
      </c>
      <c r="AK496" s="19" t="s">
        <v>7891</v>
      </c>
      <c r="AL496" s="19" t="s">
        <v>7891</v>
      </c>
      <c r="AM496" s="19" t="s">
        <v>7891</v>
      </c>
      <c r="AN496" s="19" t="s">
        <v>7891</v>
      </c>
      <c r="AO496" s="19" t="s">
        <v>7891</v>
      </c>
      <c r="AP496" s="19" t="s">
        <v>8282</v>
      </c>
      <c r="AQ496" s="19" t="s">
        <v>8283</v>
      </c>
      <c r="AR496" s="19" t="s">
        <v>7891</v>
      </c>
      <c r="AS496" s="19" t="s">
        <v>7891</v>
      </c>
      <c r="AT496" s="19" t="s">
        <v>7891</v>
      </c>
      <c r="AU496" s="19" t="s">
        <v>7891</v>
      </c>
      <c r="AV496" s="19" t="s">
        <v>7891</v>
      </c>
      <c r="AW496" s="19" t="s">
        <v>7891</v>
      </c>
      <c r="AX496" s="19" t="s">
        <v>7891</v>
      </c>
      <c r="AY496" s="19" t="s">
        <v>7891</v>
      </c>
      <c r="AZ496" s="19" t="s">
        <v>7891</v>
      </c>
      <c r="BA496" s="19" t="s">
        <v>7891</v>
      </c>
      <c r="BB496" s="19" t="s">
        <v>7891</v>
      </c>
      <c r="BC496" s="19" t="s">
        <v>7891</v>
      </c>
      <c r="BD496" s="19" t="s">
        <v>7891</v>
      </c>
      <c r="BE496" s="19" t="s">
        <v>7891</v>
      </c>
      <c r="BF496" s="19" t="s">
        <v>8284</v>
      </c>
      <c r="BG496" s="19" t="s">
        <v>7891</v>
      </c>
      <c r="BH496" s="19" t="s">
        <v>8197</v>
      </c>
      <c r="BI496" s="19" t="s">
        <v>7891</v>
      </c>
      <c r="BJ496" s="19" t="s">
        <v>7891</v>
      </c>
      <c r="BK496" s="19" t="s">
        <v>7891</v>
      </c>
      <c r="BL496" s="19" t="s">
        <v>7891</v>
      </c>
      <c r="BM496" s="19" t="s">
        <v>7891</v>
      </c>
      <c r="BN496" s="19" t="s">
        <v>7891</v>
      </c>
      <c r="BO496" s="19" t="s">
        <v>7891</v>
      </c>
      <c r="BP496" s="19" t="s">
        <v>7891</v>
      </c>
      <c r="BQ496" s="19" t="s">
        <v>7891</v>
      </c>
      <c r="BR496" s="19" t="s">
        <v>7891</v>
      </c>
      <c r="BS496" s="19" t="s">
        <v>8285</v>
      </c>
    </row>
    <row r="497" spans="1:71" s="19" customFormat="1" ht="13" x14ac:dyDescent="0.3">
      <c r="A497" s="19" t="s">
        <v>11798</v>
      </c>
      <c r="B497" s="19" t="s">
        <v>6816</v>
      </c>
      <c r="C497" s="19" t="s">
        <v>4212</v>
      </c>
      <c r="D497" s="21">
        <v>2021</v>
      </c>
      <c r="E497" s="19" t="s">
        <v>4211</v>
      </c>
      <c r="F497" s="19" t="s">
        <v>4215</v>
      </c>
      <c r="H497" s="19" t="s">
        <v>4213</v>
      </c>
      <c r="I497" s="19" t="s">
        <v>4214</v>
      </c>
      <c r="L497" s="22">
        <v>44342</v>
      </c>
      <c r="M497" s="19" t="s">
        <v>4216</v>
      </c>
      <c r="O497" s="19" t="s">
        <v>4217</v>
      </c>
    </row>
    <row r="498" spans="1:71" s="19" customFormat="1" ht="13" x14ac:dyDescent="0.3">
      <c r="A498" s="19" t="s">
        <v>11798</v>
      </c>
      <c r="B498" s="19" t="s">
        <v>11404</v>
      </c>
      <c r="C498" s="19" t="s">
        <v>8207</v>
      </c>
      <c r="D498" s="21" t="s">
        <v>7891</v>
      </c>
      <c r="E498" s="19" t="s">
        <v>6579</v>
      </c>
      <c r="F498" s="19" t="s">
        <v>8208</v>
      </c>
      <c r="V498" s="19" t="s">
        <v>7891</v>
      </c>
      <c r="W498" s="19" t="s">
        <v>8209</v>
      </c>
      <c r="X498" s="19" t="s">
        <v>7891</v>
      </c>
      <c r="Y498" s="19" t="s">
        <v>7891</v>
      </c>
      <c r="Z498" s="19" t="s">
        <v>7891</v>
      </c>
      <c r="AA498" s="19" t="s">
        <v>7891</v>
      </c>
      <c r="AB498" s="19" t="s">
        <v>7891</v>
      </c>
      <c r="AC498" s="19" t="s">
        <v>8210</v>
      </c>
      <c r="AD498" s="19" t="s">
        <v>7891</v>
      </c>
      <c r="AE498" s="19" t="s">
        <v>7891</v>
      </c>
      <c r="AF498" s="19" t="s">
        <v>7891</v>
      </c>
      <c r="AG498" s="19" t="s">
        <v>7891</v>
      </c>
      <c r="AH498" s="19" t="s">
        <v>7891</v>
      </c>
      <c r="AI498" s="19" t="s">
        <v>7891</v>
      </c>
      <c r="AJ498" s="19" t="s">
        <v>7891</v>
      </c>
      <c r="AK498" s="19" t="s">
        <v>7891</v>
      </c>
      <c r="AL498" s="19" t="s">
        <v>7891</v>
      </c>
      <c r="AM498" s="19" t="s">
        <v>7891</v>
      </c>
      <c r="AN498" s="19" t="s">
        <v>7891</v>
      </c>
      <c r="AO498" s="19" t="s">
        <v>7891</v>
      </c>
      <c r="AP498" s="19" t="s">
        <v>8211</v>
      </c>
      <c r="AQ498" s="19" t="s">
        <v>8212</v>
      </c>
      <c r="AR498" s="19" t="s">
        <v>7891</v>
      </c>
      <c r="AS498" s="19" t="s">
        <v>7891</v>
      </c>
      <c r="AT498" s="19" t="s">
        <v>7891</v>
      </c>
      <c r="AU498" s="19" t="s">
        <v>7891</v>
      </c>
      <c r="AV498" s="19" t="s">
        <v>7891</v>
      </c>
      <c r="AW498" s="19" t="s">
        <v>7891</v>
      </c>
      <c r="AX498" s="19" t="s">
        <v>7891</v>
      </c>
      <c r="AY498" s="19" t="s">
        <v>7891</v>
      </c>
      <c r="AZ498" s="19" t="s">
        <v>7891</v>
      </c>
      <c r="BA498" s="19" t="s">
        <v>7891</v>
      </c>
      <c r="BB498" s="19" t="s">
        <v>7891</v>
      </c>
      <c r="BC498" s="19" t="s">
        <v>7891</v>
      </c>
      <c r="BD498" s="19" t="s">
        <v>7891</v>
      </c>
      <c r="BE498" s="19" t="s">
        <v>7891</v>
      </c>
      <c r="BF498" s="19" t="s">
        <v>6584</v>
      </c>
      <c r="BG498" s="19" t="s">
        <v>7891</v>
      </c>
      <c r="BH498" s="19" t="s">
        <v>8197</v>
      </c>
      <c r="BI498" s="19" t="s">
        <v>7891</v>
      </c>
      <c r="BJ498" s="19" t="s">
        <v>7891</v>
      </c>
      <c r="BK498" s="19" t="s">
        <v>7891</v>
      </c>
      <c r="BL498" s="19" t="s">
        <v>7891</v>
      </c>
      <c r="BM498" s="19" t="s">
        <v>7891</v>
      </c>
      <c r="BN498" s="19">
        <v>35343056</v>
      </c>
      <c r="BO498" s="19" t="s">
        <v>7891</v>
      </c>
      <c r="BP498" s="19" t="s">
        <v>7891</v>
      </c>
      <c r="BQ498" s="19" t="s">
        <v>7891</v>
      </c>
      <c r="BR498" s="19" t="s">
        <v>7891</v>
      </c>
      <c r="BS498" s="19" t="s">
        <v>8213</v>
      </c>
    </row>
    <row r="499" spans="1:71" s="19" customFormat="1" ht="13" x14ac:dyDescent="0.3">
      <c r="A499" s="19" t="s">
        <v>11798</v>
      </c>
      <c r="B499" s="19" t="s">
        <v>11404</v>
      </c>
      <c r="C499" s="19" t="s">
        <v>8354</v>
      </c>
      <c r="D499" s="21" t="s">
        <v>7891</v>
      </c>
      <c r="E499" s="19" t="s">
        <v>8355</v>
      </c>
      <c r="F499" s="19" t="s">
        <v>8356</v>
      </c>
      <c r="V499" s="19" t="s">
        <v>7891</v>
      </c>
      <c r="W499" s="19" t="s">
        <v>8357</v>
      </c>
      <c r="X499" s="19" t="s">
        <v>7891</v>
      </c>
      <c r="Y499" s="19" t="s">
        <v>7891</v>
      </c>
      <c r="Z499" s="19" t="s">
        <v>7891</v>
      </c>
      <c r="AA499" s="19" t="s">
        <v>7891</v>
      </c>
      <c r="AB499" s="19" t="s">
        <v>7891</v>
      </c>
      <c r="AC499" s="19" t="s">
        <v>7891</v>
      </c>
      <c r="AD499" s="19" t="s">
        <v>7891</v>
      </c>
      <c r="AE499" s="19" t="s">
        <v>7891</v>
      </c>
      <c r="AF499" s="19" t="s">
        <v>7891</v>
      </c>
      <c r="AG499" s="19" t="s">
        <v>7891</v>
      </c>
      <c r="AH499" s="19" t="s">
        <v>7891</v>
      </c>
      <c r="AI499" s="19" t="s">
        <v>7891</v>
      </c>
      <c r="AJ499" s="19" t="s">
        <v>7891</v>
      </c>
      <c r="AK499" s="19" t="s">
        <v>7891</v>
      </c>
      <c r="AL499" s="19" t="s">
        <v>7891</v>
      </c>
      <c r="AM499" s="19" t="s">
        <v>7891</v>
      </c>
      <c r="AN499" s="19" t="s">
        <v>7891</v>
      </c>
      <c r="AO499" s="19" t="s">
        <v>7891</v>
      </c>
      <c r="AP499" s="19" t="s">
        <v>8358</v>
      </c>
      <c r="AQ499" s="19" t="s">
        <v>8359</v>
      </c>
      <c r="AR499" s="19" t="s">
        <v>7891</v>
      </c>
      <c r="AS499" s="19" t="s">
        <v>7891</v>
      </c>
      <c r="AT499" s="19" t="s">
        <v>7891</v>
      </c>
      <c r="AU499" s="19" t="s">
        <v>8331</v>
      </c>
      <c r="AV499" s="19">
        <v>2022</v>
      </c>
      <c r="AW499" s="19">
        <v>32</v>
      </c>
      <c r="AX499" s="19">
        <v>2</v>
      </c>
      <c r="AY499" s="19" t="s">
        <v>7891</v>
      </c>
      <c r="AZ499" s="19" t="s">
        <v>7891</v>
      </c>
      <c r="BA499" s="19" t="s">
        <v>7891</v>
      </c>
      <c r="BB499" s="19" t="s">
        <v>7891</v>
      </c>
      <c r="BC499" s="19" t="s">
        <v>8360</v>
      </c>
      <c r="BD499" s="19" t="s">
        <v>8361</v>
      </c>
      <c r="BE499" s="19" t="s">
        <v>7891</v>
      </c>
      <c r="BF499" s="19" t="s">
        <v>8362</v>
      </c>
      <c r="BG499" s="19" t="s">
        <v>7891</v>
      </c>
      <c r="BH499" s="19" t="s">
        <v>7891</v>
      </c>
      <c r="BI499" s="19" t="s">
        <v>7891</v>
      </c>
      <c r="BJ499" s="19" t="s">
        <v>7891</v>
      </c>
      <c r="BK499" s="19" t="s">
        <v>7891</v>
      </c>
      <c r="BL499" s="19" t="s">
        <v>7891</v>
      </c>
      <c r="BM499" s="19" t="s">
        <v>7891</v>
      </c>
      <c r="BN499" s="19">
        <v>33239509</v>
      </c>
      <c r="BO499" s="19" t="s">
        <v>7891</v>
      </c>
      <c r="BP499" s="19" t="s">
        <v>7891</v>
      </c>
      <c r="BQ499" s="19" t="s">
        <v>7891</v>
      </c>
      <c r="BR499" s="19" t="s">
        <v>7891</v>
      </c>
      <c r="BS499" s="19" t="s">
        <v>8363</v>
      </c>
    </row>
    <row r="500" spans="1:71" s="19" customFormat="1" ht="13" x14ac:dyDescent="0.3">
      <c r="A500" s="19" t="s">
        <v>11798</v>
      </c>
      <c r="B500" s="19" t="s">
        <v>1827</v>
      </c>
      <c r="C500" s="19" t="s">
        <v>1560</v>
      </c>
      <c r="D500" s="20" t="str">
        <f>"2022"</f>
        <v>2022</v>
      </c>
      <c r="E500" s="19" t="s">
        <v>1559</v>
      </c>
      <c r="F500" s="19" t="s">
        <v>1324</v>
      </c>
      <c r="G500" s="19" t="s">
        <v>1563</v>
      </c>
      <c r="H500" s="19" t="str">
        <f>"00207411"</f>
        <v>00207411</v>
      </c>
      <c r="J500" s="19" t="str">
        <f>"2022"</f>
        <v>2022</v>
      </c>
      <c r="K500" s="19">
        <v>51</v>
      </c>
      <c r="L500" s="19">
        <v>1</v>
      </c>
      <c r="M500" s="19">
        <v>95</v>
      </c>
      <c r="N500" s="19">
        <v>3</v>
      </c>
      <c r="O500" s="19">
        <v>155402952</v>
      </c>
      <c r="P500" s="19" t="s">
        <v>1561</v>
      </c>
      <c r="Q500" s="19" t="s">
        <v>457</v>
      </c>
      <c r="R500" s="19" t="s">
        <v>587</v>
      </c>
      <c r="S500" s="19" t="s">
        <v>1562</v>
      </c>
      <c r="V500" s="19" t="s">
        <v>1564</v>
      </c>
    </row>
    <row r="501" spans="1:71" s="19" customFormat="1" ht="13" x14ac:dyDescent="0.3">
      <c r="A501" s="19" t="s">
        <v>11798</v>
      </c>
      <c r="B501" s="19" t="s">
        <v>6816</v>
      </c>
      <c r="C501" s="19" t="s">
        <v>4386</v>
      </c>
      <c r="D501" s="21">
        <v>2021</v>
      </c>
      <c r="E501" s="19" t="s">
        <v>4385</v>
      </c>
      <c r="F501" s="19" t="s">
        <v>4389</v>
      </c>
      <c r="H501" s="19" t="s">
        <v>4387</v>
      </c>
      <c r="I501" s="19" t="s">
        <v>4388</v>
      </c>
      <c r="L501" s="22">
        <v>44489</v>
      </c>
      <c r="M501" s="19" t="s">
        <v>4390</v>
      </c>
      <c r="O501" s="19" t="s">
        <v>4391</v>
      </c>
    </row>
    <row r="502" spans="1:71" s="19" customFormat="1" ht="13" x14ac:dyDescent="0.3">
      <c r="A502" s="19" t="s">
        <v>11798</v>
      </c>
      <c r="B502" s="19" t="s">
        <v>7505</v>
      </c>
      <c r="C502" s="19" t="s">
        <v>7370</v>
      </c>
      <c r="D502" s="21">
        <v>2022</v>
      </c>
      <c r="E502" s="19" t="s">
        <v>7371</v>
      </c>
      <c r="F502" s="19" t="s">
        <v>7372</v>
      </c>
      <c r="H502" s="19">
        <v>39</v>
      </c>
      <c r="J502" s="19" t="s">
        <v>7373</v>
      </c>
      <c r="O502" s="19" t="s">
        <v>7374</v>
      </c>
      <c r="P502" s="19" t="s">
        <v>7375</v>
      </c>
      <c r="Q502" s="19" t="s">
        <v>467</v>
      </c>
      <c r="R502" s="19" t="s">
        <v>7218</v>
      </c>
      <c r="T502" s="19" t="s">
        <v>7219</v>
      </c>
      <c r="U502" s="19" t="s">
        <v>7376</v>
      </c>
    </row>
    <row r="503" spans="1:71" s="19" customFormat="1" ht="13" x14ac:dyDescent="0.3">
      <c r="A503" s="19" t="s">
        <v>11798</v>
      </c>
      <c r="B503" s="19" t="s">
        <v>7505</v>
      </c>
      <c r="C503" s="19" t="s">
        <v>7465</v>
      </c>
      <c r="D503" s="21">
        <v>2021</v>
      </c>
      <c r="E503" s="19" t="s">
        <v>7466</v>
      </c>
      <c r="F503" s="19" t="s">
        <v>7467</v>
      </c>
      <c r="O503" s="19" t="s">
        <v>7468</v>
      </c>
      <c r="P503" s="19" t="s">
        <v>7469</v>
      </c>
      <c r="Q503" s="19" t="s">
        <v>7470</v>
      </c>
      <c r="R503" s="19" t="s">
        <v>7232</v>
      </c>
      <c r="T503" s="19" t="s">
        <v>7219</v>
      </c>
      <c r="U503" s="19" t="s">
        <v>7471</v>
      </c>
    </row>
    <row r="504" spans="1:71" s="19" customFormat="1" ht="13" x14ac:dyDescent="0.3">
      <c r="A504" s="19" t="s">
        <v>11798</v>
      </c>
      <c r="B504" s="19" t="s">
        <v>6954</v>
      </c>
      <c r="C504" s="19" t="s">
        <v>6841</v>
      </c>
      <c r="D504" s="21">
        <v>2021</v>
      </c>
      <c r="E504" s="19" t="s">
        <v>6840</v>
      </c>
      <c r="F504" s="19" t="s">
        <v>6844</v>
      </c>
      <c r="H504" s="19" t="s">
        <v>6842</v>
      </c>
      <c r="I504" s="19" t="s">
        <v>6843</v>
      </c>
      <c r="L504" s="22">
        <v>44224</v>
      </c>
      <c r="O504" s="19" t="s">
        <v>6845</v>
      </c>
    </row>
    <row r="505" spans="1:71" s="19" customFormat="1" ht="13" x14ac:dyDescent="0.3">
      <c r="A505" s="19" t="s">
        <v>11798</v>
      </c>
      <c r="B505" s="19" t="s">
        <v>4116</v>
      </c>
      <c r="C505" s="19" t="s">
        <v>3437</v>
      </c>
      <c r="D505" s="21">
        <v>2020</v>
      </c>
      <c r="E505" s="19" t="s">
        <v>3436</v>
      </c>
      <c r="F505" s="19" t="s">
        <v>2257</v>
      </c>
      <c r="G505" s="19" t="s">
        <v>3441</v>
      </c>
      <c r="H505" s="19" t="str">
        <f>"00219762"</f>
        <v>00219762</v>
      </c>
      <c r="J505" s="19" t="str">
        <f>"20210401"</f>
        <v>20210401</v>
      </c>
      <c r="K505" s="19">
        <v>77</v>
      </c>
      <c r="L505" s="19">
        <v>4</v>
      </c>
      <c r="M505" s="19">
        <v>884</v>
      </c>
      <c r="N505" s="19">
        <v>12</v>
      </c>
      <c r="O505" s="19" t="s">
        <v>3438</v>
      </c>
      <c r="P505" s="19" t="s">
        <v>3439</v>
      </c>
      <c r="Q505" s="19" t="s">
        <v>2260</v>
      </c>
      <c r="R505" s="19" t="s">
        <v>1495</v>
      </c>
      <c r="S505" s="19" t="s">
        <v>3440</v>
      </c>
      <c r="U505" s="19" t="s">
        <v>3441</v>
      </c>
      <c r="V505" s="19" t="s">
        <v>3442</v>
      </c>
    </row>
    <row r="506" spans="1:71" s="19" customFormat="1" ht="13" x14ac:dyDescent="0.3">
      <c r="A506" s="19" t="s">
        <v>11798</v>
      </c>
      <c r="B506" s="19" t="s">
        <v>6816</v>
      </c>
      <c r="C506" s="19" t="s">
        <v>5002</v>
      </c>
      <c r="D506" s="21">
        <v>2021</v>
      </c>
      <c r="E506" s="19" t="s">
        <v>5001</v>
      </c>
      <c r="F506" s="19" t="s">
        <v>4137</v>
      </c>
      <c r="G506" s="19" t="s">
        <v>12022</v>
      </c>
      <c r="H506" s="19" t="s">
        <v>5003</v>
      </c>
      <c r="I506" s="19" t="s">
        <v>4408</v>
      </c>
      <c r="L506" s="22">
        <v>44230</v>
      </c>
      <c r="M506" s="19" t="s">
        <v>5004</v>
      </c>
      <c r="O506" s="19" t="s">
        <v>5005</v>
      </c>
    </row>
    <row r="507" spans="1:71" s="19" customFormat="1" ht="13" x14ac:dyDescent="0.3">
      <c r="A507" s="19" t="s">
        <v>11798</v>
      </c>
      <c r="B507" s="19" t="s">
        <v>6816</v>
      </c>
      <c r="C507" s="19" t="s">
        <v>4406</v>
      </c>
      <c r="D507" s="21">
        <v>2021</v>
      </c>
      <c r="E507" s="19" t="s">
        <v>4405</v>
      </c>
      <c r="F507" s="19" t="s">
        <v>4409</v>
      </c>
      <c r="H507" s="19" t="s">
        <v>4407</v>
      </c>
      <c r="I507" s="19" t="s">
        <v>4408</v>
      </c>
      <c r="L507" s="22">
        <v>44196</v>
      </c>
      <c r="O507" s="19" t="s">
        <v>4410</v>
      </c>
    </row>
    <row r="508" spans="1:71" s="19" customFormat="1" ht="13" x14ac:dyDescent="0.3">
      <c r="A508" s="19" t="s">
        <v>11798</v>
      </c>
      <c r="B508" s="19" t="s">
        <v>6954</v>
      </c>
      <c r="C508" s="19" t="s">
        <v>6930</v>
      </c>
      <c r="D508" s="21">
        <v>2022</v>
      </c>
      <c r="E508" s="19" t="s">
        <v>6929</v>
      </c>
      <c r="F508" s="19" t="s">
        <v>6933</v>
      </c>
      <c r="H508" s="19" t="s">
        <v>6931</v>
      </c>
      <c r="I508" s="19" t="s">
        <v>6932</v>
      </c>
      <c r="L508" s="22">
        <v>44300</v>
      </c>
      <c r="M508" s="19" t="s">
        <v>6934</v>
      </c>
      <c r="O508" s="19" t="s">
        <v>6935</v>
      </c>
    </row>
    <row r="509" spans="1:71" s="19" customFormat="1" ht="13" x14ac:dyDescent="0.3">
      <c r="A509" s="19" t="s">
        <v>11798</v>
      </c>
      <c r="B509" s="19" t="s">
        <v>6816</v>
      </c>
      <c r="C509" s="19" t="s">
        <v>5399</v>
      </c>
      <c r="D509" s="21">
        <v>2021</v>
      </c>
      <c r="E509" s="19" t="s">
        <v>5398</v>
      </c>
      <c r="F509" s="19" t="s">
        <v>4892</v>
      </c>
      <c r="H509" s="19" t="s">
        <v>5400</v>
      </c>
      <c r="I509" s="19" t="s">
        <v>5401</v>
      </c>
      <c r="L509" s="22">
        <v>44550</v>
      </c>
      <c r="M509" s="19" t="s">
        <v>5402</v>
      </c>
      <c r="O509" s="19" t="s">
        <v>5403</v>
      </c>
    </row>
    <row r="510" spans="1:71" s="19" customFormat="1" ht="13" x14ac:dyDescent="0.3">
      <c r="A510" s="19" t="s">
        <v>11798</v>
      </c>
      <c r="B510" s="19" t="s">
        <v>1827</v>
      </c>
      <c r="C510" s="19" t="s">
        <v>1493</v>
      </c>
      <c r="D510" s="20" t="str">
        <f>"2022"</f>
        <v>2022</v>
      </c>
      <c r="E510" s="19" t="s">
        <v>1492</v>
      </c>
      <c r="F510" s="19" t="s">
        <v>303</v>
      </c>
      <c r="G510" s="19" t="s">
        <v>1497</v>
      </c>
      <c r="H510" s="19" t="str">
        <f>"14388871"</f>
        <v>14388871</v>
      </c>
      <c r="J510" s="19" t="str">
        <f>"Apr2022"</f>
        <v>Apr2022</v>
      </c>
      <c r="K510" s="19">
        <v>24</v>
      </c>
      <c r="L510" s="19">
        <v>4</v>
      </c>
      <c r="N510" s="19">
        <v>1</v>
      </c>
      <c r="O510" s="19">
        <v>156677828</v>
      </c>
      <c r="P510" s="19" t="s">
        <v>1494</v>
      </c>
      <c r="Q510" s="19" t="s">
        <v>1092</v>
      </c>
      <c r="R510" s="19" t="s">
        <v>1495</v>
      </c>
      <c r="S510" s="19" t="s">
        <v>1496</v>
      </c>
      <c r="V510" s="19" t="s">
        <v>1498</v>
      </c>
    </row>
    <row r="511" spans="1:71" s="19" customFormat="1" ht="13" x14ac:dyDescent="0.3">
      <c r="A511" s="19" t="s">
        <v>11798</v>
      </c>
      <c r="B511" s="19" t="s">
        <v>11404</v>
      </c>
      <c r="C511" s="19" t="s">
        <v>11356</v>
      </c>
      <c r="D511" s="21" t="s">
        <v>7891</v>
      </c>
      <c r="E511" s="19" t="s">
        <v>11357</v>
      </c>
      <c r="F511" s="19" t="s">
        <v>11358</v>
      </c>
      <c r="V511" s="19" t="s">
        <v>7891</v>
      </c>
      <c r="W511" s="19" t="s">
        <v>11359</v>
      </c>
      <c r="X511" s="19" t="s">
        <v>7891</v>
      </c>
      <c r="Y511" s="19" t="s">
        <v>7891</v>
      </c>
      <c r="Z511" s="19" t="s">
        <v>7891</v>
      </c>
      <c r="AA511" s="19" t="s">
        <v>7891</v>
      </c>
      <c r="AB511" s="19" t="s">
        <v>7891</v>
      </c>
      <c r="AC511" s="19" t="s">
        <v>7891</v>
      </c>
      <c r="AD511" s="19" t="s">
        <v>7891</v>
      </c>
      <c r="AE511" s="19" t="s">
        <v>7891</v>
      </c>
      <c r="AF511" s="19" t="s">
        <v>7891</v>
      </c>
      <c r="AG511" s="19" t="s">
        <v>7891</v>
      </c>
      <c r="AH511" s="19" t="s">
        <v>7891</v>
      </c>
      <c r="AI511" s="19" t="s">
        <v>7891</v>
      </c>
      <c r="AJ511" s="19" t="s">
        <v>7891</v>
      </c>
      <c r="AK511" s="19" t="s">
        <v>7891</v>
      </c>
      <c r="AL511" s="19" t="s">
        <v>7891</v>
      </c>
      <c r="AM511" s="19" t="s">
        <v>7891</v>
      </c>
      <c r="AN511" s="19" t="s">
        <v>7891</v>
      </c>
      <c r="AO511" s="19" t="s">
        <v>7891</v>
      </c>
      <c r="AP511" s="19" t="s">
        <v>11360</v>
      </c>
      <c r="AQ511" s="19" t="s">
        <v>7891</v>
      </c>
      <c r="AR511" s="19" t="s">
        <v>11361</v>
      </c>
      <c r="AS511" s="19" t="s">
        <v>7891</v>
      </c>
      <c r="AT511" s="19" t="s">
        <v>7891</v>
      </c>
      <c r="AU511" s="19" t="s">
        <v>7891</v>
      </c>
      <c r="AV511" s="19">
        <v>2020</v>
      </c>
      <c r="AW511" s="19" t="s">
        <v>7891</v>
      </c>
      <c r="AX511" s="19" t="s">
        <v>7891</v>
      </c>
      <c r="AY511" s="19" t="s">
        <v>7891</v>
      </c>
      <c r="AZ511" s="19" t="s">
        <v>7891</v>
      </c>
      <c r="BA511" s="19" t="s">
        <v>7891</v>
      </c>
      <c r="BB511" s="19" t="s">
        <v>7891</v>
      </c>
      <c r="BC511" s="19">
        <v>123</v>
      </c>
      <c r="BD511" s="19">
        <v>127</v>
      </c>
      <c r="BE511" s="19" t="s">
        <v>7891</v>
      </c>
      <c r="BF511" s="19" t="s">
        <v>7891</v>
      </c>
      <c r="BG511" s="19" t="s">
        <v>7891</v>
      </c>
      <c r="BH511" s="19" t="s">
        <v>7891</v>
      </c>
      <c r="BI511" s="19" t="s">
        <v>7891</v>
      </c>
      <c r="BJ511" s="19" t="s">
        <v>7891</v>
      </c>
      <c r="BK511" s="19" t="s">
        <v>7891</v>
      </c>
      <c r="BL511" s="19" t="s">
        <v>7891</v>
      </c>
      <c r="BM511" s="19" t="s">
        <v>7891</v>
      </c>
      <c r="BN511" s="19" t="s">
        <v>7891</v>
      </c>
      <c r="BO511" s="19" t="s">
        <v>7891</v>
      </c>
      <c r="BP511" s="19" t="s">
        <v>7891</v>
      </c>
      <c r="BQ511" s="19" t="s">
        <v>7891</v>
      </c>
      <c r="BR511" s="19" t="s">
        <v>7891</v>
      </c>
      <c r="BS511" s="19" t="s">
        <v>11362</v>
      </c>
    </row>
    <row r="512" spans="1:71" s="19" customFormat="1" ht="13" x14ac:dyDescent="0.3">
      <c r="A512" s="19" t="s">
        <v>11798</v>
      </c>
      <c r="B512" s="19" t="s">
        <v>3856</v>
      </c>
      <c r="C512" s="19" t="s">
        <v>3617</v>
      </c>
      <c r="D512" s="21">
        <v>2022</v>
      </c>
      <c r="E512" s="19" t="s">
        <v>3616</v>
      </c>
      <c r="F512" s="19" t="s">
        <v>3618</v>
      </c>
      <c r="G512" s="19" t="s">
        <v>3621</v>
      </c>
      <c r="H512" s="19" t="str">
        <f>"17517885"</f>
        <v>17517885</v>
      </c>
      <c r="J512" s="19" t="str">
        <f>"20220222"</f>
        <v>20220222</v>
      </c>
      <c r="O512" s="19" t="s">
        <v>3619</v>
      </c>
      <c r="P512" s="19" t="s">
        <v>3620</v>
      </c>
      <c r="Q512" s="19" t="s">
        <v>2053</v>
      </c>
      <c r="R512" s="19" t="s">
        <v>2054</v>
      </c>
      <c r="S512" s="19" t="s">
        <v>2055</v>
      </c>
      <c r="U512" s="19" t="s">
        <v>3621</v>
      </c>
      <c r="V512" s="19" t="s">
        <v>3622</v>
      </c>
    </row>
    <row r="513" spans="1:71" s="19" customFormat="1" ht="13" x14ac:dyDescent="0.3">
      <c r="A513" s="19" t="s">
        <v>11798</v>
      </c>
      <c r="B513" s="19" t="s">
        <v>7738</v>
      </c>
      <c r="C513" s="19" t="s">
        <v>7515</v>
      </c>
      <c r="D513" s="21">
        <v>2022</v>
      </c>
      <c r="E513" s="19" t="s">
        <v>7027</v>
      </c>
      <c r="F513" s="19" t="s">
        <v>7516</v>
      </c>
      <c r="H513" s="19">
        <v>13</v>
      </c>
      <c r="J513" s="19">
        <v>868942</v>
      </c>
      <c r="O513" s="19" t="s">
        <v>7032</v>
      </c>
      <c r="P513" s="19" t="s">
        <v>7517</v>
      </c>
      <c r="Q513" s="19" t="s">
        <v>467</v>
      </c>
      <c r="R513" s="19" t="s">
        <v>7218</v>
      </c>
      <c r="S513" s="19" t="s">
        <v>7266</v>
      </c>
      <c r="T513" s="19" t="s">
        <v>7219</v>
      </c>
      <c r="U513" s="19" t="s">
        <v>7518</v>
      </c>
    </row>
    <row r="514" spans="1:71" s="19" customFormat="1" ht="13" x14ac:dyDescent="0.3">
      <c r="A514" s="19" t="s">
        <v>11798</v>
      </c>
      <c r="B514" s="19" t="s">
        <v>3856</v>
      </c>
      <c r="C514" s="19" t="s">
        <v>2458</v>
      </c>
      <c r="D514" s="21">
        <v>2022</v>
      </c>
      <c r="E514" s="19" t="s">
        <v>2457</v>
      </c>
      <c r="F514" s="19" t="s">
        <v>2459</v>
      </c>
      <c r="G514" s="19" t="s">
        <v>2463</v>
      </c>
      <c r="H514" s="19" t="str">
        <f>"16640640"</f>
        <v>16640640</v>
      </c>
      <c r="J514" s="19" t="str">
        <f>"20220105"</f>
        <v>20220105</v>
      </c>
      <c r="K514" s="19">
        <v>12</v>
      </c>
      <c r="O514" s="19" t="s">
        <v>2460</v>
      </c>
      <c r="P514" s="19" t="s">
        <v>2461</v>
      </c>
      <c r="Q514" s="19" t="s">
        <v>2069</v>
      </c>
      <c r="R514" s="19" t="s">
        <v>1495</v>
      </c>
      <c r="S514" s="19" t="s">
        <v>2462</v>
      </c>
      <c r="U514" s="19" t="s">
        <v>2463</v>
      </c>
      <c r="V514" s="19" t="s">
        <v>2464</v>
      </c>
    </row>
    <row r="515" spans="1:71" s="19" customFormat="1" ht="13" x14ac:dyDescent="0.3">
      <c r="A515" s="19" t="s">
        <v>11798</v>
      </c>
      <c r="B515" s="19" t="s">
        <v>1827</v>
      </c>
      <c r="C515" s="19" t="s">
        <v>554</v>
      </c>
      <c r="D515" s="20">
        <v>2021</v>
      </c>
      <c r="E515" s="19" t="s">
        <v>553</v>
      </c>
      <c r="F515" s="19" t="s">
        <v>555</v>
      </c>
      <c r="G515" s="19" t="s">
        <v>559</v>
      </c>
      <c r="H515" s="19" t="str">
        <f>"14712377"</f>
        <v>14712377</v>
      </c>
      <c r="J515" s="19" t="str">
        <f>"1/6/2021"</f>
        <v>1/6/2021</v>
      </c>
      <c r="K515" s="19">
        <v>21</v>
      </c>
      <c r="L515" s="19">
        <v>1</v>
      </c>
      <c r="M515" s="19">
        <v>1</v>
      </c>
      <c r="N515" s="19">
        <v>4</v>
      </c>
      <c r="O515" s="19">
        <v>147947411</v>
      </c>
      <c r="P515" s="19" t="s">
        <v>556</v>
      </c>
      <c r="Q515" s="19" t="s">
        <v>557</v>
      </c>
      <c r="R515" s="19" t="s">
        <v>507</v>
      </c>
      <c r="S515" s="19" t="s">
        <v>558</v>
      </c>
      <c r="V515" s="19" t="s">
        <v>560</v>
      </c>
    </row>
    <row r="516" spans="1:71" s="19" customFormat="1" ht="13" x14ac:dyDescent="0.3">
      <c r="A516" s="19" t="s">
        <v>11798</v>
      </c>
      <c r="B516" s="19" t="s">
        <v>3856</v>
      </c>
      <c r="C516" s="19" t="s">
        <v>3563</v>
      </c>
      <c r="D516" s="21">
        <v>2020</v>
      </c>
      <c r="E516" s="19" t="s">
        <v>3562</v>
      </c>
      <c r="F516" s="19" t="s">
        <v>2756</v>
      </c>
      <c r="G516" s="19" t="s">
        <v>3567</v>
      </c>
      <c r="H516" s="19" t="str">
        <f>"13811118"</f>
        <v>13811118</v>
      </c>
      <c r="J516" s="19" t="str">
        <f>"20210701"</f>
        <v>20210701</v>
      </c>
      <c r="K516" s="19">
        <v>25</v>
      </c>
      <c r="L516" s="19">
        <v>3</v>
      </c>
      <c r="M516" s="19">
        <v>373</v>
      </c>
      <c r="N516" s="19">
        <v>17</v>
      </c>
      <c r="O516" s="19" t="s">
        <v>3564</v>
      </c>
      <c r="P516" s="19" t="s">
        <v>3565</v>
      </c>
      <c r="Q516" s="19" t="s">
        <v>2118</v>
      </c>
      <c r="R516" s="19" t="s">
        <v>1495</v>
      </c>
      <c r="S516" s="19" t="s">
        <v>3566</v>
      </c>
      <c r="U516" s="19" t="s">
        <v>3567</v>
      </c>
      <c r="V516" s="19" t="s">
        <v>3568</v>
      </c>
    </row>
    <row r="517" spans="1:71" s="19" customFormat="1" ht="13" x14ac:dyDescent="0.3">
      <c r="A517" s="19" t="s">
        <v>11798</v>
      </c>
      <c r="B517" s="19" t="s">
        <v>6816</v>
      </c>
      <c r="C517" s="19" t="s">
        <v>6161</v>
      </c>
      <c r="D517" s="21">
        <v>2022</v>
      </c>
      <c r="E517" s="19" t="s">
        <v>6160</v>
      </c>
      <c r="F517" s="19" t="s">
        <v>2135</v>
      </c>
      <c r="G517" s="26" t="s">
        <v>12023</v>
      </c>
      <c r="H517" s="19" t="s">
        <v>6162</v>
      </c>
      <c r="I517" s="19" t="s">
        <v>6163</v>
      </c>
      <c r="L517" s="22">
        <v>44696</v>
      </c>
      <c r="M517" s="19" t="s">
        <v>6164</v>
      </c>
      <c r="O517" s="19" t="s">
        <v>6165</v>
      </c>
    </row>
    <row r="518" spans="1:71" s="19" customFormat="1" ht="13" x14ac:dyDescent="0.3">
      <c r="A518" s="19" t="s">
        <v>11798</v>
      </c>
      <c r="B518" s="19" t="s">
        <v>3856</v>
      </c>
      <c r="C518" s="19" t="s">
        <v>1544</v>
      </c>
      <c r="D518" s="21">
        <v>2022</v>
      </c>
      <c r="E518" s="19" t="s">
        <v>3514</v>
      </c>
      <c r="F518" s="19" t="s">
        <v>3411</v>
      </c>
      <c r="G518" s="19" t="s">
        <v>3517</v>
      </c>
      <c r="H518" s="19" t="str">
        <f>"08919887"</f>
        <v>08919887</v>
      </c>
      <c r="J518" s="19" t="str">
        <f>"20220301"</f>
        <v>20220301</v>
      </c>
      <c r="K518" s="19">
        <v>35</v>
      </c>
      <c r="L518" s="19">
        <v>2</v>
      </c>
      <c r="M518" s="19">
        <v>245</v>
      </c>
      <c r="N518" s="19">
        <v>7</v>
      </c>
      <c r="O518" s="19" t="s">
        <v>3515</v>
      </c>
      <c r="P518" s="19" t="s">
        <v>1545</v>
      </c>
      <c r="Q518" s="19" t="s">
        <v>2129</v>
      </c>
      <c r="R518" s="19" t="s">
        <v>1495</v>
      </c>
      <c r="S518" s="19" t="s">
        <v>3516</v>
      </c>
      <c r="U518" s="19" t="s">
        <v>3517</v>
      </c>
      <c r="V518" s="19" t="s">
        <v>3518</v>
      </c>
    </row>
    <row r="519" spans="1:71" s="19" customFormat="1" ht="13" x14ac:dyDescent="0.3">
      <c r="A519" s="19" t="s">
        <v>11798</v>
      </c>
      <c r="B519" s="19" t="s">
        <v>3856</v>
      </c>
      <c r="C519" s="19" t="s">
        <v>3070</v>
      </c>
      <c r="D519" s="21">
        <v>2022</v>
      </c>
      <c r="E519" s="19" t="s">
        <v>3069</v>
      </c>
      <c r="F519" s="19" t="s">
        <v>383</v>
      </c>
      <c r="G519" s="19" t="s">
        <v>3073</v>
      </c>
      <c r="H519" s="19" t="str">
        <f>"10188827"</f>
        <v>10188827</v>
      </c>
      <c r="J519" s="19" t="str">
        <f>"20220426"</f>
        <v>20220426</v>
      </c>
      <c r="O519" s="19" t="s">
        <v>3071</v>
      </c>
      <c r="P519" s="19" t="s">
        <v>3072</v>
      </c>
      <c r="Q519" s="19" t="s">
        <v>2108</v>
      </c>
      <c r="R519" s="19" t="s">
        <v>2054</v>
      </c>
      <c r="S519" s="19" t="s">
        <v>2055</v>
      </c>
      <c r="U519" s="19" t="s">
        <v>3073</v>
      </c>
      <c r="V519" s="19" t="s">
        <v>3074</v>
      </c>
    </row>
    <row r="520" spans="1:71" s="19" customFormat="1" ht="13" x14ac:dyDescent="0.3">
      <c r="A520" s="19" t="s">
        <v>11798</v>
      </c>
      <c r="B520" s="19" t="s">
        <v>3856</v>
      </c>
      <c r="C520" s="19" t="s">
        <v>2265</v>
      </c>
      <c r="D520" s="21">
        <v>2022</v>
      </c>
      <c r="E520" s="19" t="s">
        <v>2264</v>
      </c>
      <c r="F520" s="19" t="s">
        <v>2266</v>
      </c>
      <c r="G520" s="19" t="s">
        <v>2271</v>
      </c>
      <c r="I520" s="19" t="str">
        <f>"9783319899985; 9783319899992; 9783319900001"</f>
        <v>9783319899985; 9783319899992; 9783319900001</v>
      </c>
      <c r="J520" s="19" t="str">
        <f>"20220101"</f>
        <v>20220101</v>
      </c>
      <c r="M520" s="19">
        <v>4351</v>
      </c>
      <c r="N520" s="19">
        <v>32</v>
      </c>
      <c r="O520" s="19" t="s">
        <v>2267</v>
      </c>
      <c r="P520" s="19" t="s">
        <v>2268</v>
      </c>
      <c r="Q520" s="19" t="s">
        <v>2269</v>
      </c>
      <c r="R520" s="19" t="s">
        <v>2078</v>
      </c>
      <c r="S520" s="19" t="s">
        <v>2270</v>
      </c>
      <c r="U520" s="19" t="s">
        <v>2271</v>
      </c>
      <c r="V520" s="19" t="s">
        <v>2272</v>
      </c>
    </row>
    <row r="521" spans="1:71" s="19" customFormat="1" ht="13" x14ac:dyDescent="0.3">
      <c r="A521" s="19" t="s">
        <v>11798</v>
      </c>
      <c r="B521" s="19" t="s">
        <v>1922</v>
      </c>
      <c r="C521" s="19" t="s">
        <v>1858</v>
      </c>
      <c r="D521" s="20" t="str">
        <f>"2021"</f>
        <v>2021</v>
      </c>
      <c r="E521" s="19" t="s">
        <v>1857</v>
      </c>
      <c r="F521" s="19" t="s">
        <v>951</v>
      </c>
      <c r="J521" s="19" t="str">
        <f>"Aug2021"</f>
        <v>Aug2021</v>
      </c>
      <c r="K521" s="19">
        <v>40</v>
      </c>
      <c r="L521" s="19">
        <v>3</v>
      </c>
      <c r="M521" s="19">
        <v>4</v>
      </c>
      <c r="N521" s="19">
        <v>4</v>
      </c>
      <c r="O521" s="19">
        <v>152323005</v>
      </c>
      <c r="Q521" s="19" t="s">
        <v>952</v>
      </c>
      <c r="R521" s="19" t="s">
        <v>677</v>
      </c>
      <c r="S521" s="19" t="s">
        <v>1859</v>
      </c>
      <c r="V521" s="19" t="s">
        <v>1860</v>
      </c>
    </row>
    <row r="522" spans="1:71" s="19" customFormat="1" ht="13" x14ac:dyDescent="0.3">
      <c r="A522" s="19" t="s">
        <v>11798</v>
      </c>
      <c r="B522" s="19" t="s">
        <v>6816</v>
      </c>
      <c r="C522" s="19" t="s">
        <v>5330</v>
      </c>
      <c r="D522" s="21">
        <v>2021</v>
      </c>
      <c r="E522" s="19" t="s">
        <v>5329</v>
      </c>
      <c r="F522" s="19" t="s">
        <v>4359</v>
      </c>
      <c r="H522" s="19" t="s">
        <v>5331</v>
      </c>
      <c r="I522" s="19" t="s">
        <v>5332</v>
      </c>
      <c r="L522" s="22">
        <v>44535</v>
      </c>
      <c r="O522" s="19" t="s">
        <v>5333</v>
      </c>
    </row>
    <row r="523" spans="1:71" s="19" customFormat="1" ht="13" x14ac:dyDescent="0.3">
      <c r="A523" s="19" t="s">
        <v>11798</v>
      </c>
      <c r="B523" s="19" t="s">
        <v>6816</v>
      </c>
      <c r="C523" s="19" t="s">
        <v>5109</v>
      </c>
      <c r="D523" s="21">
        <v>2021</v>
      </c>
      <c r="E523" s="19" t="s">
        <v>5108</v>
      </c>
      <c r="F523" s="19" t="s">
        <v>5112</v>
      </c>
      <c r="H523" s="19" t="s">
        <v>5110</v>
      </c>
      <c r="I523" s="19" t="s">
        <v>5111</v>
      </c>
      <c r="L523" s="22">
        <v>44288</v>
      </c>
      <c r="O523" s="19" t="s">
        <v>5113</v>
      </c>
    </row>
    <row r="524" spans="1:71" s="19" customFormat="1" ht="13" x14ac:dyDescent="0.3">
      <c r="A524" s="19" t="s">
        <v>11798</v>
      </c>
      <c r="B524" s="19" t="s">
        <v>11404</v>
      </c>
      <c r="C524" s="19" t="s">
        <v>10606</v>
      </c>
      <c r="D524" s="21" t="s">
        <v>7891</v>
      </c>
      <c r="E524" s="19" t="s">
        <v>10607</v>
      </c>
      <c r="F524" s="19" t="s">
        <v>10608</v>
      </c>
      <c r="V524" s="19" t="s">
        <v>7891</v>
      </c>
      <c r="W524" s="19" t="s">
        <v>10609</v>
      </c>
      <c r="X524" s="19" t="s">
        <v>7891</v>
      </c>
      <c r="Y524" s="19" t="s">
        <v>7891</v>
      </c>
      <c r="Z524" s="19" t="s">
        <v>7891</v>
      </c>
      <c r="AA524" s="19" t="s">
        <v>7891</v>
      </c>
      <c r="AB524" s="19" t="s">
        <v>10610</v>
      </c>
      <c r="AC524" s="19" t="s">
        <v>10611</v>
      </c>
      <c r="AD524" s="19" t="s">
        <v>7891</v>
      </c>
      <c r="AE524" s="19" t="s">
        <v>7891</v>
      </c>
      <c r="AF524" s="19" t="s">
        <v>7891</v>
      </c>
      <c r="AG524" s="19" t="s">
        <v>7891</v>
      </c>
      <c r="AH524" s="19" t="s">
        <v>7891</v>
      </c>
      <c r="AI524" s="19" t="s">
        <v>7891</v>
      </c>
      <c r="AJ524" s="19" t="s">
        <v>7891</v>
      </c>
      <c r="AK524" s="19" t="s">
        <v>7891</v>
      </c>
      <c r="AL524" s="19" t="s">
        <v>7891</v>
      </c>
      <c r="AM524" s="19" t="s">
        <v>7891</v>
      </c>
      <c r="AN524" s="19" t="s">
        <v>7891</v>
      </c>
      <c r="AO524" s="19" t="s">
        <v>7891</v>
      </c>
      <c r="AP524" s="19" t="s">
        <v>10612</v>
      </c>
      <c r="AQ524" s="19" t="s">
        <v>10613</v>
      </c>
      <c r="AR524" s="19" t="s">
        <v>7891</v>
      </c>
      <c r="AS524" s="19" t="s">
        <v>7891</v>
      </c>
      <c r="AT524" s="19" t="s">
        <v>7891</v>
      </c>
      <c r="AU524" s="19" t="s">
        <v>7891</v>
      </c>
      <c r="AV524" s="19">
        <v>2021</v>
      </c>
      <c r="AW524" s="19">
        <v>21</v>
      </c>
      <c r="AX524" s="19">
        <v>12</v>
      </c>
      <c r="AY524" s="19" t="s">
        <v>7891</v>
      </c>
      <c r="AZ524" s="19" t="s">
        <v>7891</v>
      </c>
      <c r="BA524" s="19" t="s">
        <v>7891</v>
      </c>
      <c r="BB524" s="19" t="s">
        <v>7891</v>
      </c>
      <c r="BC524" s="19">
        <v>2213</v>
      </c>
      <c r="BD524" s="19">
        <v>2219</v>
      </c>
      <c r="BE524" s="19" t="s">
        <v>7891</v>
      </c>
      <c r="BF524" s="19" t="s">
        <v>10614</v>
      </c>
      <c r="BG524" s="19" t="s">
        <v>7891</v>
      </c>
      <c r="BH524" s="19" t="s">
        <v>7891</v>
      </c>
      <c r="BI524" s="19" t="s">
        <v>7891</v>
      </c>
      <c r="BJ524" s="19" t="s">
        <v>7891</v>
      </c>
      <c r="BK524" s="19" t="s">
        <v>7891</v>
      </c>
      <c r="BL524" s="19" t="s">
        <v>7891</v>
      </c>
      <c r="BM524" s="19" t="s">
        <v>7891</v>
      </c>
      <c r="BN524" s="19">
        <v>33906597</v>
      </c>
      <c r="BO524" s="19" t="s">
        <v>7891</v>
      </c>
      <c r="BP524" s="19" t="s">
        <v>7891</v>
      </c>
      <c r="BQ524" s="19" t="s">
        <v>7891</v>
      </c>
      <c r="BR524" s="19" t="s">
        <v>7891</v>
      </c>
      <c r="BS524" s="19" t="s">
        <v>10615</v>
      </c>
    </row>
    <row r="525" spans="1:71" s="19" customFormat="1" ht="13" x14ac:dyDescent="0.3">
      <c r="A525" s="19" t="s">
        <v>11798</v>
      </c>
      <c r="B525" s="19" t="s">
        <v>11404</v>
      </c>
      <c r="C525" s="19" t="s">
        <v>10616</v>
      </c>
      <c r="D525" s="21" t="s">
        <v>7891</v>
      </c>
      <c r="E525" s="19" t="s">
        <v>10617</v>
      </c>
      <c r="F525" s="19" t="s">
        <v>10618</v>
      </c>
      <c r="V525" s="19" t="s">
        <v>7891</v>
      </c>
      <c r="W525" s="19" t="s">
        <v>10619</v>
      </c>
      <c r="X525" s="19" t="s">
        <v>7891</v>
      </c>
      <c r="Y525" s="19" t="s">
        <v>7891</v>
      </c>
      <c r="Z525" s="19" t="s">
        <v>7891</v>
      </c>
      <c r="AA525" s="19" t="s">
        <v>7891</v>
      </c>
      <c r="AB525" s="19" t="s">
        <v>7891</v>
      </c>
      <c r="AC525" s="19" t="s">
        <v>7891</v>
      </c>
      <c r="AD525" s="19" t="s">
        <v>7891</v>
      </c>
      <c r="AE525" s="19" t="s">
        <v>7891</v>
      </c>
      <c r="AF525" s="19" t="s">
        <v>7891</v>
      </c>
      <c r="AG525" s="19" t="s">
        <v>7891</v>
      </c>
      <c r="AH525" s="19" t="s">
        <v>7891</v>
      </c>
      <c r="AI525" s="19" t="s">
        <v>7891</v>
      </c>
      <c r="AJ525" s="19" t="s">
        <v>7891</v>
      </c>
      <c r="AK525" s="19" t="s">
        <v>7891</v>
      </c>
      <c r="AL525" s="19" t="s">
        <v>7891</v>
      </c>
      <c r="AM525" s="19" t="s">
        <v>7891</v>
      </c>
      <c r="AN525" s="19" t="s">
        <v>7891</v>
      </c>
      <c r="AO525" s="19" t="s">
        <v>7891</v>
      </c>
      <c r="AP525" s="19" t="s">
        <v>7891</v>
      </c>
      <c r="AQ525" s="19" t="s">
        <v>10620</v>
      </c>
      <c r="AR525" s="19" t="s">
        <v>7891</v>
      </c>
      <c r="AS525" s="19" t="s">
        <v>7891</v>
      </c>
      <c r="AT525" s="19" t="s">
        <v>7891</v>
      </c>
      <c r="AU525" s="19" t="s">
        <v>7891</v>
      </c>
      <c r="AV525" s="19">
        <v>2021</v>
      </c>
      <c r="AW525" s="19">
        <v>17</v>
      </c>
      <c r="AX525" s="19" t="s">
        <v>7891</v>
      </c>
      <c r="AY525" s="19" t="s">
        <v>7891</v>
      </c>
      <c r="AZ525" s="19" t="s">
        <v>7891</v>
      </c>
      <c r="BA525" s="19" t="s">
        <v>7891</v>
      </c>
      <c r="BB525" s="19" t="s">
        <v>7891</v>
      </c>
      <c r="BC525" s="19">
        <v>423</v>
      </c>
      <c r="BD525" s="19">
        <v>431</v>
      </c>
      <c r="BE525" s="19" t="s">
        <v>7891</v>
      </c>
      <c r="BF525" s="19" t="s">
        <v>7891</v>
      </c>
      <c r="BG525" s="19" t="s">
        <v>7891</v>
      </c>
      <c r="BH525" s="19" t="s">
        <v>7891</v>
      </c>
      <c r="BI525" s="19" t="s">
        <v>7891</v>
      </c>
      <c r="BJ525" s="19" t="s">
        <v>7891</v>
      </c>
      <c r="BK525" s="19" t="s">
        <v>7891</v>
      </c>
      <c r="BL525" s="19" t="s">
        <v>7891</v>
      </c>
      <c r="BM525" s="19" t="s">
        <v>7891</v>
      </c>
      <c r="BN525" s="19">
        <v>34040380</v>
      </c>
      <c r="BO525" s="19" t="s">
        <v>7891</v>
      </c>
      <c r="BP525" s="19" t="s">
        <v>7891</v>
      </c>
      <c r="BQ525" s="19" t="s">
        <v>7891</v>
      </c>
      <c r="BR525" s="19" t="s">
        <v>7891</v>
      </c>
      <c r="BS525" s="19" t="s">
        <v>10621</v>
      </c>
    </row>
    <row r="526" spans="1:71" s="19" customFormat="1" ht="13" x14ac:dyDescent="0.3">
      <c r="A526" s="19" t="s">
        <v>11798</v>
      </c>
      <c r="B526" s="19" t="s">
        <v>11409</v>
      </c>
      <c r="C526" s="19" t="s">
        <v>11431</v>
      </c>
      <c r="D526" s="21" t="s">
        <v>7891</v>
      </c>
      <c r="E526" s="19" t="s">
        <v>6857</v>
      </c>
      <c r="F526" s="19" t="s">
        <v>10744</v>
      </c>
      <c r="V526" s="19" t="s">
        <v>7891</v>
      </c>
      <c r="W526" s="19" t="s">
        <v>7891</v>
      </c>
      <c r="X526" s="19" t="s">
        <v>7891</v>
      </c>
      <c r="Y526" s="19" t="s">
        <v>7891</v>
      </c>
      <c r="Z526" s="19" t="s">
        <v>7891</v>
      </c>
      <c r="AA526" s="19" t="s">
        <v>7891</v>
      </c>
      <c r="AB526" s="19" t="s">
        <v>11433</v>
      </c>
      <c r="AC526" s="19" t="s">
        <v>11434</v>
      </c>
      <c r="AD526" s="19" t="s">
        <v>7891</v>
      </c>
      <c r="AE526" s="19" t="s">
        <v>7891</v>
      </c>
      <c r="AF526" s="19" t="s">
        <v>7891</v>
      </c>
      <c r="AG526" s="19" t="s">
        <v>7891</v>
      </c>
      <c r="AH526" s="19" t="s">
        <v>7891</v>
      </c>
      <c r="AI526" s="19" t="s">
        <v>7891</v>
      </c>
      <c r="AJ526" s="19" t="s">
        <v>7891</v>
      </c>
      <c r="AK526" s="19" t="s">
        <v>7891</v>
      </c>
      <c r="AL526" s="19" t="s">
        <v>7891</v>
      </c>
      <c r="AM526" s="19" t="s">
        <v>7891</v>
      </c>
      <c r="AN526" s="19" t="s">
        <v>7891</v>
      </c>
      <c r="AO526" s="19" t="s">
        <v>7891</v>
      </c>
      <c r="AP526" s="19" t="s">
        <v>10748</v>
      </c>
      <c r="AQ526" s="19" t="s">
        <v>7891</v>
      </c>
      <c r="AR526" s="19" t="s">
        <v>7891</v>
      </c>
      <c r="AS526" s="19" t="s">
        <v>7891</v>
      </c>
      <c r="AT526" s="19" t="s">
        <v>7891</v>
      </c>
      <c r="AU526" s="19" t="s">
        <v>7924</v>
      </c>
      <c r="AV526" s="19">
        <v>2021</v>
      </c>
      <c r="AW526" s="19">
        <v>6</v>
      </c>
      <c r="AX526" s="19">
        <v>12</v>
      </c>
      <c r="AY526" s="19" t="s">
        <v>7891</v>
      </c>
      <c r="AZ526" s="19" t="s">
        <v>7891</v>
      </c>
      <c r="BA526" s="19" t="s">
        <v>7891</v>
      </c>
      <c r="BB526" s="19" t="s">
        <v>7891</v>
      </c>
      <c r="BC526" s="19" t="s">
        <v>11435</v>
      </c>
      <c r="BD526" s="19" t="s">
        <v>11436</v>
      </c>
      <c r="BE526" s="19" t="s">
        <v>7891</v>
      </c>
      <c r="BF526" s="19" t="s">
        <v>7891</v>
      </c>
      <c r="BG526" s="19" t="s">
        <v>7891</v>
      </c>
      <c r="BH526" s="19" t="s">
        <v>7891</v>
      </c>
      <c r="BI526" s="19" t="s">
        <v>7891</v>
      </c>
      <c r="BJ526" s="19" t="s">
        <v>7891</v>
      </c>
      <c r="BK526" s="19" t="s">
        <v>7891</v>
      </c>
      <c r="BL526" s="19" t="s">
        <v>7891</v>
      </c>
      <c r="BM526" s="19" t="s">
        <v>7891</v>
      </c>
      <c r="BN526" s="19">
        <v>34838199</v>
      </c>
      <c r="BO526" s="19" t="s">
        <v>7891</v>
      </c>
      <c r="BP526" s="19" t="s">
        <v>7891</v>
      </c>
      <c r="BQ526" s="19" t="s">
        <v>7891</v>
      </c>
      <c r="BR526" s="19" t="s">
        <v>7891</v>
      </c>
      <c r="BS526" s="19" t="s">
        <v>11437</v>
      </c>
    </row>
    <row r="527" spans="1:71" s="19" customFormat="1" ht="13" x14ac:dyDescent="0.3">
      <c r="A527" s="19" t="s">
        <v>11798</v>
      </c>
      <c r="B527" s="19" t="s">
        <v>3856</v>
      </c>
      <c r="C527" s="19" t="s">
        <v>1233</v>
      </c>
      <c r="D527" s="21">
        <v>2021</v>
      </c>
      <c r="E527" s="19" t="s">
        <v>3202</v>
      </c>
      <c r="F527" s="19" t="s">
        <v>1234</v>
      </c>
      <c r="G527" s="19" t="s">
        <v>3204</v>
      </c>
      <c r="H527" s="19" t="str">
        <f>"08098131"</f>
        <v>08098131</v>
      </c>
      <c r="J527" s="19" t="str">
        <f>"20210204"</f>
        <v>20210204</v>
      </c>
      <c r="O527" s="19" t="s">
        <v>3203</v>
      </c>
      <c r="P527" s="19" t="s">
        <v>1235</v>
      </c>
      <c r="Q527" s="19" t="s">
        <v>2118</v>
      </c>
      <c r="R527" s="19" t="s">
        <v>2054</v>
      </c>
      <c r="S527" s="19" t="s">
        <v>2055</v>
      </c>
      <c r="U527" s="19" t="s">
        <v>3204</v>
      </c>
      <c r="V527" s="19" t="s">
        <v>3205</v>
      </c>
    </row>
    <row r="528" spans="1:71" s="19" customFormat="1" ht="13" x14ac:dyDescent="0.3">
      <c r="A528" s="19" t="s">
        <v>11798</v>
      </c>
      <c r="B528" s="19" t="s">
        <v>6816</v>
      </c>
      <c r="C528" s="19" t="s">
        <v>4362</v>
      </c>
      <c r="D528" s="21">
        <v>2021</v>
      </c>
      <c r="E528" s="19" t="s">
        <v>4361</v>
      </c>
      <c r="F528" s="19" t="s">
        <v>4365</v>
      </c>
      <c r="H528" s="19" t="s">
        <v>4363</v>
      </c>
      <c r="I528" s="19" t="s">
        <v>4364</v>
      </c>
      <c r="L528" s="22">
        <v>44509</v>
      </c>
      <c r="M528" s="19" t="s">
        <v>4366</v>
      </c>
      <c r="O528" s="19" t="s">
        <v>809</v>
      </c>
    </row>
    <row r="529" spans="1:71" s="19" customFormat="1" ht="13" x14ac:dyDescent="0.3">
      <c r="A529" s="19" t="s">
        <v>11798</v>
      </c>
      <c r="B529" s="19" t="s">
        <v>1827</v>
      </c>
      <c r="C529" s="19" t="s">
        <v>806</v>
      </c>
      <c r="D529" s="20">
        <v>2021</v>
      </c>
      <c r="E529" s="19" t="s">
        <v>805</v>
      </c>
      <c r="F529" s="19" t="s">
        <v>807</v>
      </c>
      <c r="G529" s="19" t="s">
        <v>812</v>
      </c>
      <c r="H529" s="19" t="str">
        <f>"11011262"</f>
        <v>11011262</v>
      </c>
      <c r="J529" s="19" t="str">
        <f>"2021 Supplement"</f>
        <v>2021 Supplement</v>
      </c>
      <c r="K529" s="19">
        <v>31</v>
      </c>
      <c r="M529" s="19" t="s">
        <v>808</v>
      </c>
      <c r="N529" s="19">
        <v>5</v>
      </c>
      <c r="O529" s="19">
        <v>153476227</v>
      </c>
      <c r="P529" s="19" t="s">
        <v>809</v>
      </c>
      <c r="Q529" s="19" t="s">
        <v>810</v>
      </c>
      <c r="R529" s="19" t="s">
        <v>442</v>
      </c>
      <c r="S529" s="19" t="s">
        <v>811</v>
      </c>
      <c r="V529" s="19" t="s">
        <v>813</v>
      </c>
    </row>
    <row r="530" spans="1:71" s="19" customFormat="1" ht="13" x14ac:dyDescent="0.3">
      <c r="A530" s="19" t="s">
        <v>11798</v>
      </c>
      <c r="B530" s="19" t="s">
        <v>6816</v>
      </c>
      <c r="C530" s="19" t="s">
        <v>6717</v>
      </c>
      <c r="D530" s="21">
        <v>2022</v>
      </c>
      <c r="E530" s="19" t="s">
        <v>6716</v>
      </c>
      <c r="F530" s="19" t="s">
        <v>6720</v>
      </c>
      <c r="G530" s="26" t="s">
        <v>11954</v>
      </c>
      <c r="H530" s="19" t="s">
        <v>6718</v>
      </c>
      <c r="I530" s="19" t="s">
        <v>6719</v>
      </c>
      <c r="L530" s="22">
        <v>44671</v>
      </c>
      <c r="O530" s="19" t="s">
        <v>6721</v>
      </c>
    </row>
    <row r="531" spans="1:71" s="19" customFormat="1" ht="13" x14ac:dyDescent="0.3">
      <c r="A531" s="19" t="s">
        <v>11798</v>
      </c>
      <c r="B531" s="19" t="s">
        <v>6816</v>
      </c>
      <c r="C531" s="19" t="s">
        <v>6773</v>
      </c>
      <c r="D531" s="21">
        <v>2022</v>
      </c>
      <c r="E531" s="19" t="s">
        <v>6772</v>
      </c>
      <c r="F531" s="19" t="s">
        <v>6776</v>
      </c>
      <c r="H531" s="19" t="s">
        <v>6774</v>
      </c>
      <c r="I531" s="19" t="s">
        <v>6775</v>
      </c>
      <c r="L531" s="22">
        <v>44168</v>
      </c>
      <c r="O531" s="19" t="s">
        <v>6777</v>
      </c>
    </row>
    <row r="532" spans="1:71" s="19" customFormat="1" ht="13" x14ac:dyDescent="0.3">
      <c r="A532" s="19" t="s">
        <v>11798</v>
      </c>
      <c r="B532" s="19" t="s">
        <v>11404</v>
      </c>
      <c r="C532" s="19" t="s">
        <v>10177</v>
      </c>
      <c r="D532" s="21" t="s">
        <v>7891</v>
      </c>
      <c r="E532" s="19" t="s">
        <v>10178</v>
      </c>
      <c r="F532" s="19" t="s">
        <v>10179</v>
      </c>
      <c r="V532" s="19" t="s">
        <v>7891</v>
      </c>
      <c r="W532" s="19" t="s">
        <v>10180</v>
      </c>
      <c r="X532" s="19" t="s">
        <v>7891</v>
      </c>
      <c r="Y532" s="19" t="s">
        <v>7891</v>
      </c>
      <c r="Z532" s="19" t="s">
        <v>7891</v>
      </c>
      <c r="AA532" s="19" t="s">
        <v>7891</v>
      </c>
      <c r="AB532" s="19" t="s">
        <v>7891</v>
      </c>
      <c r="AC532" s="19" t="s">
        <v>7891</v>
      </c>
      <c r="AD532" s="19" t="s">
        <v>7891</v>
      </c>
      <c r="AE532" s="19" t="s">
        <v>7891</v>
      </c>
      <c r="AF532" s="19" t="s">
        <v>7891</v>
      </c>
      <c r="AG532" s="19" t="s">
        <v>7891</v>
      </c>
      <c r="AH532" s="19" t="s">
        <v>7891</v>
      </c>
      <c r="AI532" s="19" t="s">
        <v>7891</v>
      </c>
      <c r="AJ532" s="19" t="s">
        <v>7891</v>
      </c>
      <c r="AK532" s="19" t="s">
        <v>7891</v>
      </c>
      <c r="AL532" s="19" t="s">
        <v>7891</v>
      </c>
      <c r="AM532" s="19" t="s">
        <v>7891</v>
      </c>
      <c r="AN532" s="19" t="s">
        <v>7891</v>
      </c>
      <c r="AO532" s="19" t="s">
        <v>7891</v>
      </c>
      <c r="AP532" s="19" t="s">
        <v>10181</v>
      </c>
      <c r="AQ532" s="19" t="s">
        <v>10182</v>
      </c>
      <c r="AR532" s="19" t="s">
        <v>7891</v>
      </c>
      <c r="AS532" s="19" t="s">
        <v>7891</v>
      </c>
      <c r="AT532" s="19" t="s">
        <v>7891</v>
      </c>
      <c r="AU532" s="19" t="s">
        <v>8331</v>
      </c>
      <c r="AV532" s="19">
        <v>2021</v>
      </c>
      <c r="AW532" s="19">
        <v>179</v>
      </c>
      <c r="AX532" s="19">
        <v>3</v>
      </c>
      <c r="AY532" s="19" t="s">
        <v>7891</v>
      </c>
      <c r="AZ532" s="19" t="s">
        <v>7891</v>
      </c>
      <c r="BA532" s="19" t="s">
        <v>7891</v>
      </c>
      <c r="BB532" s="19" t="s">
        <v>7891</v>
      </c>
      <c r="BC532" s="19">
        <v>280</v>
      </c>
      <c r="BD532" s="19">
        <v>285</v>
      </c>
      <c r="BE532" s="19" t="s">
        <v>7891</v>
      </c>
      <c r="BF532" s="19" t="s">
        <v>2742</v>
      </c>
      <c r="BG532" s="19" t="s">
        <v>7891</v>
      </c>
      <c r="BH532" s="19" t="s">
        <v>7891</v>
      </c>
      <c r="BI532" s="19" t="s">
        <v>7891</v>
      </c>
      <c r="BJ532" s="19" t="s">
        <v>7891</v>
      </c>
      <c r="BK532" s="19" t="s">
        <v>7891</v>
      </c>
      <c r="BL532" s="19" t="s">
        <v>7891</v>
      </c>
      <c r="BM532" s="19" t="s">
        <v>7891</v>
      </c>
      <c r="BN532" s="19" t="s">
        <v>7891</v>
      </c>
      <c r="BO532" s="19" t="s">
        <v>7891</v>
      </c>
      <c r="BP532" s="19" t="s">
        <v>7891</v>
      </c>
      <c r="BQ532" s="19" t="s">
        <v>7891</v>
      </c>
      <c r="BR532" s="19" t="s">
        <v>7891</v>
      </c>
      <c r="BS532" s="19" t="s">
        <v>10183</v>
      </c>
    </row>
    <row r="533" spans="1:71" s="19" customFormat="1" ht="13" x14ac:dyDescent="0.3">
      <c r="A533" s="19" t="s">
        <v>11798</v>
      </c>
      <c r="B533" s="19" t="s">
        <v>3856</v>
      </c>
      <c r="C533" s="19" t="s">
        <v>2739</v>
      </c>
      <c r="D533" s="21">
        <v>2021</v>
      </c>
      <c r="E533" s="19" t="s">
        <v>2738</v>
      </c>
      <c r="F533" s="19" t="s">
        <v>2740</v>
      </c>
      <c r="G533" s="19" t="s">
        <v>2745</v>
      </c>
      <c r="H533" s="19" t="str">
        <f>"00034487"</f>
        <v>00034487</v>
      </c>
      <c r="J533" s="19" t="str">
        <f>"20210301"</f>
        <v>20210301</v>
      </c>
      <c r="K533" s="19">
        <v>179</v>
      </c>
      <c r="L533" s="19">
        <v>3</v>
      </c>
      <c r="M533" s="19">
        <v>280</v>
      </c>
      <c r="N533" s="19">
        <v>6</v>
      </c>
      <c r="O533" s="19" t="s">
        <v>2741</v>
      </c>
      <c r="P533" s="19" t="s">
        <v>2742</v>
      </c>
      <c r="Q533" s="19" t="s">
        <v>2743</v>
      </c>
      <c r="R533" s="19" t="s">
        <v>1495</v>
      </c>
      <c r="S533" s="19" t="s">
        <v>2744</v>
      </c>
      <c r="U533" s="19" t="s">
        <v>2745</v>
      </c>
      <c r="V533" s="19" t="s">
        <v>2746</v>
      </c>
    </row>
    <row r="534" spans="1:71" s="19" customFormat="1" ht="13" x14ac:dyDescent="0.3">
      <c r="A534" s="19" t="s">
        <v>11798</v>
      </c>
      <c r="B534" s="19" t="s">
        <v>6816</v>
      </c>
      <c r="C534" s="19" t="s">
        <v>5843</v>
      </c>
      <c r="D534" s="21">
        <v>2021</v>
      </c>
      <c r="E534" s="19" t="s">
        <v>5842</v>
      </c>
      <c r="F534" s="19" t="s">
        <v>5846</v>
      </c>
      <c r="G534" s="26" t="s">
        <v>11953</v>
      </c>
      <c r="H534" s="19" t="s">
        <v>5844</v>
      </c>
      <c r="I534" s="19" t="s">
        <v>5845</v>
      </c>
      <c r="L534" s="22">
        <v>44524</v>
      </c>
      <c r="M534" s="19" t="s">
        <v>5847</v>
      </c>
      <c r="O534" s="19" t="s">
        <v>5848</v>
      </c>
    </row>
    <row r="535" spans="1:71" s="19" customFormat="1" ht="13" x14ac:dyDescent="0.3">
      <c r="A535" s="19" t="s">
        <v>11798</v>
      </c>
      <c r="B535" s="19" t="s">
        <v>6816</v>
      </c>
      <c r="C535" s="19" t="s">
        <v>6010</v>
      </c>
      <c r="D535" s="21">
        <v>2020</v>
      </c>
      <c r="E535" s="19" t="s">
        <v>6009</v>
      </c>
      <c r="F535" s="19" t="s">
        <v>6013</v>
      </c>
      <c r="H535" s="19" t="s">
        <v>6011</v>
      </c>
      <c r="I535" s="19" t="s">
        <v>6012</v>
      </c>
      <c r="L535" s="22">
        <v>44137</v>
      </c>
      <c r="M535" s="19" t="s">
        <v>6014</v>
      </c>
      <c r="O535" s="19" t="s">
        <v>6015</v>
      </c>
    </row>
    <row r="536" spans="1:71" s="19" customFormat="1" ht="13" x14ac:dyDescent="0.3">
      <c r="A536" s="19" t="s">
        <v>11798</v>
      </c>
      <c r="B536" s="19" t="s">
        <v>6816</v>
      </c>
      <c r="C536" s="19" t="s">
        <v>5545</v>
      </c>
      <c r="D536" s="21">
        <v>2021</v>
      </c>
      <c r="E536" s="19" t="s">
        <v>5544</v>
      </c>
      <c r="F536" s="19" t="s">
        <v>5547</v>
      </c>
      <c r="G536" s="19" t="s">
        <v>11952</v>
      </c>
      <c r="H536" s="19" t="s">
        <v>5546</v>
      </c>
      <c r="I536" s="19" t="s">
        <v>5039</v>
      </c>
      <c r="L536" s="22">
        <v>44414</v>
      </c>
      <c r="M536" s="19" t="s">
        <v>5548</v>
      </c>
      <c r="O536" s="19" t="s">
        <v>5549</v>
      </c>
    </row>
    <row r="537" spans="1:71" s="19" customFormat="1" ht="13" x14ac:dyDescent="0.3">
      <c r="A537" s="19" t="s">
        <v>11798</v>
      </c>
      <c r="B537" s="19" t="s">
        <v>4086</v>
      </c>
      <c r="C537" s="19" t="s">
        <v>4032</v>
      </c>
      <c r="D537" s="21">
        <v>2022</v>
      </c>
      <c r="E537" s="19" t="s">
        <v>4031</v>
      </c>
      <c r="F537" s="19" t="s">
        <v>2331</v>
      </c>
      <c r="G537" s="19" t="s">
        <v>4035</v>
      </c>
      <c r="H537" s="19" t="str">
        <f>"00472891"</f>
        <v>00472891</v>
      </c>
      <c r="J537" s="19" t="str">
        <f>"20220506"</f>
        <v>20220506</v>
      </c>
      <c r="O537" s="19" t="s">
        <v>4033</v>
      </c>
      <c r="P537" s="19" t="s">
        <v>4034</v>
      </c>
      <c r="Q537" s="19" t="s">
        <v>2108</v>
      </c>
      <c r="R537" s="19" t="s">
        <v>2054</v>
      </c>
      <c r="S537" s="19" t="s">
        <v>2055</v>
      </c>
      <c r="U537" s="19" t="s">
        <v>4035</v>
      </c>
      <c r="V537" s="19" t="s">
        <v>4036</v>
      </c>
    </row>
    <row r="538" spans="1:71" s="19" customFormat="1" ht="13" x14ac:dyDescent="0.3">
      <c r="A538" s="19" t="s">
        <v>11798</v>
      </c>
      <c r="B538" s="19" t="s">
        <v>4116</v>
      </c>
      <c r="C538" s="19" t="s">
        <v>2822</v>
      </c>
      <c r="D538" s="21">
        <v>2022</v>
      </c>
      <c r="E538" s="19" t="s">
        <v>2821</v>
      </c>
      <c r="F538" s="19" t="s">
        <v>2151</v>
      </c>
      <c r="G538" s="19" t="s">
        <v>2825</v>
      </c>
      <c r="H538" s="19" t="str">
        <f>"03630234"</f>
        <v>03630234</v>
      </c>
      <c r="J538" s="19" t="str">
        <f>"20220330"</f>
        <v>20220330</v>
      </c>
      <c r="O538" s="19" t="s">
        <v>2823</v>
      </c>
      <c r="P538" s="19" t="s">
        <v>2824</v>
      </c>
      <c r="Q538" s="19" t="s">
        <v>2053</v>
      </c>
      <c r="R538" s="19" t="s">
        <v>2054</v>
      </c>
      <c r="S538" s="19" t="s">
        <v>2055</v>
      </c>
      <c r="U538" s="19" t="s">
        <v>2825</v>
      </c>
      <c r="V538" s="19" t="s">
        <v>2826</v>
      </c>
    </row>
    <row r="539" spans="1:71" s="19" customFormat="1" ht="13" x14ac:dyDescent="0.3">
      <c r="A539" s="19" t="s">
        <v>11798</v>
      </c>
      <c r="B539" s="19" t="s">
        <v>4116</v>
      </c>
      <c r="C539" s="19" t="s">
        <v>3037</v>
      </c>
      <c r="D539" s="21">
        <v>2021</v>
      </c>
      <c r="E539" s="19" t="s">
        <v>3036</v>
      </c>
      <c r="F539" s="19" t="s">
        <v>2257</v>
      </c>
      <c r="G539" s="19" t="s">
        <v>3041</v>
      </c>
      <c r="H539" s="19" t="str">
        <f>"00219762"</f>
        <v>00219762</v>
      </c>
      <c r="J539" s="19" t="str">
        <f>"20220501"</f>
        <v>20220501</v>
      </c>
      <c r="K539" s="19">
        <v>78</v>
      </c>
      <c r="L539" s="19">
        <v>5</v>
      </c>
      <c r="M539" s="19">
        <v>971</v>
      </c>
      <c r="N539" s="19">
        <v>12</v>
      </c>
      <c r="O539" s="19" t="s">
        <v>3038</v>
      </c>
      <c r="P539" s="19" t="s">
        <v>3039</v>
      </c>
      <c r="Q539" s="19" t="s">
        <v>2260</v>
      </c>
      <c r="R539" s="19" t="s">
        <v>1495</v>
      </c>
      <c r="S539" s="19" t="s">
        <v>3040</v>
      </c>
      <c r="U539" s="19" t="s">
        <v>3041</v>
      </c>
      <c r="V539" s="19" t="s">
        <v>3042</v>
      </c>
    </row>
    <row r="540" spans="1:71" s="19" customFormat="1" ht="13" x14ac:dyDescent="0.3">
      <c r="A540" s="19" t="s">
        <v>11798</v>
      </c>
      <c r="B540" s="19" t="s">
        <v>4015</v>
      </c>
      <c r="C540" s="19" t="s">
        <v>3574</v>
      </c>
      <c r="D540" s="21">
        <v>2021</v>
      </c>
      <c r="E540" s="19" t="s">
        <v>3573</v>
      </c>
      <c r="F540" s="19" t="s">
        <v>592</v>
      </c>
      <c r="G540" s="19" t="s">
        <v>3577</v>
      </c>
      <c r="H540" s="19" t="str">
        <f>"01650327"</f>
        <v>01650327</v>
      </c>
      <c r="J540" s="19" t="str">
        <f>"20210401"</f>
        <v>20210401</v>
      </c>
      <c r="K540" s="19">
        <v>284</v>
      </c>
      <c r="M540" s="19">
        <v>31</v>
      </c>
      <c r="N540" s="19">
        <v>7</v>
      </c>
      <c r="O540" s="19" t="s">
        <v>3575</v>
      </c>
      <c r="P540" s="19" t="s">
        <v>1588</v>
      </c>
      <c r="Q540" s="19" t="s">
        <v>2124</v>
      </c>
      <c r="R540" s="19" t="s">
        <v>1495</v>
      </c>
      <c r="S540" s="19" t="s">
        <v>3576</v>
      </c>
      <c r="U540" s="19" t="s">
        <v>3577</v>
      </c>
      <c r="V540" s="19" t="s">
        <v>3578</v>
      </c>
    </row>
    <row r="541" spans="1:71" s="19" customFormat="1" ht="13" x14ac:dyDescent="0.3">
      <c r="A541" s="19" t="s">
        <v>11798</v>
      </c>
      <c r="B541" s="19" t="s">
        <v>11404</v>
      </c>
      <c r="C541" s="19" t="s">
        <v>9869</v>
      </c>
      <c r="D541" s="21" t="s">
        <v>7891</v>
      </c>
      <c r="E541" s="19" t="s">
        <v>5036</v>
      </c>
      <c r="F541" s="19" t="s">
        <v>9685</v>
      </c>
      <c r="G541" s="19" t="s">
        <v>9870</v>
      </c>
      <c r="V541" s="19" t="s">
        <v>7891</v>
      </c>
      <c r="W541" s="19" t="s">
        <v>9870</v>
      </c>
      <c r="X541" s="19" t="s">
        <v>7891</v>
      </c>
      <c r="Y541" s="19" t="s">
        <v>7891</v>
      </c>
      <c r="Z541" s="19" t="s">
        <v>7891</v>
      </c>
      <c r="AA541" s="19" t="s">
        <v>7891</v>
      </c>
      <c r="AB541" s="19" t="s">
        <v>7891</v>
      </c>
      <c r="AC541" s="19" t="s">
        <v>7891</v>
      </c>
      <c r="AD541" s="19" t="s">
        <v>7891</v>
      </c>
      <c r="AE541" s="19" t="s">
        <v>7891</v>
      </c>
      <c r="AF541" s="19" t="s">
        <v>7891</v>
      </c>
      <c r="AG541" s="19" t="s">
        <v>7891</v>
      </c>
      <c r="AH541" s="19" t="s">
        <v>7891</v>
      </c>
      <c r="AI541" s="19" t="s">
        <v>7891</v>
      </c>
      <c r="AJ541" s="19" t="s">
        <v>7891</v>
      </c>
      <c r="AK541" s="19" t="s">
        <v>7891</v>
      </c>
      <c r="AL541" s="19" t="s">
        <v>7891</v>
      </c>
      <c r="AM541" s="19" t="s">
        <v>7891</v>
      </c>
      <c r="AN541" s="19" t="s">
        <v>7891</v>
      </c>
      <c r="AO541" s="19" t="s">
        <v>7891</v>
      </c>
      <c r="AP541" s="19" t="s">
        <v>9689</v>
      </c>
      <c r="AQ541" s="19" t="s">
        <v>7891</v>
      </c>
      <c r="AR541" s="19" t="s">
        <v>7891</v>
      </c>
      <c r="AS541" s="19" t="s">
        <v>7891</v>
      </c>
      <c r="AT541" s="19" t="s">
        <v>7891</v>
      </c>
      <c r="AU541" s="19" t="s">
        <v>9871</v>
      </c>
      <c r="AV541" s="19">
        <v>2021</v>
      </c>
      <c r="AW541" s="19">
        <v>11</v>
      </c>
      <c r="AX541" s="19">
        <v>1</v>
      </c>
      <c r="AY541" s="19" t="s">
        <v>7891</v>
      </c>
      <c r="AZ541" s="19" t="s">
        <v>7891</v>
      </c>
      <c r="BA541" s="19" t="s">
        <v>7891</v>
      </c>
      <c r="BB541" s="19" t="s">
        <v>7891</v>
      </c>
      <c r="BC541" s="19" t="s">
        <v>7891</v>
      </c>
      <c r="BD541" s="19" t="s">
        <v>7891</v>
      </c>
      <c r="BE541" s="19">
        <v>243</v>
      </c>
      <c r="BF541" s="19" t="s">
        <v>5041</v>
      </c>
      <c r="BG541" s="19" t="s">
        <v>7891</v>
      </c>
      <c r="BH541" s="19" t="s">
        <v>7891</v>
      </c>
      <c r="BI541" s="19" t="s">
        <v>7891</v>
      </c>
      <c r="BJ541" s="19" t="s">
        <v>7891</v>
      </c>
      <c r="BK541" s="19" t="s">
        <v>7891</v>
      </c>
      <c r="BL541" s="19" t="s">
        <v>7891</v>
      </c>
      <c r="BM541" s="19" t="s">
        <v>7891</v>
      </c>
      <c r="BN541" s="19">
        <v>33895787</v>
      </c>
      <c r="BO541" s="19" t="s">
        <v>7891</v>
      </c>
      <c r="BP541" s="19" t="s">
        <v>7891</v>
      </c>
      <c r="BQ541" s="19" t="s">
        <v>7891</v>
      </c>
      <c r="BR541" s="19" t="s">
        <v>7891</v>
      </c>
      <c r="BS541" s="19" t="s">
        <v>9872</v>
      </c>
    </row>
    <row r="542" spans="1:71" s="19" customFormat="1" ht="13" x14ac:dyDescent="0.3">
      <c r="A542" s="19" t="s">
        <v>11798</v>
      </c>
      <c r="B542" s="19" t="s">
        <v>1827</v>
      </c>
      <c r="C542" s="19" t="s">
        <v>1664</v>
      </c>
      <c r="D542" s="20">
        <v>2021</v>
      </c>
      <c r="E542" s="19" t="s">
        <v>1663</v>
      </c>
      <c r="F542" s="19" t="s">
        <v>1208</v>
      </c>
      <c r="G542" s="19" t="s">
        <v>1667</v>
      </c>
      <c r="H542" s="19" t="str">
        <f>"13548506"</f>
        <v>13548506</v>
      </c>
      <c r="J542" s="19" t="str">
        <f>"Jul2021"</f>
        <v>Jul2021</v>
      </c>
      <c r="K542" s="19">
        <v>26</v>
      </c>
      <c r="L542" s="19">
        <v>6</v>
      </c>
      <c r="M542" s="19">
        <v>764</v>
      </c>
      <c r="N542" s="19">
        <v>7</v>
      </c>
      <c r="O542" s="19">
        <v>151189685</v>
      </c>
      <c r="P542" s="19" t="s">
        <v>1665</v>
      </c>
      <c r="Q542" s="19" t="s">
        <v>874</v>
      </c>
      <c r="R542" s="19" t="s">
        <v>442</v>
      </c>
      <c r="S542" s="19" t="s">
        <v>1666</v>
      </c>
      <c r="V542" s="19" t="s">
        <v>1668</v>
      </c>
    </row>
    <row r="543" spans="1:71" s="19" customFormat="1" ht="13" x14ac:dyDescent="0.3">
      <c r="A543" s="19" t="s">
        <v>11798</v>
      </c>
      <c r="B543" s="19" t="s">
        <v>6816</v>
      </c>
      <c r="C543" s="19" t="s">
        <v>6284</v>
      </c>
      <c r="D543" s="21">
        <v>2022</v>
      </c>
      <c r="E543" s="19" t="s">
        <v>6283</v>
      </c>
      <c r="F543" s="19" t="s">
        <v>6287</v>
      </c>
      <c r="H543" s="19" t="s">
        <v>6285</v>
      </c>
      <c r="I543" s="19" t="s">
        <v>6286</v>
      </c>
      <c r="L543" s="22">
        <v>44656</v>
      </c>
      <c r="O543" s="19" t="s">
        <v>6288</v>
      </c>
    </row>
    <row r="544" spans="1:71" s="19" customFormat="1" ht="13" x14ac:dyDescent="0.3">
      <c r="A544" s="19" t="s">
        <v>11798</v>
      </c>
      <c r="B544" s="19" t="s">
        <v>6816</v>
      </c>
      <c r="C544" s="19" t="s">
        <v>5850</v>
      </c>
      <c r="D544" s="21">
        <v>2020</v>
      </c>
      <c r="E544" s="19" t="s">
        <v>5849</v>
      </c>
      <c r="F544" s="19" t="s">
        <v>4137</v>
      </c>
      <c r="H544" s="19" t="s">
        <v>5851</v>
      </c>
      <c r="I544" s="19" t="s">
        <v>5852</v>
      </c>
      <c r="L544" s="22">
        <v>44184</v>
      </c>
      <c r="M544" s="19" t="s">
        <v>5853</v>
      </c>
      <c r="O544" s="19" t="s">
        <v>5854</v>
      </c>
    </row>
    <row r="545" spans="1:71" s="19" customFormat="1" ht="13" x14ac:dyDescent="0.3">
      <c r="A545" s="19" t="s">
        <v>11798</v>
      </c>
      <c r="B545" s="19" t="s">
        <v>11404</v>
      </c>
      <c r="C545" s="19" t="s">
        <v>9605</v>
      </c>
      <c r="D545" s="21" t="s">
        <v>7891</v>
      </c>
      <c r="E545" s="19" t="s">
        <v>9606</v>
      </c>
      <c r="F545" s="19" t="s">
        <v>9607</v>
      </c>
      <c r="G545" s="26" t="s">
        <v>12024</v>
      </c>
      <c r="V545" s="19" t="s">
        <v>7891</v>
      </c>
      <c r="W545" s="19" t="s">
        <v>9608</v>
      </c>
      <c r="X545" s="19" t="s">
        <v>7891</v>
      </c>
      <c r="Y545" s="19" t="s">
        <v>7891</v>
      </c>
      <c r="Z545" s="19" t="s">
        <v>7891</v>
      </c>
      <c r="AA545" s="19" t="s">
        <v>7891</v>
      </c>
      <c r="AB545" s="19" t="s">
        <v>7891</v>
      </c>
      <c r="AC545" s="19" t="s">
        <v>9609</v>
      </c>
      <c r="AD545" s="19" t="s">
        <v>7891</v>
      </c>
      <c r="AE545" s="19" t="s">
        <v>7891</v>
      </c>
      <c r="AF545" s="19" t="s">
        <v>7891</v>
      </c>
      <c r="AG545" s="19" t="s">
        <v>7891</v>
      </c>
      <c r="AH545" s="19" t="s">
        <v>7891</v>
      </c>
      <c r="AI545" s="19" t="s">
        <v>7891</v>
      </c>
      <c r="AJ545" s="19" t="s">
        <v>7891</v>
      </c>
      <c r="AK545" s="19" t="s">
        <v>7891</v>
      </c>
      <c r="AL545" s="19" t="s">
        <v>7891</v>
      </c>
      <c r="AM545" s="19" t="s">
        <v>7891</v>
      </c>
      <c r="AN545" s="19" t="s">
        <v>7891</v>
      </c>
      <c r="AO545" s="19" t="s">
        <v>7891</v>
      </c>
      <c r="AP545" s="19" t="s">
        <v>9610</v>
      </c>
      <c r="AQ545" s="19" t="s">
        <v>7891</v>
      </c>
      <c r="AR545" s="19" t="s">
        <v>7891</v>
      </c>
      <c r="AS545" s="19" t="s">
        <v>7891</v>
      </c>
      <c r="AT545" s="19" t="s">
        <v>7891</v>
      </c>
      <c r="AU545" s="19" t="s">
        <v>9611</v>
      </c>
      <c r="AV545" s="19">
        <v>2021</v>
      </c>
      <c r="AW545" s="19">
        <v>8</v>
      </c>
      <c r="AX545" s="19" t="s">
        <v>7891</v>
      </c>
      <c r="AY545" s="19" t="s">
        <v>7891</v>
      </c>
      <c r="AZ545" s="19" t="s">
        <v>7891</v>
      </c>
      <c r="BA545" s="19" t="s">
        <v>7891</v>
      </c>
      <c r="BB545" s="19" t="s">
        <v>7891</v>
      </c>
      <c r="BC545" s="19" t="s">
        <v>7891</v>
      </c>
      <c r="BD545" s="19" t="s">
        <v>7891</v>
      </c>
      <c r="BE545" s="19" t="s">
        <v>9612</v>
      </c>
      <c r="BF545" s="19" t="s">
        <v>9613</v>
      </c>
      <c r="BG545" s="19" t="s">
        <v>7891</v>
      </c>
      <c r="BH545" s="19" t="s">
        <v>7891</v>
      </c>
      <c r="BI545" s="19" t="s">
        <v>7891</v>
      </c>
      <c r="BJ545" s="19" t="s">
        <v>7891</v>
      </c>
      <c r="BK545" s="19" t="s">
        <v>7891</v>
      </c>
      <c r="BL545" s="19" t="s">
        <v>7891</v>
      </c>
      <c r="BM545" s="19" t="s">
        <v>7891</v>
      </c>
      <c r="BN545" s="19">
        <v>34249369</v>
      </c>
      <c r="BO545" s="19" t="s">
        <v>7891</v>
      </c>
      <c r="BP545" s="19" t="s">
        <v>7891</v>
      </c>
      <c r="BQ545" s="19" t="s">
        <v>7891</v>
      </c>
      <c r="BR545" s="19" t="s">
        <v>7891</v>
      </c>
      <c r="BS545" s="19" t="s">
        <v>9614</v>
      </c>
    </row>
    <row r="546" spans="1:71" s="19" customFormat="1" ht="13" x14ac:dyDescent="0.3">
      <c r="A546" s="19" t="s">
        <v>11798</v>
      </c>
      <c r="B546" s="19" t="s">
        <v>1827</v>
      </c>
      <c r="C546" s="19" t="s">
        <v>1009</v>
      </c>
      <c r="D546" s="20" t="str">
        <f>"2020"</f>
        <v>2020</v>
      </c>
      <c r="E546" s="19" t="s">
        <v>1008</v>
      </c>
      <c r="F546" s="19" t="s">
        <v>1010</v>
      </c>
      <c r="H546" s="19" t="str">
        <f>"02734117"</f>
        <v>02734117</v>
      </c>
      <c r="J546" s="19" t="str">
        <f>"Dec2020"</f>
        <v>Dec2020</v>
      </c>
      <c r="K546" s="19">
        <v>30</v>
      </c>
      <c r="L546" s="19">
        <v>1</v>
      </c>
      <c r="M546" s="19">
        <v>11</v>
      </c>
      <c r="N546" s="19">
        <v>1</v>
      </c>
      <c r="O546" s="19">
        <v>147878689</v>
      </c>
      <c r="Q546" s="19" t="s">
        <v>1011</v>
      </c>
      <c r="R546" s="19" t="s">
        <v>467</v>
      </c>
      <c r="S546" s="19" t="s">
        <v>1012</v>
      </c>
      <c r="V546" s="19" t="s">
        <v>1013</v>
      </c>
    </row>
    <row r="547" spans="1:71" s="19" customFormat="1" ht="13" x14ac:dyDescent="0.3">
      <c r="A547" s="19" t="s">
        <v>11798</v>
      </c>
      <c r="B547" s="19" t="s">
        <v>1827</v>
      </c>
      <c r="C547" s="19" t="s">
        <v>1723</v>
      </c>
      <c r="D547" s="20" t="str">
        <f>"2021"</f>
        <v>2021</v>
      </c>
      <c r="E547" s="19" t="s">
        <v>1722</v>
      </c>
      <c r="F547" s="19" t="s">
        <v>1724</v>
      </c>
      <c r="G547" s="19" t="s">
        <v>1727</v>
      </c>
      <c r="H547" s="19" t="str">
        <f>"00071188"</f>
        <v>00071188</v>
      </c>
      <c r="J547" s="19" t="str">
        <f>"Apr2021"</f>
        <v>Apr2021</v>
      </c>
      <c r="K547" s="19">
        <v>178</v>
      </c>
      <c r="L547" s="19">
        <v>7</v>
      </c>
      <c r="M547" s="19">
        <v>1495</v>
      </c>
      <c r="N547" s="19">
        <v>12</v>
      </c>
      <c r="O547" s="19">
        <v>149131357</v>
      </c>
      <c r="P547" s="19" t="s">
        <v>1725</v>
      </c>
      <c r="Q547" s="19" t="s">
        <v>731</v>
      </c>
      <c r="R547" s="19" t="s">
        <v>498</v>
      </c>
      <c r="S547" s="19" t="s">
        <v>1726</v>
      </c>
      <c r="V547" s="19" t="s">
        <v>1728</v>
      </c>
    </row>
    <row r="548" spans="1:71" s="19" customFormat="1" ht="13" x14ac:dyDescent="0.3">
      <c r="A548" s="19" t="s">
        <v>11798</v>
      </c>
      <c r="B548" s="19" t="s">
        <v>11408</v>
      </c>
      <c r="C548" s="19" t="s">
        <v>10910</v>
      </c>
      <c r="D548" s="21" t="s">
        <v>7891</v>
      </c>
      <c r="E548" s="19" t="s">
        <v>5773</v>
      </c>
      <c r="F548" s="19" t="s">
        <v>10911</v>
      </c>
      <c r="V548" s="19" t="s">
        <v>7891</v>
      </c>
      <c r="W548" s="19" t="s">
        <v>10912</v>
      </c>
      <c r="X548" s="19" t="s">
        <v>7891</v>
      </c>
      <c r="Y548" s="19" t="s">
        <v>7891</v>
      </c>
      <c r="Z548" s="19" t="s">
        <v>7891</v>
      </c>
      <c r="AA548" s="19" t="s">
        <v>7891</v>
      </c>
      <c r="AB548" s="19" t="s">
        <v>7891</v>
      </c>
      <c r="AC548" s="19" t="s">
        <v>7891</v>
      </c>
      <c r="AD548" s="19" t="s">
        <v>7891</v>
      </c>
      <c r="AE548" s="19" t="s">
        <v>7891</v>
      </c>
      <c r="AF548" s="19" t="s">
        <v>7891</v>
      </c>
      <c r="AG548" s="19" t="s">
        <v>7891</v>
      </c>
      <c r="AH548" s="19" t="s">
        <v>7891</v>
      </c>
      <c r="AI548" s="19" t="s">
        <v>7891</v>
      </c>
      <c r="AJ548" s="19" t="s">
        <v>7891</v>
      </c>
      <c r="AK548" s="19" t="s">
        <v>7891</v>
      </c>
      <c r="AL548" s="19" t="s">
        <v>7891</v>
      </c>
      <c r="AM548" s="19" t="s">
        <v>7891</v>
      </c>
      <c r="AN548" s="19" t="s">
        <v>7891</v>
      </c>
      <c r="AO548" s="19" t="s">
        <v>7891</v>
      </c>
      <c r="AP548" s="19" t="s">
        <v>10913</v>
      </c>
      <c r="AQ548" s="19" t="s">
        <v>10914</v>
      </c>
      <c r="AR548" s="19" t="s">
        <v>7891</v>
      </c>
      <c r="AS548" s="19" t="s">
        <v>7891</v>
      </c>
      <c r="AT548" s="19" t="s">
        <v>7891</v>
      </c>
      <c r="AU548" s="19" t="s">
        <v>7924</v>
      </c>
      <c r="AV548" s="19">
        <v>2020</v>
      </c>
      <c r="AW548" s="19">
        <v>96</v>
      </c>
      <c r="AX548" s="19">
        <v>1142</v>
      </c>
      <c r="AY548" s="19" t="s">
        <v>7891</v>
      </c>
      <c r="AZ548" s="19" t="s">
        <v>7891</v>
      </c>
      <c r="BA548" s="19" t="s">
        <v>7891</v>
      </c>
      <c r="BB548" s="19" t="s">
        <v>7891</v>
      </c>
      <c r="BC548" s="19">
        <v>747</v>
      </c>
      <c r="BD548" s="19">
        <v>752</v>
      </c>
      <c r="BE548" s="19" t="s">
        <v>7891</v>
      </c>
      <c r="BF548" s="19" t="s">
        <v>5779</v>
      </c>
      <c r="BG548" s="19" t="s">
        <v>7891</v>
      </c>
      <c r="BH548" s="19" t="s">
        <v>7891</v>
      </c>
      <c r="BI548" s="19" t="s">
        <v>7891</v>
      </c>
      <c r="BJ548" s="19" t="s">
        <v>7891</v>
      </c>
      <c r="BK548" s="19" t="s">
        <v>7891</v>
      </c>
      <c r="BL548" s="19" t="s">
        <v>7891</v>
      </c>
      <c r="BM548" s="19" t="s">
        <v>7891</v>
      </c>
      <c r="BN548" s="19">
        <v>32015186</v>
      </c>
      <c r="BO548" s="19" t="s">
        <v>7891</v>
      </c>
      <c r="BP548" s="19" t="s">
        <v>7891</v>
      </c>
      <c r="BQ548" s="19" t="s">
        <v>7891</v>
      </c>
      <c r="BR548" s="19" t="s">
        <v>7891</v>
      </c>
      <c r="BS548" s="19" t="s">
        <v>10915</v>
      </c>
    </row>
    <row r="549" spans="1:71" s="19" customFormat="1" ht="13" x14ac:dyDescent="0.3">
      <c r="A549" s="19" t="s">
        <v>11798</v>
      </c>
      <c r="B549" s="19" t="s">
        <v>11404</v>
      </c>
      <c r="C549" s="19" t="s">
        <v>11363</v>
      </c>
      <c r="D549" s="21" t="s">
        <v>7891</v>
      </c>
      <c r="E549" s="19" t="s">
        <v>11364</v>
      </c>
      <c r="F549" s="19" t="s">
        <v>11365</v>
      </c>
      <c r="V549" s="19" t="s">
        <v>7891</v>
      </c>
      <c r="W549" s="19" t="s">
        <v>11366</v>
      </c>
      <c r="X549" s="19" t="s">
        <v>7891</v>
      </c>
      <c r="Y549" s="19" t="s">
        <v>7891</v>
      </c>
      <c r="Z549" s="19" t="s">
        <v>7891</v>
      </c>
      <c r="AA549" s="19" t="s">
        <v>7891</v>
      </c>
      <c r="AB549" s="19" t="s">
        <v>7891</v>
      </c>
      <c r="AC549" s="19" t="s">
        <v>7891</v>
      </c>
      <c r="AD549" s="19" t="s">
        <v>7891</v>
      </c>
      <c r="AE549" s="19" t="s">
        <v>7891</v>
      </c>
      <c r="AF549" s="19" t="s">
        <v>7891</v>
      </c>
      <c r="AG549" s="19" t="s">
        <v>7891</v>
      </c>
      <c r="AH549" s="19" t="s">
        <v>7891</v>
      </c>
      <c r="AI549" s="19" t="s">
        <v>7891</v>
      </c>
      <c r="AJ549" s="19" t="s">
        <v>7891</v>
      </c>
      <c r="AK549" s="19" t="s">
        <v>7891</v>
      </c>
      <c r="AL549" s="19" t="s">
        <v>7891</v>
      </c>
      <c r="AM549" s="19" t="s">
        <v>7891</v>
      </c>
      <c r="AN549" s="19" t="s">
        <v>7891</v>
      </c>
      <c r="AO549" s="19" t="s">
        <v>7891</v>
      </c>
      <c r="AP549" s="19" t="s">
        <v>11367</v>
      </c>
      <c r="AQ549" s="19" t="s">
        <v>7891</v>
      </c>
      <c r="AR549" s="19" t="s">
        <v>11368</v>
      </c>
      <c r="AS549" s="19" t="s">
        <v>7891</v>
      </c>
      <c r="AT549" s="19" t="s">
        <v>7891</v>
      </c>
      <c r="AU549" s="19" t="s">
        <v>7891</v>
      </c>
      <c r="AV549" s="19">
        <v>2020</v>
      </c>
      <c r="AW549" s="19" t="s">
        <v>7891</v>
      </c>
      <c r="AX549" s="19" t="s">
        <v>7891</v>
      </c>
      <c r="AY549" s="19" t="s">
        <v>7891</v>
      </c>
      <c r="AZ549" s="19" t="s">
        <v>7891</v>
      </c>
      <c r="BA549" s="19" t="s">
        <v>7891</v>
      </c>
      <c r="BB549" s="19" t="s">
        <v>7891</v>
      </c>
      <c r="BC549" s="19">
        <v>1511</v>
      </c>
      <c r="BD549" s="19">
        <v>1518</v>
      </c>
      <c r="BE549" s="19" t="s">
        <v>7891</v>
      </c>
      <c r="BF549" s="19" t="s">
        <v>11369</v>
      </c>
      <c r="BG549" s="19" t="s">
        <v>7891</v>
      </c>
      <c r="BH549" s="19" t="s">
        <v>7891</v>
      </c>
      <c r="BI549" s="19" t="s">
        <v>7891</v>
      </c>
      <c r="BJ549" s="19" t="s">
        <v>7891</v>
      </c>
      <c r="BK549" s="19" t="s">
        <v>7891</v>
      </c>
      <c r="BL549" s="19" t="s">
        <v>7891</v>
      </c>
      <c r="BM549" s="19" t="s">
        <v>7891</v>
      </c>
      <c r="BN549" s="19" t="s">
        <v>7891</v>
      </c>
      <c r="BO549" s="19" t="s">
        <v>7891</v>
      </c>
      <c r="BP549" s="19" t="s">
        <v>7891</v>
      </c>
      <c r="BQ549" s="19" t="s">
        <v>7891</v>
      </c>
      <c r="BR549" s="19" t="s">
        <v>7891</v>
      </c>
      <c r="BS549" s="19" t="s">
        <v>11370</v>
      </c>
    </row>
    <row r="550" spans="1:71" s="19" customFormat="1" ht="13" x14ac:dyDescent="0.3">
      <c r="A550" s="19" t="s">
        <v>11798</v>
      </c>
      <c r="B550" s="19" t="s">
        <v>6816</v>
      </c>
      <c r="C550" s="19" t="s">
        <v>4855</v>
      </c>
      <c r="D550" s="21">
        <v>2021</v>
      </c>
      <c r="E550" s="19" t="s">
        <v>4854</v>
      </c>
      <c r="F550" s="19" t="s">
        <v>4858</v>
      </c>
      <c r="G550" s="26" t="s">
        <v>12025</v>
      </c>
      <c r="H550" s="19" t="s">
        <v>4856</v>
      </c>
      <c r="I550" s="19" t="s">
        <v>4857</v>
      </c>
      <c r="L550" s="22">
        <v>44228</v>
      </c>
      <c r="O550" s="19" t="s">
        <v>4859</v>
      </c>
    </row>
    <row r="551" spans="1:71" s="19" customFormat="1" ht="13" x14ac:dyDescent="0.3">
      <c r="A551" s="19" t="s">
        <v>11798</v>
      </c>
      <c r="B551" s="19" t="s">
        <v>6816</v>
      </c>
      <c r="C551" s="19" t="s">
        <v>5948</v>
      </c>
      <c r="D551" s="21">
        <v>2020</v>
      </c>
      <c r="E551" s="19" t="s">
        <v>5947</v>
      </c>
      <c r="F551" s="19" t="s">
        <v>5950</v>
      </c>
      <c r="H551" s="19" t="s">
        <v>5949</v>
      </c>
      <c r="I551" s="19" t="s">
        <v>4857</v>
      </c>
      <c r="L551" s="22">
        <v>44009</v>
      </c>
      <c r="O551" s="19" t="s">
        <v>5951</v>
      </c>
    </row>
    <row r="552" spans="1:71" s="19" customFormat="1" ht="13" x14ac:dyDescent="0.3">
      <c r="A552" s="19" t="s">
        <v>11798</v>
      </c>
      <c r="B552" s="19" t="s">
        <v>3856</v>
      </c>
      <c r="C552" s="19" t="s">
        <v>2601</v>
      </c>
      <c r="D552" s="21">
        <v>2020</v>
      </c>
      <c r="E552" s="19" t="s">
        <v>2600</v>
      </c>
      <c r="F552" s="19" t="s">
        <v>2602</v>
      </c>
      <c r="G552" s="19" t="s">
        <v>2606</v>
      </c>
      <c r="H552" s="19" t="str">
        <f>"03034259"</f>
        <v>03034259</v>
      </c>
      <c r="J552" s="19" t="str">
        <f>"20201101"</f>
        <v>20201101</v>
      </c>
      <c r="K552" s="19">
        <v>47</v>
      </c>
      <c r="L552" s="19">
        <v>8</v>
      </c>
      <c r="M552" s="19">
        <v>433</v>
      </c>
      <c r="N552" s="19">
        <v>7</v>
      </c>
      <c r="O552" s="19" t="s">
        <v>2603</v>
      </c>
      <c r="Q552" s="19" t="s">
        <v>2604</v>
      </c>
      <c r="R552" s="19" t="s">
        <v>1495</v>
      </c>
      <c r="S552" s="19" t="s">
        <v>2605</v>
      </c>
      <c r="U552" s="19" t="s">
        <v>2606</v>
      </c>
      <c r="V552" s="19" t="s">
        <v>2607</v>
      </c>
    </row>
    <row r="553" spans="1:71" s="19" customFormat="1" ht="13" x14ac:dyDescent="0.3">
      <c r="A553" s="19" t="s">
        <v>11798</v>
      </c>
      <c r="B553" s="19" t="s">
        <v>7323</v>
      </c>
      <c r="C553" s="19" t="s">
        <v>7317</v>
      </c>
      <c r="D553" s="21">
        <v>2021</v>
      </c>
      <c r="E553" s="19" t="s">
        <v>7318</v>
      </c>
      <c r="F553" s="19" t="s">
        <v>7319</v>
      </c>
      <c r="G553" s="26" t="s">
        <v>12026</v>
      </c>
      <c r="H553" s="19">
        <v>30</v>
      </c>
      <c r="I553" s="19">
        <v>3</v>
      </c>
      <c r="K553" s="19">
        <v>308</v>
      </c>
      <c r="L553" s="19">
        <v>314</v>
      </c>
      <c r="N553" s="19">
        <v>2</v>
      </c>
      <c r="O553" s="19" t="s">
        <v>7320</v>
      </c>
      <c r="P553" s="19" t="s">
        <v>7321</v>
      </c>
      <c r="Q553" s="19" t="s">
        <v>467</v>
      </c>
      <c r="R553" s="19" t="s">
        <v>7218</v>
      </c>
      <c r="T553" s="19" t="s">
        <v>7219</v>
      </c>
      <c r="U553" s="19" t="s">
        <v>7322</v>
      </c>
    </row>
    <row r="554" spans="1:71" s="19" customFormat="1" ht="13" x14ac:dyDescent="0.3">
      <c r="A554" s="19" t="s">
        <v>11797</v>
      </c>
      <c r="B554" s="19" t="s">
        <v>3857</v>
      </c>
      <c r="C554" s="19" t="s">
        <v>2880</v>
      </c>
      <c r="D554" s="21">
        <v>2021</v>
      </c>
      <c r="E554" s="19" t="s">
        <v>2879</v>
      </c>
      <c r="F554" s="19" t="s">
        <v>2881</v>
      </c>
      <c r="G554" s="19" t="s">
        <v>2885</v>
      </c>
      <c r="H554" s="19" t="str">
        <f>"01651781"</f>
        <v>01651781</v>
      </c>
      <c r="J554" s="19" t="str">
        <f>"20210901"</f>
        <v>20210901</v>
      </c>
      <c r="K554" s="19">
        <v>303</v>
      </c>
      <c r="O554" s="19" t="s">
        <v>2882</v>
      </c>
      <c r="P554" s="19" t="s">
        <v>2883</v>
      </c>
      <c r="Q554" s="19" t="s">
        <v>2124</v>
      </c>
      <c r="R554" s="19" t="s">
        <v>1495</v>
      </c>
      <c r="S554" s="19" t="s">
        <v>2884</v>
      </c>
      <c r="U554" s="19" t="s">
        <v>2885</v>
      </c>
      <c r="V554" s="19" t="s">
        <v>2886</v>
      </c>
    </row>
    <row r="555" spans="1:71" s="19" customFormat="1" ht="13" x14ac:dyDescent="0.3">
      <c r="A555" s="19" t="s">
        <v>11798</v>
      </c>
      <c r="B555" s="19" t="s">
        <v>6816</v>
      </c>
      <c r="C555" s="19" t="s">
        <v>5653</v>
      </c>
      <c r="D555" s="21">
        <v>2020</v>
      </c>
      <c r="E555" s="19" t="s">
        <v>5652</v>
      </c>
      <c r="F555" s="19" t="s">
        <v>5656</v>
      </c>
      <c r="H555" s="19" t="s">
        <v>5654</v>
      </c>
      <c r="I555" s="19" t="s">
        <v>5655</v>
      </c>
      <c r="L555" s="22">
        <v>44030</v>
      </c>
      <c r="M555" s="19" t="s">
        <v>5657</v>
      </c>
      <c r="O555" s="19" t="s">
        <v>5658</v>
      </c>
    </row>
    <row r="556" spans="1:71" s="19" customFormat="1" ht="13" x14ac:dyDescent="0.3">
      <c r="A556" s="19" t="s">
        <v>11798</v>
      </c>
      <c r="B556" s="19" t="s">
        <v>6816</v>
      </c>
      <c r="C556" s="19" t="s">
        <v>5565</v>
      </c>
      <c r="D556" s="21">
        <v>2022</v>
      </c>
      <c r="E556" s="19" t="s">
        <v>6783</v>
      </c>
      <c r="F556" s="19" t="s">
        <v>4335</v>
      </c>
      <c r="G556" s="19" t="s">
        <v>12027</v>
      </c>
      <c r="H556" s="19" t="s">
        <v>6784</v>
      </c>
      <c r="I556" s="19" t="s">
        <v>5567</v>
      </c>
      <c r="L556" s="22">
        <v>44712</v>
      </c>
      <c r="O556" s="19" t="s">
        <v>6785</v>
      </c>
    </row>
    <row r="557" spans="1:71" s="19" customFormat="1" ht="13" x14ac:dyDescent="0.3">
      <c r="A557" s="19" t="s">
        <v>11798</v>
      </c>
      <c r="B557" s="19" t="s">
        <v>1970</v>
      </c>
      <c r="C557" s="19" t="s">
        <v>835</v>
      </c>
      <c r="D557" s="20" t="str">
        <f>"2021"</f>
        <v>2021</v>
      </c>
      <c r="E557" s="19" t="s">
        <v>834</v>
      </c>
      <c r="F557" s="19" t="s">
        <v>836</v>
      </c>
      <c r="G557" s="26" t="s">
        <v>12028</v>
      </c>
      <c r="H557" s="19" t="str">
        <f>"09337954"</f>
        <v>09337954</v>
      </c>
      <c r="J557" s="19" t="str">
        <f>"2021"</f>
        <v>2021</v>
      </c>
      <c r="K557" s="19">
        <v>56</v>
      </c>
      <c r="L557" s="19">
        <v>1</v>
      </c>
      <c r="M557" s="19">
        <v>153</v>
      </c>
      <c r="N557" s="19">
        <v>12</v>
      </c>
      <c r="O557" s="19">
        <v>148405122</v>
      </c>
      <c r="P557" s="19" t="s">
        <v>837</v>
      </c>
      <c r="Q557" s="19" t="s">
        <v>691</v>
      </c>
      <c r="R557" s="19" t="s">
        <v>467</v>
      </c>
      <c r="V557" s="19" t="s">
        <v>838</v>
      </c>
    </row>
    <row r="558" spans="1:71" s="19" customFormat="1" ht="13" x14ac:dyDescent="0.3">
      <c r="A558" s="19" t="s">
        <v>11798</v>
      </c>
      <c r="B558" s="19" t="s">
        <v>7505</v>
      </c>
      <c r="C558" s="19" t="s">
        <v>7338</v>
      </c>
      <c r="D558" s="21">
        <v>2022</v>
      </c>
      <c r="E558" s="19" t="s">
        <v>7339</v>
      </c>
      <c r="F558" s="19" t="s">
        <v>7340</v>
      </c>
      <c r="H558" s="19">
        <v>119</v>
      </c>
      <c r="I558" s="19">
        <v>19</v>
      </c>
      <c r="O558" s="19" t="s">
        <v>6948</v>
      </c>
      <c r="P558" s="19" t="s">
        <v>7341</v>
      </c>
      <c r="Q558" s="19" t="s">
        <v>467</v>
      </c>
      <c r="R558" s="19" t="s">
        <v>7218</v>
      </c>
      <c r="T558" s="19" t="s">
        <v>7219</v>
      </c>
      <c r="U558" s="19" t="s">
        <v>7342</v>
      </c>
    </row>
    <row r="559" spans="1:71" s="19" customFormat="1" ht="13" x14ac:dyDescent="0.3">
      <c r="A559" s="19" t="s">
        <v>11798</v>
      </c>
      <c r="B559" s="19" t="s">
        <v>11404</v>
      </c>
      <c r="C559" s="19" t="s">
        <v>11209</v>
      </c>
      <c r="D559" s="21" t="s">
        <v>7891</v>
      </c>
      <c r="E559" s="19" t="s">
        <v>11210</v>
      </c>
      <c r="F559" s="19" t="s">
        <v>11211</v>
      </c>
      <c r="V559" s="19" t="s">
        <v>7891</v>
      </c>
      <c r="W559" s="19" t="s">
        <v>7891</v>
      </c>
      <c r="X559" s="19" t="s">
        <v>7891</v>
      </c>
      <c r="Y559" s="19" t="s">
        <v>7891</v>
      </c>
      <c r="Z559" s="19" t="s">
        <v>7891</v>
      </c>
      <c r="AA559" s="19" t="s">
        <v>7891</v>
      </c>
      <c r="AB559" s="19" t="s">
        <v>11212</v>
      </c>
      <c r="AC559" s="19" t="s">
        <v>11213</v>
      </c>
      <c r="AD559" s="19" t="s">
        <v>7891</v>
      </c>
      <c r="AE559" s="19" t="s">
        <v>7891</v>
      </c>
      <c r="AF559" s="19" t="s">
        <v>7891</v>
      </c>
      <c r="AG559" s="19" t="s">
        <v>7891</v>
      </c>
      <c r="AH559" s="19" t="s">
        <v>7891</v>
      </c>
      <c r="AI559" s="19" t="s">
        <v>7891</v>
      </c>
      <c r="AJ559" s="19" t="s">
        <v>7891</v>
      </c>
      <c r="AK559" s="19" t="s">
        <v>7891</v>
      </c>
      <c r="AL559" s="19" t="s">
        <v>7891</v>
      </c>
      <c r="AM559" s="19" t="s">
        <v>7891</v>
      </c>
      <c r="AN559" s="19" t="s">
        <v>7891</v>
      </c>
      <c r="AO559" s="19" t="s">
        <v>7891</v>
      </c>
      <c r="AP559" s="19" t="s">
        <v>11214</v>
      </c>
      <c r="AQ559" s="19" t="s">
        <v>11215</v>
      </c>
      <c r="AR559" s="19" t="s">
        <v>7891</v>
      </c>
      <c r="AS559" s="19" t="s">
        <v>7891</v>
      </c>
      <c r="AT559" s="19" t="s">
        <v>7891</v>
      </c>
      <c r="AU559" s="19" t="s">
        <v>9244</v>
      </c>
      <c r="AV559" s="19">
        <v>2020</v>
      </c>
      <c r="AW559" s="19">
        <v>104</v>
      </c>
      <c r="AX559" s="19">
        <v>5</v>
      </c>
      <c r="AY559" s="19" t="s">
        <v>7891</v>
      </c>
      <c r="AZ559" s="19" t="s">
        <v>7891</v>
      </c>
      <c r="BA559" s="19" t="s">
        <v>7891</v>
      </c>
      <c r="BB559" s="19" t="s">
        <v>7891</v>
      </c>
      <c r="BC559" s="19">
        <v>843</v>
      </c>
      <c r="BD559" s="19">
        <v>854</v>
      </c>
      <c r="BE559" s="19" t="s">
        <v>7891</v>
      </c>
      <c r="BF559" s="19" t="s">
        <v>11216</v>
      </c>
      <c r="BG559" s="19" t="s">
        <v>7891</v>
      </c>
      <c r="BH559" s="19" t="s">
        <v>7891</v>
      </c>
      <c r="BI559" s="19" t="s">
        <v>7891</v>
      </c>
      <c r="BJ559" s="19" t="s">
        <v>7891</v>
      </c>
      <c r="BK559" s="19" t="s">
        <v>7891</v>
      </c>
      <c r="BL559" s="19" t="s">
        <v>7891</v>
      </c>
      <c r="BM559" s="19" t="s">
        <v>7891</v>
      </c>
      <c r="BN559" s="19">
        <v>32773049</v>
      </c>
      <c r="BO559" s="19" t="s">
        <v>7891</v>
      </c>
      <c r="BP559" s="19" t="s">
        <v>7891</v>
      </c>
      <c r="BQ559" s="19" t="s">
        <v>7891</v>
      </c>
      <c r="BR559" s="19" t="s">
        <v>7891</v>
      </c>
      <c r="BS559" s="19" t="s">
        <v>11217</v>
      </c>
    </row>
    <row r="560" spans="1:71" s="19" customFormat="1" ht="13" x14ac:dyDescent="0.3">
      <c r="A560" s="19" t="s">
        <v>11798</v>
      </c>
      <c r="B560" s="19" t="s">
        <v>6816</v>
      </c>
      <c r="C560" s="19" t="s">
        <v>6418</v>
      </c>
      <c r="D560" s="21">
        <v>2022</v>
      </c>
      <c r="E560" s="19" t="s">
        <v>6417</v>
      </c>
      <c r="F560" s="19" t="s">
        <v>6421</v>
      </c>
      <c r="H560" s="19" t="s">
        <v>6419</v>
      </c>
      <c r="I560" s="19" t="s">
        <v>6420</v>
      </c>
      <c r="L560" s="22">
        <v>44682</v>
      </c>
      <c r="M560" s="19" t="s">
        <v>6422</v>
      </c>
      <c r="O560" s="19" t="s">
        <v>6423</v>
      </c>
    </row>
    <row r="561" spans="1:71" s="19" customFormat="1" ht="13" x14ac:dyDescent="0.3">
      <c r="A561" s="19" t="s">
        <v>11798</v>
      </c>
      <c r="B561" s="19" t="s">
        <v>6816</v>
      </c>
      <c r="C561" s="19" t="s">
        <v>6691</v>
      </c>
      <c r="D561" s="21">
        <v>2022</v>
      </c>
      <c r="E561" s="19" t="s">
        <v>6690</v>
      </c>
      <c r="F561" s="19" t="s">
        <v>6693</v>
      </c>
      <c r="G561" s="26" t="s">
        <v>12029</v>
      </c>
      <c r="H561" s="19" t="s">
        <v>6692</v>
      </c>
      <c r="I561" s="19" t="s">
        <v>6642</v>
      </c>
      <c r="L561" s="22">
        <v>44681</v>
      </c>
      <c r="O561" s="19" t="s">
        <v>6694</v>
      </c>
    </row>
    <row r="562" spans="1:71" s="19" customFormat="1" ht="13" x14ac:dyDescent="0.3">
      <c r="A562" s="19" t="s">
        <v>11798</v>
      </c>
      <c r="B562" s="19" t="s">
        <v>6816</v>
      </c>
      <c r="C562" s="19" t="s">
        <v>6640</v>
      </c>
      <c r="D562" s="21">
        <v>2022</v>
      </c>
      <c r="E562" s="19" t="s">
        <v>6639</v>
      </c>
      <c r="F562" s="19" t="s">
        <v>4626</v>
      </c>
      <c r="G562" s="26" t="s">
        <v>12030</v>
      </c>
      <c r="H562" s="19" t="s">
        <v>6641</v>
      </c>
      <c r="I562" s="19" t="s">
        <v>6642</v>
      </c>
      <c r="L562" s="22">
        <v>44702</v>
      </c>
      <c r="M562" s="19" t="s">
        <v>6643</v>
      </c>
      <c r="O562" s="19" t="s">
        <v>6644</v>
      </c>
    </row>
    <row r="563" spans="1:71" s="19" customFormat="1" ht="13" x14ac:dyDescent="0.3">
      <c r="A563" s="19" t="s">
        <v>11798</v>
      </c>
      <c r="B563" s="19" t="s">
        <v>3856</v>
      </c>
      <c r="C563" s="19" t="s">
        <v>3267</v>
      </c>
      <c r="D563" s="21">
        <v>2021</v>
      </c>
      <c r="E563" s="19" t="s">
        <v>3266</v>
      </c>
      <c r="F563" s="19" t="s">
        <v>3268</v>
      </c>
      <c r="G563" s="19" t="s">
        <v>3272</v>
      </c>
      <c r="H563" s="19" t="str">
        <f>"20965923"</f>
        <v>20965923</v>
      </c>
      <c r="J563" s="19" t="str">
        <f>"20210204"</f>
        <v>20210204</v>
      </c>
      <c r="K563" s="19">
        <v>34</v>
      </c>
      <c r="L563" s="19">
        <v>1</v>
      </c>
      <c r="O563" s="19" t="s">
        <v>3269</v>
      </c>
      <c r="P563" s="19" t="s">
        <v>3270</v>
      </c>
      <c r="Q563" s="19" t="s">
        <v>2766</v>
      </c>
      <c r="R563" s="19" t="s">
        <v>1495</v>
      </c>
      <c r="S563" s="19" t="s">
        <v>3271</v>
      </c>
      <c r="U563" s="19" t="s">
        <v>3272</v>
      </c>
      <c r="V563" s="19" t="s">
        <v>3273</v>
      </c>
    </row>
    <row r="564" spans="1:71" s="19" customFormat="1" ht="13" x14ac:dyDescent="0.3">
      <c r="A564" s="19" t="s">
        <v>11798</v>
      </c>
      <c r="B564" s="19" t="s">
        <v>6816</v>
      </c>
      <c r="C564" s="19" t="s">
        <v>4570</v>
      </c>
      <c r="D564" s="21">
        <v>2021</v>
      </c>
      <c r="E564" s="19" t="s">
        <v>4569</v>
      </c>
      <c r="F564" s="19" t="s">
        <v>4573</v>
      </c>
      <c r="G564" s="19" t="s">
        <v>12031</v>
      </c>
      <c r="H564" s="19" t="s">
        <v>4571</v>
      </c>
      <c r="I564" s="19" t="s">
        <v>4572</v>
      </c>
      <c r="L564" s="22">
        <v>44505</v>
      </c>
      <c r="M564" s="19" t="s">
        <v>4574</v>
      </c>
      <c r="O564" s="19" t="s">
        <v>4575</v>
      </c>
    </row>
    <row r="565" spans="1:71" s="19" customFormat="1" ht="13" x14ac:dyDescent="0.3">
      <c r="A565" s="19" t="s">
        <v>11798</v>
      </c>
      <c r="B565" s="19" t="s">
        <v>7072</v>
      </c>
      <c r="C565" s="19" t="s">
        <v>7019</v>
      </c>
      <c r="D565" s="21">
        <v>2020</v>
      </c>
      <c r="E565" s="19" t="s">
        <v>7018</v>
      </c>
      <c r="F565" s="19" t="s">
        <v>4294</v>
      </c>
      <c r="G565" s="19" t="s">
        <v>12032</v>
      </c>
      <c r="H565" s="19" t="s">
        <v>7020</v>
      </c>
      <c r="I565" s="19" t="s">
        <v>7021</v>
      </c>
      <c r="L565" s="22">
        <v>43508</v>
      </c>
      <c r="O565" s="19" t="s">
        <v>1966</v>
      </c>
    </row>
    <row r="566" spans="1:71" s="19" customFormat="1" ht="13" x14ac:dyDescent="0.3">
      <c r="A566" s="19" t="s">
        <v>11798</v>
      </c>
      <c r="B566" s="19" t="s">
        <v>11408</v>
      </c>
      <c r="C566" s="19" t="s">
        <v>11585</v>
      </c>
      <c r="D566" s="21" t="s">
        <v>7891</v>
      </c>
      <c r="E566" s="19" t="s">
        <v>11586</v>
      </c>
      <c r="F566" s="19" t="s">
        <v>11587</v>
      </c>
      <c r="V566" s="19" t="s">
        <v>7891</v>
      </c>
      <c r="W566" s="19" t="s">
        <v>11588</v>
      </c>
      <c r="X566" s="19" t="s">
        <v>7891</v>
      </c>
      <c r="Y566" s="19" t="s">
        <v>7891</v>
      </c>
      <c r="Z566" s="19" t="s">
        <v>7891</v>
      </c>
      <c r="AA566" s="19" t="s">
        <v>7891</v>
      </c>
      <c r="AB566" s="19" t="s">
        <v>7891</v>
      </c>
      <c r="AC566" s="19" t="s">
        <v>7891</v>
      </c>
      <c r="AD566" s="19" t="s">
        <v>7891</v>
      </c>
      <c r="AE566" s="19" t="s">
        <v>7891</v>
      </c>
      <c r="AF566" s="19" t="s">
        <v>7891</v>
      </c>
      <c r="AG566" s="19" t="s">
        <v>7891</v>
      </c>
      <c r="AH566" s="19" t="s">
        <v>7891</v>
      </c>
      <c r="AI566" s="19" t="s">
        <v>7891</v>
      </c>
      <c r="AJ566" s="19" t="s">
        <v>7891</v>
      </c>
      <c r="AK566" s="19" t="s">
        <v>7891</v>
      </c>
      <c r="AL566" s="19" t="s">
        <v>7891</v>
      </c>
      <c r="AM566" s="19" t="s">
        <v>7891</v>
      </c>
      <c r="AN566" s="19" t="s">
        <v>7891</v>
      </c>
      <c r="AO566" s="19" t="s">
        <v>7891</v>
      </c>
      <c r="AP566" s="19" t="s">
        <v>11589</v>
      </c>
      <c r="AQ566" s="19" t="s">
        <v>11590</v>
      </c>
      <c r="AR566" s="19" t="s">
        <v>7891</v>
      </c>
      <c r="AS566" s="19" t="s">
        <v>7891</v>
      </c>
      <c r="AT566" s="19" t="s">
        <v>7891</v>
      </c>
      <c r="AU566" s="19" t="s">
        <v>7924</v>
      </c>
      <c r="AV566" s="19">
        <v>2020</v>
      </c>
      <c r="AW566" s="19">
        <v>34</v>
      </c>
      <c r="AX566" s="19">
        <v>6</v>
      </c>
      <c r="AY566" s="19" t="s">
        <v>7891</v>
      </c>
      <c r="AZ566" s="19" t="s">
        <v>7891</v>
      </c>
      <c r="BA566" s="19" t="s">
        <v>7891</v>
      </c>
      <c r="BB566" s="19" t="s">
        <v>7891</v>
      </c>
      <c r="BC566" s="19">
        <v>750</v>
      </c>
      <c r="BD566" s="19">
        <v>763</v>
      </c>
      <c r="BE566" s="19" t="s">
        <v>7891</v>
      </c>
      <c r="BF566" s="19" t="s">
        <v>1966</v>
      </c>
      <c r="BG566" s="19" t="s">
        <v>7891</v>
      </c>
      <c r="BH566" s="19" t="s">
        <v>7891</v>
      </c>
      <c r="BI566" s="19" t="s">
        <v>7891</v>
      </c>
      <c r="BJ566" s="19" t="s">
        <v>7891</v>
      </c>
      <c r="BK566" s="19" t="s">
        <v>7891</v>
      </c>
      <c r="BL566" s="19" t="s">
        <v>7891</v>
      </c>
      <c r="BM566" s="19" t="s">
        <v>7891</v>
      </c>
      <c r="BN566" s="19">
        <v>30742556</v>
      </c>
      <c r="BO566" s="19" t="s">
        <v>7891</v>
      </c>
      <c r="BP566" s="19" t="s">
        <v>7891</v>
      </c>
      <c r="BQ566" s="19" t="s">
        <v>7891</v>
      </c>
      <c r="BR566" s="19" t="s">
        <v>7891</v>
      </c>
      <c r="BS566" s="19" t="s">
        <v>11591</v>
      </c>
    </row>
    <row r="567" spans="1:71" s="19" customFormat="1" ht="13" x14ac:dyDescent="0.3">
      <c r="A567" s="19" t="s">
        <v>11798</v>
      </c>
      <c r="B567" s="19" t="s">
        <v>1970</v>
      </c>
      <c r="C567" s="19" t="s">
        <v>1965</v>
      </c>
      <c r="D567" s="20" t="str">
        <f>"2020"</f>
        <v>2020</v>
      </c>
      <c r="E567" s="19" t="s">
        <v>1964</v>
      </c>
      <c r="F567" s="19" t="s">
        <v>666</v>
      </c>
      <c r="G567" s="19" t="s">
        <v>1968</v>
      </c>
      <c r="H567" s="19" t="str">
        <f>"0885579X"</f>
        <v>0885579X</v>
      </c>
      <c r="J567" s="19" t="str">
        <f>"Dec2020"</f>
        <v>Dec2020</v>
      </c>
      <c r="K567" s="19">
        <v>34</v>
      </c>
      <c r="L567" s="19">
        <v>6</v>
      </c>
      <c r="M567" s="19">
        <v>750</v>
      </c>
      <c r="N567" s="19">
        <v>14</v>
      </c>
      <c r="O567" s="19">
        <v>147337726</v>
      </c>
      <c r="P567" s="19" t="s">
        <v>1966</v>
      </c>
      <c r="Q567" s="19" t="s">
        <v>668</v>
      </c>
      <c r="R567" s="19" t="s">
        <v>442</v>
      </c>
      <c r="S567" s="19" t="s">
        <v>1967</v>
      </c>
      <c r="V567" s="19" t="s">
        <v>1969</v>
      </c>
    </row>
    <row r="568" spans="1:71" s="19" customFormat="1" ht="13" x14ac:dyDescent="0.3">
      <c r="A568" s="19" t="s">
        <v>11798</v>
      </c>
      <c r="B568" s="19" t="s">
        <v>11404</v>
      </c>
      <c r="C568" s="19" t="s">
        <v>8176</v>
      </c>
      <c r="D568" s="21" t="s">
        <v>7891</v>
      </c>
      <c r="E568" s="19" t="s">
        <v>8177</v>
      </c>
      <c r="F568" s="19" t="s">
        <v>8178</v>
      </c>
      <c r="G568" s="19" t="s">
        <v>12033</v>
      </c>
      <c r="V568" s="19" t="s">
        <v>7891</v>
      </c>
      <c r="W568" s="19" t="s">
        <v>8179</v>
      </c>
      <c r="X568" s="19" t="s">
        <v>7891</v>
      </c>
      <c r="Y568" s="19" t="s">
        <v>7891</v>
      </c>
      <c r="Z568" s="19" t="s">
        <v>7891</v>
      </c>
      <c r="AA568" s="19" t="s">
        <v>7891</v>
      </c>
      <c r="AB568" s="19" t="s">
        <v>7891</v>
      </c>
      <c r="AC568" s="19" t="s">
        <v>7891</v>
      </c>
      <c r="AD568" s="19" t="s">
        <v>7891</v>
      </c>
      <c r="AE568" s="19" t="s">
        <v>7891</v>
      </c>
      <c r="AF568" s="19" t="s">
        <v>7891</v>
      </c>
      <c r="AG568" s="19" t="s">
        <v>7891</v>
      </c>
      <c r="AH568" s="19" t="s">
        <v>7891</v>
      </c>
      <c r="AI568" s="19" t="s">
        <v>7891</v>
      </c>
      <c r="AJ568" s="19" t="s">
        <v>7891</v>
      </c>
      <c r="AK568" s="19" t="s">
        <v>7891</v>
      </c>
      <c r="AL568" s="19" t="s">
        <v>7891</v>
      </c>
      <c r="AM568" s="19" t="s">
        <v>7891</v>
      </c>
      <c r="AN568" s="19" t="s">
        <v>7891</v>
      </c>
      <c r="AO568" s="19" t="s">
        <v>7891</v>
      </c>
      <c r="AP568" s="19" t="s">
        <v>8180</v>
      </c>
      <c r="AQ568" s="19" t="s">
        <v>8181</v>
      </c>
      <c r="AR568" s="19" t="s">
        <v>7891</v>
      </c>
      <c r="AS568" s="19" t="s">
        <v>7891</v>
      </c>
      <c r="AT568" s="19" t="s">
        <v>7891</v>
      </c>
      <c r="AU568" s="19" t="s">
        <v>7891</v>
      </c>
      <c r="AV568" s="19" t="s">
        <v>7891</v>
      </c>
      <c r="AW568" s="19" t="s">
        <v>7891</v>
      </c>
      <c r="AX568" s="19" t="s">
        <v>7891</v>
      </c>
      <c r="AY568" s="19" t="s">
        <v>7891</v>
      </c>
      <c r="AZ568" s="19" t="s">
        <v>7891</v>
      </c>
      <c r="BA568" s="19" t="s">
        <v>7891</v>
      </c>
      <c r="BB568" s="19" t="s">
        <v>7891</v>
      </c>
      <c r="BC568" s="19" t="s">
        <v>7891</v>
      </c>
      <c r="BD568" s="19" t="s">
        <v>7891</v>
      </c>
      <c r="BE568" s="19" t="s">
        <v>7891</v>
      </c>
      <c r="BF568" s="19" t="s">
        <v>8182</v>
      </c>
      <c r="BG568" s="19" t="s">
        <v>7891</v>
      </c>
      <c r="BH568" s="19" t="s">
        <v>7975</v>
      </c>
      <c r="BI568" s="19" t="s">
        <v>7891</v>
      </c>
      <c r="BJ568" s="19" t="s">
        <v>7891</v>
      </c>
      <c r="BK568" s="19" t="s">
        <v>7891</v>
      </c>
      <c r="BL568" s="19" t="s">
        <v>7891</v>
      </c>
      <c r="BM568" s="19" t="s">
        <v>7891</v>
      </c>
      <c r="BN568" s="19" t="s">
        <v>7891</v>
      </c>
      <c r="BO568" s="19" t="s">
        <v>7891</v>
      </c>
      <c r="BP568" s="19" t="s">
        <v>7891</v>
      </c>
      <c r="BQ568" s="19" t="s">
        <v>7891</v>
      </c>
      <c r="BR568" s="19" t="s">
        <v>7891</v>
      </c>
      <c r="BS568" s="19" t="s">
        <v>8183</v>
      </c>
    </row>
    <row r="569" spans="1:71" s="19" customFormat="1" ht="13" x14ac:dyDescent="0.3">
      <c r="A569" s="19" t="s">
        <v>11798</v>
      </c>
      <c r="B569" s="19" t="s">
        <v>1827</v>
      </c>
      <c r="C569" s="19" t="s">
        <v>1057</v>
      </c>
      <c r="D569" s="20">
        <v>2021</v>
      </c>
      <c r="E569" s="19" t="s">
        <v>1056</v>
      </c>
      <c r="F569" s="19" t="s">
        <v>1058</v>
      </c>
      <c r="G569" s="19" t="s">
        <v>1061</v>
      </c>
      <c r="H569" s="19" t="str">
        <f>"1049023X"</f>
        <v>1049023X</v>
      </c>
      <c r="J569" s="19" t="str">
        <f>"Feb2021"</f>
        <v>Feb2021</v>
      </c>
      <c r="K569" s="19">
        <v>36</v>
      </c>
      <c r="L569" s="19">
        <v>1</v>
      </c>
      <c r="M569" s="19">
        <v>111</v>
      </c>
      <c r="N569" s="19">
        <v>4</v>
      </c>
      <c r="O569" s="19">
        <v>148314584</v>
      </c>
      <c r="P569" s="19" t="s">
        <v>1059</v>
      </c>
      <c r="Q569" s="19" t="s">
        <v>466</v>
      </c>
      <c r="R569" s="19" t="s">
        <v>498</v>
      </c>
      <c r="S569" s="19" t="s">
        <v>1060</v>
      </c>
      <c r="V569" s="19" t="s">
        <v>1062</v>
      </c>
    </row>
    <row r="570" spans="1:71" s="19" customFormat="1" ht="13" x14ac:dyDescent="0.3">
      <c r="A570" s="19" t="s">
        <v>11798</v>
      </c>
      <c r="B570" s="19" t="s">
        <v>11404</v>
      </c>
      <c r="C570" s="19" t="s">
        <v>8086</v>
      </c>
      <c r="D570" s="21" t="s">
        <v>7891</v>
      </c>
      <c r="E570" s="19" t="s">
        <v>8087</v>
      </c>
      <c r="F570" s="19" t="s">
        <v>8088</v>
      </c>
      <c r="G570" s="26" t="s">
        <v>12034</v>
      </c>
      <c r="V570" s="19" t="s">
        <v>7891</v>
      </c>
      <c r="W570" s="19" t="s">
        <v>8089</v>
      </c>
      <c r="X570" s="19" t="s">
        <v>7891</v>
      </c>
      <c r="Y570" s="19" t="s">
        <v>7891</v>
      </c>
      <c r="Z570" s="19" t="s">
        <v>7891</v>
      </c>
      <c r="AA570" s="19" t="s">
        <v>7891</v>
      </c>
      <c r="AB570" s="19" t="s">
        <v>7891</v>
      </c>
      <c r="AC570" s="19" t="s">
        <v>8090</v>
      </c>
      <c r="AD570" s="19" t="s">
        <v>7891</v>
      </c>
      <c r="AE570" s="19" t="s">
        <v>7891</v>
      </c>
      <c r="AF570" s="19" t="s">
        <v>7891</v>
      </c>
      <c r="AG570" s="19" t="s">
        <v>7891</v>
      </c>
      <c r="AH570" s="19" t="s">
        <v>7891</v>
      </c>
      <c r="AI570" s="19" t="s">
        <v>7891</v>
      </c>
      <c r="AJ570" s="19" t="s">
        <v>7891</v>
      </c>
      <c r="AK570" s="19" t="s">
        <v>7891</v>
      </c>
      <c r="AL570" s="19" t="s">
        <v>7891</v>
      </c>
      <c r="AM570" s="19" t="s">
        <v>7891</v>
      </c>
      <c r="AN570" s="19" t="s">
        <v>7891</v>
      </c>
      <c r="AO570" s="19" t="s">
        <v>7891</v>
      </c>
      <c r="AP570" s="19" t="s">
        <v>8091</v>
      </c>
      <c r="AQ570" s="19" t="s">
        <v>8092</v>
      </c>
      <c r="AR570" s="19" t="s">
        <v>7891</v>
      </c>
      <c r="AS570" s="19" t="s">
        <v>7891</v>
      </c>
      <c r="AT570" s="19" t="s">
        <v>7891</v>
      </c>
      <c r="AU570" s="19" t="s">
        <v>7967</v>
      </c>
      <c r="AV570" s="19">
        <v>2022</v>
      </c>
      <c r="AW570" s="19">
        <v>161</v>
      </c>
      <c r="AX570" s="19" t="s">
        <v>7891</v>
      </c>
      <c r="AY570" s="19" t="s">
        <v>7891</v>
      </c>
      <c r="AZ570" s="19" t="s">
        <v>7891</v>
      </c>
      <c r="BA570" s="19" t="s">
        <v>7891</v>
      </c>
      <c r="BB570" s="19" t="s">
        <v>7891</v>
      </c>
      <c r="BC570" s="19" t="s">
        <v>7891</v>
      </c>
      <c r="BD570" s="19" t="s">
        <v>7891</v>
      </c>
      <c r="BE570" s="19">
        <v>104724</v>
      </c>
      <c r="BF570" s="19" t="s">
        <v>8093</v>
      </c>
      <c r="BG570" s="19" t="s">
        <v>7891</v>
      </c>
      <c r="BH570" s="19" t="s">
        <v>7891</v>
      </c>
      <c r="BI570" s="19" t="s">
        <v>7891</v>
      </c>
      <c r="BJ570" s="19" t="s">
        <v>7891</v>
      </c>
      <c r="BK570" s="19" t="s">
        <v>7891</v>
      </c>
      <c r="BL570" s="19" t="s">
        <v>7891</v>
      </c>
      <c r="BM570" s="19" t="s">
        <v>7891</v>
      </c>
      <c r="BN570" s="19">
        <v>35279550</v>
      </c>
      <c r="BO570" s="19" t="s">
        <v>7891</v>
      </c>
      <c r="BP570" s="19" t="s">
        <v>7891</v>
      </c>
      <c r="BQ570" s="19" t="s">
        <v>7891</v>
      </c>
      <c r="BR570" s="19" t="s">
        <v>7891</v>
      </c>
      <c r="BS570" s="19" t="s">
        <v>8094</v>
      </c>
    </row>
    <row r="571" spans="1:71" s="19" customFormat="1" ht="13" x14ac:dyDescent="0.3">
      <c r="A571" s="19" t="s">
        <v>11798</v>
      </c>
      <c r="B571" s="19" t="s">
        <v>1827</v>
      </c>
      <c r="C571" s="19" t="s">
        <v>798</v>
      </c>
      <c r="D571" s="20">
        <v>2021</v>
      </c>
      <c r="E571" s="19" t="s">
        <v>797</v>
      </c>
      <c r="F571" s="19" t="s">
        <v>799</v>
      </c>
      <c r="G571" s="19" t="s">
        <v>803</v>
      </c>
      <c r="H571" s="19" t="str">
        <f>"07085591"</f>
        <v>07085591</v>
      </c>
      <c r="J571" s="19" t="str">
        <f>"Feb2021"</f>
        <v>Feb2021</v>
      </c>
      <c r="K571" s="19">
        <v>62</v>
      </c>
      <c r="L571" s="19">
        <v>1</v>
      </c>
      <c r="M571" s="19">
        <v>5</v>
      </c>
      <c r="N571" s="19">
        <v>7</v>
      </c>
      <c r="O571" s="19">
        <v>149716761</v>
      </c>
      <c r="P571" s="19" t="s">
        <v>800</v>
      </c>
      <c r="Q571" s="19" t="s">
        <v>801</v>
      </c>
      <c r="R571" s="19" t="s">
        <v>467</v>
      </c>
      <c r="S571" s="19" t="s">
        <v>802</v>
      </c>
      <c r="V571" s="19" t="s">
        <v>804</v>
      </c>
    </row>
    <row r="572" spans="1:71" s="19" customFormat="1" ht="13" x14ac:dyDescent="0.3">
      <c r="A572" s="19" t="s">
        <v>11798</v>
      </c>
      <c r="B572" s="19" t="s">
        <v>11404</v>
      </c>
      <c r="C572" s="19" t="s">
        <v>8364</v>
      </c>
      <c r="D572" s="21" t="s">
        <v>7891</v>
      </c>
      <c r="E572" s="19" t="s">
        <v>6325</v>
      </c>
      <c r="F572" s="19" t="s">
        <v>8365</v>
      </c>
      <c r="V572" s="19" t="s">
        <v>7891</v>
      </c>
      <c r="W572" s="19" t="s">
        <v>8366</v>
      </c>
      <c r="X572" s="19" t="s">
        <v>7891</v>
      </c>
      <c r="Y572" s="19" t="s">
        <v>7891</v>
      </c>
      <c r="Z572" s="19" t="s">
        <v>7891</v>
      </c>
      <c r="AA572" s="19" t="s">
        <v>7891</v>
      </c>
      <c r="AB572" s="19" t="s">
        <v>8367</v>
      </c>
      <c r="AC572" s="19" t="s">
        <v>8368</v>
      </c>
      <c r="AD572" s="19" t="s">
        <v>7891</v>
      </c>
      <c r="AE572" s="19" t="s">
        <v>7891</v>
      </c>
      <c r="AF572" s="19" t="s">
        <v>7891</v>
      </c>
      <c r="AG572" s="19" t="s">
        <v>7891</v>
      </c>
      <c r="AH572" s="19" t="s">
        <v>7891</v>
      </c>
      <c r="AI572" s="19" t="s">
        <v>7891</v>
      </c>
      <c r="AJ572" s="19" t="s">
        <v>7891</v>
      </c>
      <c r="AK572" s="19" t="s">
        <v>7891</v>
      </c>
      <c r="AL572" s="19" t="s">
        <v>7891</v>
      </c>
      <c r="AM572" s="19" t="s">
        <v>7891</v>
      </c>
      <c r="AN572" s="19" t="s">
        <v>7891</v>
      </c>
      <c r="AO572" s="19" t="s">
        <v>7891</v>
      </c>
      <c r="AP572" s="19" t="s">
        <v>7891</v>
      </c>
      <c r="AQ572" s="19" t="s">
        <v>8369</v>
      </c>
      <c r="AR572" s="19" t="s">
        <v>7891</v>
      </c>
      <c r="AS572" s="19" t="s">
        <v>7891</v>
      </c>
      <c r="AT572" s="19" t="s">
        <v>7891</v>
      </c>
      <c r="AU572" s="19" t="s">
        <v>8331</v>
      </c>
      <c r="AV572" s="19">
        <v>2022</v>
      </c>
      <c r="AW572" s="19">
        <v>12</v>
      </c>
      <c r="AX572" s="19">
        <v>3</v>
      </c>
      <c r="AY572" s="19" t="s">
        <v>7891</v>
      </c>
      <c r="AZ572" s="19" t="s">
        <v>7891</v>
      </c>
      <c r="BA572" s="19" t="s">
        <v>7891</v>
      </c>
      <c r="BB572" s="19" t="s">
        <v>7891</v>
      </c>
      <c r="BC572" s="19" t="s">
        <v>7891</v>
      </c>
      <c r="BD572" s="19" t="s">
        <v>7891</v>
      </c>
      <c r="BE572" s="19">
        <v>403</v>
      </c>
      <c r="BF572" s="19" t="s">
        <v>6330</v>
      </c>
      <c r="BG572" s="19" t="s">
        <v>7891</v>
      </c>
      <c r="BH572" s="19" t="s">
        <v>7891</v>
      </c>
      <c r="BI572" s="19" t="s">
        <v>7891</v>
      </c>
      <c r="BJ572" s="19" t="s">
        <v>7891</v>
      </c>
      <c r="BK572" s="19" t="s">
        <v>7891</v>
      </c>
      <c r="BL572" s="19" t="s">
        <v>7891</v>
      </c>
      <c r="BM572" s="19" t="s">
        <v>7891</v>
      </c>
      <c r="BN572" s="19">
        <v>35330403</v>
      </c>
      <c r="BO572" s="19" t="s">
        <v>7891</v>
      </c>
      <c r="BP572" s="19" t="s">
        <v>7891</v>
      </c>
      <c r="BQ572" s="19" t="s">
        <v>7891</v>
      </c>
      <c r="BR572" s="19" t="s">
        <v>7891</v>
      </c>
      <c r="BS572" s="19" t="s">
        <v>8370</v>
      </c>
    </row>
    <row r="573" spans="1:71" s="19" customFormat="1" ht="13" x14ac:dyDescent="0.3">
      <c r="A573" s="19" t="s">
        <v>11798</v>
      </c>
      <c r="B573" s="19" t="s">
        <v>2112</v>
      </c>
      <c r="C573" s="19" t="s">
        <v>2074</v>
      </c>
      <c r="D573" s="21">
        <v>2021</v>
      </c>
      <c r="E573" s="19" t="s">
        <v>2073</v>
      </c>
      <c r="F573" s="19" t="s">
        <v>2075</v>
      </c>
      <c r="G573" s="19" t="s">
        <v>2080</v>
      </c>
      <c r="I573" s="19" t="str">
        <f>"9780198834441"</f>
        <v>9780198834441</v>
      </c>
      <c r="J573" s="19" t="str">
        <f>"20210101"</f>
        <v>20210101</v>
      </c>
      <c r="M573" s="19">
        <v>137</v>
      </c>
      <c r="N573" s="19">
        <v>10</v>
      </c>
      <c r="O573" s="19" t="s">
        <v>2076</v>
      </c>
      <c r="Q573" s="19" t="s">
        <v>2077</v>
      </c>
      <c r="R573" s="19" t="s">
        <v>2078</v>
      </c>
      <c r="S573" s="19" t="s">
        <v>2079</v>
      </c>
      <c r="U573" s="19" t="s">
        <v>2080</v>
      </c>
      <c r="V573" s="19" t="s">
        <v>2081</v>
      </c>
    </row>
    <row r="574" spans="1:71" s="19" customFormat="1" ht="13" x14ac:dyDescent="0.3">
      <c r="A574" s="19" t="s">
        <v>11798</v>
      </c>
      <c r="B574" s="19" t="s">
        <v>1827</v>
      </c>
      <c r="C574" s="19" t="s">
        <v>1158</v>
      </c>
      <c r="D574" s="20">
        <v>2021</v>
      </c>
      <c r="E574" s="19" t="s">
        <v>1157</v>
      </c>
      <c r="F574" s="19" t="s">
        <v>535</v>
      </c>
      <c r="H574" s="19" t="str">
        <f>"00266388"</f>
        <v>00266388</v>
      </c>
      <c r="J574" s="19" t="str">
        <f>"Spring2021"</f>
        <v>Spring2021</v>
      </c>
      <c r="K574" s="19">
        <v>83</v>
      </c>
      <c r="L574" s="19">
        <v>1</v>
      </c>
      <c r="M574" s="19">
        <v>4</v>
      </c>
      <c r="N574" s="19">
        <v>0</v>
      </c>
      <c r="O574" s="19">
        <v>149134186</v>
      </c>
      <c r="Q574" s="19" t="s">
        <v>536</v>
      </c>
      <c r="R574" s="19" t="s">
        <v>1104</v>
      </c>
      <c r="S574" s="19" t="s">
        <v>1159</v>
      </c>
      <c r="V574" s="19" t="s">
        <v>1160</v>
      </c>
    </row>
    <row r="575" spans="1:71" s="19" customFormat="1" ht="13" x14ac:dyDescent="0.3">
      <c r="A575" s="19" t="s">
        <v>11798</v>
      </c>
      <c r="B575" s="19" t="s">
        <v>3856</v>
      </c>
      <c r="C575" s="19" t="s">
        <v>3017</v>
      </c>
      <c r="D575" s="21">
        <v>2020</v>
      </c>
      <c r="E575" s="19" t="s">
        <v>3016</v>
      </c>
      <c r="F575" s="19" t="s">
        <v>2451</v>
      </c>
      <c r="G575" s="19" t="s">
        <v>3021</v>
      </c>
      <c r="H575" s="19" t="str">
        <f>"00223956"</f>
        <v>00223956</v>
      </c>
      <c r="J575" s="19" t="str">
        <f>"20201201"</f>
        <v>20201201</v>
      </c>
      <c r="K575" s="19">
        <v>131</v>
      </c>
      <c r="M575" s="19">
        <v>177</v>
      </c>
      <c r="N575" s="19">
        <v>3</v>
      </c>
      <c r="O575" s="19" t="s">
        <v>3018</v>
      </c>
      <c r="P575" s="19" t="s">
        <v>3019</v>
      </c>
      <c r="Q575" s="19" t="s">
        <v>2124</v>
      </c>
      <c r="R575" s="19" t="s">
        <v>2521</v>
      </c>
      <c r="S575" s="19" t="s">
        <v>3020</v>
      </c>
      <c r="U575" s="19" t="s">
        <v>3021</v>
      </c>
      <c r="V575" s="19" t="s">
        <v>3022</v>
      </c>
    </row>
    <row r="576" spans="1:71" s="19" customFormat="1" ht="13" x14ac:dyDescent="0.3">
      <c r="A576" s="19" t="s">
        <v>11798</v>
      </c>
      <c r="B576" s="19" t="s">
        <v>6816</v>
      </c>
      <c r="C576" s="19" t="s">
        <v>5466</v>
      </c>
      <c r="D576" s="21">
        <v>2021</v>
      </c>
      <c r="E576" s="19" t="s">
        <v>5465</v>
      </c>
      <c r="F576" s="19" t="s">
        <v>5469</v>
      </c>
      <c r="H576" s="19" t="s">
        <v>5467</v>
      </c>
      <c r="I576" s="19" t="s">
        <v>5468</v>
      </c>
      <c r="L576" s="22">
        <v>44320</v>
      </c>
      <c r="O576" s="19" t="s">
        <v>5470</v>
      </c>
    </row>
    <row r="577" spans="1:71" s="19" customFormat="1" ht="13" x14ac:dyDescent="0.3">
      <c r="A577" s="19" t="s">
        <v>11798</v>
      </c>
      <c r="B577" s="19" t="s">
        <v>11408</v>
      </c>
      <c r="C577" s="19" t="s">
        <v>10630</v>
      </c>
      <c r="D577" s="21" t="s">
        <v>7891</v>
      </c>
      <c r="E577" s="19" t="s">
        <v>5290</v>
      </c>
      <c r="F577" s="19" t="s">
        <v>10631</v>
      </c>
      <c r="G577" s="26" t="s">
        <v>12035</v>
      </c>
      <c r="V577" s="19" t="s">
        <v>7891</v>
      </c>
      <c r="W577" s="19" t="s">
        <v>10632</v>
      </c>
      <c r="X577" s="19" t="s">
        <v>7891</v>
      </c>
      <c r="Y577" s="19" t="s">
        <v>7891</v>
      </c>
      <c r="Z577" s="19" t="s">
        <v>7891</v>
      </c>
      <c r="AA577" s="19" t="s">
        <v>7891</v>
      </c>
      <c r="AB577" s="19" t="s">
        <v>10633</v>
      </c>
      <c r="AC577" s="19" t="s">
        <v>10634</v>
      </c>
      <c r="AD577" s="19" t="s">
        <v>7891</v>
      </c>
      <c r="AE577" s="19" t="s">
        <v>7891</v>
      </c>
      <c r="AF577" s="19" t="s">
        <v>7891</v>
      </c>
      <c r="AG577" s="19" t="s">
        <v>7891</v>
      </c>
      <c r="AH577" s="19" t="s">
        <v>7891</v>
      </c>
      <c r="AI577" s="19" t="s">
        <v>7891</v>
      </c>
      <c r="AJ577" s="19" t="s">
        <v>7891</v>
      </c>
      <c r="AK577" s="19" t="s">
        <v>7891</v>
      </c>
      <c r="AL577" s="19" t="s">
        <v>7891</v>
      </c>
      <c r="AM577" s="19" t="s">
        <v>7891</v>
      </c>
      <c r="AN577" s="19" t="s">
        <v>7891</v>
      </c>
      <c r="AO577" s="19" t="s">
        <v>7891</v>
      </c>
      <c r="AP577" s="19" t="s">
        <v>10635</v>
      </c>
      <c r="AQ577" s="19" t="s">
        <v>7891</v>
      </c>
      <c r="AR577" s="19" t="s">
        <v>7891</v>
      </c>
      <c r="AS577" s="19" t="s">
        <v>7891</v>
      </c>
      <c r="AT577" s="19" t="s">
        <v>7891</v>
      </c>
      <c r="AU577" s="19" t="s">
        <v>7891</v>
      </c>
      <c r="AV577" s="19">
        <v>2021</v>
      </c>
      <c r="AW577" s="19">
        <v>11</v>
      </c>
      <c r="AX577" s="19">
        <v>5</v>
      </c>
      <c r="AY577" s="19" t="s">
        <v>7891</v>
      </c>
      <c r="AZ577" s="19" t="s">
        <v>7891</v>
      </c>
      <c r="BA577" s="19" t="s">
        <v>7891</v>
      </c>
      <c r="BB577" s="19" t="s">
        <v>7891</v>
      </c>
      <c r="BC577" s="19" t="s">
        <v>7891</v>
      </c>
      <c r="BD577" s="19" t="s">
        <v>7891</v>
      </c>
      <c r="BE577" s="19" t="s">
        <v>7638</v>
      </c>
      <c r="BF577" s="19" t="s">
        <v>5295</v>
      </c>
      <c r="BG577" s="19" t="s">
        <v>7891</v>
      </c>
      <c r="BH577" s="19" t="s">
        <v>7891</v>
      </c>
      <c r="BI577" s="19" t="s">
        <v>7891</v>
      </c>
      <c r="BJ577" s="19" t="s">
        <v>7891</v>
      </c>
      <c r="BK577" s="19" t="s">
        <v>7891</v>
      </c>
      <c r="BL577" s="19" t="s">
        <v>7891</v>
      </c>
      <c r="BM577" s="19" t="s">
        <v>7891</v>
      </c>
      <c r="BN577" s="19">
        <v>34049904</v>
      </c>
      <c r="BO577" s="19" t="s">
        <v>7891</v>
      </c>
      <c r="BP577" s="19" t="s">
        <v>7891</v>
      </c>
      <c r="BQ577" s="19" t="s">
        <v>7891</v>
      </c>
      <c r="BR577" s="19" t="s">
        <v>7891</v>
      </c>
      <c r="BS577" s="19" t="s">
        <v>10636</v>
      </c>
    </row>
    <row r="578" spans="1:71" s="19" customFormat="1" ht="13" x14ac:dyDescent="0.3">
      <c r="A578" s="19" t="s">
        <v>11798</v>
      </c>
      <c r="B578" s="19" t="s">
        <v>7072</v>
      </c>
      <c r="C578" s="19" t="s">
        <v>7001</v>
      </c>
      <c r="D578" s="21">
        <v>2021</v>
      </c>
      <c r="E578" s="19" t="s">
        <v>7000</v>
      </c>
      <c r="F578" s="19" t="s">
        <v>7004</v>
      </c>
      <c r="G578" s="19" t="s">
        <v>12036</v>
      </c>
      <c r="H578" s="19" t="s">
        <v>7002</v>
      </c>
      <c r="I578" s="19" t="s">
        <v>7003</v>
      </c>
      <c r="L578" s="22">
        <v>44468</v>
      </c>
      <c r="M578" s="19" t="s">
        <v>7005</v>
      </c>
      <c r="O578" s="19" t="s">
        <v>7006</v>
      </c>
    </row>
    <row r="579" spans="1:71" s="19" customFormat="1" ht="13" x14ac:dyDescent="0.3">
      <c r="A579" s="19" t="s">
        <v>11798</v>
      </c>
      <c r="B579" s="19" t="s">
        <v>2013</v>
      </c>
      <c r="C579" s="19" t="s">
        <v>1090</v>
      </c>
      <c r="D579" s="20">
        <v>2021</v>
      </c>
      <c r="E579" s="19" t="s">
        <v>1089</v>
      </c>
      <c r="F579" s="19" t="s">
        <v>303</v>
      </c>
      <c r="G579" s="19" t="s">
        <v>1094</v>
      </c>
      <c r="H579" s="19" t="str">
        <f>"14388871"</f>
        <v>14388871</v>
      </c>
      <c r="J579" s="19" t="str">
        <f>"Mar2021"</f>
        <v>Mar2021</v>
      </c>
      <c r="K579" s="19">
        <v>23</v>
      </c>
      <c r="L579" s="19">
        <v>3</v>
      </c>
      <c r="N579" s="19">
        <v>1</v>
      </c>
      <c r="O579" s="19">
        <v>149632020</v>
      </c>
      <c r="P579" s="19" t="s">
        <v>1091</v>
      </c>
      <c r="Q579" s="19" t="s">
        <v>1092</v>
      </c>
      <c r="R579" s="19" t="s">
        <v>442</v>
      </c>
      <c r="S579" s="19" t="s">
        <v>1093</v>
      </c>
      <c r="V579" s="19" t="s">
        <v>1095</v>
      </c>
    </row>
    <row r="580" spans="1:71" s="19" customFormat="1" ht="13" x14ac:dyDescent="0.3">
      <c r="A580" s="19" t="s">
        <v>11798</v>
      </c>
      <c r="B580" s="19" t="s">
        <v>11404</v>
      </c>
      <c r="C580" s="19" t="s">
        <v>11249</v>
      </c>
      <c r="D580" s="21" t="s">
        <v>7891</v>
      </c>
      <c r="E580" s="19" t="s">
        <v>11250</v>
      </c>
      <c r="F580" s="19" t="s">
        <v>11251</v>
      </c>
      <c r="V580" s="19" t="s">
        <v>7891</v>
      </c>
      <c r="W580" s="19" t="s">
        <v>11252</v>
      </c>
      <c r="X580" s="19" t="s">
        <v>7891</v>
      </c>
      <c r="Y580" s="19" t="s">
        <v>7891</v>
      </c>
      <c r="Z580" s="19" t="s">
        <v>7891</v>
      </c>
      <c r="AA580" s="19" t="s">
        <v>7891</v>
      </c>
      <c r="AB580" s="19" t="s">
        <v>7891</v>
      </c>
      <c r="AC580" s="19" t="s">
        <v>7891</v>
      </c>
      <c r="AD580" s="19" t="s">
        <v>7891</v>
      </c>
      <c r="AE580" s="19" t="s">
        <v>7891</v>
      </c>
      <c r="AF580" s="19" t="s">
        <v>7891</v>
      </c>
      <c r="AG580" s="19" t="s">
        <v>7891</v>
      </c>
      <c r="AH580" s="19" t="s">
        <v>7891</v>
      </c>
      <c r="AI580" s="19" t="s">
        <v>7891</v>
      </c>
      <c r="AJ580" s="19" t="s">
        <v>7891</v>
      </c>
      <c r="AK580" s="19" t="s">
        <v>7891</v>
      </c>
      <c r="AL580" s="19" t="s">
        <v>7891</v>
      </c>
      <c r="AM580" s="19" t="s">
        <v>7891</v>
      </c>
      <c r="AN580" s="19" t="s">
        <v>7891</v>
      </c>
      <c r="AO580" s="19" t="s">
        <v>7891</v>
      </c>
      <c r="AP580" s="19" t="s">
        <v>11253</v>
      </c>
      <c r="AQ580" s="19" t="s">
        <v>7891</v>
      </c>
      <c r="AR580" s="19" t="s">
        <v>7891</v>
      </c>
      <c r="AS580" s="19" t="s">
        <v>7891</v>
      </c>
      <c r="AT580" s="19" t="s">
        <v>7891</v>
      </c>
      <c r="AU580" s="19" t="s">
        <v>9512</v>
      </c>
      <c r="AV580" s="19">
        <v>2020</v>
      </c>
      <c r="AW580" s="19">
        <v>37</v>
      </c>
      <c r="AX580" s="19">
        <v>2</v>
      </c>
      <c r="AY580" s="19" t="s">
        <v>7891</v>
      </c>
      <c r="AZ580" s="19" t="s">
        <v>7891</v>
      </c>
      <c r="BA580" s="19" t="s">
        <v>7891</v>
      </c>
      <c r="BB580" s="19" t="s">
        <v>7891</v>
      </c>
      <c r="BC580" s="19">
        <v>7</v>
      </c>
      <c r="BD580" s="19">
        <v>22</v>
      </c>
      <c r="BE580" s="19" t="s">
        <v>7891</v>
      </c>
      <c r="BF580" s="19" t="s">
        <v>11254</v>
      </c>
      <c r="BG580" s="19" t="s">
        <v>7891</v>
      </c>
      <c r="BH580" s="19" t="s">
        <v>7891</v>
      </c>
      <c r="BI580" s="19" t="s">
        <v>7891</v>
      </c>
      <c r="BJ580" s="19" t="s">
        <v>7891</v>
      </c>
      <c r="BK580" s="19" t="s">
        <v>7891</v>
      </c>
      <c r="BL580" s="19" t="s">
        <v>7891</v>
      </c>
      <c r="BM580" s="19" t="s">
        <v>7891</v>
      </c>
      <c r="BN580" s="19" t="s">
        <v>7891</v>
      </c>
      <c r="BO580" s="19" t="s">
        <v>7891</v>
      </c>
      <c r="BP580" s="19" t="s">
        <v>7891</v>
      </c>
      <c r="BQ580" s="19" t="s">
        <v>7891</v>
      </c>
      <c r="BR580" s="19" t="s">
        <v>7891</v>
      </c>
      <c r="BS580" s="19" t="s">
        <v>11255</v>
      </c>
    </row>
    <row r="581" spans="1:71" s="19" customFormat="1" ht="13" x14ac:dyDescent="0.3">
      <c r="A581" s="19" t="s">
        <v>11798</v>
      </c>
      <c r="B581" s="19" t="s">
        <v>4117</v>
      </c>
      <c r="C581" s="19" t="s">
        <v>3906</v>
      </c>
      <c r="D581" s="21">
        <v>2021</v>
      </c>
      <c r="E581" s="19" t="s">
        <v>3905</v>
      </c>
      <c r="F581" s="19" t="s">
        <v>3907</v>
      </c>
      <c r="G581" s="19" t="s">
        <v>3912</v>
      </c>
      <c r="H581" s="19" t="str">
        <f>"01853325"</f>
        <v>01853325</v>
      </c>
      <c r="J581" s="19" t="str">
        <f>"20210301"</f>
        <v>20210301</v>
      </c>
      <c r="K581" s="19">
        <v>44</v>
      </c>
      <c r="L581" s="19">
        <v>2</v>
      </c>
      <c r="M581" s="19">
        <v>53</v>
      </c>
      <c r="N581" s="19">
        <v>11</v>
      </c>
      <c r="O581" s="19" t="s">
        <v>3908</v>
      </c>
      <c r="P581" s="19" t="s">
        <v>3909</v>
      </c>
      <c r="Q581" s="19" t="s">
        <v>3910</v>
      </c>
      <c r="R581" s="19" t="s">
        <v>1495</v>
      </c>
      <c r="S581" s="19" t="s">
        <v>3911</v>
      </c>
      <c r="U581" s="19" t="s">
        <v>3912</v>
      </c>
      <c r="V581" s="19" t="s">
        <v>3913</v>
      </c>
    </row>
    <row r="582" spans="1:71" s="19" customFormat="1" ht="13" x14ac:dyDescent="0.3">
      <c r="A582" s="19" t="s">
        <v>11798</v>
      </c>
      <c r="B582" s="19" t="s">
        <v>7505</v>
      </c>
      <c r="C582" s="19" t="s">
        <v>7456</v>
      </c>
      <c r="D582" s="21">
        <v>2021</v>
      </c>
      <c r="E582" s="19" t="s">
        <v>7457</v>
      </c>
      <c r="F582" s="19" t="s">
        <v>7458</v>
      </c>
      <c r="H582" s="19">
        <v>81</v>
      </c>
      <c r="I582" s="19">
        <v>3</v>
      </c>
      <c r="K582" s="19">
        <v>397</v>
      </c>
      <c r="L582" s="19">
        <v>403</v>
      </c>
      <c r="N582" s="19">
        <v>12</v>
      </c>
      <c r="O582" s="19" t="s">
        <v>7459</v>
      </c>
      <c r="P582" s="19" t="s">
        <v>7460</v>
      </c>
      <c r="Q582" s="19" t="s">
        <v>7302</v>
      </c>
      <c r="R582" s="19" t="s">
        <v>7218</v>
      </c>
      <c r="T582" s="19" t="s">
        <v>7219</v>
      </c>
      <c r="U582" s="19" t="s">
        <v>7461</v>
      </c>
    </row>
    <row r="583" spans="1:71" s="19" customFormat="1" ht="13" x14ac:dyDescent="0.3">
      <c r="A583" s="19" t="s">
        <v>11798</v>
      </c>
      <c r="B583" s="19" t="s">
        <v>11404</v>
      </c>
      <c r="C583" s="19" t="s">
        <v>9305</v>
      </c>
      <c r="D583" s="21" t="s">
        <v>7891</v>
      </c>
      <c r="E583" s="19" t="s">
        <v>9306</v>
      </c>
      <c r="F583" s="19" t="s">
        <v>9307</v>
      </c>
      <c r="V583" s="19" t="s">
        <v>7891</v>
      </c>
      <c r="W583" s="19" t="s">
        <v>9308</v>
      </c>
      <c r="X583" s="19" t="s">
        <v>7891</v>
      </c>
      <c r="Y583" s="19" t="s">
        <v>7891</v>
      </c>
      <c r="Z583" s="19" t="s">
        <v>7891</v>
      </c>
      <c r="AA583" s="19" t="s">
        <v>7891</v>
      </c>
      <c r="AB583" s="19" t="s">
        <v>9309</v>
      </c>
      <c r="AC583" s="19" t="s">
        <v>9310</v>
      </c>
      <c r="AD583" s="19" t="s">
        <v>7891</v>
      </c>
      <c r="AE583" s="19" t="s">
        <v>7891</v>
      </c>
      <c r="AF583" s="19" t="s">
        <v>7891</v>
      </c>
      <c r="AG583" s="19" t="s">
        <v>7891</v>
      </c>
      <c r="AH583" s="19" t="s">
        <v>7891</v>
      </c>
      <c r="AI583" s="19" t="s">
        <v>7891</v>
      </c>
      <c r="AJ583" s="19" t="s">
        <v>7891</v>
      </c>
      <c r="AK583" s="19" t="s">
        <v>7891</v>
      </c>
      <c r="AL583" s="19" t="s">
        <v>7891</v>
      </c>
      <c r="AM583" s="19" t="s">
        <v>7891</v>
      </c>
      <c r="AN583" s="19" t="s">
        <v>7891</v>
      </c>
      <c r="AO583" s="19" t="s">
        <v>7891</v>
      </c>
      <c r="AP583" s="19" t="s">
        <v>7891</v>
      </c>
      <c r="AQ583" s="19" t="s">
        <v>9311</v>
      </c>
      <c r="AR583" s="19" t="s">
        <v>7891</v>
      </c>
      <c r="AS583" s="19" t="s">
        <v>7891</v>
      </c>
      <c r="AT583" s="19" t="s">
        <v>7891</v>
      </c>
      <c r="AU583" s="19" t="s">
        <v>9312</v>
      </c>
      <c r="AV583" s="19">
        <v>2021</v>
      </c>
      <c r="AW583" s="19">
        <v>12</v>
      </c>
      <c r="AX583" s="19">
        <v>1</v>
      </c>
      <c r="AY583" s="19" t="s">
        <v>7891</v>
      </c>
      <c r="AZ583" s="19" t="s">
        <v>7891</v>
      </c>
      <c r="BA583" s="19" t="s">
        <v>7891</v>
      </c>
      <c r="BB583" s="19" t="s">
        <v>7891</v>
      </c>
      <c r="BC583" s="19" t="s">
        <v>7891</v>
      </c>
      <c r="BD583" s="19" t="s">
        <v>7891</v>
      </c>
      <c r="BE583" s="19">
        <v>465</v>
      </c>
      <c r="BF583" s="19" t="s">
        <v>9313</v>
      </c>
      <c r="BG583" s="19" t="s">
        <v>7891</v>
      </c>
      <c r="BH583" s="19" t="s">
        <v>7891</v>
      </c>
      <c r="BI583" s="19" t="s">
        <v>7891</v>
      </c>
      <c r="BJ583" s="19" t="s">
        <v>7891</v>
      </c>
      <c r="BK583" s="19" t="s">
        <v>7891</v>
      </c>
      <c r="BL583" s="19" t="s">
        <v>7891</v>
      </c>
      <c r="BM583" s="19" t="s">
        <v>7891</v>
      </c>
      <c r="BN583" s="19">
        <v>34412685</v>
      </c>
      <c r="BO583" s="19" t="s">
        <v>7891</v>
      </c>
      <c r="BP583" s="19" t="s">
        <v>7891</v>
      </c>
      <c r="BQ583" s="19" t="s">
        <v>7891</v>
      </c>
      <c r="BR583" s="19" t="s">
        <v>7891</v>
      </c>
      <c r="BS583" s="19" t="s">
        <v>9314</v>
      </c>
    </row>
    <row r="584" spans="1:71" s="19" customFormat="1" ht="13" x14ac:dyDescent="0.3">
      <c r="A584" s="19" t="s">
        <v>11798</v>
      </c>
      <c r="B584" s="19" t="s">
        <v>1827</v>
      </c>
      <c r="C584" s="19" t="s">
        <v>716</v>
      </c>
      <c r="D584" s="20">
        <v>2021</v>
      </c>
      <c r="E584" s="19" t="s">
        <v>715</v>
      </c>
      <c r="F584" s="19" t="s">
        <v>717</v>
      </c>
      <c r="G584" s="19" t="s">
        <v>720</v>
      </c>
      <c r="H584" s="19" t="str">
        <f>"00284793"</f>
        <v>00284793</v>
      </c>
      <c r="J584" s="19" t="str">
        <f>"4/8/2021"</f>
        <v>4/8/2021</v>
      </c>
      <c r="K584" s="19">
        <v>384</v>
      </c>
      <c r="L584" s="19">
        <v>14</v>
      </c>
      <c r="M584" s="19">
        <v>1350</v>
      </c>
      <c r="N584" s="19">
        <v>9</v>
      </c>
      <c r="O584" s="19">
        <v>149877094</v>
      </c>
      <c r="P584" s="19" t="s">
        <v>718</v>
      </c>
      <c r="Q584" s="19" t="s">
        <v>717</v>
      </c>
      <c r="R584" s="19" t="s">
        <v>507</v>
      </c>
      <c r="S584" s="19" t="s">
        <v>719</v>
      </c>
      <c r="V584" s="19" t="s">
        <v>721</v>
      </c>
    </row>
    <row r="585" spans="1:71" s="19" customFormat="1" ht="13" x14ac:dyDescent="0.3">
      <c r="A585" s="19" t="s">
        <v>11798</v>
      </c>
      <c r="B585" s="19" t="s">
        <v>3856</v>
      </c>
      <c r="C585" s="19" t="s">
        <v>1375</v>
      </c>
      <c r="D585" s="21">
        <v>2021</v>
      </c>
      <c r="E585" s="19" t="s">
        <v>1374</v>
      </c>
      <c r="F585" s="19" t="s">
        <v>487</v>
      </c>
      <c r="G585" s="19" t="s">
        <v>3351</v>
      </c>
      <c r="H585" s="19" t="str">
        <f>"02779536"</f>
        <v>02779536</v>
      </c>
      <c r="J585" s="19" t="str">
        <f>"20210801"</f>
        <v>20210801</v>
      </c>
      <c r="K585" s="19">
        <v>283</v>
      </c>
      <c r="O585" s="19" t="s">
        <v>3349</v>
      </c>
      <c r="P585" s="19" t="s">
        <v>1376</v>
      </c>
      <c r="Q585" s="19" t="s">
        <v>2124</v>
      </c>
      <c r="R585" s="19" t="s">
        <v>1495</v>
      </c>
      <c r="S585" s="19" t="s">
        <v>3350</v>
      </c>
      <c r="U585" s="19" t="s">
        <v>3351</v>
      </c>
      <c r="V585" s="19" t="s">
        <v>3352</v>
      </c>
    </row>
    <row r="586" spans="1:71" s="19" customFormat="1" ht="13" x14ac:dyDescent="0.3">
      <c r="A586" s="19" t="s">
        <v>11798</v>
      </c>
      <c r="B586" s="19" t="s">
        <v>3856</v>
      </c>
      <c r="C586" s="19" t="s">
        <v>1417</v>
      </c>
      <c r="D586" s="21">
        <v>2022</v>
      </c>
      <c r="E586" s="19" t="s">
        <v>1416</v>
      </c>
      <c r="F586" s="19" t="s">
        <v>3397</v>
      </c>
      <c r="G586" s="19" t="s">
        <v>3400</v>
      </c>
      <c r="H586" s="19" t="str">
        <f>"13634593"</f>
        <v>13634593</v>
      </c>
      <c r="J586" s="19" t="str">
        <f>"20220101"</f>
        <v>20220101</v>
      </c>
      <c r="K586" s="19">
        <v>26</v>
      </c>
      <c r="L586" s="19">
        <v>1</v>
      </c>
      <c r="M586" s="19">
        <v>10</v>
      </c>
      <c r="N586" s="19">
        <v>17</v>
      </c>
      <c r="O586" s="19" t="s">
        <v>3398</v>
      </c>
      <c r="P586" s="19" t="s">
        <v>1419</v>
      </c>
      <c r="Q586" s="19" t="s">
        <v>2129</v>
      </c>
      <c r="R586" s="19" t="s">
        <v>1495</v>
      </c>
      <c r="S586" s="19" t="s">
        <v>3399</v>
      </c>
      <c r="U586" s="19" t="s">
        <v>3400</v>
      </c>
      <c r="V586" s="19" t="s">
        <v>3401</v>
      </c>
    </row>
    <row r="587" spans="1:71" s="19" customFormat="1" ht="13" x14ac:dyDescent="0.3">
      <c r="A587" s="19" t="s">
        <v>11798</v>
      </c>
      <c r="B587" s="19" t="s">
        <v>11404</v>
      </c>
      <c r="C587" s="19" t="s">
        <v>11136</v>
      </c>
      <c r="D587" s="21" t="s">
        <v>7891</v>
      </c>
      <c r="E587" s="19" t="s">
        <v>11137</v>
      </c>
      <c r="F587" s="19" t="s">
        <v>11138</v>
      </c>
      <c r="G587" s="26" t="s">
        <v>12037</v>
      </c>
      <c r="V587" s="19" t="s">
        <v>7891</v>
      </c>
      <c r="W587" s="19" t="s">
        <v>11139</v>
      </c>
      <c r="X587" s="19" t="s">
        <v>7891</v>
      </c>
      <c r="Y587" s="19" t="s">
        <v>7891</v>
      </c>
      <c r="Z587" s="19" t="s">
        <v>7891</v>
      </c>
      <c r="AA587" s="19" t="s">
        <v>7891</v>
      </c>
      <c r="AB587" s="19" t="s">
        <v>11140</v>
      </c>
      <c r="AC587" s="19" t="s">
        <v>11141</v>
      </c>
      <c r="AD587" s="19" t="s">
        <v>7891</v>
      </c>
      <c r="AE587" s="19" t="s">
        <v>7891</v>
      </c>
      <c r="AF587" s="19" t="s">
        <v>7891</v>
      </c>
      <c r="AG587" s="19" t="s">
        <v>7891</v>
      </c>
      <c r="AH587" s="19" t="s">
        <v>7891</v>
      </c>
      <c r="AI587" s="19" t="s">
        <v>7891</v>
      </c>
      <c r="AJ587" s="19" t="s">
        <v>7891</v>
      </c>
      <c r="AK587" s="19" t="s">
        <v>7891</v>
      </c>
      <c r="AL587" s="19" t="s">
        <v>7891</v>
      </c>
      <c r="AM587" s="19" t="s">
        <v>7891</v>
      </c>
      <c r="AN587" s="19" t="s">
        <v>7891</v>
      </c>
      <c r="AO587" s="19" t="s">
        <v>7891</v>
      </c>
      <c r="AP587" s="19" t="s">
        <v>11142</v>
      </c>
      <c r="AQ587" s="19" t="s">
        <v>7891</v>
      </c>
      <c r="AR587" s="19" t="s">
        <v>7891</v>
      </c>
      <c r="AS587" s="19" t="s">
        <v>7891</v>
      </c>
      <c r="AT587" s="19" t="s">
        <v>7891</v>
      </c>
      <c r="AU587" s="19" t="s">
        <v>9082</v>
      </c>
      <c r="AV587" s="19">
        <v>2020</v>
      </c>
      <c r="AW587" s="19">
        <v>7</v>
      </c>
      <c r="AX587" s="19" t="s">
        <v>7891</v>
      </c>
      <c r="AY587" s="19" t="s">
        <v>7891</v>
      </c>
      <c r="AZ587" s="19" t="s">
        <v>7891</v>
      </c>
      <c r="BA587" s="19" t="s">
        <v>7891</v>
      </c>
      <c r="BB587" s="19" t="s">
        <v>7891</v>
      </c>
      <c r="BC587" s="19" t="s">
        <v>7891</v>
      </c>
      <c r="BD587" s="19" t="s">
        <v>7891</v>
      </c>
      <c r="BE587" s="19">
        <v>2382120520968072</v>
      </c>
      <c r="BF587" s="19" t="s">
        <v>11143</v>
      </c>
      <c r="BG587" s="19" t="s">
        <v>7891</v>
      </c>
      <c r="BH587" s="19" t="s">
        <v>7891</v>
      </c>
      <c r="BI587" s="19" t="s">
        <v>7891</v>
      </c>
      <c r="BJ587" s="19" t="s">
        <v>7891</v>
      </c>
      <c r="BK587" s="19" t="s">
        <v>7891</v>
      </c>
      <c r="BL587" s="19" t="s">
        <v>7891</v>
      </c>
      <c r="BM587" s="19" t="s">
        <v>7891</v>
      </c>
      <c r="BN587" s="19">
        <v>33195803</v>
      </c>
      <c r="BO587" s="19" t="s">
        <v>7891</v>
      </c>
      <c r="BP587" s="19" t="s">
        <v>7891</v>
      </c>
      <c r="BQ587" s="19" t="s">
        <v>7891</v>
      </c>
      <c r="BR587" s="19" t="s">
        <v>7891</v>
      </c>
      <c r="BS587" s="19" t="s">
        <v>11144</v>
      </c>
    </row>
    <row r="588" spans="1:71" s="19" customFormat="1" ht="13" x14ac:dyDescent="0.3">
      <c r="A588" s="19" t="s">
        <v>11797</v>
      </c>
      <c r="B588" s="19" t="s">
        <v>1922</v>
      </c>
      <c r="C588" s="19" t="s">
        <v>562</v>
      </c>
      <c r="D588" s="20" t="str">
        <f>"2022"</f>
        <v>2022</v>
      </c>
      <c r="E588" s="19" t="s">
        <v>561</v>
      </c>
      <c r="F588" s="19" t="s">
        <v>487</v>
      </c>
      <c r="G588" s="19" t="s">
        <v>565</v>
      </c>
      <c r="H588" s="19" t="str">
        <f>"02779536"</f>
        <v>02779536</v>
      </c>
      <c r="J588" s="19" t="str">
        <f>"Apr2022"</f>
        <v>Apr2022</v>
      </c>
      <c r="K588" s="19">
        <v>298</v>
      </c>
      <c r="N588" s="19">
        <v>1</v>
      </c>
      <c r="O588" s="19">
        <v>155815728</v>
      </c>
      <c r="P588" s="19" t="s">
        <v>563</v>
      </c>
      <c r="Q588" s="19" t="s">
        <v>489</v>
      </c>
      <c r="R588" s="19" t="s">
        <v>442</v>
      </c>
      <c r="S588" s="19" t="s">
        <v>564</v>
      </c>
      <c r="V588" s="19" t="s">
        <v>566</v>
      </c>
    </row>
    <row r="589" spans="1:71" s="19" customFormat="1" ht="13" x14ac:dyDescent="0.3">
      <c r="A589" s="19" t="s">
        <v>11798</v>
      </c>
      <c r="B589" s="19" t="s">
        <v>6816</v>
      </c>
      <c r="C589" s="19" t="s">
        <v>4628</v>
      </c>
      <c r="D589" s="21">
        <v>2021</v>
      </c>
      <c r="E589" s="19" t="s">
        <v>4627</v>
      </c>
      <c r="F589" s="19" t="s">
        <v>4631</v>
      </c>
      <c r="H589" s="19" t="s">
        <v>4629</v>
      </c>
      <c r="I589" s="19" t="s">
        <v>4630</v>
      </c>
      <c r="L589" s="22">
        <v>44168</v>
      </c>
      <c r="O589" s="19" t="s">
        <v>4632</v>
      </c>
    </row>
    <row r="590" spans="1:71" s="19" customFormat="1" ht="13" x14ac:dyDescent="0.3">
      <c r="A590" s="19" t="s">
        <v>11798</v>
      </c>
      <c r="B590" s="19" t="s">
        <v>11404</v>
      </c>
      <c r="C590" s="19" t="s">
        <v>9162</v>
      </c>
      <c r="D590" s="21" t="s">
        <v>7891</v>
      </c>
      <c r="E590" s="19" t="s">
        <v>9163</v>
      </c>
      <c r="F590" s="19" t="s">
        <v>9164</v>
      </c>
      <c r="G590" s="26" t="s">
        <v>12038</v>
      </c>
      <c r="V590" s="19" t="s">
        <v>7891</v>
      </c>
      <c r="W590" s="19" t="s">
        <v>9165</v>
      </c>
      <c r="X590" s="19" t="s">
        <v>7891</v>
      </c>
      <c r="Y590" s="19" t="s">
        <v>7891</v>
      </c>
      <c r="Z590" s="19" t="s">
        <v>7891</v>
      </c>
      <c r="AA590" s="19" t="s">
        <v>7891</v>
      </c>
      <c r="AB590" s="19" t="s">
        <v>7891</v>
      </c>
      <c r="AC590" s="19" t="s">
        <v>7891</v>
      </c>
      <c r="AD590" s="19" t="s">
        <v>7891</v>
      </c>
      <c r="AE590" s="19" t="s">
        <v>7891</v>
      </c>
      <c r="AF590" s="19" t="s">
        <v>7891</v>
      </c>
      <c r="AG590" s="19" t="s">
        <v>7891</v>
      </c>
      <c r="AH590" s="19" t="s">
        <v>7891</v>
      </c>
      <c r="AI590" s="19" t="s">
        <v>7891</v>
      </c>
      <c r="AJ590" s="19" t="s">
        <v>7891</v>
      </c>
      <c r="AK590" s="19" t="s">
        <v>7891</v>
      </c>
      <c r="AL590" s="19" t="s">
        <v>7891</v>
      </c>
      <c r="AM590" s="19" t="s">
        <v>7891</v>
      </c>
      <c r="AN590" s="19" t="s">
        <v>7891</v>
      </c>
      <c r="AO590" s="19" t="s">
        <v>7891</v>
      </c>
      <c r="AP590" s="19" t="s">
        <v>7891</v>
      </c>
      <c r="AQ590" s="19" t="s">
        <v>9166</v>
      </c>
      <c r="AR590" s="19" t="s">
        <v>7891</v>
      </c>
      <c r="AS590" s="19" t="s">
        <v>7891</v>
      </c>
      <c r="AT590" s="19" t="s">
        <v>7891</v>
      </c>
      <c r="AU590" s="19" t="s">
        <v>9167</v>
      </c>
      <c r="AV590" s="19">
        <v>2021</v>
      </c>
      <c r="AW590" s="19">
        <v>21</v>
      </c>
      <c r="AX590" s="19">
        <v>1</v>
      </c>
      <c r="AY590" s="19" t="s">
        <v>7891</v>
      </c>
      <c r="AZ590" s="19" t="s">
        <v>7891</v>
      </c>
      <c r="BA590" s="19" t="s">
        <v>7891</v>
      </c>
      <c r="BB590" s="19" t="s">
        <v>7891</v>
      </c>
      <c r="BC590" s="19" t="s">
        <v>7891</v>
      </c>
      <c r="BD590" s="19" t="s">
        <v>7891</v>
      </c>
      <c r="BE590" s="19">
        <v>339</v>
      </c>
      <c r="BF590" s="19" t="s">
        <v>9168</v>
      </c>
      <c r="BG590" s="19" t="s">
        <v>7891</v>
      </c>
      <c r="BH590" s="19" t="s">
        <v>7891</v>
      </c>
      <c r="BI590" s="19" t="s">
        <v>7891</v>
      </c>
      <c r="BJ590" s="19" t="s">
        <v>7891</v>
      </c>
      <c r="BK590" s="19" t="s">
        <v>7891</v>
      </c>
      <c r="BL590" s="19" t="s">
        <v>7891</v>
      </c>
      <c r="BM590" s="19" t="s">
        <v>7891</v>
      </c>
      <c r="BN590" s="19">
        <v>34560875</v>
      </c>
      <c r="BO590" s="19" t="s">
        <v>7891</v>
      </c>
      <c r="BP590" s="19" t="s">
        <v>7891</v>
      </c>
      <c r="BQ590" s="19" t="s">
        <v>7891</v>
      </c>
      <c r="BR590" s="19" t="s">
        <v>7891</v>
      </c>
      <c r="BS590" s="19" t="s">
        <v>9169</v>
      </c>
    </row>
    <row r="591" spans="1:71" s="19" customFormat="1" ht="13" x14ac:dyDescent="0.3">
      <c r="A591" s="19" t="s">
        <v>11798</v>
      </c>
      <c r="B591" s="19" t="s">
        <v>11404</v>
      </c>
      <c r="C591" s="19" t="s">
        <v>8623</v>
      </c>
      <c r="D591" s="21" t="s">
        <v>7891</v>
      </c>
      <c r="E591" s="19" t="s">
        <v>8624</v>
      </c>
      <c r="F591" s="19" t="s">
        <v>8625</v>
      </c>
      <c r="V591" s="19" t="s">
        <v>7891</v>
      </c>
      <c r="W591" s="19" t="s">
        <v>8626</v>
      </c>
      <c r="X591" s="19" t="s">
        <v>7891</v>
      </c>
      <c r="Y591" s="19" t="s">
        <v>7891</v>
      </c>
      <c r="Z591" s="19" t="s">
        <v>7891</v>
      </c>
      <c r="AA591" s="19" t="s">
        <v>7891</v>
      </c>
      <c r="AB591" s="19" t="s">
        <v>7891</v>
      </c>
      <c r="AC591" s="19" t="s">
        <v>7891</v>
      </c>
      <c r="AD591" s="19" t="s">
        <v>7891</v>
      </c>
      <c r="AE591" s="19" t="s">
        <v>7891</v>
      </c>
      <c r="AF591" s="19" t="s">
        <v>7891</v>
      </c>
      <c r="AG591" s="19" t="s">
        <v>7891</v>
      </c>
      <c r="AH591" s="19" t="s">
        <v>7891</v>
      </c>
      <c r="AI591" s="19" t="s">
        <v>7891</v>
      </c>
      <c r="AJ591" s="19" t="s">
        <v>7891</v>
      </c>
      <c r="AK591" s="19" t="s">
        <v>7891</v>
      </c>
      <c r="AL591" s="19" t="s">
        <v>7891</v>
      </c>
      <c r="AM591" s="19" t="s">
        <v>7891</v>
      </c>
      <c r="AN591" s="19" t="s">
        <v>7891</v>
      </c>
      <c r="AO591" s="19" t="s">
        <v>7891</v>
      </c>
      <c r="AP591" s="19" t="s">
        <v>8627</v>
      </c>
      <c r="AQ591" s="19" t="s">
        <v>8628</v>
      </c>
      <c r="AR591" s="19" t="s">
        <v>8629</v>
      </c>
      <c r="AS591" s="19" t="s">
        <v>7891</v>
      </c>
      <c r="AT591" s="19" t="s">
        <v>7891</v>
      </c>
      <c r="AU591" s="19" t="s">
        <v>7891</v>
      </c>
      <c r="AV591" s="19">
        <v>2022</v>
      </c>
      <c r="AW591" s="19">
        <v>429</v>
      </c>
      <c r="AX591" s="19" t="s">
        <v>7891</v>
      </c>
      <c r="AY591" s="19" t="s">
        <v>7891</v>
      </c>
      <c r="AZ591" s="19" t="s">
        <v>7891</v>
      </c>
      <c r="BA591" s="19" t="s">
        <v>7891</v>
      </c>
      <c r="BB591" s="19" t="s">
        <v>7891</v>
      </c>
      <c r="BC591" s="19">
        <v>161</v>
      </c>
      <c r="BD591" s="19">
        <v>170</v>
      </c>
      <c r="BE591" s="19" t="s">
        <v>7891</v>
      </c>
      <c r="BF591" s="19" t="s">
        <v>8630</v>
      </c>
      <c r="BG591" s="19" t="s">
        <v>7891</v>
      </c>
      <c r="BH591" s="19" t="s">
        <v>7891</v>
      </c>
      <c r="BI591" s="19" t="s">
        <v>7891</v>
      </c>
      <c r="BJ591" s="19" t="s">
        <v>7891</v>
      </c>
      <c r="BK591" s="19" t="s">
        <v>7891</v>
      </c>
      <c r="BL591" s="19" t="s">
        <v>7891</v>
      </c>
      <c r="BM591" s="19" t="s">
        <v>7891</v>
      </c>
      <c r="BN591" s="19" t="s">
        <v>7891</v>
      </c>
      <c r="BO591" s="19" t="s">
        <v>7891</v>
      </c>
      <c r="BP591" s="19" t="s">
        <v>7891</v>
      </c>
      <c r="BQ591" s="19" t="s">
        <v>7891</v>
      </c>
      <c r="BR591" s="19" t="s">
        <v>7891</v>
      </c>
      <c r="BS591" s="19" t="s">
        <v>8631</v>
      </c>
    </row>
    <row r="592" spans="1:71" s="19" customFormat="1" ht="13" x14ac:dyDescent="0.3">
      <c r="A592" s="19" t="s">
        <v>11798</v>
      </c>
      <c r="B592" s="19" t="s">
        <v>11404</v>
      </c>
      <c r="C592" s="19" t="s">
        <v>9880</v>
      </c>
      <c r="D592" s="21" t="s">
        <v>7891</v>
      </c>
      <c r="E592" s="19" t="s">
        <v>5626</v>
      </c>
      <c r="F592" s="19" t="s">
        <v>9881</v>
      </c>
      <c r="V592" s="19" t="s">
        <v>7891</v>
      </c>
      <c r="W592" s="19" t="s">
        <v>9882</v>
      </c>
      <c r="X592" s="19" t="s">
        <v>7891</v>
      </c>
      <c r="Y592" s="19" t="s">
        <v>7891</v>
      </c>
      <c r="Z592" s="19" t="s">
        <v>7891</v>
      </c>
      <c r="AA592" s="19" t="s">
        <v>7891</v>
      </c>
      <c r="AB592" s="19" t="s">
        <v>7891</v>
      </c>
      <c r="AC592" s="19" t="s">
        <v>9883</v>
      </c>
      <c r="AD592" s="19" t="s">
        <v>7891</v>
      </c>
      <c r="AE592" s="19" t="s">
        <v>7891</v>
      </c>
      <c r="AF592" s="19" t="s">
        <v>7891</v>
      </c>
      <c r="AG592" s="19" t="s">
        <v>7891</v>
      </c>
      <c r="AH592" s="19" t="s">
        <v>7891</v>
      </c>
      <c r="AI592" s="19" t="s">
        <v>7891</v>
      </c>
      <c r="AJ592" s="19" t="s">
        <v>7891</v>
      </c>
      <c r="AK592" s="19" t="s">
        <v>7891</v>
      </c>
      <c r="AL592" s="19" t="s">
        <v>7891</v>
      </c>
      <c r="AM592" s="19" t="s">
        <v>7891</v>
      </c>
      <c r="AN592" s="19" t="s">
        <v>7891</v>
      </c>
      <c r="AO592" s="19" t="s">
        <v>7891</v>
      </c>
      <c r="AP592" s="19" t="s">
        <v>9884</v>
      </c>
      <c r="AQ592" s="19" t="s">
        <v>7891</v>
      </c>
      <c r="AR592" s="19" t="s">
        <v>7891</v>
      </c>
      <c r="AS592" s="19" t="s">
        <v>7891</v>
      </c>
      <c r="AT592" s="19" t="s">
        <v>7891</v>
      </c>
      <c r="AU592" s="19" t="s">
        <v>7967</v>
      </c>
      <c r="AV592" s="19">
        <v>2021</v>
      </c>
      <c r="AW592" s="19">
        <v>65</v>
      </c>
      <c r="AX592" s="19" t="s">
        <v>7891</v>
      </c>
      <c r="AY592" s="19" t="s">
        <v>7891</v>
      </c>
      <c r="AZ592" s="19" t="s">
        <v>7891</v>
      </c>
      <c r="BA592" s="19" t="s">
        <v>7891</v>
      </c>
      <c r="BB592" s="19" t="s">
        <v>7891</v>
      </c>
      <c r="BC592" s="19" t="s">
        <v>7891</v>
      </c>
      <c r="BD592" s="19" t="s">
        <v>7891</v>
      </c>
      <c r="BE592" s="19">
        <v>102292</v>
      </c>
      <c r="BF592" s="19" t="s">
        <v>5632</v>
      </c>
      <c r="BG592" s="19" t="s">
        <v>7891</v>
      </c>
      <c r="BH592" s="19" t="s">
        <v>7968</v>
      </c>
      <c r="BI592" s="19" t="s">
        <v>7891</v>
      </c>
      <c r="BJ592" s="19" t="s">
        <v>7891</v>
      </c>
      <c r="BK592" s="19" t="s">
        <v>7891</v>
      </c>
      <c r="BL592" s="19" t="s">
        <v>7891</v>
      </c>
      <c r="BM592" s="19" t="s">
        <v>7891</v>
      </c>
      <c r="BN592" s="19">
        <v>33981424</v>
      </c>
      <c r="BO592" s="19" t="s">
        <v>7891</v>
      </c>
      <c r="BP592" s="19" t="s">
        <v>7891</v>
      </c>
      <c r="BQ592" s="19" t="s">
        <v>7891</v>
      </c>
      <c r="BR592" s="19" t="s">
        <v>7891</v>
      </c>
      <c r="BS592" s="19" t="s">
        <v>9885</v>
      </c>
    </row>
    <row r="593" spans="1:71" s="19" customFormat="1" ht="13" x14ac:dyDescent="0.3">
      <c r="A593" s="19" t="s">
        <v>11798</v>
      </c>
      <c r="B593" s="19" t="s">
        <v>11404</v>
      </c>
      <c r="C593" s="19" t="s">
        <v>10637</v>
      </c>
      <c r="D593" s="21" t="s">
        <v>7891</v>
      </c>
      <c r="E593" s="19" t="s">
        <v>10638</v>
      </c>
      <c r="F593" s="19" t="s">
        <v>10639</v>
      </c>
      <c r="G593" s="19" t="s">
        <v>12039</v>
      </c>
      <c r="V593" s="19" t="s">
        <v>7891</v>
      </c>
      <c r="W593" s="19" t="s">
        <v>10640</v>
      </c>
      <c r="X593" s="19" t="s">
        <v>7891</v>
      </c>
      <c r="Y593" s="19" t="s">
        <v>7891</v>
      </c>
      <c r="Z593" s="19" t="s">
        <v>7891</v>
      </c>
      <c r="AA593" s="19" t="s">
        <v>7891</v>
      </c>
      <c r="AB593" s="19" t="s">
        <v>10641</v>
      </c>
      <c r="AC593" s="19" t="s">
        <v>10642</v>
      </c>
      <c r="AD593" s="19" t="s">
        <v>7891</v>
      </c>
      <c r="AE593" s="19" t="s">
        <v>7891</v>
      </c>
      <c r="AF593" s="19" t="s">
        <v>7891</v>
      </c>
      <c r="AG593" s="19" t="s">
        <v>7891</v>
      </c>
      <c r="AH593" s="19" t="s">
        <v>7891</v>
      </c>
      <c r="AI593" s="19" t="s">
        <v>7891</v>
      </c>
      <c r="AJ593" s="19" t="s">
        <v>7891</v>
      </c>
      <c r="AK593" s="19" t="s">
        <v>7891</v>
      </c>
      <c r="AL593" s="19" t="s">
        <v>7891</v>
      </c>
      <c r="AM593" s="19" t="s">
        <v>7891</v>
      </c>
      <c r="AN593" s="19" t="s">
        <v>7891</v>
      </c>
      <c r="AO593" s="19" t="s">
        <v>7891</v>
      </c>
      <c r="AP593" s="19" t="s">
        <v>10643</v>
      </c>
      <c r="AQ593" s="19" t="s">
        <v>10644</v>
      </c>
      <c r="AR593" s="19" t="s">
        <v>7891</v>
      </c>
      <c r="AS593" s="19" t="s">
        <v>7891</v>
      </c>
      <c r="AT593" s="19" t="s">
        <v>7891</v>
      </c>
      <c r="AU593" s="19" t="s">
        <v>7891</v>
      </c>
      <c r="AV593" s="19">
        <v>2021</v>
      </c>
      <c r="AW593" s="19">
        <v>37</v>
      </c>
      <c r="AX593" s="19">
        <v>11</v>
      </c>
      <c r="AY593" s="19" t="s">
        <v>7891</v>
      </c>
      <c r="AZ593" s="19" t="s">
        <v>7891</v>
      </c>
      <c r="BA593" s="19" t="s">
        <v>7891</v>
      </c>
      <c r="BB593" s="19" t="s">
        <v>7891</v>
      </c>
      <c r="BC593" s="19" t="s">
        <v>7891</v>
      </c>
      <c r="BD593" s="19" t="s">
        <v>7891</v>
      </c>
      <c r="BE593" s="19" t="s">
        <v>10645</v>
      </c>
      <c r="BF593" s="19" t="s">
        <v>10646</v>
      </c>
      <c r="BG593" s="19" t="s">
        <v>7891</v>
      </c>
      <c r="BH593" s="19" t="s">
        <v>7891</v>
      </c>
      <c r="BI593" s="19" t="s">
        <v>7891</v>
      </c>
      <c r="BJ593" s="19" t="s">
        <v>7891</v>
      </c>
      <c r="BK593" s="19" t="s">
        <v>7891</v>
      </c>
      <c r="BL593" s="19" t="s">
        <v>7891</v>
      </c>
      <c r="BM593" s="19" t="s">
        <v>7891</v>
      </c>
      <c r="BN593" s="19">
        <v>34816963</v>
      </c>
      <c r="BO593" s="19" t="s">
        <v>7891</v>
      </c>
      <c r="BP593" s="19" t="s">
        <v>7891</v>
      </c>
      <c r="BQ593" s="19" t="s">
        <v>7891</v>
      </c>
      <c r="BR593" s="19" t="s">
        <v>7891</v>
      </c>
      <c r="BS593" s="19" t="s">
        <v>10647</v>
      </c>
    </row>
    <row r="594" spans="1:71" s="19" customFormat="1" ht="13" x14ac:dyDescent="0.3">
      <c r="A594" s="19" t="s">
        <v>11798</v>
      </c>
      <c r="B594" s="19" t="s">
        <v>11404</v>
      </c>
      <c r="C594" s="19" t="s">
        <v>9356</v>
      </c>
      <c r="D594" s="21" t="s">
        <v>7891</v>
      </c>
      <c r="E594" s="19" t="s">
        <v>4590</v>
      </c>
      <c r="F594" s="19" t="s">
        <v>9357</v>
      </c>
      <c r="G594" s="19" t="s">
        <v>9358</v>
      </c>
      <c r="V594" s="19" t="s">
        <v>7891</v>
      </c>
      <c r="W594" s="19" t="s">
        <v>9358</v>
      </c>
      <c r="X594" s="19" t="s">
        <v>7891</v>
      </c>
      <c r="Y594" s="19" t="s">
        <v>7891</v>
      </c>
      <c r="Z594" s="19" t="s">
        <v>7891</v>
      </c>
      <c r="AA594" s="19" t="s">
        <v>7891</v>
      </c>
      <c r="AB594" s="19" t="s">
        <v>7891</v>
      </c>
      <c r="AC594" s="19" t="s">
        <v>7891</v>
      </c>
      <c r="AD594" s="19" t="s">
        <v>7891</v>
      </c>
      <c r="AE594" s="19" t="s">
        <v>7891</v>
      </c>
      <c r="AF594" s="19" t="s">
        <v>7891</v>
      </c>
      <c r="AG594" s="19" t="s">
        <v>7891</v>
      </c>
      <c r="AH594" s="19" t="s">
        <v>7891</v>
      </c>
      <c r="AI594" s="19" t="s">
        <v>7891</v>
      </c>
      <c r="AJ594" s="19" t="s">
        <v>7891</v>
      </c>
      <c r="AK594" s="19" t="s">
        <v>7891</v>
      </c>
      <c r="AL594" s="19" t="s">
        <v>7891</v>
      </c>
      <c r="AM594" s="19" t="s">
        <v>7891</v>
      </c>
      <c r="AN594" s="19" t="s">
        <v>7891</v>
      </c>
      <c r="AO594" s="19" t="s">
        <v>7891</v>
      </c>
      <c r="AP594" s="19" t="s">
        <v>9359</v>
      </c>
      <c r="AQ594" s="19" t="s">
        <v>9360</v>
      </c>
      <c r="AR594" s="19" t="s">
        <v>7891</v>
      </c>
      <c r="AS594" s="19" t="s">
        <v>7891</v>
      </c>
      <c r="AT594" s="19" t="s">
        <v>7891</v>
      </c>
      <c r="AU594" s="19" t="s">
        <v>7891</v>
      </c>
      <c r="AV594" s="19" t="s">
        <v>7891</v>
      </c>
      <c r="AW594" s="19" t="s">
        <v>7891</v>
      </c>
      <c r="AX594" s="19" t="s">
        <v>7891</v>
      </c>
      <c r="AY594" s="19" t="s">
        <v>7891</v>
      </c>
      <c r="AZ594" s="19" t="s">
        <v>7891</v>
      </c>
      <c r="BA594" s="19" t="s">
        <v>7891</v>
      </c>
      <c r="BB594" s="19" t="s">
        <v>7891</v>
      </c>
      <c r="BC594" s="19" t="s">
        <v>7891</v>
      </c>
      <c r="BD594" s="19" t="s">
        <v>7891</v>
      </c>
      <c r="BE594" s="19" t="s">
        <v>7891</v>
      </c>
      <c r="BF594" s="19" t="s">
        <v>4595</v>
      </c>
      <c r="BG594" s="19" t="s">
        <v>7891</v>
      </c>
      <c r="BH594" s="19" t="s">
        <v>9297</v>
      </c>
      <c r="BI594" s="19" t="s">
        <v>7891</v>
      </c>
      <c r="BJ594" s="19" t="s">
        <v>7891</v>
      </c>
      <c r="BK594" s="19" t="s">
        <v>7891</v>
      </c>
      <c r="BL594" s="19" t="s">
        <v>7891</v>
      </c>
      <c r="BM594" s="19" t="s">
        <v>7891</v>
      </c>
      <c r="BN594" s="19">
        <v>34370029</v>
      </c>
      <c r="BO594" s="19" t="s">
        <v>7891</v>
      </c>
      <c r="BP594" s="19" t="s">
        <v>7891</v>
      </c>
      <c r="BQ594" s="19" t="s">
        <v>7891</v>
      </c>
      <c r="BR594" s="19" t="s">
        <v>7891</v>
      </c>
      <c r="BS594" s="19" t="s">
        <v>9361</v>
      </c>
    </row>
    <row r="595" spans="1:71" s="19" customFormat="1" ht="13" x14ac:dyDescent="0.3">
      <c r="A595" s="19" t="s">
        <v>11798</v>
      </c>
      <c r="B595" s="19" t="s">
        <v>7078</v>
      </c>
      <c r="C595" s="19" t="s">
        <v>6920</v>
      </c>
      <c r="D595" s="21">
        <v>2021</v>
      </c>
      <c r="E595" s="19" t="s">
        <v>6919</v>
      </c>
      <c r="F595" s="19" t="s">
        <v>6916</v>
      </c>
      <c r="H595" s="19" t="s">
        <v>6921</v>
      </c>
      <c r="I595" s="19" t="s">
        <v>6922</v>
      </c>
      <c r="L595" s="22">
        <v>44277</v>
      </c>
      <c r="M595" s="19" t="s">
        <v>6923</v>
      </c>
      <c r="O595" s="19" t="s">
        <v>6924</v>
      </c>
    </row>
    <row r="596" spans="1:71" s="19" customFormat="1" ht="13" x14ac:dyDescent="0.3">
      <c r="A596" s="19" t="s">
        <v>11798</v>
      </c>
      <c r="B596" s="19" t="s">
        <v>1970</v>
      </c>
      <c r="C596" s="19" t="s">
        <v>1083</v>
      </c>
      <c r="D596" s="20">
        <v>2021</v>
      </c>
      <c r="E596" s="19" t="s">
        <v>1082</v>
      </c>
      <c r="F596" s="19" t="s">
        <v>1084</v>
      </c>
      <c r="G596" s="19" t="s">
        <v>1087</v>
      </c>
      <c r="H596" s="19" t="str">
        <f>"07909667"</f>
        <v>07909667</v>
      </c>
      <c r="J596" s="19" t="str">
        <f>"Jun2021"</f>
        <v>Jun2021</v>
      </c>
      <c r="K596" s="19">
        <v>38</v>
      </c>
      <c r="L596" s="19">
        <v>2</v>
      </c>
      <c r="M596" s="19">
        <v>108</v>
      </c>
      <c r="N596" s="19">
        <v>8</v>
      </c>
      <c r="O596" s="19">
        <v>150428892</v>
      </c>
      <c r="P596" s="19" t="s">
        <v>1085</v>
      </c>
      <c r="Q596" s="19" t="s">
        <v>466</v>
      </c>
      <c r="R596" s="19" t="s">
        <v>442</v>
      </c>
      <c r="S596" s="19" t="s">
        <v>1086</v>
      </c>
      <c r="V596" s="19" t="s">
        <v>1088</v>
      </c>
    </row>
    <row r="597" spans="1:71" s="19" customFormat="1" ht="13" x14ac:dyDescent="0.3">
      <c r="A597" s="19" t="s">
        <v>11798</v>
      </c>
      <c r="B597" s="19" t="s">
        <v>6816</v>
      </c>
      <c r="C597" s="19" t="s">
        <v>4577</v>
      </c>
      <c r="D597" s="21">
        <v>2021</v>
      </c>
      <c r="E597" s="19" t="s">
        <v>4576</v>
      </c>
      <c r="F597" s="19" t="s">
        <v>4580</v>
      </c>
      <c r="H597" s="19" t="s">
        <v>4578</v>
      </c>
      <c r="I597" s="19" t="s">
        <v>4579</v>
      </c>
      <c r="L597" s="22">
        <v>44231</v>
      </c>
      <c r="M597" s="19" t="s">
        <v>4581</v>
      </c>
      <c r="O597" s="19" t="s">
        <v>4582</v>
      </c>
    </row>
    <row r="598" spans="1:71" s="19" customFormat="1" ht="13" x14ac:dyDescent="0.3">
      <c r="A598" s="19" t="s">
        <v>11798</v>
      </c>
      <c r="B598" s="19" t="s">
        <v>391</v>
      </c>
      <c r="C598" s="19" t="s">
        <v>343</v>
      </c>
      <c r="D598" s="23" t="s">
        <v>59</v>
      </c>
      <c r="E598" s="19" t="s">
        <v>341</v>
      </c>
      <c r="F598" s="19" t="s">
        <v>350</v>
      </c>
      <c r="G598" s="19" t="s">
        <v>342</v>
      </c>
      <c r="I598" s="19" t="s">
        <v>221</v>
      </c>
      <c r="J598" s="19" t="s">
        <v>344</v>
      </c>
      <c r="K598" s="19" t="s">
        <v>14</v>
      </c>
      <c r="L598" s="19" t="s">
        <v>345</v>
      </c>
      <c r="N598" s="19" t="s">
        <v>346</v>
      </c>
      <c r="O598" s="19" t="s">
        <v>89</v>
      </c>
      <c r="P598" s="19" t="s">
        <v>18</v>
      </c>
      <c r="Q598" s="19" t="s">
        <v>18</v>
      </c>
      <c r="R598" s="19" t="s">
        <v>347</v>
      </c>
      <c r="S598" s="19" t="s">
        <v>348</v>
      </c>
      <c r="T598" s="19" t="s">
        <v>349</v>
      </c>
      <c r="V598" s="19" t="s">
        <v>59</v>
      </c>
      <c r="W598" s="19" t="s">
        <v>351</v>
      </c>
      <c r="X598" s="19" t="s">
        <v>352</v>
      </c>
      <c r="Y598" s="19" t="s">
        <v>353</v>
      </c>
      <c r="Z598" s="19" t="s">
        <v>354</v>
      </c>
      <c r="AA598" s="19" t="s">
        <v>355</v>
      </c>
      <c r="AB598" s="19" t="s">
        <v>356</v>
      </c>
      <c r="AC598" s="19" t="s">
        <v>353</v>
      </c>
      <c r="AD598" s="19" t="s">
        <v>357</v>
      </c>
      <c r="AE598" s="19" t="s">
        <v>30</v>
      </c>
    </row>
    <row r="599" spans="1:71" s="19" customFormat="1" ht="13" x14ac:dyDescent="0.3">
      <c r="A599" s="19" t="s">
        <v>11798</v>
      </c>
      <c r="B599" s="19" t="s">
        <v>11404</v>
      </c>
      <c r="C599" s="19" t="s">
        <v>9886</v>
      </c>
      <c r="D599" s="21" t="s">
        <v>7891</v>
      </c>
      <c r="E599" s="19" t="s">
        <v>4608</v>
      </c>
      <c r="F599" s="19" t="s">
        <v>8902</v>
      </c>
      <c r="V599" s="19" t="s">
        <v>7891</v>
      </c>
      <c r="W599" s="19" t="s">
        <v>9887</v>
      </c>
      <c r="X599" s="19" t="s">
        <v>7891</v>
      </c>
      <c r="Y599" s="19" t="s">
        <v>7891</v>
      </c>
      <c r="Z599" s="19" t="s">
        <v>7891</v>
      </c>
      <c r="AA599" s="19" t="s">
        <v>7891</v>
      </c>
      <c r="AB599" s="19" t="s">
        <v>7891</v>
      </c>
      <c r="AC599" s="19" t="s">
        <v>9888</v>
      </c>
      <c r="AD599" s="19" t="s">
        <v>7891</v>
      </c>
      <c r="AE599" s="19" t="s">
        <v>7891</v>
      </c>
      <c r="AF599" s="19" t="s">
        <v>7891</v>
      </c>
      <c r="AG599" s="19" t="s">
        <v>7891</v>
      </c>
      <c r="AH599" s="19" t="s">
        <v>7891</v>
      </c>
      <c r="AI599" s="19" t="s">
        <v>7891</v>
      </c>
      <c r="AJ599" s="19" t="s">
        <v>7891</v>
      </c>
      <c r="AK599" s="19" t="s">
        <v>7891</v>
      </c>
      <c r="AL599" s="19" t="s">
        <v>7891</v>
      </c>
      <c r="AM599" s="19" t="s">
        <v>7891</v>
      </c>
      <c r="AN599" s="19" t="s">
        <v>7891</v>
      </c>
      <c r="AO599" s="19" t="s">
        <v>7891</v>
      </c>
      <c r="AP599" s="19" t="s">
        <v>8905</v>
      </c>
      <c r="AQ599" s="19" t="s">
        <v>8906</v>
      </c>
      <c r="AR599" s="19" t="s">
        <v>7891</v>
      </c>
      <c r="AS599" s="19" t="s">
        <v>7891</v>
      </c>
      <c r="AT599" s="19" t="s">
        <v>7891</v>
      </c>
      <c r="AU599" s="19" t="s">
        <v>7998</v>
      </c>
      <c r="AV599" s="19">
        <v>2021</v>
      </c>
      <c r="AW599" s="19">
        <v>300</v>
      </c>
      <c r="AX599" s="19" t="s">
        <v>7891</v>
      </c>
      <c r="AY599" s="19" t="s">
        <v>7891</v>
      </c>
      <c r="AZ599" s="19" t="s">
        <v>7891</v>
      </c>
      <c r="BA599" s="19" t="s">
        <v>7891</v>
      </c>
      <c r="BB599" s="19" t="s">
        <v>7891</v>
      </c>
      <c r="BC599" s="19" t="s">
        <v>7891</v>
      </c>
      <c r="BD599" s="19" t="s">
        <v>7891</v>
      </c>
      <c r="BE599" s="19">
        <v>113926</v>
      </c>
      <c r="BF599" s="19" t="s">
        <v>4613</v>
      </c>
      <c r="BG599" s="19" t="s">
        <v>7891</v>
      </c>
      <c r="BH599" s="19" t="s">
        <v>7968</v>
      </c>
      <c r="BI599" s="19" t="s">
        <v>7891</v>
      </c>
      <c r="BJ599" s="19" t="s">
        <v>7891</v>
      </c>
      <c r="BK599" s="19" t="s">
        <v>7891</v>
      </c>
      <c r="BL599" s="19" t="s">
        <v>7891</v>
      </c>
      <c r="BM599" s="19" t="s">
        <v>7891</v>
      </c>
      <c r="BN599" s="19">
        <v>33872854</v>
      </c>
      <c r="BO599" s="19" t="s">
        <v>7891</v>
      </c>
      <c r="BP599" s="19" t="s">
        <v>7891</v>
      </c>
      <c r="BQ599" s="19" t="s">
        <v>7891</v>
      </c>
      <c r="BR599" s="19" t="s">
        <v>7891</v>
      </c>
      <c r="BS599" s="19" t="s">
        <v>9889</v>
      </c>
    </row>
    <row r="600" spans="1:71" s="19" customFormat="1" ht="13" x14ac:dyDescent="0.3">
      <c r="A600" s="19" t="s">
        <v>11798</v>
      </c>
      <c r="B600" s="19" t="s">
        <v>391</v>
      </c>
      <c r="C600" s="19" t="s">
        <v>179</v>
      </c>
      <c r="D600" s="23" t="s">
        <v>23</v>
      </c>
      <c r="E600" s="19" t="s">
        <v>177</v>
      </c>
      <c r="F600" s="19" t="s">
        <v>185</v>
      </c>
      <c r="G600" s="19" t="s">
        <v>178</v>
      </c>
      <c r="I600" s="19" t="s">
        <v>180</v>
      </c>
      <c r="J600" s="19" t="s">
        <v>181</v>
      </c>
      <c r="K600" s="19" t="s">
        <v>14</v>
      </c>
      <c r="N600" s="19" t="s">
        <v>182</v>
      </c>
      <c r="O600" s="19" t="s">
        <v>56</v>
      </c>
      <c r="P600" s="19" t="s">
        <v>18</v>
      </c>
      <c r="Q600" s="19" t="s">
        <v>18</v>
      </c>
      <c r="S600" s="19" t="s">
        <v>183</v>
      </c>
      <c r="T600" s="19" t="s">
        <v>184</v>
      </c>
      <c r="V600" s="19" t="s">
        <v>23</v>
      </c>
      <c r="W600" s="19" t="s">
        <v>186</v>
      </c>
      <c r="X600" s="19" t="s">
        <v>187</v>
      </c>
      <c r="AA600" s="19" t="s">
        <v>188</v>
      </c>
      <c r="AB600" s="19" t="s">
        <v>189</v>
      </c>
      <c r="AD600" s="19" t="s">
        <v>190</v>
      </c>
      <c r="AE600" s="19" t="s">
        <v>30</v>
      </c>
    </row>
    <row r="601" spans="1:71" s="19" customFormat="1" ht="13" x14ac:dyDescent="0.3">
      <c r="A601" s="19" t="s">
        <v>11798</v>
      </c>
      <c r="B601" s="19" t="s">
        <v>4095</v>
      </c>
      <c r="C601" s="19" t="s">
        <v>4088</v>
      </c>
      <c r="D601" s="21">
        <v>2021</v>
      </c>
      <c r="E601" s="19" t="s">
        <v>4087</v>
      </c>
      <c r="F601" s="19" t="s">
        <v>4089</v>
      </c>
      <c r="G601" s="19" t="s">
        <v>4093</v>
      </c>
      <c r="H601" s="19" t="str">
        <f>"25208969"</f>
        <v>25208969</v>
      </c>
      <c r="J601" s="19" t="str">
        <f>"20211201"</f>
        <v>20211201</v>
      </c>
      <c r="K601" s="19">
        <v>44</v>
      </c>
      <c r="L601" s="19">
        <v>4</v>
      </c>
      <c r="M601" s="19">
        <v>561</v>
      </c>
      <c r="N601" s="19">
        <v>20</v>
      </c>
      <c r="O601" s="19" t="s">
        <v>4090</v>
      </c>
      <c r="P601" s="19" t="s">
        <v>4091</v>
      </c>
      <c r="Q601" s="19" t="s">
        <v>2108</v>
      </c>
      <c r="R601" s="19" t="s">
        <v>1495</v>
      </c>
      <c r="S601" s="19" t="s">
        <v>4092</v>
      </c>
      <c r="U601" s="19" t="s">
        <v>4093</v>
      </c>
      <c r="V601" s="19" t="s">
        <v>4094</v>
      </c>
    </row>
    <row r="602" spans="1:71" s="19" customFormat="1" ht="13" x14ac:dyDescent="0.3">
      <c r="A602" s="19" t="s">
        <v>11798</v>
      </c>
      <c r="B602" s="19" t="s">
        <v>3856</v>
      </c>
      <c r="C602" s="19" t="s">
        <v>2201</v>
      </c>
      <c r="D602" s="21">
        <v>2021</v>
      </c>
      <c r="E602" s="19" t="s">
        <v>2200</v>
      </c>
      <c r="F602" s="19" t="s">
        <v>2202</v>
      </c>
      <c r="G602" s="19" t="s">
        <v>2207</v>
      </c>
      <c r="H602" s="19" t="str">
        <f>"00485713"</f>
        <v>00485713</v>
      </c>
      <c r="J602" s="19" t="str">
        <f>"20210201"</f>
        <v>20210201</v>
      </c>
      <c r="K602" s="19">
        <v>51</v>
      </c>
      <c r="L602" s="19">
        <v>2</v>
      </c>
      <c r="M602" s="19">
        <v>95</v>
      </c>
      <c r="N602" s="19">
        <v>4</v>
      </c>
      <c r="O602" s="19" t="s">
        <v>2203</v>
      </c>
      <c r="P602" s="19" t="s">
        <v>2204</v>
      </c>
      <c r="Q602" s="19" t="s">
        <v>2205</v>
      </c>
      <c r="R602" s="19" t="s">
        <v>1495</v>
      </c>
      <c r="S602" s="19" t="s">
        <v>2206</v>
      </c>
      <c r="U602" s="19" t="s">
        <v>2207</v>
      </c>
      <c r="V602" s="19" t="s">
        <v>2208</v>
      </c>
    </row>
    <row r="603" spans="1:71" s="19" customFormat="1" ht="13" x14ac:dyDescent="0.3">
      <c r="A603" s="19" t="s">
        <v>11798</v>
      </c>
      <c r="B603" s="19" t="s">
        <v>1827</v>
      </c>
      <c r="C603" s="19" t="s">
        <v>823</v>
      </c>
      <c r="D603" s="20">
        <v>2022</v>
      </c>
      <c r="E603" s="19" t="s">
        <v>822</v>
      </c>
      <c r="F603" s="19" t="s">
        <v>824</v>
      </c>
      <c r="H603" s="19" t="str">
        <f>"00024317"</f>
        <v>00024317</v>
      </c>
      <c r="J603" s="19" t="str">
        <f>"May-Jul2022"</f>
        <v>May-Jul2022</v>
      </c>
      <c r="K603" s="19">
        <v>49</v>
      </c>
      <c r="L603" s="19">
        <v>2</v>
      </c>
      <c r="M603" s="19">
        <v>12</v>
      </c>
      <c r="N603" s="19">
        <v>2</v>
      </c>
      <c r="O603" s="19">
        <v>157026381</v>
      </c>
      <c r="Q603" s="19" t="s">
        <v>825</v>
      </c>
      <c r="R603" s="19" t="s">
        <v>467</v>
      </c>
      <c r="V603" s="19" t="s">
        <v>826</v>
      </c>
    </row>
    <row r="604" spans="1:71" s="19" customFormat="1" ht="13" x14ac:dyDescent="0.3">
      <c r="A604" s="19" t="s">
        <v>11798</v>
      </c>
      <c r="B604" s="19" t="s">
        <v>6816</v>
      </c>
      <c r="C604" s="19" t="s">
        <v>6623</v>
      </c>
      <c r="D604" s="21">
        <v>2022</v>
      </c>
      <c r="E604" s="19" t="s">
        <v>6622</v>
      </c>
      <c r="F604" s="19" t="s">
        <v>4335</v>
      </c>
      <c r="G604" s="26" t="s">
        <v>12040</v>
      </c>
      <c r="H604" s="19" t="s">
        <v>6624</v>
      </c>
      <c r="I604" s="19" t="s">
        <v>6625</v>
      </c>
      <c r="L604" s="22">
        <v>44632</v>
      </c>
      <c r="M604" s="19" t="s">
        <v>6626</v>
      </c>
      <c r="N604" s="19" t="s">
        <v>6627</v>
      </c>
      <c r="O604" s="19" t="s">
        <v>6628</v>
      </c>
    </row>
    <row r="605" spans="1:71" s="19" customFormat="1" ht="13" x14ac:dyDescent="0.3">
      <c r="A605" s="19" t="s">
        <v>11798</v>
      </c>
      <c r="B605" s="19" t="s">
        <v>4086</v>
      </c>
      <c r="C605" s="19" t="s">
        <v>4047</v>
      </c>
      <c r="D605" s="21">
        <v>2021</v>
      </c>
      <c r="E605" s="19" t="s">
        <v>4046</v>
      </c>
      <c r="G605" s="19" t="s">
        <v>4051</v>
      </c>
      <c r="I605" s="19" t="str">
        <f>"9781606132852; 9781606132869"</f>
        <v>9781606132852; 9781606132869</v>
      </c>
      <c r="J605" s="19" t="str">
        <f>"20210101"</f>
        <v>20210101</v>
      </c>
      <c r="N605" s="19">
        <v>465</v>
      </c>
      <c r="O605" s="19" t="s">
        <v>4048</v>
      </c>
      <c r="Q605" s="19" t="s">
        <v>4049</v>
      </c>
      <c r="R605" s="19" t="s">
        <v>2304</v>
      </c>
      <c r="S605" s="19" t="s">
        <v>4050</v>
      </c>
      <c r="U605" s="19" t="s">
        <v>4051</v>
      </c>
      <c r="V605" s="19" t="s">
        <v>4052</v>
      </c>
    </row>
    <row r="606" spans="1:71" s="19" customFormat="1" ht="13" x14ac:dyDescent="0.3">
      <c r="A606" s="19" t="s">
        <v>11798</v>
      </c>
      <c r="B606" s="19" t="s">
        <v>7738</v>
      </c>
      <c r="C606" s="19" t="s">
        <v>7511</v>
      </c>
      <c r="D606" s="21">
        <v>2022</v>
      </c>
      <c r="E606" s="19" t="s">
        <v>6141</v>
      </c>
      <c r="F606" s="19" t="s">
        <v>7512</v>
      </c>
      <c r="H606" s="19">
        <v>49</v>
      </c>
      <c r="I606" s="19">
        <v>5</v>
      </c>
      <c r="K606" s="19">
        <v>489</v>
      </c>
      <c r="L606" s="19">
        <v>496</v>
      </c>
      <c r="O606" s="19" t="s">
        <v>6146</v>
      </c>
      <c r="P606" s="19" t="s">
        <v>7513</v>
      </c>
      <c r="Q606" s="19" t="s">
        <v>467</v>
      </c>
      <c r="R606" s="19" t="s">
        <v>7218</v>
      </c>
      <c r="S606" s="19" t="s">
        <v>7226</v>
      </c>
      <c r="T606" s="19" t="s">
        <v>7219</v>
      </c>
      <c r="U606" s="19" t="s">
        <v>7514</v>
      </c>
    </row>
    <row r="607" spans="1:71" s="19" customFormat="1" ht="13" x14ac:dyDescent="0.3">
      <c r="A607" s="19" t="s">
        <v>11798</v>
      </c>
      <c r="B607" s="19" t="s">
        <v>3856</v>
      </c>
      <c r="C607" s="19" t="s">
        <v>3509</v>
      </c>
      <c r="D607" s="21">
        <v>2021</v>
      </c>
      <c r="E607" s="19" t="s">
        <v>1536</v>
      </c>
      <c r="F607" s="19" t="s">
        <v>1538</v>
      </c>
      <c r="G607" s="19" t="s">
        <v>3512</v>
      </c>
      <c r="H607" s="19" t="str">
        <f>"00905550"</f>
        <v>00905550</v>
      </c>
      <c r="J607" s="19" t="str">
        <f>"20211101"</f>
        <v>20211101</v>
      </c>
      <c r="K607" s="19">
        <v>66</v>
      </c>
      <c r="L607" s="19">
        <v>4</v>
      </c>
      <c r="M607" s="19">
        <v>433</v>
      </c>
      <c r="N607" s="19">
        <v>9</v>
      </c>
      <c r="O607" s="19" t="s">
        <v>3510</v>
      </c>
      <c r="P607" s="19" t="s">
        <v>1539</v>
      </c>
      <c r="Q607" s="19" t="s">
        <v>441</v>
      </c>
      <c r="R607" s="19" t="s">
        <v>1495</v>
      </c>
      <c r="S607" s="19" t="s">
        <v>3511</v>
      </c>
      <c r="U607" s="19" t="s">
        <v>3512</v>
      </c>
      <c r="V607" s="19" t="s">
        <v>3513</v>
      </c>
    </row>
    <row r="608" spans="1:71" s="19" customFormat="1" ht="13" x14ac:dyDescent="0.3">
      <c r="A608" s="19" t="s">
        <v>11798</v>
      </c>
      <c r="B608" s="19" t="s">
        <v>6816</v>
      </c>
      <c r="C608" s="19" t="s">
        <v>6744</v>
      </c>
      <c r="D608" s="21">
        <v>2022</v>
      </c>
      <c r="E608" s="19" t="s">
        <v>6743</v>
      </c>
      <c r="F608" s="19" t="s">
        <v>4240</v>
      </c>
      <c r="H608" s="19" t="s">
        <v>6745</v>
      </c>
      <c r="I608" s="19" t="s">
        <v>6746</v>
      </c>
      <c r="L608" s="22">
        <v>44708</v>
      </c>
      <c r="M608" s="19" t="s">
        <v>6747</v>
      </c>
      <c r="O608" s="19" t="s">
        <v>6748</v>
      </c>
    </row>
    <row r="609" spans="1:71" s="19" customFormat="1" ht="13" x14ac:dyDescent="0.3">
      <c r="A609" s="19" t="s">
        <v>11798</v>
      </c>
      <c r="B609" s="19" t="s">
        <v>11404</v>
      </c>
      <c r="C609" s="19" t="s">
        <v>9039</v>
      </c>
      <c r="D609" s="21" t="s">
        <v>7891</v>
      </c>
      <c r="E609" s="19" t="s">
        <v>9040</v>
      </c>
      <c r="F609" s="19" t="s">
        <v>9041</v>
      </c>
      <c r="G609" s="19" t="s">
        <v>12041</v>
      </c>
      <c r="V609" s="19" t="s">
        <v>7891</v>
      </c>
      <c r="W609" s="19" t="s">
        <v>9042</v>
      </c>
      <c r="X609" s="19" t="s">
        <v>7891</v>
      </c>
      <c r="Y609" s="19" t="s">
        <v>7891</v>
      </c>
      <c r="Z609" s="19" t="s">
        <v>7891</v>
      </c>
      <c r="AA609" s="19" t="s">
        <v>7891</v>
      </c>
      <c r="AB609" s="19" t="s">
        <v>7891</v>
      </c>
      <c r="AC609" s="19" t="s">
        <v>9043</v>
      </c>
      <c r="AD609" s="19" t="s">
        <v>7891</v>
      </c>
      <c r="AE609" s="19" t="s">
        <v>7891</v>
      </c>
      <c r="AF609" s="19" t="s">
        <v>7891</v>
      </c>
      <c r="AG609" s="19" t="s">
        <v>7891</v>
      </c>
      <c r="AH609" s="19" t="s">
        <v>7891</v>
      </c>
      <c r="AI609" s="19" t="s">
        <v>7891</v>
      </c>
      <c r="AJ609" s="19" t="s">
        <v>7891</v>
      </c>
      <c r="AK609" s="19" t="s">
        <v>7891</v>
      </c>
      <c r="AL609" s="19" t="s">
        <v>7891</v>
      </c>
      <c r="AM609" s="19" t="s">
        <v>7891</v>
      </c>
      <c r="AN609" s="19" t="s">
        <v>7891</v>
      </c>
      <c r="AO609" s="19" t="s">
        <v>7891</v>
      </c>
      <c r="AP609" s="19" t="s">
        <v>9044</v>
      </c>
      <c r="AQ609" s="19" t="s">
        <v>9045</v>
      </c>
      <c r="AR609" s="19" t="s">
        <v>7891</v>
      </c>
      <c r="AS609" s="19" t="s">
        <v>7891</v>
      </c>
      <c r="AT609" s="19" t="s">
        <v>7891</v>
      </c>
      <c r="AU609" s="19" t="s">
        <v>9046</v>
      </c>
      <c r="AV609" s="19">
        <v>2022</v>
      </c>
      <c r="AW609" s="19">
        <v>46</v>
      </c>
      <c r="AX609" s="19">
        <v>6</v>
      </c>
      <c r="AY609" s="19" t="s">
        <v>7891</v>
      </c>
      <c r="AZ609" s="19" t="s">
        <v>7891</v>
      </c>
      <c r="BA609" s="19" t="s">
        <v>7891</v>
      </c>
      <c r="BB609" s="19" t="s">
        <v>7891</v>
      </c>
      <c r="BC609" s="19">
        <v>1414</v>
      </c>
      <c r="BD609" s="19">
        <v>1423</v>
      </c>
      <c r="BE609" s="19" t="s">
        <v>7891</v>
      </c>
      <c r="BF609" s="19" t="s">
        <v>9047</v>
      </c>
      <c r="BG609" s="19" t="s">
        <v>7891</v>
      </c>
      <c r="BH609" s="19" t="s">
        <v>9007</v>
      </c>
      <c r="BI609" s="19" t="s">
        <v>7891</v>
      </c>
      <c r="BJ609" s="19" t="s">
        <v>7891</v>
      </c>
      <c r="BK609" s="19" t="s">
        <v>7891</v>
      </c>
      <c r="BL609" s="19" t="s">
        <v>7891</v>
      </c>
      <c r="BM609" s="19" t="s">
        <v>7891</v>
      </c>
      <c r="BN609" s="19">
        <v>34632956</v>
      </c>
      <c r="BO609" s="19" t="s">
        <v>7891</v>
      </c>
      <c r="BP609" s="19" t="s">
        <v>7891</v>
      </c>
      <c r="BQ609" s="19" t="s">
        <v>7891</v>
      </c>
      <c r="BR609" s="19" t="s">
        <v>7891</v>
      </c>
      <c r="BS609" s="19" t="s">
        <v>9048</v>
      </c>
    </row>
    <row r="610" spans="1:71" s="19" customFormat="1" ht="13" x14ac:dyDescent="0.3">
      <c r="A610" s="19" t="s">
        <v>11798</v>
      </c>
      <c r="B610" s="19" t="s">
        <v>3856</v>
      </c>
      <c r="C610" s="19" t="s">
        <v>2731</v>
      </c>
      <c r="D610" s="21">
        <v>2022</v>
      </c>
      <c r="E610" s="19" t="s">
        <v>2730</v>
      </c>
      <c r="F610" s="19" t="s">
        <v>2732</v>
      </c>
      <c r="G610" s="19" t="s">
        <v>2736</v>
      </c>
      <c r="H610" s="19" t="str">
        <f>"27697541"</f>
        <v>27697541</v>
      </c>
      <c r="J610" s="19" t="str">
        <f>"20220101"</f>
        <v>20220101</v>
      </c>
      <c r="K610" s="19">
        <v>131</v>
      </c>
      <c r="L610" s="19">
        <v>1</v>
      </c>
      <c r="M610" s="19">
        <v>86</v>
      </c>
      <c r="N610" s="19">
        <v>12</v>
      </c>
      <c r="O610" s="19" t="s">
        <v>2733</v>
      </c>
      <c r="P610" s="19" t="s">
        <v>2734</v>
      </c>
      <c r="Q610" s="19" t="s">
        <v>441</v>
      </c>
      <c r="R610" s="19" t="s">
        <v>1495</v>
      </c>
      <c r="S610" s="19" t="s">
        <v>2735</v>
      </c>
      <c r="U610" s="19" t="s">
        <v>2736</v>
      </c>
      <c r="V610" s="19" t="s">
        <v>2737</v>
      </c>
    </row>
    <row r="611" spans="1:71" s="19" customFormat="1" ht="13" x14ac:dyDescent="0.3">
      <c r="A611" s="19" t="s">
        <v>11798</v>
      </c>
      <c r="B611" s="19" t="s">
        <v>11404</v>
      </c>
      <c r="C611" s="19" t="s">
        <v>8717</v>
      </c>
      <c r="D611" s="21" t="s">
        <v>7891</v>
      </c>
      <c r="E611" s="19" t="s">
        <v>8718</v>
      </c>
      <c r="F611" s="19" t="s">
        <v>8719</v>
      </c>
      <c r="V611" s="19" t="s">
        <v>7891</v>
      </c>
      <c r="W611" s="19" t="s">
        <v>8720</v>
      </c>
      <c r="X611" s="19" t="s">
        <v>7891</v>
      </c>
      <c r="Y611" s="19" t="s">
        <v>7891</v>
      </c>
      <c r="Z611" s="19" t="s">
        <v>7891</v>
      </c>
      <c r="AA611" s="19" t="s">
        <v>7891</v>
      </c>
      <c r="AB611" s="19" t="s">
        <v>8721</v>
      </c>
      <c r="AC611" s="19" t="s">
        <v>8722</v>
      </c>
      <c r="AD611" s="19" t="s">
        <v>7891</v>
      </c>
      <c r="AE611" s="19" t="s">
        <v>7891</v>
      </c>
      <c r="AF611" s="19" t="s">
        <v>7891</v>
      </c>
      <c r="AG611" s="19" t="s">
        <v>7891</v>
      </c>
      <c r="AH611" s="19" t="s">
        <v>7891</v>
      </c>
      <c r="AI611" s="19" t="s">
        <v>7891</v>
      </c>
      <c r="AJ611" s="19" t="s">
        <v>7891</v>
      </c>
      <c r="AK611" s="19" t="s">
        <v>7891</v>
      </c>
      <c r="AL611" s="19" t="s">
        <v>7891</v>
      </c>
      <c r="AM611" s="19" t="s">
        <v>7891</v>
      </c>
      <c r="AN611" s="19" t="s">
        <v>7891</v>
      </c>
      <c r="AO611" s="19" t="s">
        <v>7891</v>
      </c>
      <c r="AP611" s="19" t="s">
        <v>8723</v>
      </c>
      <c r="AQ611" s="19" t="s">
        <v>8724</v>
      </c>
      <c r="AR611" s="19" t="s">
        <v>7891</v>
      </c>
      <c r="AS611" s="19" t="s">
        <v>7891</v>
      </c>
      <c r="AT611" s="19" t="s">
        <v>7891</v>
      </c>
      <c r="AU611" s="19" t="s">
        <v>7891</v>
      </c>
      <c r="AV611" s="19" t="s">
        <v>7891</v>
      </c>
      <c r="AW611" s="19" t="s">
        <v>7891</v>
      </c>
      <c r="AX611" s="19" t="s">
        <v>7891</v>
      </c>
      <c r="AY611" s="19" t="s">
        <v>7891</v>
      </c>
      <c r="AZ611" s="19" t="s">
        <v>7891</v>
      </c>
      <c r="BA611" s="19" t="s">
        <v>7891</v>
      </c>
      <c r="BB611" s="19" t="s">
        <v>7891</v>
      </c>
      <c r="BC611" s="19" t="s">
        <v>7891</v>
      </c>
      <c r="BD611" s="19" t="s">
        <v>7891</v>
      </c>
      <c r="BE611" s="19" t="s">
        <v>7891</v>
      </c>
      <c r="BF611" s="19" t="s">
        <v>8725</v>
      </c>
      <c r="BG611" s="19" t="s">
        <v>7891</v>
      </c>
      <c r="BH611" s="19" t="s">
        <v>8701</v>
      </c>
      <c r="BI611" s="19" t="s">
        <v>7891</v>
      </c>
      <c r="BJ611" s="19" t="s">
        <v>7891</v>
      </c>
      <c r="BK611" s="19" t="s">
        <v>7891</v>
      </c>
      <c r="BL611" s="19" t="s">
        <v>7891</v>
      </c>
      <c r="BM611" s="19" t="s">
        <v>7891</v>
      </c>
      <c r="BN611" s="19" t="s">
        <v>7891</v>
      </c>
      <c r="BO611" s="19" t="s">
        <v>7891</v>
      </c>
      <c r="BP611" s="19" t="s">
        <v>7891</v>
      </c>
      <c r="BQ611" s="19" t="s">
        <v>7891</v>
      </c>
      <c r="BR611" s="19" t="s">
        <v>7891</v>
      </c>
      <c r="BS611" s="19" t="s">
        <v>8726</v>
      </c>
    </row>
    <row r="612" spans="1:71" s="19" customFormat="1" ht="13" x14ac:dyDescent="0.3">
      <c r="A612" s="19" t="s">
        <v>11798</v>
      </c>
      <c r="B612" s="19" t="s">
        <v>4086</v>
      </c>
      <c r="C612" s="19" t="s">
        <v>4054</v>
      </c>
      <c r="D612" s="21">
        <v>2021</v>
      </c>
      <c r="E612" s="19" t="s">
        <v>4053</v>
      </c>
      <c r="F612" s="19" t="s">
        <v>4055</v>
      </c>
      <c r="G612" s="19" t="s">
        <v>4059</v>
      </c>
      <c r="I612" s="19" t="str">
        <f>"9781119487579; 9781119487586; 9781119487562"</f>
        <v>9781119487579; 9781119487586; 9781119487562</v>
      </c>
      <c r="J612" s="19" t="str">
        <f>"20210101"</f>
        <v>20210101</v>
      </c>
      <c r="M612" s="19">
        <v>184</v>
      </c>
      <c r="N612" s="19">
        <v>23</v>
      </c>
      <c r="O612" s="19" t="s">
        <v>4056</v>
      </c>
      <c r="P612" s="19" t="s">
        <v>4057</v>
      </c>
      <c r="Q612" s="19" t="s">
        <v>2926</v>
      </c>
      <c r="R612" s="19" t="s">
        <v>2078</v>
      </c>
      <c r="S612" s="19" t="s">
        <v>4058</v>
      </c>
      <c r="U612" s="19" t="s">
        <v>4059</v>
      </c>
      <c r="V612" s="19" t="s">
        <v>4060</v>
      </c>
    </row>
    <row r="613" spans="1:71" s="19" customFormat="1" ht="13" x14ac:dyDescent="0.3">
      <c r="A613" s="19" t="s">
        <v>11798</v>
      </c>
      <c r="B613" s="19" t="s">
        <v>7079</v>
      </c>
      <c r="C613" s="19" t="s">
        <v>7090</v>
      </c>
      <c r="D613" s="21">
        <v>1993</v>
      </c>
      <c r="E613" s="19" t="s">
        <v>7089</v>
      </c>
      <c r="F613" s="19" t="s">
        <v>4438</v>
      </c>
      <c r="H613" s="19" t="s">
        <v>7091</v>
      </c>
      <c r="I613" s="19" t="s">
        <v>7092</v>
      </c>
      <c r="L613" s="22">
        <v>44574</v>
      </c>
    </row>
    <row r="614" spans="1:71" s="19" customFormat="1" ht="13" x14ac:dyDescent="0.3">
      <c r="A614" s="19" t="s">
        <v>11798</v>
      </c>
      <c r="B614" s="19" t="s">
        <v>6816</v>
      </c>
      <c r="C614" s="19" t="s">
        <v>4259</v>
      </c>
      <c r="D614" s="21">
        <v>2021</v>
      </c>
      <c r="E614" s="19" t="s">
        <v>4258</v>
      </c>
      <c r="F614" s="19" t="s">
        <v>4262</v>
      </c>
      <c r="H614" s="19" t="s">
        <v>4260</v>
      </c>
      <c r="I614" s="19" t="s">
        <v>4261</v>
      </c>
      <c r="L614" s="22">
        <v>44363</v>
      </c>
      <c r="O614" s="19" t="s">
        <v>4263</v>
      </c>
    </row>
    <row r="615" spans="1:71" s="19" customFormat="1" ht="13" x14ac:dyDescent="0.3">
      <c r="A615" s="19" t="s">
        <v>11798</v>
      </c>
      <c r="B615" s="19" t="s">
        <v>11408</v>
      </c>
      <c r="C615" s="19" t="s">
        <v>11053</v>
      </c>
      <c r="D615" s="21" t="s">
        <v>7891</v>
      </c>
      <c r="E615" s="19" t="s">
        <v>11054</v>
      </c>
      <c r="F615" s="19" t="s">
        <v>8247</v>
      </c>
      <c r="V615" s="19" t="s">
        <v>7891</v>
      </c>
      <c r="W615" s="19" t="s">
        <v>11055</v>
      </c>
      <c r="X615" s="19" t="s">
        <v>7891</v>
      </c>
      <c r="Y615" s="19" t="s">
        <v>7891</v>
      </c>
      <c r="Z615" s="19" t="s">
        <v>7891</v>
      </c>
      <c r="AA615" s="19" t="s">
        <v>7891</v>
      </c>
      <c r="AB615" s="19" t="s">
        <v>11056</v>
      </c>
      <c r="AC615" s="19" t="s">
        <v>11057</v>
      </c>
      <c r="AD615" s="19" t="s">
        <v>7891</v>
      </c>
      <c r="AE615" s="19" t="s">
        <v>7891</v>
      </c>
      <c r="AF615" s="19" t="s">
        <v>7891</v>
      </c>
      <c r="AG615" s="19" t="s">
        <v>7891</v>
      </c>
      <c r="AH615" s="19" t="s">
        <v>7891</v>
      </c>
      <c r="AI615" s="19" t="s">
        <v>7891</v>
      </c>
      <c r="AJ615" s="19" t="s">
        <v>7891</v>
      </c>
      <c r="AK615" s="19" t="s">
        <v>7891</v>
      </c>
      <c r="AL615" s="19" t="s">
        <v>7891</v>
      </c>
      <c r="AM615" s="19" t="s">
        <v>7891</v>
      </c>
      <c r="AN615" s="19" t="s">
        <v>7891</v>
      </c>
      <c r="AO615" s="19" t="s">
        <v>7891</v>
      </c>
      <c r="AP615" s="19" t="s">
        <v>8250</v>
      </c>
      <c r="AQ615" s="19" t="s">
        <v>7891</v>
      </c>
      <c r="AR615" s="19" t="s">
        <v>7891</v>
      </c>
      <c r="AS615" s="19" t="s">
        <v>7891</v>
      </c>
      <c r="AT615" s="19" t="s">
        <v>7891</v>
      </c>
      <c r="AU615" s="19" t="s">
        <v>11058</v>
      </c>
      <c r="AV615" s="19">
        <v>2020</v>
      </c>
      <c r="AW615" s="19">
        <v>7</v>
      </c>
      <c r="AX615" s="19">
        <v>10</v>
      </c>
      <c r="AY615" s="19" t="s">
        <v>7891</v>
      </c>
      <c r="AZ615" s="19" t="s">
        <v>7891</v>
      </c>
      <c r="BA615" s="19" t="s">
        <v>7891</v>
      </c>
      <c r="BB615" s="19" t="s">
        <v>7891</v>
      </c>
      <c r="BC615" s="19" t="s">
        <v>7891</v>
      </c>
      <c r="BD615" s="19" t="s">
        <v>7891</v>
      </c>
      <c r="BE615" s="19" t="s">
        <v>11059</v>
      </c>
      <c r="BF615" s="19" t="s">
        <v>11060</v>
      </c>
      <c r="BG615" s="19" t="s">
        <v>7891</v>
      </c>
      <c r="BH615" s="19" t="s">
        <v>7891</v>
      </c>
      <c r="BI615" s="19" t="s">
        <v>7891</v>
      </c>
      <c r="BJ615" s="19" t="s">
        <v>7891</v>
      </c>
      <c r="BK615" s="19" t="s">
        <v>7891</v>
      </c>
      <c r="BL615" s="19" t="s">
        <v>7891</v>
      </c>
      <c r="BM615" s="19" t="s">
        <v>7891</v>
      </c>
      <c r="BN615" s="19">
        <v>33118950</v>
      </c>
      <c r="BO615" s="19" t="s">
        <v>7891</v>
      </c>
      <c r="BP615" s="19" t="s">
        <v>7891</v>
      </c>
      <c r="BQ615" s="19" t="s">
        <v>7891</v>
      </c>
      <c r="BR615" s="19" t="s">
        <v>7891</v>
      </c>
      <c r="BS615" s="19" t="s">
        <v>11061</v>
      </c>
    </row>
    <row r="616" spans="1:71" s="19" customFormat="1" ht="13" x14ac:dyDescent="0.3">
      <c r="A616" s="19" t="s">
        <v>11798</v>
      </c>
      <c r="B616" s="19" t="s">
        <v>1827</v>
      </c>
      <c r="C616" s="19" t="s">
        <v>1514</v>
      </c>
      <c r="D616" s="20">
        <v>2022</v>
      </c>
      <c r="E616" s="19" t="s">
        <v>1513</v>
      </c>
      <c r="F616" s="19" t="s">
        <v>592</v>
      </c>
      <c r="G616" s="19" t="s">
        <v>1516</v>
      </c>
      <c r="H616" s="19" t="str">
        <f>"01650327"</f>
        <v>01650327</v>
      </c>
      <c r="J616" s="19" t="str">
        <f>"Mar2022"</f>
        <v>Mar2022</v>
      </c>
      <c r="K616" s="19">
        <v>300</v>
      </c>
      <c r="M616" s="19">
        <v>326</v>
      </c>
      <c r="N616" s="19">
        <v>8</v>
      </c>
      <c r="O616" s="19">
        <v>155090113</v>
      </c>
      <c r="P616" s="19" t="s">
        <v>1515</v>
      </c>
      <c r="Q616" s="19" t="s">
        <v>449</v>
      </c>
      <c r="R616" s="19" t="s">
        <v>498</v>
      </c>
      <c r="V616" s="19" t="s">
        <v>1517</v>
      </c>
    </row>
    <row r="617" spans="1:71" s="19" customFormat="1" ht="13" x14ac:dyDescent="0.3">
      <c r="A617" s="19" t="s">
        <v>11798</v>
      </c>
      <c r="B617" s="19" t="s">
        <v>6816</v>
      </c>
      <c r="C617" s="19" t="s">
        <v>4255</v>
      </c>
      <c r="D617" s="21">
        <v>2022</v>
      </c>
      <c r="E617" s="19" t="s">
        <v>4254</v>
      </c>
      <c r="F617" s="19" t="s">
        <v>4157</v>
      </c>
      <c r="H617" s="19" t="s">
        <v>4256</v>
      </c>
      <c r="I617" s="19" t="s">
        <v>4257</v>
      </c>
      <c r="L617" s="22">
        <v>44447</v>
      </c>
    </row>
    <row r="618" spans="1:71" s="19" customFormat="1" ht="13" x14ac:dyDescent="0.3">
      <c r="A618" s="19" t="s">
        <v>11798</v>
      </c>
      <c r="B618" s="19" t="s">
        <v>6816</v>
      </c>
      <c r="C618" s="19" t="s">
        <v>6586</v>
      </c>
      <c r="D618" s="21">
        <v>2022</v>
      </c>
      <c r="E618" s="19" t="s">
        <v>6585</v>
      </c>
      <c r="F618" s="19" t="s">
        <v>5271</v>
      </c>
      <c r="G618" s="19" t="s">
        <v>12042</v>
      </c>
      <c r="H618" s="19" t="s">
        <v>6587</v>
      </c>
      <c r="I618" s="19" t="s">
        <v>6588</v>
      </c>
      <c r="L618" s="22">
        <v>44670</v>
      </c>
      <c r="O618" s="19" t="s">
        <v>6589</v>
      </c>
    </row>
    <row r="619" spans="1:71" s="19" customFormat="1" ht="13" x14ac:dyDescent="0.3">
      <c r="A619" s="19" t="s">
        <v>11798</v>
      </c>
      <c r="B619" s="19" t="s">
        <v>11404</v>
      </c>
      <c r="C619" s="19" t="s">
        <v>10409</v>
      </c>
      <c r="D619" s="21" t="s">
        <v>7891</v>
      </c>
      <c r="E619" s="19" t="s">
        <v>4596</v>
      </c>
      <c r="F619" s="19" t="s">
        <v>9498</v>
      </c>
      <c r="V619" s="19" t="s">
        <v>7891</v>
      </c>
      <c r="W619" s="19" t="s">
        <v>10410</v>
      </c>
      <c r="X619" s="19" t="s">
        <v>7891</v>
      </c>
      <c r="Y619" s="19" t="s">
        <v>7891</v>
      </c>
      <c r="Z619" s="19" t="s">
        <v>7891</v>
      </c>
      <c r="AA619" s="19" t="s">
        <v>7891</v>
      </c>
      <c r="AB619" s="19" t="s">
        <v>7891</v>
      </c>
      <c r="AC619" s="19" t="s">
        <v>7891</v>
      </c>
      <c r="AD619" s="19" t="s">
        <v>7891</v>
      </c>
      <c r="AE619" s="19" t="s">
        <v>7891</v>
      </c>
      <c r="AF619" s="19" t="s">
        <v>7891</v>
      </c>
      <c r="AG619" s="19" t="s">
        <v>7891</v>
      </c>
      <c r="AH619" s="19" t="s">
        <v>7891</v>
      </c>
      <c r="AI619" s="19" t="s">
        <v>7891</v>
      </c>
      <c r="AJ619" s="19" t="s">
        <v>7891</v>
      </c>
      <c r="AK619" s="19" t="s">
        <v>7891</v>
      </c>
      <c r="AL619" s="19" t="s">
        <v>7891</v>
      </c>
      <c r="AM619" s="19" t="s">
        <v>7891</v>
      </c>
      <c r="AN619" s="19" t="s">
        <v>7891</v>
      </c>
      <c r="AO619" s="19" t="s">
        <v>7891</v>
      </c>
      <c r="AP619" s="19" t="s">
        <v>7891</v>
      </c>
      <c r="AQ619" s="19" t="s">
        <v>8438</v>
      </c>
      <c r="AR619" s="19" t="s">
        <v>7891</v>
      </c>
      <c r="AS619" s="19" t="s">
        <v>7891</v>
      </c>
      <c r="AT619" s="19" t="s">
        <v>7891</v>
      </c>
      <c r="AU619" s="19" t="s">
        <v>10411</v>
      </c>
      <c r="AV619" s="19">
        <v>2021</v>
      </c>
      <c r="AW619" s="19">
        <v>13</v>
      </c>
      <c r="AX619" s="19">
        <v>1</v>
      </c>
      <c r="AY619" s="19" t="s">
        <v>7891</v>
      </c>
      <c r="AZ619" s="19" t="s">
        <v>7891</v>
      </c>
      <c r="BA619" s="19" t="s">
        <v>7891</v>
      </c>
      <c r="BB619" s="19" t="s">
        <v>7891</v>
      </c>
      <c r="BC619" s="19" t="s">
        <v>7891</v>
      </c>
      <c r="BD619" s="19" t="s">
        <v>7891</v>
      </c>
      <c r="BE619" s="19" t="s">
        <v>10412</v>
      </c>
      <c r="BF619" s="19" t="s">
        <v>4602</v>
      </c>
      <c r="BG619" s="19" t="s">
        <v>7891</v>
      </c>
      <c r="BH619" s="19" t="s">
        <v>7891</v>
      </c>
      <c r="BI619" s="19" t="s">
        <v>7891</v>
      </c>
      <c r="BJ619" s="19" t="s">
        <v>7891</v>
      </c>
      <c r="BK619" s="19" t="s">
        <v>7891</v>
      </c>
      <c r="BL619" s="19" t="s">
        <v>7891</v>
      </c>
      <c r="BM619" s="19" t="s">
        <v>7891</v>
      </c>
      <c r="BN619" s="19">
        <v>33604219</v>
      </c>
      <c r="BO619" s="19" t="s">
        <v>7891</v>
      </c>
      <c r="BP619" s="19" t="s">
        <v>7891</v>
      </c>
      <c r="BQ619" s="19" t="s">
        <v>7891</v>
      </c>
      <c r="BR619" s="19" t="s">
        <v>7891</v>
      </c>
      <c r="BS619" s="19" t="s">
        <v>10413</v>
      </c>
    </row>
    <row r="620" spans="1:71" s="19" customFormat="1" ht="13" x14ac:dyDescent="0.3">
      <c r="A620" s="19" t="s">
        <v>11798</v>
      </c>
      <c r="B620" s="19" t="s">
        <v>11404</v>
      </c>
      <c r="C620" s="19" t="s">
        <v>9009</v>
      </c>
      <c r="D620" s="21" t="s">
        <v>7891</v>
      </c>
      <c r="E620" s="19" t="s">
        <v>4994</v>
      </c>
      <c r="F620" s="19" t="s">
        <v>9010</v>
      </c>
      <c r="V620" s="19" t="s">
        <v>7891</v>
      </c>
      <c r="W620" s="19" t="s">
        <v>9011</v>
      </c>
      <c r="X620" s="19" t="s">
        <v>7891</v>
      </c>
      <c r="Y620" s="19" t="s">
        <v>7891</v>
      </c>
      <c r="Z620" s="19" t="s">
        <v>7891</v>
      </c>
      <c r="AA620" s="19" t="s">
        <v>7891</v>
      </c>
      <c r="AB620" s="19" t="s">
        <v>7891</v>
      </c>
      <c r="AC620" s="19" t="s">
        <v>9012</v>
      </c>
      <c r="AD620" s="19" t="s">
        <v>7891</v>
      </c>
      <c r="AE620" s="19" t="s">
        <v>7891</v>
      </c>
      <c r="AF620" s="19" t="s">
        <v>7891</v>
      </c>
      <c r="AG620" s="19" t="s">
        <v>7891</v>
      </c>
      <c r="AH620" s="19" t="s">
        <v>7891</v>
      </c>
      <c r="AI620" s="19" t="s">
        <v>7891</v>
      </c>
      <c r="AJ620" s="19" t="s">
        <v>7891</v>
      </c>
      <c r="AK620" s="19" t="s">
        <v>7891</v>
      </c>
      <c r="AL620" s="19" t="s">
        <v>7891</v>
      </c>
      <c r="AM620" s="19" t="s">
        <v>7891</v>
      </c>
      <c r="AN620" s="19" t="s">
        <v>7891</v>
      </c>
      <c r="AO620" s="19" t="s">
        <v>7891</v>
      </c>
      <c r="AP620" s="19" t="s">
        <v>7891</v>
      </c>
      <c r="AQ620" s="19" t="s">
        <v>9013</v>
      </c>
      <c r="AR620" s="19" t="s">
        <v>7891</v>
      </c>
      <c r="AS620" s="19" t="s">
        <v>7891</v>
      </c>
      <c r="AT620" s="19" t="s">
        <v>7891</v>
      </c>
      <c r="AU620" s="19" t="s">
        <v>9014</v>
      </c>
      <c r="AV620" s="19">
        <v>2021</v>
      </c>
      <c r="AW620" s="19">
        <v>6</v>
      </c>
      <c r="AX620" s="19">
        <v>1</v>
      </c>
      <c r="AY620" s="19" t="s">
        <v>7891</v>
      </c>
      <c r="AZ620" s="19" t="s">
        <v>7891</v>
      </c>
      <c r="BA620" s="19" t="s">
        <v>7891</v>
      </c>
      <c r="BB620" s="19" t="s">
        <v>7891</v>
      </c>
      <c r="BC620" s="19" t="s">
        <v>7891</v>
      </c>
      <c r="BD620" s="19" t="s">
        <v>7891</v>
      </c>
      <c r="BE620" s="19">
        <v>40</v>
      </c>
      <c r="BF620" s="19" t="s">
        <v>5000</v>
      </c>
      <c r="BG620" s="19" t="s">
        <v>7891</v>
      </c>
      <c r="BH620" s="19" t="s">
        <v>7891</v>
      </c>
      <c r="BI620" s="19" t="s">
        <v>7891</v>
      </c>
      <c r="BJ620" s="19" t="s">
        <v>7891</v>
      </c>
      <c r="BK620" s="19" t="s">
        <v>7891</v>
      </c>
      <c r="BL620" s="19" t="s">
        <v>7891</v>
      </c>
      <c r="BM620" s="19" t="s">
        <v>7891</v>
      </c>
      <c r="BN620" s="19">
        <v>34654487</v>
      </c>
      <c r="BO620" s="19" t="s">
        <v>7891</v>
      </c>
      <c r="BP620" s="19" t="s">
        <v>7891</v>
      </c>
      <c r="BQ620" s="19" t="s">
        <v>7891</v>
      </c>
      <c r="BR620" s="19" t="s">
        <v>7891</v>
      </c>
      <c r="BS620" s="19" t="s">
        <v>9015</v>
      </c>
    </row>
    <row r="621" spans="1:71" s="19" customFormat="1" ht="13" x14ac:dyDescent="0.3">
      <c r="A621" s="19" t="s">
        <v>11798</v>
      </c>
      <c r="B621" s="19" t="s">
        <v>3856</v>
      </c>
      <c r="C621" s="19" t="s">
        <v>3485</v>
      </c>
      <c r="D621" s="21">
        <v>2021</v>
      </c>
      <c r="E621" s="19" t="s">
        <v>3484</v>
      </c>
      <c r="F621" s="19" t="s">
        <v>2622</v>
      </c>
      <c r="G621" s="19" t="s">
        <v>3489</v>
      </c>
      <c r="H621" s="19" t="str">
        <f>"04194209"</f>
        <v>04194209</v>
      </c>
      <c r="I621" s="19" t="str">
        <f>"9798698587040"</f>
        <v>9798698587040</v>
      </c>
      <c r="J621" s="19" t="str">
        <f>"20210101"</f>
        <v>20210101</v>
      </c>
      <c r="K621" s="19">
        <v>82</v>
      </c>
      <c r="L621" s="19" t="s">
        <v>3486</v>
      </c>
      <c r="O621" s="19" t="s">
        <v>3487</v>
      </c>
      <c r="Q621" s="19" t="s">
        <v>2037</v>
      </c>
      <c r="R621" s="19" t="s">
        <v>2038</v>
      </c>
      <c r="S621" s="19" t="s">
        <v>3488</v>
      </c>
      <c r="U621" s="19" t="s">
        <v>3489</v>
      </c>
      <c r="V621" s="19" t="s">
        <v>3490</v>
      </c>
    </row>
    <row r="622" spans="1:71" s="19" customFormat="1" ht="13" x14ac:dyDescent="0.3">
      <c r="A622" s="19" t="s">
        <v>11798</v>
      </c>
      <c r="B622" s="19" t="s">
        <v>11407</v>
      </c>
      <c r="C622" s="19" t="s">
        <v>11556</v>
      </c>
      <c r="D622" s="21" t="s">
        <v>7891</v>
      </c>
      <c r="E622" s="19" t="s">
        <v>11557</v>
      </c>
      <c r="F622" s="19" t="s">
        <v>11558</v>
      </c>
      <c r="V622" s="19" t="s">
        <v>7891</v>
      </c>
      <c r="W622" s="19" t="s">
        <v>11559</v>
      </c>
      <c r="X622" s="19" t="s">
        <v>7891</v>
      </c>
      <c r="Y622" s="19" t="s">
        <v>7891</v>
      </c>
      <c r="Z622" s="19" t="s">
        <v>7891</v>
      </c>
      <c r="AA622" s="19" t="s">
        <v>7891</v>
      </c>
      <c r="AB622" s="19" t="s">
        <v>7891</v>
      </c>
      <c r="AC622" s="19" t="s">
        <v>7891</v>
      </c>
      <c r="AD622" s="19" t="s">
        <v>7891</v>
      </c>
      <c r="AE622" s="19" t="s">
        <v>7891</v>
      </c>
      <c r="AF622" s="19" t="s">
        <v>7891</v>
      </c>
      <c r="AG622" s="19" t="s">
        <v>7891</v>
      </c>
      <c r="AH622" s="19" t="s">
        <v>7891</v>
      </c>
      <c r="AI622" s="19" t="s">
        <v>7891</v>
      </c>
      <c r="AJ622" s="19" t="s">
        <v>7891</v>
      </c>
      <c r="AK622" s="19" t="s">
        <v>7891</v>
      </c>
      <c r="AL622" s="19" t="s">
        <v>7891</v>
      </c>
      <c r="AM622" s="19" t="s">
        <v>7891</v>
      </c>
      <c r="AN622" s="19" t="s">
        <v>7891</v>
      </c>
      <c r="AO622" s="19" t="s">
        <v>7891</v>
      </c>
      <c r="AP622" s="19" t="s">
        <v>11560</v>
      </c>
      <c r="AQ622" s="19" t="s">
        <v>11561</v>
      </c>
      <c r="AR622" s="19" t="s">
        <v>7891</v>
      </c>
      <c r="AS622" s="19" t="s">
        <v>7891</v>
      </c>
      <c r="AT622" s="19" t="s">
        <v>7891</v>
      </c>
      <c r="AU622" s="19" t="s">
        <v>7891</v>
      </c>
      <c r="AV622" s="19">
        <v>2021</v>
      </c>
      <c r="AW622" s="19">
        <v>15</v>
      </c>
      <c r="AX622" s="19">
        <v>4</v>
      </c>
      <c r="AY622" s="19" t="s">
        <v>7891</v>
      </c>
      <c r="AZ622" s="19" t="s">
        <v>7891</v>
      </c>
      <c r="BA622" s="19" t="s">
        <v>7891</v>
      </c>
      <c r="BB622" s="19" t="s">
        <v>7891</v>
      </c>
      <c r="BC622" s="19">
        <v>406</v>
      </c>
      <c r="BD622" s="19">
        <v>425</v>
      </c>
      <c r="BE622" s="19" t="s">
        <v>7891</v>
      </c>
      <c r="BF622" s="19" t="s">
        <v>11562</v>
      </c>
      <c r="BG622" s="19" t="s">
        <v>7891</v>
      </c>
      <c r="BH622" s="19" t="s">
        <v>7891</v>
      </c>
      <c r="BI622" s="19" t="s">
        <v>7891</v>
      </c>
      <c r="BJ622" s="19" t="s">
        <v>7891</v>
      </c>
      <c r="BK622" s="19" t="s">
        <v>7891</v>
      </c>
      <c r="BL622" s="19" t="s">
        <v>7891</v>
      </c>
      <c r="BM622" s="19" t="s">
        <v>7891</v>
      </c>
      <c r="BN622" s="19" t="s">
        <v>7891</v>
      </c>
      <c r="BO622" s="19" t="s">
        <v>7891</v>
      </c>
      <c r="BP622" s="19" t="s">
        <v>7891</v>
      </c>
      <c r="BQ622" s="19" t="s">
        <v>7891</v>
      </c>
      <c r="BR622" s="19" t="s">
        <v>7891</v>
      </c>
      <c r="BS622" s="19" t="s">
        <v>11563</v>
      </c>
    </row>
    <row r="623" spans="1:71" s="19" customFormat="1" ht="13" x14ac:dyDescent="0.3">
      <c r="A623" s="19" t="s">
        <v>11798</v>
      </c>
      <c r="B623" s="19" t="s">
        <v>7505</v>
      </c>
      <c r="C623" s="19" t="s">
        <v>7451</v>
      </c>
      <c r="D623" s="21">
        <v>2021</v>
      </c>
      <c r="E623" s="19" t="s">
        <v>7452</v>
      </c>
      <c r="F623" s="19" t="s">
        <v>7453</v>
      </c>
      <c r="H623" s="19">
        <v>17</v>
      </c>
      <c r="I623" s="19">
        <v>725</v>
      </c>
      <c r="K623" s="19">
        <v>286</v>
      </c>
      <c r="L623" s="19">
        <v>288</v>
      </c>
      <c r="P623" s="19" t="s">
        <v>7454</v>
      </c>
      <c r="Q623" s="19" t="s">
        <v>467</v>
      </c>
      <c r="R623" s="19" t="s">
        <v>7218</v>
      </c>
      <c r="T623" s="19" t="s">
        <v>7219</v>
      </c>
      <c r="U623" s="19" t="s">
        <v>7455</v>
      </c>
    </row>
    <row r="624" spans="1:71" s="19" customFormat="1" ht="13" x14ac:dyDescent="0.3">
      <c r="A624" s="19" t="s">
        <v>11798</v>
      </c>
      <c r="B624" s="19" t="s">
        <v>7886</v>
      </c>
      <c r="C624" s="19" t="s">
        <v>7667</v>
      </c>
      <c r="D624" s="21">
        <v>2021</v>
      </c>
      <c r="E624" s="19" t="s">
        <v>7668</v>
      </c>
      <c r="F624" s="19" t="s">
        <v>577</v>
      </c>
      <c r="G624" s="28" t="s">
        <v>12043</v>
      </c>
      <c r="H624" s="19">
        <v>63</v>
      </c>
      <c r="I624" s="19">
        <v>2</v>
      </c>
      <c r="K624" s="19">
        <v>142</v>
      </c>
      <c r="L624" s="19">
        <v>145</v>
      </c>
      <c r="N624" s="19">
        <v>1</v>
      </c>
      <c r="O624" s="19" t="s">
        <v>7669</v>
      </c>
      <c r="P624" s="19" t="s">
        <v>7670</v>
      </c>
      <c r="Q624" s="19" t="s">
        <v>467</v>
      </c>
      <c r="R624" s="19" t="s">
        <v>7218</v>
      </c>
      <c r="S624" s="19" t="s">
        <v>7266</v>
      </c>
      <c r="T624" s="19" t="s">
        <v>7219</v>
      </c>
      <c r="U624" s="19" t="s">
        <v>7671</v>
      </c>
    </row>
    <row r="625" spans="1:71" s="19" customFormat="1" ht="13" x14ac:dyDescent="0.3">
      <c r="A625" s="19" t="s">
        <v>11798</v>
      </c>
      <c r="B625" s="19" t="s">
        <v>11404</v>
      </c>
      <c r="C625" s="19" t="s">
        <v>10916</v>
      </c>
      <c r="D625" s="21" t="s">
        <v>7891</v>
      </c>
      <c r="E625" s="19" t="s">
        <v>10917</v>
      </c>
      <c r="F625" s="19" t="s">
        <v>10918</v>
      </c>
      <c r="V625" s="19" t="s">
        <v>7891</v>
      </c>
      <c r="W625" s="19" t="s">
        <v>10919</v>
      </c>
      <c r="X625" s="19" t="s">
        <v>7891</v>
      </c>
      <c r="Y625" s="19" t="s">
        <v>7891</v>
      </c>
      <c r="Z625" s="19" t="s">
        <v>7891</v>
      </c>
      <c r="AA625" s="19" t="s">
        <v>7891</v>
      </c>
      <c r="AB625" s="19" t="s">
        <v>10920</v>
      </c>
      <c r="AC625" s="19" t="s">
        <v>7891</v>
      </c>
      <c r="AD625" s="19" t="s">
        <v>7891</v>
      </c>
      <c r="AE625" s="19" t="s">
        <v>7891</v>
      </c>
      <c r="AF625" s="19" t="s">
        <v>7891</v>
      </c>
      <c r="AG625" s="19" t="s">
        <v>7891</v>
      </c>
      <c r="AH625" s="19" t="s">
        <v>7891</v>
      </c>
      <c r="AI625" s="19" t="s">
        <v>7891</v>
      </c>
      <c r="AJ625" s="19" t="s">
        <v>7891</v>
      </c>
      <c r="AK625" s="19" t="s">
        <v>7891</v>
      </c>
      <c r="AL625" s="19" t="s">
        <v>7891</v>
      </c>
      <c r="AM625" s="19" t="s">
        <v>7891</v>
      </c>
      <c r="AN625" s="19" t="s">
        <v>7891</v>
      </c>
      <c r="AO625" s="19" t="s">
        <v>7891</v>
      </c>
      <c r="AP625" s="19" t="s">
        <v>10921</v>
      </c>
      <c r="AQ625" s="19" t="s">
        <v>10922</v>
      </c>
      <c r="AR625" s="19" t="s">
        <v>7891</v>
      </c>
      <c r="AS625" s="19" t="s">
        <v>7891</v>
      </c>
      <c r="AT625" s="19" t="s">
        <v>7891</v>
      </c>
      <c r="AU625" s="19" t="s">
        <v>7924</v>
      </c>
      <c r="AV625" s="19">
        <v>2020</v>
      </c>
      <c r="AW625" s="19">
        <v>11</v>
      </c>
      <c r="AX625" s="19">
        <v>4</v>
      </c>
      <c r="AY625" s="19" t="s">
        <v>7891</v>
      </c>
      <c r="AZ625" s="19" t="s">
        <v>7891</v>
      </c>
      <c r="BA625" s="19" t="s">
        <v>7891</v>
      </c>
      <c r="BB625" s="19" t="s">
        <v>7891</v>
      </c>
      <c r="BC625" s="19">
        <v>533</v>
      </c>
      <c r="BD625" s="19">
        <v>535</v>
      </c>
      <c r="BE625" s="19" t="s">
        <v>7891</v>
      </c>
      <c r="BF625" s="19" t="s">
        <v>10923</v>
      </c>
      <c r="BG625" s="19" t="s">
        <v>7891</v>
      </c>
      <c r="BH625" s="19" t="s">
        <v>7891</v>
      </c>
      <c r="BI625" s="19" t="s">
        <v>7891</v>
      </c>
      <c r="BJ625" s="19" t="s">
        <v>7891</v>
      </c>
      <c r="BK625" s="19" t="s">
        <v>7891</v>
      </c>
      <c r="BL625" s="19" t="s">
        <v>7891</v>
      </c>
      <c r="BM625" s="19" t="s">
        <v>7891</v>
      </c>
      <c r="BN625" s="19" t="s">
        <v>7891</v>
      </c>
      <c r="BO625" s="19" t="s">
        <v>7891</v>
      </c>
      <c r="BP625" s="19" t="s">
        <v>7891</v>
      </c>
      <c r="BQ625" s="19" t="s">
        <v>7891</v>
      </c>
      <c r="BR625" s="19" t="s">
        <v>7891</v>
      </c>
      <c r="BS625" s="19" t="s">
        <v>10924</v>
      </c>
    </row>
    <row r="626" spans="1:71" s="19" customFormat="1" ht="13" x14ac:dyDescent="0.3">
      <c r="A626" s="19" t="s">
        <v>11798</v>
      </c>
      <c r="B626" s="19" t="s">
        <v>4015</v>
      </c>
      <c r="C626" s="19" t="s">
        <v>4010</v>
      </c>
      <c r="D626" s="21">
        <v>2020</v>
      </c>
      <c r="E626" s="19" t="s">
        <v>4009</v>
      </c>
      <c r="F626" s="19" t="s">
        <v>2050</v>
      </c>
      <c r="G626" s="19" t="s">
        <v>4013</v>
      </c>
      <c r="H626" s="19" t="str">
        <f>"01976664"</f>
        <v>01976664</v>
      </c>
      <c r="J626" s="19" t="str">
        <f>"20201215"</f>
        <v>20201215</v>
      </c>
      <c r="O626" s="19" t="s">
        <v>4011</v>
      </c>
      <c r="P626" s="19" t="s">
        <v>4012</v>
      </c>
      <c r="Q626" s="19" t="s">
        <v>2053</v>
      </c>
      <c r="R626" s="19" t="s">
        <v>2054</v>
      </c>
      <c r="S626" s="19" t="s">
        <v>2055</v>
      </c>
      <c r="U626" s="19" t="s">
        <v>4013</v>
      </c>
      <c r="V626" s="19" t="s">
        <v>4014</v>
      </c>
    </row>
    <row r="627" spans="1:71" s="19" customFormat="1" ht="13" x14ac:dyDescent="0.3">
      <c r="A627" s="19" t="s">
        <v>11798</v>
      </c>
      <c r="B627" s="19" t="s">
        <v>3856</v>
      </c>
      <c r="C627" s="19" t="s">
        <v>1316</v>
      </c>
      <c r="D627" s="21">
        <v>2021</v>
      </c>
      <c r="E627" s="19" t="s">
        <v>3297</v>
      </c>
      <c r="F627" s="19" t="s">
        <v>1317</v>
      </c>
      <c r="G627" s="19" t="s">
        <v>3299</v>
      </c>
      <c r="H627" s="19" t="str">
        <f>"14341816"</f>
        <v>14341816</v>
      </c>
      <c r="J627" s="19" t="str">
        <f>"20210610"</f>
        <v>20210610</v>
      </c>
      <c r="O627" s="19" t="s">
        <v>3298</v>
      </c>
      <c r="P627" s="19" t="s">
        <v>1318</v>
      </c>
      <c r="Q627" s="19" t="s">
        <v>2108</v>
      </c>
      <c r="R627" s="19" t="s">
        <v>2054</v>
      </c>
      <c r="S627" s="19" t="s">
        <v>2055</v>
      </c>
      <c r="U627" s="19" t="s">
        <v>3299</v>
      </c>
      <c r="V627" s="19" t="s">
        <v>3300</v>
      </c>
    </row>
    <row r="628" spans="1:71" s="19" customFormat="1" ht="13" x14ac:dyDescent="0.3">
      <c r="A628" s="19" t="s">
        <v>11798</v>
      </c>
      <c r="B628" s="19" t="s">
        <v>323</v>
      </c>
      <c r="C628" s="19" t="s">
        <v>11</v>
      </c>
      <c r="D628" s="23">
        <v>2021</v>
      </c>
      <c r="E628" s="19" t="s">
        <v>7</v>
      </c>
      <c r="F628" s="19" t="s">
        <v>22</v>
      </c>
      <c r="G628" s="19" t="s">
        <v>8</v>
      </c>
      <c r="H628" s="19" t="s">
        <v>12</v>
      </c>
      <c r="I628" s="19" t="s">
        <v>13</v>
      </c>
      <c r="J628" s="19" t="s">
        <v>14</v>
      </c>
      <c r="K628" s="19" t="s">
        <v>15</v>
      </c>
      <c r="M628" s="19" t="s">
        <v>16</v>
      </c>
      <c r="N628" s="19" t="s">
        <v>17</v>
      </c>
      <c r="O628" s="19" t="s">
        <v>18</v>
      </c>
      <c r="P628" s="19" t="s">
        <v>18</v>
      </c>
      <c r="Q628" s="19" t="s">
        <v>19</v>
      </c>
      <c r="R628" s="19" t="s">
        <v>20</v>
      </c>
      <c r="S628" s="19" t="s">
        <v>21</v>
      </c>
      <c r="U628" s="19" t="s">
        <v>23</v>
      </c>
      <c r="V628" s="19" t="s">
        <v>24</v>
      </c>
      <c r="W628" s="19" t="s">
        <v>25</v>
      </c>
      <c r="X628" s="19" t="s">
        <v>26</v>
      </c>
      <c r="Z628" s="19" t="s">
        <v>27</v>
      </c>
      <c r="AA628" s="19" t="s">
        <v>28</v>
      </c>
      <c r="AB628" s="19" t="s">
        <v>26</v>
      </c>
      <c r="AC628" s="19" t="s">
        <v>29</v>
      </c>
      <c r="AD628" s="19" t="s">
        <v>30</v>
      </c>
    </row>
    <row r="629" spans="1:71" s="19" customFormat="1" ht="13" x14ac:dyDescent="0.3">
      <c r="A629" s="19" t="s">
        <v>11797</v>
      </c>
      <c r="B629" s="19" t="s">
        <v>437</v>
      </c>
      <c r="C629" s="19" t="s">
        <v>407</v>
      </c>
      <c r="D629" s="23" t="s">
        <v>23</v>
      </c>
      <c r="E629" s="19" t="s">
        <v>405</v>
      </c>
      <c r="F629" s="19" t="s">
        <v>413</v>
      </c>
      <c r="G629" s="19" t="s">
        <v>406</v>
      </c>
      <c r="I629" s="19" t="s">
        <v>408</v>
      </c>
      <c r="J629" s="19" t="s">
        <v>409</v>
      </c>
      <c r="K629" s="19" t="s">
        <v>14</v>
      </c>
      <c r="L629" s="19" t="s">
        <v>410</v>
      </c>
      <c r="N629" s="19" t="s">
        <v>411</v>
      </c>
      <c r="O629" s="19" t="s">
        <v>17</v>
      </c>
      <c r="P629" s="19" t="s">
        <v>18</v>
      </c>
      <c r="Q629" s="19" t="s">
        <v>18</v>
      </c>
      <c r="R629" s="19" t="s">
        <v>412</v>
      </c>
      <c r="S629" s="19" t="s">
        <v>20</v>
      </c>
      <c r="T629" s="19" t="s">
        <v>21</v>
      </c>
      <c r="V629" s="19" t="s">
        <v>23</v>
      </c>
      <c r="W629" s="19" t="s">
        <v>414</v>
      </c>
      <c r="X629" s="19" t="s">
        <v>415</v>
      </c>
      <c r="Y629" s="19" t="s">
        <v>416</v>
      </c>
      <c r="Z629" s="19" t="s">
        <v>417</v>
      </c>
      <c r="AA629" s="19" t="s">
        <v>418</v>
      </c>
      <c r="AB629" s="19" t="s">
        <v>419</v>
      </c>
      <c r="AC629" s="19" t="s">
        <v>416</v>
      </c>
      <c r="AD629" s="19" t="s">
        <v>420</v>
      </c>
      <c r="AE629" s="19" t="s">
        <v>30</v>
      </c>
    </row>
    <row r="630" spans="1:71" s="19" customFormat="1" ht="13" x14ac:dyDescent="0.3">
      <c r="A630" s="19" t="s">
        <v>11798</v>
      </c>
      <c r="B630" s="19" t="s">
        <v>11404</v>
      </c>
      <c r="C630" s="19" t="s">
        <v>8995</v>
      </c>
      <c r="D630" s="21" t="s">
        <v>7891</v>
      </c>
      <c r="E630" s="19" t="s">
        <v>5303</v>
      </c>
      <c r="F630" s="19" t="s">
        <v>8255</v>
      </c>
      <c r="G630" s="19" t="s">
        <v>12044</v>
      </c>
      <c r="V630" s="19" t="s">
        <v>7891</v>
      </c>
      <c r="W630" s="19" t="s">
        <v>8996</v>
      </c>
      <c r="X630" s="19" t="s">
        <v>7891</v>
      </c>
      <c r="Y630" s="19" t="s">
        <v>7891</v>
      </c>
      <c r="Z630" s="19" t="s">
        <v>7891</v>
      </c>
      <c r="AA630" s="19" t="s">
        <v>7891</v>
      </c>
      <c r="AB630" s="19" t="s">
        <v>7891</v>
      </c>
      <c r="AC630" s="19" t="s">
        <v>8997</v>
      </c>
      <c r="AD630" s="19" t="s">
        <v>7891</v>
      </c>
      <c r="AE630" s="19" t="s">
        <v>7891</v>
      </c>
      <c r="AF630" s="19" t="s">
        <v>7891</v>
      </c>
      <c r="AG630" s="19" t="s">
        <v>7891</v>
      </c>
      <c r="AH630" s="19" t="s">
        <v>7891</v>
      </c>
      <c r="AI630" s="19" t="s">
        <v>7891</v>
      </c>
      <c r="AJ630" s="19" t="s">
        <v>7891</v>
      </c>
      <c r="AK630" s="19" t="s">
        <v>7891</v>
      </c>
      <c r="AL630" s="19" t="s">
        <v>7891</v>
      </c>
      <c r="AM630" s="19" t="s">
        <v>7891</v>
      </c>
      <c r="AN630" s="19" t="s">
        <v>7891</v>
      </c>
      <c r="AO630" s="19" t="s">
        <v>7891</v>
      </c>
      <c r="AP630" s="19" t="s">
        <v>8259</v>
      </c>
      <c r="AQ630" s="19" t="s">
        <v>7891</v>
      </c>
      <c r="AR630" s="19" t="s">
        <v>7891</v>
      </c>
      <c r="AS630" s="19" t="s">
        <v>7891</v>
      </c>
      <c r="AT630" s="19" t="s">
        <v>7891</v>
      </c>
      <c r="AU630" s="19" t="s">
        <v>8998</v>
      </c>
      <c r="AV630" s="19">
        <v>2021</v>
      </c>
      <c r="AW630" s="19">
        <v>12</v>
      </c>
      <c r="AX630" s="19" t="s">
        <v>7891</v>
      </c>
      <c r="AY630" s="19" t="s">
        <v>7891</v>
      </c>
      <c r="AZ630" s="19" t="s">
        <v>7891</v>
      </c>
      <c r="BA630" s="19" t="s">
        <v>7891</v>
      </c>
      <c r="BB630" s="19" t="s">
        <v>7891</v>
      </c>
      <c r="BC630" s="19" t="s">
        <v>7891</v>
      </c>
      <c r="BD630" s="19" t="s">
        <v>7891</v>
      </c>
      <c r="BE630" s="19">
        <v>671722</v>
      </c>
      <c r="BF630" s="19" t="s">
        <v>5308</v>
      </c>
      <c r="BG630" s="19" t="s">
        <v>7891</v>
      </c>
      <c r="BH630" s="19" t="s">
        <v>7891</v>
      </c>
      <c r="BI630" s="19" t="s">
        <v>7891</v>
      </c>
      <c r="BJ630" s="19" t="s">
        <v>7891</v>
      </c>
      <c r="BK630" s="19" t="s">
        <v>7891</v>
      </c>
      <c r="BL630" s="19" t="s">
        <v>7891</v>
      </c>
      <c r="BM630" s="19" t="s">
        <v>7891</v>
      </c>
      <c r="BN630" s="19">
        <v>34744808</v>
      </c>
      <c r="BO630" s="19" t="s">
        <v>7891</v>
      </c>
      <c r="BP630" s="19" t="s">
        <v>7891</v>
      </c>
      <c r="BQ630" s="19" t="s">
        <v>7891</v>
      </c>
      <c r="BR630" s="19" t="s">
        <v>7891</v>
      </c>
      <c r="BS630" s="19" t="s">
        <v>8999</v>
      </c>
    </row>
    <row r="631" spans="1:71" s="19" customFormat="1" ht="13" x14ac:dyDescent="0.3">
      <c r="A631" s="19" t="s">
        <v>11798</v>
      </c>
      <c r="B631" s="19" t="s">
        <v>6816</v>
      </c>
      <c r="C631" s="19" t="s">
        <v>5936</v>
      </c>
      <c r="D631" s="21">
        <v>2021</v>
      </c>
      <c r="E631" s="19" t="s">
        <v>5935</v>
      </c>
      <c r="F631" s="19" t="s">
        <v>4240</v>
      </c>
      <c r="G631" s="26" t="s">
        <v>12045</v>
      </c>
      <c r="H631" s="19" t="s">
        <v>5937</v>
      </c>
      <c r="I631" s="19" t="s">
        <v>5668</v>
      </c>
      <c r="L631" s="22">
        <v>44389</v>
      </c>
      <c r="M631" s="19" t="s">
        <v>5938</v>
      </c>
      <c r="O631" s="19" t="s">
        <v>5939</v>
      </c>
    </row>
    <row r="632" spans="1:71" s="19" customFormat="1" ht="13" x14ac:dyDescent="0.3">
      <c r="A632" s="19" t="s">
        <v>11798</v>
      </c>
      <c r="B632" s="19" t="s">
        <v>6816</v>
      </c>
      <c r="C632" s="19" t="s">
        <v>6083</v>
      </c>
      <c r="D632" s="21">
        <v>2021</v>
      </c>
      <c r="E632" s="19" t="s">
        <v>6082</v>
      </c>
      <c r="F632" s="19" t="s">
        <v>5046</v>
      </c>
      <c r="H632" s="19" t="s">
        <v>6084</v>
      </c>
      <c r="I632" s="19" t="s">
        <v>5668</v>
      </c>
      <c r="L632" s="22">
        <v>43903</v>
      </c>
      <c r="O632" s="19" t="s">
        <v>786</v>
      </c>
    </row>
    <row r="633" spans="1:71" s="19" customFormat="1" ht="13" x14ac:dyDescent="0.3">
      <c r="A633" s="19" t="s">
        <v>11798</v>
      </c>
      <c r="B633" s="19" t="s">
        <v>6816</v>
      </c>
      <c r="C633" s="19" t="s">
        <v>5666</v>
      </c>
      <c r="D633" s="21">
        <v>2021</v>
      </c>
      <c r="E633" s="19" t="s">
        <v>5665</v>
      </c>
      <c r="F633" s="19" t="s">
        <v>2135</v>
      </c>
      <c r="G633" s="26" t="s">
        <v>12046</v>
      </c>
      <c r="H633" s="19" t="s">
        <v>5667</v>
      </c>
      <c r="I633" s="19" t="s">
        <v>5668</v>
      </c>
      <c r="L633" s="22">
        <v>44418</v>
      </c>
      <c r="M633" s="19" t="s">
        <v>5669</v>
      </c>
      <c r="O633" s="19" t="s">
        <v>5670</v>
      </c>
    </row>
    <row r="634" spans="1:71" s="19" customFormat="1" ht="13" x14ac:dyDescent="0.3">
      <c r="A634" s="19" t="s">
        <v>11798</v>
      </c>
      <c r="B634" s="19" t="s">
        <v>1827</v>
      </c>
      <c r="C634" s="19" t="s">
        <v>1411</v>
      </c>
      <c r="D634" s="20" t="str">
        <f>"2020"</f>
        <v>2020</v>
      </c>
      <c r="E634" s="19" t="s">
        <v>1410</v>
      </c>
      <c r="F634" s="19" t="s">
        <v>383</v>
      </c>
      <c r="G634" s="19" t="s">
        <v>1414</v>
      </c>
      <c r="H634" s="19" t="str">
        <f>"10188827"</f>
        <v>10188827</v>
      </c>
      <c r="J634" s="19" t="str">
        <f>"Dec2020"</f>
        <v>Dec2020</v>
      </c>
      <c r="K634" s="19">
        <v>29</v>
      </c>
      <c r="L634" s="19">
        <v>12</v>
      </c>
      <c r="M634" s="19">
        <v>1729</v>
      </c>
      <c r="N634" s="19">
        <v>12</v>
      </c>
      <c r="O634" s="19">
        <v>146833083</v>
      </c>
      <c r="P634" s="19" t="s">
        <v>1412</v>
      </c>
      <c r="Q634" s="19" t="s">
        <v>691</v>
      </c>
      <c r="R634" s="19" t="s">
        <v>442</v>
      </c>
      <c r="S634" s="19" t="s">
        <v>1413</v>
      </c>
      <c r="V634" s="19" t="s">
        <v>1415</v>
      </c>
    </row>
    <row r="635" spans="1:71" s="19" customFormat="1" ht="13" x14ac:dyDescent="0.3">
      <c r="A635" s="19" t="s">
        <v>11798</v>
      </c>
      <c r="B635" s="19" t="s">
        <v>11413</v>
      </c>
      <c r="C635" s="19" t="s">
        <v>8371</v>
      </c>
      <c r="D635" s="21" t="s">
        <v>7891</v>
      </c>
      <c r="E635" s="19" t="s">
        <v>5891</v>
      </c>
      <c r="F635" s="19" t="s">
        <v>8372</v>
      </c>
      <c r="G635" s="19" t="s">
        <v>12047</v>
      </c>
      <c r="V635" s="19" t="s">
        <v>7891</v>
      </c>
      <c r="W635" s="19" t="s">
        <v>8373</v>
      </c>
      <c r="X635" s="19" t="s">
        <v>7891</v>
      </c>
      <c r="Y635" s="19" t="s">
        <v>7891</v>
      </c>
      <c r="Z635" s="19" t="s">
        <v>7891</v>
      </c>
      <c r="AA635" s="19" t="s">
        <v>7891</v>
      </c>
      <c r="AB635" s="19" t="s">
        <v>7891</v>
      </c>
      <c r="AC635" s="19" t="s">
        <v>8374</v>
      </c>
      <c r="AD635" s="19" t="s">
        <v>7891</v>
      </c>
      <c r="AE635" s="19" t="s">
        <v>7891</v>
      </c>
      <c r="AF635" s="19" t="s">
        <v>7891</v>
      </c>
      <c r="AG635" s="19" t="s">
        <v>7891</v>
      </c>
      <c r="AH635" s="19" t="s">
        <v>7891</v>
      </c>
      <c r="AI635" s="19" t="s">
        <v>7891</v>
      </c>
      <c r="AJ635" s="19" t="s">
        <v>7891</v>
      </c>
      <c r="AK635" s="19" t="s">
        <v>7891</v>
      </c>
      <c r="AL635" s="19" t="s">
        <v>7891</v>
      </c>
      <c r="AM635" s="19" t="s">
        <v>7891</v>
      </c>
      <c r="AN635" s="19" t="s">
        <v>7891</v>
      </c>
      <c r="AO635" s="19" t="s">
        <v>7891</v>
      </c>
      <c r="AP635" s="19" t="s">
        <v>7891</v>
      </c>
      <c r="AQ635" s="19" t="s">
        <v>8375</v>
      </c>
      <c r="AR635" s="19" t="s">
        <v>7891</v>
      </c>
      <c r="AS635" s="19" t="s">
        <v>7891</v>
      </c>
      <c r="AT635" s="19" t="s">
        <v>7891</v>
      </c>
      <c r="AU635" s="19" t="s">
        <v>8331</v>
      </c>
      <c r="AV635" s="19">
        <v>2022</v>
      </c>
      <c r="AW635" s="19">
        <v>11</v>
      </c>
      <c r="AX635" s="19">
        <v>5</v>
      </c>
      <c r="AY635" s="19" t="s">
        <v>7891</v>
      </c>
      <c r="AZ635" s="19" t="s">
        <v>7891</v>
      </c>
      <c r="BA635" s="19" t="s">
        <v>7891</v>
      </c>
      <c r="BB635" s="19" t="s">
        <v>7891</v>
      </c>
      <c r="BC635" s="19" t="s">
        <v>7891</v>
      </c>
      <c r="BD635" s="19" t="s">
        <v>7891</v>
      </c>
      <c r="BE635" s="19">
        <v>1218</v>
      </c>
      <c r="BF635" s="19" t="s">
        <v>5896</v>
      </c>
      <c r="BG635" s="19" t="s">
        <v>7891</v>
      </c>
      <c r="BH635" s="19" t="s">
        <v>7891</v>
      </c>
      <c r="BI635" s="19" t="s">
        <v>7891</v>
      </c>
      <c r="BJ635" s="19" t="s">
        <v>7891</v>
      </c>
      <c r="BK635" s="19" t="s">
        <v>7891</v>
      </c>
      <c r="BL635" s="19" t="s">
        <v>7891</v>
      </c>
      <c r="BM635" s="19" t="s">
        <v>7891</v>
      </c>
      <c r="BN635" s="19">
        <v>35268309</v>
      </c>
      <c r="BO635" s="19" t="s">
        <v>7891</v>
      </c>
      <c r="BP635" s="19" t="s">
        <v>7891</v>
      </c>
      <c r="BQ635" s="19" t="s">
        <v>7891</v>
      </c>
      <c r="BR635" s="19" t="s">
        <v>7891</v>
      </c>
      <c r="BS635" s="19" t="s">
        <v>8376</v>
      </c>
    </row>
    <row r="636" spans="1:71" s="19" customFormat="1" ht="13" x14ac:dyDescent="0.3">
      <c r="A636" s="19" t="s">
        <v>11798</v>
      </c>
      <c r="B636" s="19" t="s">
        <v>11404</v>
      </c>
      <c r="C636" s="19" t="s">
        <v>9615</v>
      </c>
      <c r="D636" s="21" t="s">
        <v>7891</v>
      </c>
      <c r="E636" s="19" t="s">
        <v>6368</v>
      </c>
      <c r="F636" s="19" t="s">
        <v>9616</v>
      </c>
      <c r="G636" s="26" t="s">
        <v>12048</v>
      </c>
      <c r="V636" s="19" t="s">
        <v>7891</v>
      </c>
      <c r="W636" s="19" t="s">
        <v>9617</v>
      </c>
      <c r="X636" s="19" t="s">
        <v>7891</v>
      </c>
      <c r="Y636" s="19" t="s">
        <v>7891</v>
      </c>
      <c r="Z636" s="19" t="s">
        <v>7891</v>
      </c>
      <c r="AA636" s="19" t="s">
        <v>7891</v>
      </c>
      <c r="AB636" s="19" t="s">
        <v>7891</v>
      </c>
      <c r="AC636" s="19" t="s">
        <v>9618</v>
      </c>
      <c r="AD636" s="19" t="s">
        <v>7891</v>
      </c>
      <c r="AE636" s="19" t="s">
        <v>7891</v>
      </c>
      <c r="AF636" s="19" t="s">
        <v>7891</v>
      </c>
      <c r="AG636" s="19" t="s">
        <v>7891</v>
      </c>
      <c r="AH636" s="19" t="s">
        <v>7891</v>
      </c>
      <c r="AI636" s="19" t="s">
        <v>7891</v>
      </c>
      <c r="AJ636" s="19" t="s">
        <v>7891</v>
      </c>
      <c r="AK636" s="19" t="s">
        <v>7891</v>
      </c>
      <c r="AL636" s="19" t="s">
        <v>7891</v>
      </c>
      <c r="AM636" s="19" t="s">
        <v>7891</v>
      </c>
      <c r="AN636" s="19" t="s">
        <v>7891</v>
      </c>
      <c r="AO636" s="19" t="s">
        <v>7891</v>
      </c>
      <c r="AP636" s="19" t="s">
        <v>9619</v>
      </c>
      <c r="AQ636" s="19" t="s">
        <v>9620</v>
      </c>
      <c r="AR636" s="19" t="s">
        <v>7891</v>
      </c>
      <c r="AS636" s="19" t="s">
        <v>7891</v>
      </c>
      <c r="AT636" s="19" t="s">
        <v>7891</v>
      </c>
      <c r="AU636" s="19" t="s">
        <v>7891</v>
      </c>
      <c r="AV636" s="19" t="s">
        <v>7891</v>
      </c>
      <c r="AW636" s="19" t="s">
        <v>7891</v>
      </c>
      <c r="AX636" s="19" t="s">
        <v>7891</v>
      </c>
      <c r="AY636" s="19" t="s">
        <v>7891</v>
      </c>
      <c r="AZ636" s="19" t="s">
        <v>7891</v>
      </c>
      <c r="BA636" s="19" t="s">
        <v>7891</v>
      </c>
      <c r="BB636" s="19" t="s">
        <v>7891</v>
      </c>
      <c r="BC636" s="19" t="s">
        <v>7891</v>
      </c>
      <c r="BD636" s="19" t="s">
        <v>7891</v>
      </c>
      <c r="BE636" s="19" t="s">
        <v>7891</v>
      </c>
      <c r="BF636" s="19" t="s">
        <v>6373</v>
      </c>
      <c r="BG636" s="19" t="s">
        <v>7891</v>
      </c>
      <c r="BH636" s="19" t="s">
        <v>9570</v>
      </c>
      <c r="BI636" s="19" t="s">
        <v>7891</v>
      </c>
      <c r="BJ636" s="19" t="s">
        <v>7891</v>
      </c>
      <c r="BK636" s="19" t="s">
        <v>7891</v>
      </c>
      <c r="BL636" s="19" t="s">
        <v>7891</v>
      </c>
      <c r="BM636" s="19" t="s">
        <v>7891</v>
      </c>
      <c r="BN636" s="19">
        <v>34166099</v>
      </c>
      <c r="BO636" s="19" t="s">
        <v>7891</v>
      </c>
      <c r="BP636" s="19" t="s">
        <v>7891</v>
      </c>
      <c r="BQ636" s="19" t="s">
        <v>7891</v>
      </c>
      <c r="BR636" s="19" t="s">
        <v>7891</v>
      </c>
      <c r="BS636" s="19" t="s">
        <v>9621</v>
      </c>
    </row>
    <row r="637" spans="1:71" s="19" customFormat="1" ht="13" x14ac:dyDescent="0.3">
      <c r="A637" s="19" t="s">
        <v>11798</v>
      </c>
      <c r="B637" s="19" t="s">
        <v>11407</v>
      </c>
      <c r="C637" s="19" t="s">
        <v>11484</v>
      </c>
      <c r="D637" s="21" t="s">
        <v>7891</v>
      </c>
      <c r="E637" s="19" t="s">
        <v>6869</v>
      </c>
      <c r="F637" s="19" t="s">
        <v>11485</v>
      </c>
      <c r="V637" s="19" t="s">
        <v>7891</v>
      </c>
      <c r="W637" s="19" t="s">
        <v>11486</v>
      </c>
      <c r="X637" s="19" t="s">
        <v>7891</v>
      </c>
      <c r="Y637" s="19" t="s">
        <v>7891</v>
      </c>
      <c r="Z637" s="19" t="s">
        <v>7891</v>
      </c>
      <c r="AA637" s="19" t="s">
        <v>7891</v>
      </c>
      <c r="AB637" s="19" t="s">
        <v>11487</v>
      </c>
      <c r="AC637" s="19" t="s">
        <v>11488</v>
      </c>
      <c r="AD637" s="19" t="s">
        <v>7891</v>
      </c>
      <c r="AE637" s="19" t="s">
        <v>7891</v>
      </c>
      <c r="AF637" s="19" t="s">
        <v>7891</v>
      </c>
      <c r="AG637" s="19" t="s">
        <v>7891</v>
      </c>
      <c r="AH637" s="19" t="s">
        <v>7891</v>
      </c>
      <c r="AI637" s="19" t="s">
        <v>7891</v>
      </c>
      <c r="AJ637" s="19" t="s">
        <v>7891</v>
      </c>
      <c r="AK637" s="19" t="s">
        <v>7891</v>
      </c>
      <c r="AL637" s="19" t="s">
        <v>7891</v>
      </c>
      <c r="AM637" s="19" t="s">
        <v>7891</v>
      </c>
      <c r="AN637" s="19" t="s">
        <v>7891</v>
      </c>
      <c r="AO637" s="19" t="s">
        <v>7891</v>
      </c>
      <c r="AP637" s="19" t="s">
        <v>11489</v>
      </c>
      <c r="AQ637" s="19" t="s">
        <v>11490</v>
      </c>
      <c r="AR637" s="19" t="s">
        <v>7891</v>
      </c>
      <c r="AS637" s="19" t="s">
        <v>7891</v>
      </c>
      <c r="AT637" s="19" t="s">
        <v>7891</v>
      </c>
      <c r="AU637" s="19" t="s">
        <v>11491</v>
      </c>
      <c r="AV637" s="19">
        <v>2021</v>
      </c>
      <c r="AW637" s="19">
        <v>605</v>
      </c>
      <c r="AX637" s="19" t="s">
        <v>7891</v>
      </c>
      <c r="AY637" s="19" t="s">
        <v>7891</v>
      </c>
      <c r="AZ637" s="19" t="s">
        <v>7891</v>
      </c>
      <c r="BA637" s="19" t="s">
        <v>7891</v>
      </c>
      <c r="BB637" s="19" t="s">
        <v>7891</v>
      </c>
      <c r="BC637" s="19" t="s">
        <v>7891</v>
      </c>
      <c r="BD637" s="19" t="s">
        <v>7891</v>
      </c>
      <c r="BE637" s="19">
        <v>120830</v>
      </c>
      <c r="BF637" s="19" t="s">
        <v>6874</v>
      </c>
      <c r="BG637" s="19" t="s">
        <v>7891</v>
      </c>
      <c r="BH637" s="19" t="s">
        <v>9417</v>
      </c>
      <c r="BI637" s="19" t="s">
        <v>7891</v>
      </c>
      <c r="BJ637" s="19" t="s">
        <v>7891</v>
      </c>
      <c r="BK637" s="19" t="s">
        <v>7891</v>
      </c>
      <c r="BL637" s="19" t="s">
        <v>7891</v>
      </c>
      <c r="BM637" s="19" t="s">
        <v>7891</v>
      </c>
      <c r="BN637" s="19">
        <v>34214654</v>
      </c>
      <c r="BO637" s="19" t="s">
        <v>7891</v>
      </c>
      <c r="BP637" s="19" t="s">
        <v>7891</v>
      </c>
      <c r="BQ637" s="19" t="s">
        <v>7891</v>
      </c>
      <c r="BR637" s="19" t="s">
        <v>7891</v>
      </c>
      <c r="BS637" s="19" t="s">
        <v>11492</v>
      </c>
    </row>
    <row r="638" spans="1:71" s="19" customFormat="1" ht="13" x14ac:dyDescent="0.3">
      <c r="A638" s="19" t="s">
        <v>11798</v>
      </c>
      <c r="B638" s="19" t="s">
        <v>6954</v>
      </c>
      <c r="C638" s="19" t="s">
        <v>6913</v>
      </c>
      <c r="D638" s="21">
        <v>2020</v>
      </c>
      <c r="E638" s="19" t="s">
        <v>6912</v>
      </c>
      <c r="F638" s="19" t="s">
        <v>6916</v>
      </c>
      <c r="H638" s="19" t="s">
        <v>6914</v>
      </c>
      <c r="I638" s="19" t="s">
        <v>6915</v>
      </c>
      <c r="L638" s="22">
        <v>44160</v>
      </c>
      <c r="M638" s="19" t="s">
        <v>6917</v>
      </c>
      <c r="O638" s="19" t="s">
        <v>6918</v>
      </c>
    </row>
    <row r="639" spans="1:71" s="19" customFormat="1" ht="13" x14ac:dyDescent="0.3">
      <c r="A639" s="19" t="s">
        <v>11798</v>
      </c>
      <c r="B639" s="19" t="s">
        <v>6816</v>
      </c>
      <c r="C639" s="19" t="s">
        <v>4493</v>
      </c>
      <c r="D639" s="21">
        <v>2021</v>
      </c>
      <c r="E639" s="19" t="s">
        <v>4492</v>
      </c>
      <c r="F639" s="19" t="s">
        <v>4496</v>
      </c>
      <c r="H639" s="19" t="s">
        <v>4494</v>
      </c>
      <c r="I639" s="19" t="s">
        <v>4495</v>
      </c>
      <c r="L639" s="22">
        <v>44089</v>
      </c>
      <c r="M639" s="19" t="s">
        <v>4497</v>
      </c>
      <c r="N639" s="19" t="s">
        <v>4498</v>
      </c>
      <c r="O639" s="19" t="s">
        <v>4499</v>
      </c>
    </row>
    <row r="640" spans="1:71" s="19" customFormat="1" ht="13" x14ac:dyDescent="0.3">
      <c r="A640" s="19" t="s">
        <v>11798</v>
      </c>
      <c r="B640" s="19" t="s">
        <v>11404</v>
      </c>
      <c r="C640" s="19" t="s">
        <v>9529</v>
      </c>
      <c r="D640" s="21" t="s">
        <v>7891</v>
      </c>
      <c r="E640" s="19" t="s">
        <v>9530</v>
      </c>
      <c r="F640" s="19" t="s">
        <v>9531</v>
      </c>
      <c r="V640" s="19" t="s">
        <v>7891</v>
      </c>
      <c r="W640" s="19" t="s">
        <v>9532</v>
      </c>
      <c r="X640" s="19" t="s">
        <v>7891</v>
      </c>
      <c r="Y640" s="19" t="s">
        <v>7891</v>
      </c>
      <c r="Z640" s="19" t="s">
        <v>7891</v>
      </c>
      <c r="AA640" s="19" t="s">
        <v>7891</v>
      </c>
      <c r="AB640" s="19" t="s">
        <v>7891</v>
      </c>
      <c r="AC640" s="19" t="s">
        <v>9533</v>
      </c>
      <c r="AD640" s="19" t="s">
        <v>7891</v>
      </c>
      <c r="AE640" s="19" t="s">
        <v>7891</v>
      </c>
      <c r="AF640" s="19" t="s">
        <v>7891</v>
      </c>
      <c r="AG640" s="19" t="s">
        <v>7891</v>
      </c>
      <c r="AH640" s="19" t="s">
        <v>7891</v>
      </c>
      <c r="AI640" s="19" t="s">
        <v>7891</v>
      </c>
      <c r="AJ640" s="19" t="s">
        <v>7891</v>
      </c>
      <c r="AK640" s="19" t="s">
        <v>7891</v>
      </c>
      <c r="AL640" s="19" t="s">
        <v>7891</v>
      </c>
      <c r="AM640" s="19" t="s">
        <v>7891</v>
      </c>
      <c r="AN640" s="19" t="s">
        <v>7891</v>
      </c>
      <c r="AO640" s="19" t="s">
        <v>7891</v>
      </c>
      <c r="AP640" s="19" t="s">
        <v>9534</v>
      </c>
      <c r="AQ640" s="19" t="s">
        <v>9535</v>
      </c>
      <c r="AR640" s="19" t="s">
        <v>7891</v>
      </c>
      <c r="AS640" s="19" t="s">
        <v>7891</v>
      </c>
      <c r="AT640" s="19" t="s">
        <v>7891</v>
      </c>
      <c r="AU640" s="19" t="s">
        <v>9452</v>
      </c>
      <c r="AV640" s="19">
        <v>2021</v>
      </c>
      <c r="AW640" s="19">
        <v>11</v>
      </c>
      <c r="AX640" s="19">
        <v>4</v>
      </c>
      <c r="AY640" s="19" t="s">
        <v>7891</v>
      </c>
      <c r="AZ640" s="19" t="s">
        <v>7891</v>
      </c>
      <c r="BA640" s="19" t="s">
        <v>7891</v>
      </c>
      <c r="BB640" s="19" t="s">
        <v>7891</v>
      </c>
      <c r="BC640" s="19">
        <v>424</v>
      </c>
      <c r="BD640" s="19">
        <v>434</v>
      </c>
      <c r="BE640" s="19" t="s">
        <v>7891</v>
      </c>
      <c r="BF640" s="19" t="s">
        <v>9536</v>
      </c>
      <c r="BG640" s="19" t="s">
        <v>7891</v>
      </c>
      <c r="BH640" s="19" t="s">
        <v>9417</v>
      </c>
      <c r="BI640" s="19" t="s">
        <v>7891</v>
      </c>
      <c r="BJ640" s="19" t="s">
        <v>7891</v>
      </c>
      <c r="BK640" s="19" t="s">
        <v>7891</v>
      </c>
      <c r="BL640" s="19" t="s">
        <v>7891</v>
      </c>
      <c r="BM640" s="19" t="s">
        <v>7891</v>
      </c>
      <c r="BN640" s="19">
        <v>33052182</v>
      </c>
      <c r="BO640" s="19" t="s">
        <v>7891</v>
      </c>
      <c r="BP640" s="19" t="s">
        <v>7891</v>
      </c>
      <c r="BQ640" s="19" t="s">
        <v>7891</v>
      </c>
      <c r="BR640" s="19" t="s">
        <v>7891</v>
      </c>
      <c r="BS640" s="19" t="s">
        <v>9537</v>
      </c>
    </row>
    <row r="641" spans="1:71" s="19" customFormat="1" ht="13" x14ac:dyDescent="0.3">
      <c r="A641" s="19" t="s">
        <v>11798</v>
      </c>
      <c r="B641" s="19" t="s">
        <v>3856</v>
      </c>
      <c r="C641" s="19" t="s">
        <v>2852</v>
      </c>
      <c r="D641" s="21">
        <v>2021</v>
      </c>
      <c r="E641" s="19" t="s">
        <v>2851</v>
      </c>
      <c r="G641" s="19" t="s">
        <v>2856</v>
      </c>
      <c r="I641" s="19" t="str">
        <f>"9780323858373"</f>
        <v>9780323858373</v>
      </c>
      <c r="J641" s="19" t="str">
        <f>"20210101"</f>
        <v>20210101</v>
      </c>
      <c r="N641" s="19">
        <v>477</v>
      </c>
      <c r="O641" s="19" t="s">
        <v>2853</v>
      </c>
      <c r="Q641" s="19" t="s">
        <v>2854</v>
      </c>
      <c r="R641" s="19" t="s">
        <v>2304</v>
      </c>
      <c r="S641" s="19" t="s">
        <v>2855</v>
      </c>
      <c r="U641" s="19" t="s">
        <v>2856</v>
      </c>
      <c r="V641" s="19" t="s">
        <v>2857</v>
      </c>
    </row>
    <row r="642" spans="1:71" s="19" customFormat="1" ht="13" x14ac:dyDescent="0.3">
      <c r="A642" s="19" t="s">
        <v>11798</v>
      </c>
      <c r="B642" s="19" t="s">
        <v>11407</v>
      </c>
      <c r="C642" s="19" t="s">
        <v>11448</v>
      </c>
      <c r="D642" s="21" t="s">
        <v>7891</v>
      </c>
      <c r="E642" s="19" t="s">
        <v>11449</v>
      </c>
      <c r="F642" s="19" t="s">
        <v>11450</v>
      </c>
      <c r="G642" s="19" t="s">
        <v>12049</v>
      </c>
      <c r="V642" s="19" t="s">
        <v>7891</v>
      </c>
      <c r="W642" s="19" t="s">
        <v>11451</v>
      </c>
      <c r="X642" s="19" t="s">
        <v>7891</v>
      </c>
      <c r="Y642" s="19" t="s">
        <v>7891</v>
      </c>
      <c r="Z642" s="19" t="s">
        <v>7891</v>
      </c>
      <c r="AA642" s="19" t="s">
        <v>7891</v>
      </c>
      <c r="AB642" s="19" t="s">
        <v>7891</v>
      </c>
      <c r="AC642" s="19" t="s">
        <v>7891</v>
      </c>
      <c r="AD642" s="19" t="s">
        <v>7891</v>
      </c>
      <c r="AE642" s="19" t="s">
        <v>7891</v>
      </c>
      <c r="AF642" s="19" t="s">
        <v>7891</v>
      </c>
      <c r="AG642" s="19" t="s">
        <v>7891</v>
      </c>
      <c r="AH642" s="19" t="s">
        <v>7891</v>
      </c>
      <c r="AI642" s="19" t="s">
        <v>7891</v>
      </c>
      <c r="AJ642" s="19" t="s">
        <v>7891</v>
      </c>
      <c r="AK642" s="19" t="s">
        <v>7891</v>
      </c>
      <c r="AL642" s="19" t="s">
        <v>7891</v>
      </c>
      <c r="AM642" s="19" t="s">
        <v>7891</v>
      </c>
      <c r="AN642" s="19" t="s">
        <v>7891</v>
      </c>
      <c r="AO642" s="19" t="s">
        <v>7891</v>
      </c>
      <c r="AP642" s="19" t="s">
        <v>7891</v>
      </c>
      <c r="AQ642" s="19" t="s">
        <v>11452</v>
      </c>
      <c r="AR642" s="19" t="s">
        <v>7891</v>
      </c>
      <c r="AS642" s="19" t="s">
        <v>7891</v>
      </c>
      <c r="AT642" s="19" t="s">
        <v>7891</v>
      </c>
      <c r="AU642" s="19" t="s">
        <v>8907</v>
      </c>
      <c r="AV642" s="19">
        <v>2021</v>
      </c>
      <c r="AW642" s="19">
        <v>12</v>
      </c>
      <c r="AX642" s="19">
        <v>11</v>
      </c>
      <c r="AY642" s="19" t="s">
        <v>7891</v>
      </c>
      <c r="AZ642" s="19" t="s">
        <v>7891</v>
      </c>
      <c r="BA642" s="19" t="s">
        <v>7891</v>
      </c>
      <c r="BB642" s="19" t="s">
        <v>7891</v>
      </c>
      <c r="BC642" s="19" t="s">
        <v>7891</v>
      </c>
      <c r="BD642" s="19" t="s">
        <v>7891</v>
      </c>
      <c r="BE642" s="19">
        <v>908</v>
      </c>
      <c r="BF642" s="19" t="s">
        <v>7417</v>
      </c>
      <c r="BG642" s="19" t="s">
        <v>7891</v>
      </c>
      <c r="BH642" s="19" t="s">
        <v>7891</v>
      </c>
      <c r="BI642" s="19" t="s">
        <v>7891</v>
      </c>
      <c r="BJ642" s="19" t="s">
        <v>7891</v>
      </c>
      <c r="BK642" s="19" t="s">
        <v>7891</v>
      </c>
      <c r="BL642" s="19" t="s">
        <v>7891</v>
      </c>
      <c r="BM642" s="19" t="s">
        <v>7891</v>
      </c>
      <c r="BN642" s="19" t="s">
        <v>7891</v>
      </c>
      <c r="BO642" s="19" t="s">
        <v>7891</v>
      </c>
      <c r="BP642" s="19" t="s">
        <v>7891</v>
      </c>
      <c r="BQ642" s="19" t="s">
        <v>7891</v>
      </c>
      <c r="BR642" s="19" t="s">
        <v>7891</v>
      </c>
      <c r="BS642" s="19" t="s">
        <v>11453</v>
      </c>
    </row>
    <row r="643" spans="1:71" s="19" customFormat="1" ht="13" x14ac:dyDescent="0.3">
      <c r="A643" s="19" t="s">
        <v>11798</v>
      </c>
      <c r="B643" s="19" t="s">
        <v>11410</v>
      </c>
      <c r="C643" s="19" t="s">
        <v>11711</v>
      </c>
      <c r="D643" s="21" t="s">
        <v>7891</v>
      </c>
      <c r="E643" s="19" t="s">
        <v>11712</v>
      </c>
      <c r="F643" s="19" t="s">
        <v>11713</v>
      </c>
      <c r="V643" s="19" t="s">
        <v>7891</v>
      </c>
      <c r="W643" s="19" t="s">
        <v>11714</v>
      </c>
      <c r="X643" s="19" t="s">
        <v>7891</v>
      </c>
      <c r="Y643" s="19" t="s">
        <v>7891</v>
      </c>
      <c r="Z643" s="19" t="s">
        <v>7891</v>
      </c>
      <c r="AA643" s="19" t="s">
        <v>7891</v>
      </c>
      <c r="AB643" s="19" t="s">
        <v>7891</v>
      </c>
      <c r="AC643" s="19" t="s">
        <v>11715</v>
      </c>
      <c r="AD643" s="19" t="s">
        <v>7891</v>
      </c>
      <c r="AE643" s="19" t="s">
        <v>7891</v>
      </c>
      <c r="AF643" s="19" t="s">
        <v>7891</v>
      </c>
      <c r="AG643" s="19" t="s">
        <v>7891</v>
      </c>
      <c r="AH643" s="19" t="s">
        <v>7891</v>
      </c>
      <c r="AI643" s="19" t="s">
        <v>7891</v>
      </c>
      <c r="AJ643" s="19" t="s">
        <v>7891</v>
      </c>
      <c r="AK643" s="19" t="s">
        <v>7891</v>
      </c>
      <c r="AL643" s="19" t="s">
        <v>7891</v>
      </c>
      <c r="AM643" s="19" t="s">
        <v>7891</v>
      </c>
      <c r="AN643" s="19" t="s">
        <v>7891</v>
      </c>
      <c r="AO643" s="19" t="s">
        <v>7891</v>
      </c>
      <c r="AP643" s="19" t="s">
        <v>11716</v>
      </c>
      <c r="AQ643" s="19" t="s">
        <v>11717</v>
      </c>
      <c r="AR643" s="19" t="s">
        <v>7891</v>
      </c>
      <c r="AS643" s="19" t="s">
        <v>7891</v>
      </c>
      <c r="AT643" s="19" t="s">
        <v>7891</v>
      </c>
      <c r="AU643" s="19" t="s">
        <v>7924</v>
      </c>
      <c r="AV643" s="19">
        <v>2020</v>
      </c>
      <c r="AW643" s="19">
        <v>12</v>
      </c>
      <c r="AX643" s="19">
        <v>3</v>
      </c>
      <c r="AY643" s="19" t="s">
        <v>7891</v>
      </c>
      <c r="AZ643" s="19" t="s">
        <v>7891</v>
      </c>
      <c r="BA643" s="19" t="s">
        <v>7891</v>
      </c>
      <c r="BB643" s="19" t="s">
        <v>7891</v>
      </c>
      <c r="BC643" s="19">
        <v>72</v>
      </c>
      <c r="BD643" s="19">
        <v>76</v>
      </c>
      <c r="BE643" s="19" t="s">
        <v>7891</v>
      </c>
      <c r="BF643" s="19" t="s">
        <v>11718</v>
      </c>
      <c r="BG643" s="19" t="s">
        <v>7891</v>
      </c>
      <c r="BH643" s="19" t="s">
        <v>7891</v>
      </c>
      <c r="BI643" s="19" t="s">
        <v>7891</v>
      </c>
      <c r="BJ643" s="19" t="s">
        <v>7891</v>
      </c>
      <c r="BK643" s="19" t="s">
        <v>7891</v>
      </c>
      <c r="BL643" s="19" t="s">
        <v>7891</v>
      </c>
      <c r="BM643" s="19" t="s">
        <v>7891</v>
      </c>
      <c r="BN643" s="19">
        <v>33114276</v>
      </c>
      <c r="BO643" s="19" t="s">
        <v>7891</v>
      </c>
      <c r="BP643" s="19" t="s">
        <v>7891</v>
      </c>
      <c r="BQ643" s="19" t="s">
        <v>7891</v>
      </c>
      <c r="BR643" s="19" t="s">
        <v>7891</v>
      </c>
      <c r="BS643" s="19" t="s">
        <v>11719</v>
      </c>
    </row>
    <row r="644" spans="1:71" s="19" customFormat="1" ht="13" x14ac:dyDescent="0.3">
      <c r="A644" s="19" t="s">
        <v>11798</v>
      </c>
      <c r="B644" s="19" t="s">
        <v>1970</v>
      </c>
      <c r="C644" s="19" t="s">
        <v>1944</v>
      </c>
      <c r="D644" s="20">
        <v>2021</v>
      </c>
      <c r="E644" s="19" t="s">
        <v>1943</v>
      </c>
      <c r="F644" s="19" t="s">
        <v>1945</v>
      </c>
      <c r="G644" s="19" t="s">
        <v>1948</v>
      </c>
      <c r="H644" s="19" t="str">
        <f>"14992671"</f>
        <v>14992671</v>
      </c>
      <c r="J644" s="19" t="str">
        <f>"Jul2021"</f>
        <v>Jul2021</v>
      </c>
      <c r="K644" s="19">
        <v>45</v>
      </c>
      <c r="L644" s="19">
        <v>5</v>
      </c>
      <c r="M644" s="19">
        <v>411</v>
      </c>
      <c r="N644" s="19">
        <v>6</v>
      </c>
      <c r="O644" s="19">
        <v>151121737</v>
      </c>
      <c r="P644" s="19" t="s">
        <v>1946</v>
      </c>
      <c r="Q644" s="19" t="s">
        <v>449</v>
      </c>
      <c r="R644" s="19" t="s">
        <v>442</v>
      </c>
      <c r="S644" s="19" t="s">
        <v>1947</v>
      </c>
      <c r="V644" s="19" t="s">
        <v>1949</v>
      </c>
    </row>
    <row r="645" spans="1:71" s="19" customFormat="1" ht="13" x14ac:dyDescent="0.3">
      <c r="A645" s="19" t="s">
        <v>11798</v>
      </c>
      <c r="B645" s="19" t="s">
        <v>3856</v>
      </c>
      <c r="C645" s="19" t="s">
        <v>2256</v>
      </c>
      <c r="D645" s="21">
        <v>2021</v>
      </c>
      <c r="E645" s="19" t="s">
        <v>2255</v>
      </c>
      <c r="F645" s="19" t="s">
        <v>2257</v>
      </c>
      <c r="G645" s="19" t="s">
        <v>2262</v>
      </c>
      <c r="H645" s="19" t="str">
        <f>"00219762"</f>
        <v>00219762</v>
      </c>
      <c r="J645" s="19" t="str">
        <f>"20210701"</f>
        <v>20210701</v>
      </c>
      <c r="K645" s="19">
        <v>77</v>
      </c>
      <c r="L645" s="19">
        <v>7</v>
      </c>
      <c r="M645" s="19">
        <v>1614</v>
      </c>
      <c r="N645" s="19">
        <v>15</v>
      </c>
      <c r="O645" s="19" t="s">
        <v>2258</v>
      </c>
      <c r="P645" s="19" t="s">
        <v>2259</v>
      </c>
      <c r="Q645" s="19" t="s">
        <v>2260</v>
      </c>
      <c r="R645" s="19" t="s">
        <v>1495</v>
      </c>
      <c r="S645" s="19" t="s">
        <v>2261</v>
      </c>
      <c r="U645" s="19" t="s">
        <v>2262</v>
      </c>
      <c r="V645" s="19" t="s">
        <v>2263</v>
      </c>
    </row>
    <row r="646" spans="1:71" s="19" customFormat="1" ht="13" x14ac:dyDescent="0.3">
      <c r="A646" s="19" t="s">
        <v>11798</v>
      </c>
      <c r="B646" s="19" t="s">
        <v>11404</v>
      </c>
      <c r="C646" s="19" t="s">
        <v>10810</v>
      </c>
      <c r="D646" s="21" t="s">
        <v>7891</v>
      </c>
      <c r="E646" s="19" t="s">
        <v>4733</v>
      </c>
      <c r="F646" s="19" t="s">
        <v>10811</v>
      </c>
      <c r="V646" s="19" t="s">
        <v>7891</v>
      </c>
      <c r="W646" s="19" t="s">
        <v>10812</v>
      </c>
      <c r="X646" s="19" t="s">
        <v>7891</v>
      </c>
      <c r="Y646" s="19" t="s">
        <v>7891</v>
      </c>
      <c r="Z646" s="19" t="s">
        <v>7891</v>
      </c>
      <c r="AA646" s="19" t="s">
        <v>7891</v>
      </c>
      <c r="AB646" s="19" t="s">
        <v>7891</v>
      </c>
      <c r="AC646" s="19" t="s">
        <v>7891</v>
      </c>
      <c r="AD646" s="19" t="s">
        <v>7891</v>
      </c>
      <c r="AE646" s="19" t="s">
        <v>7891</v>
      </c>
      <c r="AF646" s="19" t="s">
        <v>7891</v>
      </c>
      <c r="AG646" s="19" t="s">
        <v>7891</v>
      </c>
      <c r="AH646" s="19" t="s">
        <v>7891</v>
      </c>
      <c r="AI646" s="19" t="s">
        <v>7891</v>
      </c>
      <c r="AJ646" s="19" t="s">
        <v>7891</v>
      </c>
      <c r="AK646" s="19" t="s">
        <v>7891</v>
      </c>
      <c r="AL646" s="19" t="s">
        <v>7891</v>
      </c>
      <c r="AM646" s="19" t="s">
        <v>7891</v>
      </c>
      <c r="AN646" s="19" t="s">
        <v>7891</v>
      </c>
      <c r="AO646" s="19" t="s">
        <v>7891</v>
      </c>
      <c r="AP646" s="19" t="s">
        <v>10813</v>
      </c>
      <c r="AQ646" s="19" t="s">
        <v>7891</v>
      </c>
      <c r="AR646" s="19" t="s">
        <v>7891</v>
      </c>
      <c r="AS646" s="19" t="s">
        <v>7891</v>
      </c>
      <c r="AT646" s="19" t="s">
        <v>7891</v>
      </c>
      <c r="AU646" s="19" t="s">
        <v>10814</v>
      </c>
      <c r="AV646" s="19">
        <v>2020</v>
      </c>
      <c r="AW646" s="19">
        <v>10</v>
      </c>
      <c r="AX646" s="19" t="s">
        <v>7891</v>
      </c>
      <c r="AY646" s="19" t="s">
        <v>7891</v>
      </c>
      <c r="AZ646" s="19" t="s">
        <v>7891</v>
      </c>
      <c r="BA646" s="19" t="s">
        <v>7891</v>
      </c>
      <c r="BB646" s="19" t="s">
        <v>7891</v>
      </c>
      <c r="BC646" s="19" t="s">
        <v>7891</v>
      </c>
      <c r="BD646" s="19" t="s">
        <v>7891</v>
      </c>
      <c r="BE646" s="19">
        <v>605380</v>
      </c>
      <c r="BF646" s="19" t="s">
        <v>4739</v>
      </c>
      <c r="BG646" s="19" t="s">
        <v>7891</v>
      </c>
      <c r="BH646" s="19" t="s">
        <v>7891</v>
      </c>
      <c r="BI646" s="19" t="s">
        <v>7891</v>
      </c>
      <c r="BJ646" s="19" t="s">
        <v>7891</v>
      </c>
      <c r="BK646" s="19" t="s">
        <v>7891</v>
      </c>
      <c r="BL646" s="19" t="s">
        <v>7891</v>
      </c>
      <c r="BM646" s="19" t="s">
        <v>7891</v>
      </c>
      <c r="BN646" s="19">
        <v>33381459</v>
      </c>
      <c r="BO646" s="19" t="s">
        <v>7891</v>
      </c>
      <c r="BP646" s="19" t="s">
        <v>7891</v>
      </c>
      <c r="BQ646" s="19" t="s">
        <v>7891</v>
      </c>
      <c r="BR646" s="19" t="s">
        <v>7891</v>
      </c>
      <c r="BS646" s="19" t="s">
        <v>10815</v>
      </c>
    </row>
    <row r="647" spans="1:71" s="19" customFormat="1" ht="13" x14ac:dyDescent="0.3">
      <c r="A647" s="19" t="s">
        <v>11798</v>
      </c>
      <c r="B647" s="19" t="s">
        <v>1827</v>
      </c>
      <c r="C647" s="19" t="s">
        <v>534</v>
      </c>
      <c r="D647" s="20">
        <v>2021</v>
      </c>
      <c r="E647" s="19" t="s">
        <v>533</v>
      </c>
      <c r="F647" s="19" t="s">
        <v>535</v>
      </c>
      <c r="H647" s="19" t="str">
        <f>"00266388"</f>
        <v>00266388</v>
      </c>
      <c r="J647" s="19" t="str">
        <f>"Spring2021"</f>
        <v>Spring2021</v>
      </c>
      <c r="K647" s="19">
        <v>83</v>
      </c>
      <c r="L647" s="19">
        <v>1</v>
      </c>
      <c r="M647" s="19">
        <v>1</v>
      </c>
      <c r="N647" s="19">
        <v>2</v>
      </c>
      <c r="O647" s="19">
        <v>149134185</v>
      </c>
      <c r="Q647" s="19" t="s">
        <v>536</v>
      </c>
      <c r="R647" s="19" t="s">
        <v>537</v>
      </c>
      <c r="S647" s="19" t="s">
        <v>538</v>
      </c>
      <c r="V647" s="19" t="s">
        <v>539</v>
      </c>
    </row>
    <row r="648" spans="1:71" s="19" customFormat="1" ht="13" x14ac:dyDescent="0.3">
      <c r="A648" s="19" t="s">
        <v>11798</v>
      </c>
      <c r="B648" s="19" t="s">
        <v>3856</v>
      </c>
      <c r="C648" s="19" t="s">
        <v>2950</v>
      </c>
      <c r="D648" s="21">
        <v>2020</v>
      </c>
      <c r="E648" s="19" t="s">
        <v>2949</v>
      </c>
      <c r="F648" s="19" t="s">
        <v>2451</v>
      </c>
      <c r="G648" s="19" t="s">
        <v>2954</v>
      </c>
      <c r="H648" s="19" t="str">
        <f>"00223956"</f>
        <v>00223956</v>
      </c>
      <c r="J648" s="19" t="str">
        <f>"20201101"</f>
        <v>20201101</v>
      </c>
      <c r="K648" s="19">
        <v>130</v>
      </c>
      <c r="M648" s="19">
        <v>218</v>
      </c>
      <c r="N648" s="19">
        <v>6</v>
      </c>
      <c r="O648" s="19" t="s">
        <v>2951</v>
      </c>
      <c r="P648" s="19" t="s">
        <v>2952</v>
      </c>
      <c r="Q648" s="19" t="s">
        <v>2124</v>
      </c>
      <c r="R648" s="19" t="s">
        <v>1495</v>
      </c>
      <c r="S648" s="19" t="s">
        <v>2953</v>
      </c>
      <c r="U648" s="19" t="s">
        <v>2954</v>
      </c>
      <c r="V648" s="19" t="s">
        <v>2955</v>
      </c>
    </row>
    <row r="649" spans="1:71" s="19" customFormat="1" ht="13" x14ac:dyDescent="0.3">
      <c r="A649" s="19" t="s">
        <v>11798</v>
      </c>
      <c r="B649" s="19" t="s">
        <v>11404</v>
      </c>
      <c r="C649" s="19" t="s">
        <v>10656</v>
      </c>
      <c r="D649" s="21" t="s">
        <v>7891</v>
      </c>
      <c r="E649" s="19" t="s">
        <v>10657</v>
      </c>
      <c r="F649" s="19" t="s">
        <v>10496</v>
      </c>
      <c r="V649" s="19" t="s">
        <v>7891</v>
      </c>
      <c r="W649" s="19" t="s">
        <v>10658</v>
      </c>
      <c r="X649" s="19" t="s">
        <v>7891</v>
      </c>
      <c r="Y649" s="19" t="s">
        <v>7891</v>
      </c>
      <c r="Z649" s="19" t="s">
        <v>7891</v>
      </c>
      <c r="AA649" s="19" t="s">
        <v>7891</v>
      </c>
      <c r="AB649" s="19" t="s">
        <v>7891</v>
      </c>
      <c r="AC649" s="19" t="s">
        <v>7891</v>
      </c>
      <c r="AD649" s="19" t="s">
        <v>7891</v>
      </c>
      <c r="AE649" s="19" t="s">
        <v>7891</v>
      </c>
      <c r="AF649" s="19" t="s">
        <v>7891</v>
      </c>
      <c r="AG649" s="19" t="s">
        <v>7891</v>
      </c>
      <c r="AH649" s="19" t="s">
        <v>7891</v>
      </c>
      <c r="AI649" s="19" t="s">
        <v>7891</v>
      </c>
      <c r="AJ649" s="19" t="s">
        <v>7891</v>
      </c>
      <c r="AK649" s="19" t="s">
        <v>7891</v>
      </c>
      <c r="AL649" s="19" t="s">
        <v>7891</v>
      </c>
      <c r="AM649" s="19" t="s">
        <v>7891</v>
      </c>
      <c r="AN649" s="19" t="s">
        <v>7891</v>
      </c>
      <c r="AO649" s="19" t="s">
        <v>7891</v>
      </c>
      <c r="AP649" s="19" t="s">
        <v>10500</v>
      </c>
      <c r="AQ649" s="19" t="s">
        <v>7891</v>
      </c>
      <c r="AR649" s="19" t="s">
        <v>7891</v>
      </c>
      <c r="AS649" s="19" t="s">
        <v>7891</v>
      </c>
      <c r="AT649" s="19" t="s">
        <v>7891</v>
      </c>
      <c r="AU649" s="19" t="s">
        <v>7891</v>
      </c>
      <c r="AV649" s="19">
        <v>2021</v>
      </c>
      <c r="AW649" s="19">
        <v>12</v>
      </c>
      <c r="AX649" s="19">
        <v>3</v>
      </c>
      <c r="AY649" s="19" t="s">
        <v>7891</v>
      </c>
      <c r="AZ649" s="19" t="s">
        <v>7891</v>
      </c>
      <c r="BA649" s="19" t="s">
        <v>7891</v>
      </c>
      <c r="BB649" s="19" t="s">
        <v>7891</v>
      </c>
      <c r="BC649" s="19">
        <v>88</v>
      </c>
      <c r="BD649" s="19">
        <v>113</v>
      </c>
      <c r="BE649" s="19" t="s">
        <v>7891</v>
      </c>
      <c r="BF649" s="19" t="s">
        <v>10659</v>
      </c>
      <c r="BG649" s="19" t="s">
        <v>7891</v>
      </c>
      <c r="BH649" s="19" t="s">
        <v>7891</v>
      </c>
      <c r="BI649" s="19" t="s">
        <v>7891</v>
      </c>
      <c r="BJ649" s="19" t="s">
        <v>7891</v>
      </c>
      <c r="BK649" s="19" t="s">
        <v>7891</v>
      </c>
      <c r="BL649" s="19" t="s">
        <v>7891</v>
      </c>
      <c r="BM649" s="19" t="s">
        <v>7891</v>
      </c>
      <c r="BN649" s="19" t="s">
        <v>7891</v>
      </c>
      <c r="BO649" s="19" t="s">
        <v>7891</v>
      </c>
      <c r="BP649" s="19" t="s">
        <v>7891</v>
      </c>
      <c r="BQ649" s="19" t="s">
        <v>7891</v>
      </c>
      <c r="BR649" s="19" t="s">
        <v>7891</v>
      </c>
      <c r="BS649" s="19" t="s">
        <v>10660</v>
      </c>
    </row>
    <row r="650" spans="1:71" s="19" customFormat="1" ht="13" x14ac:dyDescent="0.3">
      <c r="A650" s="19" t="s">
        <v>11798</v>
      </c>
      <c r="B650" s="19" t="s">
        <v>11404</v>
      </c>
      <c r="C650" s="19" t="s">
        <v>8917</v>
      </c>
      <c r="D650" s="21" t="s">
        <v>7891</v>
      </c>
      <c r="E650" s="19" t="s">
        <v>8918</v>
      </c>
      <c r="F650" s="19" t="s">
        <v>8919</v>
      </c>
      <c r="V650" s="19" t="s">
        <v>7891</v>
      </c>
      <c r="W650" s="19" t="s">
        <v>8920</v>
      </c>
      <c r="X650" s="19" t="s">
        <v>7891</v>
      </c>
      <c r="Y650" s="19" t="s">
        <v>7891</v>
      </c>
      <c r="Z650" s="19" t="s">
        <v>7891</v>
      </c>
      <c r="AA650" s="19" t="s">
        <v>7891</v>
      </c>
      <c r="AB650" s="19" t="s">
        <v>7891</v>
      </c>
      <c r="AC650" s="19" t="s">
        <v>7891</v>
      </c>
      <c r="AD650" s="19" t="s">
        <v>7891</v>
      </c>
      <c r="AE650" s="19" t="s">
        <v>7891</v>
      </c>
      <c r="AF650" s="19" t="s">
        <v>7891</v>
      </c>
      <c r="AG650" s="19" t="s">
        <v>7891</v>
      </c>
      <c r="AH650" s="19" t="s">
        <v>7891</v>
      </c>
      <c r="AI650" s="19" t="s">
        <v>7891</v>
      </c>
      <c r="AJ650" s="19" t="s">
        <v>7891</v>
      </c>
      <c r="AK650" s="19" t="s">
        <v>7891</v>
      </c>
      <c r="AL650" s="19" t="s">
        <v>7891</v>
      </c>
      <c r="AM650" s="19" t="s">
        <v>7891</v>
      </c>
      <c r="AN650" s="19" t="s">
        <v>7891</v>
      </c>
      <c r="AO650" s="19" t="s">
        <v>7891</v>
      </c>
      <c r="AP650" s="19" t="s">
        <v>8921</v>
      </c>
      <c r="AQ650" s="19" t="s">
        <v>8922</v>
      </c>
      <c r="AR650" s="19" t="s">
        <v>7891</v>
      </c>
      <c r="AS650" s="19" t="s">
        <v>7891</v>
      </c>
      <c r="AT650" s="19" t="s">
        <v>7891</v>
      </c>
      <c r="AU650" s="19" t="s">
        <v>8923</v>
      </c>
      <c r="AV650" s="19">
        <v>2021</v>
      </c>
      <c r="AW650" s="19">
        <v>15</v>
      </c>
      <c r="AX650" s="19" t="s">
        <v>8924</v>
      </c>
      <c r="AY650" s="19" t="s">
        <v>7891</v>
      </c>
      <c r="AZ650" s="19" t="s">
        <v>7891</v>
      </c>
      <c r="BA650" s="19" t="s">
        <v>8545</v>
      </c>
      <c r="BB650" s="19" t="s">
        <v>7891</v>
      </c>
      <c r="BC650" s="19">
        <v>158</v>
      </c>
      <c r="BD650" s="19">
        <v>163</v>
      </c>
      <c r="BE650" s="19" t="s">
        <v>8925</v>
      </c>
      <c r="BF650" s="19" t="s">
        <v>8926</v>
      </c>
      <c r="BG650" s="19" t="s">
        <v>7891</v>
      </c>
      <c r="BH650" s="19" t="s">
        <v>7925</v>
      </c>
      <c r="BI650" s="19" t="s">
        <v>7891</v>
      </c>
      <c r="BJ650" s="19" t="s">
        <v>7891</v>
      </c>
      <c r="BK650" s="19" t="s">
        <v>7891</v>
      </c>
      <c r="BL650" s="19" t="s">
        <v>7891</v>
      </c>
      <c r="BM650" s="19" t="s">
        <v>7891</v>
      </c>
      <c r="BN650" s="19" t="s">
        <v>7891</v>
      </c>
      <c r="BO650" s="19" t="s">
        <v>7891</v>
      </c>
      <c r="BP650" s="19" t="s">
        <v>7891</v>
      </c>
      <c r="BQ650" s="19" t="s">
        <v>7891</v>
      </c>
      <c r="BR650" s="19" t="s">
        <v>7891</v>
      </c>
      <c r="BS650" s="19" t="s">
        <v>8927</v>
      </c>
    </row>
    <row r="651" spans="1:71" s="19" customFormat="1" ht="13" x14ac:dyDescent="0.3">
      <c r="A651" s="19" t="s">
        <v>11798</v>
      </c>
      <c r="B651" s="19" t="s">
        <v>6816</v>
      </c>
      <c r="C651" s="19" t="s">
        <v>6494</v>
      </c>
      <c r="D651" s="21">
        <v>2022</v>
      </c>
      <c r="E651" s="19" t="s">
        <v>6493</v>
      </c>
      <c r="F651" s="19" t="s">
        <v>6497</v>
      </c>
      <c r="G651" s="26" t="s">
        <v>11827</v>
      </c>
      <c r="H651" s="19" t="s">
        <v>6495</v>
      </c>
      <c r="I651" s="19" t="s">
        <v>6496</v>
      </c>
      <c r="L651" s="22">
        <v>44642</v>
      </c>
      <c r="M651" s="19" t="s">
        <v>6498</v>
      </c>
      <c r="O651" s="19" t="s">
        <v>6499</v>
      </c>
    </row>
    <row r="652" spans="1:71" s="19" customFormat="1" ht="13" x14ac:dyDescent="0.3">
      <c r="A652" s="19" t="s">
        <v>11798</v>
      </c>
      <c r="B652" s="19" t="s">
        <v>1827</v>
      </c>
      <c r="C652" s="19" t="s">
        <v>845</v>
      </c>
      <c r="D652" s="20">
        <v>2021</v>
      </c>
      <c r="E652" s="19" t="s">
        <v>844</v>
      </c>
      <c r="F652" s="19" t="s">
        <v>846</v>
      </c>
      <c r="G652" s="19" t="s">
        <v>848</v>
      </c>
      <c r="H652" s="19" t="str">
        <f>"15718883"</f>
        <v>15718883</v>
      </c>
      <c r="J652" s="19" t="str">
        <f>"Jul-Dec2021"</f>
        <v>Jul-Dec2021</v>
      </c>
      <c r="K652" s="19">
        <v>19</v>
      </c>
      <c r="L652" s="19">
        <v>2</v>
      </c>
      <c r="M652" s="19">
        <v>1</v>
      </c>
      <c r="N652" s="19">
        <v>9</v>
      </c>
      <c r="O652" s="19">
        <v>154905285</v>
      </c>
      <c r="Q652" s="19" t="s">
        <v>767</v>
      </c>
      <c r="R652" s="19" t="s">
        <v>442</v>
      </c>
      <c r="S652" s="19" t="s">
        <v>847</v>
      </c>
      <c r="V652" s="19" t="s">
        <v>849</v>
      </c>
    </row>
    <row r="653" spans="1:71" s="19" customFormat="1" ht="13" x14ac:dyDescent="0.3">
      <c r="A653" s="19" t="s">
        <v>11798</v>
      </c>
      <c r="B653" s="19" t="s">
        <v>6816</v>
      </c>
      <c r="C653" s="19" t="s">
        <v>4373</v>
      </c>
      <c r="D653" s="21">
        <v>2022</v>
      </c>
      <c r="E653" s="19" t="s">
        <v>4372</v>
      </c>
      <c r="F653" s="19" t="s">
        <v>4157</v>
      </c>
      <c r="H653" s="19" t="s">
        <v>4374</v>
      </c>
      <c r="I653" s="19" t="s">
        <v>4375</v>
      </c>
      <c r="L653" s="22">
        <v>44689</v>
      </c>
    </row>
    <row r="654" spans="1:71" s="19" customFormat="1" ht="13" x14ac:dyDescent="0.3">
      <c r="A654" s="19" t="s">
        <v>11798</v>
      </c>
      <c r="B654" s="19" t="s">
        <v>7738</v>
      </c>
      <c r="C654" s="19" t="s">
        <v>7709</v>
      </c>
      <c r="D654" s="21">
        <v>2021</v>
      </c>
      <c r="E654" s="19" t="s">
        <v>7710</v>
      </c>
      <c r="F654" s="19" t="s">
        <v>7711</v>
      </c>
      <c r="H654" s="19">
        <v>7</v>
      </c>
      <c r="I654" s="19">
        <v>1</v>
      </c>
      <c r="K654" s="19">
        <v>11</v>
      </c>
      <c r="L654" s="19">
        <v>38</v>
      </c>
      <c r="N654" s="19">
        <v>2</v>
      </c>
      <c r="O654" s="19" t="s">
        <v>7712</v>
      </c>
      <c r="P654" s="19" t="s">
        <v>7713</v>
      </c>
      <c r="Q654" s="19" t="s">
        <v>467</v>
      </c>
      <c r="R654" s="19" t="s">
        <v>7218</v>
      </c>
      <c r="T654" s="19" t="s">
        <v>7219</v>
      </c>
      <c r="U654" s="19" t="s">
        <v>7714</v>
      </c>
    </row>
    <row r="655" spans="1:71" s="19" customFormat="1" ht="13" x14ac:dyDescent="0.3">
      <c r="A655" s="19" t="s">
        <v>11798</v>
      </c>
      <c r="B655" s="19" t="s">
        <v>1922</v>
      </c>
      <c r="C655" s="19" t="s">
        <v>1917</v>
      </c>
      <c r="D655" s="20">
        <v>2021</v>
      </c>
      <c r="E655" s="19" t="s">
        <v>1916</v>
      </c>
      <c r="F655" s="19" t="s">
        <v>154</v>
      </c>
      <c r="G655" s="19" t="s">
        <v>1920</v>
      </c>
      <c r="H655" s="19" t="str">
        <f>"1054139X"</f>
        <v>1054139X</v>
      </c>
      <c r="J655" s="19" t="str">
        <f>"Mar2021"</f>
        <v>Mar2021</v>
      </c>
      <c r="K655" s="19">
        <v>68</v>
      </c>
      <c r="L655" s="19">
        <v>3</v>
      </c>
      <c r="M655" s="19">
        <v>464</v>
      </c>
      <c r="N655" s="19">
        <v>8</v>
      </c>
      <c r="O655" s="19">
        <v>148596408</v>
      </c>
      <c r="P655" s="19" t="s">
        <v>1918</v>
      </c>
      <c r="Q655" s="19" t="s">
        <v>449</v>
      </c>
      <c r="R655" s="19" t="s">
        <v>442</v>
      </c>
      <c r="S655" s="19" t="s">
        <v>1919</v>
      </c>
      <c r="V655" s="19" t="s">
        <v>1921</v>
      </c>
    </row>
    <row r="656" spans="1:71" s="19" customFormat="1" ht="13" x14ac:dyDescent="0.3">
      <c r="A656" s="19" t="s">
        <v>11798</v>
      </c>
      <c r="B656" s="19" t="s">
        <v>1827</v>
      </c>
      <c r="C656" s="19" t="s">
        <v>759</v>
      </c>
      <c r="D656" s="20" t="str">
        <f>"2022"</f>
        <v>2022</v>
      </c>
      <c r="E656" s="19" t="s">
        <v>758</v>
      </c>
      <c r="F656" s="19" t="s">
        <v>760</v>
      </c>
      <c r="H656" s="19" t="str">
        <f>"8750846X"</f>
        <v>8750846X</v>
      </c>
      <c r="J656" s="19" t="str">
        <f>"May2022"</f>
        <v>May2022</v>
      </c>
      <c r="K656" s="19">
        <v>122</v>
      </c>
      <c r="L656" s="19">
        <v>2</v>
      </c>
      <c r="M656" s="19">
        <v>12</v>
      </c>
      <c r="N656" s="19">
        <v>2</v>
      </c>
      <c r="O656" s="19">
        <v>156887347</v>
      </c>
      <c r="Q656" s="19" t="s">
        <v>761</v>
      </c>
      <c r="R656" s="19" t="s">
        <v>467</v>
      </c>
      <c r="V656" s="19" t="s">
        <v>762</v>
      </c>
    </row>
    <row r="657" spans="1:71" s="19" customFormat="1" ht="13" x14ac:dyDescent="0.3">
      <c r="A657" s="19" t="s">
        <v>11798</v>
      </c>
      <c r="B657" s="19" t="s">
        <v>6816</v>
      </c>
      <c r="C657" s="19" t="s">
        <v>4188</v>
      </c>
      <c r="D657" s="21">
        <v>2022</v>
      </c>
      <c r="E657" s="19" t="s">
        <v>4187</v>
      </c>
      <c r="F657" s="19" t="s">
        <v>4191</v>
      </c>
      <c r="G657" s="26" t="s">
        <v>11825</v>
      </c>
      <c r="H657" s="19" t="s">
        <v>4189</v>
      </c>
      <c r="I657" s="19" t="s">
        <v>4190</v>
      </c>
      <c r="L657" s="22">
        <v>44534</v>
      </c>
      <c r="M657" s="19" t="s">
        <v>4192</v>
      </c>
      <c r="N657" s="19" t="s">
        <v>4193</v>
      </c>
      <c r="O657" s="19" t="s">
        <v>4194</v>
      </c>
    </row>
    <row r="658" spans="1:71" s="19" customFormat="1" ht="13" x14ac:dyDescent="0.3">
      <c r="A658" s="19" t="s">
        <v>11798</v>
      </c>
      <c r="B658" s="19" t="s">
        <v>6816</v>
      </c>
      <c r="C658" s="19" t="s">
        <v>6119</v>
      </c>
      <c r="D658" s="21">
        <v>2022</v>
      </c>
      <c r="E658" s="19" t="s">
        <v>6118</v>
      </c>
      <c r="F658" s="19" t="s">
        <v>4538</v>
      </c>
      <c r="G658" s="26" t="s">
        <v>11823</v>
      </c>
      <c r="H658" s="19" t="s">
        <v>6120</v>
      </c>
      <c r="I658" s="19" t="s">
        <v>6121</v>
      </c>
      <c r="L658" s="22">
        <v>44687</v>
      </c>
      <c r="O658" s="19" t="s">
        <v>6122</v>
      </c>
    </row>
    <row r="659" spans="1:71" s="19" customFormat="1" ht="13" x14ac:dyDescent="0.3">
      <c r="A659" s="19" t="s">
        <v>11798</v>
      </c>
      <c r="B659" s="19" t="s">
        <v>6816</v>
      </c>
      <c r="C659" s="19" t="s">
        <v>5206</v>
      </c>
      <c r="D659" s="21">
        <v>2021</v>
      </c>
      <c r="E659" s="19" t="s">
        <v>5205</v>
      </c>
      <c r="F659" s="19" t="s">
        <v>5209</v>
      </c>
      <c r="H659" s="19" t="s">
        <v>5207</v>
      </c>
      <c r="I659" s="19" t="s">
        <v>5208</v>
      </c>
      <c r="L659" s="22">
        <v>44464</v>
      </c>
      <c r="M659" s="19" t="s">
        <v>5210</v>
      </c>
      <c r="O659" s="19" t="s">
        <v>5211</v>
      </c>
    </row>
    <row r="660" spans="1:71" s="19" customFormat="1" ht="13" x14ac:dyDescent="0.3">
      <c r="A660" s="19" t="s">
        <v>11798</v>
      </c>
      <c r="B660" s="19" t="s">
        <v>11404</v>
      </c>
      <c r="C660" s="19" t="s">
        <v>8826</v>
      </c>
      <c r="D660" s="21" t="s">
        <v>7891</v>
      </c>
      <c r="E660" s="19" t="s">
        <v>8827</v>
      </c>
      <c r="F660" s="19" t="s">
        <v>8255</v>
      </c>
      <c r="V660" s="19" t="s">
        <v>7891</v>
      </c>
      <c r="W660" s="19" t="s">
        <v>8828</v>
      </c>
      <c r="X660" s="19" t="s">
        <v>7891</v>
      </c>
      <c r="Y660" s="19" t="s">
        <v>7891</v>
      </c>
      <c r="Z660" s="19" t="s">
        <v>7891</v>
      </c>
      <c r="AA660" s="19" t="s">
        <v>7891</v>
      </c>
      <c r="AB660" s="19" t="s">
        <v>7891</v>
      </c>
      <c r="AC660" s="19" t="s">
        <v>8829</v>
      </c>
      <c r="AD660" s="19" t="s">
        <v>7891</v>
      </c>
      <c r="AE660" s="19" t="s">
        <v>7891</v>
      </c>
      <c r="AF660" s="19" t="s">
        <v>7891</v>
      </c>
      <c r="AG660" s="19" t="s">
        <v>7891</v>
      </c>
      <c r="AH660" s="19" t="s">
        <v>7891</v>
      </c>
      <c r="AI660" s="19" t="s">
        <v>7891</v>
      </c>
      <c r="AJ660" s="19" t="s">
        <v>7891</v>
      </c>
      <c r="AK660" s="19" t="s">
        <v>7891</v>
      </c>
      <c r="AL660" s="19" t="s">
        <v>7891</v>
      </c>
      <c r="AM660" s="19" t="s">
        <v>7891</v>
      </c>
      <c r="AN660" s="19" t="s">
        <v>7891</v>
      </c>
      <c r="AO660" s="19" t="s">
        <v>7891</v>
      </c>
      <c r="AP660" s="19" t="s">
        <v>8259</v>
      </c>
      <c r="AQ660" s="19" t="s">
        <v>7891</v>
      </c>
      <c r="AR660" s="19" t="s">
        <v>7891</v>
      </c>
      <c r="AS660" s="19" t="s">
        <v>7891</v>
      </c>
      <c r="AT660" s="19" t="s">
        <v>7891</v>
      </c>
      <c r="AU660" s="19" t="s">
        <v>8830</v>
      </c>
      <c r="AV660" s="19">
        <v>2021</v>
      </c>
      <c r="AW660" s="19">
        <v>12</v>
      </c>
      <c r="AX660" s="19" t="s">
        <v>7891</v>
      </c>
      <c r="AY660" s="19" t="s">
        <v>7891</v>
      </c>
      <c r="AZ660" s="19" t="s">
        <v>7891</v>
      </c>
      <c r="BA660" s="19" t="s">
        <v>7891</v>
      </c>
      <c r="BB660" s="19" t="s">
        <v>7891</v>
      </c>
      <c r="BC660" s="19" t="s">
        <v>7891</v>
      </c>
      <c r="BD660" s="19" t="s">
        <v>7891</v>
      </c>
      <c r="BE660" s="19">
        <v>710338</v>
      </c>
      <c r="BF660" s="19" t="s">
        <v>8831</v>
      </c>
      <c r="BG660" s="19" t="s">
        <v>7891</v>
      </c>
      <c r="BH660" s="19" t="s">
        <v>7891</v>
      </c>
      <c r="BI660" s="19" t="s">
        <v>7891</v>
      </c>
      <c r="BJ660" s="19" t="s">
        <v>7891</v>
      </c>
      <c r="BK660" s="19" t="s">
        <v>7891</v>
      </c>
      <c r="BL660" s="19" t="s">
        <v>7891</v>
      </c>
      <c r="BM660" s="19" t="s">
        <v>7891</v>
      </c>
      <c r="BN660" s="19">
        <v>34899408</v>
      </c>
      <c r="BO660" s="19" t="s">
        <v>7891</v>
      </c>
      <c r="BP660" s="19" t="s">
        <v>7891</v>
      </c>
      <c r="BQ660" s="19" t="s">
        <v>7891</v>
      </c>
      <c r="BR660" s="19" t="s">
        <v>7891</v>
      </c>
      <c r="BS660" s="19" t="s">
        <v>8832</v>
      </c>
    </row>
    <row r="661" spans="1:71" s="19" customFormat="1" ht="13" x14ac:dyDescent="0.3">
      <c r="A661" s="19" t="s">
        <v>11798</v>
      </c>
      <c r="B661" s="19" t="s">
        <v>3856</v>
      </c>
      <c r="C661" s="19" t="s">
        <v>3024</v>
      </c>
      <c r="D661" s="21">
        <v>2022</v>
      </c>
      <c r="E661" s="19" t="s">
        <v>3023</v>
      </c>
      <c r="F661" s="19" t="s">
        <v>2034</v>
      </c>
      <c r="G661" s="19" t="s">
        <v>3027</v>
      </c>
      <c r="H661" s="19" t="str">
        <f>"04194217"</f>
        <v>04194217</v>
      </c>
      <c r="I661" s="19" t="str">
        <f>"9798460487462"</f>
        <v>9798460487462</v>
      </c>
      <c r="J661" s="19" t="str">
        <f>"20220101"</f>
        <v>20220101</v>
      </c>
      <c r="K661" s="19">
        <v>83</v>
      </c>
      <c r="L661" s="19" t="s">
        <v>2035</v>
      </c>
      <c r="O661" s="19" t="s">
        <v>3025</v>
      </c>
      <c r="Q661" s="19" t="s">
        <v>2037</v>
      </c>
      <c r="R661" s="19" t="s">
        <v>2038</v>
      </c>
      <c r="S661" s="19" t="s">
        <v>3026</v>
      </c>
      <c r="U661" s="19" t="s">
        <v>3027</v>
      </c>
      <c r="V661" s="19" t="s">
        <v>3028</v>
      </c>
    </row>
    <row r="662" spans="1:71" s="19" customFormat="1" ht="13" x14ac:dyDescent="0.3">
      <c r="A662" s="19" t="s">
        <v>11798</v>
      </c>
      <c r="B662" s="19" t="s">
        <v>6816</v>
      </c>
      <c r="C662" s="19" t="s">
        <v>5461</v>
      </c>
      <c r="D662" s="21">
        <v>2021</v>
      </c>
      <c r="E662" s="19" t="s">
        <v>5460</v>
      </c>
      <c r="F662" s="19" t="s">
        <v>4848</v>
      </c>
      <c r="G662" s="19" t="s">
        <v>11824</v>
      </c>
      <c r="H662" s="19" t="s">
        <v>5462</v>
      </c>
      <c r="I662" s="19" t="s">
        <v>5463</v>
      </c>
      <c r="L662" s="22">
        <v>44536</v>
      </c>
      <c r="O662" s="19" t="s">
        <v>5464</v>
      </c>
    </row>
    <row r="663" spans="1:71" s="19" customFormat="1" ht="13" x14ac:dyDescent="0.3">
      <c r="A663" s="19" t="s">
        <v>11798</v>
      </c>
      <c r="B663" s="19" t="s">
        <v>3856</v>
      </c>
      <c r="C663" s="19" t="s">
        <v>3261</v>
      </c>
      <c r="D663" s="21">
        <v>2022</v>
      </c>
      <c r="E663" s="19" t="s">
        <v>3260</v>
      </c>
      <c r="F663" s="19" t="s">
        <v>2034</v>
      </c>
      <c r="G663" s="19" t="s">
        <v>3264</v>
      </c>
      <c r="H663" s="19" t="str">
        <f>"04194217"</f>
        <v>04194217</v>
      </c>
      <c r="I663" s="19" t="str">
        <f>"9798544208655"</f>
        <v>9798544208655</v>
      </c>
      <c r="J663" s="19" t="str">
        <f>"20220101"</f>
        <v>20220101</v>
      </c>
      <c r="K663" s="19">
        <v>83</v>
      </c>
      <c r="L663" s="19" t="s">
        <v>2584</v>
      </c>
      <c r="O663" s="19" t="s">
        <v>3262</v>
      </c>
      <c r="Q663" s="19" t="s">
        <v>2037</v>
      </c>
      <c r="R663" s="19" t="s">
        <v>2038</v>
      </c>
      <c r="S663" s="19" t="s">
        <v>3263</v>
      </c>
      <c r="U663" s="19" t="s">
        <v>3264</v>
      </c>
      <c r="V663" s="19" t="s">
        <v>3265</v>
      </c>
    </row>
    <row r="664" spans="1:71" s="19" customFormat="1" ht="13" x14ac:dyDescent="0.3">
      <c r="A664" s="19" t="s">
        <v>11798</v>
      </c>
      <c r="B664" s="19" t="s">
        <v>11404</v>
      </c>
      <c r="C664" s="19" t="s">
        <v>11371</v>
      </c>
      <c r="D664" s="21" t="s">
        <v>7891</v>
      </c>
      <c r="E664" s="19" t="s">
        <v>11372</v>
      </c>
      <c r="F664" s="19" t="s">
        <v>11373</v>
      </c>
      <c r="G664" s="19" t="s">
        <v>11826</v>
      </c>
      <c r="V664" s="19" t="s">
        <v>7891</v>
      </c>
      <c r="W664" s="19" t="s">
        <v>11374</v>
      </c>
      <c r="X664" s="19" t="s">
        <v>7891</v>
      </c>
      <c r="Y664" s="19" t="s">
        <v>7891</v>
      </c>
      <c r="Z664" s="19" t="s">
        <v>7891</v>
      </c>
      <c r="AA664" s="19" t="s">
        <v>7891</v>
      </c>
      <c r="AB664" s="19" t="s">
        <v>7891</v>
      </c>
      <c r="AC664" s="19" t="s">
        <v>11375</v>
      </c>
      <c r="AD664" s="19" t="s">
        <v>7891</v>
      </c>
      <c r="AE664" s="19" t="s">
        <v>7891</v>
      </c>
      <c r="AF664" s="19" t="s">
        <v>7891</v>
      </c>
      <c r="AG664" s="19" t="s">
        <v>7891</v>
      </c>
      <c r="AH664" s="19" t="s">
        <v>7891</v>
      </c>
      <c r="AI664" s="19" t="s">
        <v>7891</v>
      </c>
      <c r="AJ664" s="19" t="s">
        <v>7891</v>
      </c>
      <c r="AK664" s="19" t="s">
        <v>7891</v>
      </c>
      <c r="AL664" s="19" t="s">
        <v>7891</v>
      </c>
      <c r="AM664" s="19" t="s">
        <v>7891</v>
      </c>
      <c r="AN664" s="19" t="s">
        <v>7891</v>
      </c>
      <c r="AO664" s="19" t="s">
        <v>7891</v>
      </c>
      <c r="AP664" s="19" t="s">
        <v>11376</v>
      </c>
      <c r="AQ664" s="19" t="s">
        <v>7891</v>
      </c>
      <c r="AR664" s="19" t="s">
        <v>7891</v>
      </c>
      <c r="AS664" s="19" t="s">
        <v>7891</v>
      </c>
      <c r="AT664" s="19" t="s">
        <v>7891</v>
      </c>
      <c r="AU664" s="19" t="s">
        <v>7891</v>
      </c>
      <c r="AV664" s="19">
        <v>2020</v>
      </c>
      <c r="AW664" s="19">
        <v>8</v>
      </c>
      <c r="AX664" s="19">
        <v>3</v>
      </c>
      <c r="AY664" s="19" t="s">
        <v>7891</v>
      </c>
      <c r="AZ664" s="19" t="s">
        <v>7891</v>
      </c>
      <c r="BA664" s="19" t="s">
        <v>7891</v>
      </c>
      <c r="BB664" s="19" t="s">
        <v>7891</v>
      </c>
      <c r="BC664" s="19" t="s">
        <v>7891</v>
      </c>
      <c r="BD664" s="19" t="s">
        <v>7891</v>
      </c>
      <c r="BE664" s="19" t="s">
        <v>7891</v>
      </c>
      <c r="BF664" s="19" t="s">
        <v>11377</v>
      </c>
      <c r="BG664" s="19" t="s">
        <v>7891</v>
      </c>
      <c r="BH664" s="19" t="s">
        <v>7891</v>
      </c>
      <c r="BI664" s="19" t="s">
        <v>7891</v>
      </c>
      <c r="BJ664" s="19" t="s">
        <v>7891</v>
      </c>
      <c r="BK664" s="19" t="s">
        <v>7891</v>
      </c>
      <c r="BL664" s="19" t="s">
        <v>7891</v>
      </c>
      <c r="BM664" s="19" t="s">
        <v>7891</v>
      </c>
      <c r="BN664" s="19" t="s">
        <v>7891</v>
      </c>
      <c r="BO664" s="19" t="s">
        <v>7891</v>
      </c>
      <c r="BP664" s="19" t="s">
        <v>7891</v>
      </c>
      <c r="BQ664" s="19" t="s">
        <v>7891</v>
      </c>
      <c r="BR664" s="19" t="s">
        <v>7891</v>
      </c>
      <c r="BS664" s="19" t="s">
        <v>11378</v>
      </c>
    </row>
    <row r="665" spans="1:71" s="19" customFormat="1" ht="13" x14ac:dyDescent="0.3">
      <c r="A665" s="19" t="s">
        <v>11798</v>
      </c>
      <c r="B665" s="19" t="s">
        <v>1827</v>
      </c>
      <c r="C665" s="19" t="s">
        <v>1472</v>
      </c>
      <c r="D665" s="20" t="str">
        <f>"2021"</f>
        <v>2021</v>
      </c>
      <c r="E665" s="19" t="s">
        <v>1471</v>
      </c>
      <c r="F665" s="19" t="s">
        <v>1271</v>
      </c>
      <c r="G665" s="19" t="s">
        <v>1475</v>
      </c>
      <c r="H665" s="19" t="str">
        <f>"03064603"</f>
        <v>03064603</v>
      </c>
      <c r="J665" s="19" t="str">
        <f>"Nov2021"</f>
        <v>Nov2021</v>
      </c>
      <c r="K665" s="19">
        <v>122</v>
      </c>
      <c r="N665" s="19">
        <v>1</v>
      </c>
      <c r="O665" s="19">
        <v>151645633</v>
      </c>
      <c r="P665" s="19" t="s">
        <v>1473</v>
      </c>
      <c r="Q665" s="19" t="s">
        <v>489</v>
      </c>
      <c r="R665" s="19" t="s">
        <v>442</v>
      </c>
      <c r="S665" s="19" t="s">
        <v>1474</v>
      </c>
      <c r="V665" s="19" t="s">
        <v>1476</v>
      </c>
    </row>
    <row r="666" spans="1:71" s="19" customFormat="1" ht="13" x14ac:dyDescent="0.3">
      <c r="A666" s="19" t="s">
        <v>11798</v>
      </c>
      <c r="B666" s="19" t="s">
        <v>3856</v>
      </c>
      <c r="C666" s="19" t="s">
        <v>3302</v>
      </c>
      <c r="D666" s="21">
        <v>2021</v>
      </c>
      <c r="E666" s="19" t="s">
        <v>3301</v>
      </c>
      <c r="F666" s="19" t="s">
        <v>2451</v>
      </c>
      <c r="G666" s="19" t="s">
        <v>3306</v>
      </c>
      <c r="H666" s="19" t="str">
        <f>"00223956"</f>
        <v>00223956</v>
      </c>
      <c r="J666" s="19" t="str">
        <f>"20210501"</f>
        <v>20210501</v>
      </c>
      <c r="K666" s="19">
        <v>137</v>
      </c>
      <c r="M666" s="19">
        <v>351</v>
      </c>
      <c r="N666" s="19">
        <v>9</v>
      </c>
      <c r="O666" s="19" t="s">
        <v>3303</v>
      </c>
      <c r="P666" s="19" t="s">
        <v>3304</v>
      </c>
      <c r="Q666" s="19" t="s">
        <v>2124</v>
      </c>
      <c r="R666" s="19" t="s">
        <v>1495</v>
      </c>
      <c r="S666" s="19" t="s">
        <v>3305</v>
      </c>
      <c r="U666" s="19" t="s">
        <v>3306</v>
      </c>
      <c r="V666" s="19" t="s">
        <v>3307</v>
      </c>
    </row>
    <row r="667" spans="1:71" s="19" customFormat="1" ht="13" x14ac:dyDescent="0.3">
      <c r="A667" s="19" t="s">
        <v>11798</v>
      </c>
      <c r="B667" s="19" t="s">
        <v>11404</v>
      </c>
      <c r="C667" s="19" t="s">
        <v>9432</v>
      </c>
      <c r="D667" s="21" t="s">
        <v>7891</v>
      </c>
      <c r="E667" s="19" t="s">
        <v>5255</v>
      </c>
      <c r="F667" s="19" t="s">
        <v>9433</v>
      </c>
      <c r="V667" s="19" t="s">
        <v>7891</v>
      </c>
      <c r="W667" s="19" t="s">
        <v>9434</v>
      </c>
      <c r="X667" s="19" t="s">
        <v>7891</v>
      </c>
      <c r="Y667" s="19" t="s">
        <v>7891</v>
      </c>
      <c r="Z667" s="19" t="s">
        <v>7891</v>
      </c>
      <c r="AA667" s="19" t="s">
        <v>7891</v>
      </c>
      <c r="AB667" s="19" t="s">
        <v>9435</v>
      </c>
      <c r="AC667" s="19" t="s">
        <v>9436</v>
      </c>
      <c r="AD667" s="19" t="s">
        <v>7891</v>
      </c>
      <c r="AE667" s="19" t="s">
        <v>7891</v>
      </c>
      <c r="AF667" s="19" t="s">
        <v>7891</v>
      </c>
      <c r="AG667" s="19" t="s">
        <v>7891</v>
      </c>
      <c r="AH667" s="19" t="s">
        <v>7891</v>
      </c>
      <c r="AI667" s="19" t="s">
        <v>7891</v>
      </c>
      <c r="AJ667" s="19" t="s">
        <v>7891</v>
      </c>
      <c r="AK667" s="19" t="s">
        <v>7891</v>
      </c>
      <c r="AL667" s="19" t="s">
        <v>7891</v>
      </c>
      <c r="AM667" s="19" t="s">
        <v>7891</v>
      </c>
      <c r="AN667" s="19" t="s">
        <v>7891</v>
      </c>
      <c r="AO667" s="19" t="s">
        <v>7891</v>
      </c>
      <c r="AP667" s="19" t="s">
        <v>9437</v>
      </c>
      <c r="AQ667" s="19" t="s">
        <v>9438</v>
      </c>
      <c r="AR667" s="19" t="s">
        <v>7891</v>
      </c>
      <c r="AS667" s="19" t="s">
        <v>7891</v>
      </c>
      <c r="AT667" s="19" t="s">
        <v>7891</v>
      </c>
      <c r="AU667" s="19" t="s">
        <v>7984</v>
      </c>
      <c r="AV667" s="19">
        <v>2021</v>
      </c>
      <c r="AW667" s="19">
        <v>798</v>
      </c>
      <c r="AX667" s="19" t="s">
        <v>7891</v>
      </c>
      <c r="AY667" s="19" t="s">
        <v>7891</v>
      </c>
      <c r="AZ667" s="19" t="s">
        <v>7891</v>
      </c>
      <c r="BA667" s="19" t="s">
        <v>7891</v>
      </c>
      <c r="BB667" s="19" t="s">
        <v>7891</v>
      </c>
      <c r="BC667" s="19" t="s">
        <v>7891</v>
      </c>
      <c r="BD667" s="19" t="s">
        <v>7891</v>
      </c>
      <c r="BE667" s="19">
        <v>149249</v>
      </c>
      <c r="BF667" s="19" t="s">
        <v>5260</v>
      </c>
      <c r="BG667" s="19" t="s">
        <v>7891</v>
      </c>
      <c r="BH667" s="19" t="s">
        <v>9417</v>
      </c>
      <c r="BI667" s="19" t="s">
        <v>7891</v>
      </c>
      <c r="BJ667" s="19" t="s">
        <v>7891</v>
      </c>
      <c r="BK667" s="19" t="s">
        <v>7891</v>
      </c>
      <c r="BL667" s="19" t="s">
        <v>7891</v>
      </c>
      <c r="BM667" s="19" t="s">
        <v>7891</v>
      </c>
      <c r="BN667" s="19">
        <v>34329936</v>
      </c>
      <c r="BO667" s="19" t="s">
        <v>7891</v>
      </c>
      <c r="BP667" s="19" t="s">
        <v>7891</v>
      </c>
      <c r="BQ667" s="19" t="s">
        <v>7891</v>
      </c>
      <c r="BR667" s="19" t="s">
        <v>7891</v>
      </c>
      <c r="BS667" s="19" t="s">
        <v>9439</v>
      </c>
    </row>
    <row r="668" spans="1:71" s="19" customFormat="1" ht="13" x14ac:dyDescent="0.3">
      <c r="A668" s="19" t="s">
        <v>11798</v>
      </c>
      <c r="B668" s="19" t="s">
        <v>3856</v>
      </c>
      <c r="C668" s="19" t="s">
        <v>2724</v>
      </c>
      <c r="D668" s="21">
        <v>2021</v>
      </c>
      <c r="E668" s="19" t="s">
        <v>2723</v>
      </c>
      <c r="F668" s="19" t="s">
        <v>2034</v>
      </c>
      <c r="G668" s="19" t="s">
        <v>2728</v>
      </c>
      <c r="H668" s="19" t="str">
        <f>"04194217"</f>
        <v>04194217</v>
      </c>
      <c r="I668" s="19" t="str">
        <f>"9798597020785"</f>
        <v>9798597020785</v>
      </c>
      <c r="J668" s="19" t="str">
        <f>"20210101"</f>
        <v>20210101</v>
      </c>
      <c r="K668" s="19">
        <v>82</v>
      </c>
      <c r="L668" s="19" t="s">
        <v>2725</v>
      </c>
      <c r="O668" s="19" t="s">
        <v>2726</v>
      </c>
      <c r="Q668" s="19" t="s">
        <v>2037</v>
      </c>
      <c r="R668" s="19" t="s">
        <v>2038</v>
      </c>
      <c r="S668" s="19" t="s">
        <v>2727</v>
      </c>
      <c r="U668" s="19" t="s">
        <v>2728</v>
      </c>
      <c r="V668" s="19" t="s">
        <v>2729</v>
      </c>
    </row>
    <row r="669" spans="1:71" s="19" customFormat="1" ht="13" x14ac:dyDescent="0.3">
      <c r="A669" s="19" t="s">
        <v>11798</v>
      </c>
      <c r="B669" s="19" t="s">
        <v>6816</v>
      </c>
      <c r="C669" s="19" t="s">
        <v>5696</v>
      </c>
      <c r="D669" s="21">
        <v>2021</v>
      </c>
      <c r="E669" s="19" t="s">
        <v>5695</v>
      </c>
      <c r="F669" s="19" t="s">
        <v>5699</v>
      </c>
      <c r="G669" s="19" t="s">
        <v>12013</v>
      </c>
      <c r="H669" s="19" t="s">
        <v>5697</v>
      </c>
      <c r="I669" s="19" t="s">
        <v>5698</v>
      </c>
      <c r="L669" s="22">
        <v>44231</v>
      </c>
      <c r="M669" s="19" t="s">
        <v>5700</v>
      </c>
      <c r="O669" s="19" t="s">
        <v>5701</v>
      </c>
    </row>
    <row r="670" spans="1:71" s="19" customFormat="1" ht="13" x14ac:dyDescent="0.3">
      <c r="A670" s="19" t="s">
        <v>11798</v>
      </c>
      <c r="B670" s="19" t="s">
        <v>6816</v>
      </c>
      <c r="C670" s="19" t="s">
        <v>5115</v>
      </c>
      <c r="D670" s="21">
        <v>2021</v>
      </c>
      <c r="E670" s="19" t="s">
        <v>5114</v>
      </c>
      <c r="F670" s="19" t="s">
        <v>4600</v>
      </c>
      <c r="G670" s="26" t="s">
        <v>12012</v>
      </c>
      <c r="H670" s="19" t="s">
        <v>5116</v>
      </c>
      <c r="I670" s="19" t="s">
        <v>5117</v>
      </c>
      <c r="L670" s="22">
        <v>44466</v>
      </c>
      <c r="M670" s="19" t="s">
        <v>5118</v>
      </c>
      <c r="O670" s="19" t="s">
        <v>5119</v>
      </c>
    </row>
    <row r="671" spans="1:71" s="19" customFormat="1" ht="13" x14ac:dyDescent="0.3">
      <c r="A671" s="19" t="s">
        <v>11798</v>
      </c>
      <c r="B671" s="19" t="s">
        <v>11404</v>
      </c>
      <c r="C671" s="19" t="s">
        <v>9735</v>
      </c>
      <c r="D671" s="21" t="s">
        <v>7891</v>
      </c>
      <c r="E671" s="19" t="s">
        <v>9736</v>
      </c>
      <c r="F671" s="19" t="s">
        <v>9737</v>
      </c>
      <c r="V671" s="19" t="s">
        <v>7891</v>
      </c>
      <c r="W671" s="19" t="s">
        <v>9738</v>
      </c>
      <c r="X671" s="19" t="s">
        <v>7891</v>
      </c>
      <c r="Y671" s="19" t="s">
        <v>7891</v>
      </c>
      <c r="Z671" s="19" t="s">
        <v>7891</v>
      </c>
      <c r="AA671" s="19" t="s">
        <v>7891</v>
      </c>
      <c r="AB671" s="19" t="s">
        <v>7891</v>
      </c>
      <c r="AC671" s="19" t="s">
        <v>9739</v>
      </c>
      <c r="AD671" s="19" t="s">
        <v>7891</v>
      </c>
      <c r="AE671" s="19" t="s">
        <v>7891</v>
      </c>
      <c r="AF671" s="19" t="s">
        <v>7891</v>
      </c>
      <c r="AG671" s="19" t="s">
        <v>7891</v>
      </c>
      <c r="AH671" s="19" t="s">
        <v>7891</v>
      </c>
      <c r="AI671" s="19" t="s">
        <v>7891</v>
      </c>
      <c r="AJ671" s="19" t="s">
        <v>7891</v>
      </c>
      <c r="AK671" s="19" t="s">
        <v>7891</v>
      </c>
      <c r="AL671" s="19" t="s">
        <v>7891</v>
      </c>
      <c r="AM671" s="19" t="s">
        <v>7891</v>
      </c>
      <c r="AN671" s="19" t="s">
        <v>7891</v>
      </c>
      <c r="AO671" s="19" t="s">
        <v>7891</v>
      </c>
      <c r="AP671" s="19" t="s">
        <v>9740</v>
      </c>
      <c r="AQ671" s="19" t="s">
        <v>9741</v>
      </c>
      <c r="AR671" s="19" t="s">
        <v>7891</v>
      </c>
      <c r="AS671" s="19" t="s">
        <v>7891</v>
      </c>
      <c r="AT671" s="19" t="s">
        <v>7891</v>
      </c>
      <c r="AU671" s="19" t="s">
        <v>7998</v>
      </c>
      <c r="AV671" s="19">
        <v>2021</v>
      </c>
      <c r="AW671" s="19">
        <v>48</v>
      </c>
      <c r="AX671" s="19">
        <v>3</v>
      </c>
      <c r="AY671" s="19" t="s">
        <v>7891</v>
      </c>
      <c r="AZ671" s="19" t="s">
        <v>7891</v>
      </c>
      <c r="BA671" s="19" t="s">
        <v>8545</v>
      </c>
      <c r="BB671" s="19" t="s">
        <v>7891</v>
      </c>
      <c r="BC671" s="19">
        <v>306</v>
      </c>
      <c r="BD671" s="19">
        <v>319</v>
      </c>
      <c r="BE671" s="19" t="s">
        <v>7891</v>
      </c>
      <c r="BF671" s="19" t="s">
        <v>9742</v>
      </c>
      <c r="BG671" s="19" t="s">
        <v>7891</v>
      </c>
      <c r="BH671" s="19" t="s">
        <v>7891</v>
      </c>
      <c r="BI671" s="19" t="s">
        <v>7891</v>
      </c>
      <c r="BJ671" s="19" t="s">
        <v>7891</v>
      </c>
      <c r="BK671" s="19" t="s">
        <v>7891</v>
      </c>
      <c r="BL671" s="19" t="s">
        <v>7891</v>
      </c>
      <c r="BM671" s="19" t="s">
        <v>7891</v>
      </c>
      <c r="BN671" s="19">
        <v>34080471</v>
      </c>
      <c r="BO671" s="19" t="s">
        <v>7891</v>
      </c>
      <c r="BP671" s="19" t="s">
        <v>7891</v>
      </c>
      <c r="BQ671" s="19" t="s">
        <v>7891</v>
      </c>
      <c r="BR671" s="19" t="s">
        <v>7891</v>
      </c>
      <c r="BS671" s="19" t="s">
        <v>9743</v>
      </c>
    </row>
    <row r="672" spans="1:71" s="19" customFormat="1" ht="13" x14ac:dyDescent="0.3">
      <c r="A672" s="19" t="s">
        <v>11798</v>
      </c>
      <c r="B672" s="19" t="s">
        <v>1827</v>
      </c>
      <c r="C672" s="19" t="s">
        <v>1700</v>
      </c>
      <c r="D672" s="20" t="str">
        <f>"2021"</f>
        <v>2021</v>
      </c>
      <c r="E672" s="19" t="s">
        <v>1699</v>
      </c>
      <c r="F672" s="19" t="s">
        <v>1251</v>
      </c>
      <c r="G672" s="19" t="s">
        <v>1703</v>
      </c>
      <c r="H672" s="19" t="str">
        <f>"10928529"</f>
        <v>10928529</v>
      </c>
      <c r="J672" s="19" t="str">
        <f>"Apr2021"</f>
        <v>Apr2021</v>
      </c>
      <c r="K672" s="19">
        <v>26</v>
      </c>
      <c r="L672" s="19">
        <v>2</v>
      </c>
      <c r="M672" s="19">
        <v>172</v>
      </c>
      <c r="N672" s="19">
        <v>1</v>
      </c>
      <c r="O672" s="19">
        <v>151420391</v>
      </c>
      <c r="P672" s="19" t="s">
        <v>1701</v>
      </c>
      <c r="Q672" s="19" t="s">
        <v>466</v>
      </c>
      <c r="R672" s="19" t="s">
        <v>442</v>
      </c>
      <c r="S672" s="19" t="s">
        <v>1702</v>
      </c>
      <c r="V672" s="19" t="s">
        <v>1704</v>
      </c>
    </row>
    <row r="673" spans="1:71" s="19" customFormat="1" ht="13" x14ac:dyDescent="0.3">
      <c r="A673" s="19" t="s">
        <v>11798</v>
      </c>
      <c r="B673" s="19" t="s">
        <v>3856</v>
      </c>
      <c r="C673" s="19" t="s">
        <v>2363</v>
      </c>
      <c r="D673" s="21">
        <v>2020</v>
      </c>
      <c r="E673" s="19" t="s">
        <v>2362</v>
      </c>
      <c r="F673" s="19" t="s">
        <v>2364</v>
      </c>
      <c r="G673" s="19" t="s">
        <v>2368</v>
      </c>
      <c r="H673" s="19" t="str">
        <f>"15255050"</f>
        <v>15255050</v>
      </c>
      <c r="J673" s="19" t="str">
        <f>"20201101"</f>
        <v>20201101</v>
      </c>
      <c r="K673" s="19">
        <v>112</v>
      </c>
      <c r="O673" s="19" t="s">
        <v>2365</v>
      </c>
      <c r="P673" s="19" t="s">
        <v>2366</v>
      </c>
      <c r="Q673" s="19" t="s">
        <v>2124</v>
      </c>
      <c r="R673" s="19" t="s">
        <v>1495</v>
      </c>
      <c r="S673" s="19" t="s">
        <v>2367</v>
      </c>
      <c r="U673" s="19" t="s">
        <v>2368</v>
      </c>
      <c r="V673" s="19" t="s">
        <v>2369</v>
      </c>
    </row>
    <row r="674" spans="1:71" s="19" customFormat="1" ht="13" x14ac:dyDescent="0.3">
      <c r="A674" s="19" t="s">
        <v>11798</v>
      </c>
      <c r="B674" s="19" t="s">
        <v>6816</v>
      </c>
      <c r="C674" s="19" t="s">
        <v>5382</v>
      </c>
      <c r="D674" s="21">
        <v>2021</v>
      </c>
      <c r="E674" s="19" t="s">
        <v>5381</v>
      </c>
      <c r="F674" s="19" t="s">
        <v>5385</v>
      </c>
      <c r="H674" s="19" t="s">
        <v>5383</v>
      </c>
      <c r="I674" s="19" t="s">
        <v>5384</v>
      </c>
      <c r="L674" s="22">
        <v>44221</v>
      </c>
      <c r="M674" s="19" t="s">
        <v>5386</v>
      </c>
      <c r="O674" s="19" t="s">
        <v>5387</v>
      </c>
    </row>
    <row r="675" spans="1:71" s="19" customFormat="1" ht="13" x14ac:dyDescent="0.3">
      <c r="A675" s="19" t="s">
        <v>11798</v>
      </c>
      <c r="B675" s="19" t="s">
        <v>7079</v>
      </c>
      <c r="C675" s="19" t="s">
        <v>5033</v>
      </c>
      <c r="D675" s="21">
        <v>2021</v>
      </c>
      <c r="E675" s="19" t="s">
        <v>5032</v>
      </c>
      <c r="F675" s="19" t="s">
        <v>4335</v>
      </c>
      <c r="G675" s="26" t="s">
        <v>12011</v>
      </c>
      <c r="H675" s="19" t="s">
        <v>5034</v>
      </c>
      <c r="I675" s="19" t="s">
        <v>4284</v>
      </c>
      <c r="L675" s="22">
        <v>44361</v>
      </c>
      <c r="O675" s="19" t="s">
        <v>5035</v>
      </c>
    </row>
    <row r="676" spans="1:71" s="19" customFormat="1" ht="13" x14ac:dyDescent="0.3">
      <c r="A676" s="19" t="s">
        <v>11798</v>
      </c>
      <c r="B676" s="19" t="s">
        <v>6816</v>
      </c>
      <c r="C676" s="19" t="s">
        <v>4754</v>
      </c>
      <c r="D676" s="21">
        <v>2021</v>
      </c>
      <c r="E676" s="19" t="s">
        <v>4753</v>
      </c>
      <c r="F676" s="19" t="s">
        <v>4756</v>
      </c>
      <c r="G676" s="26" t="s">
        <v>12010</v>
      </c>
      <c r="H676" s="19" t="s">
        <v>4755</v>
      </c>
      <c r="I676" s="19" t="s">
        <v>4284</v>
      </c>
      <c r="L676" s="22">
        <v>44420</v>
      </c>
      <c r="O676" s="19" t="s">
        <v>4757</v>
      </c>
    </row>
    <row r="677" spans="1:71" s="19" customFormat="1" ht="13" x14ac:dyDescent="0.3">
      <c r="A677" s="19" t="s">
        <v>11798</v>
      </c>
      <c r="B677" s="19" t="s">
        <v>1827</v>
      </c>
      <c r="C677" s="19" t="s">
        <v>1305</v>
      </c>
      <c r="D677" s="20" t="str">
        <f>"2021"</f>
        <v>2021</v>
      </c>
      <c r="E677" s="19" t="s">
        <v>1304</v>
      </c>
      <c r="F677" s="19" t="s">
        <v>983</v>
      </c>
      <c r="G677" s="19" t="s">
        <v>1307</v>
      </c>
      <c r="H677" s="19" t="str">
        <f>"2168622X"</f>
        <v>2168622X</v>
      </c>
      <c r="J677" s="19" t="str">
        <f>"Nov2021"</f>
        <v>Nov2021</v>
      </c>
      <c r="K677" s="19">
        <v>78</v>
      </c>
      <c r="L677" s="19">
        <v>11</v>
      </c>
      <c r="M677" s="19">
        <v>1218</v>
      </c>
      <c r="N677" s="19">
        <v>10</v>
      </c>
      <c r="O677" s="19">
        <v>153441381</v>
      </c>
      <c r="P677" s="19" t="s">
        <v>1306</v>
      </c>
      <c r="Q677" s="19" t="s">
        <v>634</v>
      </c>
      <c r="R677" s="19" t="s">
        <v>442</v>
      </c>
      <c r="V677" s="19" t="s">
        <v>1308</v>
      </c>
    </row>
    <row r="678" spans="1:71" s="19" customFormat="1" ht="13" x14ac:dyDescent="0.3">
      <c r="A678" s="19" t="s">
        <v>11798</v>
      </c>
      <c r="B678" s="19" t="s">
        <v>3856</v>
      </c>
      <c r="C678" s="19" t="s">
        <v>639</v>
      </c>
      <c r="D678" s="21">
        <v>2020</v>
      </c>
      <c r="E678" s="19" t="s">
        <v>2281</v>
      </c>
      <c r="F678" s="19" t="s">
        <v>592</v>
      </c>
      <c r="G678" s="19" t="s">
        <v>2284</v>
      </c>
      <c r="H678" s="19" t="str">
        <f>"01650327"</f>
        <v>01650327</v>
      </c>
      <c r="J678" s="19" t="str">
        <f>"20201101"</f>
        <v>20201101</v>
      </c>
      <c r="K678" s="19">
        <v>276</v>
      </c>
      <c r="M678" s="19">
        <v>1102</v>
      </c>
      <c r="N678" s="19">
        <v>7</v>
      </c>
      <c r="O678" s="19" t="s">
        <v>2282</v>
      </c>
      <c r="P678" s="19" t="s">
        <v>640</v>
      </c>
      <c r="Q678" s="19" t="s">
        <v>2124</v>
      </c>
      <c r="R678" s="19" t="s">
        <v>1495</v>
      </c>
      <c r="S678" s="19" t="s">
        <v>2283</v>
      </c>
      <c r="U678" s="19" t="s">
        <v>2284</v>
      </c>
      <c r="V678" s="19" t="s">
        <v>2285</v>
      </c>
    </row>
    <row r="679" spans="1:71" s="19" customFormat="1" ht="13" x14ac:dyDescent="0.3">
      <c r="A679" s="19" t="s">
        <v>11798</v>
      </c>
      <c r="B679" s="19" t="s">
        <v>3856</v>
      </c>
      <c r="C679" s="19" t="s">
        <v>639</v>
      </c>
      <c r="D679" s="21">
        <v>2020</v>
      </c>
      <c r="E679" s="19" t="s">
        <v>2991</v>
      </c>
      <c r="F679" s="19" t="s">
        <v>2451</v>
      </c>
      <c r="G679" s="19" t="s">
        <v>2995</v>
      </c>
      <c r="H679" s="19" t="str">
        <f>"00223956"</f>
        <v>00223956</v>
      </c>
      <c r="J679" s="19" t="str">
        <f>"20201101"</f>
        <v>20201101</v>
      </c>
      <c r="K679" s="19">
        <v>130</v>
      </c>
      <c r="M679" s="19">
        <v>231</v>
      </c>
      <c r="N679" s="19">
        <v>9</v>
      </c>
      <c r="O679" s="19" t="s">
        <v>2992</v>
      </c>
      <c r="P679" s="19" t="s">
        <v>2993</v>
      </c>
      <c r="Q679" s="19" t="s">
        <v>2124</v>
      </c>
      <c r="R679" s="19" t="s">
        <v>1495</v>
      </c>
      <c r="S679" s="19" t="s">
        <v>2994</v>
      </c>
      <c r="U679" s="19" t="s">
        <v>2995</v>
      </c>
      <c r="V679" s="19" t="s">
        <v>2996</v>
      </c>
    </row>
    <row r="680" spans="1:71" s="19" customFormat="1" ht="13" x14ac:dyDescent="0.3">
      <c r="A680" s="19" t="s">
        <v>11798</v>
      </c>
      <c r="B680" s="19" t="s">
        <v>3856</v>
      </c>
      <c r="C680" s="19" t="s">
        <v>639</v>
      </c>
      <c r="D680" s="21">
        <v>2020</v>
      </c>
      <c r="E680" s="19" t="s">
        <v>3146</v>
      </c>
      <c r="F680" s="19" t="s">
        <v>2451</v>
      </c>
      <c r="G680" s="19" t="s">
        <v>3150</v>
      </c>
      <c r="H680" s="19" t="str">
        <f>"00223956"</f>
        <v>00223956</v>
      </c>
      <c r="J680" s="19" t="str">
        <f>"20201101"</f>
        <v>20201101</v>
      </c>
      <c r="K680" s="19">
        <v>130</v>
      </c>
      <c r="M680" s="19">
        <v>61</v>
      </c>
      <c r="N680" s="19">
        <v>7</v>
      </c>
      <c r="O680" s="19" t="s">
        <v>3147</v>
      </c>
      <c r="P680" s="19" t="s">
        <v>3148</v>
      </c>
      <c r="Q680" s="19" t="s">
        <v>2124</v>
      </c>
      <c r="R680" s="19" t="s">
        <v>1495</v>
      </c>
      <c r="S680" s="19" t="s">
        <v>3149</v>
      </c>
      <c r="U680" s="19" t="s">
        <v>3150</v>
      </c>
      <c r="V680" s="19" t="s">
        <v>3151</v>
      </c>
    </row>
    <row r="681" spans="1:71" s="19" customFormat="1" ht="13" x14ac:dyDescent="0.3">
      <c r="A681" s="19" t="s">
        <v>11798</v>
      </c>
      <c r="B681" s="19" t="s">
        <v>1827</v>
      </c>
      <c r="C681" s="19" t="s">
        <v>1153</v>
      </c>
      <c r="D681" s="20">
        <v>2022</v>
      </c>
      <c r="E681" s="19" t="s">
        <v>1152</v>
      </c>
      <c r="F681" s="19" t="s">
        <v>592</v>
      </c>
      <c r="G681" s="19" t="s">
        <v>1155</v>
      </c>
      <c r="H681" s="19" t="str">
        <f>"01650327"</f>
        <v>01650327</v>
      </c>
      <c r="J681" s="19" t="str">
        <f>"Mar2022"</f>
        <v>Mar2022</v>
      </c>
      <c r="K681" s="19">
        <v>301</v>
      </c>
      <c r="M681" s="19">
        <v>19</v>
      </c>
      <c r="N681" s="19">
        <v>9</v>
      </c>
      <c r="O681" s="19">
        <v>155827243</v>
      </c>
      <c r="P681" s="19" t="s">
        <v>1154</v>
      </c>
      <c r="Q681" s="19" t="s">
        <v>449</v>
      </c>
      <c r="R681" s="19" t="s">
        <v>498</v>
      </c>
      <c r="V681" s="19" t="s">
        <v>1156</v>
      </c>
    </row>
    <row r="682" spans="1:71" s="19" customFormat="1" ht="13" x14ac:dyDescent="0.3">
      <c r="A682" s="19" t="s">
        <v>11798</v>
      </c>
      <c r="B682" s="19" t="s">
        <v>4116</v>
      </c>
      <c r="C682" s="19" t="s">
        <v>865</v>
      </c>
      <c r="D682" s="21">
        <v>2021</v>
      </c>
      <c r="E682" s="19" t="s">
        <v>864</v>
      </c>
      <c r="F682" s="19" t="s">
        <v>515</v>
      </c>
      <c r="G682" s="19" t="s">
        <v>2610</v>
      </c>
      <c r="H682" s="19" t="str">
        <f>"01638343"</f>
        <v>01638343</v>
      </c>
      <c r="J682" s="19" t="str">
        <f>"20210901"</f>
        <v>20210901</v>
      </c>
      <c r="K682" s="19">
        <v>72</v>
      </c>
      <c r="M682" s="19">
        <v>117</v>
      </c>
      <c r="N682" s="19">
        <v>7</v>
      </c>
      <c r="O682" s="19" t="s">
        <v>2608</v>
      </c>
      <c r="P682" s="19" t="s">
        <v>866</v>
      </c>
      <c r="Q682" s="19" t="s">
        <v>2124</v>
      </c>
      <c r="R682" s="19" t="s">
        <v>1495</v>
      </c>
      <c r="S682" s="19" t="s">
        <v>2609</v>
      </c>
      <c r="U682" s="19" t="s">
        <v>2610</v>
      </c>
      <c r="V682" s="19" t="s">
        <v>2611</v>
      </c>
    </row>
    <row r="683" spans="1:71" s="19" customFormat="1" ht="13" x14ac:dyDescent="0.3">
      <c r="A683" s="19" t="s">
        <v>11798</v>
      </c>
      <c r="B683" s="19" t="s">
        <v>3856</v>
      </c>
      <c r="C683" s="19" t="s">
        <v>1175</v>
      </c>
      <c r="D683" s="21">
        <v>2021</v>
      </c>
      <c r="E683" s="19" t="s">
        <v>1174</v>
      </c>
      <c r="F683" s="19" t="s">
        <v>3171</v>
      </c>
      <c r="G683" s="19" t="s">
        <v>3174</v>
      </c>
      <c r="H683" s="19" t="str">
        <f>"10914269"</f>
        <v>10914269</v>
      </c>
      <c r="J683" s="19" t="str">
        <f>"20210601"</f>
        <v>20210601</v>
      </c>
      <c r="K683" s="19">
        <v>38</v>
      </c>
      <c r="L683" s="19">
        <v>6</v>
      </c>
      <c r="M683" s="19">
        <v>606</v>
      </c>
      <c r="N683" s="19">
        <v>9</v>
      </c>
      <c r="O683" s="19" t="s">
        <v>3172</v>
      </c>
      <c r="P683" s="19" t="s">
        <v>1177</v>
      </c>
      <c r="Q683" s="19" t="s">
        <v>2260</v>
      </c>
      <c r="R683" s="19" t="s">
        <v>1495</v>
      </c>
      <c r="S683" s="19" t="s">
        <v>3173</v>
      </c>
      <c r="U683" s="19" t="s">
        <v>3174</v>
      </c>
      <c r="V683" s="19" t="s">
        <v>3175</v>
      </c>
    </row>
    <row r="684" spans="1:71" s="19" customFormat="1" ht="13" x14ac:dyDescent="0.3">
      <c r="A684" s="19" t="s">
        <v>11798</v>
      </c>
      <c r="B684" s="19" t="s">
        <v>4015</v>
      </c>
      <c r="C684" s="19" t="s">
        <v>1431</v>
      </c>
      <c r="D684" s="21">
        <v>2022</v>
      </c>
      <c r="E684" s="19" t="s">
        <v>3406</v>
      </c>
      <c r="F684" s="19" t="s">
        <v>2151</v>
      </c>
      <c r="G684" s="19" t="s">
        <v>3408</v>
      </c>
      <c r="H684" s="19" t="str">
        <f>"03630234"</f>
        <v>03630234</v>
      </c>
      <c r="J684" s="19" t="str">
        <f>"20211206"</f>
        <v>20211206</v>
      </c>
      <c r="O684" s="19" t="s">
        <v>3407</v>
      </c>
      <c r="P684" s="19" t="s">
        <v>1432</v>
      </c>
      <c r="Q684" s="19" t="s">
        <v>2053</v>
      </c>
      <c r="R684" s="19" t="s">
        <v>2054</v>
      </c>
      <c r="S684" s="19" t="s">
        <v>2055</v>
      </c>
      <c r="U684" s="19" t="s">
        <v>3408</v>
      </c>
      <c r="V684" s="19" t="s">
        <v>3409</v>
      </c>
    </row>
    <row r="685" spans="1:71" s="19" customFormat="1" ht="13" x14ac:dyDescent="0.3">
      <c r="A685" s="19" t="s">
        <v>11798</v>
      </c>
      <c r="B685" s="19" t="s">
        <v>1827</v>
      </c>
      <c r="C685" s="19" t="s">
        <v>1670</v>
      </c>
      <c r="D685" s="20" t="str">
        <f>"2021"</f>
        <v>2021</v>
      </c>
      <c r="E685" s="19" t="s">
        <v>1669</v>
      </c>
      <c r="F685" s="19" t="s">
        <v>479</v>
      </c>
      <c r="G685" s="19" t="s">
        <v>1673</v>
      </c>
      <c r="H685" s="19" t="str">
        <f>"09697330"</f>
        <v>09697330</v>
      </c>
      <c r="J685" s="19" t="str">
        <f>"May2021"</f>
        <v>May2021</v>
      </c>
      <c r="K685" s="19">
        <v>28</v>
      </c>
      <c r="L685" s="19">
        <v>3</v>
      </c>
      <c r="M685" s="19">
        <v>316</v>
      </c>
      <c r="N685" s="19">
        <v>11</v>
      </c>
      <c r="O685" s="19">
        <v>150514431</v>
      </c>
      <c r="P685" s="19" t="s">
        <v>1671</v>
      </c>
      <c r="Q685" s="19" t="s">
        <v>481</v>
      </c>
      <c r="R685" s="19" t="s">
        <v>467</v>
      </c>
      <c r="S685" s="19" t="s">
        <v>1672</v>
      </c>
      <c r="V685" s="19" t="s">
        <v>1674</v>
      </c>
    </row>
    <row r="686" spans="1:71" s="19" customFormat="1" ht="13" x14ac:dyDescent="0.3">
      <c r="A686" s="19" t="s">
        <v>11798</v>
      </c>
      <c r="B686" s="19" t="s">
        <v>11404</v>
      </c>
      <c r="C686" s="19" t="s">
        <v>8262</v>
      </c>
      <c r="D686" s="21" t="s">
        <v>7891</v>
      </c>
      <c r="E686" s="19" t="s">
        <v>8263</v>
      </c>
      <c r="F686" s="19" t="s">
        <v>8264</v>
      </c>
      <c r="V686" s="19" t="s">
        <v>7891</v>
      </c>
      <c r="W686" s="19" t="s">
        <v>8265</v>
      </c>
      <c r="X686" s="19" t="s">
        <v>7891</v>
      </c>
      <c r="Y686" s="19" t="s">
        <v>7891</v>
      </c>
      <c r="Z686" s="19" t="s">
        <v>7891</v>
      </c>
      <c r="AA686" s="19" t="s">
        <v>7891</v>
      </c>
      <c r="AB686" s="19" t="s">
        <v>7891</v>
      </c>
      <c r="AC686" s="19" t="s">
        <v>7891</v>
      </c>
      <c r="AD686" s="19" t="s">
        <v>7891</v>
      </c>
      <c r="AE686" s="19" t="s">
        <v>7891</v>
      </c>
      <c r="AF686" s="19" t="s">
        <v>7891</v>
      </c>
      <c r="AG686" s="19" t="s">
        <v>7891</v>
      </c>
      <c r="AH686" s="19" t="s">
        <v>7891</v>
      </c>
      <c r="AI686" s="19" t="s">
        <v>7891</v>
      </c>
      <c r="AJ686" s="19" t="s">
        <v>7891</v>
      </c>
      <c r="AK686" s="19" t="s">
        <v>7891</v>
      </c>
      <c r="AL686" s="19" t="s">
        <v>7891</v>
      </c>
      <c r="AM686" s="19" t="s">
        <v>7891</v>
      </c>
      <c r="AN686" s="19" t="s">
        <v>7891</v>
      </c>
      <c r="AO686" s="19" t="s">
        <v>7891</v>
      </c>
      <c r="AP686" s="19" t="s">
        <v>8266</v>
      </c>
      <c r="AQ686" s="19" t="s">
        <v>8267</v>
      </c>
      <c r="AR686" s="19" t="s">
        <v>7891</v>
      </c>
      <c r="AS686" s="19" t="s">
        <v>7891</v>
      </c>
      <c r="AT686" s="19" t="s">
        <v>7891</v>
      </c>
      <c r="AU686" s="19" t="s">
        <v>7891</v>
      </c>
      <c r="AV686" s="19" t="s">
        <v>7891</v>
      </c>
      <c r="AW686" s="19" t="s">
        <v>7891</v>
      </c>
      <c r="AX686" s="19" t="s">
        <v>7891</v>
      </c>
      <c r="AY686" s="19" t="s">
        <v>7891</v>
      </c>
      <c r="AZ686" s="19" t="s">
        <v>7891</v>
      </c>
      <c r="BA686" s="19" t="s">
        <v>7891</v>
      </c>
      <c r="BB686" s="19" t="s">
        <v>7891</v>
      </c>
      <c r="BC686" s="19" t="s">
        <v>7891</v>
      </c>
      <c r="BD686" s="19" t="s">
        <v>7891</v>
      </c>
      <c r="BE686" s="19" t="s">
        <v>7891</v>
      </c>
      <c r="BF686" s="19" t="s">
        <v>8268</v>
      </c>
      <c r="BG686" s="19" t="s">
        <v>7891</v>
      </c>
      <c r="BH686" s="19" t="s">
        <v>8197</v>
      </c>
      <c r="BI686" s="19" t="s">
        <v>7891</v>
      </c>
      <c r="BJ686" s="19" t="s">
        <v>7891</v>
      </c>
      <c r="BK686" s="19" t="s">
        <v>7891</v>
      </c>
      <c r="BL686" s="19" t="s">
        <v>7891</v>
      </c>
      <c r="BM686" s="19" t="s">
        <v>7891</v>
      </c>
      <c r="BN686" s="19">
        <v>35294844</v>
      </c>
      <c r="BO686" s="19" t="s">
        <v>7891</v>
      </c>
      <c r="BP686" s="19" t="s">
        <v>7891</v>
      </c>
      <c r="BQ686" s="19" t="s">
        <v>7891</v>
      </c>
      <c r="BR686" s="19" t="s">
        <v>7891</v>
      </c>
      <c r="BS686" s="19" t="s">
        <v>8269</v>
      </c>
    </row>
    <row r="687" spans="1:71" s="19" customFormat="1" ht="13" x14ac:dyDescent="0.3">
      <c r="A687" s="19" t="s">
        <v>11798</v>
      </c>
      <c r="B687" s="19" t="s">
        <v>4086</v>
      </c>
      <c r="C687" s="19" t="s">
        <v>3727</v>
      </c>
      <c r="D687" s="21">
        <v>2021</v>
      </c>
      <c r="E687" s="19" t="s">
        <v>3726</v>
      </c>
      <c r="F687" s="19" t="s">
        <v>2034</v>
      </c>
      <c r="G687" s="19" t="s">
        <v>3730</v>
      </c>
      <c r="H687" s="19" t="str">
        <f>"04194217"</f>
        <v>04194217</v>
      </c>
      <c r="I687" s="19" t="str">
        <f>"9798738624049"</f>
        <v>9798738624049</v>
      </c>
      <c r="J687" s="19" t="str">
        <f>"20210101"</f>
        <v>20210101</v>
      </c>
      <c r="K687" s="19">
        <v>82</v>
      </c>
      <c r="L687" s="19" t="s">
        <v>2973</v>
      </c>
      <c r="O687" s="19" t="s">
        <v>3728</v>
      </c>
      <c r="Q687" s="19" t="s">
        <v>2037</v>
      </c>
      <c r="R687" s="19" t="s">
        <v>2038</v>
      </c>
      <c r="S687" s="19" t="s">
        <v>3729</v>
      </c>
      <c r="U687" s="19" t="s">
        <v>3730</v>
      </c>
      <c r="V687" s="19" t="s">
        <v>3731</v>
      </c>
    </row>
    <row r="688" spans="1:71" s="19" customFormat="1" ht="13" x14ac:dyDescent="0.3">
      <c r="A688" s="19" t="s">
        <v>11798</v>
      </c>
      <c r="B688" s="19" t="s">
        <v>1827</v>
      </c>
      <c r="C688" s="19" t="s">
        <v>604</v>
      </c>
      <c r="D688" s="20" t="str">
        <f>"2021"</f>
        <v>2021</v>
      </c>
      <c r="E688" s="19" t="s">
        <v>603</v>
      </c>
      <c r="F688" s="19" t="s">
        <v>605</v>
      </c>
      <c r="G688" s="19" t="s">
        <v>609</v>
      </c>
      <c r="H688" s="19" t="str">
        <f>"09601643"</f>
        <v>09601643</v>
      </c>
      <c r="J688" s="19" t="str">
        <f>"May2021"</f>
        <v>May2021</v>
      </c>
      <c r="K688" s="19">
        <v>71</v>
      </c>
      <c r="L688" s="19">
        <v>706</v>
      </c>
      <c r="M688" s="19">
        <v>217</v>
      </c>
      <c r="N688" s="19">
        <v>1</v>
      </c>
      <c r="O688" s="19">
        <v>150091047</v>
      </c>
      <c r="P688" s="19" t="s">
        <v>606</v>
      </c>
      <c r="Q688" s="19" t="s">
        <v>607</v>
      </c>
      <c r="R688" s="19" t="s">
        <v>498</v>
      </c>
      <c r="S688" s="19" t="s">
        <v>608</v>
      </c>
      <c r="V688" s="19" t="s">
        <v>610</v>
      </c>
    </row>
    <row r="689" spans="1:71" s="19" customFormat="1" ht="13" x14ac:dyDescent="0.3">
      <c r="A689" s="19" t="s">
        <v>11798</v>
      </c>
      <c r="B689" s="19" t="s">
        <v>4086</v>
      </c>
      <c r="C689" s="19" t="s">
        <v>3971</v>
      </c>
      <c r="D689" s="21">
        <v>2021</v>
      </c>
      <c r="E689" s="19" t="s">
        <v>4004</v>
      </c>
      <c r="F689" s="19" t="s">
        <v>2338</v>
      </c>
      <c r="G689" s="19" t="s">
        <v>4007</v>
      </c>
      <c r="H689" s="19" t="str">
        <f>"10461310"</f>
        <v>10461310</v>
      </c>
      <c r="J689" s="19" t="str">
        <f>"20210304"</f>
        <v>20210304</v>
      </c>
      <c r="O689" s="19" t="s">
        <v>4005</v>
      </c>
      <c r="P689" s="19" t="s">
        <v>4006</v>
      </c>
      <c r="Q689" s="19" t="s">
        <v>2108</v>
      </c>
      <c r="R689" s="19" t="s">
        <v>2054</v>
      </c>
      <c r="S689" s="19" t="s">
        <v>2055</v>
      </c>
      <c r="U689" s="19" t="s">
        <v>4007</v>
      </c>
      <c r="V689" s="19" t="s">
        <v>4008</v>
      </c>
    </row>
    <row r="690" spans="1:71" s="19" customFormat="1" ht="13" x14ac:dyDescent="0.3">
      <c r="A690" s="19" t="s">
        <v>11798</v>
      </c>
      <c r="B690" s="19" t="s">
        <v>1827</v>
      </c>
      <c r="C690" s="19" t="s">
        <v>1645</v>
      </c>
      <c r="D690" s="20" t="str">
        <f>"2020"</f>
        <v>2020</v>
      </c>
      <c r="E690" s="19" t="s">
        <v>1644</v>
      </c>
      <c r="F690" s="19" t="s">
        <v>1646</v>
      </c>
      <c r="G690" s="19" t="s">
        <v>1649</v>
      </c>
      <c r="H690" s="19" t="str">
        <f>"00365564"</f>
        <v>00365564</v>
      </c>
      <c r="J690" s="19" t="str">
        <f>"Dec2020"</f>
        <v>Dec2020</v>
      </c>
      <c r="K690" s="19">
        <v>61</v>
      </c>
      <c r="L690" s="19">
        <v>6</v>
      </c>
      <c r="M690" s="19">
        <v>855</v>
      </c>
      <c r="N690" s="19">
        <v>22</v>
      </c>
      <c r="O690" s="19">
        <v>147196069</v>
      </c>
      <c r="P690" s="19" t="s">
        <v>1647</v>
      </c>
      <c r="Q690" s="19" t="s">
        <v>731</v>
      </c>
      <c r="R690" s="19" t="s">
        <v>654</v>
      </c>
      <c r="S690" s="19" t="s">
        <v>1648</v>
      </c>
      <c r="V690" s="19" t="s">
        <v>1650</v>
      </c>
    </row>
    <row r="691" spans="1:71" s="19" customFormat="1" ht="13" x14ac:dyDescent="0.3">
      <c r="A691" s="19" t="s">
        <v>11798</v>
      </c>
      <c r="B691" s="19" t="s">
        <v>3856</v>
      </c>
      <c r="C691" s="19" t="s">
        <v>3275</v>
      </c>
      <c r="D691" s="21">
        <v>2020</v>
      </c>
      <c r="E691" s="19" t="s">
        <v>3274</v>
      </c>
      <c r="F691" s="19" t="s">
        <v>2881</v>
      </c>
      <c r="G691" s="19" t="s">
        <v>3279</v>
      </c>
      <c r="H691" s="19" t="str">
        <f>"01651781"</f>
        <v>01651781</v>
      </c>
      <c r="J691" s="19" t="str">
        <f>"20201101"</f>
        <v>20201101</v>
      </c>
      <c r="K691" s="19">
        <v>293</v>
      </c>
      <c r="O691" s="19" t="s">
        <v>3276</v>
      </c>
      <c r="P691" s="19" t="s">
        <v>3277</v>
      </c>
      <c r="Q691" s="19" t="s">
        <v>2124</v>
      </c>
      <c r="R691" s="19" t="s">
        <v>1495</v>
      </c>
      <c r="S691" s="19" t="s">
        <v>3278</v>
      </c>
      <c r="U691" s="19" t="s">
        <v>3279</v>
      </c>
      <c r="V691" s="19" t="s">
        <v>3280</v>
      </c>
    </row>
    <row r="692" spans="1:71" s="19" customFormat="1" ht="14.5" customHeight="1" x14ac:dyDescent="0.3">
      <c r="A692" s="19" t="s">
        <v>11798</v>
      </c>
      <c r="B692" s="19" t="s">
        <v>3856</v>
      </c>
      <c r="C692" s="19" t="s">
        <v>3539</v>
      </c>
      <c r="D692" s="21">
        <v>2021</v>
      </c>
      <c r="E692" s="19" t="s">
        <v>3538</v>
      </c>
      <c r="F692" s="19" t="s">
        <v>2034</v>
      </c>
      <c r="G692" s="19" t="s">
        <v>3542</v>
      </c>
      <c r="H692" s="19" t="str">
        <f>"04194217"</f>
        <v>04194217</v>
      </c>
      <c r="I692" s="19" t="str">
        <f>"9798505538876"</f>
        <v>9798505538876</v>
      </c>
      <c r="J692" s="19" t="str">
        <f>"20210101"</f>
        <v>20210101</v>
      </c>
      <c r="K692" s="19">
        <v>82</v>
      </c>
      <c r="L692" s="19" t="s">
        <v>2495</v>
      </c>
      <c r="O692" s="19" t="s">
        <v>3540</v>
      </c>
      <c r="Q692" s="19" t="s">
        <v>2037</v>
      </c>
      <c r="R692" s="19" t="s">
        <v>2038</v>
      </c>
      <c r="S692" s="19" t="s">
        <v>3541</v>
      </c>
      <c r="U692" s="19" t="s">
        <v>3542</v>
      </c>
      <c r="V692" s="19" t="s">
        <v>3543</v>
      </c>
    </row>
    <row r="693" spans="1:71" s="19" customFormat="1" ht="13" x14ac:dyDescent="0.3">
      <c r="A693" s="19" t="s">
        <v>11798</v>
      </c>
      <c r="B693" s="19" t="s">
        <v>1827</v>
      </c>
      <c r="C693" s="19" t="s">
        <v>1097</v>
      </c>
      <c r="D693" s="20" t="str">
        <f>"2021"</f>
        <v>2021</v>
      </c>
      <c r="E693" s="19" t="s">
        <v>1096</v>
      </c>
      <c r="F693" s="19" t="s">
        <v>1098</v>
      </c>
      <c r="G693" s="19" t="s">
        <v>1101</v>
      </c>
      <c r="H693" s="19" t="str">
        <f>"23276886"</f>
        <v>23276886</v>
      </c>
      <c r="J693" s="19" t="str">
        <f>"Oct2021"</f>
        <v>Oct2021</v>
      </c>
      <c r="K693" s="19">
        <v>33</v>
      </c>
      <c r="L693" s="19">
        <v>10</v>
      </c>
      <c r="M693" s="19">
        <v>838</v>
      </c>
      <c r="N693" s="19">
        <v>9</v>
      </c>
      <c r="O693" s="19">
        <v>152713484</v>
      </c>
      <c r="P693" s="19" t="s">
        <v>1099</v>
      </c>
      <c r="Q693" s="19" t="s">
        <v>767</v>
      </c>
      <c r="R693" s="19" t="s">
        <v>442</v>
      </c>
      <c r="S693" s="19" t="s">
        <v>1100</v>
      </c>
      <c r="V693" s="19" t="s">
        <v>1102</v>
      </c>
    </row>
    <row r="694" spans="1:71" s="19" customFormat="1" ht="13" x14ac:dyDescent="0.3">
      <c r="A694" s="19" t="s">
        <v>11798</v>
      </c>
      <c r="B694" s="19" t="s">
        <v>1827</v>
      </c>
      <c r="C694" s="19" t="s">
        <v>764</v>
      </c>
      <c r="D694" s="20" t="str">
        <f>"2022"</f>
        <v>2022</v>
      </c>
      <c r="E694" s="19" t="s">
        <v>763</v>
      </c>
      <c r="F694" s="19" t="s">
        <v>765</v>
      </c>
      <c r="G694" s="19" t="s">
        <v>769</v>
      </c>
      <c r="H694" s="19" t="str">
        <f>"00223018"</f>
        <v>00223018</v>
      </c>
      <c r="J694" s="19" t="str">
        <f>"Jan2022"</f>
        <v>Jan2022</v>
      </c>
      <c r="K694" s="19">
        <v>210</v>
      </c>
      <c r="L694" s="19">
        <v>1</v>
      </c>
      <c r="M694" s="19">
        <v>32</v>
      </c>
      <c r="N694" s="19">
        <v>5</v>
      </c>
      <c r="O694" s="19">
        <v>154476817</v>
      </c>
      <c r="P694" s="19" t="s">
        <v>766</v>
      </c>
      <c r="Q694" s="19" t="s">
        <v>767</v>
      </c>
      <c r="R694" s="19" t="s">
        <v>498</v>
      </c>
      <c r="S694" s="19" t="s">
        <v>768</v>
      </c>
      <c r="V694" s="19" t="s">
        <v>770</v>
      </c>
    </row>
    <row r="695" spans="1:71" s="19" customFormat="1" ht="13" x14ac:dyDescent="0.3">
      <c r="A695" s="19" t="s">
        <v>11798</v>
      </c>
      <c r="B695" s="19" t="s">
        <v>3856</v>
      </c>
      <c r="C695" s="19" t="s">
        <v>2762</v>
      </c>
      <c r="D695" s="21">
        <v>2022</v>
      </c>
      <c r="E695" s="19" t="s">
        <v>2761</v>
      </c>
      <c r="F695" s="19" t="s">
        <v>2763</v>
      </c>
      <c r="G695" s="19" t="s">
        <v>2768</v>
      </c>
      <c r="H695" s="19" t="str">
        <f>"00223050"</f>
        <v>00223050</v>
      </c>
      <c r="J695" s="19" t="str">
        <f>"20210501"</f>
        <v>20210501</v>
      </c>
      <c r="K695" s="19">
        <v>92</v>
      </c>
      <c r="L695" s="19">
        <v>5</v>
      </c>
      <c r="M695" s="19">
        <v>528</v>
      </c>
      <c r="N695" s="19">
        <v>6</v>
      </c>
      <c r="O695" s="19" t="s">
        <v>2764</v>
      </c>
      <c r="P695" s="19" t="s">
        <v>2765</v>
      </c>
      <c r="Q695" s="19" t="s">
        <v>2766</v>
      </c>
      <c r="R695" s="19" t="s">
        <v>1495</v>
      </c>
      <c r="S695" s="19" t="s">
        <v>2767</v>
      </c>
      <c r="U695" s="19" t="s">
        <v>2768</v>
      </c>
      <c r="V695" s="19" t="s">
        <v>2769</v>
      </c>
    </row>
    <row r="696" spans="1:71" s="19" customFormat="1" ht="13" x14ac:dyDescent="0.3">
      <c r="A696" s="19" t="s">
        <v>11798</v>
      </c>
      <c r="B696" s="19" t="s">
        <v>11404</v>
      </c>
      <c r="C696" s="19" t="s">
        <v>10126</v>
      </c>
      <c r="D696" s="21" t="s">
        <v>7891</v>
      </c>
      <c r="E696" s="19" t="s">
        <v>5940</v>
      </c>
      <c r="F696" s="19" t="s">
        <v>10127</v>
      </c>
      <c r="V696" s="19" t="s">
        <v>7891</v>
      </c>
      <c r="W696" s="19" t="s">
        <v>10128</v>
      </c>
      <c r="X696" s="19" t="s">
        <v>7891</v>
      </c>
      <c r="Y696" s="19" t="s">
        <v>7891</v>
      </c>
      <c r="Z696" s="19" t="s">
        <v>7891</v>
      </c>
      <c r="AA696" s="19" t="s">
        <v>7891</v>
      </c>
      <c r="AB696" s="19" t="s">
        <v>10129</v>
      </c>
      <c r="AC696" s="19" t="s">
        <v>10130</v>
      </c>
      <c r="AD696" s="19" t="s">
        <v>7891</v>
      </c>
      <c r="AE696" s="19" t="s">
        <v>7891</v>
      </c>
      <c r="AF696" s="19" t="s">
        <v>7891</v>
      </c>
      <c r="AG696" s="19" t="s">
        <v>7891</v>
      </c>
      <c r="AH696" s="19" t="s">
        <v>7891</v>
      </c>
      <c r="AI696" s="19" t="s">
        <v>7891</v>
      </c>
      <c r="AJ696" s="19" t="s">
        <v>7891</v>
      </c>
      <c r="AK696" s="19" t="s">
        <v>7891</v>
      </c>
      <c r="AL696" s="19" t="s">
        <v>7891</v>
      </c>
      <c r="AM696" s="19" t="s">
        <v>7891</v>
      </c>
      <c r="AN696" s="19" t="s">
        <v>7891</v>
      </c>
      <c r="AO696" s="19" t="s">
        <v>7891</v>
      </c>
      <c r="AP696" s="19" t="s">
        <v>10131</v>
      </c>
      <c r="AQ696" s="19" t="s">
        <v>10132</v>
      </c>
      <c r="AR696" s="19" t="s">
        <v>7891</v>
      </c>
      <c r="AS696" s="19" t="s">
        <v>7891</v>
      </c>
      <c r="AT696" s="19" t="s">
        <v>7891</v>
      </c>
      <c r="AU696" s="19" t="s">
        <v>8331</v>
      </c>
      <c r="AV696" s="19">
        <v>2021</v>
      </c>
      <c r="AW696" s="19">
        <v>12</v>
      </c>
      <c r="AX696" s="19">
        <v>1</v>
      </c>
      <c r="AY696" s="19" t="s">
        <v>7891</v>
      </c>
      <c r="AZ696" s="19" t="s">
        <v>7891</v>
      </c>
      <c r="BA696" s="19" t="s">
        <v>7891</v>
      </c>
      <c r="BB696" s="19" t="s">
        <v>7891</v>
      </c>
      <c r="BC696" s="19">
        <v>102</v>
      </c>
      <c r="BD696" s="19">
        <v>107</v>
      </c>
      <c r="BE696" s="19" t="s">
        <v>7891</v>
      </c>
      <c r="BF696" s="19" t="s">
        <v>5946</v>
      </c>
      <c r="BG696" s="19" t="s">
        <v>7891</v>
      </c>
      <c r="BH696" s="19" t="s">
        <v>10046</v>
      </c>
      <c r="BI696" s="19" t="s">
        <v>7891</v>
      </c>
      <c r="BJ696" s="19" t="s">
        <v>7891</v>
      </c>
      <c r="BK696" s="19" t="s">
        <v>7891</v>
      </c>
      <c r="BL696" s="19" t="s">
        <v>7891</v>
      </c>
      <c r="BM696" s="19" t="s">
        <v>7891</v>
      </c>
      <c r="BN696" s="19">
        <v>33732534</v>
      </c>
      <c r="BO696" s="19" t="s">
        <v>7891</v>
      </c>
      <c r="BP696" s="19" t="s">
        <v>7891</v>
      </c>
      <c r="BQ696" s="19" t="s">
        <v>7891</v>
      </c>
      <c r="BR696" s="19" t="s">
        <v>7891</v>
      </c>
      <c r="BS696" s="19" t="s">
        <v>10133</v>
      </c>
    </row>
    <row r="697" spans="1:71" s="19" customFormat="1" ht="13" x14ac:dyDescent="0.3">
      <c r="A697" s="19" t="s">
        <v>11798</v>
      </c>
      <c r="B697" s="19" t="s">
        <v>11404</v>
      </c>
      <c r="C697" s="19" t="s">
        <v>10661</v>
      </c>
      <c r="D697" s="21" t="s">
        <v>7891</v>
      </c>
      <c r="E697" s="19" t="s">
        <v>10662</v>
      </c>
      <c r="F697" s="19" t="s">
        <v>10663</v>
      </c>
      <c r="V697" s="19" t="s">
        <v>7891</v>
      </c>
      <c r="W697" s="19" t="s">
        <v>10664</v>
      </c>
      <c r="X697" s="19" t="s">
        <v>7891</v>
      </c>
      <c r="Y697" s="19" t="s">
        <v>7891</v>
      </c>
      <c r="Z697" s="19" t="s">
        <v>7891</v>
      </c>
      <c r="AA697" s="19" t="s">
        <v>7891</v>
      </c>
      <c r="AB697" s="19" t="s">
        <v>7891</v>
      </c>
      <c r="AC697" s="19" t="s">
        <v>7891</v>
      </c>
      <c r="AD697" s="19" t="s">
        <v>7891</v>
      </c>
      <c r="AE697" s="19" t="s">
        <v>7891</v>
      </c>
      <c r="AF697" s="19" t="s">
        <v>7891</v>
      </c>
      <c r="AG697" s="19" t="s">
        <v>7891</v>
      </c>
      <c r="AH697" s="19" t="s">
        <v>7891</v>
      </c>
      <c r="AI697" s="19" t="s">
        <v>7891</v>
      </c>
      <c r="AJ697" s="19" t="s">
        <v>7891</v>
      </c>
      <c r="AK697" s="19" t="s">
        <v>7891</v>
      </c>
      <c r="AL697" s="19" t="s">
        <v>7891</v>
      </c>
      <c r="AM697" s="19" t="s">
        <v>7891</v>
      </c>
      <c r="AN697" s="19" t="s">
        <v>7891</v>
      </c>
      <c r="AO697" s="19" t="s">
        <v>7891</v>
      </c>
      <c r="AP697" s="19" t="s">
        <v>10665</v>
      </c>
      <c r="AQ697" s="19" t="s">
        <v>7891</v>
      </c>
      <c r="AR697" s="19" t="s">
        <v>10666</v>
      </c>
      <c r="AS697" s="19" t="s">
        <v>7891</v>
      </c>
      <c r="AT697" s="19" t="s">
        <v>7891</v>
      </c>
      <c r="AU697" s="19" t="s">
        <v>7891</v>
      </c>
      <c r="AV697" s="19">
        <v>2021</v>
      </c>
      <c r="AW697" s="19">
        <v>46</v>
      </c>
      <c r="AX697" s="19" t="s">
        <v>7891</v>
      </c>
      <c r="AY697" s="19" t="s">
        <v>7891</v>
      </c>
      <c r="AZ697" s="19" t="s">
        <v>7891</v>
      </c>
      <c r="BA697" s="19" t="s">
        <v>7891</v>
      </c>
      <c r="BB697" s="19" t="s">
        <v>7891</v>
      </c>
      <c r="BC697" s="19">
        <v>35</v>
      </c>
      <c r="BD697" s="19">
        <v>58</v>
      </c>
      <c r="BE697" s="19" t="s">
        <v>7891</v>
      </c>
      <c r="BF697" s="19" t="s">
        <v>10667</v>
      </c>
      <c r="BG697" s="19" t="s">
        <v>7891</v>
      </c>
      <c r="BH697" s="19" t="s">
        <v>7891</v>
      </c>
      <c r="BI697" s="19" t="s">
        <v>7891</v>
      </c>
      <c r="BJ697" s="19" t="s">
        <v>7891</v>
      </c>
      <c r="BK697" s="19" t="s">
        <v>7891</v>
      </c>
      <c r="BL697" s="19" t="s">
        <v>7891</v>
      </c>
      <c r="BM697" s="19" t="s">
        <v>7891</v>
      </c>
      <c r="BN697" s="19" t="s">
        <v>7891</v>
      </c>
      <c r="BO697" s="19" t="s">
        <v>7891</v>
      </c>
      <c r="BP697" s="19" t="s">
        <v>7891</v>
      </c>
      <c r="BQ697" s="19" t="s">
        <v>7891</v>
      </c>
      <c r="BR697" s="19" t="s">
        <v>7891</v>
      </c>
      <c r="BS697" s="19" t="s">
        <v>10668</v>
      </c>
    </row>
    <row r="698" spans="1:71" s="19" customFormat="1" ht="13" x14ac:dyDescent="0.3">
      <c r="A698" s="19" t="s">
        <v>11798</v>
      </c>
      <c r="B698" s="19" t="s">
        <v>6816</v>
      </c>
      <c r="C698" s="19" t="s">
        <v>5360</v>
      </c>
      <c r="D698" s="21">
        <v>2021</v>
      </c>
      <c r="E698" s="19" t="s">
        <v>5359</v>
      </c>
      <c r="F698" s="19" t="s">
        <v>4600</v>
      </c>
      <c r="H698" s="19" t="s">
        <v>5361</v>
      </c>
      <c r="I698" s="19" t="s">
        <v>5362</v>
      </c>
      <c r="L698" s="22">
        <v>44396</v>
      </c>
      <c r="M698" s="19" t="s">
        <v>5363</v>
      </c>
      <c r="O698" s="19" t="s">
        <v>5364</v>
      </c>
    </row>
    <row r="699" spans="1:71" s="19" customFormat="1" ht="13" x14ac:dyDescent="0.3">
      <c r="A699" s="19" t="s">
        <v>11798</v>
      </c>
      <c r="B699" s="19" t="s">
        <v>6816</v>
      </c>
      <c r="C699" s="19" t="s">
        <v>4350</v>
      </c>
      <c r="D699" s="21">
        <v>2021</v>
      </c>
      <c r="E699" s="19" t="s">
        <v>4349</v>
      </c>
      <c r="F699" s="19" t="s">
        <v>4353</v>
      </c>
      <c r="H699" s="19" t="s">
        <v>4351</v>
      </c>
      <c r="I699" s="19" t="s">
        <v>4352</v>
      </c>
      <c r="L699" s="22">
        <v>44270</v>
      </c>
      <c r="M699" s="19" t="s">
        <v>4354</v>
      </c>
      <c r="O699" s="19" t="s">
        <v>1463</v>
      </c>
    </row>
    <row r="700" spans="1:71" s="19" customFormat="1" ht="13" x14ac:dyDescent="0.3">
      <c r="A700" s="19" t="s">
        <v>11798</v>
      </c>
      <c r="B700" s="19" t="s">
        <v>11404</v>
      </c>
      <c r="C700" s="19" t="s">
        <v>10134</v>
      </c>
      <c r="D700" s="21" t="s">
        <v>7891</v>
      </c>
      <c r="E700" s="19" t="s">
        <v>5376</v>
      </c>
      <c r="F700" s="19" t="s">
        <v>10135</v>
      </c>
      <c r="V700" s="19" t="s">
        <v>7891</v>
      </c>
      <c r="W700" s="19" t="s">
        <v>10136</v>
      </c>
      <c r="X700" s="19" t="s">
        <v>7891</v>
      </c>
      <c r="Y700" s="19" t="s">
        <v>7891</v>
      </c>
      <c r="Z700" s="19" t="s">
        <v>7891</v>
      </c>
      <c r="AA700" s="19" t="s">
        <v>7891</v>
      </c>
      <c r="AB700" s="19" t="s">
        <v>10137</v>
      </c>
      <c r="AC700" s="19" t="s">
        <v>10138</v>
      </c>
      <c r="AD700" s="19" t="s">
        <v>7891</v>
      </c>
      <c r="AE700" s="19" t="s">
        <v>7891</v>
      </c>
      <c r="AF700" s="19" t="s">
        <v>7891</v>
      </c>
      <c r="AG700" s="19" t="s">
        <v>7891</v>
      </c>
      <c r="AH700" s="19" t="s">
        <v>7891</v>
      </c>
      <c r="AI700" s="19" t="s">
        <v>7891</v>
      </c>
      <c r="AJ700" s="19" t="s">
        <v>7891</v>
      </c>
      <c r="AK700" s="19" t="s">
        <v>7891</v>
      </c>
      <c r="AL700" s="19" t="s">
        <v>7891</v>
      </c>
      <c r="AM700" s="19" t="s">
        <v>7891</v>
      </c>
      <c r="AN700" s="19" t="s">
        <v>7891</v>
      </c>
      <c r="AO700" s="19" t="s">
        <v>7891</v>
      </c>
      <c r="AP700" s="19" t="s">
        <v>10139</v>
      </c>
      <c r="AQ700" s="19" t="s">
        <v>10140</v>
      </c>
      <c r="AR700" s="19" t="s">
        <v>7891</v>
      </c>
      <c r="AS700" s="19" t="s">
        <v>7891</v>
      </c>
      <c r="AT700" s="19" t="s">
        <v>7891</v>
      </c>
      <c r="AU700" s="19" t="s">
        <v>8621</v>
      </c>
      <c r="AV700" s="19">
        <v>2022</v>
      </c>
      <c r="AW700" s="19">
        <v>33</v>
      </c>
      <c r="AX700" s="19">
        <v>1</v>
      </c>
      <c r="AY700" s="19" t="s">
        <v>7891</v>
      </c>
      <c r="AZ700" s="19" t="s">
        <v>7891</v>
      </c>
      <c r="BA700" s="19" t="s">
        <v>7891</v>
      </c>
      <c r="BB700" s="19" t="s">
        <v>7891</v>
      </c>
      <c r="BC700" s="19">
        <v>126</v>
      </c>
      <c r="BD700" s="19">
        <v>137</v>
      </c>
      <c r="BE700" s="19" t="s">
        <v>7891</v>
      </c>
      <c r="BF700" s="19" t="s">
        <v>5380</v>
      </c>
      <c r="BG700" s="19" t="s">
        <v>7891</v>
      </c>
      <c r="BH700" s="19" t="s">
        <v>10046</v>
      </c>
      <c r="BI700" s="19" t="s">
        <v>7891</v>
      </c>
      <c r="BJ700" s="19" t="s">
        <v>7891</v>
      </c>
      <c r="BK700" s="19" t="s">
        <v>7891</v>
      </c>
      <c r="BL700" s="19" t="s">
        <v>7891</v>
      </c>
      <c r="BM700" s="19" t="s">
        <v>7891</v>
      </c>
      <c r="BN700" s="19">
        <v>33561896</v>
      </c>
      <c r="BO700" s="19" t="s">
        <v>7891</v>
      </c>
      <c r="BP700" s="19" t="s">
        <v>7891</v>
      </c>
      <c r="BQ700" s="19" t="s">
        <v>7891</v>
      </c>
      <c r="BR700" s="19" t="s">
        <v>7891</v>
      </c>
      <c r="BS700" s="19" t="s">
        <v>10141</v>
      </c>
    </row>
    <row r="701" spans="1:71" s="19" customFormat="1" ht="13" x14ac:dyDescent="0.3">
      <c r="A701" s="19" t="s">
        <v>11798</v>
      </c>
      <c r="B701" s="19" t="s">
        <v>1922</v>
      </c>
      <c r="C701" s="19" t="s">
        <v>1461</v>
      </c>
      <c r="D701" s="20" t="str">
        <f>"2021"</f>
        <v>2021</v>
      </c>
      <c r="E701" s="19" t="s">
        <v>1460</v>
      </c>
      <c r="F701" s="19" t="s">
        <v>1462</v>
      </c>
      <c r="G701" s="19" t="s">
        <v>1465</v>
      </c>
      <c r="H701" s="19" t="str">
        <f>"07067437"</f>
        <v>07067437</v>
      </c>
      <c r="J701" s="19" t="str">
        <f>"May2021"</f>
        <v>May2021</v>
      </c>
      <c r="K701" s="19">
        <v>66</v>
      </c>
      <c r="L701" s="19">
        <v>5</v>
      </c>
      <c r="M701" s="19">
        <v>433</v>
      </c>
      <c r="N701" s="19">
        <v>13</v>
      </c>
      <c r="O701" s="19">
        <v>150210424</v>
      </c>
      <c r="P701" s="19" t="s">
        <v>1463</v>
      </c>
      <c r="Q701" s="19" t="s">
        <v>481</v>
      </c>
      <c r="R701" s="19" t="s">
        <v>442</v>
      </c>
      <c r="S701" s="19" t="s">
        <v>1464</v>
      </c>
      <c r="V701" s="19" t="s">
        <v>1466</v>
      </c>
    </row>
    <row r="702" spans="1:71" s="19" customFormat="1" ht="13" x14ac:dyDescent="0.3">
      <c r="A702" s="19" t="s">
        <v>11798</v>
      </c>
      <c r="B702" s="19" t="s">
        <v>11404</v>
      </c>
      <c r="C702" s="19" t="s">
        <v>10669</v>
      </c>
      <c r="D702" s="21" t="s">
        <v>7891</v>
      </c>
      <c r="E702" s="19" t="s">
        <v>10670</v>
      </c>
      <c r="F702" s="19" t="s">
        <v>10671</v>
      </c>
      <c r="V702" s="19" t="s">
        <v>7891</v>
      </c>
      <c r="W702" s="19" t="s">
        <v>10672</v>
      </c>
      <c r="X702" s="19" t="s">
        <v>7891</v>
      </c>
      <c r="Y702" s="19" t="s">
        <v>7891</v>
      </c>
      <c r="Z702" s="19" t="s">
        <v>7891</v>
      </c>
      <c r="AA702" s="19" t="s">
        <v>7891</v>
      </c>
      <c r="AB702" s="19" t="s">
        <v>7891</v>
      </c>
      <c r="AC702" s="19" t="s">
        <v>7891</v>
      </c>
      <c r="AD702" s="19" t="s">
        <v>7891</v>
      </c>
      <c r="AE702" s="19" t="s">
        <v>7891</v>
      </c>
      <c r="AF702" s="19" t="s">
        <v>7891</v>
      </c>
      <c r="AG702" s="19" t="s">
        <v>7891</v>
      </c>
      <c r="AH702" s="19" t="s">
        <v>7891</v>
      </c>
      <c r="AI702" s="19" t="s">
        <v>7891</v>
      </c>
      <c r="AJ702" s="19" t="s">
        <v>7891</v>
      </c>
      <c r="AK702" s="19" t="s">
        <v>7891</v>
      </c>
      <c r="AL702" s="19" t="s">
        <v>7891</v>
      </c>
      <c r="AM702" s="19" t="s">
        <v>7891</v>
      </c>
      <c r="AN702" s="19" t="s">
        <v>7891</v>
      </c>
      <c r="AO702" s="19" t="s">
        <v>7891</v>
      </c>
      <c r="AP702" s="19" t="s">
        <v>10673</v>
      </c>
      <c r="AQ702" s="19" t="s">
        <v>10674</v>
      </c>
      <c r="AR702" s="19" t="s">
        <v>7891</v>
      </c>
      <c r="AS702" s="19" t="s">
        <v>7891</v>
      </c>
      <c r="AT702" s="19" t="s">
        <v>7891</v>
      </c>
      <c r="AU702" s="19" t="s">
        <v>7891</v>
      </c>
      <c r="AV702" s="19">
        <v>2021</v>
      </c>
      <c r="AW702" s="19">
        <v>53</v>
      </c>
      <c r="AX702" s="19">
        <v>1</v>
      </c>
      <c r="AY702" s="19" t="s">
        <v>7891</v>
      </c>
      <c r="AZ702" s="19" t="s">
        <v>7891</v>
      </c>
      <c r="BA702" s="19" t="s">
        <v>7891</v>
      </c>
      <c r="BB702" s="19" t="s">
        <v>7891</v>
      </c>
      <c r="BC702" s="19">
        <v>55</v>
      </c>
      <c r="BD702" s="19">
        <v>70</v>
      </c>
      <c r="BE702" s="19" t="s">
        <v>7891</v>
      </c>
      <c r="BF702" s="19" t="s">
        <v>7891</v>
      </c>
      <c r="BG702" s="19" t="s">
        <v>7891</v>
      </c>
      <c r="BH702" s="19" t="s">
        <v>7891</v>
      </c>
      <c r="BI702" s="19" t="s">
        <v>7891</v>
      </c>
      <c r="BJ702" s="19" t="s">
        <v>7891</v>
      </c>
      <c r="BK702" s="19" t="s">
        <v>7891</v>
      </c>
      <c r="BL702" s="19" t="s">
        <v>7891</v>
      </c>
      <c r="BM702" s="19" t="s">
        <v>7891</v>
      </c>
      <c r="BN702" s="19" t="s">
        <v>7891</v>
      </c>
      <c r="BO702" s="19" t="s">
        <v>7891</v>
      </c>
      <c r="BP702" s="19" t="s">
        <v>7891</v>
      </c>
      <c r="BQ702" s="19" t="s">
        <v>7891</v>
      </c>
      <c r="BR702" s="19" t="s">
        <v>7891</v>
      </c>
      <c r="BS702" s="19" t="s">
        <v>10675</v>
      </c>
    </row>
    <row r="703" spans="1:71" s="19" customFormat="1" ht="13" x14ac:dyDescent="0.3">
      <c r="A703" s="19" t="s">
        <v>11798</v>
      </c>
      <c r="B703" s="19" t="s">
        <v>11404</v>
      </c>
      <c r="C703" s="19" t="s">
        <v>11218</v>
      </c>
      <c r="D703" s="21" t="s">
        <v>7891</v>
      </c>
      <c r="E703" s="19" t="s">
        <v>11219</v>
      </c>
      <c r="F703" s="19" t="s">
        <v>11220</v>
      </c>
      <c r="V703" s="19" t="s">
        <v>7891</v>
      </c>
      <c r="W703" s="19" t="s">
        <v>11221</v>
      </c>
      <c r="X703" s="19" t="s">
        <v>7891</v>
      </c>
      <c r="Y703" s="19" t="s">
        <v>7891</v>
      </c>
      <c r="Z703" s="19" t="s">
        <v>7891</v>
      </c>
      <c r="AA703" s="19" t="s">
        <v>7891</v>
      </c>
      <c r="AB703" s="19" t="s">
        <v>7891</v>
      </c>
      <c r="AC703" s="19" t="s">
        <v>7891</v>
      </c>
      <c r="AD703" s="19" t="s">
        <v>7891</v>
      </c>
      <c r="AE703" s="19" t="s">
        <v>7891</v>
      </c>
      <c r="AF703" s="19" t="s">
        <v>7891</v>
      </c>
      <c r="AG703" s="19" t="s">
        <v>7891</v>
      </c>
      <c r="AH703" s="19" t="s">
        <v>7891</v>
      </c>
      <c r="AI703" s="19" t="s">
        <v>7891</v>
      </c>
      <c r="AJ703" s="19" t="s">
        <v>7891</v>
      </c>
      <c r="AK703" s="19" t="s">
        <v>7891</v>
      </c>
      <c r="AL703" s="19" t="s">
        <v>7891</v>
      </c>
      <c r="AM703" s="19" t="s">
        <v>7891</v>
      </c>
      <c r="AN703" s="19" t="s">
        <v>7891</v>
      </c>
      <c r="AO703" s="19" t="s">
        <v>7891</v>
      </c>
      <c r="AP703" s="19" t="s">
        <v>11222</v>
      </c>
      <c r="AQ703" s="19" t="s">
        <v>7891</v>
      </c>
      <c r="AR703" s="19" t="s">
        <v>7891</v>
      </c>
      <c r="AS703" s="19" t="s">
        <v>7891</v>
      </c>
      <c r="AT703" s="19" t="s">
        <v>7891</v>
      </c>
      <c r="AU703" s="19" t="s">
        <v>11223</v>
      </c>
      <c r="AV703" s="19">
        <v>2020</v>
      </c>
      <c r="AW703" s="19">
        <v>35</v>
      </c>
      <c r="AX703" s="19">
        <v>2</v>
      </c>
      <c r="AY703" s="19" t="s">
        <v>7891</v>
      </c>
      <c r="AZ703" s="19" t="s">
        <v>7891</v>
      </c>
      <c r="BA703" s="19" t="s">
        <v>7891</v>
      </c>
      <c r="BB703" s="19" t="s">
        <v>7891</v>
      </c>
      <c r="BC703" s="19">
        <v>131</v>
      </c>
      <c r="BD703" s="19">
        <v>171</v>
      </c>
      <c r="BE703" s="19" t="s">
        <v>7891</v>
      </c>
      <c r="BF703" s="19" t="s">
        <v>7891</v>
      </c>
      <c r="BG703" s="19" t="s">
        <v>7891</v>
      </c>
      <c r="BH703" s="19" t="s">
        <v>7891</v>
      </c>
      <c r="BI703" s="19" t="s">
        <v>7891</v>
      </c>
      <c r="BJ703" s="19" t="s">
        <v>7891</v>
      </c>
      <c r="BK703" s="19" t="s">
        <v>7891</v>
      </c>
      <c r="BL703" s="19" t="s">
        <v>7891</v>
      </c>
      <c r="BM703" s="19" t="s">
        <v>7891</v>
      </c>
      <c r="BN703" s="19">
        <v>33950599</v>
      </c>
      <c r="BO703" s="19" t="s">
        <v>7891</v>
      </c>
      <c r="BP703" s="19" t="s">
        <v>7891</v>
      </c>
      <c r="BQ703" s="19" t="s">
        <v>7891</v>
      </c>
      <c r="BR703" s="19" t="s">
        <v>7891</v>
      </c>
      <c r="BS703" s="19" t="s">
        <v>11224</v>
      </c>
    </row>
    <row r="704" spans="1:71" s="19" customFormat="1" ht="13" x14ac:dyDescent="0.3">
      <c r="A704" s="19" t="s">
        <v>11798</v>
      </c>
      <c r="B704" s="19" t="s">
        <v>1827</v>
      </c>
      <c r="C704" s="19" t="s">
        <v>1292</v>
      </c>
      <c r="D704" s="20" t="str">
        <f>"2021"</f>
        <v>2021</v>
      </c>
      <c r="E704" s="19" t="s">
        <v>1291</v>
      </c>
      <c r="F704" s="19" t="s">
        <v>592</v>
      </c>
      <c r="G704" s="19" t="s">
        <v>1295</v>
      </c>
      <c r="H704" s="19" t="str">
        <f>"01650327"</f>
        <v>01650327</v>
      </c>
      <c r="J704" s="19" t="str">
        <f>"May2021"</f>
        <v>May2021</v>
      </c>
      <c r="K704" s="19">
        <v>287</v>
      </c>
      <c r="M704" s="19">
        <v>433</v>
      </c>
      <c r="N704" s="19">
        <v>8</v>
      </c>
      <c r="O704" s="19">
        <v>149967442</v>
      </c>
      <c r="P704" s="19" t="s">
        <v>1293</v>
      </c>
      <c r="Q704" s="19" t="s">
        <v>449</v>
      </c>
      <c r="R704" s="19" t="s">
        <v>442</v>
      </c>
      <c r="S704" s="19" t="s">
        <v>1294</v>
      </c>
      <c r="V704" s="19" t="s">
        <v>1296</v>
      </c>
    </row>
    <row r="705" spans="1:71" s="19" customFormat="1" ht="13" x14ac:dyDescent="0.3">
      <c r="A705" s="19" t="s">
        <v>11798</v>
      </c>
      <c r="B705" s="19" t="s">
        <v>11404</v>
      </c>
      <c r="C705" s="19" t="s">
        <v>8798</v>
      </c>
      <c r="D705" s="21" t="s">
        <v>7891</v>
      </c>
      <c r="E705" s="19" t="s">
        <v>8799</v>
      </c>
      <c r="F705" s="19" t="s">
        <v>8800</v>
      </c>
      <c r="V705" s="19" t="s">
        <v>7891</v>
      </c>
      <c r="W705" s="19" t="s">
        <v>8801</v>
      </c>
      <c r="X705" s="19" t="s">
        <v>7891</v>
      </c>
      <c r="Y705" s="19" t="s">
        <v>7891</v>
      </c>
      <c r="Z705" s="19" t="s">
        <v>7891</v>
      </c>
      <c r="AA705" s="19" t="s">
        <v>7891</v>
      </c>
      <c r="AB705" s="19" t="s">
        <v>7891</v>
      </c>
      <c r="AC705" s="19" t="s">
        <v>7891</v>
      </c>
      <c r="AD705" s="19" t="s">
        <v>7891</v>
      </c>
      <c r="AE705" s="19" t="s">
        <v>7891</v>
      </c>
      <c r="AF705" s="19" t="s">
        <v>7891</v>
      </c>
      <c r="AG705" s="19" t="s">
        <v>7891</v>
      </c>
      <c r="AH705" s="19" t="s">
        <v>7891</v>
      </c>
      <c r="AI705" s="19" t="s">
        <v>7891</v>
      </c>
      <c r="AJ705" s="19" t="s">
        <v>7891</v>
      </c>
      <c r="AK705" s="19" t="s">
        <v>7891</v>
      </c>
      <c r="AL705" s="19" t="s">
        <v>7891</v>
      </c>
      <c r="AM705" s="19" t="s">
        <v>7891</v>
      </c>
      <c r="AN705" s="19" t="s">
        <v>7891</v>
      </c>
      <c r="AO705" s="19" t="s">
        <v>7891</v>
      </c>
      <c r="AP705" s="19" t="s">
        <v>8802</v>
      </c>
      <c r="AQ705" s="19" t="s">
        <v>8803</v>
      </c>
      <c r="AR705" s="19" t="s">
        <v>7891</v>
      </c>
      <c r="AS705" s="19" t="s">
        <v>7891</v>
      </c>
      <c r="AT705" s="19" t="s">
        <v>7891</v>
      </c>
      <c r="AU705" s="19" t="s">
        <v>8804</v>
      </c>
      <c r="AV705" s="19">
        <v>2021</v>
      </c>
      <c r="AW705" s="19">
        <v>39</v>
      </c>
      <c r="AX705" s="19">
        <v>3</v>
      </c>
      <c r="AY705" s="19" t="s">
        <v>7891</v>
      </c>
      <c r="AZ705" s="19" t="s">
        <v>7891</v>
      </c>
      <c r="BA705" s="19" t="s">
        <v>7891</v>
      </c>
      <c r="BB705" s="19" t="s">
        <v>7891</v>
      </c>
      <c r="BC705" s="19">
        <v>243</v>
      </c>
      <c r="BD705" s="19">
        <v>280</v>
      </c>
      <c r="BE705" s="19" t="s">
        <v>7891</v>
      </c>
      <c r="BF705" s="19" t="s">
        <v>8805</v>
      </c>
      <c r="BG705" s="19" t="s">
        <v>7891</v>
      </c>
      <c r="BH705" s="19" t="s">
        <v>7891</v>
      </c>
      <c r="BI705" s="19" t="s">
        <v>7891</v>
      </c>
      <c r="BJ705" s="19" t="s">
        <v>7891</v>
      </c>
      <c r="BK705" s="19" t="s">
        <v>7891</v>
      </c>
      <c r="BL705" s="19" t="s">
        <v>7891</v>
      </c>
      <c r="BM705" s="19" t="s">
        <v>7891</v>
      </c>
      <c r="BN705" s="19" t="s">
        <v>7891</v>
      </c>
      <c r="BO705" s="19" t="s">
        <v>7891</v>
      </c>
      <c r="BP705" s="19" t="s">
        <v>7891</v>
      </c>
      <c r="BQ705" s="19" t="s">
        <v>7891</v>
      </c>
      <c r="BR705" s="19" t="s">
        <v>7891</v>
      </c>
      <c r="BS705" s="19" t="s">
        <v>8806</v>
      </c>
    </row>
    <row r="706" spans="1:71" s="19" customFormat="1" ht="13" x14ac:dyDescent="0.3">
      <c r="A706" s="19" t="s">
        <v>11798</v>
      </c>
      <c r="B706" s="19" t="s">
        <v>1827</v>
      </c>
      <c r="C706" s="19" t="s">
        <v>1108</v>
      </c>
      <c r="D706" s="20" t="str">
        <f>"2022"</f>
        <v>2022</v>
      </c>
      <c r="E706" s="19" t="s">
        <v>1107</v>
      </c>
      <c r="F706" s="19" t="s">
        <v>592</v>
      </c>
      <c r="G706" s="19" t="s">
        <v>1111</v>
      </c>
      <c r="H706" s="19" t="str">
        <f>"01650327"</f>
        <v>01650327</v>
      </c>
      <c r="J706" s="19" t="str">
        <f>"Jan2022"</f>
        <v>Jan2022</v>
      </c>
      <c r="K706" s="19">
        <v>297</v>
      </c>
      <c r="M706" s="19">
        <v>471</v>
      </c>
      <c r="N706" s="19">
        <v>6</v>
      </c>
      <c r="O706" s="19">
        <v>153752003</v>
      </c>
      <c r="P706" s="19" t="s">
        <v>1109</v>
      </c>
      <c r="Q706" s="19" t="s">
        <v>449</v>
      </c>
      <c r="R706" s="19" t="s">
        <v>442</v>
      </c>
      <c r="S706" s="19" t="s">
        <v>1110</v>
      </c>
      <c r="V706" s="19" t="s">
        <v>1112</v>
      </c>
    </row>
    <row r="707" spans="1:71" s="19" customFormat="1" ht="13" x14ac:dyDescent="0.3">
      <c r="A707" s="19" t="s">
        <v>11798</v>
      </c>
      <c r="B707" s="19" t="s">
        <v>3856</v>
      </c>
      <c r="C707" s="19" t="s">
        <v>2479</v>
      </c>
      <c r="D707" s="21">
        <v>2020</v>
      </c>
      <c r="E707" s="19" t="s">
        <v>2478</v>
      </c>
      <c r="F707" s="19" t="s">
        <v>2480</v>
      </c>
      <c r="G707" s="19" t="s">
        <v>2484</v>
      </c>
      <c r="H707" s="19" t="str">
        <f>"0732118X"</f>
        <v>0732118X</v>
      </c>
      <c r="J707" s="19" t="str">
        <f>"20210101"</f>
        <v>20210101</v>
      </c>
      <c r="K707" s="19">
        <v>60</v>
      </c>
      <c r="O707" s="19" t="s">
        <v>2481</v>
      </c>
      <c r="P707" s="19" t="s">
        <v>2482</v>
      </c>
      <c r="Q707" s="19" t="s">
        <v>2124</v>
      </c>
      <c r="R707" s="19" t="s">
        <v>1495</v>
      </c>
      <c r="S707" s="19" t="s">
        <v>2483</v>
      </c>
      <c r="U707" s="19" t="s">
        <v>2484</v>
      </c>
      <c r="V707" s="19" t="s">
        <v>2485</v>
      </c>
    </row>
    <row r="708" spans="1:71" s="19" customFormat="1" ht="13" x14ac:dyDescent="0.3">
      <c r="A708" s="19" t="s">
        <v>11798</v>
      </c>
      <c r="B708" s="19" t="s">
        <v>11410</v>
      </c>
      <c r="C708" s="19" t="s">
        <v>11720</v>
      </c>
      <c r="D708" s="21" t="s">
        <v>7891</v>
      </c>
      <c r="E708" s="19" t="s">
        <v>7128</v>
      </c>
      <c r="F708" s="19" t="s">
        <v>11721</v>
      </c>
      <c r="V708" s="19" t="s">
        <v>7891</v>
      </c>
      <c r="W708" s="19" t="s">
        <v>11722</v>
      </c>
      <c r="X708" s="19" t="s">
        <v>7891</v>
      </c>
      <c r="Y708" s="19" t="s">
        <v>7891</v>
      </c>
      <c r="Z708" s="19" t="s">
        <v>7891</v>
      </c>
      <c r="AA708" s="19" t="s">
        <v>7891</v>
      </c>
      <c r="AB708" s="19" t="s">
        <v>7891</v>
      </c>
      <c r="AC708" s="19" t="s">
        <v>11723</v>
      </c>
      <c r="AD708" s="19" t="s">
        <v>7891</v>
      </c>
      <c r="AE708" s="19" t="s">
        <v>7891</v>
      </c>
      <c r="AF708" s="19" t="s">
        <v>7891</v>
      </c>
      <c r="AG708" s="19" t="s">
        <v>7891</v>
      </c>
      <c r="AH708" s="19" t="s">
        <v>7891</v>
      </c>
      <c r="AI708" s="19" t="s">
        <v>7891</v>
      </c>
      <c r="AJ708" s="19" t="s">
        <v>7891</v>
      </c>
      <c r="AK708" s="19" t="s">
        <v>7891</v>
      </c>
      <c r="AL708" s="19" t="s">
        <v>7891</v>
      </c>
      <c r="AM708" s="19" t="s">
        <v>7891</v>
      </c>
      <c r="AN708" s="19" t="s">
        <v>7891</v>
      </c>
      <c r="AO708" s="19" t="s">
        <v>7891</v>
      </c>
      <c r="AP708" s="19" t="s">
        <v>11724</v>
      </c>
      <c r="AQ708" s="19" t="s">
        <v>7891</v>
      </c>
      <c r="AR708" s="19" t="s">
        <v>7891</v>
      </c>
      <c r="AS708" s="19" t="s">
        <v>7891</v>
      </c>
      <c r="AT708" s="19" t="s">
        <v>7891</v>
      </c>
      <c r="AU708" s="19" t="s">
        <v>7924</v>
      </c>
      <c r="AV708" s="19">
        <v>2020</v>
      </c>
      <c r="AW708" s="19">
        <v>6</v>
      </c>
      <c r="AX708" s="19">
        <v>6</v>
      </c>
      <c r="AY708" s="19" t="s">
        <v>7891</v>
      </c>
      <c r="AZ708" s="19" t="s">
        <v>7891</v>
      </c>
      <c r="BA708" s="19" t="s">
        <v>7891</v>
      </c>
      <c r="BB708" s="19" t="s">
        <v>7891</v>
      </c>
      <c r="BC708" s="19" t="s">
        <v>7891</v>
      </c>
      <c r="BD708" s="19" t="s">
        <v>7891</v>
      </c>
      <c r="BE708" s="19" t="s">
        <v>11725</v>
      </c>
      <c r="BF708" s="19" t="s">
        <v>7134</v>
      </c>
      <c r="BG708" s="19" t="s">
        <v>7891</v>
      </c>
      <c r="BH708" s="19" t="s">
        <v>7891</v>
      </c>
      <c r="BI708" s="19" t="s">
        <v>7891</v>
      </c>
      <c r="BJ708" s="19" t="s">
        <v>7891</v>
      </c>
      <c r="BK708" s="19" t="s">
        <v>7891</v>
      </c>
      <c r="BL708" s="19" t="s">
        <v>7891</v>
      </c>
      <c r="BM708" s="19" t="s">
        <v>7891</v>
      </c>
      <c r="BN708" s="19">
        <v>33335013</v>
      </c>
      <c r="BO708" s="19" t="s">
        <v>7891</v>
      </c>
      <c r="BP708" s="19" t="s">
        <v>7891</v>
      </c>
      <c r="BQ708" s="19" t="s">
        <v>7891</v>
      </c>
      <c r="BR708" s="19" t="s">
        <v>7891</v>
      </c>
      <c r="BS708" s="19" t="s">
        <v>11726</v>
      </c>
    </row>
    <row r="709" spans="1:71" s="19" customFormat="1" ht="13" x14ac:dyDescent="0.3">
      <c r="A709" s="19" t="s">
        <v>11798</v>
      </c>
      <c r="B709" s="19" t="s">
        <v>3856</v>
      </c>
      <c r="C709" s="19" t="s">
        <v>2244</v>
      </c>
      <c r="D709" s="21">
        <v>2021</v>
      </c>
      <c r="E709" s="19" t="s">
        <v>2243</v>
      </c>
      <c r="F709" s="19" t="s">
        <v>2245</v>
      </c>
      <c r="G709" s="19" t="s">
        <v>2249</v>
      </c>
      <c r="H709" s="19" t="str">
        <f>"0924977X"</f>
        <v>0924977X</v>
      </c>
      <c r="J709" s="19" t="str">
        <f>"20210601"</f>
        <v>20210601</v>
      </c>
      <c r="K709" s="19">
        <v>47</v>
      </c>
      <c r="M709" s="19">
        <v>48</v>
      </c>
      <c r="N709" s="19">
        <v>3</v>
      </c>
      <c r="O709" s="19" t="s">
        <v>2246</v>
      </c>
      <c r="P709" s="19" t="s">
        <v>2247</v>
      </c>
      <c r="Q709" s="19" t="s">
        <v>2124</v>
      </c>
      <c r="R709" s="19" t="s">
        <v>1495</v>
      </c>
      <c r="S709" s="19" t="s">
        <v>2248</v>
      </c>
      <c r="U709" s="19" t="s">
        <v>2249</v>
      </c>
      <c r="V709" s="19" t="s">
        <v>2250</v>
      </c>
    </row>
    <row r="710" spans="1:71" s="19" customFormat="1" ht="13" x14ac:dyDescent="0.3">
      <c r="A710" s="19" t="s">
        <v>11798</v>
      </c>
      <c r="B710" s="19" t="s">
        <v>11407</v>
      </c>
      <c r="C710" s="19" t="s">
        <v>11145</v>
      </c>
      <c r="D710" s="21" t="s">
        <v>7891</v>
      </c>
      <c r="E710" s="19" t="s">
        <v>11146</v>
      </c>
      <c r="F710" s="19" t="s">
        <v>11147</v>
      </c>
      <c r="G710" s="19" t="s">
        <v>11978</v>
      </c>
      <c r="V710" s="19" t="s">
        <v>7891</v>
      </c>
      <c r="W710" s="19" t="s">
        <v>11148</v>
      </c>
      <c r="X710" s="19" t="s">
        <v>7891</v>
      </c>
      <c r="Y710" s="19" t="s">
        <v>7891</v>
      </c>
      <c r="Z710" s="19" t="s">
        <v>7891</v>
      </c>
      <c r="AA710" s="19" t="s">
        <v>7891</v>
      </c>
      <c r="AB710" s="19" t="s">
        <v>7891</v>
      </c>
      <c r="AC710" s="19" t="s">
        <v>7891</v>
      </c>
      <c r="AD710" s="19" t="s">
        <v>7891</v>
      </c>
      <c r="AE710" s="19" t="s">
        <v>7891</v>
      </c>
      <c r="AF710" s="19" t="s">
        <v>7891</v>
      </c>
      <c r="AG710" s="19" t="s">
        <v>7891</v>
      </c>
      <c r="AH710" s="19" t="s">
        <v>7891</v>
      </c>
      <c r="AI710" s="19" t="s">
        <v>7891</v>
      </c>
      <c r="AJ710" s="19" t="s">
        <v>7891</v>
      </c>
      <c r="AK710" s="19" t="s">
        <v>7891</v>
      </c>
      <c r="AL710" s="19" t="s">
        <v>7891</v>
      </c>
      <c r="AM710" s="19" t="s">
        <v>7891</v>
      </c>
      <c r="AN710" s="19" t="s">
        <v>7891</v>
      </c>
      <c r="AO710" s="19" t="s">
        <v>7891</v>
      </c>
      <c r="AP710" s="19" t="s">
        <v>11149</v>
      </c>
      <c r="AQ710" s="19" t="s">
        <v>11150</v>
      </c>
      <c r="AR710" s="19" t="s">
        <v>7891</v>
      </c>
      <c r="AS710" s="19" t="s">
        <v>7891</v>
      </c>
      <c r="AT710" s="19" t="s">
        <v>7891</v>
      </c>
      <c r="AU710" s="19" t="s">
        <v>9082</v>
      </c>
      <c r="AV710" s="19">
        <v>2020</v>
      </c>
      <c r="AW710" s="19">
        <v>95</v>
      </c>
      <c r="AX710" s="19">
        <v>10</v>
      </c>
      <c r="AY710" s="19" t="s">
        <v>7891</v>
      </c>
      <c r="AZ710" s="19" t="s">
        <v>7891</v>
      </c>
      <c r="BA710" s="19" t="s">
        <v>7891</v>
      </c>
      <c r="BB710" s="19" t="s">
        <v>7891</v>
      </c>
      <c r="BC710" s="19">
        <v>2235</v>
      </c>
      <c r="BD710" s="19">
        <v>2243</v>
      </c>
      <c r="BE710" s="19" t="s">
        <v>7891</v>
      </c>
      <c r="BF710" s="19" t="s">
        <v>11151</v>
      </c>
      <c r="BG710" s="19" t="s">
        <v>7891</v>
      </c>
      <c r="BH710" s="19" t="s">
        <v>7891</v>
      </c>
      <c r="BI710" s="19" t="s">
        <v>7891</v>
      </c>
      <c r="BJ710" s="19" t="s">
        <v>7891</v>
      </c>
      <c r="BK710" s="19" t="s">
        <v>7891</v>
      </c>
      <c r="BL710" s="19" t="s">
        <v>7891</v>
      </c>
      <c r="BM710" s="19" t="s">
        <v>7891</v>
      </c>
      <c r="BN710" s="19">
        <v>32448588</v>
      </c>
      <c r="BO710" s="19" t="s">
        <v>7891</v>
      </c>
      <c r="BP710" s="19" t="s">
        <v>7891</v>
      </c>
      <c r="BQ710" s="19" t="s">
        <v>7891</v>
      </c>
      <c r="BR710" s="19" t="s">
        <v>7891</v>
      </c>
      <c r="BS710" s="19" t="s">
        <v>11152</v>
      </c>
    </row>
    <row r="711" spans="1:71" s="19" customFormat="1" ht="13" x14ac:dyDescent="0.3">
      <c r="A711" s="19" t="s">
        <v>11798</v>
      </c>
      <c r="B711" s="19" t="s">
        <v>3856</v>
      </c>
      <c r="C711" s="19" t="s">
        <v>2386</v>
      </c>
      <c r="D711" s="21">
        <v>2021</v>
      </c>
      <c r="E711" s="19" t="s">
        <v>2385</v>
      </c>
      <c r="F711" s="19" t="s">
        <v>2387</v>
      </c>
      <c r="G711" s="19" t="s">
        <v>2391</v>
      </c>
      <c r="H711" s="19" t="str">
        <f>"08891591"</f>
        <v>08891591</v>
      </c>
      <c r="J711" s="19" t="str">
        <f>"20210501"</f>
        <v>20210501</v>
      </c>
      <c r="K711" s="19">
        <v>94</v>
      </c>
      <c r="M711" s="19">
        <v>266</v>
      </c>
      <c r="N711" s="19">
        <v>8</v>
      </c>
      <c r="O711" s="19" t="s">
        <v>2388</v>
      </c>
      <c r="P711" s="19" t="s">
        <v>2389</v>
      </c>
      <c r="Q711" s="19" t="s">
        <v>2124</v>
      </c>
      <c r="R711" s="19" t="s">
        <v>1495</v>
      </c>
      <c r="S711" s="19" t="s">
        <v>2390</v>
      </c>
      <c r="U711" s="19" t="s">
        <v>2391</v>
      </c>
      <c r="V711" s="19" t="s">
        <v>2392</v>
      </c>
    </row>
    <row r="712" spans="1:71" s="19" customFormat="1" ht="13" x14ac:dyDescent="0.3">
      <c r="A712" s="19" t="s">
        <v>11798</v>
      </c>
      <c r="B712" s="19" t="s">
        <v>3856</v>
      </c>
      <c r="C712" s="19" t="s">
        <v>2650</v>
      </c>
      <c r="D712" s="21">
        <v>2021</v>
      </c>
      <c r="E712" s="19" t="s">
        <v>2649</v>
      </c>
      <c r="F712" s="19" t="s">
        <v>2651</v>
      </c>
      <c r="G712" s="19" t="s">
        <v>2655</v>
      </c>
      <c r="H712" s="19" t="str">
        <f>"14611457"</f>
        <v>14611457</v>
      </c>
      <c r="J712" s="19" t="str">
        <f>"20210501"</f>
        <v>20210501</v>
      </c>
      <c r="K712" s="19">
        <v>24</v>
      </c>
      <c r="L712" s="19">
        <v>5</v>
      </c>
      <c r="M712" s="19">
        <v>400</v>
      </c>
      <c r="N712" s="19">
        <v>9</v>
      </c>
      <c r="O712" s="19" t="s">
        <v>2652</v>
      </c>
      <c r="P712" s="19" t="s">
        <v>2653</v>
      </c>
      <c r="Q712" s="19" t="s">
        <v>2077</v>
      </c>
      <c r="R712" s="19" t="s">
        <v>1495</v>
      </c>
      <c r="S712" s="19" t="s">
        <v>2654</v>
      </c>
      <c r="U712" s="19" t="s">
        <v>2655</v>
      </c>
      <c r="V712" s="19" t="s">
        <v>2656</v>
      </c>
    </row>
    <row r="713" spans="1:71" s="19" customFormat="1" ht="13" x14ac:dyDescent="0.3">
      <c r="A713" s="19" t="s">
        <v>11798</v>
      </c>
      <c r="B713" s="19" t="s">
        <v>11404</v>
      </c>
      <c r="C713" s="19" t="s">
        <v>11024</v>
      </c>
      <c r="D713" s="21" t="s">
        <v>7891</v>
      </c>
      <c r="E713" s="19" t="s">
        <v>11025</v>
      </c>
      <c r="F713" s="19" t="s">
        <v>8885</v>
      </c>
      <c r="V713" s="19" t="s">
        <v>7891</v>
      </c>
      <c r="W713" s="19" t="s">
        <v>11026</v>
      </c>
      <c r="X713" s="19" t="s">
        <v>7891</v>
      </c>
      <c r="Y713" s="19" t="s">
        <v>7891</v>
      </c>
      <c r="Z713" s="19" t="s">
        <v>7891</v>
      </c>
      <c r="AA713" s="19" t="s">
        <v>7891</v>
      </c>
      <c r="AB713" s="19" t="s">
        <v>7891</v>
      </c>
      <c r="AC713" s="19" t="s">
        <v>7891</v>
      </c>
      <c r="AD713" s="19" t="s">
        <v>7891</v>
      </c>
      <c r="AE713" s="19" t="s">
        <v>7891</v>
      </c>
      <c r="AF713" s="19" t="s">
        <v>7891</v>
      </c>
      <c r="AG713" s="19" t="s">
        <v>7891</v>
      </c>
      <c r="AH713" s="19" t="s">
        <v>7891</v>
      </c>
      <c r="AI713" s="19" t="s">
        <v>7891</v>
      </c>
      <c r="AJ713" s="19" t="s">
        <v>7891</v>
      </c>
      <c r="AK713" s="19" t="s">
        <v>7891</v>
      </c>
      <c r="AL713" s="19" t="s">
        <v>7891</v>
      </c>
      <c r="AM713" s="19" t="s">
        <v>7891</v>
      </c>
      <c r="AN713" s="19" t="s">
        <v>7891</v>
      </c>
      <c r="AO713" s="19" t="s">
        <v>7891</v>
      </c>
      <c r="AP713" s="19" t="s">
        <v>8888</v>
      </c>
      <c r="AQ713" s="19" t="s">
        <v>8889</v>
      </c>
      <c r="AR713" s="19" t="s">
        <v>7891</v>
      </c>
      <c r="AS713" s="19" t="s">
        <v>7891</v>
      </c>
      <c r="AT713" s="19" t="s">
        <v>7891</v>
      </c>
      <c r="AU713" s="19" t="s">
        <v>8907</v>
      </c>
      <c r="AV713" s="19">
        <v>2020</v>
      </c>
      <c r="AW713" s="19">
        <v>130</v>
      </c>
      <c r="AX713" s="19" t="s">
        <v>7891</v>
      </c>
      <c r="AY713" s="19" t="s">
        <v>7891</v>
      </c>
      <c r="AZ713" s="19" t="s">
        <v>7891</v>
      </c>
      <c r="BA713" s="19" t="s">
        <v>7891</v>
      </c>
      <c r="BB713" s="19" t="s">
        <v>7891</v>
      </c>
      <c r="BC713" s="19">
        <v>362</v>
      </c>
      <c r="BD713" s="19">
        <v>371</v>
      </c>
      <c r="BE713" s="19" t="s">
        <v>7891</v>
      </c>
      <c r="BF713" s="19" t="s">
        <v>11027</v>
      </c>
      <c r="BG713" s="19" t="s">
        <v>7891</v>
      </c>
      <c r="BH713" s="19" t="s">
        <v>7891</v>
      </c>
      <c r="BI713" s="19" t="s">
        <v>7891</v>
      </c>
      <c r="BJ713" s="19" t="s">
        <v>7891</v>
      </c>
      <c r="BK713" s="19" t="s">
        <v>7891</v>
      </c>
      <c r="BL713" s="19" t="s">
        <v>7891</v>
      </c>
      <c r="BM713" s="19" t="s">
        <v>7891</v>
      </c>
      <c r="BN713" s="19">
        <v>32882578</v>
      </c>
      <c r="BO713" s="19" t="s">
        <v>7891</v>
      </c>
      <c r="BP713" s="19" t="s">
        <v>7891</v>
      </c>
      <c r="BQ713" s="19" t="s">
        <v>7891</v>
      </c>
      <c r="BR713" s="19" t="s">
        <v>7891</v>
      </c>
      <c r="BS713" s="19" t="s">
        <v>11028</v>
      </c>
    </row>
    <row r="714" spans="1:71" s="19" customFormat="1" ht="13" x14ac:dyDescent="0.3">
      <c r="A714" s="19" t="s">
        <v>11798</v>
      </c>
      <c r="B714" s="19" t="s">
        <v>3856</v>
      </c>
      <c r="C714" s="19" t="s">
        <v>2867</v>
      </c>
      <c r="D714" s="21">
        <v>2021</v>
      </c>
      <c r="E714" s="19" t="s">
        <v>2866</v>
      </c>
      <c r="G714" s="19" t="s">
        <v>2871</v>
      </c>
      <c r="I714" s="19" t="str">
        <f>"9781433836367; 9781433837302"</f>
        <v>9781433836367; 9781433837302</v>
      </c>
      <c r="J714" s="19" t="str">
        <f>"20210101"</f>
        <v>20210101</v>
      </c>
      <c r="N714" s="19">
        <v>338</v>
      </c>
      <c r="O714" s="19" t="s">
        <v>2868</v>
      </c>
      <c r="P714" s="19" t="s">
        <v>2869</v>
      </c>
      <c r="Q714" s="19" t="s">
        <v>441</v>
      </c>
      <c r="R714" s="19" t="s">
        <v>2304</v>
      </c>
      <c r="S714" s="19" t="s">
        <v>2870</v>
      </c>
      <c r="U714" s="19" t="s">
        <v>2871</v>
      </c>
      <c r="V714" s="19" t="s">
        <v>2872</v>
      </c>
    </row>
    <row r="715" spans="1:71" s="19" customFormat="1" ht="13" x14ac:dyDescent="0.3">
      <c r="A715" s="19" t="s">
        <v>11798</v>
      </c>
      <c r="B715" s="19" t="s">
        <v>1827</v>
      </c>
      <c r="C715" s="19" t="s">
        <v>930</v>
      </c>
      <c r="D715" s="20">
        <v>2022</v>
      </c>
      <c r="E715" s="19" t="s">
        <v>929</v>
      </c>
      <c r="F715" s="19" t="s">
        <v>931</v>
      </c>
      <c r="G715" s="19" t="s">
        <v>933</v>
      </c>
      <c r="H715" s="19" t="str">
        <f>"03768716"</f>
        <v>03768716</v>
      </c>
      <c r="J715" s="19" t="str">
        <f>"Feb2022"</f>
        <v>Feb2022</v>
      </c>
      <c r="K715" s="19">
        <v>231</v>
      </c>
      <c r="N715" s="19">
        <v>1</v>
      </c>
      <c r="O715" s="19">
        <v>154946164</v>
      </c>
      <c r="P715" s="19" t="s">
        <v>932</v>
      </c>
      <c r="Q715" s="19" t="s">
        <v>449</v>
      </c>
      <c r="R715" s="19" t="s">
        <v>467</v>
      </c>
      <c r="V715" s="19" t="s">
        <v>934</v>
      </c>
    </row>
    <row r="716" spans="1:71" s="19" customFormat="1" ht="13" x14ac:dyDescent="0.3">
      <c r="A716" s="19" t="s">
        <v>11798</v>
      </c>
      <c r="B716" s="19" t="s">
        <v>1827</v>
      </c>
      <c r="C716" s="19" t="s">
        <v>1693</v>
      </c>
      <c r="D716" s="20" t="str">
        <f>"2022"</f>
        <v>2022</v>
      </c>
      <c r="E716" s="19" t="s">
        <v>1692</v>
      </c>
      <c r="F716" s="19" t="s">
        <v>1694</v>
      </c>
      <c r="G716" s="19" t="s">
        <v>1697</v>
      </c>
      <c r="H716" s="19" t="str">
        <f>"07334648"</f>
        <v>07334648</v>
      </c>
      <c r="J716" s="19" t="str">
        <f>"Jan2022"</f>
        <v>Jan2022</v>
      </c>
      <c r="K716" s="19">
        <v>41</v>
      </c>
      <c r="L716" s="19">
        <v>1</v>
      </c>
      <c r="M716" s="19">
        <v>181</v>
      </c>
      <c r="N716" s="19">
        <v>6</v>
      </c>
      <c r="O716" s="19">
        <v>154067695</v>
      </c>
      <c r="P716" s="19" t="s">
        <v>1695</v>
      </c>
      <c r="Q716" s="19" t="s">
        <v>481</v>
      </c>
      <c r="R716" s="19" t="s">
        <v>442</v>
      </c>
      <c r="S716" s="19" t="s">
        <v>1696</v>
      </c>
      <c r="V716" s="19" t="s">
        <v>1698</v>
      </c>
    </row>
    <row r="717" spans="1:71" s="19" customFormat="1" ht="13" x14ac:dyDescent="0.3">
      <c r="A717" s="19" t="s">
        <v>11798</v>
      </c>
      <c r="B717" s="19" t="s">
        <v>11408</v>
      </c>
      <c r="C717" s="19" t="s">
        <v>10877</v>
      </c>
      <c r="D717" s="21" t="s">
        <v>7891</v>
      </c>
      <c r="E717" s="19" t="s">
        <v>10878</v>
      </c>
      <c r="F717" s="19" t="s">
        <v>10879</v>
      </c>
      <c r="G717" s="26" t="s">
        <v>12007</v>
      </c>
      <c r="V717" s="19" t="s">
        <v>7891</v>
      </c>
      <c r="W717" s="19" t="s">
        <v>10880</v>
      </c>
      <c r="X717" s="19" t="s">
        <v>7891</v>
      </c>
      <c r="Y717" s="19" t="s">
        <v>7891</v>
      </c>
      <c r="Z717" s="19" t="s">
        <v>7891</v>
      </c>
      <c r="AA717" s="19" t="s">
        <v>7891</v>
      </c>
      <c r="AB717" s="19" t="s">
        <v>10881</v>
      </c>
      <c r="AC717" s="19" t="s">
        <v>10882</v>
      </c>
      <c r="AD717" s="19" t="s">
        <v>7891</v>
      </c>
      <c r="AE717" s="19" t="s">
        <v>7891</v>
      </c>
      <c r="AF717" s="19" t="s">
        <v>7891</v>
      </c>
      <c r="AG717" s="19" t="s">
        <v>7891</v>
      </c>
      <c r="AH717" s="19" t="s">
        <v>7891</v>
      </c>
      <c r="AI717" s="19" t="s">
        <v>7891</v>
      </c>
      <c r="AJ717" s="19" t="s">
        <v>7891</v>
      </c>
      <c r="AK717" s="19" t="s">
        <v>7891</v>
      </c>
      <c r="AL717" s="19" t="s">
        <v>7891</v>
      </c>
      <c r="AM717" s="19" t="s">
        <v>7891</v>
      </c>
      <c r="AN717" s="19" t="s">
        <v>7891</v>
      </c>
      <c r="AO717" s="19" t="s">
        <v>7891</v>
      </c>
      <c r="AP717" s="19" t="s">
        <v>10883</v>
      </c>
      <c r="AQ717" s="19" t="s">
        <v>7891</v>
      </c>
      <c r="AR717" s="19" t="s">
        <v>7891</v>
      </c>
      <c r="AS717" s="19" t="s">
        <v>7891</v>
      </c>
      <c r="AT717" s="19" t="s">
        <v>7891</v>
      </c>
      <c r="AU717" s="19" t="s">
        <v>7924</v>
      </c>
      <c r="AV717" s="19">
        <v>2020</v>
      </c>
      <c r="AW717" s="19">
        <v>11</v>
      </c>
      <c r="AX717" s="19">
        <v>3</v>
      </c>
      <c r="AY717" s="19" t="s">
        <v>7891</v>
      </c>
      <c r="AZ717" s="19">
        <v>1</v>
      </c>
      <c r="BA717" s="19" t="s">
        <v>7891</v>
      </c>
      <c r="BB717" s="19" t="s">
        <v>7891</v>
      </c>
      <c r="BC717" s="19">
        <v>31</v>
      </c>
      <c r="BD717" s="19">
        <v>40</v>
      </c>
      <c r="BE717" s="19" t="s">
        <v>7891</v>
      </c>
      <c r="BF717" s="19" t="s">
        <v>10884</v>
      </c>
      <c r="BG717" s="19" t="s">
        <v>7891</v>
      </c>
      <c r="BH717" s="19" t="s">
        <v>7891</v>
      </c>
      <c r="BI717" s="19" t="s">
        <v>7891</v>
      </c>
      <c r="BJ717" s="19" t="s">
        <v>7891</v>
      </c>
      <c r="BK717" s="19" t="s">
        <v>7891</v>
      </c>
      <c r="BL717" s="19" t="s">
        <v>7891</v>
      </c>
      <c r="BM717" s="19" t="s">
        <v>7891</v>
      </c>
      <c r="BN717" s="19" t="s">
        <v>7891</v>
      </c>
      <c r="BO717" s="19" t="s">
        <v>7891</v>
      </c>
      <c r="BP717" s="19" t="s">
        <v>7891</v>
      </c>
      <c r="BQ717" s="19" t="s">
        <v>7891</v>
      </c>
      <c r="BR717" s="19" t="s">
        <v>7891</v>
      </c>
      <c r="BS717" s="19" t="s">
        <v>10885</v>
      </c>
    </row>
    <row r="718" spans="1:71" s="19" customFormat="1" ht="13" x14ac:dyDescent="0.3">
      <c r="A718" s="19" t="s">
        <v>11798</v>
      </c>
      <c r="B718" s="19" t="s">
        <v>7072</v>
      </c>
      <c r="C718" s="19" t="s">
        <v>5366</v>
      </c>
      <c r="D718" s="21">
        <v>2021</v>
      </c>
      <c r="E718" s="19" t="s">
        <v>5365</v>
      </c>
      <c r="F718" s="19" t="s">
        <v>5209</v>
      </c>
      <c r="G718" s="19" t="s">
        <v>12008</v>
      </c>
      <c r="H718" s="19" t="s">
        <v>5367</v>
      </c>
      <c r="I718" s="19" t="s">
        <v>5368</v>
      </c>
      <c r="L718" s="22">
        <v>44349</v>
      </c>
      <c r="M718" s="19" t="s">
        <v>5369</v>
      </c>
      <c r="O718" s="19" t="s">
        <v>5370</v>
      </c>
    </row>
    <row r="719" spans="1:71" s="19" customFormat="1" ht="13" x14ac:dyDescent="0.3">
      <c r="A719" s="19" t="s">
        <v>11798</v>
      </c>
      <c r="B719" s="19" t="s">
        <v>6816</v>
      </c>
      <c r="C719" s="19" t="s">
        <v>5424</v>
      </c>
      <c r="D719" s="21">
        <v>2021</v>
      </c>
      <c r="E719" s="19" t="s">
        <v>5423</v>
      </c>
      <c r="F719" s="19" t="s">
        <v>4600</v>
      </c>
      <c r="H719" s="19" t="s">
        <v>5425</v>
      </c>
      <c r="I719" s="19" t="s">
        <v>5368</v>
      </c>
      <c r="L719" s="22">
        <v>44361</v>
      </c>
      <c r="M719" s="19" t="s">
        <v>5426</v>
      </c>
      <c r="O719" s="19" t="s">
        <v>5427</v>
      </c>
    </row>
    <row r="720" spans="1:71" s="19" customFormat="1" ht="13" x14ac:dyDescent="0.3">
      <c r="A720" s="19" t="s">
        <v>11798</v>
      </c>
      <c r="B720" s="19" t="s">
        <v>11404</v>
      </c>
      <c r="C720" s="19" t="s">
        <v>11379</v>
      </c>
      <c r="D720" s="21" t="s">
        <v>7891</v>
      </c>
      <c r="E720" s="19" t="s">
        <v>11380</v>
      </c>
      <c r="F720" s="19" t="s">
        <v>11381</v>
      </c>
      <c r="G720" s="19" t="s">
        <v>12009</v>
      </c>
      <c r="V720" s="19" t="s">
        <v>7891</v>
      </c>
      <c r="W720" s="19" t="s">
        <v>11382</v>
      </c>
      <c r="X720" s="19" t="s">
        <v>7891</v>
      </c>
      <c r="Y720" s="19" t="s">
        <v>7891</v>
      </c>
      <c r="Z720" s="19" t="s">
        <v>7891</v>
      </c>
      <c r="AA720" s="19" t="s">
        <v>7891</v>
      </c>
      <c r="AB720" s="19" t="s">
        <v>11383</v>
      </c>
      <c r="AC720" s="19" t="s">
        <v>11384</v>
      </c>
      <c r="AD720" s="19" t="s">
        <v>7891</v>
      </c>
      <c r="AE720" s="19" t="s">
        <v>7891</v>
      </c>
      <c r="AF720" s="19" t="s">
        <v>7891</v>
      </c>
      <c r="AG720" s="19" t="s">
        <v>7891</v>
      </c>
      <c r="AH720" s="19" t="s">
        <v>7891</v>
      </c>
      <c r="AI720" s="19" t="s">
        <v>7891</v>
      </c>
      <c r="AJ720" s="19" t="s">
        <v>7891</v>
      </c>
      <c r="AK720" s="19" t="s">
        <v>7891</v>
      </c>
      <c r="AL720" s="19" t="s">
        <v>7891</v>
      </c>
      <c r="AM720" s="19" t="s">
        <v>7891</v>
      </c>
      <c r="AN720" s="19" t="s">
        <v>7891</v>
      </c>
      <c r="AO720" s="19" t="s">
        <v>7891</v>
      </c>
      <c r="AP720" s="19" t="s">
        <v>7891</v>
      </c>
      <c r="AQ720" s="19" t="s">
        <v>7891</v>
      </c>
      <c r="AR720" s="19" t="s">
        <v>11385</v>
      </c>
      <c r="AS720" s="19" t="s">
        <v>7891</v>
      </c>
      <c r="AT720" s="19" t="s">
        <v>7891</v>
      </c>
      <c r="AU720" s="19" t="s">
        <v>7891</v>
      </c>
      <c r="AV720" s="19">
        <v>2020</v>
      </c>
      <c r="AW720" s="19" t="s">
        <v>7891</v>
      </c>
      <c r="AX720" s="19" t="s">
        <v>7891</v>
      </c>
      <c r="AY720" s="19" t="s">
        <v>7891</v>
      </c>
      <c r="AZ720" s="19" t="s">
        <v>7891</v>
      </c>
      <c r="BA720" s="19" t="s">
        <v>7891</v>
      </c>
      <c r="BB720" s="19" t="s">
        <v>7891</v>
      </c>
      <c r="BC720" s="19">
        <v>590</v>
      </c>
      <c r="BD720" s="19">
        <v>595</v>
      </c>
      <c r="BE720" s="19" t="s">
        <v>7891</v>
      </c>
      <c r="BF720" s="19" t="s">
        <v>7891</v>
      </c>
      <c r="BG720" s="19" t="s">
        <v>7891</v>
      </c>
      <c r="BH720" s="19" t="s">
        <v>7891</v>
      </c>
      <c r="BI720" s="19" t="s">
        <v>7891</v>
      </c>
      <c r="BJ720" s="19" t="s">
        <v>7891</v>
      </c>
      <c r="BK720" s="19" t="s">
        <v>7891</v>
      </c>
      <c r="BL720" s="19" t="s">
        <v>7891</v>
      </c>
      <c r="BM720" s="19" t="s">
        <v>7891</v>
      </c>
      <c r="BN720" s="19" t="s">
        <v>7891</v>
      </c>
      <c r="BO720" s="19" t="s">
        <v>7891</v>
      </c>
      <c r="BP720" s="19" t="s">
        <v>7891</v>
      </c>
      <c r="BQ720" s="19" t="s">
        <v>7891</v>
      </c>
      <c r="BR720" s="19" t="s">
        <v>7891</v>
      </c>
      <c r="BS720" s="19" t="s">
        <v>11386</v>
      </c>
    </row>
    <row r="721" spans="1:71" s="19" customFormat="1" ht="13" x14ac:dyDescent="0.3">
      <c r="A721" s="19" t="s">
        <v>11798</v>
      </c>
      <c r="B721" s="19" t="s">
        <v>11404</v>
      </c>
      <c r="C721" s="19" t="s">
        <v>9744</v>
      </c>
      <c r="D721" s="21" t="s">
        <v>7891</v>
      </c>
      <c r="E721" s="19" t="s">
        <v>9745</v>
      </c>
      <c r="F721" s="19" t="s">
        <v>9746</v>
      </c>
      <c r="V721" s="19" t="s">
        <v>7891</v>
      </c>
      <c r="W721" s="19" t="s">
        <v>9747</v>
      </c>
      <c r="X721" s="19" t="s">
        <v>7891</v>
      </c>
      <c r="Y721" s="19" t="s">
        <v>7891</v>
      </c>
      <c r="Z721" s="19" t="s">
        <v>7891</v>
      </c>
      <c r="AA721" s="19" t="s">
        <v>7891</v>
      </c>
      <c r="AB721" s="19" t="s">
        <v>7891</v>
      </c>
      <c r="AC721" s="19" t="s">
        <v>7891</v>
      </c>
      <c r="AD721" s="19" t="s">
        <v>7891</v>
      </c>
      <c r="AE721" s="19" t="s">
        <v>7891</v>
      </c>
      <c r="AF721" s="19" t="s">
        <v>7891</v>
      </c>
      <c r="AG721" s="19" t="s">
        <v>7891</v>
      </c>
      <c r="AH721" s="19" t="s">
        <v>7891</v>
      </c>
      <c r="AI721" s="19" t="s">
        <v>7891</v>
      </c>
      <c r="AJ721" s="19" t="s">
        <v>7891</v>
      </c>
      <c r="AK721" s="19" t="s">
        <v>7891</v>
      </c>
      <c r="AL721" s="19" t="s">
        <v>7891</v>
      </c>
      <c r="AM721" s="19" t="s">
        <v>7891</v>
      </c>
      <c r="AN721" s="19" t="s">
        <v>7891</v>
      </c>
      <c r="AO721" s="19" t="s">
        <v>7891</v>
      </c>
      <c r="AP721" s="19" t="s">
        <v>9748</v>
      </c>
      <c r="AQ721" s="19" t="s">
        <v>9749</v>
      </c>
      <c r="AR721" s="19" t="s">
        <v>7891</v>
      </c>
      <c r="AS721" s="19" t="s">
        <v>7891</v>
      </c>
      <c r="AT721" s="19" t="s">
        <v>7891</v>
      </c>
      <c r="AU721" s="19" t="s">
        <v>7998</v>
      </c>
      <c r="AV721" s="19">
        <v>2021</v>
      </c>
      <c r="AW721" s="19">
        <v>23</v>
      </c>
      <c r="AX721" s="19" t="s">
        <v>7891</v>
      </c>
      <c r="AY721" s="19" t="s">
        <v>7891</v>
      </c>
      <c r="AZ721" s="19">
        <v>1</v>
      </c>
      <c r="BA721" s="19" t="s">
        <v>8545</v>
      </c>
      <c r="BB721" s="19" t="s">
        <v>7891</v>
      </c>
      <c r="BC721" s="19">
        <v>212</v>
      </c>
      <c r="BD721" s="19">
        <v>227</v>
      </c>
      <c r="BE721" s="19" t="s">
        <v>7891</v>
      </c>
      <c r="BF721" s="19" t="s">
        <v>9750</v>
      </c>
      <c r="BG721" s="19" t="s">
        <v>7891</v>
      </c>
      <c r="BH721" s="19" t="s">
        <v>7891</v>
      </c>
      <c r="BI721" s="19" t="s">
        <v>7891</v>
      </c>
      <c r="BJ721" s="19" t="s">
        <v>7891</v>
      </c>
      <c r="BK721" s="19" t="s">
        <v>7891</v>
      </c>
      <c r="BL721" s="19" t="s">
        <v>7891</v>
      </c>
      <c r="BM721" s="19" t="s">
        <v>7891</v>
      </c>
      <c r="BN721" s="19" t="s">
        <v>7891</v>
      </c>
      <c r="BO721" s="19" t="s">
        <v>7891</v>
      </c>
      <c r="BP721" s="19" t="s">
        <v>7891</v>
      </c>
      <c r="BQ721" s="19" t="s">
        <v>7891</v>
      </c>
      <c r="BR721" s="19" t="s">
        <v>7891</v>
      </c>
      <c r="BS721" s="19" t="s">
        <v>9751</v>
      </c>
    </row>
    <row r="722" spans="1:71" s="19" customFormat="1" ht="13" x14ac:dyDescent="0.3">
      <c r="A722" s="19" t="s">
        <v>11798</v>
      </c>
      <c r="B722" s="19" t="s">
        <v>1827</v>
      </c>
      <c r="C722" s="19" t="s">
        <v>576</v>
      </c>
      <c r="D722" s="20">
        <v>2021</v>
      </c>
      <c r="E722" s="19" t="s">
        <v>575</v>
      </c>
      <c r="F722" s="19" t="s">
        <v>577</v>
      </c>
      <c r="G722" s="19" t="s">
        <v>581</v>
      </c>
      <c r="H722" s="19" t="str">
        <f>"00195545"</f>
        <v>00195545</v>
      </c>
      <c r="J722" s="19" t="str">
        <f>"Sep/Oct2021"</f>
        <v>Sep/Oct2021</v>
      </c>
      <c r="K722" s="19">
        <v>63</v>
      </c>
      <c r="L722" s="19">
        <v>5</v>
      </c>
      <c r="M722" s="19">
        <v>483</v>
      </c>
      <c r="N722" s="19">
        <v>7</v>
      </c>
      <c r="O722" s="19">
        <v>152989860</v>
      </c>
      <c r="P722" s="19" t="s">
        <v>578</v>
      </c>
      <c r="Q722" s="19" t="s">
        <v>579</v>
      </c>
      <c r="R722" s="19" t="s">
        <v>442</v>
      </c>
      <c r="S722" s="19" t="s">
        <v>580</v>
      </c>
      <c r="V722" s="19" t="s">
        <v>582</v>
      </c>
    </row>
    <row r="723" spans="1:71" s="19" customFormat="1" ht="13" x14ac:dyDescent="0.3">
      <c r="A723" s="19" t="s">
        <v>11798</v>
      </c>
      <c r="B723" s="19" t="s">
        <v>11404</v>
      </c>
      <c r="C723" s="19" t="s">
        <v>8639</v>
      </c>
      <c r="D723" s="21" t="s">
        <v>7891</v>
      </c>
      <c r="E723" s="19" t="s">
        <v>8640</v>
      </c>
      <c r="F723" s="19" t="s">
        <v>8641</v>
      </c>
      <c r="V723" s="19" t="s">
        <v>7891</v>
      </c>
      <c r="W723" s="19" t="s">
        <v>8642</v>
      </c>
      <c r="X723" s="19" t="s">
        <v>7891</v>
      </c>
      <c r="Y723" s="19" t="s">
        <v>7891</v>
      </c>
      <c r="Z723" s="19" t="s">
        <v>7891</v>
      </c>
      <c r="AA723" s="19" t="s">
        <v>7891</v>
      </c>
      <c r="AB723" s="19" t="s">
        <v>7891</v>
      </c>
      <c r="AC723" s="19" t="s">
        <v>8643</v>
      </c>
      <c r="AD723" s="19" t="s">
        <v>7891</v>
      </c>
      <c r="AE723" s="19" t="s">
        <v>7891</v>
      </c>
      <c r="AF723" s="19" t="s">
        <v>7891</v>
      </c>
      <c r="AG723" s="19" t="s">
        <v>7891</v>
      </c>
      <c r="AH723" s="19" t="s">
        <v>7891</v>
      </c>
      <c r="AI723" s="19" t="s">
        <v>7891</v>
      </c>
      <c r="AJ723" s="19" t="s">
        <v>7891</v>
      </c>
      <c r="AK723" s="19" t="s">
        <v>7891</v>
      </c>
      <c r="AL723" s="19" t="s">
        <v>7891</v>
      </c>
      <c r="AM723" s="19" t="s">
        <v>7891</v>
      </c>
      <c r="AN723" s="19" t="s">
        <v>7891</v>
      </c>
      <c r="AO723" s="19" t="s">
        <v>7891</v>
      </c>
      <c r="AP723" s="19" t="s">
        <v>8644</v>
      </c>
      <c r="AQ723" s="19" t="s">
        <v>8645</v>
      </c>
      <c r="AR723" s="19" t="s">
        <v>7891</v>
      </c>
      <c r="AS723" s="19" t="s">
        <v>7891</v>
      </c>
      <c r="AT723" s="19" t="s">
        <v>7891</v>
      </c>
      <c r="AU723" s="19" t="s">
        <v>8646</v>
      </c>
      <c r="AV723" s="19">
        <v>2022</v>
      </c>
      <c r="AW723" s="19">
        <v>924</v>
      </c>
      <c r="AX723" s="19">
        <v>1</v>
      </c>
      <c r="AY723" s="19" t="s">
        <v>7891</v>
      </c>
      <c r="AZ723" s="19" t="s">
        <v>7891</v>
      </c>
      <c r="BA723" s="19" t="s">
        <v>7891</v>
      </c>
      <c r="BB723" s="19" t="s">
        <v>7891</v>
      </c>
      <c r="BC723" s="19" t="s">
        <v>7891</v>
      </c>
      <c r="BD723" s="19" t="s">
        <v>7891</v>
      </c>
      <c r="BE723" s="19">
        <v>27</v>
      </c>
      <c r="BF723" s="19" t="s">
        <v>8647</v>
      </c>
      <c r="BG723" s="19" t="s">
        <v>7891</v>
      </c>
      <c r="BH723" s="19" t="s">
        <v>7891</v>
      </c>
      <c r="BI723" s="19" t="s">
        <v>7891</v>
      </c>
      <c r="BJ723" s="19" t="s">
        <v>7891</v>
      </c>
      <c r="BK723" s="19" t="s">
        <v>7891</v>
      </c>
      <c r="BL723" s="19" t="s">
        <v>7891</v>
      </c>
      <c r="BM723" s="19" t="s">
        <v>7891</v>
      </c>
      <c r="BN723" s="19" t="s">
        <v>7891</v>
      </c>
      <c r="BO723" s="19" t="s">
        <v>7891</v>
      </c>
      <c r="BP723" s="19" t="s">
        <v>7891</v>
      </c>
      <c r="BQ723" s="19" t="s">
        <v>7891</v>
      </c>
      <c r="BR723" s="19" t="s">
        <v>7891</v>
      </c>
      <c r="BS723" s="19" t="s">
        <v>8648</v>
      </c>
    </row>
    <row r="724" spans="1:71" s="19" customFormat="1" ht="13" x14ac:dyDescent="0.3">
      <c r="A724" s="19" t="s">
        <v>11798</v>
      </c>
      <c r="B724" s="19" t="s">
        <v>7738</v>
      </c>
      <c r="C724" s="19" t="s">
        <v>7545</v>
      </c>
      <c r="D724" s="21">
        <v>2022</v>
      </c>
      <c r="E724" s="19" t="s">
        <v>7043</v>
      </c>
      <c r="F724" s="19" t="s">
        <v>7546</v>
      </c>
      <c r="O724" s="19" t="s">
        <v>7048</v>
      </c>
      <c r="P724" s="19" t="s">
        <v>7547</v>
      </c>
      <c r="Q724" s="19" t="s">
        <v>467</v>
      </c>
      <c r="R724" s="19" t="s">
        <v>7232</v>
      </c>
      <c r="T724" s="19" t="s">
        <v>7219</v>
      </c>
      <c r="U724" s="19" t="s">
        <v>7548</v>
      </c>
    </row>
    <row r="725" spans="1:71" s="19" customFormat="1" ht="13" x14ac:dyDescent="0.3">
      <c r="A725" s="19" t="s">
        <v>11798</v>
      </c>
      <c r="B725" s="19" t="s">
        <v>4015</v>
      </c>
      <c r="C725" s="19" t="s">
        <v>3609</v>
      </c>
      <c r="D725" s="21">
        <v>2021</v>
      </c>
      <c r="E725" s="19" t="s">
        <v>3608</v>
      </c>
      <c r="F725" s="19" t="s">
        <v>3610</v>
      </c>
      <c r="G725" s="19" t="s">
        <v>3614</v>
      </c>
      <c r="H725" s="19" t="str">
        <f>"20457960"</f>
        <v>20457960</v>
      </c>
      <c r="J725" s="19" t="str">
        <f>"20210101"</f>
        <v>20210101</v>
      </c>
      <c r="K725" s="19">
        <v>30</v>
      </c>
      <c r="O725" s="19" t="s">
        <v>3611</v>
      </c>
      <c r="P725" s="19" t="s">
        <v>3612</v>
      </c>
      <c r="Q725" s="19" t="s">
        <v>466</v>
      </c>
      <c r="R725" s="19" t="s">
        <v>1495</v>
      </c>
      <c r="S725" s="19" t="s">
        <v>3613</v>
      </c>
      <c r="U725" s="19" t="s">
        <v>3614</v>
      </c>
      <c r="V725" s="19" t="s">
        <v>3615</v>
      </c>
    </row>
    <row r="726" spans="1:71" s="19" customFormat="1" ht="13" x14ac:dyDescent="0.3">
      <c r="A726" s="19" t="s">
        <v>11798</v>
      </c>
      <c r="B726" s="19" t="s">
        <v>11404</v>
      </c>
      <c r="C726" s="19" t="s">
        <v>10184</v>
      </c>
      <c r="D726" s="21" t="s">
        <v>7891</v>
      </c>
      <c r="E726" s="19" t="s">
        <v>10185</v>
      </c>
      <c r="F726" s="19" t="s">
        <v>10186</v>
      </c>
      <c r="G726" s="19" t="s">
        <v>11977</v>
      </c>
      <c r="V726" s="19" t="s">
        <v>7891</v>
      </c>
      <c r="W726" s="19" t="s">
        <v>10187</v>
      </c>
      <c r="X726" s="19" t="s">
        <v>7891</v>
      </c>
      <c r="Y726" s="19" t="s">
        <v>7891</v>
      </c>
      <c r="Z726" s="19" t="s">
        <v>7891</v>
      </c>
      <c r="AA726" s="19" t="s">
        <v>7891</v>
      </c>
      <c r="AB726" s="19" t="s">
        <v>7891</v>
      </c>
      <c r="AC726" s="19" t="s">
        <v>10188</v>
      </c>
      <c r="AD726" s="19" t="s">
        <v>7891</v>
      </c>
      <c r="AE726" s="19" t="s">
        <v>7891</v>
      </c>
      <c r="AF726" s="19" t="s">
        <v>7891</v>
      </c>
      <c r="AG726" s="19" t="s">
        <v>7891</v>
      </c>
      <c r="AH726" s="19" t="s">
        <v>7891</v>
      </c>
      <c r="AI726" s="19" t="s">
        <v>7891</v>
      </c>
      <c r="AJ726" s="19" t="s">
        <v>7891</v>
      </c>
      <c r="AK726" s="19" t="s">
        <v>7891</v>
      </c>
      <c r="AL726" s="19" t="s">
        <v>7891</v>
      </c>
      <c r="AM726" s="19" t="s">
        <v>7891</v>
      </c>
      <c r="AN726" s="19" t="s">
        <v>7891</v>
      </c>
      <c r="AO726" s="19" t="s">
        <v>7891</v>
      </c>
      <c r="AP726" s="19" t="s">
        <v>10189</v>
      </c>
      <c r="AQ726" s="19" t="s">
        <v>10190</v>
      </c>
      <c r="AR726" s="19" t="s">
        <v>7891</v>
      </c>
      <c r="AS726" s="19" t="s">
        <v>7891</v>
      </c>
      <c r="AT726" s="19" t="s">
        <v>7891</v>
      </c>
      <c r="AU726" s="19" t="s">
        <v>8317</v>
      </c>
      <c r="AV726" s="19">
        <v>2021</v>
      </c>
      <c r="AW726" s="19">
        <v>3</v>
      </c>
      <c r="AX726" s="19">
        <v>1</v>
      </c>
      <c r="AY726" s="19" t="s">
        <v>7891</v>
      </c>
      <c r="AZ726" s="19" t="s">
        <v>7891</v>
      </c>
      <c r="BA726" s="19" t="s">
        <v>8545</v>
      </c>
      <c r="BB726" s="19" t="s">
        <v>7891</v>
      </c>
      <c r="BC726" s="19">
        <v>52</v>
      </c>
      <c r="BD726" s="19">
        <v>60</v>
      </c>
      <c r="BE726" s="19" t="s">
        <v>7891</v>
      </c>
      <c r="BF726" s="19" t="s">
        <v>10191</v>
      </c>
      <c r="BG726" s="19" t="s">
        <v>7891</v>
      </c>
      <c r="BH726" s="19" t="s">
        <v>7891</v>
      </c>
      <c r="BI726" s="19" t="s">
        <v>7891</v>
      </c>
      <c r="BJ726" s="19" t="s">
        <v>7891</v>
      </c>
      <c r="BK726" s="19" t="s">
        <v>7891</v>
      </c>
      <c r="BL726" s="19" t="s">
        <v>7891</v>
      </c>
      <c r="BM726" s="19" t="s">
        <v>7891</v>
      </c>
      <c r="BN726" s="19" t="s">
        <v>7891</v>
      </c>
      <c r="BO726" s="19" t="s">
        <v>7891</v>
      </c>
      <c r="BP726" s="19" t="s">
        <v>7891</v>
      </c>
      <c r="BQ726" s="19" t="s">
        <v>7891</v>
      </c>
      <c r="BR726" s="19" t="s">
        <v>7891</v>
      </c>
      <c r="BS726" s="19" t="s">
        <v>10192</v>
      </c>
    </row>
    <row r="727" spans="1:71" s="19" customFormat="1" ht="13" x14ac:dyDescent="0.3">
      <c r="A727" s="19" t="s">
        <v>11798</v>
      </c>
      <c r="B727" s="19" t="s">
        <v>1827</v>
      </c>
      <c r="C727" s="19" t="s">
        <v>1250</v>
      </c>
      <c r="D727" s="20" t="str">
        <f>"2021"</f>
        <v>2021</v>
      </c>
      <c r="E727" s="19" t="s">
        <v>1249</v>
      </c>
      <c r="F727" s="19" t="s">
        <v>1251</v>
      </c>
      <c r="G727" s="19" t="s">
        <v>1253</v>
      </c>
      <c r="H727" s="19" t="str">
        <f>"10928529"</f>
        <v>10928529</v>
      </c>
      <c r="J727" s="19" t="str">
        <f>"Apr2021"</f>
        <v>Apr2021</v>
      </c>
      <c r="K727" s="19">
        <v>26</v>
      </c>
      <c r="L727" s="19">
        <v>2</v>
      </c>
      <c r="M727" s="19">
        <v>175</v>
      </c>
      <c r="N727" s="19">
        <v>1</v>
      </c>
      <c r="O727" s="19">
        <v>151420385</v>
      </c>
      <c r="P727" s="19" t="s">
        <v>1252</v>
      </c>
      <c r="Q727" s="19" t="s">
        <v>466</v>
      </c>
      <c r="R727" s="19" t="s">
        <v>498</v>
      </c>
      <c r="V727" s="19" t="s">
        <v>1254</v>
      </c>
    </row>
    <row r="728" spans="1:71" s="19" customFormat="1" ht="13" x14ac:dyDescent="0.3">
      <c r="A728" s="19" t="s">
        <v>11798</v>
      </c>
      <c r="B728" s="19" t="s">
        <v>1922</v>
      </c>
      <c r="C728" s="19" t="s">
        <v>1895</v>
      </c>
      <c r="D728" s="20" t="str">
        <f>"2022"</f>
        <v>2022</v>
      </c>
      <c r="E728" s="19" t="s">
        <v>1894</v>
      </c>
      <c r="F728" s="19" t="s">
        <v>1896</v>
      </c>
      <c r="G728" s="19" t="s">
        <v>1900</v>
      </c>
      <c r="H728" s="19" t="str">
        <f>"00034819"</f>
        <v>00034819</v>
      </c>
      <c r="J728" s="19" t="str">
        <f>"May2022"</f>
        <v>May2022</v>
      </c>
      <c r="K728" s="19">
        <v>175</v>
      </c>
      <c r="L728" s="19">
        <v>5</v>
      </c>
      <c r="M728" s="19">
        <v>720</v>
      </c>
      <c r="N728" s="19">
        <v>12</v>
      </c>
      <c r="O728" s="19">
        <v>156918716</v>
      </c>
      <c r="P728" s="19" t="s">
        <v>1897</v>
      </c>
      <c r="Q728" s="19" t="s">
        <v>1898</v>
      </c>
      <c r="R728" s="19" t="s">
        <v>1495</v>
      </c>
      <c r="S728" s="19" t="s">
        <v>1899</v>
      </c>
      <c r="V728" s="19" t="s">
        <v>1901</v>
      </c>
    </row>
    <row r="729" spans="1:71" s="19" customFormat="1" ht="13" x14ac:dyDescent="0.3">
      <c r="A729" s="19" t="s">
        <v>11798</v>
      </c>
      <c r="B729" s="19" t="s">
        <v>4015</v>
      </c>
      <c r="C729" s="19" t="s">
        <v>2314</v>
      </c>
      <c r="D729" s="21">
        <v>2021</v>
      </c>
      <c r="E729" s="19" t="s">
        <v>2313</v>
      </c>
      <c r="F729" s="19" t="s">
        <v>2034</v>
      </c>
      <c r="G729" s="19" t="s">
        <v>2317</v>
      </c>
      <c r="H729" s="19" t="str">
        <f>"04194217"</f>
        <v>04194217</v>
      </c>
      <c r="I729" s="19" t="str">
        <f>"9798744450427"</f>
        <v>9798744450427</v>
      </c>
      <c r="J729" s="19" t="str">
        <f>"20220101"</f>
        <v>20220101</v>
      </c>
      <c r="K729" s="19">
        <v>83</v>
      </c>
      <c r="L729" s="19" t="s">
        <v>2183</v>
      </c>
      <c r="O729" s="19" t="s">
        <v>2315</v>
      </c>
      <c r="Q729" s="19" t="s">
        <v>2037</v>
      </c>
      <c r="R729" s="19" t="s">
        <v>2038</v>
      </c>
      <c r="S729" s="19" t="s">
        <v>2316</v>
      </c>
      <c r="U729" s="19" t="s">
        <v>2317</v>
      </c>
      <c r="V729" s="19" t="s">
        <v>2318</v>
      </c>
    </row>
    <row r="730" spans="1:71" s="19" customFormat="1" ht="13" x14ac:dyDescent="0.3">
      <c r="A730" s="19" t="s">
        <v>11798</v>
      </c>
      <c r="B730" s="19" t="s">
        <v>1827</v>
      </c>
      <c r="C730" s="19" t="s">
        <v>1200</v>
      </c>
      <c r="D730" s="20">
        <v>2021</v>
      </c>
      <c r="E730" s="19" t="s">
        <v>1199</v>
      </c>
      <c r="F730" s="19" t="s">
        <v>1201</v>
      </c>
      <c r="G730" s="19" t="s">
        <v>1204</v>
      </c>
      <c r="H730" s="19" t="str">
        <f>"14726963"</f>
        <v>14726963</v>
      </c>
      <c r="J730" s="19" t="str">
        <f>"11/4/2021"</f>
        <v>11/4/2021</v>
      </c>
      <c r="K730" s="19">
        <v>21</v>
      </c>
      <c r="L730" s="19">
        <v>1</v>
      </c>
      <c r="M730" s="19">
        <v>1</v>
      </c>
      <c r="N730" s="19">
        <v>16</v>
      </c>
      <c r="O730" s="19">
        <v>153411898</v>
      </c>
      <c r="P730" s="19" t="s">
        <v>1202</v>
      </c>
      <c r="Q730" s="19" t="s">
        <v>557</v>
      </c>
      <c r="R730" s="19" t="s">
        <v>498</v>
      </c>
      <c r="S730" s="19" t="s">
        <v>1203</v>
      </c>
      <c r="V730" s="19" t="s">
        <v>1205</v>
      </c>
    </row>
    <row r="731" spans="1:71" s="19" customFormat="1" ht="13" x14ac:dyDescent="0.3">
      <c r="A731" s="19" t="s">
        <v>11798</v>
      </c>
      <c r="B731" s="19" t="s">
        <v>1827</v>
      </c>
      <c r="C731" s="19" t="s">
        <v>968</v>
      </c>
      <c r="D731" s="20" t="str">
        <f>"2021"</f>
        <v>2021</v>
      </c>
      <c r="E731" s="19" t="s">
        <v>967</v>
      </c>
      <c r="F731" s="19" t="s">
        <v>969</v>
      </c>
      <c r="G731" s="19" t="s">
        <v>971</v>
      </c>
      <c r="H731" s="19" t="str">
        <f>"10398562"</f>
        <v>10398562</v>
      </c>
      <c r="J731" s="19" t="str">
        <f>"Apr2021"</f>
        <v>Apr2021</v>
      </c>
      <c r="K731" s="19">
        <v>29</v>
      </c>
      <c r="L731" s="19">
        <v>2</v>
      </c>
      <c r="M731" s="19">
        <v>243</v>
      </c>
      <c r="N731" s="19">
        <v>1</v>
      </c>
      <c r="O731" s="19">
        <v>149729630</v>
      </c>
      <c r="P731" s="19" t="s">
        <v>970</v>
      </c>
      <c r="Q731" s="19" t="s">
        <v>481</v>
      </c>
      <c r="R731" s="19" t="s">
        <v>498</v>
      </c>
      <c r="V731" s="19" t="s">
        <v>972</v>
      </c>
    </row>
    <row r="732" spans="1:71" s="19" customFormat="1" ht="13" x14ac:dyDescent="0.3">
      <c r="A732" s="19" t="s">
        <v>11798</v>
      </c>
      <c r="B732" s="19" t="s">
        <v>1970</v>
      </c>
      <c r="C732" s="19" t="s">
        <v>1938</v>
      </c>
      <c r="D732" s="20">
        <v>2021</v>
      </c>
      <c r="E732" s="19" t="s">
        <v>1937</v>
      </c>
      <c r="F732" s="19" t="s">
        <v>495</v>
      </c>
      <c r="G732" s="19" t="s">
        <v>1941</v>
      </c>
      <c r="H732" s="19" t="str">
        <f>"01492195"</f>
        <v>01492195</v>
      </c>
      <c r="J732" s="19" t="str">
        <f>"12/3/2021"</f>
        <v>12/3/2021</v>
      </c>
      <c r="K732" s="19">
        <v>70</v>
      </c>
      <c r="L732" s="19">
        <v>48</v>
      </c>
      <c r="M732" s="19">
        <v>1664</v>
      </c>
      <c r="N732" s="19">
        <v>5</v>
      </c>
      <c r="O732" s="19">
        <v>153923342</v>
      </c>
      <c r="P732" s="19" t="s">
        <v>1939</v>
      </c>
      <c r="Q732" s="19" t="s">
        <v>497</v>
      </c>
      <c r="R732" s="19" t="s">
        <v>498</v>
      </c>
      <c r="S732" s="19" t="s">
        <v>1940</v>
      </c>
      <c r="V732" s="19" t="s">
        <v>1942</v>
      </c>
    </row>
    <row r="733" spans="1:71" s="19" customFormat="1" ht="13" x14ac:dyDescent="0.3">
      <c r="A733" s="19" t="s">
        <v>11798</v>
      </c>
      <c r="B733" s="19" t="s">
        <v>11404</v>
      </c>
      <c r="C733" s="19" t="s">
        <v>8441</v>
      </c>
      <c r="D733" s="21" t="s">
        <v>7891</v>
      </c>
      <c r="E733" s="19" t="s">
        <v>8442</v>
      </c>
      <c r="F733" s="19" t="s">
        <v>8443</v>
      </c>
      <c r="G733" s="26" t="s">
        <v>11976</v>
      </c>
      <c r="V733" s="19" t="s">
        <v>7891</v>
      </c>
      <c r="W733" s="19" t="s">
        <v>8444</v>
      </c>
      <c r="X733" s="19" t="s">
        <v>7891</v>
      </c>
      <c r="Y733" s="19" t="s">
        <v>7891</v>
      </c>
      <c r="Z733" s="19" t="s">
        <v>7891</v>
      </c>
      <c r="AA733" s="19" t="s">
        <v>7891</v>
      </c>
      <c r="AB733" s="19" t="s">
        <v>7891</v>
      </c>
      <c r="AC733" s="19" t="s">
        <v>7891</v>
      </c>
      <c r="AD733" s="19" t="s">
        <v>7891</v>
      </c>
      <c r="AE733" s="19" t="s">
        <v>7891</v>
      </c>
      <c r="AF733" s="19" t="s">
        <v>7891</v>
      </c>
      <c r="AG733" s="19" t="s">
        <v>7891</v>
      </c>
      <c r="AH733" s="19" t="s">
        <v>7891</v>
      </c>
      <c r="AI733" s="19" t="s">
        <v>7891</v>
      </c>
      <c r="AJ733" s="19" t="s">
        <v>7891</v>
      </c>
      <c r="AK733" s="19" t="s">
        <v>7891</v>
      </c>
      <c r="AL733" s="19" t="s">
        <v>7891</v>
      </c>
      <c r="AM733" s="19" t="s">
        <v>7891</v>
      </c>
      <c r="AN733" s="19" t="s">
        <v>7891</v>
      </c>
      <c r="AO733" s="19" t="s">
        <v>7891</v>
      </c>
      <c r="AP733" s="19" t="s">
        <v>8445</v>
      </c>
      <c r="AQ733" s="19" t="s">
        <v>7891</v>
      </c>
      <c r="AR733" s="19" t="s">
        <v>7891</v>
      </c>
      <c r="AS733" s="19" t="s">
        <v>7891</v>
      </c>
      <c r="AT733" s="19" t="s">
        <v>7891</v>
      </c>
      <c r="AU733" s="19" t="s">
        <v>8439</v>
      </c>
      <c r="AV733" s="19">
        <v>2022</v>
      </c>
      <c r="AW733" s="19">
        <v>70</v>
      </c>
      <c r="AX733" s="19" t="s">
        <v>7891</v>
      </c>
      <c r="AY733" s="19" t="s">
        <v>7891</v>
      </c>
      <c r="AZ733" s="19" t="s">
        <v>7891</v>
      </c>
      <c r="BA733" s="19" t="s">
        <v>7891</v>
      </c>
      <c r="BB733" s="19" t="s">
        <v>7891</v>
      </c>
      <c r="BC733" s="19" t="s">
        <v>7891</v>
      </c>
      <c r="BD733" s="19" t="s">
        <v>7891</v>
      </c>
      <c r="BE733" s="19">
        <v>102767</v>
      </c>
      <c r="BF733" s="19" t="s">
        <v>8446</v>
      </c>
      <c r="BG733" s="19" t="s">
        <v>7891</v>
      </c>
      <c r="BH733" s="19" t="s">
        <v>7891</v>
      </c>
      <c r="BI733" s="19" t="s">
        <v>7891</v>
      </c>
      <c r="BJ733" s="19" t="s">
        <v>7891</v>
      </c>
      <c r="BK733" s="19" t="s">
        <v>7891</v>
      </c>
      <c r="BL733" s="19" t="s">
        <v>7891</v>
      </c>
      <c r="BM733" s="19" t="s">
        <v>7891</v>
      </c>
      <c r="BN733" s="19" t="s">
        <v>7891</v>
      </c>
      <c r="BO733" s="19" t="s">
        <v>7891</v>
      </c>
      <c r="BP733" s="19" t="s">
        <v>7891</v>
      </c>
      <c r="BQ733" s="19" t="s">
        <v>7891</v>
      </c>
      <c r="BR733" s="19" t="s">
        <v>7891</v>
      </c>
      <c r="BS733" s="19" t="s">
        <v>8447</v>
      </c>
    </row>
    <row r="734" spans="1:71" s="19" customFormat="1" ht="13" x14ac:dyDescent="0.3">
      <c r="A734" s="19" t="s">
        <v>11798</v>
      </c>
      <c r="B734" s="19" t="s">
        <v>3856</v>
      </c>
      <c r="C734" s="19" t="s">
        <v>3030</v>
      </c>
      <c r="D734" s="21">
        <v>2021</v>
      </c>
      <c r="E734" s="19" t="s">
        <v>3029</v>
      </c>
      <c r="F734" s="19" t="s">
        <v>2740</v>
      </c>
      <c r="G734" s="19" t="s">
        <v>3034</v>
      </c>
      <c r="H734" s="19" t="str">
        <f>"00034487"</f>
        <v>00034487</v>
      </c>
      <c r="J734" s="19" t="str">
        <f>"20210101"</f>
        <v>20210101</v>
      </c>
      <c r="K734" s="19">
        <v>179</v>
      </c>
      <c r="L734" s="19">
        <v>1</v>
      </c>
      <c r="M734" s="19">
        <v>27</v>
      </c>
      <c r="N734" s="19">
        <v>6</v>
      </c>
      <c r="O734" s="19" t="s">
        <v>3031</v>
      </c>
      <c r="P734" s="19" t="s">
        <v>3032</v>
      </c>
      <c r="Q734" s="19" t="s">
        <v>2743</v>
      </c>
      <c r="R734" s="19" t="s">
        <v>1495</v>
      </c>
      <c r="S734" s="19" t="s">
        <v>3033</v>
      </c>
      <c r="U734" s="19" t="s">
        <v>3034</v>
      </c>
      <c r="V734" s="19" t="s">
        <v>3035</v>
      </c>
    </row>
    <row r="735" spans="1:71" s="19" customFormat="1" ht="13" x14ac:dyDescent="0.3">
      <c r="A735" s="19" t="s">
        <v>11798</v>
      </c>
      <c r="B735" s="19" t="s">
        <v>3856</v>
      </c>
      <c r="C735" s="19" t="s">
        <v>3309</v>
      </c>
      <c r="D735" s="21">
        <v>2021</v>
      </c>
      <c r="E735" s="19" t="s">
        <v>3308</v>
      </c>
      <c r="F735" s="19" t="s">
        <v>2915</v>
      </c>
      <c r="G735" s="19" t="s">
        <v>3313</v>
      </c>
      <c r="H735" s="19" t="str">
        <f>"01452134"</f>
        <v>01452134</v>
      </c>
      <c r="J735" s="19" t="str">
        <f>"20210501"</f>
        <v>20210501</v>
      </c>
      <c r="K735" s="19">
        <v>115</v>
      </c>
      <c r="O735" s="19" t="s">
        <v>3310</v>
      </c>
      <c r="P735" s="19" t="s">
        <v>3311</v>
      </c>
      <c r="Q735" s="19" t="s">
        <v>2124</v>
      </c>
      <c r="R735" s="19" t="s">
        <v>1495</v>
      </c>
      <c r="S735" s="19" t="s">
        <v>3312</v>
      </c>
      <c r="U735" s="19" t="s">
        <v>3313</v>
      </c>
      <c r="V735" s="19" t="s">
        <v>3314</v>
      </c>
    </row>
    <row r="736" spans="1:71" s="19" customFormat="1" ht="13" x14ac:dyDescent="0.3">
      <c r="A736" s="19" t="s">
        <v>11798</v>
      </c>
      <c r="B736" s="19" t="s">
        <v>11404</v>
      </c>
      <c r="C736" s="19" t="s">
        <v>9394</v>
      </c>
      <c r="D736" s="21" t="s">
        <v>7891</v>
      </c>
      <c r="E736" s="19" t="s">
        <v>9395</v>
      </c>
      <c r="F736" s="19" t="s">
        <v>9396</v>
      </c>
      <c r="V736" s="19" t="s">
        <v>7891</v>
      </c>
      <c r="W736" s="19" t="s">
        <v>9397</v>
      </c>
      <c r="X736" s="19" t="s">
        <v>7891</v>
      </c>
      <c r="Y736" s="19" t="s">
        <v>7891</v>
      </c>
      <c r="Z736" s="19" t="s">
        <v>7891</v>
      </c>
      <c r="AA736" s="19" t="s">
        <v>7891</v>
      </c>
      <c r="AB736" s="19" t="s">
        <v>7891</v>
      </c>
      <c r="AC736" s="19" t="s">
        <v>9398</v>
      </c>
      <c r="AD736" s="19" t="s">
        <v>7891</v>
      </c>
      <c r="AE736" s="19" t="s">
        <v>7891</v>
      </c>
      <c r="AF736" s="19" t="s">
        <v>7891</v>
      </c>
      <c r="AG736" s="19" t="s">
        <v>7891</v>
      </c>
      <c r="AH736" s="19" t="s">
        <v>7891</v>
      </c>
      <c r="AI736" s="19" t="s">
        <v>7891</v>
      </c>
      <c r="AJ736" s="19" t="s">
        <v>7891</v>
      </c>
      <c r="AK736" s="19" t="s">
        <v>7891</v>
      </c>
      <c r="AL736" s="19" t="s">
        <v>7891</v>
      </c>
      <c r="AM736" s="19" t="s">
        <v>7891</v>
      </c>
      <c r="AN736" s="19" t="s">
        <v>7891</v>
      </c>
      <c r="AO736" s="19" t="s">
        <v>7891</v>
      </c>
      <c r="AP736" s="19" t="s">
        <v>9399</v>
      </c>
      <c r="AQ736" s="19" t="s">
        <v>9400</v>
      </c>
      <c r="AR736" s="19" t="s">
        <v>7891</v>
      </c>
      <c r="AS736" s="19" t="s">
        <v>7891</v>
      </c>
      <c r="AT736" s="19" t="s">
        <v>7891</v>
      </c>
      <c r="AU736" s="19" t="s">
        <v>7895</v>
      </c>
      <c r="AV736" s="19">
        <v>2021</v>
      </c>
      <c r="AW736" s="19">
        <v>38</v>
      </c>
      <c r="AX736" s="19">
        <v>4</v>
      </c>
      <c r="AY736" s="19" t="s">
        <v>7891</v>
      </c>
      <c r="AZ736" s="19" t="s">
        <v>7891</v>
      </c>
      <c r="BA736" s="19" t="s">
        <v>7891</v>
      </c>
      <c r="BB736" s="19" t="s">
        <v>7891</v>
      </c>
      <c r="BC736" s="19">
        <v>381</v>
      </c>
      <c r="BD736" s="19">
        <v>386</v>
      </c>
      <c r="BE736" s="19" t="s">
        <v>7891</v>
      </c>
      <c r="BF736" s="19" t="s">
        <v>9401</v>
      </c>
      <c r="BG736" s="19" t="s">
        <v>7891</v>
      </c>
      <c r="BH736" s="19" t="s">
        <v>7891</v>
      </c>
      <c r="BI736" s="19" t="s">
        <v>7891</v>
      </c>
      <c r="BJ736" s="19" t="s">
        <v>7891</v>
      </c>
      <c r="BK736" s="19" t="s">
        <v>7891</v>
      </c>
      <c r="BL736" s="19" t="s">
        <v>7891</v>
      </c>
      <c r="BM736" s="19" t="s">
        <v>7891</v>
      </c>
      <c r="BN736" s="19">
        <v>33367908</v>
      </c>
      <c r="BO736" s="19" t="s">
        <v>7891</v>
      </c>
      <c r="BP736" s="19" t="s">
        <v>7891</v>
      </c>
      <c r="BQ736" s="19" t="s">
        <v>7891</v>
      </c>
      <c r="BR736" s="19" t="s">
        <v>7891</v>
      </c>
      <c r="BS736" s="19" t="s">
        <v>9402</v>
      </c>
    </row>
    <row r="737" spans="1:71" s="19" customFormat="1" ht="13" x14ac:dyDescent="0.3">
      <c r="A737" s="19" t="s">
        <v>11798</v>
      </c>
      <c r="B737" s="19" t="s">
        <v>3936</v>
      </c>
      <c r="C737" s="19" t="s">
        <v>3886</v>
      </c>
      <c r="D737" s="21">
        <v>2020</v>
      </c>
      <c r="E737" s="19" t="s">
        <v>3885</v>
      </c>
      <c r="F737" s="19" t="s">
        <v>2510</v>
      </c>
      <c r="G737" s="19" t="s">
        <v>3889</v>
      </c>
      <c r="H737" s="19" t="str">
        <f>"02275910"</f>
        <v>02275910</v>
      </c>
      <c r="J737" s="19" t="str">
        <f>"20220101"</f>
        <v>20220101</v>
      </c>
      <c r="K737" s="19">
        <v>43</v>
      </c>
      <c r="L737" s="19">
        <v>2</v>
      </c>
      <c r="M737" s="19">
        <v>83</v>
      </c>
      <c r="N737" s="19">
        <v>7</v>
      </c>
      <c r="O737" s="19" t="s">
        <v>3887</v>
      </c>
      <c r="P737" s="19" t="s">
        <v>1842</v>
      </c>
      <c r="Q737" s="19" t="s">
        <v>2303</v>
      </c>
      <c r="R737" s="19" t="s">
        <v>1495</v>
      </c>
      <c r="S737" s="19" t="s">
        <v>3888</v>
      </c>
      <c r="U737" s="19" t="s">
        <v>3889</v>
      </c>
      <c r="V737" s="19" t="s">
        <v>3890</v>
      </c>
    </row>
    <row r="738" spans="1:71" s="19" customFormat="1" ht="13" x14ac:dyDescent="0.3">
      <c r="A738" s="19" t="s">
        <v>11798</v>
      </c>
      <c r="B738" s="19" t="s">
        <v>3856</v>
      </c>
      <c r="C738" s="19" t="s">
        <v>2348</v>
      </c>
      <c r="D738" s="21">
        <v>2020</v>
      </c>
      <c r="E738" s="19" t="s">
        <v>2347</v>
      </c>
      <c r="F738" s="19" t="s">
        <v>2151</v>
      </c>
      <c r="G738" s="19" t="s">
        <v>2352</v>
      </c>
      <c r="H738" s="19" t="str">
        <f>"03630234"</f>
        <v>03630234</v>
      </c>
      <c r="J738" s="19" t="str">
        <f>"20201201"</f>
        <v>20201201</v>
      </c>
      <c r="K738" s="19">
        <v>50</v>
      </c>
      <c r="L738" s="19">
        <v>6</v>
      </c>
      <c r="M738" s="19">
        <v>1115</v>
      </c>
      <c r="N738" s="19">
        <v>6</v>
      </c>
      <c r="O738" s="19" t="s">
        <v>2349</v>
      </c>
      <c r="P738" s="19" t="s">
        <v>2350</v>
      </c>
      <c r="Q738" s="19" t="s">
        <v>2053</v>
      </c>
      <c r="R738" s="19" t="s">
        <v>1495</v>
      </c>
      <c r="S738" s="19" t="s">
        <v>2351</v>
      </c>
      <c r="U738" s="19" t="s">
        <v>2352</v>
      </c>
      <c r="V738" s="19" t="s">
        <v>2353</v>
      </c>
    </row>
    <row r="739" spans="1:71" s="19" customFormat="1" ht="13" x14ac:dyDescent="0.3">
      <c r="A739" s="19" t="s">
        <v>11798</v>
      </c>
      <c r="B739" s="19" t="s">
        <v>11407</v>
      </c>
      <c r="C739" s="19" t="s">
        <v>11475</v>
      </c>
      <c r="D739" s="21" t="s">
        <v>7891</v>
      </c>
      <c r="E739" s="19" t="s">
        <v>7480</v>
      </c>
      <c r="F739" s="19" t="s">
        <v>11476</v>
      </c>
      <c r="V739" s="19" t="s">
        <v>7891</v>
      </c>
      <c r="W739" s="19" t="s">
        <v>11477</v>
      </c>
      <c r="X739" s="19" t="s">
        <v>7891</v>
      </c>
      <c r="Y739" s="19" t="s">
        <v>7891</v>
      </c>
      <c r="Z739" s="19" t="s">
        <v>7891</v>
      </c>
      <c r="AA739" s="19" t="s">
        <v>7891</v>
      </c>
      <c r="AB739" s="19" t="s">
        <v>11478</v>
      </c>
      <c r="AC739" s="19" t="s">
        <v>11479</v>
      </c>
      <c r="AD739" s="19" t="s">
        <v>7891</v>
      </c>
      <c r="AE739" s="19" t="s">
        <v>7891</v>
      </c>
      <c r="AF739" s="19" t="s">
        <v>7891</v>
      </c>
      <c r="AG739" s="19" t="s">
        <v>7891</v>
      </c>
      <c r="AH739" s="19" t="s">
        <v>7891</v>
      </c>
      <c r="AI739" s="19" t="s">
        <v>7891</v>
      </c>
      <c r="AJ739" s="19" t="s">
        <v>7891</v>
      </c>
      <c r="AK739" s="19" t="s">
        <v>7891</v>
      </c>
      <c r="AL739" s="19" t="s">
        <v>7891</v>
      </c>
      <c r="AM739" s="19" t="s">
        <v>7891</v>
      </c>
      <c r="AN739" s="19" t="s">
        <v>7891</v>
      </c>
      <c r="AO739" s="19" t="s">
        <v>7891</v>
      </c>
      <c r="AP739" s="19" t="s">
        <v>11480</v>
      </c>
      <c r="AQ739" s="19" t="s">
        <v>11481</v>
      </c>
      <c r="AR739" s="19" t="s">
        <v>7891</v>
      </c>
      <c r="AS739" s="19" t="s">
        <v>7891</v>
      </c>
      <c r="AT739" s="19" t="s">
        <v>7891</v>
      </c>
      <c r="AU739" s="19" t="s">
        <v>11482</v>
      </c>
      <c r="AV739" s="19">
        <v>2021</v>
      </c>
      <c r="AW739" s="19">
        <v>47</v>
      </c>
      <c r="AX739" s="19">
        <v>15</v>
      </c>
      <c r="AY739" s="19" t="s">
        <v>7891</v>
      </c>
      <c r="AZ739" s="19" t="s">
        <v>7891</v>
      </c>
      <c r="BA739" s="19" t="s">
        <v>7891</v>
      </c>
      <c r="BB739" s="19" t="s">
        <v>7891</v>
      </c>
      <c r="BC739" s="19">
        <v>1209</v>
      </c>
      <c r="BD739" s="19">
        <v>1216</v>
      </c>
      <c r="BE739" s="19" t="s">
        <v>7891</v>
      </c>
      <c r="BF739" s="19" t="s">
        <v>7482</v>
      </c>
      <c r="BG739" s="19" t="s">
        <v>7891</v>
      </c>
      <c r="BH739" s="19" t="s">
        <v>9297</v>
      </c>
      <c r="BI739" s="19" t="s">
        <v>7891</v>
      </c>
      <c r="BJ739" s="19" t="s">
        <v>7891</v>
      </c>
      <c r="BK739" s="19" t="s">
        <v>7891</v>
      </c>
      <c r="BL739" s="19" t="s">
        <v>7891</v>
      </c>
      <c r="BM739" s="19" t="s">
        <v>7891</v>
      </c>
      <c r="BN739" s="19" t="s">
        <v>7891</v>
      </c>
      <c r="BO739" s="19" t="s">
        <v>7891</v>
      </c>
      <c r="BP739" s="19" t="s">
        <v>7891</v>
      </c>
      <c r="BQ739" s="19" t="s">
        <v>7891</v>
      </c>
      <c r="BR739" s="19" t="s">
        <v>7891</v>
      </c>
      <c r="BS739" s="19" t="s">
        <v>11483</v>
      </c>
    </row>
    <row r="740" spans="1:71" s="19" customFormat="1" ht="13" x14ac:dyDescent="0.3">
      <c r="A740" s="19" t="s">
        <v>11798</v>
      </c>
      <c r="B740" s="19" t="s">
        <v>11404</v>
      </c>
      <c r="C740" s="19" t="s">
        <v>8874</v>
      </c>
      <c r="D740" s="21" t="s">
        <v>7891</v>
      </c>
      <c r="E740" s="19" t="s">
        <v>8875</v>
      </c>
      <c r="F740" s="19" t="s">
        <v>8876</v>
      </c>
      <c r="G740" s="26" t="s">
        <v>11975</v>
      </c>
      <c r="V740" s="19" t="s">
        <v>7891</v>
      </c>
      <c r="W740" s="19" t="s">
        <v>8877</v>
      </c>
      <c r="X740" s="19" t="s">
        <v>7891</v>
      </c>
      <c r="Y740" s="19" t="s">
        <v>7891</v>
      </c>
      <c r="Z740" s="19" t="s">
        <v>7891</v>
      </c>
      <c r="AA740" s="19" t="s">
        <v>7891</v>
      </c>
      <c r="AB740" s="19" t="s">
        <v>7891</v>
      </c>
      <c r="AC740" s="19" t="s">
        <v>7891</v>
      </c>
      <c r="AD740" s="19" t="s">
        <v>7891</v>
      </c>
      <c r="AE740" s="19" t="s">
        <v>7891</v>
      </c>
      <c r="AF740" s="19" t="s">
        <v>7891</v>
      </c>
      <c r="AG740" s="19" t="s">
        <v>7891</v>
      </c>
      <c r="AH740" s="19" t="s">
        <v>7891</v>
      </c>
      <c r="AI740" s="19" t="s">
        <v>7891</v>
      </c>
      <c r="AJ740" s="19" t="s">
        <v>7891</v>
      </c>
      <c r="AK740" s="19" t="s">
        <v>7891</v>
      </c>
      <c r="AL740" s="19" t="s">
        <v>7891</v>
      </c>
      <c r="AM740" s="19" t="s">
        <v>7891</v>
      </c>
      <c r="AN740" s="19" t="s">
        <v>7891</v>
      </c>
      <c r="AO740" s="19" t="s">
        <v>7891</v>
      </c>
      <c r="AP740" s="19" t="s">
        <v>8878</v>
      </c>
      <c r="AQ740" s="19" t="s">
        <v>8879</v>
      </c>
      <c r="AR740" s="19" t="s">
        <v>7891</v>
      </c>
      <c r="AS740" s="19" t="s">
        <v>7891</v>
      </c>
      <c r="AT740" s="19" t="s">
        <v>7891</v>
      </c>
      <c r="AU740" s="19" t="s">
        <v>7984</v>
      </c>
      <c r="AV740" s="19">
        <v>2021</v>
      </c>
      <c r="AW740" s="19">
        <v>229</v>
      </c>
      <c r="AX740" s="19" t="s">
        <v>7891</v>
      </c>
      <c r="AY740" s="19" t="s">
        <v>8880</v>
      </c>
      <c r="AZ740" s="19" t="s">
        <v>7891</v>
      </c>
      <c r="BA740" s="19" t="s">
        <v>7891</v>
      </c>
      <c r="BB740" s="19" t="s">
        <v>7891</v>
      </c>
      <c r="BC740" s="19" t="s">
        <v>7891</v>
      </c>
      <c r="BD740" s="19" t="s">
        <v>7891</v>
      </c>
      <c r="BE740" s="19">
        <v>109140</v>
      </c>
      <c r="BF740" s="19" t="s">
        <v>8881</v>
      </c>
      <c r="BG740" s="19" t="s">
        <v>7891</v>
      </c>
      <c r="BH740" s="19" t="s">
        <v>7925</v>
      </c>
      <c r="BI740" s="19" t="s">
        <v>7891</v>
      </c>
      <c r="BJ740" s="19" t="s">
        <v>7891</v>
      </c>
      <c r="BK740" s="19" t="s">
        <v>7891</v>
      </c>
      <c r="BL740" s="19" t="s">
        <v>7891</v>
      </c>
      <c r="BM740" s="19" t="s">
        <v>7891</v>
      </c>
      <c r="BN740" s="19">
        <v>34775154</v>
      </c>
      <c r="BO740" s="19" t="s">
        <v>7891</v>
      </c>
      <c r="BP740" s="19" t="s">
        <v>7891</v>
      </c>
      <c r="BQ740" s="19" t="s">
        <v>7891</v>
      </c>
      <c r="BR740" s="19" t="s">
        <v>7891</v>
      </c>
      <c r="BS740" s="19" t="s">
        <v>8882</v>
      </c>
    </row>
    <row r="741" spans="1:71" s="19" customFormat="1" ht="13" x14ac:dyDescent="0.3">
      <c r="A741" s="19" t="s">
        <v>11798</v>
      </c>
      <c r="B741" s="19" t="s">
        <v>1827</v>
      </c>
      <c r="C741" s="19" t="s">
        <v>1386</v>
      </c>
      <c r="D741" s="20">
        <v>2022</v>
      </c>
      <c r="E741" s="19" t="s">
        <v>1385</v>
      </c>
      <c r="F741" s="19" t="s">
        <v>1387</v>
      </c>
      <c r="G741" s="19" t="s">
        <v>1391</v>
      </c>
      <c r="H741" s="19" t="str">
        <f>"15394182"</f>
        <v>15394182</v>
      </c>
      <c r="J741" s="19" t="str">
        <f>"Mar2022"</f>
        <v>Mar2022</v>
      </c>
      <c r="K741" s="19">
        <v>20</v>
      </c>
      <c r="L741" s="19">
        <v>1</v>
      </c>
      <c r="M741" s="19">
        <v>34</v>
      </c>
      <c r="N741" s="19">
        <v>6</v>
      </c>
      <c r="O741" s="19">
        <v>156397051</v>
      </c>
      <c r="P741" s="19" t="s">
        <v>1388</v>
      </c>
      <c r="Q741" s="19" t="s">
        <v>1389</v>
      </c>
      <c r="R741" s="19" t="s">
        <v>442</v>
      </c>
      <c r="S741" s="19" t="s">
        <v>1390</v>
      </c>
      <c r="V741" s="19" t="s">
        <v>1392</v>
      </c>
    </row>
    <row r="742" spans="1:71" s="19" customFormat="1" ht="13" x14ac:dyDescent="0.3">
      <c r="A742" s="19" t="s">
        <v>11798</v>
      </c>
      <c r="B742" s="19" t="s">
        <v>7072</v>
      </c>
      <c r="C742" s="19" t="s">
        <v>6994</v>
      </c>
      <c r="D742" s="21">
        <v>2021</v>
      </c>
      <c r="E742" s="19" t="s">
        <v>6993</v>
      </c>
      <c r="F742" s="19" t="s">
        <v>6997</v>
      </c>
      <c r="H742" s="19" t="s">
        <v>6995</v>
      </c>
      <c r="I742" s="19" t="s">
        <v>6996</v>
      </c>
      <c r="L742" s="22">
        <v>44545</v>
      </c>
      <c r="M742" s="19" t="s">
        <v>6998</v>
      </c>
      <c r="O742" s="19" t="s">
        <v>6999</v>
      </c>
    </row>
    <row r="743" spans="1:71" s="19" customFormat="1" ht="13" x14ac:dyDescent="0.3">
      <c r="A743" s="19" t="s">
        <v>11798</v>
      </c>
      <c r="B743" s="19" t="s">
        <v>1922</v>
      </c>
      <c r="C743" s="19" t="s">
        <v>1836</v>
      </c>
      <c r="D743" s="20">
        <v>2022</v>
      </c>
      <c r="E743" s="19" t="s">
        <v>1835</v>
      </c>
      <c r="F743" s="19" t="s">
        <v>675</v>
      </c>
      <c r="J743" s="19" t="str">
        <f>"Winter2022"</f>
        <v>Winter2022</v>
      </c>
      <c r="L743" s="19">
        <v>70</v>
      </c>
      <c r="M743" s="19">
        <v>16</v>
      </c>
      <c r="N743" s="19">
        <v>3</v>
      </c>
      <c r="O743" s="19">
        <v>155775711</v>
      </c>
      <c r="Q743" s="19" t="s">
        <v>676</v>
      </c>
      <c r="R743" s="19" t="s">
        <v>467</v>
      </c>
      <c r="S743" s="19" t="s">
        <v>1837</v>
      </c>
      <c r="V743" s="19" t="s">
        <v>1838</v>
      </c>
    </row>
    <row r="744" spans="1:71" s="19" customFormat="1" ht="13" x14ac:dyDescent="0.3">
      <c r="A744" s="19" t="s">
        <v>11798</v>
      </c>
      <c r="B744" s="19" t="s">
        <v>7858</v>
      </c>
      <c r="C744" s="19" t="s">
        <v>7801</v>
      </c>
      <c r="D744" s="21">
        <v>2021</v>
      </c>
      <c r="E744" s="19" t="s">
        <v>7802</v>
      </c>
      <c r="F744" s="19" t="s">
        <v>7803</v>
      </c>
      <c r="K744" s="19">
        <v>123</v>
      </c>
      <c r="L744" s="19">
        <v>141</v>
      </c>
      <c r="O744" s="19" t="s">
        <v>7804</v>
      </c>
      <c r="P744" s="19" t="s">
        <v>7805</v>
      </c>
      <c r="Q744" s="19" t="s">
        <v>7242</v>
      </c>
      <c r="R744" s="19" t="s">
        <v>7218</v>
      </c>
      <c r="T744" s="19" t="s">
        <v>7219</v>
      </c>
      <c r="U744" s="19" t="s">
        <v>7806</v>
      </c>
    </row>
    <row r="745" spans="1:71" s="19" customFormat="1" ht="13" x14ac:dyDescent="0.3">
      <c r="A745" s="19" t="s">
        <v>11798</v>
      </c>
      <c r="B745" s="19" t="s">
        <v>11404</v>
      </c>
      <c r="C745" s="19" t="s">
        <v>10193</v>
      </c>
      <c r="D745" s="21" t="s">
        <v>7891</v>
      </c>
      <c r="E745" s="19" t="s">
        <v>10194</v>
      </c>
      <c r="F745" s="19" t="s">
        <v>10195</v>
      </c>
      <c r="G745" s="19" t="s">
        <v>11974</v>
      </c>
      <c r="V745" s="19" t="s">
        <v>7891</v>
      </c>
      <c r="W745" s="19" t="s">
        <v>10196</v>
      </c>
      <c r="X745" s="19" t="s">
        <v>7891</v>
      </c>
      <c r="Y745" s="19" t="s">
        <v>7891</v>
      </c>
      <c r="Z745" s="19" t="s">
        <v>7891</v>
      </c>
      <c r="AA745" s="19" t="s">
        <v>7891</v>
      </c>
      <c r="AB745" s="19" t="s">
        <v>7891</v>
      </c>
      <c r="AC745" s="19" t="s">
        <v>7891</v>
      </c>
      <c r="AD745" s="19" t="s">
        <v>7891</v>
      </c>
      <c r="AE745" s="19" t="s">
        <v>7891</v>
      </c>
      <c r="AF745" s="19" t="s">
        <v>7891</v>
      </c>
      <c r="AG745" s="19" t="s">
        <v>7891</v>
      </c>
      <c r="AH745" s="19" t="s">
        <v>7891</v>
      </c>
      <c r="AI745" s="19" t="s">
        <v>7891</v>
      </c>
      <c r="AJ745" s="19" t="s">
        <v>7891</v>
      </c>
      <c r="AK745" s="19" t="s">
        <v>7891</v>
      </c>
      <c r="AL745" s="19" t="s">
        <v>7891</v>
      </c>
      <c r="AM745" s="19" t="s">
        <v>7891</v>
      </c>
      <c r="AN745" s="19" t="s">
        <v>7891</v>
      </c>
      <c r="AO745" s="19" t="s">
        <v>7891</v>
      </c>
      <c r="AP745" s="19" t="s">
        <v>10197</v>
      </c>
      <c r="AQ745" s="19" t="s">
        <v>10198</v>
      </c>
      <c r="AR745" s="19" t="s">
        <v>7891</v>
      </c>
      <c r="AS745" s="19" t="s">
        <v>7891</v>
      </c>
      <c r="AT745" s="19" t="s">
        <v>7891</v>
      </c>
      <c r="AU745" s="19" t="s">
        <v>7998</v>
      </c>
      <c r="AV745" s="19">
        <v>2021</v>
      </c>
      <c r="AW745" s="19">
        <v>51</v>
      </c>
      <c r="AX745" s="19">
        <v>2</v>
      </c>
      <c r="AY745" s="19" t="s">
        <v>7891</v>
      </c>
      <c r="AZ745" s="19" t="s">
        <v>7891</v>
      </c>
      <c r="BA745" s="19" t="s">
        <v>8545</v>
      </c>
      <c r="BB745" s="19" t="s">
        <v>7891</v>
      </c>
      <c r="BC745" s="19">
        <v>269</v>
      </c>
      <c r="BD745" s="19">
        <v>278</v>
      </c>
      <c r="BE745" s="19">
        <v>81246321994452</v>
      </c>
      <c r="BF745" s="19" t="s">
        <v>10199</v>
      </c>
      <c r="BG745" s="19" t="s">
        <v>7891</v>
      </c>
      <c r="BH745" s="19" t="s">
        <v>10046</v>
      </c>
      <c r="BI745" s="19" t="s">
        <v>7891</v>
      </c>
      <c r="BJ745" s="19" t="s">
        <v>7891</v>
      </c>
      <c r="BK745" s="19" t="s">
        <v>7891</v>
      </c>
      <c r="BL745" s="19" t="s">
        <v>7891</v>
      </c>
      <c r="BM745" s="19" t="s">
        <v>7891</v>
      </c>
      <c r="BN745" s="19" t="s">
        <v>7891</v>
      </c>
      <c r="BO745" s="19" t="s">
        <v>7891</v>
      </c>
      <c r="BP745" s="19" t="s">
        <v>7891</v>
      </c>
      <c r="BQ745" s="19" t="s">
        <v>7891</v>
      </c>
      <c r="BR745" s="19" t="s">
        <v>7891</v>
      </c>
      <c r="BS745" s="19" t="s">
        <v>10200</v>
      </c>
    </row>
    <row r="746" spans="1:71" s="19" customFormat="1" ht="13" x14ac:dyDescent="0.3">
      <c r="A746" s="19" t="s">
        <v>11798</v>
      </c>
      <c r="B746" s="19" t="s">
        <v>3856</v>
      </c>
      <c r="C746" s="19" t="s">
        <v>2104</v>
      </c>
      <c r="D746" s="21">
        <v>2020</v>
      </c>
      <c r="E746" s="19" t="s">
        <v>2103</v>
      </c>
      <c r="F746" s="19" t="s">
        <v>2105</v>
      </c>
      <c r="G746" s="19" t="s">
        <v>2110</v>
      </c>
      <c r="H746" s="19" t="str">
        <f>"03038300"</f>
        <v>03038300</v>
      </c>
      <c r="J746" s="19" t="str">
        <f>"20201201"</f>
        <v>20201201</v>
      </c>
      <c r="K746" s="19">
        <v>152</v>
      </c>
      <c r="L746" s="19">
        <v>3</v>
      </c>
      <c r="M746" s="19">
        <v>1085</v>
      </c>
      <c r="N746" s="19">
        <v>41</v>
      </c>
      <c r="O746" s="19" t="s">
        <v>2106</v>
      </c>
      <c r="P746" s="19" t="s">
        <v>2107</v>
      </c>
      <c r="Q746" s="19" t="s">
        <v>2108</v>
      </c>
      <c r="R746" s="19" t="s">
        <v>1495</v>
      </c>
      <c r="S746" s="19" t="s">
        <v>2109</v>
      </c>
      <c r="U746" s="19" t="s">
        <v>2110</v>
      </c>
      <c r="V746" s="19" t="s">
        <v>2111</v>
      </c>
    </row>
    <row r="747" spans="1:71" s="19" customFormat="1" ht="13" x14ac:dyDescent="0.3">
      <c r="A747" s="19" t="s">
        <v>11798</v>
      </c>
      <c r="B747" s="19" t="s">
        <v>11404</v>
      </c>
      <c r="C747" s="19" t="s">
        <v>10547</v>
      </c>
      <c r="D747" s="21" t="s">
        <v>7891</v>
      </c>
      <c r="E747" s="19" t="s">
        <v>10548</v>
      </c>
      <c r="F747" s="19" t="s">
        <v>10549</v>
      </c>
      <c r="V747" s="19" t="s">
        <v>7891</v>
      </c>
      <c r="W747" s="19" t="s">
        <v>10550</v>
      </c>
      <c r="X747" s="19" t="s">
        <v>7891</v>
      </c>
      <c r="Y747" s="19" t="s">
        <v>7891</v>
      </c>
      <c r="Z747" s="19" t="s">
        <v>7891</v>
      </c>
      <c r="AA747" s="19" t="s">
        <v>7891</v>
      </c>
      <c r="AB747" s="19" t="s">
        <v>7891</v>
      </c>
      <c r="AC747" s="19" t="s">
        <v>7891</v>
      </c>
      <c r="AD747" s="19" t="s">
        <v>7891</v>
      </c>
      <c r="AE747" s="19" t="s">
        <v>7891</v>
      </c>
      <c r="AF747" s="19" t="s">
        <v>7891</v>
      </c>
      <c r="AG747" s="19" t="s">
        <v>7891</v>
      </c>
      <c r="AH747" s="19" t="s">
        <v>7891</v>
      </c>
      <c r="AI747" s="19" t="s">
        <v>7891</v>
      </c>
      <c r="AJ747" s="19" t="s">
        <v>7891</v>
      </c>
      <c r="AK747" s="19" t="s">
        <v>7891</v>
      </c>
      <c r="AL747" s="19" t="s">
        <v>7891</v>
      </c>
      <c r="AM747" s="19" t="s">
        <v>7891</v>
      </c>
      <c r="AN747" s="19" t="s">
        <v>7891</v>
      </c>
      <c r="AO747" s="19" t="s">
        <v>7891</v>
      </c>
      <c r="AP747" s="19" t="s">
        <v>10551</v>
      </c>
      <c r="AQ747" s="19" t="s">
        <v>10552</v>
      </c>
      <c r="AR747" s="19" t="s">
        <v>7891</v>
      </c>
      <c r="AS747" s="19" t="s">
        <v>7891</v>
      </c>
      <c r="AT747" s="19" t="s">
        <v>7891</v>
      </c>
      <c r="AU747" s="19" t="s">
        <v>7891</v>
      </c>
      <c r="AV747" s="19">
        <v>2021</v>
      </c>
      <c r="AW747" s="19">
        <v>8</v>
      </c>
      <c r="AX747" s="19">
        <v>2</v>
      </c>
      <c r="AY747" s="19" t="s">
        <v>7891</v>
      </c>
      <c r="AZ747" s="19" t="s">
        <v>7891</v>
      </c>
      <c r="BA747" s="19" t="s">
        <v>7891</v>
      </c>
      <c r="BB747" s="19" t="s">
        <v>7891</v>
      </c>
      <c r="BC747" s="19">
        <v>379</v>
      </c>
      <c r="BD747" s="19">
        <v>401</v>
      </c>
      <c r="BE747" s="19" t="s">
        <v>7891</v>
      </c>
      <c r="BF747" s="19" t="s">
        <v>10553</v>
      </c>
      <c r="BG747" s="19" t="s">
        <v>7891</v>
      </c>
      <c r="BH747" s="19" t="s">
        <v>7891</v>
      </c>
      <c r="BI747" s="19" t="s">
        <v>7891</v>
      </c>
      <c r="BJ747" s="19" t="s">
        <v>7891</v>
      </c>
      <c r="BK747" s="19" t="s">
        <v>7891</v>
      </c>
      <c r="BL747" s="19" t="s">
        <v>7891</v>
      </c>
      <c r="BM747" s="19" t="s">
        <v>7891</v>
      </c>
      <c r="BN747" s="19" t="s">
        <v>7891</v>
      </c>
      <c r="BO747" s="19" t="s">
        <v>7891</v>
      </c>
      <c r="BP747" s="19" t="s">
        <v>7891</v>
      </c>
      <c r="BQ747" s="19" t="s">
        <v>7891</v>
      </c>
      <c r="BR747" s="19" t="s">
        <v>7891</v>
      </c>
      <c r="BS747" s="19" t="s">
        <v>10554</v>
      </c>
    </row>
    <row r="748" spans="1:71" s="19" customFormat="1" ht="13" x14ac:dyDescent="0.3">
      <c r="A748" s="19" t="s">
        <v>11798</v>
      </c>
      <c r="B748" s="19" t="s">
        <v>11404</v>
      </c>
      <c r="C748" s="19" t="s">
        <v>8565</v>
      </c>
      <c r="D748" s="21" t="s">
        <v>7891</v>
      </c>
      <c r="E748" s="19" t="s">
        <v>6147</v>
      </c>
      <c r="F748" s="19" t="s">
        <v>8566</v>
      </c>
      <c r="V748" s="19" t="s">
        <v>7891</v>
      </c>
      <c r="W748" s="19" t="s">
        <v>8567</v>
      </c>
      <c r="X748" s="19" t="s">
        <v>7891</v>
      </c>
      <c r="Y748" s="19" t="s">
        <v>7891</v>
      </c>
      <c r="Z748" s="19" t="s">
        <v>7891</v>
      </c>
      <c r="AA748" s="19" t="s">
        <v>7891</v>
      </c>
      <c r="AB748" s="19" t="s">
        <v>7891</v>
      </c>
      <c r="AC748" s="19" t="s">
        <v>8568</v>
      </c>
      <c r="AD748" s="19" t="s">
        <v>7891</v>
      </c>
      <c r="AE748" s="19" t="s">
        <v>7891</v>
      </c>
      <c r="AF748" s="19" t="s">
        <v>7891</v>
      </c>
      <c r="AG748" s="19" t="s">
        <v>7891</v>
      </c>
      <c r="AH748" s="19" t="s">
        <v>7891</v>
      </c>
      <c r="AI748" s="19" t="s">
        <v>7891</v>
      </c>
      <c r="AJ748" s="19" t="s">
        <v>7891</v>
      </c>
      <c r="AK748" s="19" t="s">
        <v>7891</v>
      </c>
      <c r="AL748" s="19" t="s">
        <v>7891</v>
      </c>
      <c r="AM748" s="19" t="s">
        <v>7891</v>
      </c>
      <c r="AN748" s="19" t="s">
        <v>7891</v>
      </c>
      <c r="AO748" s="19" t="s">
        <v>7891</v>
      </c>
      <c r="AP748" s="19" t="s">
        <v>8569</v>
      </c>
      <c r="AQ748" s="19" t="s">
        <v>8570</v>
      </c>
      <c r="AR748" s="19" t="s">
        <v>7891</v>
      </c>
      <c r="AS748" s="19" t="s">
        <v>7891</v>
      </c>
      <c r="AT748" s="19" t="s">
        <v>7891</v>
      </c>
      <c r="AU748" s="19" t="s">
        <v>8331</v>
      </c>
      <c r="AV748" s="19">
        <v>2022</v>
      </c>
      <c r="AW748" s="19">
        <v>49</v>
      </c>
      <c r="AX748" s="19">
        <v>3</v>
      </c>
      <c r="AY748" s="19" t="s">
        <v>7891</v>
      </c>
      <c r="AZ748" s="19" t="s">
        <v>7891</v>
      </c>
      <c r="BA748" s="19" t="s">
        <v>7891</v>
      </c>
      <c r="BB748" s="19" t="s">
        <v>7891</v>
      </c>
      <c r="BC748" s="19">
        <v>2283</v>
      </c>
      <c r="BD748" s="19">
        <v>2292</v>
      </c>
      <c r="BE748" s="19" t="s">
        <v>7891</v>
      </c>
      <c r="BF748" s="19" t="s">
        <v>6152</v>
      </c>
      <c r="BG748" s="19" t="s">
        <v>7891</v>
      </c>
      <c r="BH748" s="19" t="s">
        <v>8515</v>
      </c>
      <c r="BI748" s="19" t="s">
        <v>7891</v>
      </c>
      <c r="BJ748" s="19" t="s">
        <v>7891</v>
      </c>
      <c r="BK748" s="19" t="s">
        <v>7891</v>
      </c>
      <c r="BL748" s="19" t="s">
        <v>7891</v>
      </c>
      <c r="BM748" s="19" t="s">
        <v>7891</v>
      </c>
      <c r="BN748" s="19">
        <v>35040003</v>
      </c>
      <c r="BO748" s="19" t="s">
        <v>7891</v>
      </c>
      <c r="BP748" s="19" t="s">
        <v>7891</v>
      </c>
      <c r="BQ748" s="19" t="s">
        <v>7891</v>
      </c>
      <c r="BR748" s="19" t="s">
        <v>7891</v>
      </c>
      <c r="BS748" s="19" t="s">
        <v>8571</v>
      </c>
    </row>
    <row r="749" spans="1:71" s="19" customFormat="1" ht="13" x14ac:dyDescent="0.3">
      <c r="A749" s="19" t="s">
        <v>11798</v>
      </c>
      <c r="B749" s="19" t="s">
        <v>7079</v>
      </c>
      <c r="C749" s="19" t="s">
        <v>6562</v>
      </c>
      <c r="D749" s="21">
        <v>2022</v>
      </c>
      <c r="E749" s="19" t="s">
        <v>6561</v>
      </c>
      <c r="F749" s="19" t="s">
        <v>983</v>
      </c>
      <c r="G749" s="26" t="s">
        <v>11973</v>
      </c>
      <c r="H749" s="19" t="s">
        <v>6563</v>
      </c>
      <c r="I749" s="19" t="s">
        <v>6564</v>
      </c>
      <c r="L749" s="22">
        <v>44699</v>
      </c>
      <c r="O749" s="19" t="s">
        <v>6565</v>
      </c>
    </row>
    <row r="750" spans="1:71" s="19" customFormat="1" ht="13" x14ac:dyDescent="0.3">
      <c r="A750" s="19" t="s">
        <v>11798</v>
      </c>
      <c r="B750" s="19" t="s">
        <v>3856</v>
      </c>
      <c r="C750" s="19" t="s">
        <v>2466</v>
      </c>
      <c r="D750" s="21">
        <v>2021</v>
      </c>
      <c r="E750" s="19" t="s">
        <v>2465</v>
      </c>
      <c r="F750" s="19" t="s">
        <v>2066</v>
      </c>
      <c r="G750" s="19" t="s">
        <v>2470</v>
      </c>
      <c r="H750" s="19" t="str">
        <f>"16641078"</f>
        <v>16641078</v>
      </c>
      <c r="J750" s="19" t="str">
        <f>"20210528"</f>
        <v>20210528</v>
      </c>
      <c r="K750" s="19">
        <v>12</v>
      </c>
      <c r="O750" s="19" t="s">
        <v>2467</v>
      </c>
      <c r="P750" s="19" t="s">
        <v>2468</v>
      </c>
      <c r="Q750" s="19" t="s">
        <v>2069</v>
      </c>
      <c r="R750" s="19" t="s">
        <v>1495</v>
      </c>
      <c r="S750" s="19" t="s">
        <v>2469</v>
      </c>
      <c r="U750" s="19" t="s">
        <v>2470</v>
      </c>
      <c r="V750" s="19" t="s">
        <v>2471</v>
      </c>
    </row>
    <row r="751" spans="1:71" s="19" customFormat="1" ht="13" x14ac:dyDescent="0.3">
      <c r="A751" s="19" t="s">
        <v>11798</v>
      </c>
      <c r="B751" s="19" t="s">
        <v>7323</v>
      </c>
      <c r="C751" s="19" t="s">
        <v>7286</v>
      </c>
      <c r="D751" s="21">
        <v>2021</v>
      </c>
      <c r="E751" s="19" t="s">
        <v>7287</v>
      </c>
      <c r="F751" s="19" t="s">
        <v>7279</v>
      </c>
      <c r="H751" s="19">
        <v>24</v>
      </c>
      <c r="I751" s="19">
        <v>2</v>
      </c>
      <c r="K751" s="19">
        <v>160</v>
      </c>
      <c r="L751" s="19">
        <v>161</v>
      </c>
      <c r="N751" s="19">
        <v>1</v>
      </c>
      <c r="O751" s="19" t="s">
        <v>7288</v>
      </c>
      <c r="P751" s="19" t="s">
        <v>7289</v>
      </c>
      <c r="Q751" s="19" t="s">
        <v>7225</v>
      </c>
      <c r="R751" s="19" t="s">
        <v>7218</v>
      </c>
      <c r="T751" s="19" t="s">
        <v>7219</v>
      </c>
      <c r="U751" s="19" t="s">
        <v>7290</v>
      </c>
    </row>
    <row r="752" spans="1:71" s="19" customFormat="1" ht="13" x14ac:dyDescent="0.3">
      <c r="A752" s="19" t="s">
        <v>11798</v>
      </c>
      <c r="B752" s="19" t="s">
        <v>11412</v>
      </c>
      <c r="C752" s="19" t="s">
        <v>10925</v>
      </c>
      <c r="D752" s="21" t="s">
        <v>7891</v>
      </c>
      <c r="E752" s="19" t="s">
        <v>10926</v>
      </c>
      <c r="F752" s="19" t="s">
        <v>10879</v>
      </c>
      <c r="G752" s="26" t="s">
        <v>11972</v>
      </c>
      <c r="V752" s="19" t="s">
        <v>7891</v>
      </c>
      <c r="W752" s="19" t="s">
        <v>10927</v>
      </c>
      <c r="X752" s="19" t="s">
        <v>7891</v>
      </c>
      <c r="Y752" s="19" t="s">
        <v>7891</v>
      </c>
      <c r="Z752" s="19" t="s">
        <v>7891</v>
      </c>
      <c r="AA752" s="19" t="s">
        <v>7891</v>
      </c>
      <c r="AB752" s="19" t="s">
        <v>10928</v>
      </c>
      <c r="AC752" s="19" t="s">
        <v>7891</v>
      </c>
      <c r="AD752" s="19" t="s">
        <v>7891</v>
      </c>
      <c r="AE752" s="19" t="s">
        <v>7891</v>
      </c>
      <c r="AF752" s="19" t="s">
        <v>7891</v>
      </c>
      <c r="AG752" s="19" t="s">
        <v>7891</v>
      </c>
      <c r="AH752" s="19" t="s">
        <v>7891</v>
      </c>
      <c r="AI752" s="19" t="s">
        <v>7891</v>
      </c>
      <c r="AJ752" s="19" t="s">
        <v>7891</v>
      </c>
      <c r="AK752" s="19" t="s">
        <v>7891</v>
      </c>
      <c r="AL752" s="19" t="s">
        <v>7891</v>
      </c>
      <c r="AM752" s="19" t="s">
        <v>7891</v>
      </c>
      <c r="AN752" s="19" t="s">
        <v>7891</v>
      </c>
      <c r="AO752" s="19" t="s">
        <v>7891</v>
      </c>
      <c r="AP752" s="19" t="s">
        <v>10883</v>
      </c>
      <c r="AQ752" s="19" t="s">
        <v>7891</v>
      </c>
      <c r="AR752" s="19" t="s">
        <v>7891</v>
      </c>
      <c r="AS752" s="19" t="s">
        <v>7891</v>
      </c>
      <c r="AT752" s="19" t="s">
        <v>7891</v>
      </c>
      <c r="AU752" s="19" t="s">
        <v>7924</v>
      </c>
      <c r="AV752" s="19">
        <v>2020</v>
      </c>
      <c r="AW752" s="19">
        <v>11</v>
      </c>
      <c r="AX752" s="19">
        <v>3</v>
      </c>
      <c r="AY752" s="19" t="s">
        <v>7891</v>
      </c>
      <c r="AZ752" s="19">
        <v>1</v>
      </c>
      <c r="BA752" s="19" t="s">
        <v>7891</v>
      </c>
      <c r="BB752" s="19" t="s">
        <v>7891</v>
      </c>
      <c r="BC752" s="19">
        <v>163</v>
      </c>
      <c r="BD752" s="19">
        <v>174</v>
      </c>
      <c r="BE752" s="19" t="s">
        <v>7891</v>
      </c>
      <c r="BF752" s="19" t="s">
        <v>10929</v>
      </c>
      <c r="BG752" s="19" t="s">
        <v>7891</v>
      </c>
      <c r="BH752" s="19" t="s">
        <v>7891</v>
      </c>
      <c r="BI752" s="19" t="s">
        <v>7891</v>
      </c>
      <c r="BJ752" s="19" t="s">
        <v>7891</v>
      </c>
      <c r="BK752" s="19" t="s">
        <v>7891</v>
      </c>
      <c r="BL752" s="19" t="s">
        <v>7891</v>
      </c>
      <c r="BM752" s="19" t="s">
        <v>7891</v>
      </c>
      <c r="BN752" s="19" t="s">
        <v>7891</v>
      </c>
      <c r="BO752" s="19" t="s">
        <v>7891</v>
      </c>
      <c r="BP752" s="19" t="s">
        <v>7891</v>
      </c>
      <c r="BQ752" s="19" t="s">
        <v>7891</v>
      </c>
      <c r="BR752" s="19" t="s">
        <v>7891</v>
      </c>
      <c r="BS752" s="19" t="s">
        <v>10930</v>
      </c>
    </row>
    <row r="753" spans="1:71" s="19" customFormat="1" ht="13" x14ac:dyDescent="0.3">
      <c r="A753" s="19" t="s">
        <v>11798</v>
      </c>
      <c r="B753" s="19" t="s">
        <v>11404</v>
      </c>
      <c r="C753" s="19" t="s">
        <v>10142</v>
      </c>
      <c r="D753" s="21" t="s">
        <v>7891</v>
      </c>
      <c r="E753" s="19" t="s">
        <v>10143</v>
      </c>
      <c r="F753" s="19" t="s">
        <v>10144</v>
      </c>
      <c r="V753" s="19" t="s">
        <v>7891</v>
      </c>
      <c r="W753" s="19" t="s">
        <v>10145</v>
      </c>
      <c r="X753" s="19" t="s">
        <v>7891</v>
      </c>
      <c r="Y753" s="19" t="s">
        <v>7891</v>
      </c>
      <c r="Z753" s="19" t="s">
        <v>7891</v>
      </c>
      <c r="AA753" s="19" t="s">
        <v>7891</v>
      </c>
      <c r="AB753" s="19" t="s">
        <v>7891</v>
      </c>
      <c r="AC753" s="19" t="s">
        <v>10146</v>
      </c>
      <c r="AD753" s="19" t="s">
        <v>7891</v>
      </c>
      <c r="AE753" s="19" t="s">
        <v>7891</v>
      </c>
      <c r="AF753" s="19" t="s">
        <v>7891</v>
      </c>
      <c r="AG753" s="19" t="s">
        <v>7891</v>
      </c>
      <c r="AH753" s="19" t="s">
        <v>7891</v>
      </c>
      <c r="AI753" s="19" t="s">
        <v>7891</v>
      </c>
      <c r="AJ753" s="19" t="s">
        <v>7891</v>
      </c>
      <c r="AK753" s="19" t="s">
        <v>7891</v>
      </c>
      <c r="AL753" s="19" t="s">
        <v>7891</v>
      </c>
      <c r="AM753" s="19" t="s">
        <v>7891</v>
      </c>
      <c r="AN753" s="19" t="s">
        <v>7891</v>
      </c>
      <c r="AO753" s="19" t="s">
        <v>7891</v>
      </c>
      <c r="AP753" s="19" t="s">
        <v>7891</v>
      </c>
      <c r="AQ753" s="19" t="s">
        <v>10147</v>
      </c>
      <c r="AR753" s="19" t="s">
        <v>7891</v>
      </c>
      <c r="AS753" s="19" t="s">
        <v>7891</v>
      </c>
      <c r="AT753" s="19" t="s">
        <v>7891</v>
      </c>
      <c r="AU753" s="19" t="s">
        <v>10148</v>
      </c>
      <c r="AV753" s="19">
        <v>2021</v>
      </c>
      <c r="AW753" s="19">
        <v>4</v>
      </c>
      <c r="AX753" s="19">
        <v>1</v>
      </c>
      <c r="AY753" s="19" t="s">
        <v>7891</v>
      </c>
      <c r="AZ753" s="19" t="s">
        <v>7891</v>
      </c>
      <c r="BA753" s="19" t="s">
        <v>7891</v>
      </c>
      <c r="BB753" s="19" t="s">
        <v>7891</v>
      </c>
      <c r="BC753" s="19" t="s">
        <v>7891</v>
      </c>
      <c r="BD753" s="19" t="s">
        <v>7891</v>
      </c>
      <c r="BE753" s="19">
        <v>10</v>
      </c>
      <c r="BF753" s="19" t="s">
        <v>10149</v>
      </c>
      <c r="BG753" s="19" t="s">
        <v>7891</v>
      </c>
      <c r="BH753" s="19" t="s">
        <v>7891</v>
      </c>
      <c r="BI753" s="19" t="s">
        <v>7891</v>
      </c>
      <c r="BJ753" s="19" t="s">
        <v>7891</v>
      </c>
      <c r="BK753" s="19" t="s">
        <v>7891</v>
      </c>
      <c r="BL753" s="19" t="s">
        <v>7891</v>
      </c>
      <c r="BM753" s="19" t="s">
        <v>7891</v>
      </c>
      <c r="BN753" s="19" t="s">
        <v>7891</v>
      </c>
      <c r="BO753" s="19" t="s">
        <v>7891</v>
      </c>
      <c r="BP753" s="19" t="s">
        <v>7891</v>
      </c>
      <c r="BQ753" s="19" t="s">
        <v>7891</v>
      </c>
      <c r="BR753" s="19" t="s">
        <v>7891</v>
      </c>
      <c r="BS753" s="19" t="s">
        <v>10150</v>
      </c>
    </row>
    <row r="754" spans="1:71" s="19" customFormat="1" ht="13" x14ac:dyDescent="0.3">
      <c r="A754" s="19" t="s">
        <v>11798</v>
      </c>
      <c r="B754" s="19" t="s">
        <v>3856</v>
      </c>
      <c r="C754" s="19" t="s">
        <v>2716</v>
      </c>
      <c r="D754" s="21">
        <v>2021</v>
      </c>
      <c r="E754" s="19" t="s">
        <v>2715</v>
      </c>
      <c r="F754" s="19" t="s">
        <v>2717</v>
      </c>
      <c r="G754" s="19" t="s">
        <v>2721</v>
      </c>
      <c r="H754" s="19" t="str">
        <f>"09558829"</f>
        <v>09558829</v>
      </c>
      <c r="J754" s="19" t="str">
        <f>"20211001"</f>
        <v>20211001</v>
      </c>
      <c r="K754" s="19">
        <v>31</v>
      </c>
      <c r="L754" s="19">
        <v>5</v>
      </c>
      <c r="M754" s="19">
        <v>145</v>
      </c>
      <c r="N754" s="19">
        <v>17</v>
      </c>
      <c r="O754" s="19" t="s">
        <v>2718</v>
      </c>
      <c r="P754" s="19" t="s">
        <v>2719</v>
      </c>
      <c r="Q754" s="19" t="s">
        <v>767</v>
      </c>
      <c r="R754" s="19" t="s">
        <v>1495</v>
      </c>
      <c r="S754" s="19" t="s">
        <v>2720</v>
      </c>
      <c r="U754" s="19" t="s">
        <v>2721</v>
      </c>
      <c r="V754" s="19" t="s">
        <v>2722</v>
      </c>
    </row>
    <row r="755" spans="1:71" s="19" customFormat="1" ht="13" x14ac:dyDescent="0.3">
      <c r="A755" s="19" t="s">
        <v>11798</v>
      </c>
      <c r="B755" s="19" t="s">
        <v>7738</v>
      </c>
      <c r="C755" s="19" t="s">
        <v>7237</v>
      </c>
      <c r="D755" s="21">
        <v>2022</v>
      </c>
      <c r="E755" s="19" t="s">
        <v>7238</v>
      </c>
      <c r="F755" s="19" t="s">
        <v>7239</v>
      </c>
      <c r="G755" s="19" t="s">
        <v>11971</v>
      </c>
      <c r="K755" s="19">
        <v>51</v>
      </c>
      <c r="L755" s="19">
        <v>54</v>
      </c>
      <c r="O755" s="19" t="s">
        <v>7240</v>
      </c>
      <c r="P755" s="19" t="s">
        <v>7241</v>
      </c>
      <c r="Q755" s="19" t="s">
        <v>7242</v>
      </c>
      <c r="R755" s="19" t="s">
        <v>7218</v>
      </c>
      <c r="T755" s="19" t="s">
        <v>7219</v>
      </c>
      <c r="U755" s="19" t="s">
        <v>7243</v>
      </c>
    </row>
    <row r="756" spans="1:71" s="19" customFormat="1" ht="13" x14ac:dyDescent="0.3">
      <c r="A756" s="19" t="s">
        <v>11798</v>
      </c>
      <c r="B756" s="19" t="s">
        <v>3856</v>
      </c>
      <c r="C756" s="19" t="s">
        <v>1593</v>
      </c>
      <c r="D756" s="21">
        <v>2022</v>
      </c>
      <c r="E756" s="19" t="s">
        <v>1592</v>
      </c>
      <c r="F756" s="19" t="s">
        <v>3397</v>
      </c>
      <c r="G756" s="19" t="s">
        <v>3588</v>
      </c>
      <c r="H756" s="19" t="str">
        <f>"13634593"</f>
        <v>13634593</v>
      </c>
      <c r="J756" s="19" t="str">
        <f>"20220101"</f>
        <v>20220101</v>
      </c>
      <c r="K756" s="19">
        <v>26</v>
      </c>
      <c r="L756" s="19">
        <v>1</v>
      </c>
      <c r="M756" s="19">
        <v>81</v>
      </c>
      <c r="N756" s="19">
        <v>19</v>
      </c>
      <c r="O756" s="19" t="s">
        <v>3586</v>
      </c>
      <c r="P756" s="19" t="s">
        <v>1594</v>
      </c>
      <c r="Q756" s="19" t="s">
        <v>2129</v>
      </c>
      <c r="R756" s="19" t="s">
        <v>1495</v>
      </c>
      <c r="S756" s="19" t="s">
        <v>3587</v>
      </c>
      <c r="U756" s="19" t="s">
        <v>3588</v>
      </c>
      <c r="V756" s="19" t="s">
        <v>3589</v>
      </c>
    </row>
    <row r="757" spans="1:71" s="19" customFormat="1" ht="13" x14ac:dyDescent="0.3">
      <c r="A757" s="19" t="s">
        <v>11798</v>
      </c>
      <c r="B757" s="19" t="s">
        <v>11404</v>
      </c>
      <c r="C757" s="19" t="s">
        <v>11153</v>
      </c>
      <c r="D757" s="21" t="s">
        <v>7891</v>
      </c>
      <c r="E757" s="19" t="s">
        <v>11154</v>
      </c>
      <c r="F757" s="19" t="s">
        <v>8664</v>
      </c>
      <c r="V757" s="19" t="s">
        <v>7891</v>
      </c>
      <c r="W757" s="19" t="s">
        <v>11155</v>
      </c>
      <c r="X757" s="19" t="s">
        <v>7891</v>
      </c>
      <c r="Y757" s="19" t="s">
        <v>7891</v>
      </c>
      <c r="Z757" s="19" t="s">
        <v>7891</v>
      </c>
      <c r="AA757" s="19" t="s">
        <v>7891</v>
      </c>
      <c r="AB757" s="19" t="s">
        <v>7891</v>
      </c>
      <c r="AC757" s="19" t="s">
        <v>11156</v>
      </c>
      <c r="AD757" s="19" t="s">
        <v>7891</v>
      </c>
      <c r="AE757" s="19" t="s">
        <v>7891</v>
      </c>
      <c r="AF757" s="19" t="s">
        <v>7891</v>
      </c>
      <c r="AG757" s="19" t="s">
        <v>7891</v>
      </c>
      <c r="AH757" s="19" t="s">
        <v>7891</v>
      </c>
      <c r="AI757" s="19" t="s">
        <v>7891</v>
      </c>
      <c r="AJ757" s="19" t="s">
        <v>7891</v>
      </c>
      <c r="AK757" s="19" t="s">
        <v>7891</v>
      </c>
      <c r="AL757" s="19" t="s">
        <v>7891</v>
      </c>
      <c r="AM757" s="19" t="s">
        <v>7891</v>
      </c>
      <c r="AN757" s="19" t="s">
        <v>7891</v>
      </c>
      <c r="AO757" s="19" t="s">
        <v>7891</v>
      </c>
      <c r="AP757" s="19" t="s">
        <v>8667</v>
      </c>
      <c r="AQ757" s="19" t="s">
        <v>7891</v>
      </c>
      <c r="AR757" s="19" t="s">
        <v>7891</v>
      </c>
      <c r="AS757" s="19" t="s">
        <v>7891</v>
      </c>
      <c r="AT757" s="19" t="s">
        <v>7891</v>
      </c>
      <c r="AU757" s="19" t="s">
        <v>9082</v>
      </c>
      <c r="AV757" s="19">
        <v>2020</v>
      </c>
      <c r="AW757" s="19">
        <v>262</v>
      </c>
      <c r="AX757" s="19" t="s">
        <v>7891</v>
      </c>
      <c r="AY757" s="19" t="s">
        <v>7891</v>
      </c>
      <c r="AZ757" s="19" t="s">
        <v>7891</v>
      </c>
      <c r="BA757" s="19" t="s">
        <v>7891</v>
      </c>
      <c r="BB757" s="19" t="s">
        <v>7891</v>
      </c>
      <c r="BC757" s="19" t="s">
        <v>7891</v>
      </c>
      <c r="BD757" s="19" t="s">
        <v>7891</v>
      </c>
      <c r="BE757" s="19">
        <v>113106</v>
      </c>
      <c r="BF757" s="19" t="s">
        <v>11157</v>
      </c>
      <c r="BG757" s="19" t="s">
        <v>7891</v>
      </c>
      <c r="BH757" s="19" t="s">
        <v>7891</v>
      </c>
      <c r="BI757" s="19" t="s">
        <v>7891</v>
      </c>
      <c r="BJ757" s="19" t="s">
        <v>7891</v>
      </c>
      <c r="BK757" s="19" t="s">
        <v>7891</v>
      </c>
      <c r="BL757" s="19" t="s">
        <v>7891</v>
      </c>
      <c r="BM757" s="19" t="s">
        <v>7891</v>
      </c>
      <c r="BN757" s="19">
        <v>32800393</v>
      </c>
      <c r="BO757" s="19" t="s">
        <v>7891</v>
      </c>
      <c r="BP757" s="19" t="s">
        <v>7891</v>
      </c>
      <c r="BQ757" s="19" t="s">
        <v>7891</v>
      </c>
      <c r="BR757" s="19" t="s">
        <v>7891</v>
      </c>
      <c r="BS757" s="19" t="s">
        <v>11158</v>
      </c>
    </row>
    <row r="758" spans="1:71" s="19" customFormat="1" ht="13" x14ac:dyDescent="0.3">
      <c r="A758" s="19" t="s">
        <v>11798</v>
      </c>
      <c r="B758" s="19" t="s">
        <v>3856</v>
      </c>
      <c r="C758" s="19" t="s">
        <v>2182</v>
      </c>
      <c r="D758" s="21">
        <v>2021</v>
      </c>
      <c r="E758" s="19" t="s">
        <v>2181</v>
      </c>
      <c r="F758" s="19" t="s">
        <v>2034</v>
      </c>
      <c r="G758" s="19" t="s">
        <v>2186</v>
      </c>
      <c r="H758" s="19" t="str">
        <f>"04194217"</f>
        <v>04194217</v>
      </c>
      <c r="I758" s="19" t="str">
        <f>"9798535564906"</f>
        <v>9798535564906</v>
      </c>
      <c r="J758" s="19" t="str">
        <f>"20220101"</f>
        <v>20220101</v>
      </c>
      <c r="K758" s="19">
        <v>83</v>
      </c>
      <c r="L758" s="19" t="s">
        <v>2183</v>
      </c>
      <c r="O758" s="19" t="s">
        <v>2184</v>
      </c>
      <c r="Q758" s="19" t="s">
        <v>2037</v>
      </c>
      <c r="R758" s="19" t="s">
        <v>2038</v>
      </c>
      <c r="S758" s="19" t="s">
        <v>2185</v>
      </c>
      <c r="U758" s="19" t="s">
        <v>2186</v>
      </c>
      <c r="V758" s="19" t="s">
        <v>2187</v>
      </c>
    </row>
    <row r="759" spans="1:71" s="19" customFormat="1" ht="13" x14ac:dyDescent="0.3">
      <c r="A759" s="19" t="s">
        <v>11798</v>
      </c>
      <c r="B759" s="19" t="s">
        <v>3856</v>
      </c>
      <c r="C759" s="19" t="s">
        <v>2408</v>
      </c>
      <c r="D759" s="21">
        <v>2020</v>
      </c>
      <c r="E759" s="19" t="s">
        <v>2407</v>
      </c>
      <c r="F759" s="19" t="s">
        <v>2034</v>
      </c>
      <c r="G759" s="19" t="s">
        <v>2411</v>
      </c>
      <c r="H759" s="19" t="str">
        <f>"04194217"</f>
        <v>04194217</v>
      </c>
      <c r="I759" s="19" t="str">
        <f>"9798672104652"</f>
        <v>9798672104652</v>
      </c>
      <c r="J759" s="19" t="str">
        <f>"20210101"</f>
        <v>20210101</v>
      </c>
      <c r="K759" s="19">
        <v>82</v>
      </c>
      <c r="L759" s="19" t="s">
        <v>2183</v>
      </c>
      <c r="O759" s="19" t="s">
        <v>2409</v>
      </c>
      <c r="Q759" s="19" t="s">
        <v>2037</v>
      </c>
      <c r="R759" s="19" t="s">
        <v>2038</v>
      </c>
      <c r="S759" s="19" t="s">
        <v>2410</v>
      </c>
      <c r="U759" s="19" t="s">
        <v>2411</v>
      </c>
      <c r="V759" s="19" t="s">
        <v>2412</v>
      </c>
    </row>
    <row r="760" spans="1:71" s="19" customFormat="1" ht="13" x14ac:dyDescent="0.3">
      <c r="A760" s="19" t="s">
        <v>11798</v>
      </c>
      <c r="B760" s="19" t="s">
        <v>3856</v>
      </c>
      <c r="C760" s="19" t="s">
        <v>2704</v>
      </c>
      <c r="D760" s="21">
        <v>2020</v>
      </c>
      <c r="E760" s="19" t="s">
        <v>2703</v>
      </c>
      <c r="F760" s="19" t="s">
        <v>2257</v>
      </c>
      <c r="G760" s="19" t="s">
        <v>2708</v>
      </c>
      <c r="H760" s="19" t="str">
        <f>"00219762"</f>
        <v>00219762</v>
      </c>
      <c r="J760" s="19" t="str">
        <f>"20201201"</f>
        <v>20201201</v>
      </c>
      <c r="K760" s="19">
        <v>76</v>
      </c>
      <c r="L760" s="19">
        <v>12</v>
      </c>
      <c r="M760" s="19">
        <v>2183</v>
      </c>
      <c r="N760" s="19">
        <v>15</v>
      </c>
      <c r="O760" s="19" t="s">
        <v>2705</v>
      </c>
      <c r="P760" s="19" t="s">
        <v>2706</v>
      </c>
      <c r="Q760" s="19" t="s">
        <v>2260</v>
      </c>
      <c r="R760" s="19" t="s">
        <v>1495</v>
      </c>
      <c r="S760" s="19" t="s">
        <v>2707</v>
      </c>
      <c r="U760" s="19" t="s">
        <v>2708</v>
      </c>
      <c r="V760" s="19" t="s">
        <v>2709</v>
      </c>
    </row>
    <row r="761" spans="1:71" s="19" customFormat="1" ht="13" x14ac:dyDescent="0.3">
      <c r="A761" s="19" t="s">
        <v>11798</v>
      </c>
      <c r="B761" s="19" t="s">
        <v>11404</v>
      </c>
      <c r="C761" s="19" t="s">
        <v>9538</v>
      </c>
      <c r="D761" s="21" t="s">
        <v>7891</v>
      </c>
      <c r="E761" s="19" t="s">
        <v>9539</v>
      </c>
      <c r="F761" s="19" t="s">
        <v>9540</v>
      </c>
      <c r="G761" s="19" t="s">
        <v>11970</v>
      </c>
      <c r="V761" s="19" t="s">
        <v>7891</v>
      </c>
      <c r="W761" s="19" t="s">
        <v>9541</v>
      </c>
      <c r="X761" s="19" t="s">
        <v>7891</v>
      </c>
      <c r="Y761" s="19" t="s">
        <v>7891</v>
      </c>
      <c r="Z761" s="19" t="s">
        <v>7891</v>
      </c>
      <c r="AA761" s="19" t="s">
        <v>7891</v>
      </c>
      <c r="AB761" s="19" t="s">
        <v>9542</v>
      </c>
      <c r="AC761" s="19" t="s">
        <v>7891</v>
      </c>
      <c r="AD761" s="19" t="s">
        <v>7891</v>
      </c>
      <c r="AE761" s="19" t="s">
        <v>7891</v>
      </c>
      <c r="AF761" s="19" t="s">
        <v>7891</v>
      </c>
      <c r="AG761" s="19" t="s">
        <v>7891</v>
      </c>
      <c r="AH761" s="19" t="s">
        <v>7891</v>
      </c>
      <c r="AI761" s="19" t="s">
        <v>7891</v>
      </c>
      <c r="AJ761" s="19" t="s">
        <v>7891</v>
      </c>
      <c r="AK761" s="19" t="s">
        <v>7891</v>
      </c>
      <c r="AL761" s="19" t="s">
        <v>7891</v>
      </c>
      <c r="AM761" s="19" t="s">
        <v>7891</v>
      </c>
      <c r="AN761" s="19" t="s">
        <v>7891</v>
      </c>
      <c r="AO761" s="19" t="s">
        <v>7891</v>
      </c>
      <c r="AP761" s="19" t="s">
        <v>9543</v>
      </c>
      <c r="AQ761" s="19" t="s">
        <v>9544</v>
      </c>
      <c r="AR761" s="19" t="s">
        <v>7891</v>
      </c>
      <c r="AS761" s="19" t="s">
        <v>7891</v>
      </c>
      <c r="AT761" s="19" t="s">
        <v>7891</v>
      </c>
      <c r="AU761" s="19" t="s">
        <v>8870</v>
      </c>
      <c r="AV761" s="19">
        <v>2021</v>
      </c>
      <c r="AW761" s="19">
        <v>11</v>
      </c>
      <c r="AX761" s="19">
        <v>4</v>
      </c>
      <c r="AY761" s="19" t="s">
        <v>7891</v>
      </c>
      <c r="AZ761" s="19" t="s">
        <v>7891</v>
      </c>
      <c r="BA761" s="19" t="s">
        <v>8545</v>
      </c>
      <c r="BB761" s="19" t="s">
        <v>7891</v>
      </c>
      <c r="BC761" s="19">
        <v>395</v>
      </c>
      <c r="BD761" s="19">
        <v>404</v>
      </c>
      <c r="BE761" s="19" t="s">
        <v>7891</v>
      </c>
      <c r="BF761" s="19" t="s">
        <v>9545</v>
      </c>
      <c r="BG761" s="19" t="s">
        <v>7891</v>
      </c>
      <c r="BH761" s="19" t="s">
        <v>7891</v>
      </c>
      <c r="BI761" s="19" t="s">
        <v>7891</v>
      </c>
      <c r="BJ761" s="19" t="s">
        <v>7891</v>
      </c>
      <c r="BK761" s="19" t="s">
        <v>7891</v>
      </c>
      <c r="BL761" s="19" t="s">
        <v>7891</v>
      </c>
      <c r="BM761" s="19" t="s">
        <v>7891</v>
      </c>
      <c r="BN761" s="19" t="s">
        <v>7891</v>
      </c>
      <c r="BO761" s="19" t="s">
        <v>7891</v>
      </c>
      <c r="BP761" s="19" t="s">
        <v>7891</v>
      </c>
      <c r="BQ761" s="19" t="s">
        <v>7891</v>
      </c>
      <c r="BR761" s="19" t="s">
        <v>7891</v>
      </c>
      <c r="BS761" s="19" t="s">
        <v>9546</v>
      </c>
    </row>
    <row r="762" spans="1:71" s="19" customFormat="1" ht="13" x14ac:dyDescent="0.3">
      <c r="A762" s="19" t="s">
        <v>11798</v>
      </c>
      <c r="B762" s="19" t="s">
        <v>7323</v>
      </c>
      <c r="C762" s="19" t="s">
        <v>7247</v>
      </c>
      <c r="D762" s="21">
        <v>2021</v>
      </c>
      <c r="E762" s="19" t="s">
        <v>7248</v>
      </c>
      <c r="F762" s="19" t="s">
        <v>3783</v>
      </c>
      <c r="H762" s="19">
        <v>66</v>
      </c>
      <c r="J762" s="19">
        <v>102848</v>
      </c>
      <c r="O762" s="19" t="s">
        <v>7249</v>
      </c>
      <c r="P762" s="19" t="s">
        <v>7250</v>
      </c>
      <c r="Q762" s="19" t="s">
        <v>7225</v>
      </c>
      <c r="R762" s="19" t="s">
        <v>7218</v>
      </c>
      <c r="T762" s="19" t="s">
        <v>7219</v>
      </c>
      <c r="U762" s="19" t="s">
        <v>7251</v>
      </c>
    </row>
    <row r="763" spans="1:71" s="19" customFormat="1" ht="13" x14ac:dyDescent="0.3">
      <c r="A763" s="19" t="s">
        <v>11798</v>
      </c>
      <c r="B763" s="19" t="s">
        <v>6816</v>
      </c>
      <c r="C763" s="19" t="s">
        <v>5131</v>
      </c>
      <c r="D763" s="21">
        <v>2021</v>
      </c>
      <c r="E763" s="19" t="s">
        <v>5130</v>
      </c>
      <c r="F763" s="19" t="s">
        <v>4137</v>
      </c>
      <c r="G763" s="19" t="s">
        <v>11969</v>
      </c>
      <c r="H763" s="19" t="s">
        <v>5132</v>
      </c>
      <c r="I763" s="19" t="s">
        <v>5133</v>
      </c>
      <c r="L763" s="22">
        <v>44527</v>
      </c>
      <c r="M763" s="19" t="s">
        <v>5134</v>
      </c>
      <c r="O763" s="19" t="s">
        <v>5135</v>
      </c>
    </row>
    <row r="764" spans="1:71" s="19" customFormat="1" ht="13" x14ac:dyDescent="0.3">
      <c r="A764" s="19" t="s">
        <v>11798</v>
      </c>
      <c r="B764" s="19" t="s">
        <v>11404</v>
      </c>
      <c r="C764" s="19" t="s">
        <v>8649</v>
      </c>
      <c r="D764" s="21" t="s">
        <v>7891</v>
      </c>
      <c r="E764" s="19" t="s">
        <v>8650</v>
      </c>
      <c r="F764" s="19" t="s">
        <v>8651</v>
      </c>
      <c r="V764" s="19" t="s">
        <v>7891</v>
      </c>
      <c r="W764" s="19" t="s">
        <v>8652</v>
      </c>
      <c r="X764" s="19" t="s">
        <v>7891</v>
      </c>
      <c r="Y764" s="19" t="s">
        <v>7891</v>
      </c>
      <c r="Z764" s="19" t="s">
        <v>7891</v>
      </c>
      <c r="AA764" s="19" t="s">
        <v>7891</v>
      </c>
      <c r="AB764" s="19" t="s">
        <v>7891</v>
      </c>
      <c r="AC764" s="19" t="s">
        <v>7891</v>
      </c>
      <c r="AD764" s="19" t="s">
        <v>7891</v>
      </c>
      <c r="AE764" s="19" t="s">
        <v>7891</v>
      </c>
      <c r="AF764" s="19" t="s">
        <v>7891</v>
      </c>
      <c r="AG764" s="19" t="s">
        <v>7891</v>
      </c>
      <c r="AH764" s="19" t="s">
        <v>7891</v>
      </c>
      <c r="AI764" s="19" t="s">
        <v>7891</v>
      </c>
      <c r="AJ764" s="19" t="s">
        <v>7891</v>
      </c>
      <c r="AK764" s="19" t="s">
        <v>7891</v>
      </c>
      <c r="AL764" s="19" t="s">
        <v>7891</v>
      </c>
      <c r="AM764" s="19" t="s">
        <v>7891</v>
      </c>
      <c r="AN764" s="19" t="s">
        <v>7891</v>
      </c>
      <c r="AO764" s="19" t="s">
        <v>7891</v>
      </c>
      <c r="AP764" s="19" t="s">
        <v>8653</v>
      </c>
      <c r="AQ764" s="19" t="s">
        <v>8654</v>
      </c>
      <c r="AR764" s="19" t="s">
        <v>7891</v>
      </c>
      <c r="AS764" s="19" t="s">
        <v>7891</v>
      </c>
      <c r="AT764" s="19" t="s">
        <v>7891</v>
      </c>
      <c r="AU764" s="19" t="s">
        <v>7891</v>
      </c>
      <c r="AV764" s="19">
        <v>2022</v>
      </c>
      <c r="AW764" s="19">
        <v>43</v>
      </c>
      <c r="AX764" s="19">
        <v>1</v>
      </c>
      <c r="AY764" s="19" t="s">
        <v>7891</v>
      </c>
      <c r="AZ764" s="19" t="s">
        <v>7891</v>
      </c>
      <c r="BA764" s="19" t="s">
        <v>7891</v>
      </c>
      <c r="BB764" s="19" t="s">
        <v>7891</v>
      </c>
      <c r="BC764" s="19">
        <v>151</v>
      </c>
      <c r="BD764" s="19">
        <v>184</v>
      </c>
      <c r="BE764" s="19" t="s">
        <v>7891</v>
      </c>
      <c r="BF764" s="19" t="s">
        <v>7891</v>
      </c>
      <c r="BG764" s="19" t="s">
        <v>7891</v>
      </c>
      <c r="BH764" s="19" t="s">
        <v>7891</v>
      </c>
      <c r="BI764" s="19" t="s">
        <v>7891</v>
      </c>
      <c r="BJ764" s="19" t="s">
        <v>7891</v>
      </c>
      <c r="BK764" s="19" t="s">
        <v>7891</v>
      </c>
      <c r="BL764" s="19" t="s">
        <v>7891</v>
      </c>
      <c r="BM764" s="19" t="s">
        <v>7891</v>
      </c>
      <c r="BN764" s="19" t="s">
        <v>7891</v>
      </c>
      <c r="BO764" s="19" t="s">
        <v>7891</v>
      </c>
      <c r="BP764" s="19" t="s">
        <v>7891</v>
      </c>
      <c r="BQ764" s="19" t="s">
        <v>7891</v>
      </c>
      <c r="BR764" s="19" t="s">
        <v>7891</v>
      </c>
      <c r="BS764" s="19" t="s">
        <v>8655</v>
      </c>
    </row>
    <row r="765" spans="1:71" s="19" customFormat="1" ht="13" x14ac:dyDescent="0.3">
      <c r="A765" s="19" t="s">
        <v>11798</v>
      </c>
      <c r="B765" s="19" t="s">
        <v>3856</v>
      </c>
      <c r="C765" s="19" t="s">
        <v>3190</v>
      </c>
      <c r="D765" s="21">
        <v>2021</v>
      </c>
      <c r="E765" s="19" t="s">
        <v>3189</v>
      </c>
      <c r="F765" s="19" t="s">
        <v>2135</v>
      </c>
      <c r="G765" s="19" t="s">
        <v>3194</v>
      </c>
      <c r="H765" s="19" t="str">
        <f>"1471244X"</f>
        <v>1471244X</v>
      </c>
      <c r="J765" s="19" t="str">
        <f>"20210531"</f>
        <v>20210531</v>
      </c>
      <c r="K765" s="19">
        <v>21</v>
      </c>
      <c r="O765" s="19" t="s">
        <v>3191</v>
      </c>
      <c r="P765" s="19" t="s">
        <v>3192</v>
      </c>
      <c r="Q765" s="19" t="s">
        <v>2138</v>
      </c>
      <c r="R765" s="19" t="s">
        <v>1495</v>
      </c>
      <c r="S765" s="19" t="s">
        <v>3193</v>
      </c>
      <c r="U765" s="19" t="s">
        <v>3194</v>
      </c>
      <c r="V765" s="19" t="s">
        <v>3195</v>
      </c>
    </row>
    <row r="766" spans="1:71" s="19" customFormat="1" ht="13" x14ac:dyDescent="0.3">
      <c r="A766" s="19" t="s">
        <v>11798</v>
      </c>
      <c r="B766" s="19" t="s">
        <v>6816</v>
      </c>
      <c r="C766" s="19" t="s">
        <v>6460</v>
      </c>
      <c r="D766" s="21">
        <v>2022</v>
      </c>
      <c r="E766" s="19" t="s">
        <v>6459</v>
      </c>
      <c r="F766" s="19" t="s">
        <v>6463</v>
      </c>
      <c r="H766" s="19" t="s">
        <v>6461</v>
      </c>
      <c r="I766" s="19" t="s">
        <v>6462</v>
      </c>
      <c r="L766" s="22">
        <v>44333</v>
      </c>
      <c r="O766" s="19" t="s">
        <v>6464</v>
      </c>
    </row>
    <row r="767" spans="1:71" s="19" customFormat="1" ht="13" x14ac:dyDescent="0.3">
      <c r="A767" s="19" t="s">
        <v>11798</v>
      </c>
      <c r="B767" s="19" t="s">
        <v>3856</v>
      </c>
      <c r="C767" s="19" t="s">
        <v>3076</v>
      </c>
      <c r="D767" s="21">
        <v>2022</v>
      </c>
      <c r="E767" s="19" t="s">
        <v>3075</v>
      </c>
      <c r="F767" s="19" t="s">
        <v>3077</v>
      </c>
      <c r="G767" s="19" t="s">
        <v>3080</v>
      </c>
      <c r="H767" s="19" t="str">
        <f>"00918369"</f>
        <v>00918369</v>
      </c>
      <c r="J767" s="19" t="str">
        <f>"20220203"</f>
        <v>20220203</v>
      </c>
      <c r="O767" s="19" t="s">
        <v>3078</v>
      </c>
      <c r="P767" s="19" t="s">
        <v>3079</v>
      </c>
      <c r="Q767" s="19" t="s">
        <v>2118</v>
      </c>
      <c r="R767" s="19" t="s">
        <v>2054</v>
      </c>
      <c r="S767" s="19" t="s">
        <v>2055</v>
      </c>
      <c r="U767" s="19" t="s">
        <v>3080</v>
      </c>
      <c r="V767" s="19" t="s">
        <v>3081</v>
      </c>
    </row>
    <row r="768" spans="1:71" s="19" customFormat="1" ht="13" x14ac:dyDescent="0.3">
      <c r="A768" s="19" t="s">
        <v>11798</v>
      </c>
      <c r="B768" s="19" t="s">
        <v>11404</v>
      </c>
      <c r="C768" s="19" t="s">
        <v>8473</v>
      </c>
      <c r="D768" s="21" t="s">
        <v>7891</v>
      </c>
      <c r="E768" s="19" t="s">
        <v>6385</v>
      </c>
      <c r="F768" s="19" t="s">
        <v>8474</v>
      </c>
      <c r="V768" s="19" t="s">
        <v>7891</v>
      </c>
      <c r="W768" s="19" t="s">
        <v>8475</v>
      </c>
      <c r="X768" s="19" t="s">
        <v>7891</v>
      </c>
      <c r="Y768" s="19" t="s">
        <v>7891</v>
      </c>
      <c r="Z768" s="19" t="s">
        <v>7891</v>
      </c>
      <c r="AA768" s="19" t="s">
        <v>7891</v>
      </c>
      <c r="AB768" s="19" t="s">
        <v>8476</v>
      </c>
      <c r="AC768" s="19" t="s">
        <v>8477</v>
      </c>
      <c r="AD768" s="19" t="s">
        <v>7891</v>
      </c>
      <c r="AE768" s="19" t="s">
        <v>7891</v>
      </c>
      <c r="AF768" s="19" t="s">
        <v>7891</v>
      </c>
      <c r="AG768" s="19" t="s">
        <v>7891</v>
      </c>
      <c r="AH768" s="19" t="s">
        <v>7891</v>
      </c>
      <c r="AI768" s="19" t="s">
        <v>7891</v>
      </c>
      <c r="AJ768" s="19" t="s">
        <v>7891</v>
      </c>
      <c r="AK768" s="19" t="s">
        <v>7891</v>
      </c>
      <c r="AL768" s="19" t="s">
        <v>7891</v>
      </c>
      <c r="AM768" s="19" t="s">
        <v>7891</v>
      </c>
      <c r="AN768" s="19" t="s">
        <v>7891</v>
      </c>
      <c r="AO768" s="19" t="s">
        <v>7891</v>
      </c>
      <c r="AP768" s="19" t="s">
        <v>8478</v>
      </c>
      <c r="AQ768" s="19" t="s">
        <v>8479</v>
      </c>
      <c r="AR768" s="19" t="s">
        <v>7891</v>
      </c>
      <c r="AS768" s="19" t="s">
        <v>7891</v>
      </c>
      <c r="AT768" s="19" t="s">
        <v>7891</v>
      </c>
      <c r="AU768" s="19" t="s">
        <v>7891</v>
      </c>
      <c r="AV768" s="19" t="s">
        <v>7891</v>
      </c>
      <c r="AW768" s="19" t="s">
        <v>7891</v>
      </c>
      <c r="AX768" s="19" t="s">
        <v>7891</v>
      </c>
      <c r="AY768" s="19" t="s">
        <v>7891</v>
      </c>
      <c r="AZ768" s="19" t="s">
        <v>7891</v>
      </c>
      <c r="BA768" s="19" t="s">
        <v>7891</v>
      </c>
      <c r="BB768" s="19" t="s">
        <v>7891</v>
      </c>
      <c r="BC768" s="19" t="s">
        <v>7891</v>
      </c>
      <c r="BD768" s="19" t="s">
        <v>7891</v>
      </c>
      <c r="BE768" s="19" t="s">
        <v>7891</v>
      </c>
      <c r="BF768" s="19" t="s">
        <v>3079</v>
      </c>
      <c r="BG768" s="19" t="s">
        <v>7891</v>
      </c>
      <c r="BH768" s="19" t="s">
        <v>8402</v>
      </c>
      <c r="BI768" s="19" t="s">
        <v>7891</v>
      </c>
      <c r="BJ768" s="19" t="s">
        <v>7891</v>
      </c>
      <c r="BK768" s="19" t="s">
        <v>7891</v>
      </c>
      <c r="BL768" s="19" t="s">
        <v>7891</v>
      </c>
      <c r="BM768" s="19" t="s">
        <v>7891</v>
      </c>
      <c r="BN768" s="19">
        <v>35113001</v>
      </c>
      <c r="BO768" s="19" t="s">
        <v>7891</v>
      </c>
      <c r="BP768" s="19" t="s">
        <v>7891</v>
      </c>
      <c r="BQ768" s="19" t="s">
        <v>7891</v>
      </c>
      <c r="BR768" s="19" t="s">
        <v>7891</v>
      </c>
      <c r="BS768" s="19" t="s">
        <v>8480</v>
      </c>
    </row>
    <row r="769" spans="1:71" s="19" customFormat="1" ht="13" x14ac:dyDescent="0.3">
      <c r="A769" s="19" t="s">
        <v>11798</v>
      </c>
      <c r="B769" s="19" t="s">
        <v>11404</v>
      </c>
      <c r="C769" s="19" t="s">
        <v>9860</v>
      </c>
      <c r="D769" s="21" t="s">
        <v>7891</v>
      </c>
      <c r="E769" s="19" t="s">
        <v>5913</v>
      </c>
      <c r="F769" s="19" t="s">
        <v>7892</v>
      </c>
      <c r="G769" s="19" t="s">
        <v>11968</v>
      </c>
      <c r="V769" s="19" t="s">
        <v>7891</v>
      </c>
      <c r="W769" s="19" t="s">
        <v>9861</v>
      </c>
      <c r="X769" s="19" t="s">
        <v>7891</v>
      </c>
      <c r="Y769" s="19" t="s">
        <v>7891</v>
      </c>
      <c r="Z769" s="19" t="s">
        <v>7891</v>
      </c>
      <c r="AA769" s="19" t="s">
        <v>7891</v>
      </c>
      <c r="AB769" s="19" t="s">
        <v>9862</v>
      </c>
      <c r="AC769" s="19" t="s">
        <v>9863</v>
      </c>
      <c r="AD769" s="19" t="s">
        <v>7891</v>
      </c>
      <c r="AE769" s="19" t="s">
        <v>7891</v>
      </c>
      <c r="AF769" s="19" t="s">
        <v>7891</v>
      </c>
      <c r="AG769" s="19" t="s">
        <v>7891</v>
      </c>
      <c r="AH769" s="19" t="s">
        <v>7891</v>
      </c>
      <c r="AI769" s="19" t="s">
        <v>7891</v>
      </c>
      <c r="AJ769" s="19" t="s">
        <v>7891</v>
      </c>
      <c r="AK769" s="19" t="s">
        <v>7891</v>
      </c>
      <c r="AL769" s="19" t="s">
        <v>7891</v>
      </c>
      <c r="AM769" s="19" t="s">
        <v>7891</v>
      </c>
      <c r="AN769" s="19" t="s">
        <v>7891</v>
      </c>
      <c r="AO769" s="19" t="s">
        <v>7891</v>
      </c>
      <c r="AP769" s="19" t="s">
        <v>7891</v>
      </c>
      <c r="AQ769" s="19" t="s">
        <v>7894</v>
      </c>
      <c r="AR769" s="19" t="s">
        <v>7891</v>
      </c>
      <c r="AS769" s="19" t="s">
        <v>7891</v>
      </c>
      <c r="AT769" s="19" t="s">
        <v>7891</v>
      </c>
      <c r="AU769" s="19" t="s">
        <v>7967</v>
      </c>
      <c r="AV769" s="19">
        <v>2021</v>
      </c>
      <c r="AW769" s="19">
        <v>18</v>
      </c>
      <c r="AX769" s="19">
        <v>9</v>
      </c>
      <c r="AY769" s="19" t="s">
        <v>7891</v>
      </c>
      <c r="AZ769" s="19" t="s">
        <v>7891</v>
      </c>
      <c r="BA769" s="19" t="s">
        <v>7891</v>
      </c>
      <c r="BB769" s="19" t="s">
        <v>7891</v>
      </c>
      <c r="BC769" s="19" t="s">
        <v>7891</v>
      </c>
      <c r="BD769" s="19" t="s">
        <v>7891</v>
      </c>
      <c r="BE769" s="19">
        <v>4705</v>
      </c>
      <c r="BF769" s="19" t="s">
        <v>5918</v>
      </c>
      <c r="BG769" s="19" t="s">
        <v>7891</v>
      </c>
      <c r="BH769" s="19" t="s">
        <v>7891</v>
      </c>
      <c r="BI769" s="19" t="s">
        <v>7891</v>
      </c>
      <c r="BJ769" s="19" t="s">
        <v>7891</v>
      </c>
      <c r="BK769" s="19" t="s">
        <v>7891</v>
      </c>
      <c r="BL769" s="19" t="s">
        <v>7891</v>
      </c>
      <c r="BM769" s="19" t="s">
        <v>7891</v>
      </c>
      <c r="BN769" s="19">
        <v>33925238</v>
      </c>
      <c r="BO769" s="19" t="s">
        <v>7891</v>
      </c>
      <c r="BP769" s="19" t="s">
        <v>7891</v>
      </c>
      <c r="BQ769" s="19" t="s">
        <v>7891</v>
      </c>
      <c r="BR769" s="19" t="s">
        <v>7891</v>
      </c>
      <c r="BS769" s="19" t="s">
        <v>9864</v>
      </c>
    </row>
    <row r="770" spans="1:71" s="19" customFormat="1" ht="13" x14ac:dyDescent="0.3">
      <c r="A770" s="19" t="s">
        <v>11798</v>
      </c>
      <c r="B770" s="19" t="s">
        <v>7323</v>
      </c>
      <c r="C770" s="19" t="s">
        <v>7268</v>
      </c>
      <c r="D770" s="21">
        <v>2021</v>
      </c>
      <c r="E770" s="19" t="s">
        <v>7269</v>
      </c>
      <c r="F770" s="19" t="s">
        <v>7270</v>
      </c>
      <c r="H770" s="19">
        <v>6</v>
      </c>
      <c r="I770" s="19">
        <v>8</v>
      </c>
      <c r="K770" s="19" t="s">
        <v>7271</v>
      </c>
      <c r="L770" s="19" t="s">
        <v>7272</v>
      </c>
      <c r="N770" s="19">
        <v>2</v>
      </c>
      <c r="O770" s="19" t="s">
        <v>7273</v>
      </c>
      <c r="P770" s="19" t="s">
        <v>7274</v>
      </c>
      <c r="Q770" s="19" t="s">
        <v>7275</v>
      </c>
      <c r="R770" s="19" t="s">
        <v>7218</v>
      </c>
      <c r="S770" s="19" t="s">
        <v>7266</v>
      </c>
      <c r="T770" s="19" t="s">
        <v>7219</v>
      </c>
      <c r="U770" s="19" t="s">
        <v>7276</v>
      </c>
    </row>
    <row r="771" spans="1:71" s="19" customFormat="1" ht="13" x14ac:dyDescent="0.3">
      <c r="A771" s="19" t="s">
        <v>11797</v>
      </c>
      <c r="B771" s="19" t="s">
        <v>3856</v>
      </c>
      <c r="C771" s="19" t="s">
        <v>3127</v>
      </c>
      <c r="D771" s="21">
        <v>2021</v>
      </c>
      <c r="E771" s="19" t="s">
        <v>3126</v>
      </c>
      <c r="F771" s="19" t="s">
        <v>2881</v>
      </c>
      <c r="G771" s="19" t="s">
        <v>3131</v>
      </c>
      <c r="H771" s="19" t="str">
        <f>"01651781"</f>
        <v>01651781</v>
      </c>
      <c r="J771" s="19" t="str">
        <f>"20211001"</f>
        <v>20211001</v>
      </c>
      <c r="K771" s="19">
        <v>304</v>
      </c>
      <c r="O771" s="19" t="s">
        <v>3128</v>
      </c>
      <c r="P771" s="19" t="s">
        <v>3129</v>
      </c>
      <c r="Q771" s="19" t="s">
        <v>2124</v>
      </c>
      <c r="R771" s="19" t="s">
        <v>1495</v>
      </c>
      <c r="S771" s="19" t="s">
        <v>3130</v>
      </c>
      <c r="U771" s="19" t="s">
        <v>3131</v>
      </c>
      <c r="V771" s="19" t="s">
        <v>3132</v>
      </c>
    </row>
    <row r="772" spans="1:71" s="19" customFormat="1" ht="13" x14ac:dyDescent="0.3">
      <c r="A772" s="19" t="s">
        <v>11798</v>
      </c>
      <c r="B772" s="19" t="s">
        <v>6816</v>
      </c>
      <c r="C772" s="19" t="s">
        <v>5181</v>
      </c>
      <c r="D772" s="21">
        <v>2021</v>
      </c>
      <c r="E772" s="19" t="s">
        <v>5180</v>
      </c>
      <c r="F772" s="19" t="s">
        <v>5184</v>
      </c>
      <c r="G772" s="26" t="s">
        <v>11967</v>
      </c>
      <c r="H772" s="19" t="s">
        <v>5182</v>
      </c>
      <c r="I772" s="19" t="s">
        <v>5183</v>
      </c>
      <c r="L772" s="22">
        <v>44435</v>
      </c>
      <c r="M772" s="19" t="s">
        <v>5185</v>
      </c>
      <c r="N772" s="19" t="s">
        <v>5186</v>
      </c>
      <c r="O772" s="19" t="s">
        <v>5187</v>
      </c>
    </row>
    <row r="773" spans="1:71" s="19" customFormat="1" ht="13" x14ac:dyDescent="0.3">
      <c r="A773" s="19" t="s">
        <v>11798</v>
      </c>
      <c r="B773" s="19" t="s">
        <v>6816</v>
      </c>
      <c r="C773" s="19" t="s">
        <v>5551</v>
      </c>
      <c r="D773" s="21">
        <v>2020</v>
      </c>
      <c r="E773" s="19" t="s">
        <v>5550</v>
      </c>
      <c r="F773" s="19" t="s">
        <v>5554</v>
      </c>
      <c r="H773" s="19" t="s">
        <v>5552</v>
      </c>
      <c r="I773" s="19" t="s">
        <v>5553</v>
      </c>
      <c r="L773" s="22">
        <v>44046</v>
      </c>
      <c r="M773" s="19" t="s">
        <v>5555</v>
      </c>
      <c r="N773" s="19" t="s">
        <v>5556</v>
      </c>
      <c r="O773" s="19" t="s">
        <v>5557</v>
      </c>
    </row>
    <row r="774" spans="1:71" s="19" customFormat="1" ht="13" x14ac:dyDescent="0.3">
      <c r="A774" s="19" t="s">
        <v>11798</v>
      </c>
      <c r="B774" s="19" t="s">
        <v>11404</v>
      </c>
      <c r="C774" s="19" t="s">
        <v>11029</v>
      </c>
      <c r="D774" s="21" t="s">
        <v>7891</v>
      </c>
      <c r="E774" s="19" t="s">
        <v>5550</v>
      </c>
      <c r="F774" s="19" t="s">
        <v>11030</v>
      </c>
      <c r="G774" s="26" t="s">
        <v>11966</v>
      </c>
      <c r="V774" s="19" t="s">
        <v>7891</v>
      </c>
      <c r="W774" s="19" t="s">
        <v>11031</v>
      </c>
      <c r="X774" s="19" t="s">
        <v>7891</v>
      </c>
      <c r="Y774" s="19" t="s">
        <v>7891</v>
      </c>
      <c r="Z774" s="19" t="s">
        <v>7891</v>
      </c>
      <c r="AA774" s="19" t="s">
        <v>7891</v>
      </c>
      <c r="AB774" s="19" t="s">
        <v>7891</v>
      </c>
      <c r="AC774" s="19" t="s">
        <v>11032</v>
      </c>
      <c r="AD774" s="19" t="s">
        <v>7891</v>
      </c>
      <c r="AE774" s="19" t="s">
        <v>7891</v>
      </c>
      <c r="AF774" s="19" t="s">
        <v>7891</v>
      </c>
      <c r="AG774" s="19" t="s">
        <v>7891</v>
      </c>
      <c r="AH774" s="19" t="s">
        <v>7891</v>
      </c>
      <c r="AI774" s="19" t="s">
        <v>7891</v>
      </c>
      <c r="AJ774" s="19" t="s">
        <v>7891</v>
      </c>
      <c r="AK774" s="19" t="s">
        <v>7891</v>
      </c>
      <c r="AL774" s="19" t="s">
        <v>7891</v>
      </c>
      <c r="AM774" s="19" t="s">
        <v>7891</v>
      </c>
      <c r="AN774" s="19" t="s">
        <v>7891</v>
      </c>
      <c r="AO774" s="19" t="s">
        <v>7891</v>
      </c>
      <c r="AP774" s="19" t="s">
        <v>11033</v>
      </c>
      <c r="AQ774" s="19" t="s">
        <v>11034</v>
      </c>
      <c r="AR774" s="19" t="s">
        <v>7891</v>
      </c>
      <c r="AS774" s="19" t="s">
        <v>7891</v>
      </c>
      <c r="AT774" s="19" t="s">
        <v>7891</v>
      </c>
      <c r="AU774" s="19" t="s">
        <v>8907</v>
      </c>
      <c r="AV774" s="19">
        <v>2020</v>
      </c>
      <c r="AW774" s="19">
        <v>190</v>
      </c>
      <c r="AX774" s="19" t="s">
        <v>7891</v>
      </c>
      <c r="AY774" s="19" t="s">
        <v>7891</v>
      </c>
      <c r="AZ774" s="19" t="s">
        <v>7891</v>
      </c>
      <c r="BA774" s="19" t="s">
        <v>7891</v>
      </c>
      <c r="BB774" s="19" t="s">
        <v>7891</v>
      </c>
      <c r="BC774" s="19" t="s">
        <v>7891</v>
      </c>
      <c r="BD774" s="19" t="s">
        <v>7891</v>
      </c>
      <c r="BE774" s="19">
        <v>109969</v>
      </c>
      <c r="BF774" s="19" t="s">
        <v>5557</v>
      </c>
      <c r="BG774" s="19" t="s">
        <v>7891</v>
      </c>
      <c r="BH774" s="19" t="s">
        <v>7891</v>
      </c>
      <c r="BI774" s="19" t="s">
        <v>7891</v>
      </c>
      <c r="BJ774" s="19" t="s">
        <v>7891</v>
      </c>
      <c r="BK774" s="19" t="s">
        <v>7891</v>
      </c>
      <c r="BL774" s="19" t="s">
        <v>7891</v>
      </c>
      <c r="BM774" s="19" t="s">
        <v>7891</v>
      </c>
      <c r="BN774" s="19">
        <v>32739270</v>
      </c>
      <c r="BO774" s="19" t="s">
        <v>7891</v>
      </c>
      <c r="BP774" s="19" t="s">
        <v>7891</v>
      </c>
      <c r="BQ774" s="19" t="s">
        <v>7891</v>
      </c>
      <c r="BR774" s="19" t="s">
        <v>7891</v>
      </c>
      <c r="BS774" s="19" t="s">
        <v>11035</v>
      </c>
    </row>
    <row r="775" spans="1:71" s="19" customFormat="1" ht="13" x14ac:dyDescent="0.3">
      <c r="A775" s="19" t="s">
        <v>11797</v>
      </c>
      <c r="B775" s="19" t="s">
        <v>3856</v>
      </c>
      <c r="C775" s="19" t="s">
        <v>1044</v>
      </c>
      <c r="D775" s="21">
        <v>2021</v>
      </c>
      <c r="E775" s="19" t="s">
        <v>1043</v>
      </c>
      <c r="F775" s="19" t="s">
        <v>1045</v>
      </c>
      <c r="G775" s="19" t="s">
        <v>2947</v>
      </c>
      <c r="H775" s="19" t="str">
        <f>"01419889"</f>
        <v>01419889</v>
      </c>
      <c r="J775" s="19" t="str">
        <f>"20210101"</f>
        <v>20210101</v>
      </c>
      <c r="K775" s="19">
        <v>43</v>
      </c>
      <c r="L775" s="19">
        <v>1</v>
      </c>
      <c r="M775" s="19">
        <v>238</v>
      </c>
      <c r="N775" s="19">
        <v>15</v>
      </c>
      <c r="O775" s="19" t="s">
        <v>2945</v>
      </c>
      <c r="P775" s="19" t="s">
        <v>1046</v>
      </c>
      <c r="Q775" s="19" t="s">
        <v>2053</v>
      </c>
      <c r="R775" s="19" t="s">
        <v>1495</v>
      </c>
      <c r="S775" s="19" t="s">
        <v>2946</v>
      </c>
      <c r="U775" s="19" t="s">
        <v>2947</v>
      </c>
      <c r="V775" s="19" t="s">
        <v>2948</v>
      </c>
    </row>
    <row r="776" spans="1:71" s="19" customFormat="1" ht="13" x14ac:dyDescent="0.3">
      <c r="A776" s="19" t="s">
        <v>11798</v>
      </c>
      <c r="B776" s="19" t="s">
        <v>11408</v>
      </c>
      <c r="C776" s="19" t="s">
        <v>10683</v>
      </c>
      <c r="D776" s="21" t="s">
        <v>7891</v>
      </c>
      <c r="E776" s="19" t="s">
        <v>5064</v>
      </c>
      <c r="F776" s="19" t="s">
        <v>10631</v>
      </c>
      <c r="G776" s="26" t="s">
        <v>11964</v>
      </c>
      <c r="V776" s="19" t="s">
        <v>7891</v>
      </c>
      <c r="W776" s="19" t="s">
        <v>10684</v>
      </c>
      <c r="X776" s="19" t="s">
        <v>7891</v>
      </c>
      <c r="Y776" s="19" t="s">
        <v>7891</v>
      </c>
      <c r="Z776" s="19" t="s">
        <v>7891</v>
      </c>
      <c r="AA776" s="19" t="s">
        <v>7891</v>
      </c>
      <c r="AB776" s="19" t="s">
        <v>10685</v>
      </c>
      <c r="AC776" s="19" t="s">
        <v>10686</v>
      </c>
      <c r="AD776" s="19" t="s">
        <v>7891</v>
      </c>
      <c r="AE776" s="19" t="s">
        <v>7891</v>
      </c>
      <c r="AF776" s="19" t="s">
        <v>7891</v>
      </c>
      <c r="AG776" s="19" t="s">
        <v>7891</v>
      </c>
      <c r="AH776" s="19" t="s">
        <v>7891</v>
      </c>
      <c r="AI776" s="19" t="s">
        <v>7891</v>
      </c>
      <c r="AJ776" s="19" t="s">
        <v>7891</v>
      </c>
      <c r="AK776" s="19" t="s">
        <v>7891</v>
      </c>
      <c r="AL776" s="19" t="s">
        <v>7891</v>
      </c>
      <c r="AM776" s="19" t="s">
        <v>7891</v>
      </c>
      <c r="AN776" s="19" t="s">
        <v>7891</v>
      </c>
      <c r="AO776" s="19" t="s">
        <v>7891</v>
      </c>
      <c r="AP776" s="19" t="s">
        <v>10635</v>
      </c>
      <c r="AQ776" s="19" t="s">
        <v>7891</v>
      </c>
      <c r="AR776" s="19" t="s">
        <v>7891</v>
      </c>
      <c r="AS776" s="19" t="s">
        <v>7891</v>
      </c>
      <c r="AT776" s="19" t="s">
        <v>7891</v>
      </c>
      <c r="AU776" s="19" t="s">
        <v>7891</v>
      </c>
      <c r="AV776" s="19">
        <v>2021</v>
      </c>
      <c r="AW776" s="19">
        <v>11</v>
      </c>
      <c r="AX776" s="19">
        <v>6</v>
      </c>
      <c r="AY776" s="19" t="s">
        <v>7891</v>
      </c>
      <c r="AZ776" s="19" t="s">
        <v>7891</v>
      </c>
      <c r="BA776" s="19" t="s">
        <v>7891</v>
      </c>
      <c r="BB776" s="19" t="s">
        <v>7891</v>
      </c>
      <c r="BC776" s="19" t="s">
        <v>7891</v>
      </c>
      <c r="BD776" s="19" t="s">
        <v>7891</v>
      </c>
      <c r="BE776" s="19" t="s">
        <v>7620</v>
      </c>
      <c r="BF776" s="19" t="s">
        <v>5069</v>
      </c>
      <c r="BG776" s="19" t="s">
        <v>7891</v>
      </c>
      <c r="BH776" s="19" t="s">
        <v>7891</v>
      </c>
      <c r="BI776" s="19" t="s">
        <v>7891</v>
      </c>
      <c r="BJ776" s="19" t="s">
        <v>7891</v>
      </c>
      <c r="BK776" s="19" t="s">
        <v>7891</v>
      </c>
      <c r="BL776" s="19" t="s">
        <v>7891</v>
      </c>
      <c r="BM776" s="19" t="s">
        <v>7891</v>
      </c>
      <c r="BN776" s="19">
        <v>34162643</v>
      </c>
      <c r="BO776" s="19" t="s">
        <v>7891</v>
      </c>
      <c r="BP776" s="19" t="s">
        <v>7891</v>
      </c>
      <c r="BQ776" s="19" t="s">
        <v>7891</v>
      </c>
      <c r="BR776" s="19" t="s">
        <v>7891</v>
      </c>
      <c r="BS776" s="19" t="s">
        <v>10687</v>
      </c>
    </row>
    <row r="777" spans="1:71" s="19" customFormat="1" ht="13" x14ac:dyDescent="0.3">
      <c r="A777" s="19" t="s">
        <v>11798</v>
      </c>
      <c r="B777" s="19" t="s">
        <v>7869</v>
      </c>
      <c r="C777" s="19" t="s">
        <v>7870</v>
      </c>
      <c r="D777" s="21">
        <v>2021</v>
      </c>
      <c r="E777" s="19" t="s">
        <v>7871</v>
      </c>
      <c r="F777" s="19" t="s">
        <v>7872</v>
      </c>
      <c r="G777" s="19" t="s">
        <v>11965</v>
      </c>
      <c r="H777" s="19">
        <v>15</v>
      </c>
      <c r="I777" s="19">
        <v>1</v>
      </c>
      <c r="K777" s="19">
        <v>240</v>
      </c>
      <c r="L777" s="19">
        <v>245</v>
      </c>
      <c r="O777" s="19" t="s">
        <v>7873</v>
      </c>
      <c r="P777" s="19" t="s">
        <v>7874</v>
      </c>
      <c r="Q777" s="19" t="s">
        <v>467</v>
      </c>
      <c r="R777" s="19" t="s">
        <v>7218</v>
      </c>
      <c r="S777" s="19" t="s">
        <v>7303</v>
      </c>
      <c r="T777" s="19" t="s">
        <v>7219</v>
      </c>
      <c r="U777" s="19" t="s">
        <v>7875</v>
      </c>
    </row>
    <row r="778" spans="1:71" s="19" customFormat="1" ht="13" x14ac:dyDescent="0.3">
      <c r="A778" s="19" t="s">
        <v>11798</v>
      </c>
      <c r="B778" s="19" t="s">
        <v>1827</v>
      </c>
      <c r="C778" s="19" t="s">
        <v>1774</v>
      </c>
      <c r="D778" s="20">
        <v>2021</v>
      </c>
      <c r="E778" s="19" t="s">
        <v>1773</v>
      </c>
      <c r="F778" s="19" t="s">
        <v>1370</v>
      </c>
      <c r="H778" s="19" t="str">
        <f>"25752146"</f>
        <v>25752146</v>
      </c>
      <c r="J778" s="19" t="str">
        <f>"Feb-Apr2021"</f>
        <v>Feb-Apr2021</v>
      </c>
      <c r="K778" s="19">
        <v>47</v>
      </c>
      <c r="L778" s="19">
        <v>2</v>
      </c>
      <c r="M778" s="19">
        <v>19</v>
      </c>
      <c r="N778" s="19">
        <v>0</v>
      </c>
      <c r="O778" s="19">
        <v>148408361</v>
      </c>
      <c r="Q778" s="19" t="s">
        <v>1371</v>
      </c>
      <c r="R778" s="19" t="s">
        <v>1104</v>
      </c>
      <c r="S778" s="19" t="s">
        <v>1775</v>
      </c>
      <c r="V778" s="19" t="s">
        <v>1776</v>
      </c>
    </row>
    <row r="779" spans="1:71" s="19" customFormat="1" ht="13" x14ac:dyDescent="0.3">
      <c r="A779" s="19" t="s">
        <v>11798</v>
      </c>
      <c r="B779" s="19" t="s">
        <v>3856</v>
      </c>
      <c r="C779" s="19" t="s">
        <v>2494</v>
      </c>
      <c r="D779" s="21">
        <v>2021</v>
      </c>
      <c r="E779" s="19" t="s">
        <v>2493</v>
      </c>
      <c r="F779" s="19" t="s">
        <v>2034</v>
      </c>
      <c r="G779" s="19" t="s">
        <v>2498</v>
      </c>
      <c r="H779" s="19" t="str">
        <f>"04194217"</f>
        <v>04194217</v>
      </c>
      <c r="I779" s="19" t="str">
        <f>"9798516000966"</f>
        <v>9798516000966</v>
      </c>
      <c r="J779" s="19" t="str">
        <f>"20210101"</f>
        <v>20210101</v>
      </c>
      <c r="K779" s="19">
        <v>82</v>
      </c>
      <c r="L779" s="19" t="s">
        <v>2495</v>
      </c>
      <c r="O779" s="19" t="s">
        <v>2496</v>
      </c>
      <c r="Q779" s="19" t="s">
        <v>2037</v>
      </c>
      <c r="R779" s="19" t="s">
        <v>2038</v>
      </c>
      <c r="S779" s="19" t="s">
        <v>2497</v>
      </c>
      <c r="U779" s="19" t="s">
        <v>2498</v>
      </c>
      <c r="V779" s="19" t="s">
        <v>2499</v>
      </c>
    </row>
    <row r="780" spans="1:71" s="19" customFormat="1" ht="13" x14ac:dyDescent="0.3">
      <c r="A780" s="19" t="s">
        <v>11798</v>
      </c>
      <c r="B780" s="19" t="s">
        <v>1970</v>
      </c>
      <c r="C780" s="19" t="s">
        <v>1924</v>
      </c>
      <c r="D780" s="20">
        <v>2020</v>
      </c>
      <c r="E780" s="19" t="s">
        <v>1923</v>
      </c>
      <c r="F780" s="19" t="s">
        <v>631</v>
      </c>
      <c r="G780" s="19" t="s">
        <v>1928</v>
      </c>
      <c r="H780" s="19" t="str">
        <f>"25743805"</f>
        <v>25743805</v>
      </c>
      <c r="J780" s="19" t="str">
        <f>"12/2/2020"</f>
        <v>12/2/2020</v>
      </c>
      <c r="K780" s="19">
        <v>3</v>
      </c>
      <c r="L780" s="19">
        <v>12</v>
      </c>
      <c r="M780" s="19" t="s">
        <v>1925</v>
      </c>
      <c r="N780" s="19">
        <v>1</v>
      </c>
      <c r="O780" s="19">
        <v>147380331</v>
      </c>
      <c r="P780" s="19" t="s">
        <v>1926</v>
      </c>
      <c r="Q780" s="19" t="s">
        <v>634</v>
      </c>
      <c r="R780" s="19" t="s">
        <v>442</v>
      </c>
      <c r="S780" s="19" t="s">
        <v>1927</v>
      </c>
      <c r="V780" s="19" t="s">
        <v>1929</v>
      </c>
    </row>
    <row r="781" spans="1:71" s="19" customFormat="1" ht="13" x14ac:dyDescent="0.3">
      <c r="A781" s="19" t="s">
        <v>11798</v>
      </c>
      <c r="B781" s="19" t="s">
        <v>11404</v>
      </c>
      <c r="C781" s="19" t="s">
        <v>10252</v>
      </c>
      <c r="D781" s="21" t="s">
        <v>7891</v>
      </c>
      <c r="E781" s="19" t="s">
        <v>10253</v>
      </c>
      <c r="F781" s="19" t="s">
        <v>10254</v>
      </c>
      <c r="V781" s="19" t="s">
        <v>7891</v>
      </c>
      <c r="W781" s="19" t="s">
        <v>10255</v>
      </c>
      <c r="X781" s="19" t="s">
        <v>7891</v>
      </c>
      <c r="Y781" s="19" t="s">
        <v>7891</v>
      </c>
      <c r="Z781" s="19" t="s">
        <v>7891</v>
      </c>
      <c r="AA781" s="19" t="s">
        <v>7891</v>
      </c>
      <c r="AB781" s="19" t="s">
        <v>7891</v>
      </c>
      <c r="AC781" s="19" t="s">
        <v>10256</v>
      </c>
      <c r="AD781" s="19" t="s">
        <v>7891</v>
      </c>
      <c r="AE781" s="19" t="s">
        <v>7891</v>
      </c>
      <c r="AF781" s="19" t="s">
        <v>7891</v>
      </c>
      <c r="AG781" s="19" t="s">
        <v>7891</v>
      </c>
      <c r="AH781" s="19" t="s">
        <v>7891</v>
      </c>
      <c r="AI781" s="19" t="s">
        <v>7891</v>
      </c>
      <c r="AJ781" s="19" t="s">
        <v>7891</v>
      </c>
      <c r="AK781" s="19" t="s">
        <v>7891</v>
      </c>
      <c r="AL781" s="19" t="s">
        <v>7891</v>
      </c>
      <c r="AM781" s="19" t="s">
        <v>7891</v>
      </c>
      <c r="AN781" s="19" t="s">
        <v>7891</v>
      </c>
      <c r="AO781" s="19" t="s">
        <v>7891</v>
      </c>
      <c r="AP781" s="19" t="s">
        <v>10257</v>
      </c>
      <c r="AQ781" s="19" t="s">
        <v>10258</v>
      </c>
      <c r="AR781" s="19" t="s">
        <v>7891</v>
      </c>
      <c r="AS781" s="19" t="s">
        <v>7891</v>
      </c>
      <c r="AT781" s="19" t="s">
        <v>7891</v>
      </c>
      <c r="AU781" s="19" t="s">
        <v>9244</v>
      </c>
      <c r="AV781" s="19">
        <v>2021</v>
      </c>
      <c r="AW781" s="19">
        <v>13</v>
      </c>
      <c r="AX781" s="19">
        <v>3</v>
      </c>
      <c r="AY781" s="19" t="s">
        <v>7891</v>
      </c>
      <c r="AZ781" s="19" t="s">
        <v>7891</v>
      </c>
      <c r="BA781" s="19" t="s">
        <v>8545</v>
      </c>
      <c r="BB781" s="19" t="s">
        <v>7891</v>
      </c>
      <c r="BC781" s="19">
        <v>561</v>
      </c>
      <c r="BD781" s="19">
        <v>577</v>
      </c>
      <c r="BE781" s="19" t="s">
        <v>7891</v>
      </c>
      <c r="BF781" s="19" t="s">
        <v>2751</v>
      </c>
      <c r="BG781" s="19" t="s">
        <v>7891</v>
      </c>
      <c r="BH781" s="19" t="s">
        <v>10231</v>
      </c>
      <c r="BI781" s="19" t="s">
        <v>7891</v>
      </c>
      <c r="BJ781" s="19" t="s">
        <v>7891</v>
      </c>
      <c r="BK781" s="19" t="s">
        <v>7891</v>
      </c>
      <c r="BL781" s="19" t="s">
        <v>7891</v>
      </c>
      <c r="BM781" s="19" t="s">
        <v>7891</v>
      </c>
      <c r="BN781" s="19" t="s">
        <v>7891</v>
      </c>
      <c r="BO781" s="19" t="s">
        <v>7891</v>
      </c>
      <c r="BP781" s="19" t="s">
        <v>7891</v>
      </c>
      <c r="BQ781" s="19" t="s">
        <v>7891</v>
      </c>
      <c r="BR781" s="19" t="s">
        <v>7891</v>
      </c>
      <c r="BS781" s="19" t="s">
        <v>10259</v>
      </c>
    </row>
    <row r="782" spans="1:71" s="19" customFormat="1" ht="13" x14ac:dyDescent="0.3">
      <c r="A782" s="19" t="s">
        <v>11798</v>
      </c>
      <c r="B782" s="19" t="s">
        <v>3856</v>
      </c>
      <c r="C782" s="19" t="s">
        <v>2748</v>
      </c>
      <c r="D782" s="21">
        <v>2021</v>
      </c>
      <c r="E782" s="19" t="s">
        <v>2747</v>
      </c>
      <c r="F782" s="19" t="s">
        <v>2749</v>
      </c>
      <c r="G782" s="19" t="s">
        <v>2752</v>
      </c>
      <c r="H782" s="19" t="str">
        <f>"18662625"</f>
        <v>18662625</v>
      </c>
      <c r="J782" s="19" t="str">
        <f>"20210218"</f>
        <v>20210218</v>
      </c>
      <c r="O782" s="19" t="s">
        <v>2750</v>
      </c>
      <c r="P782" s="19" t="s">
        <v>2751</v>
      </c>
      <c r="Q782" s="19" t="s">
        <v>2108</v>
      </c>
      <c r="R782" s="19" t="s">
        <v>2054</v>
      </c>
      <c r="S782" s="19" t="s">
        <v>2055</v>
      </c>
      <c r="U782" s="19" t="s">
        <v>2752</v>
      </c>
      <c r="V782" s="19" t="s">
        <v>2753</v>
      </c>
    </row>
    <row r="783" spans="1:71" s="19" customFormat="1" ht="13" x14ac:dyDescent="0.3">
      <c r="A783" s="19" t="s">
        <v>11798</v>
      </c>
      <c r="B783" s="19" t="s">
        <v>3856</v>
      </c>
      <c r="C783" s="19" t="s">
        <v>3690</v>
      </c>
      <c r="D783" s="21">
        <v>2020</v>
      </c>
      <c r="E783" s="19" t="s">
        <v>3689</v>
      </c>
      <c r="F783" s="19" t="s">
        <v>2034</v>
      </c>
      <c r="G783" s="19" t="s">
        <v>3693</v>
      </c>
      <c r="H783" s="19" t="str">
        <f>"04194217"</f>
        <v>04194217</v>
      </c>
      <c r="I783" s="19" t="str">
        <f>"9798678137340"</f>
        <v>9798678137340</v>
      </c>
      <c r="J783" s="19" t="str">
        <f>"20210101"</f>
        <v>20210101</v>
      </c>
      <c r="K783" s="19">
        <v>82</v>
      </c>
      <c r="L783" s="19" t="s">
        <v>2035</v>
      </c>
      <c r="O783" s="19" t="s">
        <v>3691</v>
      </c>
      <c r="Q783" s="19" t="s">
        <v>2037</v>
      </c>
      <c r="R783" s="19" t="s">
        <v>2038</v>
      </c>
      <c r="S783" s="19" t="s">
        <v>3692</v>
      </c>
      <c r="U783" s="19" t="s">
        <v>3693</v>
      </c>
      <c r="V783" s="19" t="s">
        <v>3694</v>
      </c>
    </row>
    <row r="784" spans="1:71" s="19" customFormat="1" ht="13" x14ac:dyDescent="0.3">
      <c r="A784" s="19" t="s">
        <v>11798</v>
      </c>
      <c r="B784" s="19" t="s">
        <v>11404</v>
      </c>
      <c r="C784" s="19" t="s">
        <v>10032</v>
      </c>
      <c r="D784" s="21" t="s">
        <v>7891</v>
      </c>
      <c r="E784" s="19" t="s">
        <v>10033</v>
      </c>
      <c r="F784" s="19" t="s">
        <v>9426</v>
      </c>
      <c r="G784" s="19" t="s">
        <v>10034</v>
      </c>
      <c r="V784" s="19" t="s">
        <v>7891</v>
      </c>
      <c r="W784" s="19" t="s">
        <v>10034</v>
      </c>
      <c r="X784" s="19" t="s">
        <v>7891</v>
      </c>
      <c r="Y784" s="19" t="s">
        <v>7891</v>
      </c>
      <c r="Z784" s="19" t="s">
        <v>7891</v>
      </c>
      <c r="AA784" s="19" t="s">
        <v>7891</v>
      </c>
      <c r="AB784" s="19" t="s">
        <v>7891</v>
      </c>
      <c r="AC784" s="19" t="s">
        <v>7891</v>
      </c>
      <c r="AD784" s="19" t="s">
        <v>7891</v>
      </c>
      <c r="AE784" s="19" t="s">
        <v>7891</v>
      </c>
      <c r="AF784" s="19" t="s">
        <v>7891</v>
      </c>
      <c r="AG784" s="19" t="s">
        <v>7891</v>
      </c>
      <c r="AH784" s="19" t="s">
        <v>7891</v>
      </c>
      <c r="AI784" s="19" t="s">
        <v>7891</v>
      </c>
      <c r="AJ784" s="19" t="s">
        <v>7891</v>
      </c>
      <c r="AK784" s="19" t="s">
        <v>7891</v>
      </c>
      <c r="AL784" s="19" t="s">
        <v>7891</v>
      </c>
      <c r="AM784" s="19" t="s">
        <v>7891</v>
      </c>
      <c r="AN784" s="19" t="s">
        <v>7891</v>
      </c>
      <c r="AO784" s="19" t="s">
        <v>7891</v>
      </c>
      <c r="AP784" s="19" t="s">
        <v>9429</v>
      </c>
      <c r="AQ784" s="19" t="s">
        <v>9430</v>
      </c>
      <c r="AR784" s="19" t="s">
        <v>7891</v>
      </c>
      <c r="AS784" s="19" t="s">
        <v>7891</v>
      </c>
      <c r="AT784" s="19" t="s">
        <v>7891</v>
      </c>
      <c r="AU784" s="19" t="s">
        <v>7916</v>
      </c>
      <c r="AV784" s="19">
        <v>2021</v>
      </c>
      <c r="AW784" s="19">
        <v>47</v>
      </c>
      <c r="AX784" s="19">
        <v>4</v>
      </c>
      <c r="AY784" s="19" t="s">
        <v>7891</v>
      </c>
      <c r="AZ784" s="19" t="s">
        <v>7891</v>
      </c>
      <c r="BA784" s="19" t="s">
        <v>7891</v>
      </c>
      <c r="BB784" s="19" t="s">
        <v>7891</v>
      </c>
      <c r="BC784" s="19">
        <v>274</v>
      </c>
      <c r="BD784" s="19">
        <v>279</v>
      </c>
      <c r="BE784" s="19" t="s">
        <v>7891</v>
      </c>
      <c r="BF784" s="19" t="s">
        <v>10035</v>
      </c>
      <c r="BG784" s="19" t="s">
        <v>7891</v>
      </c>
      <c r="BH784" s="19" t="s">
        <v>7891</v>
      </c>
      <c r="BI784" s="19" t="s">
        <v>7891</v>
      </c>
      <c r="BJ784" s="19" t="s">
        <v>7891</v>
      </c>
      <c r="BK784" s="19" t="s">
        <v>7891</v>
      </c>
      <c r="BL784" s="19" t="s">
        <v>7891</v>
      </c>
      <c r="BM784" s="19" t="s">
        <v>7891</v>
      </c>
      <c r="BN784" s="19">
        <v>32376718</v>
      </c>
      <c r="BO784" s="19" t="s">
        <v>7891</v>
      </c>
      <c r="BP784" s="19" t="s">
        <v>7891</v>
      </c>
      <c r="BQ784" s="19" t="s">
        <v>7891</v>
      </c>
      <c r="BR784" s="19" t="s">
        <v>7891</v>
      </c>
      <c r="BS784" s="19" t="s">
        <v>10036</v>
      </c>
    </row>
    <row r="785" spans="1:71" s="19" customFormat="1" ht="13" x14ac:dyDescent="0.3">
      <c r="A785" s="19" t="s">
        <v>11798</v>
      </c>
      <c r="B785" s="19" t="s">
        <v>391</v>
      </c>
      <c r="C785" s="19" t="s">
        <v>360</v>
      </c>
      <c r="D785" s="23" t="s">
        <v>23</v>
      </c>
      <c r="E785" s="19" t="s">
        <v>358</v>
      </c>
      <c r="F785" s="19" t="s">
        <v>365</v>
      </c>
      <c r="G785" s="19" t="s">
        <v>359</v>
      </c>
      <c r="I785" s="19" t="s">
        <v>361</v>
      </c>
      <c r="J785" s="19" t="s">
        <v>362</v>
      </c>
      <c r="K785" s="19" t="s">
        <v>14</v>
      </c>
      <c r="N785" s="19" t="s">
        <v>363</v>
      </c>
      <c r="O785" s="19" t="s">
        <v>17</v>
      </c>
      <c r="P785" s="19" t="s">
        <v>18</v>
      </c>
      <c r="Q785" s="19" t="s">
        <v>18</v>
      </c>
      <c r="R785" s="19" t="s">
        <v>364</v>
      </c>
      <c r="S785" s="19" t="s">
        <v>74</v>
      </c>
      <c r="T785" s="19" t="s">
        <v>107</v>
      </c>
      <c r="V785" s="19" t="s">
        <v>23</v>
      </c>
      <c r="W785" s="19" t="s">
        <v>366</v>
      </c>
      <c r="X785" s="19" t="s">
        <v>367</v>
      </c>
      <c r="Y785" s="19" t="s">
        <v>368</v>
      </c>
      <c r="Z785" s="19" t="s">
        <v>369</v>
      </c>
      <c r="AA785" s="19" t="s">
        <v>370</v>
      </c>
      <c r="AB785" s="19" t="s">
        <v>371</v>
      </c>
      <c r="AC785" s="19" t="s">
        <v>368</v>
      </c>
      <c r="AD785" s="19" t="s">
        <v>372</v>
      </c>
      <c r="AE785" s="19" t="s">
        <v>30</v>
      </c>
    </row>
    <row r="786" spans="1:71" s="19" customFormat="1" ht="13" x14ac:dyDescent="0.3">
      <c r="A786" s="19" t="s">
        <v>11798</v>
      </c>
      <c r="B786" s="19" t="s">
        <v>1827</v>
      </c>
      <c r="C786" s="19" t="s">
        <v>1485</v>
      </c>
      <c r="D786" s="20">
        <v>2022</v>
      </c>
      <c r="E786" s="19" t="s">
        <v>1484</v>
      </c>
      <c r="F786" s="19" t="s">
        <v>1486</v>
      </c>
      <c r="G786" s="19" t="s">
        <v>1490</v>
      </c>
      <c r="H786" s="19" t="str">
        <f>"22287795"</f>
        <v>22287795</v>
      </c>
      <c r="J786" s="19" t="str">
        <f>"Winter2022"</f>
        <v>Winter2022</v>
      </c>
      <c r="K786" s="19">
        <v>22</v>
      </c>
      <c r="L786" s="19">
        <v>1</v>
      </c>
      <c r="M786" s="19">
        <v>1</v>
      </c>
      <c r="N786" s="19">
        <v>8</v>
      </c>
      <c r="O786" s="19">
        <v>156278214</v>
      </c>
      <c r="P786" s="19" t="s">
        <v>1487</v>
      </c>
      <c r="Q786" s="19" t="s">
        <v>1488</v>
      </c>
      <c r="R786" s="19" t="s">
        <v>740</v>
      </c>
      <c r="S786" s="19" t="s">
        <v>1489</v>
      </c>
      <c r="V786" s="19" t="s">
        <v>1491</v>
      </c>
    </row>
    <row r="787" spans="1:71" s="19" customFormat="1" ht="13" x14ac:dyDescent="0.3">
      <c r="A787" s="19" t="s">
        <v>11798</v>
      </c>
      <c r="B787" s="19" t="s">
        <v>11404</v>
      </c>
      <c r="C787" s="19" t="s">
        <v>9547</v>
      </c>
      <c r="D787" s="21" t="s">
        <v>7891</v>
      </c>
      <c r="E787" s="19" t="s">
        <v>9548</v>
      </c>
      <c r="F787" s="19" t="s">
        <v>9549</v>
      </c>
      <c r="V787" s="19" t="s">
        <v>7891</v>
      </c>
      <c r="W787" s="19" t="s">
        <v>9550</v>
      </c>
      <c r="X787" s="19" t="s">
        <v>7891</v>
      </c>
      <c r="Y787" s="19" t="s">
        <v>7891</v>
      </c>
      <c r="Z787" s="19" t="s">
        <v>7891</v>
      </c>
      <c r="AA787" s="19" t="s">
        <v>7891</v>
      </c>
      <c r="AB787" s="19" t="s">
        <v>7891</v>
      </c>
      <c r="AC787" s="19" t="s">
        <v>7891</v>
      </c>
      <c r="AD787" s="19" t="s">
        <v>7891</v>
      </c>
      <c r="AE787" s="19" t="s">
        <v>7891</v>
      </c>
      <c r="AF787" s="19" t="s">
        <v>7891</v>
      </c>
      <c r="AG787" s="19" t="s">
        <v>7891</v>
      </c>
      <c r="AH787" s="19" t="s">
        <v>7891</v>
      </c>
      <c r="AI787" s="19" t="s">
        <v>7891</v>
      </c>
      <c r="AJ787" s="19" t="s">
        <v>7891</v>
      </c>
      <c r="AK787" s="19" t="s">
        <v>7891</v>
      </c>
      <c r="AL787" s="19" t="s">
        <v>7891</v>
      </c>
      <c r="AM787" s="19" t="s">
        <v>7891</v>
      </c>
      <c r="AN787" s="19" t="s">
        <v>7891</v>
      </c>
      <c r="AO787" s="19" t="s">
        <v>7891</v>
      </c>
      <c r="AP787" s="19" t="s">
        <v>9551</v>
      </c>
      <c r="AQ787" s="19" t="s">
        <v>9552</v>
      </c>
      <c r="AR787" s="19" t="s">
        <v>7891</v>
      </c>
      <c r="AS787" s="19" t="s">
        <v>7891</v>
      </c>
      <c r="AT787" s="19" t="s">
        <v>7891</v>
      </c>
      <c r="AU787" s="19" t="s">
        <v>8870</v>
      </c>
      <c r="AV787" s="19">
        <v>2021</v>
      </c>
      <c r="AW787" s="19">
        <v>87</v>
      </c>
      <c r="AX787" s="19">
        <v>1</v>
      </c>
      <c r="AY787" s="19" t="s">
        <v>7891</v>
      </c>
      <c r="AZ787" s="19" t="s">
        <v>7891</v>
      </c>
      <c r="BA787" s="19" t="s">
        <v>7891</v>
      </c>
      <c r="BB787" s="19" t="s">
        <v>7891</v>
      </c>
      <c r="BC787" s="19">
        <v>24</v>
      </c>
      <c r="BD787" s="19">
        <v>30</v>
      </c>
      <c r="BE787" s="19" t="s">
        <v>7891</v>
      </c>
      <c r="BF787" s="19" t="s">
        <v>9553</v>
      </c>
      <c r="BG787" s="19" t="s">
        <v>7891</v>
      </c>
      <c r="BH787" s="19" t="s">
        <v>7891</v>
      </c>
      <c r="BI787" s="19" t="s">
        <v>7891</v>
      </c>
      <c r="BJ787" s="19" t="s">
        <v>7891</v>
      </c>
      <c r="BK787" s="19" t="s">
        <v>7891</v>
      </c>
      <c r="BL787" s="19" t="s">
        <v>7891</v>
      </c>
      <c r="BM787" s="19" t="s">
        <v>7891</v>
      </c>
      <c r="BN787" s="19">
        <v>33559996</v>
      </c>
      <c r="BO787" s="19" t="s">
        <v>7891</v>
      </c>
      <c r="BP787" s="19" t="s">
        <v>7891</v>
      </c>
      <c r="BQ787" s="19" t="s">
        <v>7891</v>
      </c>
      <c r="BR787" s="19" t="s">
        <v>7891</v>
      </c>
      <c r="BS787" s="19" t="s">
        <v>9554</v>
      </c>
    </row>
    <row r="788" spans="1:71" s="19" customFormat="1" ht="13" x14ac:dyDescent="0.3">
      <c r="A788" s="19" t="s">
        <v>11798</v>
      </c>
      <c r="B788" s="19" t="s">
        <v>4015</v>
      </c>
      <c r="C788" s="19" t="s">
        <v>3957</v>
      </c>
      <c r="D788" s="21">
        <v>2021</v>
      </c>
      <c r="E788" s="19" t="s">
        <v>3956</v>
      </c>
      <c r="F788" s="19" t="s">
        <v>3958</v>
      </c>
      <c r="G788" s="19" t="s">
        <v>3961</v>
      </c>
      <c r="H788" s="19" t="str">
        <f>"13894986"</f>
        <v>13894986</v>
      </c>
      <c r="J788" s="19" t="str">
        <f>"20210414"</f>
        <v>20210414</v>
      </c>
      <c r="O788" s="19" t="s">
        <v>3959</v>
      </c>
      <c r="P788" s="19" t="s">
        <v>3960</v>
      </c>
      <c r="Q788" s="19" t="s">
        <v>2108</v>
      </c>
      <c r="R788" s="19" t="s">
        <v>2054</v>
      </c>
      <c r="S788" s="19" t="s">
        <v>2055</v>
      </c>
      <c r="U788" s="19" t="s">
        <v>3961</v>
      </c>
      <c r="V788" s="19" t="s">
        <v>3962</v>
      </c>
    </row>
    <row r="789" spans="1:71" s="19" customFormat="1" ht="13" x14ac:dyDescent="0.3">
      <c r="A789" s="19" t="s">
        <v>11798</v>
      </c>
      <c r="B789" s="19" t="s">
        <v>7977</v>
      </c>
      <c r="C789" s="19" t="s">
        <v>7933</v>
      </c>
      <c r="D789" s="21" t="s">
        <v>7891</v>
      </c>
      <c r="E789" s="19" t="s">
        <v>7934</v>
      </c>
      <c r="F789" s="19" t="s">
        <v>7935</v>
      </c>
      <c r="V789" s="19" t="s">
        <v>7891</v>
      </c>
      <c r="W789" s="19" t="s">
        <v>7891</v>
      </c>
      <c r="X789" s="19" t="s">
        <v>7891</v>
      </c>
      <c r="Y789" s="19" t="s">
        <v>7891</v>
      </c>
      <c r="Z789" s="19" t="s">
        <v>7891</v>
      </c>
      <c r="AA789" s="19" t="s">
        <v>7891</v>
      </c>
      <c r="AB789" s="19" t="s">
        <v>7936</v>
      </c>
      <c r="AC789" s="19" t="s">
        <v>7937</v>
      </c>
      <c r="AD789" s="19" t="s">
        <v>7891</v>
      </c>
      <c r="AE789" s="19" t="s">
        <v>7891</v>
      </c>
      <c r="AF789" s="19" t="s">
        <v>7891</v>
      </c>
      <c r="AG789" s="19" t="s">
        <v>7891</v>
      </c>
      <c r="AH789" s="19" t="s">
        <v>7891</v>
      </c>
      <c r="AI789" s="19" t="s">
        <v>7891</v>
      </c>
      <c r="AJ789" s="19" t="s">
        <v>7891</v>
      </c>
      <c r="AK789" s="19" t="s">
        <v>7891</v>
      </c>
      <c r="AL789" s="19" t="s">
        <v>7891</v>
      </c>
      <c r="AM789" s="19" t="s">
        <v>7891</v>
      </c>
      <c r="AN789" s="19" t="s">
        <v>7891</v>
      </c>
      <c r="AO789" s="19" t="s">
        <v>7891</v>
      </c>
      <c r="AP789" s="19" t="s">
        <v>7938</v>
      </c>
      <c r="AQ789" s="19" t="s">
        <v>7891</v>
      </c>
      <c r="AR789" s="19" t="s">
        <v>7891</v>
      </c>
      <c r="AS789" s="19" t="s">
        <v>7891</v>
      </c>
      <c r="AT789" s="19" t="s">
        <v>7891</v>
      </c>
      <c r="AU789" s="19" t="s">
        <v>7891</v>
      </c>
      <c r="AV789" s="19">
        <v>2020</v>
      </c>
      <c r="AW789" s="19">
        <v>50</v>
      </c>
      <c r="AX789" s="19">
        <v>3</v>
      </c>
      <c r="AY789" s="19" t="s">
        <v>7891</v>
      </c>
      <c r="AZ789" s="19" t="s">
        <v>7891</v>
      </c>
      <c r="BA789" s="19" t="s">
        <v>7891</v>
      </c>
      <c r="BB789" s="19" t="s">
        <v>7891</v>
      </c>
      <c r="BC789" s="19">
        <v>163</v>
      </c>
      <c r="BD789" s="19">
        <v>174</v>
      </c>
      <c r="BE789" s="19" t="s">
        <v>7891</v>
      </c>
      <c r="BF789" s="19" t="s">
        <v>7939</v>
      </c>
      <c r="BG789" s="19" t="s">
        <v>7891</v>
      </c>
      <c r="BH789" s="19" t="s">
        <v>7891</v>
      </c>
      <c r="BI789" s="19" t="s">
        <v>7891</v>
      </c>
      <c r="BJ789" s="19" t="s">
        <v>7891</v>
      </c>
      <c r="BK789" s="19" t="s">
        <v>7891</v>
      </c>
      <c r="BL789" s="19" t="s">
        <v>7891</v>
      </c>
      <c r="BM789" s="19" t="s">
        <v>7891</v>
      </c>
      <c r="BN789" s="19" t="s">
        <v>7891</v>
      </c>
      <c r="BO789" s="19" t="s">
        <v>7891</v>
      </c>
      <c r="BP789" s="19" t="s">
        <v>7891</v>
      </c>
      <c r="BQ789" s="19" t="s">
        <v>7891</v>
      </c>
      <c r="BR789" s="19" t="s">
        <v>7891</v>
      </c>
      <c r="BS789" s="19" t="s">
        <v>7940</v>
      </c>
    </row>
    <row r="790" spans="1:71" s="19" customFormat="1" ht="13" x14ac:dyDescent="0.3">
      <c r="A790" s="19" t="s">
        <v>11798</v>
      </c>
      <c r="B790" s="19" t="s">
        <v>6816</v>
      </c>
      <c r="C790" s="19" t="s">
        <v>5026</v>
      </c>
      <c r="D790" s="21">
        <v>2021</v>
      </c>
      <c r="E790" s="19" t="s">
        <v>5025</v>
      </c>
      <c r="F790" s="19" t="s">
        <v>5029</v>
      </c>
      <c r="H790" s="19" t="s">
        <v>5027</v>
      </c>
      <c r="I790" s="19" t="s">
        <v>5028</v>
      </c>
      <c r="L790" s="22">
        <v>44230</v>
      </c>
      <c r="M790" s="19" t="s">
        <v>5030</v>
      </c>
      <c r="O790" s="19" t="s">
        <v>5031</v>
      </c>
    </row>
    <row r="791" spans="1:71" s="19" customFormat="1" ht="13" x14ac:dyDescent="0.3">
      <c r="A791" s="19" t="s">
        <v>11798</v>
      </c>
      <c r="B791" s="19" t="s">
        <v>7738</v>
      </c>
      <c r="C791" s="19" t="s">
        <v>7650</v>
      </c>
      <c r="D791" s="21">
        <v>2021</v>
      </c>
      <c r="E791" s="19" t="s">
        <v>7651</v>
      </c>
      <c r="F791" s="19" t="s">
        <v>7652</v>
      </c>
      <c r="G791" s="26" t="s">
        <v>11956</v>
      </c>
      <c r="H791" s="19">
        <v>31</v>
      </c>
      <c r="K791" s="19" t="s">
        <v>7653</v>
      </c>
      <c r="L791" s="19" t="s">
        <v>7654</v>
      </c>
      <c r="O791" s="19" t="s">
        <v>7655</v>
      </c>
      <c r="P791" s="19" t="s">
        <v>7656</v>
      </c>
      <c r="Q791" s="19" t="s">
        <v>467</v>
      </c>
      <c r="R791" s="19" t="s">
        <v>7218</v>
      </c>
      <c r="T791" s="19" t="s">
        <v>7219</v>
      </c>
      <c r="U791" s="19" t="s">
        <v>7657</v>
      </c>
    </row>
    <row r="792" spans="1:71" s="19" customFormat="1" ht="13" x14ac:dyDescent="0.3">
      <c r="A792" s="19" t="s">
        <v>11798</v>
      </c>
      <c r="B792" s="19" t="s">
        <v>391</v>
      </c>
      <c r="C792" s="19" t="s">
        <v>326</v>
      </c>
      <c r="D792" s="23" t="s">
        <v>59</v>
      </c>
      <c r="E792" s="19" t="s">
        <v>324</v>
      </c>
      <c r="F792" s="19" t="s">
        <v>334</v>
      </c>
      <c r="G792" s="19" t="s">
        <v>325</v>
      </c>
      <c r="I792" s="19" t="s">
        <v>327</v>
      </c>
      <c r="J792" s="19" t="s">
        <v>328</v>
      </c>
      <c r="K792" s="19" t="s">
        <v>329</v>
      </c>
      <c r="L792" s="19" t="s">
        <v>330</v>
      </c>
      <c r="N792" s="19" t="s">
        <v>331</v>
      </c>
      <c r="O792" s="19" t="s">
        <v>89</v>
      </c>
      <c r="P792" s="19" t="s">
        <v>18</v>
      </c>
      <c r="Q792" s="19" t="s">
        <v>18</v>
      </c>
      <c r="R792" s="19" t="s">
        <v>332</v>
      </c>
      <c r="S792" s="19" t="s">
        <v>333</v>
      </c>
      <c r="T792" s="19" t="s">
        <v>75</v>
      </c>
      <c r="V792" s="19" t="s">
        <v>59</v>
      </c>
      <c r="W792" s="19" t="s">
        <v>335</v>
      </c>
      <c r="X792" s="19" t="s">
        <v>336</v>
      </c>
      <c r="Y792" s="19" t="s">
        <v>337</v>
      </c>
      <c r="AA792" s="19" t="s">
        <v>338</v>
      </c>
      <c r="AB792" s="19" t="s">
        <v>339</v>
      </c>
      <c r="AC792" s="19" t="s">
        <v>337</v>
      </c>
      <c r="AD792" s="19" t="s">
        <v>340</v>
      </c>
      <c r="AE792" s="19" t="s">
        <v>30</v>
      </c>
    </row>
    <row r="793" spans="1:71" s="19" customFormat="1" ht="13" x14ac:dyDescent="0.3">
      <c r="A793" s="19" t="s">
        <v>11798</v>
      </c>
      <c r="B793" s="19" t="s">
        <v>1827</v>
      </c>
      <c r="C793" s="19" t="s">
        <v>1076</v>
      </c>
      <c r="D793" s="20">
        <v>2020</v>
      </c>
      <c r="E793" s="19" t="s">
        <v>1075</v>
      </c>
      <c r="F793" s="19" t="s">
        <v>1077</v>
      </c>
      <c r="G793" s="19" t="s">
        <v>1080</v>
      </c>
      <c r="H793" s="19" t="str">
        <f>"14712318"</f>
        <v>14712318</v>
      </c>
      <c r="J793" s="19" t="str">
        <f>"12/7/2020"</f>
        <v>12/7/2020</v>
      </c>
      <c r="K793" s="19">
        <v>20</v>
      </c>
      <c r="L793" s="19">
        <v>1</v>
      </c>
      <c r="M793" s="19">
        <v>1</v>
      </c>
      <c r="N793" s="19">
        <v>11</v>
      </c>
      <c r="O793" s="19">
        <v>147454652</v>
      </c>
      <c r="P793" s="19" t="s">
        <v>1078</v>
      </c>
      <c r="Q793" s="19" t="s">
        <v>557</v>
      </c>
      <c r="R793" s="19" t="s">
        <v>442</v>
      </c>
      <c r="S793" s="19" t="s">
        <v>1079</v>
      </c>
      <c r="V793" s="19" t="s">
        <v>1081</v>
      </c>
    </row>
    <row r="794" spans="1:71" s="19" customFormat="1" ht="13" x14ac:dyDescent="0.3">
      <c r="A794" s="19" t="s">
        <v>11798</v>
      </c>
      <c r="B794" s="19" t="s">
        <v>1827</v>
      </c>
      <c r="C794" s="19" t="s">
        <v>858</v>
      </c>
      <c r="D794" s="20">
        <v>2021</v>
      </c>
      <c r="E794" s="19" t="s">
        <v>857</v>
      </c>
      <c r="F794" s="19" t="s">
        <v>859</v>
      </c>
      <c r="G794" s="19" t="s">
        <v>862</v>
      </c>
      <c r="H794" s="19" t="str">
        <f>"15269248"</f>
        <v>15269248</v>
      </c>
      <c r="J794" s="19" t="str">
        <f>"Mar2021"</f>
        <v>Mar2021</v>
      </c>
      <c r="K794" s="19">
        <v>31</v>
      </c>
      <c r="L794" s="19">
        <v>1</v>
      </c>
      <c r="M794" s="19">
        <v>88</v>
      </c>
      <c r="N794" s="19">
        <v>3</v>
      </c>
      <c r="O794" s="19">
        <v>149169824</v>
      </c>
      <c r="P794" s="19" t="s">
        <v>860</v>
      </c>
      <c r="Q794" s="19" t="s">
        <v>481</v>
      </c>
      <c r="R794" s="19" t="s">
        <v>507</v>
      </c>
      <c r="S794" s="19" t="s">
        <v>861</v>
      </c>
      <c r="V794" s="19" t="s">
        <v>863</v>
      </c>
    </row>
    <row r="795" spans="1:71" s="19" customFormat="1" ht="13" x14ac:dyDescent="0.3">
      <c r="A795" s="19" t="s">
        <v>11798</v>
      </c>
      <c r="B795" s="19" t="s">
        <v>11404</v>
      </c>
      <c r="C795" s="19" t="s">
        <v>10688</v>
      </c>
      <c r="D795" s="21" t="s">
        <v>7891</v>
      </c>
      <c r="E795" s="19" t="s">
        <v>10689</v>
      </c>
      <c r="F795" s="19" t="s">
        <v>10690</v>
      </c>
      <c r="G795" s="19" t="s">
        <v>11955</v>
      </c>
      <c r="V795" s="19" t="s">
        <v>7891</v>
      </c>
      <c r="W795" s="19" t="s">
        <v>10691</v>
      </c>
      <c r="X795" s="19" t="s">
        <v>7891</v>
      </c>
      <c r="Y795" s="19" t="s">
        <v>7891</v>
      </c>
      <c r="Z795" s="19" t="s">
        <v>7891</v>
      </c>
      <c r="AA795" s="19" t="s">
        <v>7891</v>
      </c>
      <c r="AB795" s="19" t="s">
        <v>7891</v>
      </c>
      <c r="AC795" s="19" t="s">
        <v>7891</v>
      </c>
      <c r="AD795" s="19" t="s">
        <v>7891</v>
      </c>
      <c r="AE795" s="19" t="s">
        <v>7891</v>
      </c>
      <c r="AF795" s="19" t="s">
        <v>7891</v>
      </c>
      <c r="AG795" s="19" t="s">
        <v>7891</v>
      </c>
      <c r="AH795" s="19" t="s">
        <v>7891</v>
      </c>
      <c r="AI795" s="19" t="s">
        <v>7891</v>
      </c>
      <c r="AJ795" s="19" t="s">
        <v>7891</v>
      </c>
      <c r="AK795" s="19" t="s">
        <v>7891</v>
      </c>
      <c r="AL795" s="19" t="s">
        <v>7891</v>
      </c>
      <c r="AM795" s="19" t="s">
        <v>7891</v>
      </c>
      <c r="AN795" s="19" t="s">
        <v>7891</v>
      </c>
      <c r="AO795" s="19" t="s">
        <v>7891</v>
      </c>
      <c r="AP795" s="19" t="s">
        <v>10692</v>
      </c>
      <c r="AQ795" s="19" t="s">
        <v>10693</v>
      </c>
      <c r="AR795" s="19" t="s">
        <v>7891</v>
      </c>
      <c r="AS795" s="19" t="s">
        <v>7891</v>
      </c>
      <c r="AT795" s="19" t="s">
        <v>7891</v>
      </c>
      <c r="AU795" s="19" t="s">
        <v>10694</v>
      </c>
      <c r="AV795" s="19">
        <v>2021</v>
      </c>
      <c r="AW795" s="19">
        <v>27</v>
      </c>
      <c r="AX795" s="19">
        <v>1</v>
      </c>
      <c r="AY795" s="19" t="s">
        <v>7891</v>
      </c>
      <c r="AZ795" s="19" t="s">
        <v>7891</v>
      </c>
      <c r="BA795" s="19" t="s">
        <v>7891</v>
      </c>
      <c r="BB795" s="19" t="s">
        <v>7891</v>
      </c>
      <c r="BC795" s="19">
        <v>15</v>
      </c>
      <c r="BD795" s="19">
        <v>23</v>
      </c>
      <c r="BE795" s="19" t="s">
        <v>7891</v>
      </c>
      <c r="BF795" s="19" t="s">
        <v>7891</v>
      </c>
      <c r="BG795" s="19" t="s">
        <v>7891</v>
      </c>
      <c r="BH795" s="19" t="s">
        <v>7891</v>
      </c>
      <c r="BI795" s="19" t="s">
        <v>7891</v>
      </c>
      <c r="BJ795" s="19" t="s">
        <v>7891</v>
      </c>
      <c r="BK795" s="19" t="s">
        <v>7891</v>
      </c>
      <c r="BL795" s="19" t="s">
        <v>7891</v>
      </c>
      <c r="BM795" s="19" t="s">
        <v>7891</v>
      </c>
      <c r="BN795" s="19" t="s">
        <v>7891</v>
      </c>
      <c r="BO795" s="19" t="s">
        <v>7891</v>
      </c>
      <c r="BP795" s="19" t="s">
        <v>7891</v>
      </c>
      <c r="BQ795" s="19" t="s">
        <v>7891</v>
      </c>
      <c r="BR795" s="19" t="s">
        <v>7891</v>
      </c>
      <c r="BS795" s="19" t="s">
        <v>10695</v>
      </c>
    </row>
    <row r="796" spans="1:71" s="19" customFormat="1" ht="13" x14ac:dyDescent="0.3">
      <c r="A796" s="19" t="s">
        <v>11798</v>
      </c>
      <c r="B796" s="19" t="s">
        <v>6816</v>
      </c>
      <c r="C796" s="19" t="s">
        <v>5529</v>
      </c>
      <c r="D796" s="21">
        <v>2020</v>
      </c>
      <c r="E796" s="19" t="s">
        <v>5528</v>
      </c>
      <c r="F796" s="19" t="s">
        <v>5532</v>
      </c>
      <c r="H796" s="19" t="s">
        <v>5530</v>
      </c>
      <c r="I796" s="19" t="s">
        <v>5531</v>
      </c>
      <c r="L796" s="22">
        <v>43973</v>
      </c>
      <c r="O796" s="19" t="s">
        <v>5533</v>
      </c>
    </row>
    <row r="797" spans="1:71" s="19" customFormat="1" ht="13" x14ac:dyDescent="0.3">
      <c r="A797" s="19" t="s">
        <v>11798</v>
      </c>
      <c r="B797" s="19" t="s">
        <v>1827</v>
      </c>
      <c r="C797" s="19" t="s">
        <v>1353</v>
      </c>
      <c r="D797" s="20" t="str">
        <f>"2020"</f>
        <v>2020</v>
      </c>
      <c r="E797" s="19" t="s">
        <v>1352</v>
      </c>
      <c r="F797" s="19" t="s">
        <v>303</v>
      </c>
      <c r="G797" s="19" t="s">
        <v>1354</v>
      </c>
      <c r="H797" s="19" t="str">
        <f>"14388871"</f>
        <v>14388871</v>
      </c>
      <c r="J797" s="19" t="str">
        <f>"Nov2020"</f>
        <v>Nov2020</v>
      </c>
      <c r="K797" s="19">
        <v>22</v>
      </c>
      <c r="L797" s="19">
        <v>11</v>
      </c>
      <c r="N797" s="19">
        <v>1</v>
      </c>
      <c r="O797" s="19">
        <v>147360176</v>
      </c>
      <c r="P797" s="19" t="s">
        <v>299</v>
      </c>
      <c r="Q797" s="19" t="s">
        <v>1092</v>
      </c>
      <c r="R797" s="19" t="s">
        <v>498</v>
      </c>
      <c r="V797" s="19" t="s">
        <v>1355</v>
      </c>
    </row>
    <row r="798" spans="1:71" s="19" customFormat="1" ht="13" x14ac:dyDescent="0.3">
      <c r="A798" s="19" t="s">
        <v>11798</v>
      </c>
      <c r="B798" s="19" t="s">
        <v>11404</v>
      </c>
      <c r="C798" s="19" t="s">
        <v>10696</v>
      </c>
      <c r="D798" s="21" t="s">
        <v>7891</v>
      </c>
      <c r="E798" s="19" t="s">
        <v>5723</v>
      </c>
      <c r="F798" s="19" t="s">
        <v>10697</v>
      </c>
      <c r="V798" s="19" t="s">
        <v>7891</v>
      </c>
      <c r="W798" s="19" t="s">
        <v>10698</v>
      </c>
      <c r="X798" s="19" t="s">
        <v>7891</v>
      </c>
      <c r="Y798" s="19" t="s">
        <v>7891</v>
      </c>
      <c r="Z798" s="19" t="s">
        <v>7891</v>
      </c>
      <c r="AA798" s="19" t="s">
        <v>7891</v>
      </c>
      <c r="AB798" s="19" t="s">
        <v>7891</v>
      </c>
      <c r="AC798" s="19" t="s">
        <v>7891</v>
      </c>
      <c r="AD798" s="19" t="s">
        <v>7891</v>
      </c>
      <c r="AE798" s="19" t="s">
        <v>7891</v>
      </c>
      <c r="AF798" s="19" t="s">
        <v>7891</v>
      </c>
      <c r="AG798" s="19" t="s">
        <v>7891</v>
      </c>
      <c r="AH798" s="19" t="s">
        <v>7891</v>
      </c>
      <c r="AI798" s="19" t="s">
        <v>7891</v>
      </c>
      <c r="AJ798" s="19" t="s">
        <v>7891</v>
      </c>
      <c r="AK798" s="19" t="s">
        <v>7891</v>
      </c>
      <c r="AL798" s="19" t="s">
        <v>7891</v>
      </c>
      <c r="AM798" s="19" t="s">
        <v>7891</v>
      </c>
      <c r="AN798" s="19" t="s">
        <v>7891</v>
      </c>
      <c r="AO798" s="19" t="s">
        <v>7891</v>
      </c>
      <c r="AP798" s="19" t="s">
        <v>7891</v>
      </c>
      <c r="AQ798" s="19" t="s">
        <v>10699</v>
      </c>
      <c r="AR798" s="19" t="s">
        <v>7891</v>
      </c>
      <c r="AS798" s="19" t="s">
        <v>7891</v>
      </c>
      <c r="AT798" s="19" t="s">
        <v>7891</v>
      </c>
      <c r="AU798" s="19" t="s">
        <v>7891</v>
      </c>
      <c r="AV798" s="19">
        <v>2021</v>
      </c>
      <c r="AW798" s="19">
        <v>14</v>
      </c>
      <c r="AX798" s="19" t="s">
        <v>7891</v>
      </c>
      <c r="AY798" s="19" t="s">
        <v>7891</v>
      </c>
      <c r="AZ798" s="19" t="s">
        <v>7891</v>
      </c>
      <c r="BA798" s="19" t="s">
        <v>7891</v>
      </c>
      <c r="BB798" s="19" t="s">
        <v>7891</v>
      </c>
      <c r="BC798" s="19">
        <v>1785</v>
      </c>
      <c r="BD798" s="19">
        <v>1795</v>
      </c>
      <c r="BE798" s="19" t="s">
        <v>7891</v>
      </c>
      <c r="BF798" s="19" t="s">
        <v>5729</v>
      </c>
      <c r="BG798" s="19" t="s">
        <v>7891</v>
      </c>
      <c r="BH798" s="19" t="s">
        <v>7891</v>
      </c>
      <c r="BI798" s="19" t="s">
        <v>7891</v>
      </c>
      <c r="BJ798" s="19" t="s">
        <v>7891</v>
      </c>
      <c r="BK798" s="19" t="s">
        <v>7891</v>
      </c>
      <c r="BL798" s="19" t="s">
        <v>7891</v>
      </c>
      <c r="BM798" s="19" t="s">
        <v>7891</v>
      </c>
      <c r="BN798" s="19">
        <v>34007205</v>
      </c>
      <c r="BO798" s="19" t="s">
        <v>7891</v>
      </c>
      <c r="BP798" s="19" t="s">
        <v>7891</v>
      </c>
      <c r="BQ798" s="19" t="s">
        <v>7891</v>
      </c>
      <c r="BR798" s="19" t="s">
        <v>7891</v>
      </c>
      <c r="BS798" s="19" t="s">
        <v>10700</v>
      </c>
    </row>
    <row r="799" spans="1:71" s="19" customFormat="1" ht="13" x14ac:dyDescent="0.3">
      <c r="A799" s="19" t="s">
        <v>11798</v>
      </c>
      <c r="B799" s="19" t="s">
        <v>7323</v>
      </c>
      <c r="C799" s="19" t="s">
        <v>7297</v>
      </c>
      <c r="D799" s="21">
        <v>2021</v>
      </c>
      <c r="E799" s="19" t="s">
        <v>7298</v>
      </c>
      <c r="F799" s="19" t="s">
        <v>7299</v>
      </c>
      <c r="O799" s="19" t="s">
        <v>7300</v>
      </c>
      <c r="P799" s="19" t="s">
        <v>7301</v>
      </c>
      <c r="Q799" s="19" t="s">
        <v>7302</v>
      </c>
      <c r="R799" s="19" t="s">
        <v>7232</v>
      </c>
      <c r="S799" s="19" t="s">
        <v>7303</v>
      </c>
      <c r="T799" s="19" t="s">
        <v>7219</v>
      </c>
      <c r="U799" s="19" t="s">
        <v>7304</v>
      </c>
    </row>
    <row r="800" spans="1:71" s="19" customFormat="1" ht="13" x14ac:dyDescent="0.3">
      <c r="A800" s="19" t="s">
        <v>11798</v>
      </c>
      <c r="B800" s="19" t="s">
        <v>3856</v>
      </c>
      <c r="C800" s="19" t="s">
        <v>3720</v>
      </c>
      <c r="D800" s="21">
        <v>2021</v>
      </c>
      <c r="E800" s="19" t="s">
        <v>3719</v>
      </c>
      <c r="F800" s="19" t="s">
        <v>3721</v>
      </c>
      <c r="G800" s="19" t="s">
        <v>3724</v>
      </c>
      <c r="H800" s="19" t="str">
        <f>"0001690X"</f>
        <v>0001690X</v>
      </c>
      <c r="J800" s="19" t="str">
        <f>"20210214"</f>
        <v>20210214</v>
      </c>
      <c r="O800" s="19" t="s">
        <v>3722</v>
      </c>
      <c r="P800" s="19" t="s">
        <v>3723</v>
      </c>
      <c r="Q800" s="19" t="s">
        <v>2053</v>
      </c>
      <c r="R800" s="19" t="s">
        <v>2054</v>
      </c>
      <c r="S800" s="19" t="s">
        <v>2055</v>
      </c>
      <c r="U800" s="19" t="s">
        <v>3724</v>
      </c>
      <c r="V800" s="19" t="s">
        <v>3725</v>
      </c>
    </row>
    <row r="801" spans="1:71" s="19" customFormat="1" ht="13" x14ac:dyDescent="0.3">
      <c r="A801" s="19" t="s">
        <v>11798</v>
      </c>
      <c r="B801" s="19" t="s">
        <v>6816</v>
      </c>
      <c r="C801" s="19" t="s">
        <v>5500</v>
      </c>
      <c r="D801" s="21">
        <v>2021</v>
      </c>
      <c r="E801" s="19" t="s">
        <v>5499</v>
      </c>
      <c r="F801" s="19" t="s">
        <v>5503</v>
      </c>
      <c r="H801" s="19" t="s">
        <v>5501</v>
      </c>
      <c r="I801" s="19" t="s">
        <v>5502</v>
      </c>
      <c r="L801" s="22">
        <v>44341</v>
      </c>
      <c r="O801" s="19" t="s">
        <v>5504</v>
      </c>
    </row>
    <row r="802" spans="1:71" s="19" customFormat="1" ht="13" x14ac:dyDescent="0.3">
      <c r="A802" s="19" t="s">
        <v>11798</v>
      </c>
      <c r="B802" s="19" t="s">
        <v>6816</v>
      </c>
      <c r="C802" s="19" t="s">
        <v>6732</v>
      </c>
      <c r="D802" s="21">
        <v>2022</v>
      </c>
      <c r="E802" s="19" t="s">
        <v>6731</v>
      </c>
      <c r="F802" s="19" t="s">
        <v>6735</v>
      </c>
      <c r="H802" s="19" t="s">
        <v>6733</v>
      </c>
      <c r="I802" s="19" t="s">
        <v>6734</v>
      </c>
      <c r="L802" s="22">
        <v>44620</v>
      </c>
      <c r="M802" s="19" t="s">
        <v>6736</v>
      </c>
      <c r="O802" s="19" t="s">
        <v>6737</v>
      </c>
    </row>
    <row r="803" spans="1:71" s="19" customFormat="1" ht="13" x14ac:dyDescent="0.3">
      <c r="A803" s="19" t="s">
        <v>11798</v>
      </c>
      <c r="B803" s="19" t="s">
        <v>11404</v>
      </c>
      <c r="C803" s="19" t="s">
        <v>10701</v>
      </c>
      <c r="D803" s="21" t="s">
        <v>7891</v>
      </c>
      <c r="E803" s="19" t="s">
        <v>10702</v>
      </c>
      <c r="F803" s="19" t="s">
        <v>10703</v>
      </c>
      <c r="G803" s="19" t="s">
        <v>11951</v>
      </c>
      <c r="V803" s="19" t="s">
        <v>7891</v>
      </c>
      <c r="W803" s="19" t="s">
        <v>10704</v>
      </c>
      <c r="X803" s="19" t="s">
        <v>7891</v>
      </c>
      <c r="Y803" s="19" t="s">
        <v>7891</v>
      </c>
      <c r="Z803" s="19" t="s">
        <v>7891</v>
      </c>
      <c r="AA803" s="19" t="s">
        <v>7891</v>
      </c>
      <c r="AB803" s="19" t="s">
        <v>10705</v>
      </c>
      <c r="AC803" s="19" t="s">
        <v>10706</v>
      </c>
      <c r="AD803" s="19" t="s">
        <v>7891</v>
      </c>
      <c r="AE803" s="19" t="s">
        <v>7891</v>
      </c>
      <c r="AF803" s="19" t="s">
        <v>7891</v>
      </c>
      <c r="AG803" s="19" t="s">
        <v>7891</v>
      </c>
      <c r="AH803" s="19" t="s">
        <v>7891</v>
      </c>
      <c r="AI803" s="19" t="s">
        <v>7891</v>
      </c>
      <c r="AJ803" s="19" t="s">
        <v>7891</v>
      </c>
      <c r="AK803" s="19" t="s">
        <v>7891</v>
      </c>
      <c r="AL803" s="19" t="s">
        <v>7891</v>
      </c>
      <c r="AM803" s="19" t="s">
        <v>7891</v>
      </c>
      <c r="AN803" s="19" t="s">
        <v>7891</v>
      </c>
      <c r="AO803" s="19" t="s">
        <v>7891</v>
      </c>
      <c r="AP803" s="19" t="s">
        <v>10707</v>
      </c>
      <c r="AQ803" s="19" t="s">
        <v>7891</v>
      </c>
      <c r="AR803" s="19" t="s">
        <v>7891</v>
      </c>
      <c r="AS803" s="19" t="s">
        <v>7891</v>
      </c>
      <c r="AT803" s="19" t="s">
        <v>7891</v>
      </c>
      <c r="AU803" s="19" t="s">
        <v>10475</v>
      </c>
      <c r="AV803" s="19">
        <v>2021</v>
      </c>
      <c r="AW803" s="19">
        <v>10</v>
      </c>
      <c r="AX803" s="19">
        <v>1</v>
      </c>
      <c r="AY803" s="19" t="s">
        <v>7891</v>
      </c>
      <c r="AZ803" s="19" t="s">
        <v>7891</v>
      </c>
      <c r="BA803" s="19" t="s">
        <v>7891</v>
      </c>
      <c r="BB803" s="19" t="s">
        <v>7891</v>
      </c>
      <c r="BC803" s="19" t="s">
        <v>7891</v>
      </c>
      <c r="BD803" s="19" t="s">
        <v>7891</v>
      </c>
      <c r="BE803" s="19" t="s">
        <v>7891</v>
      </c>
      <c r="BF803" s="19" t="s">
        <v>4555</v>
      </c>
      <c r="BG803" s="19" t="s">
        <v>7891</v>
      </c>
      <c r="BH803" s="19" t="s">
        <v>7891</v>
      </c>
      <c r="BI803" s="19" t="s">
        <v>7891</v>
      </c>
      <c r="BJ803" s="19" t="s">
        <v>7891</v>
      </c>
      <c r="BK803" s="19" t="s">
        <v>7891</v>
      </c>
      <c r="BL803" s="19" t="s">
        <v>7891</v>
      </c>
      <c r="BM803" s="19" t="s">
        <v>7891</v>
      </c>
      <c r="BN803" s="19">
        <v>33959562</v>
      </c>
      <c r="BO803" s="19" t="s">
        <v>7891</v>
      </c>
      <c r="BP803" s="19" t="s">
        <v>7891</v>
      </c>
      <c r="BQ803" s="19" t="s">
        <v>7891</v>
      </c>
      <c r="BR803" s="19" t="s">
        <v>7891</v>
      </c>
      <c r="BS803" s="19" t="s">
        <v>10708</v>
      </c>
    </row>
    <row r="804" spans="1:71" s="19" customFormat="1" ht="13" x14ac:dyDescent="0.3">
      <c r="A804" s="19" t="s">
        <v>11798</v>
      </c>
      <c r="B804" s="19" t="s">
        <v>1827</v>
      </c>
      <c r="C804" s="19" t="s">
        <v>1755</v>
      </c>
      <c r="D804" s="20" t="str">
        <f>"2022"</f>
        <v>2022</v>
      </c>
      <c r="E804" s="19" t="s">
        <v>1754</v>
      </c>
      <c r="F804" s="19" t="s">
        <v>1756</v>
      </c>
      <c r="G804" s="19" t="s">
        <v>1759</v>
      </c>
      <c r="H804" s="19" t="str">
        <f>"13634615"</f>
        <v>13634615</v>
      </c>
      <c r="J804" s="19" t="str">
        <f>"Apr2022"</f>
        <v>Apr2022</v>
      </c>
      <c r="K804" s="19">
        <v>59</v>
      </c>
      <c r="L804" s="19">
        <v>2</v>
      </c>
      <c r="M804" s="19">
        <v>225</v>
      </c>
      <c r="N804" s="19">
        <v>8</v>
      </c>
      <c r="O804" s="19">
        <v>156442953</v>
      </c>
      <c r="P804" s="19" t="s">
        <v>1757</v>
      </c>
      <c r="Q804" s="19" t="s">
        <v>529</v>
      </c>
      <c r="R804" s="19" t="s">
        <v>507</v>
      </c>
      <c r="S804" s="19" t="s">
        <v>1758</v>
      </c>
      <c r="V804" s="19" t="s">
        <v>1760</v>
      </c>
    </row>
    <row r="805" spans="1:71" s="19" customFormat="1" ht="13" x14ac:dyDescent="0.3">
      <c r="A805" s="19" t="s">
        <v>11798</v>
      </c>
      <c r="B805" s="19" t="s">
        <v>3856</v>
      </c>
      <c r="C805" s="19" t="s">
        <v>2065</v>
      </c>
      <c r="D805" s="21">
        <v>2021</v>
      </c>
      <c r="E805" s="19" t="s">
        <v>2064</v>
      </c>
      <c r="F805" s="19" t="s">
        <v>2066</v>
      </c>
      <c r="G805" s="19" t="s">
        <v>2071</v>
      </c>
      <c r="H805" s="19" t="str">
        <f>"16641078"</f>
        <v>16641078</v>
      </c>
      <c r="J805" s="19" t="str">
        <f>"20211008"</f>
        <v>20211008</v>
      </c>
      <c r="K805" s="19">
        <v>12</v>
      </c>
      <c r="O805" s="19" t="s">
        <v>2067</v>
      </c>
      <c r="P805" s="19" t="s">
        <v>2068</v>
      </c>
      <c r="Q805" s="19" t="s">
        <v>2069</v>
      </c>
      <c r="R805" s="19" t="s">
        <v>1495</v>
      </c>
      <c r="S805" s="19" t="s">
        <v>2070</v>
      </c>
      <c r="U805" s="19" t="s">
        <v>2071</v>
      </c>
      <c r="V805" s="19" t="s">
        <v>2072</v>
      </c>
    </row>
    <row r="806" spans="1:71" s="19" customFormat="1" ht="13" x14ac:dyDescent="0.3">
      <c r="A806" s="19" t="s">
        <v>11798</v>
      </c>
      <c r="B806" s="19" t="s">
        <v>3856</v>
      </c>
      <c r="C806" s="19" t="s">
        <v>2170</v>
      </c>
      <c r="D806" s="21">
        <v>2020</v>
      </c>
      <c r="E806" s="19" t="s">
        <v>2169</v>
      </c>
      <c r="F806" s="19" t="s">
        <v>2171</v>
      </c>
      <c r="G806" s="19" t="s">
        <v>2175</v>
      </c>
      <c r="H806" s="19" t="str">
        <f>"09602011"</f>
        <v>09602011</v>
      </c>
      <c r="J806" s="19" t="str">
        <f>"20210801"</f>
        <v>20210801</v>
      </c>
      <c r="K806" s="19">
        <v>31</v>
      </c>
      <c r="L806" s="19">
        <v>7</v>
      </c>
      <c r="M806" s="19">
        <v>1105</v>
      </c>
      <c r="N806" s="19">
        <v>25</v>
      </c>
      <c r="O806" s="19" t="s">
        <v>2172</v>
      </c>
      <c r="P806" s="19" t="s">
        <v>2173</v>
      </c>
      <c r="Q806" s="19" t="s">
        <v>2118</v>
      </c>
      <c r="R806" s="19" t="s">
        <v>1495</v>
      </c>
      <c r="S806" s="19" t="s">
        <v>2174</v>
      </c>
      <c r="U806" s="19" t="s">
        <v>2175</v>
      </c>
      <c r="V806" s="19" t="s">
        <v>2176</v>
      </c>
    </row>
    <row r="807" spans="1:71" s="19" customFormat="1" ht="13" x14ac:dyDescent="0.3">
      <c r="A807" s="19" t="s">
        <v>11798</v>
      </c>
      <c r="B807" s="19" t="s">
        <v>3856</v>
      </c>
      <c r="C807" s="19" t="s">
        <v>2972</v>
      </c>
      <c r="D807" s="21">
        <v>2021</v>
      </c>
      <c r="E807" s="19" t="s">
        <v>2971</v>
      </c>
      <c r="F807" s="19" t="s">
        <v>2034</v>
      </c>
      <c r="G807" s="19" t="s">
        <v>2976</v>
      </c>
      <c r="H807" s="19" t="str">
        <f>"04194217"</f>
        <v>04194217</v>
      </c>
      <c r="I807" s="19" t="str">
        <f>"9798738629358"</f>
        <v>9798738629358</v>
      </c>
      <c r="J807" s="19" t="str">
        <f>"20210101"</f>
        <v>20210101</v>
      </c>
      <c r="K807" s="19">
        <v>82</v>
      </c>
      <c r="L807" s="19" t="s">
        <v>2973</v>
      </c>
      <c r="O807" s="19" t="s">
        <v>2974</v>
      </c>
      <c r="Q807" s="19" t="s">
        <v>2037</v>
      </c>
      <c r="R807" s="19" t="s">
        <v>2038</v>
      </c>
      <c r="S807" s="19" t="s">
        <v>2975</v>
      </c>
      <c r="U807" s="19" t="s">
        <v>2976</v>
      </c>
      <c r="V807" s="19" t="s">
        <v>2977</v>
      </c>
    </row>
    <row r="808" spans="1:71" s="19" customFormat="1" ht="13" x14ac:dyDescent="0.3">
      <c r="A808" s="19" t="s">
        <v>11798</v>
      </c>
      <c r="B808" s="19" t="s">
        <v>11408</v>
      </c>
      <c r="C808" s="19" t="s">
        <v>11638</v>
      </c>
      <c r="D808" s="21" t="s">
        <v>7891</v>
      </c>
      <c r="E808" s="19" t="s">
        <v>11639</v>
      </c>
      <c r="F808" s="19" t="s">
        <v>11640</v>
      </c>
      <c r="G808" s="19" t="s">
        <v>11936</v>
      </c>
      <c r="V808" s="19" t="s">
        <v>7891</v>
      </c>
      <c r="W808" s="19" t="s">
        <v>11641</v>
      </c>
      <c r="X808" s="19" t="s">
        <v>7891</v>
      </c>
      <c r="Y808" s="19" t="s">
        <v>7891</v>
      </c>
      <c r="Z808" s="19" t="s">
        <v>7891</v>
      </c>
      <c r="AA808" s="19" t="s">
        <v>7891</v>
      </c>
      <c r="AB808" s="19" t="s">
        <v>11642</v>
      </c>
      <c r="AC808" s="19" t="s">
        <v>11643</v>
      </c>
      <c r="AD808" s="19" t="s">
        <v>7891</v>
      </c>
      <c r="AE808" s="19" t="s">
        <v>7891</v>
      </c>
      <c r="AF808" s="19" t="s">
        <v>7891</v>
      </c>
      <c r="AG808" s="19" t="s">
        <v>7891</v>
      </c>
      <c r="AH808" s="19" t="s">
        <v>7891</v>
      </c>
      <c r="AI808" s="19" t="s">
        <v>7891</v>
      </c>
      <c r="AJ808" s="19" t="s">
        <v>7891</v>
      </c>
      <c r="AK808" s="19" t="s">
        <v>7891</v>
      </c>
      <c r="AL808" s="19" t="s">
        <v>7891</v>
      </c>
      <c r="AM808" s="19" t="s">
        <v>7891</v>
      </c>
      <c r="AN808" s="19" t="s">
        <v>7891</v>
      </c>
      <c r="AO808" s="19" t="s">
        <v>7891</v>
      </c>
      <c r="AP808" s="19" t="s">
        <v>11644</v>
      </c>
      <c r="AQ808" s="19" t="s">
        <v>7891</v>
      </c>
      <c r="AR808" s="19" t="s">
        <v>7891</v>
      </c>
      <c r="AS808" s="19" t="s">
        <v>7891</v>
      </c>
      <c r="AT808" s="19" t="s">
        <v>7891</v>
      </c>
      <c r="AU808" s="19" t="s">
        <v>11645</v>
      </c>
      <c r="AV808" s="19">
        <v>2021</v>
      </c>
      <c r="AW808" s="19">
        <v>2</v>
      </c>
      <c r="AX808" s="19">
        <v>2</v>
      </c>
      <c r="AY808" s="19" t="s">
        <v>7891</v>
      </c>
      <c r="AZ808" s="19" t="s">
        <v>7891</v>
      </c>
      <c r="BA808" s="19" t="s">
        <v>7891</v>
      </c>
      <c r="BB808" s="19" t="s">
        <v>7891</v>
      </c>
      <c r="BC808" s="19" t="s">
        <v>7891</v>
      </c>
      <c r="BD808" s="19" t="s">
        <v>7891</v>
      </c>
      <c r="BE808" s="19">
        <v>100176</v>
      </c>
      <c r="BF808" s="19" t="s">
        <v>11646</v>
      </c>
      <c r="BG808" s="19" t="s">
        <v>7891</v>
      </c>
      <c r="BH808" s="19" t="s">
        <v>10231</v>
      </c>
      <c r="BI808" s="19" t="s">
        <v>7891</v>
      </c>
      <c r="BJ808" s="19" t="s">
        <v>7891</v>
      </c>
      <c r="BK808" s="19" t="s">
        <v>7891</v>
      </c>
      <c r="BL808" s="19" t="s">
        <v>7891</v>
      </c>
      <c r="BM808" s="19" t="s">
        <v>7891</v>
      </c>
      <c r="BN808" s="19">
        <v>33659906</v>
      </c>
      <c r="BO808" s="19" t="s">
        <v>7891</v>
      </c>
      <c r="BP808" s="19" t="s">
        <v>7891</v>
      </c>
      <c r="BQ808" s="19" t="s">
        <v>7891</v>
      </c>
      <c r="BR808" s="19" t="s">
        <v>7891</v>
      </c>
      <c r="BS808" s="19" t="s">
        <v>11647</v>
      </c>
    </row>
    <row r="809" spans="1:71" s="19" customFormat="1" ht="13" x14ac:dyDescent="0.3">
      <c r="A809" s="19" t="s">
        <v>11798</v>
      </c>
      <c r="B809" s="19" t="s">
        <v>6816</v>
      </c>
      <c r="C809" s="19" t="s">
        <v>6812</v>
      </c>
      <c r="D809" s="21">
        <v>2021</v>
      </c>
      <c r="E809" s="19" t="s">
        <v>6811</v>
      </c>
      <c r="F809" s="19" t="s">
        <v>6583</v>
      </c>
      <c r="G809" s="26" t="s">
        <v>11937</v>
      </c>
      <c r="H809" s="19" t="s">
        <v>6813</v>
      </c>
      <c r="I809" s="19" t="s">
        <v>6814</v>
      </c>
      <c r="L809" s="22">
        <v>43838</v>
      </c>
      <c r="O809" s="19" t="s">
        <v>6815</v>
      </c>
    </row>
    <row r="810" spans="1:71" s="19" customFormat="1" ht="13" x14ac:dyDescent="0.3">
      <c r="A810" s="19" t="s">
        <v>11798</v>
      </c>
      <c r="B810" s="19" t="s">
        <v>1827</v>
      </c>
      <c r="C810" s="19" t="s">
        <v>1778</v>
      </c>
      <c r="D810" s="20">
        <v>2022</v>
      </c>
      <c r="E810" s="19" t="s">
        <v>1777</v>
      </c>
      <c r="F810" s="19" t="s">
        <v>1762</v>
      </c>
      <c r="H810" s="19" t="str">
        <f>"00168335"</f>
        <v>00168335</v>
      </c>
      <c r="J810" s="19" t="str">
        <f>"Apr-Jun2022"</f>
        <v>Apr-Jun2022</v>
      </c>
      <c r="K810" s="19">
        <v>82</v>
      </c>
      <c r="L810" s="19">
        <v>2</v>
      </c>
      <c r="M810" s="19">
        <v>20</v>
      </c>
      <c r="N810" s="19">
        <v>0</v>
      </c>
      <c r="O810" s="19">
        <v>156120751</v>
      </c>
      <c r="Q810" s="19" t="s">
        <v>1763</v>
      </c>
      <c r="R810" s="19" t="s">
        <v>1104</v>
      </c>
      <c r="S810" s="19" t="s">
        <v>1779</v>
      </c>
      <c r="V810" s="19" t="s">
        <v>1780</v>
      </c>
    </row>
    <row r="811" spans="1:71" s="19" customFormat="1" ht="13" x14ac:dyDescent="0.3">
      <c r="A811" s="19" t="s">
        <v>11798</v>
      </c>
      <c r="B811" s="19" t="s">
        <v>1827</v>
      </c>
      <c r="C811" s="19" t="s">
        <v>1133</v>
      </c>
      <c r="D811" s="20" t="str">
        <f>"2022"</f>
        <v>2022</v>
      </c>
      <c r="E811" s="19" t="s">
        <v>1132</v>
      </c>
      <c r="F811" s="19" t="s">
        <v>1134</v>
      </c>
      <c r="H811" s="19" t="str">
        <f>"00286273"</f>
        <v>00286273</v>
      </c>
      <c r="J811" s="19" t="str">
        <f>"Apr2022"</f>
        <v>Apr2022</v>
      </c>
      <c r="K811" s="19">
        <v>67</v>
      </c>
      <c r="L811" s="19">
        <v>2</v>
      </c>
      <c r="M811" s="19">
        <v>8</v>
      </c>
      <c r="N811" s="19">
        <v>3</v>
      </c>
      <c r="O811" s="19">
        <v>155925587</v>
      </c>
      <c r="Q811" s="19" t="s">
        <v>1135</v>
      </c>
      <c r="R811" s="19" t="s">
        <v>669</v>
      </c>
      <c r="S811" s="19" t="s">
        <v>1136</v>
      </c>
      <c r="V811" s="19" t="s">
        <v>1137</v>
      </c>
    </row>
    <row r="812" spans="1:71" s="19" customFormat="1" ht="13" x14ac:dyDescent="0.3">
      <c r="A812" s="19" t="s">
        <v>11798</v>
      </c>
      <c r="B812" s="19" t="s">
        <v>1827</v>
      </c>
      <c r="C812" s="19" t="s">
        <v>514</v>
      </c>
      <c r="D812" s="20" t="str">
        <f>"2020"</f>
        <v>2020</v>
      </c>
      <c r="E812" s="19" t="s">
        <v>513</v>
      </c>
      <c r="F812" s="19" t="s">
        <v>515</v>
      </c>
      <c r="G812" s="19" t="s">
        <v>518</v>
      </c>
      <c r="H812" s="19" t="str">
        <f>"01638343"</f>
        <v>01638343</v>
      </c>
      <c r="J812" s="19" t="str">
        <f>"Nov2020"</f>
        <v>Nov2020</v>
      </c>
      <c r="K812" s="19">
        <v>67</v>
      </c>
      <c r="M812" s="19">
        <v>127</v>
      </c>
      <c r="N812" s="19">
        <v>9</v>
      </c>
      <c r="O812" s="19">
        <v>147344122</v>
      </c>
      <c r="P812" s="19" t="s">
        <v>516</v>
      </c>
      <c r="Q812" s="19" t="s">
        <v>449</v>
      </c>
      <c r="R812" s="19" t="s">
        <v>442</v>
      </c>
      <c r="S812" s="19" t="s">
        <v>517</v>
      </c>
      <c r="V812" s="19" t="s">
        <v>519</v>
      </c>
    </row>
    <row r="813" spans="1:71" s="19" customFormat="1" ht="13" x14ac:dyDescent="0.3">
      <c r="A813" s="19" t="s">
        <v>11798</v>
      </c>
      <c r="B813" s="19" t="s">
        <v>11404</v>
      </c>
      <c r="C813" s="19" t="s">
        <v>8095</v>
      </c>
      <c r="D813" s="21" t="s">
        <v>7891</v>
      </c>
      <c r="E813" s="19" t="s">
        <v>8070</v>
      </c>
      <c r="F813" s="19" t="s">
        <v>8071</v>
      </c>
      <c r="V813" s="19" t="s">
        <v>7891</v>
      </c>
      <c r="W813" s="19" t="s">
        <v>7891</v>
      </c>
      <c r="X813" s="19" t="s">
        <v>7891</v>
      </c>
      <c r="Y813" s="19" t="s">
        <v>7891</v>
      </c>
      <c r="Z813" s="19" t="s">
        <v>7891</v>
      </c>
      <c r="AA813" s="19" t="s">
        <v>7891</v>
      </c>
      <c r="AB813" s="19" t="s">
        <v>7891</v>
      </c>
      <c r="AC813" s="19" t="s">
        <v>7891</v>
      </c>
      <c r="AD813" s="19" t="s">
        <v>7891</v>
      </c>
      <c r="AE813" s="19" t="s">
        <v>7891</v>
      </c>
      <c r="AF813" s="19" t="s">
        <v>7891</v>
      </c>
      <c r="AG813" s="19" t="s">
        <v>7891</v>
      </c>
      <c r="AH813" s="19" t="s">
        <v>7891</v>
      </c>
      <c r="AI813" s="19" t="s">
        <v>7891</v>
      </c>
      <c r="AJ813" s="19" t="s">
        <v>7891</v>
      </c>
      <c r="AK813" s="19" t="s">
        <v>7891</v>
      </c>
      <c r="AL813" s="19" t="s">
        <v>7891</v>
      </c>
      <c r="AM813" s="19" t="s">
        <v>7891</v>
      </c>
      <c r="AN813" s="19" t="s">
        <v>7891</v>
      </c>
      <c r="AO813" s="19" t="s">
        <v>7891</v>
      </c>
      <c r="AP813" s="19" t="s">
        <v>8073</v>
      </c>
      <c r="AQ813" s="19" t="s">
        <v>8074</v>
      </c>
      <c r="AR813" s="19" t="s">
        <v>7891</v>
      </c>
      <c r="AS813" s="19" t="s">
        <v>7891</v>
      </c>
      <c r="AT813" s="19" t="s">
        <v>7891</v>
      </c>
      <c r="AU813" s="19" t="s">
        <v>7967</v>
      </c>
      <c r="AV813" s="19">
        <v>2022</v>
      </c>
      <c r="AW813" s="19">
        <v>23</v>
      </c>
      <c r="AX813" s="19">
        <v>3</v>
      </c>
      <c r="AY813" s="19" t="s">
        <v>7891</v>
      </c>
      <c r="AZ813" s="19" t="s">
        <v>7891</v>
      </c>
      <c r="BA813" s="19" t="s">
        <v>7891</v>
      </c>
      <c r="BB813" s="19" t="s">
        <v>7891</v>
      </c>
      <c r="BC813" s="19">
        <v>126</v>
      </c>
      <c r="BD813" s="19">
        <v>126</v>
      </c>
      <c r="BE813" s="19" t="s">
        <v>7891</v>
      </c>
      <c r="BF813" s="19" t="s">
        <v>8096</v>
      </c>
      <c r="BG813" s="19" t="s">
        <v>7891</v>
      </c>
      <c r="BH813" s="19" t="s">
        <v>7891</v>
      </c>
      <c r="BI813" s="19" t="s">
        <v>7891</v>
      </c>
      <c r="BJ813" s="19" t="s">
        <v>7891</v>
      </c>
      <c r="BK813" s="19" t="s">
        <v>7891</v>
      </c>
      <c r="BL813" s="19" t="s">
        <v>7891</v>
      </c>
      <c r="BM813" s="19" t="s">
        <v>7891</v>
      </c>
      <c r="BN813" s="19" t="s">
        <v>7891</v>
      </c>
      <c r="BO813" s="19" t="s">
        <v>7891</v>
      </c>
      <c r="BP813" s="19" t="s">
        <v>7891</v>
      </c>
      <c r="BQ813" s="19" t="s">
        <v>7891</v>
      </c>
      <c r="BR813" s="19" t="s">
        <v>7891</v>
      </c>
      <c r="BS813" s="19" t="s">
        <v>8097</v>
      </c>
    </row>
    <row r="814" spans="1:71" s="19" customFormat="1" ht="13" x14ac:dyDescent="0.3">
      <c r="A814" s="19" t="s">
        <v>11798</v>
      </c>
      <c r="B814" s="19" t="s">
        <v>11404</v>
      </c>
      <c r="C814" s="19" t="s">
        <v>10201</v>
      </c>
      <c r="D814" s="21" t="s">
        <v>7891</v>
      </c>
      <c r="E814" s="19" t="s">
        <v>10202</v>
      </c>
      <c r="F814" s="19" t="s">
        <v>10203</v>
      </c>
      <c r="G814" s="19" t="s">
        <v>10204</v>
      </c>
      <c r="V814" s="19" t="s">
        <v>7891</v>
      </c>
      <c r="W814" s="19" t="s">
        <v>10204</v>
      </c>
      <c r="X814" s="19" t="s">
        <v>7891</v>
      </c>
      <c r="Y814" s="19" t="s">
        <v>7891</v>
      </c>
      <c r="Z814" s="19" t="s">
        <v>7891</v>
      </c>
      <c r="AA814" s="19" t="s">
        <v>7891</v>
      </c>
      <c r="AB814" s="19" t="s">
        <v>10205</v>
      </c>
      <c r="AC814" s="19" t="s">
        <v>10206</v>
      </c>
      <c r="AD814" s="19" t="s">
        <v>7891</v>
      </c>
      <c r="AE814" s="19" t="s">
        <v>7891</v>
      </c>
      <c r="AF814" s="19" t="s">
        <v>7891</v>
      </c>
      <c r="AG814" s="19" t="s">
        <v>7891</v>
      </c>
      <c r="AH814" s="19" t="s">
        <v>7891</v>
      </c>
      <c r="AI814" s="19" t="s">
        <v>7891</v>
      </c>
      <c r="AJ814" s="19" t="s">
        <v>7891</v>
      </c>
      <c r="AK814" s="19" t="s">
        <v>7891</v>
      </c>
      <c r="AL814" s="19" t="s">
        <v>7891</v>
      </c>
      <c r="AM814" s="19" t="s">
        <v>7891</v>
      </c>
      <c r="AN814" s="19" t="s">
        <v>7891</v>
      </c>
      <c r="AO814" s="19" t="s">
        <v>7891</v>
      </c>
      <c r="AP814" s="19" t="s">
        <v>10207</v>
      </c>
      <c r="AQ814" s="19" t="s">
        <v>10208</v>
      </c>
      <c r="AR814" s="19" t="s">
        <v>7891</v>
      </c>
      <c r="AS814" s="19" t="s">
        <v>7891</v>
      </c>
      <c r="AT814" s="19" t="s">
        <v>7891</v>
      </c>
      <c r="AU814" s="19" t="s">
        <v>8331</v>
      </c>
      <c r="AV814" s="19">
        <v>2021</v>
      </c>
      <c r="AW814" s="19">
        <v>35</v>
      </c>
      <c r="AX814" s="19">
        <v>2</v>
      </c>
      <c r="AY814" s="19" t="s">
        <v>7891</v>
      </c>
      <c r="AZ814" s="19" t="s">
        <v>7891</v>
      </c>
      <c r="BA814" s="19" t="s">
        <v>7891</v>
      </c>
      <c r="BB814" s="19" t="s">
        <v>7891</v>
      </c>
      <c r="BC814" s="19">
        <v>232</v>
      </c>
      <c r="BD814" s="19">
        <v>240</v>
      </c>
      <c r="BE814" s="19" t="s">
        <v>7891</v>
      </c>
      <c r="BF814" s="19" t="s">
        <v>10209</v>
      </c>
      <c r="BG814" s="19" t="s">
        <v>7891</v>
      </c>
      <c r="BH814" s="19" t="s">
        <v>7891</v>
      </c>
      <c r="BI814" s="19" t="s">
        <v>7891</v>
      </c>
      <c r="BJ814" s="19" t="s">
        <v>7891</v>
      </c>
      <c r="BK814" s="19" t="s">
        <v>7891</v>
      </c>
      <c r="BL814" s="19" t="s">
        <v>7891</v>
      </c>
      <c r="BM814" s="19" t="s">
        <v>7891</v>
      </c>
      <c r="BN814" s="19">
        <v>33764113</v>
      </c>
      <c r="BO814" s="19" t="s">
        <v>7891</v>
      </c>
      <c r="BP814" s="19" t="s">
        <v>7891</v>
      </c>
      <c r="BQ814" s="19" t="s">
        <v>7891</v>
      </c>
      <c r="BR814" s="19" t="s">
        <v>7891</v>
      </c>
      <c r="BS814" s="19" t="s">
        <v>10210</v>
      </c>
    </row>
    <row r="815" spans="1:71" s="19" customFormat="1" ht="13" x14ac:dyDescent="0.3">
      <c r="A815" s="19" t="s">
        <v>11798</v>
      </c>
      <c r="B815" s="19" t="s">
        <v>3856</v>
      </c>
      <c r="C815" s="19" t="s">
        <v>3808</v>
      </c>
      <c r="D815" s="21">
        <v>2021</v>
      </c>
      <c r="E815" s="19" t="s">
        <v>3807</v>
      </c>
      <c r="F815" s="19" t="s">
        <v>3809</v>
      </c>
      <c r="G815" s="19" t="s">
        <v>3814</v>
      </c>
      <c r="H815" s="19" t="str">
        <f>"0009062X"</f>
        <v>0009062X</v>
      </c>
      <c r="J815" s="19" t="str">
        <f>"20210101"</f>
        <v>20210101</v>
      </c>
      <c r="K815" s="19">
        <v>65</v>
      </c>
      <c r="L815" s="19">
        <v>2</v>
      </c>
      <c r="M815" s="19">
        <v>178</v>
      </c>
      <c r="N815" s="19">
        <v>23</v>
      </c>
      <c r="O815" s="19" t="s">
        <v>3810</v>
      </c>
      <c r="P815" s="19" t="s">
        <v>3811</v>
      </c>
      <c r="Q815" s="19" t="s">
        <v>3812</v>
      </c>
      <c r="R815" s="19" t="s">
        <v>1495</v>
      </c>
      <c r="S815" s="19" t="s">
        <v>3813</v>
      </c>
      <c r="U815" s="19" t="s">
        <v>3814</v>
      </c>
      <c r="V815" s="19" t="s">
        <v>3815</v>
      </c>
    </row>
    <row r="816" spans="1:71" s="19" customFormat="1" ht="13" x14ac:dyDescent="0.3">
      <c r="A816" s="19" t="s">
        <v>11798</v>
      </c>
      <c r="B816" s="19" t="s">
        <v>2013</v>
      </c>
      <c r="C816" s="19" t="s">
        <v>1999</v>
      </c>
      <c r="D816" s="20" t="str">
        <f>"2021"</f>
        <v>2021</v>
      </c>
      <c r="E816" s="19" t="s">
        <v>1998</v>
      </c>
      <c r="F816" s="19" t="s">
        <v>2000</v>
      </c>
      <c r="G816" s="19" t="s">
        <v>2004</v>
      </c>
      <c r="H816" s="19" t="str">
        <f>"00336572"</f>
        <v>00336572</v>
      </c>
      <c r="J816" s="19" t="str">
        <f>"Sep2021"</f>
        <v>Sep2021</v>
      </c>
      <c r="K816" s="19">
        <v>52</v>
      </c>
      <c r="L816" s="19">
        <v>8</v>
      </c>
      <c r="M816" s="19">
        <v>720</v>
      </c>
      <c r="N816" s="19">
        <v>7</v>
      </c>
      <c r="O816" s="19">
        <v>152640370</v>
      </c>
      <c r="P816" s="19" t="s">
        <v>2001</v>
      </c>
      <c r="Q816" s="19" t="s">
        <v>2002</v>
      </c>
      <c r="R816" s="19" t="s">
        <v>677</v>
      </c>
      <c r="S816" s="19" t="s">
        <v>2003</v>
      </c>
      <c r="V816" s="19" t="s">
        <v>2005</v>
      </c>
    </row>
    <row r="817" spans="1:71" s="19" customFormat="1" ht="13" x14ac:dyDescent="0.3">
      <c r="A817" s="19" t="s">
        <v>11798</v>
      </c>
      <c r="B817" s="19" t="s">
        <v>11404</v>
      </c>
      <c r="C817" s="19" t="s">
        <v>8711</v>
      </c>
      <c r="D817" s="21" t="s">
        <v>7891</v>
      </c>
      <c r="E817" s="19" t="s">
        <v>6244</v>
      </c>
      <c r="F817" s="19" t="s">
        <v>8712</v>
      </c>
      <c r="V817" s="19" t="s">
        <v>7891</v>
      </c>
      <c r="W817" s="19" t="s">
        <v>8713</v>
      </c>
      <c r="X817" s="19" t="s">
        <v>7891</v>
      </c>
      <c r="Y817" s="19" t="s">
        <v>7891</v>
      </c>
      <c r="Z817" s="19" t="s">
        <v>7891</v>
      </c>
      <c r="AA817" s="19" t="s">
        <v>7891</v>
      </c>
      <c r="AB817" s="19" t="s">
        <v>7891</v>
      </c>
      <c r="AC817" s="19" t="s">
        <v>7891</v>
      </c>
      <c r="AD817" s="19" t="s">
        <v>7891</v>
      </c>
      <c r="AE817" s="19" t="s">
        <v>7891</v>
      </c>
      <c r="AF817" s="19" t="s">
        <v>7891</v>
      </c>
      <c r="AG817" s="19" t="s">
        <v>7891</v>
      </c>
      <c r="AH817" s="19" t="s">
        <v>7891</v>
      </c>
      <c r="AI817" s="19" t="s">
        <v>7891</v>
      </c>
      <c r="AJ817" s="19" t="s">
        <v>7891</v>
      </c>
      <c r="AK817" s="19" t="s">
        <v>7891</v>
      </c>
      <c r="AL817" s="19" t="s">
        <v>7891</v>
      </c>
      <c r="AM817" s="19" t="s">
        <v>7891</v>
      </c>
      <c r="AN817" s="19" t="s">
        <v>7891</v>
      </c>
      <c r="AO817" s="19" t="s">
        <v>7891</v>
      </c>
      <c r="AP817" s="19" t="s">
        <v>8714</v>
      </c>
      <c r="AQ817" s="19" t="s">
        <v>7891</v>
      </c>
      <c r="AR817" s="19" t="s">
        <v>7891</v>
      </c>
      <c r="AS817" s="19" t="s">
        <v>7891</v>
      </c>
      <c r="AT817" s="19" t="s">
        <v>7891</v>
      </c>
      <c r="AU817" s="19" t="s">
        <v>8715</v>
      </c>
      <c r="AV817" s="19">
        <v>2021</v>
      </c>
      <c r="AW817" s="19">
        <v>12</v>
      </c>
      <c r="AX817" s="19" t="s">
        <v>7891</v>
      </c>
      <c r="AY817" s="19" t="s">
        <v>7891</v>
      </c>
      <c r="AZ817" s="19" t="s">
        <v>7891</v>
      </c>
      <c r="BA817" s="19" t="s">
        <v>7891</v>
      </c>
      <c r="BB817" s="19" t="s">
        <v>7891</v>
      </c>
      <c r="BC817" s="19" t="s">
        <v>7891</v>
      </c>
      <c r="BD817" s="19" t="s">
        <v>7891</v>
      </c>
      <c r="BE817" s="19">
        <v>814998</v>
      </c>
      <c r="BF817" s="19" t="s">
        <v>6250</v>
      </c>
      <c r="BG817" s="19" t="s">
        <v>7891</v>
      </c>
      <c r="BH817" s="19" t="s">
        <v>7891</v>
      </c>
      <c r="BI817" s="19" t="s">
        <v>7891</v>
      </c>
      <c r="BJ817" s="19" t="s">
        <v>7891</v>
      </c>
      <c r="BK817" s="19" t="s">
        <v>7891</v>
      </c>
      <c r="BL817" s="19" t="s">
        <v>7891</v>
      </c>
      <c r="BM817" s="19" t="s">
        <v>7891</v>
      </c>
      <c r="BN817" s="19">
        <v>34987472</v>
      </c>
      <c r="BO817" s="19" t="s">
        <v>7891</v>
      </c>
      <c r="BP817" s="19" t="s">
        <v>7891</v>
      </c>
      <c r="BQ817" s="19" t="s">
        <v>7891</v>
      </c>
      <c r="BR817" s="19" t="s">
        <v>7891</v>
      </c>
      <c r="BS817" s="19" t="s">
        <v>8716</v>
      </c>
    </row>
    <row r="818" spans="1:71" s="19" customFormat="1" ht="13" x14ac:dyDescent="0.3">
      <c r="A818" s="19" t="s">
        <v>11797</v>
      </c>
      <c r="B818" s="19" t="s">
        <v>3856</v>
      </c>
      <c r="C818" s="19" t="s">
        <v>2049</v>
      </c>
      <c r="D818" s="21">
        <v>2022</v>
      </c>
      <c r="E818" s="19" t="s">
        <v>2048</v>
      </c>
      <c r="F818" s="19" t="s">
        <v>2050</v>
      </c>
      <c r="G818" s="19" t="s">
        <v>2056</v>
      </c>
      <c r="H818" s="19" t="str">
        <f>"01976664"</f>
        <v>01976664</v>
      </c>
      <c r="J818" s="19" t="str">
        <f>"20220517"</f>
        <v>20220517</v>
      </c>
      <c r="O818" s="19" t="s">
        <v>2051</v>
      </c>
      <c r="P818" s="19" t="s">
        <v>2052</v>
      </c>
      <c r="Q818" s="19" t="s">
        <v>2053</v>
      </c>
      <c r="R818" s="19" t="s">
        <v>2054</v>
      </c>
      <c r="S818" s="19" t="s">
        <v>2055</v>
      </c>
      <c r="U818" s="19" t="s">
        <v>2056</v>
      </c>
      <c r="V818" s="19" t="s">
        <v>2057</v>
      </c>
    </row>
    <row r="819" spans="1:71" s="19" customFormat="1" ht="13" x14ac:dyDescent="0.3">
      <c r="A819" s="19" t="s">
        <v>11798</v>
      </c>
      <c r="B819" s="19" t="s">
        <v>6816</v>
      </c>
      <c r="C819" s="19" t="s">
        <v>6176</v>
      </c>
      <c r="D819" s="21">
        <v>2022</v>
      </c>
      <c r="E819" s="19" t="s">
        <v>6175</v>
      </c>
      <c r="F819" s="19" t="s">
        <v>6179</v>
      </c>
      <c r="G819" s="26" t="s">
        <v>11935</v>
      </c>
      <c r="H819" s="19" t="s">
        <v>6177</v>
      </c>
      <c r="I819" s="19" t="s">
        <v>6178</v>
      </c>
      <c r="L819" s="22">
        <v>44645</v>
      </c>
      <c r="O819" s="19" t="s">
        <v>6180</v>
      </c>
    </row>
    <row r="820" spans="1:71" s="19" customFormat="1" ht="13" x14ac:dyDescent="0.3">
      <c r="A820" s="19" t="s">
        <v>11798</v>
      </c>
      <c r="B820" s="19" t="s">
        <v>6816</v>
      </c>
      <c r="C820" s="19" t="s">
        <v>5744</v>
      </c>
      <c r="D820" s="21">
        <v>2021</v>
      </c>
      <c r="E820" s="19" t="s">
        <v>5743</v>
      </c>
      <c r="F820" s="19" t="s">
        <v>5747</v>
      </c>
      <c r="H820" s="19" t="s">
        <v>5745</v>
      </c>
      <c r="I820" s="19" t="s">
        <v>5746</v>
      </c>
      <c r="L820" s="22">
        <v>44352</v>
      </c>
      <c r="M820" s="19" t="s">
        <v>5748</v>
      </c>
      <c r="N820" s="19" t="s">
        <v>5749</v>
      </c>
      <c r="O820" s="19" t="s">
        <v>5750</v>
      </c>
    </row>
    <row r="821" spans="1:71" s="19" customFormat="1" ht="13" x14ac:dyDescent="0.3">
      <c r="A821" s="19" t="s">
        <v>11798</v>
      </c>
      <c r="B821" s="19" t="s">
        <v>11404</v>
      </c>
      <c r="C821" s="19" t="s">
        <v>10716</v>
      </c>
      <c r="D821" s="21" t="s">
        <v>7891</v>
      </c>
      <c r="E821" s="19" t="s">
        <v>10717</v>
      </c>
      <c r="F821" s="19" t="s">
        <v>10718</v>
      </c>
      <c r="G821" s="19" t="s">
        <v>10719</v>
      </c>
      <c r="V821" s="19" t="s">
        <v>7891</v>
      </c>
      <c r="W821" s="19" t="s">
        <v>10719</v>
      </c>
      <c r="X821" s="19" t="s">
        <v>7891</v>
      </c>
      <c r="Y821" s="19" t="s">
        <v>7891</v>
      </c>
      <c r="Z821" s="19" t="s">
        <v>7891</v>
      </c>
      <c r="AA821" s="19" t="s">
        <v>7891</v>
      </c>
      <c r="AB821" s="19" t="s">
        <v>10720</v>
      </c>
      <c r="AC821" s="19" t="s">
        <v>10721</v>
      </c>
      <c r="AD821" s="19" t="s">
        <v>7891</v>
      </c>
      <c r="AE821" s="19" t="s">
        <v>7891</v>
      </c>
      <c r="AF821" s="19" t="s">
        <v>7891</v>
      </c>
      <c r="AG821" s="19" t="s">
        <v>7891</v>
      </c>
      <c r="AH821" s="19" t="s">
        <v>7891</v>
      </c>
      <c r="AI821" s="19" t="s">
        <v>7891</v>
      </c>
      <c r="AJ821" s="19" t="s">
        <v>7891</v>
      </c>
      <c r="AK821" s="19" t="s">
        <v>7891</v>
      </c>
      <c r="AL821" s="19" t="s">
        <v>7891</v>
      </c>
      <c r="AM821" s="19" t="s">
        <v>7891</v>
      </c>
      <c r="AN821" s="19" t="s">
        <v>7891</v>
      </c>
      <c r="AO821" s="19" t="s">
        <v>7891</v>
      </c>
      <c r="AP821" s="19" t="s">
        <v>10722</v>
      </c>
      <c r="AQ821" s="19" t="s">
        <v>10723</v>
      </c>
      <c r="AR821" s="19" t="s">
        <v>7891</v>
      </c>
      <c r="AS821" s="19" t="s">
        <v>7891</v>
      </c>
      <c r="AT821" s="19" t="s">
        <v>7891</v>
      </c>
      <c r="AU821" s="19" t="s">
        <v>7891</v>
      </c>
      <c r="AV821" s="19">
        <v>2021</v>
      </c>
      <c r="AW821" s="19">
        <v>70</v>
      </c>
      <c r="AX821" s="19" t="s">
        <v>7891</v>
      </c>
      <c r="AY821" s="19" t="s">
        <v>7891</v>
      </c>
      <c r="AZ821" s="19" t="s">
        <v>7891</v>
      </c>
      <c r="BA821" s="19" t="s">
        <v>7891</v>
      </c>
      <c r="BB821" s="19" t="s">
        <v>7891</v>
      </c>
      <c r="BC821" s="19" t="s">
        <v>7891</v>
      </c>
      <c r="BD821" s="19" t="s">
        <v>7891</v>
      </c>
      <c r="BE821" s="19">
        <v>2505413</v>
      </c>
      <c r="BF821" s="19" t="s">
        <v>10724</v>
      </c>
      <c r="BG821" s="19" t="s">
        <v>7891</v>
      </c>
      <c r="BH821" s="19" t="s">
        <v>7891</v>
      </c>
      <c r="BI821" s="19" t="s">
        <v>7891</v>
      </c>
      <c r="BJ821" s="19" t="s">
        <v>7891</v>
      </c>
      <c r="BK821" s="19" t="s">
        <v>7891</v>
      </c>
      <c r="BL821" s="19" t="s">
        <v>7891</v>
      </c>
      <c r="BM821" s="19" t="s">
        <v>7891</v>
      </c>
      <c r="BN821" s="19" t="s">
        <v>7891</v>
      </c>
      <c r="BO821" s="19" t="s">
        <v>7891</v>
      </c>
      <c r="BP821" s="19" t="s">
        <v>7891</v>
      </c>
      <c r="BQ821" s="19" t="s">
        <v>7891</v>
      </c>
      <c r="BR821" s="19" t="s">
        <v>7891</v>
      </c>
      <c r="BS821" s="19" t="s">
        <v>10725</v>
      </c>
    </row>
    <row r="822" spans="1:71" s="19" customFormat="1" ht="13" x14ac:dyDescent="0.3">
      <c r="A822" s="19" t="s">
        <v>11798</v>
      </c>
      <c r="B822" s="19" t="s">
        <v>7858</v>
      </c>
      <c r="C822" s="19" t="s">
        <v>7746</v>
      </c>
      <c r="D822" s="21">
        <v>2022</v>
      </c>
      <c r="E822" s="19" t="s">
        <v>7747</v>
      </c>
      <c r="F822" s="19" t="s">
        <v>7748</v>
      </c>
      <c r="G822" s="26" t="s">
        <v>11914</v>
      </c>
      <c r="H822" s="19">
        <v>7</v>
      </c>
      <c r="J822" s="19">
        <v>737761</v>
      </c>
      <c r="O822" s="19" t="s">
        <v>7749</v>
      </c>
      <c r="P822" s="19" t="s">
        <v>7750</v>
      </c>
      <c r="Q822" s="19" t="s">
        <v>467</v>
      </c>
      <c r="R822" s="19" t="s">
        <v>7218</v>
      </c>
      <c r="S822" s="19" t="s">
        <v>7385</v>
      </c>
      <c r="T822" s="19" t="s">
        <v>7219</v>
      </c>
      <c r="U822" s="19" t="s">
        <v>7751</v>
      </c>
    </row>
    <row r="823" spans="1:71" s="19" customFormat="1" ht="13" x14ac:dyDescent="0.3">
      <c r="A823" s="19" t="s">
        <v>11798</v>
      </c>
      <c r="B823" s="19" t="s">
        <v>11404</v>
      </c>
      <c r="C823" s="19" t="s">
        <v>8118</v>
      </c>
      <c r="D823" s="21" t="s">
        <v>7891</v>
      </c>
      <c r="E823" s="19" t="s">
        <v>8119</v>
      </c>
      <c r="F823" s="19" t="s">
        <v>8120</v>
      </c>
      <c r="G823" s="19" t="s">
        <v>11913</v>
      </c>
      <c r="V823" s="19" t="s">
        <v>7891</v>
      </c>
      <c r="W823" s="19" t="s">
        <v>8121</v>
      </c>
      <c r="X823" s="19" t="s">
        <v>7891</v>
      </c>
      <c r="Y823" s="19" t="s">
        <v>7891</v>
      </c>
      <c r="Z823" s="19" t="s">
        <v>7891</v>
      </c>
      <c r="AA823" s="19" t="s">
        <v>7891</v>
      </c>
      <c r="AB823" s="19" t="s">
        <v>7891</v>
      </c>
      <c r="AC823" s="19" t="s">
        <v>8122</v>
      </c>
      <c r="AD823" s="19" t="s">
        <v>7891</v>
      </c>
      <c r="AE823" s="19" t="s">
        <v>7891</v>
      </c>
      <c r="AF823" s="19" t="s">
        <v>7891</v>
      </c>
      <c r="AG823" s="19" t="s">
        <v>7891</v>
      </c>
      <c r="AH823" s="19" t="s">
        <v>7891</v>
      </c>
      <c r="AI823" s="19" t="s">
        <v>7891</v>
      </c>
      <c r="AJ823" s="19" t="s">
        <v>7891</v>
      </c>
      <c r="AK823" s="19" t="s">
        <v>7891</v>
      </c>
      <c r="AL823" s="19" t="s">
        <v>7891</v>
      </c>
      <c r="AM823" s="19" t="s">
        <v>7891</v>
      </c>
      <c r="AN823" s="19" t="s">
        <v>7891</v>
      </c>
      <c r="AO823" s="19" t="s">
        <v>7891</v>
      </c>
      <c r="AP823" s="19" t="s">
        <v>8123</v>
      </c>
      <c r="AQ823" s="19" t="s">
        <v>8124</v>
      </c>
      <c r="AR823" s="19" t="s">
        <v>7891</v>
      </c>
      <c r="AS823" s="19" t="s">
        <v>7891</v>
      </c>
      <c r="AT823" s="19" t="s">
        <v>7891</v>
      </c>
      <c r="AU823" s="19" t="s">
        <v>8125</v>
      </c>
      <c r="AV823" s="19">
        <v>2022</v>
      </c>
      <c r="AW823" s="19">
        <v>18</v>
      </c>
      <c r="AX823" s="19">
        <v>2</v>
      </c>
      <c r="AY823" s="19" t="s">
        <v>7891</v>
      </c>
      <c r="AZ823" s="19" t="s">
        <v>7891</v>
      </c>
      <c r="BA823" s="19" t="s">
        <v>7891</v>
      </c>
      <c r="BB823" s="19" t="s">
        <v>7891</v>
      </c>
      <c r="BC823" s="19">
        <v>81</v>
      </c>
      <c r="BD823" s="19">
        <v>91</v>
      </c>
      <c r="BE823" s="19" t="s">
        <v>7891</v>
      </c>
      <c r="BF823" s="19" t="s">
        <v>8126</v>
      </c>
      <c r="BG823" s="19" t="s">
        <v>7891</v>
      </c>
      <c r="BH823" s="19" t="s">
        <v>7975</v>
      </c>
      <c r="BI823" s="19" t="s">
        <v>7891</v>
      </c>
      <c r="BJ823" s="19" t="s">
        <v>7891</v>
      </c>
      <c r="BK823" s="19" t="s">
        <v>7891</v>
      </c>
      <c r="BL823" s="19" t="s">
        <v>7891</v>
      </c>
      <c r="BM823" s="19" t="s">
        <v>7891</v>
      </c>
      <c r="BN823" s="19">
        <v>35430960</v>
      </c>
      <c r="BO823" s="19" t="s">
        <v>7891</v>
      </c>
      <c r="BP823" s="19" t="s">
        <v>7891</v>
      </c>
      <c r="BQ823" s="19" t="s">
        <v>7891</v>
      </c>
      <c r="BR823" s="19" t="s">
        <v>7891</v>
      </c>
      <c r="BS823" s="19" t="s">
        <v>8127</v>
      </c>
    </row>
    <row r="824" spans="1:71" s="19" customFormat="1" ht="13" x14ac:dyDescent="0.3">
      <c r="A824" s="19" t="s">
        <v>11798</v>
      </c>
      <c r="B824" s="19" t="s">
        <v>3856</v>
      </c>
      <c r="C824" s="19" t="s">
        <v>2695</v>
      </c>
      <c r="D824" s="21">
        <v>2022</v>
      </c>
      <c r="E824" s="19" t="s">
        <v>2694</v>
      </c>
      <c r="F824" s="19" t="s">
        <v>2696</v>
      </c>
      <c r="G824" s="19" t="s">
        <v>2701</v>
      </c>
      <c r="H824" s="19" t="str">
        <f>"08950172"</f>
        <v>08950172</v>
      </c>
      <c r="J824" s="19" t="str">
        <f>"20211001"</f>
        <v>20211001</v>
      </c>
      <c r="K824" s="19">
        <v>33</v>
      </c>
      <c r="L824" s="19">
        <v>4</v>
      </c>
      <c r="M824" s="19">
        <v>314</v>
      </c>
      <c r="N824" s="19">
        <v>7</v>
      </c>
      <c r="O824" s="19" t="s">
        <v>2697</v>
      </c>
      <c r="P824" s="19" t="s">
        <v>2698</v>
      </c>
      <c r="Q824" s="19" t="s">
        <v>2699</v>
      </c>
      <c r="R824" s="19" t="s">
        <v>1495</v>
      </c>
      <c r="S824" s="19" t="s">
        <v>2700</v>
      </c>
      <c r="U824" s="19" t="s">
        <v>2701</v>
      </c>
      <c r="V824" s="19" t="s">
        <v>2702</v>
      </c>
    </row>
    <row r="825" spans="1:71" s="19" customFormat="1" ht="13" x14ac:dyDescent="0.3">
      <c r="A825" s="19" t="s">
        <v>11798</v>
      </c>
      <c r="B825" s="19" t="s">
        <v>11404</v>
      </c>
      <c r="C825" s="19" t="s">
        <v>8530</v>
      </c>
      <c r="D825" s="21" t="s">
        <v>7891</v>
      </c>
      <c r="E825" s="19" t="s">
        <v>5930</v>
      </c>
      <c r="F825" s="19" t="s">
        <v>8531</v>
      </c>
      <c r="G825" s="26" t="s">
        <v>11909</v>
      </c>
      <c r="V825" s="19" t="s">
        <v>7891</v>
      </c>
      <c r="W825" s="19" t="s">
        <v>8532</v>
      </c>
      <c r="X825" s="19" t="s">
        <v>7891</v>
      </c>
      <c r="Y825" s="19" t="s">
        <v>7891</v>
      </c>
      <c r="Z825" s="19" t="s">
        <v>7891</v>
      </c>
      <c r="AA825" s="19" t="s">
        <v>7891</v>
      </c>
      <c r="AB825" s="19" t="s">
        <v>7891</v>
      </c>
      <c r="AC825" s="19" t="s">
        <v>8533</v>
      </c>
      <c r="AD825" s="19" t="s">
        <v>7891</v>
      </c>
      <c r="AE825" s="19" t="s">
        <v>7891</v>
      </c>
      <c r="AF825" s="19" t="s">
        <v>7891</v>
      </c>
      <c r="AG825" s="19" t="s">
        <v>7891</v>
      </c>
      <c r="AH825" s="19" t="s">
        <v>7891</v>
      </c>
      <c r="AI825" s="19" t="s">
        <v>7891</v>
      </c>
      <c r="AJ825" s="19" t="s">
        <v>7891</v>
      </c>
      <c r="AK825" s="19" t="s">
        <v>7891</v>
      </c>
      <c r="AL825" s="19" t="s">
        <v>7891</v>
      </c>
      <c r="AM825" s="19" t="s">
        <v>7891</v>
      </c>
      <c r="AN825" s="19" t="s">
        <v>7891</v>
      </c>
      <c r="AO825" s="19" t="s">
        <v>7891</v>
      </c>
      <c r="AP825" s="19" t="s">
        <v>8534</v>
      </c>
      <c r="AQ825" s="19" t="s">
        <v>8535</v>
      </c>
      <c r="AR825" s="19" t="s">
        <v>7891</v>
      </c>
      <c r="AS825" s="19" t="s">
        <v>7891</v>
      </c>
      <c r="AT825" s="19" t="s">
        <v>7891</v>
      </c>
      <c r="AU825" s="19" t="s">
        <v>8536</v>
      </c>
      <c r="AV825" s="19">
        <v>2022</v>
      </c>
      <c r="AW825" s="19">
        <v>31</v>
      </c>
      <c r="AX825" s="19">
        <v>3</v>
      </c>
      <c r="AY825" s="19" t="s">
        <v>7891</v>
      </c>
      <c r="AZ825" s="19" t="s">
        <v>7891</v>
      </c>
      <c r="BA825" s="19" t="s">
        <v>7891</v>
      </c>
      <c r="BB825" s="19" t="s">
        <v>7891</v>
      </c>
      <c r="BC825" s="19">
        <v>410</v>
      </c>
      <c r="BD825" s="19">
        <v>431</v>
      </c>
      <c r="BE825" s="19" t="s">
        <v>7891</v>
      </c>
      <c r="BF825" s="19" t="s">
        <v>5934</v>
      </c>
      <c r="BG825" s="19" t="s">
        <v>7891</v>
      </c>
      <c r="BH825" s="19" t="s">
        <v>8515</v>
      </c>
      <c r="BI825" s="19" t="s">
        <v>7891</v>
      </c>
      <c r="BJ825" s="19" t="s">
        <v>7891</v>
      </c>
      <c r="BK825" s="19" t="s">
        <v>7891</v>
      </c>
      <c r="BL825" s="19" t="s">
        <v>7891</v>
      </c>
      <c r="BM825" s="19" t="s">
        <v>7891</v>
      </c>
      <c r="BN825" s="19">
        <v>35068297</v>
      </c>
      <c r="BO825" s="19" t="s">
        <v>7891</v>
      </c>
      <c r="BP825" s="19" t="s">
        <v>7891</v>
      </c>
      <c r="BQ825" s="19" t="s">
        <v>7891</v>
      </c>
      <c r="BR825" s="19" t="s">
        <v>7891</v>
      </c>
      <c r="BS825" s="19" t="s">
        <v>8537</v>
      </c>
    </row>
    <row r="826" spans="1:71" s="19" customFormat="1" ht="13" x14ac:dyDescent="0.3">
      <c r="A826" s="19" t="s">
        <v>11798</v>
      </c>
      <c r="B826" s="19" t="s">
        <v>3856</v>
      </c>
      <c r="C826" s="19" t="s">
        <v>486</v>
      </c>
      <c r="D826" s="21">
        <v>2022</v>
      </c>
      <c r="E826" s="19" t="s">
        <v>3416</v>
      </c>
      <c r="F826" s="19" t="s">
        <v>487</v>
      </c>
      <c r="G826" s="19" t="s">
        <v>3419</v>
      </c>
      <c r="H826" s="19" t="str">
        <f>"02779536"</f>
        <v>02779536</v>
      </c>
      <c r="J826" s="19" t="str">
        <f>"20220101"</f>
        <v>20220101</v>
      </c>
      <c r="K826" s="19">
        <v>293</v>
      </c>
      <c r="O826" s="19" t="s">
        <v>3417</v>
      </c>
      <c r="P826" s="19" t="s">
        <v>488</v>
      </c>
      <c r="Q826" s="19" t="s">
        <v>2124</v>
      </c>
      <c r="R826" s="19" t="s">
        <v>1495</v>
      </c>
      <c r="S826" s="19" t="s">
        <v>3418</v>
      </c>
      <c r="U826" s="19" t="s">
        <v>3419</v>
      </c>
      <c r="V826" s="19" t="s">
        <v>3420</v>
      </c>
    </row>
    <row r="827" spans="1:71" s="19" customFormat="1" ht="13" x14ac:dyDescent="0.3">
      <c r="A827" s="19" t="s">
        <v>11798</v>
      </c>
      <c r="B827" s="19" t="s">
        <v>6816</v>
      </c>
      <c r="C827" s="19" t="s">
        <v>6600</v>
      </c>
      <c r="D827" s="21">
        <v>2020</v>
      </c>
      <c r="E827" s="19" t="s">
        <v>6599</v>
      </c>
      <c r="F827" s="19" t="s">
        <v>4600</v>
      </c>
      <c r="H827" s="19" t="s">
        <v>6601</v>
      </c>
      <c r="I827" s="19" t="s">
        <v>6602</v>
      </c>
      <c r="L827" s="22">
        <v>44176</v>
      </c>
      <c r="M827" s="19" t="s">
        <v>6603</v>
      </c>
      <c r="O827" s="19" t="s">
        <v>6604</v>
      </c>
    </row>
    <row r="828" spans="1:71" s="19" customFormat="1" ht="13" x14ac:dyDescent="0.3">
      <c r="A828" s="19" t="s">
        <v>11798</v>
      </c>
      <c r="B828" s="19" t="s">
        <v>11404</v>
      </c>
      <c r="C828" s="19" t="s">
        <v>8775</v>
      </c>
      <c r="D828" s="21" t="s">
        <v>7891</v>
      </c>
      <c r="E828" s="19" t="s">
        <v>8776</v>
      </c>
      <c r="F828" s="19" t="s">
        <v>8777</v>
      </c>
      <c r="G828" s="26" t="s">
        <v>11908</v>
      </c>
      <c r="V828" s="19" t="s">
        <v>7891</v>
      </c>
      <c r="W828" s="19" t="s">
        <v>8778</v>
      </c>
      <c r="X828" s="19" t="s">
        <v>7891</v>
      </c>
      <c r="Y828" s="19" t="s">
        <v>7891</v>
      </c>
      <c r="Z828" s="19" t="s">
        <v>7891</v>
      </c>
      <c r="AA828" s="19" t="s">
        <v>7891</v>
      </c>
      <c r="AB828" s="19" t="s">
        <v>7891</v>
      </c>
      <c r="AC828" s="19" t="s">
        <v>7891</v>
      </c>
      <c r="AD828" s="19" t="s">
        <v>7891</v>
      </c>
      <c r="AE828" s="19" t="s">
        <v>7891</v>
      </c>
      <c r="AF828" s="19" t="s">
        <v>7891</v>
      </c>
      <c r="AG828" s="19" t="s">
        <v>7891</v>
      </c>
      <c r="AH828" s="19" t="s">
        <v>7891</v>
      </c>
      <c r="AI828" s="19" t="s">
        <v>7891</v>
      </c>
      <c r="AJ828" s="19" t="s">
        <v>7891</v>
      </c>
      <c r="AK828" s="19" t="s">
        <v>7891</v>
      </c>
      <c r="AL828" s="19" t="s">
        <v>7891</v>
      </c>
      <c r="AM828" s="19" t="s">
        <v>7891</v>
      </c>
      <c r="AN828" s="19" t="s">
        <v>7891</v>
      </c>
      <c r="AO828" s="19" t="s">
        <v>7891</v>
      </c>
      <c r="AP828" s="19" t="s">
        <v>7891</v>
      </c>
      <c r="AQ828" s="19" t="s">
        <v>8779</v>
      </c>
      <c r="AR828" s="19" t="s">
        <v>7891</v>
      </c>
      <c r="AS828" s="19" t="s">
        <v>7891</v>
      </c>
      <c r="AT828" s="19" t="s">
        <v>7891</v>
      </c>
      <c r="AU828" s="19" t="s">
        <v>8780</v>
      </c>
      <c r="AV828" s="19">
        <v>2021</v>
      </c>
      <c r="AW828" s="19">
        <v>21</v>
      </c>
      <c r="AX828" s="19">
        <v>1</v>
      </c>
      <c r="AY828" s="19" t="s">
        <v>7891</v>
      </c>
      <c r="AZ828" s="19" t="s">
        <v>7891</v>
      </c>
      <c r="BA828" s="19" t="s">
        <v>7891</v>
      </c>
      <c r="BB828" s="19" t="s">
        <v>7891</v>
      </c>
      <c r="BC828" s="19" t="s">
        <v>7891</v>
      </c>
      <c r="BD828" s="19" t="s">
        <v>7891</v>
      </c>
      <c r="BE828" s="19">
        <v>599</v>
      </c>
      <c r="BF828" s="19" t="s">
        <v>8781</v>
      </c>
      <c r="BG828" s="19" t="s">
        <v>7891</v>
      </c>
      <c r="BH828" s="19" t="s">
        <v>7891</v>
      </c>
      <c r="BI828" s="19" t="s">
        <v>7891</v>
      </c>
      <c r="BJ828" s="19" t="s">
        <v>7891</v>
      </c>
      <c r="BK828" s="19" t="s">
        <v>7891</v>
      </c>
      <c r="BL828" s="19" t="s">
        <v>7891</v>
      </c>
      <c r="BM828" s="19" t="s">
        <v>7891</v>
      </c>
      <c r="BN828" s="19">
        <v>34865636</v>
      </c>
      <c r="BO828" s="19" t="s">
        <v>7891</v>
      </c>
      <c r="BP828" s="19" t="s">
        <v>7891</v>
      </c>
      <c r="BQ828" s="19" t="s">
        <v>7891</v>
      </c>
      <c r="BR828" s="19" t="s">
        <v>7891</v>
      </c>
      <c r="BS828" s="19" t="s">
        <v>8782</v>
      </c>
    </row>
    <row r="829" spans="1:71" s="19" customFormat="1" ht="13" x14ac:dyDescent="0.3">
      <c r="A829" s="19" t="s">
        <v>11798</v>
      </c>
      <c r="B829" s="19" t="s">
        <v>6816</v>
      </c>
      <c r="C829" s="19" t="s">
        <v>4486</v>
      </c>
      <c r="D829" s="21">
        <v>2021</v>
      </c>
      <c r="E829" s="19" t="s">
        <v>4485</v>
      </c>
      <c r="F829" s="19" t="s">
        <v>4489</v>
      </c>
      <c r="H829" s="19" t="s">
        <v>4487</v>
      </c>
      <c r="I829" s="19" t="s">
        <v>4488</v>
      </c>
      <c r="L829" s="22">
        <v>44117</v>
      </c>
      <c r="M829" s="19" t="s">
        <v>4490</v>
      </c>
      <c r="O829" s="19" t="s">
        <v>4491</v>
      </c>
    </row>
    <row r="830" spans="1:71" s="19" customFormat="1" ht="13" x14ac:dyDescent="0.3">
      <c r="A830" s="19" t="s">
        <v>11798</v>
      </c>
      <c r="B830" s="19" t="s">
        <v>3856</v>
      </c>
      <c r="C830" s="19" t="s">
        <v>2666</v>
      </c>
      <c r="D830" s="21">
        <v>2021</v>
      </c>
      <c r="E830" s="19" t="s">
        <v>2665</v>
      </c>
      <c r="F830" s="19" t="s">
        <v>2237</v>
      </c>
      <c r="G830" s="19" t="s">
        <v>2670</v>
      </c>
      <c r="H830" s="19" t="str">
        <f>"02785846"</f>
        <v>02785846</v>
      </c>
      <c r="J830" s="19" t="str">
        <f>"20220110"</f>
        <v>20220110</v>
      </c>
      <c r="K830" s="19">
        <v>112</v>
      </c>
      <c r="O830" s="19" t="s">
        <v>2667</v>
      </c>
      <c r="P830" s="19" t="s">
        <v>2668</v>
      </c>
      <c r="Q830" s="19" t="s">
        <v>2124</v>
      </c>
      <c r="R830" s="19" t="s">
        <v>1495</v>
      </c>
      <c r="S830" s="19" t="s">
        <v>2669</v>
      </c>
      <c r="U830" s="19" t="s">
        <v>2670</v>
      </c>
      <c r="V830" s="19" t="s">
        <v>2671</v>
      </c>
    </row>
    <row r="831" spans="1:71" s="19" customFormat="1" ht="13" x14ac:dyDescent="0.3">
      <c r="A831" s="19" t="s">
        <v>11798</v>
      </c>
      <c r="B831" s="19" t="s">
        <v>11404</v>
      </c>
      <c r="C831" s="19" t="s">
        <v>8670</v>
      </c>
      <c r="D831" s="21" t="s">
        <v>7891</v>
      </c>
      <c r="E831" s="19" t="s">
        <v>8671</v>
      </c>
      <c r="F831" s="19" t="s">
        <v>8672</v>
      </c>
      <c r="V831" s="19" t="s">
        <v>7891</v>
      </c>
      <c r="W831" s="19" t="s">
        <v>8673</v>
      </c>
      <c r="X831" s="19" t="s">
        <v>7891</v>
      </c>
      <c r="Y831" s="19" t="s">
        <v>7891</v>
      </c>
      <c r="Z831" s="19" t="s">
        <v>7891</v>
      </c>
      <c r="AA831" s="19" t="s">
        <v>7891</v>
      </c>
      <c r="AB831" s="19" t="s">
        <v>7891</v>
      </c>
      <c r="AC831" s="19" t="s">
        <v>7891</v>
      </c>
      <c r="AD831" s="19" t="s">
        <v>7891</v>
      </c>
      <c r="AE831" s="19" t="s">
        <v>7891</v>
      </c>
      <c r="AF831" s="19" t="s">
        <v>7891</v>
      </c>
      <c r="AG831" s="19" t="s">
        <v>7891</v>
      </c>
      <c r="AH831" s="19" t="s">
        <v>7891</v>
      </c>
      <c r="AI831" s="19" t="s">
        <v>7891</v>
      </c>
      <c r="AJ831" s="19" t="s">
        <v>7891</v>
      </c>
      <c r="AK831" s="19" t="s">
        <v>7891</v>
      </c>
      <c r="AL831" s="19" t="s">
        <v>7891</v>
      </c>
      <c r="AM831" s="19" t="s">
        <v>7891</v>
      </c>
      <c r="AN831" s="19" t="s">
        <v>7891</v>
      </c>
      <c r="AO831" s="19" t="s">
        <v>7891</v>
      </c>
      <c r="AP831" s="19" t="s">
        <v>8674</v>
      </c>
      <c r="AQ831" s="19" t="s">
        <v>7891</v>
      </c>
      <c r="AR831" s="19" t="s">
        <v>7891</v>
      </c>
      <c r="AS831" s="19" t="s">
        <v>7891</v>
      </c>
      <c r="AT831" s="19" t="s">
        <v>7891</v>
      </c>
      <c r="AU831" s="19" t="s">
        <v>7891</v>
      </c>
      <c r="AV831" s="19">
        <v>2022</v>
      </c>
      <c r="AW831" s="19" t="s">
        <v>7891</v>
      </c>
      <c r="AX831" s="19">
        <v>17</v>
      </c>
      <c r="AY831" s="19" t="s">
        <v>7891</v>
      </c>
      <c r="AZ831" s="19" t="s">
        <v>7891</v>
      </c>
      <c r="BA831" s="19" t="s">
        <v>7891</v>
      </c>
      <c r="BB831" s="19" t="s">
        <v>7891</v>
      </c>
      <c r="BC831" s="19">
        <v>79</v>
      </c>
      <c r="BD831" s="19">
        <v>97</v>
      </c>
      <c r="BE831" s="19" t="s">
        <v>7891</v>
      </c>
      <c r="BF831" s="19" t="s">
        <v>8675</v>
      </c>
      <c r="BG831" s="19" t="s">
        <v>7891</v>
      </c>
      <c r="BH831" s="19" t="s">
        <v>7891</v>
      </c>
      <c r="BI831" s="19" t="s">
        <v>7891</v>
      </c>
      <c r="BJ831" s="19" t="s">
        <v>7891</v>
      </c>
      <c r="BK831" s="19" t="s">
        <v>7891</v>
      </c>
      <c r="BL831" s="19" t="s">
        <v>7891</v>
      </c>
      <c r="BM831" s="19" t="s">
        <v>7891</v>
      </c>
      <c r="BN831" s="19" t="s">
        <v>7891</v>
      </c>
      <c r="BO831" s="19" t="s">
        <v>7891</v>
      </c>
      <c r="BP831" s="19" t="s">
        <v>7891</v>
      </c>
      <c r="BQ831" s="19" t="s">
        <v>7891</v>
      </c>
      <c r="BR831" s="19" t="s">
        <v>7891</v>
      </c>
      <c r="BS831" s="19" t="s">
        <v>8676</v>
      </c>
    </row>
    <row r="832" spans="1:71" s="19" customFormat="1" ht="13" x14ac:dyDescent="0.3">
      <c r="A832" s="19" t="s">
        <v>11798</v>
      </c>
      <c r="B832" s="19" t="s">
        <v>1827</v>
      </c>
      <c r="C832" s="19" t="s">
        <v>995</v>
      </c>
      <c r="D832" s="20" t="str">
        <f>"2021"</f>
        <v>2021</v>
      </c>
      <c r="E832" s="19" t="s">
        <v>994</v>
      </c>
      <c r="F832" s="19" t="s">
        <v>996</v>
      </c>
      <c r="G832" s="19" t="s">
        <v>999</v>
      </c>
      <c r="H832" s="19" t="str">
        <f>"14784726"</f>
        <v>14784726</v>
      </c>
      <c r="J832" s="19" t="str">
        <f>"2021"</f>
        <v>2021</v>
      </c>
      <c r="K832" s="19">
        <v>5</v>
      </c>
      <c r="L832" s="19">
        <v>4</v>
      </c>
      <c r="M832" s="19">
        <v>40</v>
      </c>
      <c r="N832" s="19">
        <v>9</v>
      </c>
      <c r="O832" s="19">
        <v>148968446</v>
      </c>
      <c r="P832" s="19" t="s">
        <v>997</v>
      </c>
      <c r="Q832" s="19" t="s">
        <v>998</v>
      </c>
      <c r="R832" s="19" t="s">
        <v>467</v>
      </c>
      <c r="V832" s="19" t="s">
        <v>1000</v>
      </c>
    </row>
    <row r="833" spans="1:71" s="19" customFormat="1" ht="13" x14ac:dyDescent="0.3">
      <c r="A833" s="19" t="s">
        <v>11798</v>
      </c>
      <c r="B833" s="19" t="s">
        <v>6816</v>
      </c>
      <c r="C833" s="19" t="s">
        <v>5273</v>
      </c>
      <c r="D833" s="21">
        <v>2021</v>
      </c>
      <c r="E833" s="19" t="s">
        <v>5272</v>
      </c>
      <c r="F833" s="19" t="s">
        <v>5276</v>
      </c>
      <c r="G833" s="19" t="s">
        <v>11910</v>
      </c>
      <c r="H833" s="19" t="s">
        <v>5274</v>
      </c>
      <c r="I833" s="19" t="s">
        <v>5275</v>
      </c>
      <c r="L833" s="22">
        <v>44305</v>
      </c>
      <c r="O833" s="19" t="s">
        <v>5277</v>
      </c>
    </row>
    <row r="834" spans="1:71" s="19" customFormat="1" ht="13" x14ac:dyDescent="0.3">
      <c r="A834" s="19" t="s">
        <v>11798</v>
      </c>
      <c r="B834" s="19" t="s">
        <v>3856</v>
      </c>
      <c r="C834" s="19" t="s">
        <v>3842</v>
      </c>
      <c r="D834" s="21">
        <v>2020</v>
      </c>
      <c r="E834" s="19" t="s">
        <v>3841</v>
      </c>
      <c r="F834" s="19" t="s">
        <v>3843</v>
      </c>
      <c r="G834" s="19" t="s">
        <v>3847</v>
      </c>
      <c r="H834" s="19" t="str">
        <f>"13524658"</f>
        <v>13524658</v>
      </c>
      <c r="J834" s="19" t="str">
        <f>"20201101"</f>
        <v>20201101</v>
      </c>
      <c r="K834" s="19">
        <v>48</v>
      </c>
      <c r="L834" s="19">
        <v>6</v>
      </c>
      <c r="M834" s="19">
        <v>631</v>
      </c>
      <c r="N834" s="19">
        <v>15</v>
      </c>
      <c r="O834" s="19" t="s">
        <v>3844</v>
      </c>
      <c r="P834" s="19" t="s">
        <v>3845</v>
      </c>
      <c r="Q834" s="19" t="s">
        <v>466</v>
      </c>
      <c r="R834" s="19" t="s">
        <v>1495</v>
      </c>
      <c r="S834" s="19" t="s">
        <v>3846</v>
      </c>
      <c r="U834" s="19" t="s">
        <v>3847</v>
      </c>
      <c r="V834" s="19" t="s">
        <v>3848</v>
      </c>
    </row>
    <row r="835" spans="1:71" s="19" customFormat="1" ht="13" x14ac:dyDescent="0.3">
      <c r="A835" s="19" t="s">
        <v>11798</v>
      </c>
      <c r="B835" s="19" t="s">
        <v>7505</v>
      </c>
      <c r="C835" s="19" t="s">
        <v>7445</v>
      </c>
      <c r="D835" s="21">
        <v>2021</v>
      </c>
      <c r="E835" s="19" t="s">
        <v>6887</v>
      </c>
      <c r="F835" s="19" t="s">
        <v>6891</v>
      </c>
      <c r="H835" s="19">
        <v>60</v>
      </c>
      <c r="I835" s="19">
        <v>8</v>
      </c>
      <c r="K835" s="19">
        <v>584</v>
      </c>
      <c r="L835" s="19">
        <v>596</v>
      </c>
      <c r="N835" s="19">
        <v>1</v>
      </c>
      <c r="O835" s="19" t="s">
        <v>6894</v>
      </c>
      <c r="P835" s="19" t="s">
        <v>7446</v>
      </c>
      <c r="Q835" s="19" t="s">
        <v>467</v>
      </c>
      <c r="R835" s="19" t="s">
        <v>7218</v>
      </c>
      <c r="S835" s="19" t="s">
        <v>7355</v>
      </c>
      <c r="T835" s="19" t="s">
        <v>7219</v>
      </c>
      <c r="U835" s="19" t="s">
        <v>7447</v>
      </c>
    </row>
    <row r="836" spans="1:71" s="19" customFormat="1" ht="13" x14ac:dyDescent="0.3">
      <c r="A836" s="19" t="s">
        <v>11798</v>
      </c>
      <c r="B836" s="19" t="s">
        <v>7323</v>
      </c>
      <c r="C836" s="19" t="s">
        <v>7311</v>
      </c>
      <c r="D836" s="21">
        <v>2021</v>
      </c>
      <c r="E836" s="19" t="s">
        <v>7312</v>
      </c>
      <c r="F836" s="19" t="s">
        <v>7313</v>
      </c>
      <c r="G836" s="26" t="s">
        <v>11911</v>
      </c>
      <c r="H836" s="19">
        <v>17</v>
      </c>
      <c r="I836" s="19">
        <v>4</v>
      </c>
      <c r="K836" s="19">
        <v>22</v>
      </c>
      <c r="L836" s="19">
        <v>29</v>
      </c>
      <c r="O836" s="19" t="s">
        <v>7314</v>
      </c>
      <c r="P836" s="19" t="s">
        <v>7315</v>
      </c>
      <c r="Q836" s="19" t="s">
        <v>467</v>
      </c>
      <c r="R836" s="19" t="s">
        <v>7218</v>
      </c>
      <c r="T836" s="19" t="s">
        <v>7219</v>
      </c>
      <c r="U836" s="19" t="s">
        <v>7316</v>
      </c>
    </row>
    <row r="837" spans="1:71" s="19" customFormat="1" ht="13" x14ac:dyDescent="0.3">
      <c r="A837" s="19" t="s">
        <v>11798</v>
      </c>
      <c r="B837" s="19" t="s">
        <v>6816</v>
      </c>
      <c r="C837" s="19" t="s">
        <v>5953</v>
      </c>
      <c r="D837" s="21">
        <v>2021</v>
      </c>
      <c r="E837" s="19" t="s">
        <v>5952</v>
      </c>
      <c r="F837" s="19" t="s">
        <v>4137</v>
      </c>
      <c r="G837" s="19" t="s">
        <v>11912</v>
      </c>
      <c r="H837" s="19" t="s">
        <v>5954</v>
      </c>
      <c r="I837" s="19" t="s">
        <v>5955</v>
      </c>
      <c r="L837" s="22">
        <v>44349</v>
      </c>
      <c r="M837" s="19" t="s">
        <v>5956</v>
      </c>
      <c r="O837" s="19" t="s">
        <v>5957</v>
      </c>
    </row>
    <row r="838" spans="1:71" s="19" customFormat="1" ht="13" x14ac:dyDescent="0.3">
      <c r="A838" s="19" t="s">
        <v>11798</v>
      </c>
      <c r="B838" s="19" t="s">
        <v>11404</v>
      </c>
      <c r="C838" s="19" t="s">
        <v>11036</v>
      </c>
      <c r="D838" s="21" t="s">
        <v>7891</v>
      </c>
      <c r="E838" s="19" t="s">
        <v>11037</v>
      </c>
      <c r="F838" s="19" t="s">
        <v>11038</v>
      </c>
      <c r="G838" s="26" t="s">
        <v>11915</v>
      </c>
      <c r="V838" s="19" t="s">
        <v>7891</v>
      </c>
      <c r="W838" s="19" t="s">
        <v>11039</v>
      </c>
      <c r="X838" s="19" t="s">
        <v>7891</v>
      </c>
      <c r="Y838" s="19" t="s">
        <v>7891</v>
      </c>
      <c r="Z838" s="19" t="s">
        <v>7891</v>
      </c>
      <c r="AA838" s="19" t="s">
        <v>7891</v>
      </c>
      <c r="AB838" s="19" t="s">
        <v>11040</v>
      </c>
      <c r="AC838" s="19" t="s">
        <v>11041</v>
      </c>
      <c r="AD838" s="19" t="s">
        <v>7891</v>
      </c>
      <c r="AE838" s="19" t="s">
        <v>7891</v>
      </c>
      <c r="AF838" s="19" t="s">
        <v>7891</v>
      </c>
      <c r="AG838" s="19" t="s">
        <v>7891</v>
      </c>
      <c r="AH838" s="19" t="s">
        <v>7891</v>
      </c>
      <c r="AI838" s="19" t="s">
        <v>7891</v>
      </c>
      <c r="AJ838" s="19" t="s">
        <v>7891</v>
      </c>
      <c r="AK838" s="19" t="s">
        <v>7891</v>
      </c>
      <c r="AL838" s="19" t="s">
        <v>7891</v>
      </c>
      <c r="AM838" s="19" t="s">
        <v>7891</v>
      </c>
      <c r="AN838" s="19" t="s">
        <v>7891</v>
      </c>
      <c r="AO838" s="19" t="s">
        <v>7891</v>
      </c>
      <c r="AP838" s="19" t="s">
        <v>11042</v>
      </c>
      <c r="AQ838" s="19" t="s">
        <v>11043</v>
      </c>
      <c r="AR838" s="19" t="s">
        <v>7891</v>
      </c>
      <c r="AS838" s="19" t="s">
        <v>7891</v>
      </c>
      <c r="AT838" s="19" t="s">
        <v>7891</v>
      </c>
      <c r="AU838" s="19" t="s">
        <v>8907</v>
      </c>
      <c r="AV838" s="19">
        <v>2020</v>
      </c>
      <c r="AW838" s="19">
        <v>29</v>
      </c>
      <c r="AX838" s="19">
        <v>11</v>
      </c>
      <c r="AY838" s="19" t="s">
        <v>7891</v>
      </c>
      <c r="AZ838" s="19" t="s">
        <v>7891</v>
      </c>
      <c r="BA838" s="19" t="s">
        <v>7891</v>
      </c>
      <c r="BB838" s="19" t="s">
        <v>7891</v>
      </c>
      <c r="BC838" s="19">
        <v>2230</v>
      </c>
      <c r="BD838" s="19">
        <v>2234</v>
      </c>
      <c r="BE838" s="19" t="s">
        <v>7891</v>
      </c>
      <c r="BF838" s="19" t="s">
        <v>11044</v>
      </c>
      <c r="BG838" s="19" t="s">
        <v>7891</v>
      </c>
      <c r="BH838" s="19" t="s">
        <v>7891</v>
      </c>
      <c r="BI838" s="19" t="s">
        <v>7891</v>
      </c>
      <c r="BJ838" s="19" t="s">
        <v>7891</v>
      </c>
      <c r="BK838" s="19" t="s">
        <v>7891</v>
      </c>
      <c r="BL838" s="19" t="s">
        <v>7891</v>
      </c>
      <c r="BM838" s="19" t="s">
        <v>7891</v>
      </c>
      <c r="BN838" s="19">
        <v>33087343</v>
      </c>
      <c r="BO838" s="19" t="s">
        <v>7891</v>
      </c>
      <c r="BP838" s="19" t="s">
        <v>7891</v>
      </c>
      <c r="BQ838" s="19" t="s">
        <v>7891</v>
      </c>
      <c r="BR838" s="19" t="s">
        <v>7891</v>
      </c>
      <c r="BS838" s="19" t="s">
        <v>11045</v>
      </c>
    </row>
    <row r="839" spans="1:71" s="19" customFormat="1" ht="13" x14ac:dyDescent="0.3">
      <c r="A839" s="19" t="s">
        <v>11798</v>
      </c>
      <c r="B839" s="19" t="s">
        <v>3856</v>
      </c>
      <c r="C839" s="19" t="s">
        <v>1632</v>
      </c>
      <c r="D839" s="21">
        <v>2020</v>
      </c>
      <c r="E839" s="19" t="s">
        <v>3636</v>
      </c>
      <c r="F839" s="19" t="s">
        <v>592</v>
      </c>
      <c r="G839" s="19" t="s">
        <v>3639</v>
      </c>
      <c r="H839" s="19" t="str">
        <f>"01650327"</f>
        <v>01650327</v>
      </c>
      <c r="J839" s="19" t="str">
        <f>"20210115"</f>
        <v>20210115</v>
      </c>
      <c r="K839" s="19">
        <v>279</v>
      </c>
      <c r="M839" s="19">
        <v>380</v>
      </c>
      <c r="N839" s="19">
        <v>8</v>
      </c>
      <c r="O839" s="19" t="s">
        <v>3637</v>
      </c>
      <c r="P839" s="19" t="s">
        <v>1633</v>
      </c>
      <c r="Q839" s="19" t="s">
        <v>2124</v>
      </c>
      <c r="R839" s="19" t="s">
        <v>1495</v>
      </c>
      <c r="S839" s="19" t="s">
        <v>3638</v>
      </c>
      <c r="U839" s="19" t="s">
        <v>3639</v>
      </c>
      <c r="V839" s="19" t="s">
        <v>3640</v>
      </c>
    </row>
    <row r="840" spans="1:71" s="19" customFormat="1" ht="13" x14ac:dyDescent="0.3">
      <c r="A840" s="19" t="s">
        <v>11798</v>
      </c>
      <c r="B840" s="19" t="s">
        <v>7323</v>
      </c>
      <c r="C840" s="19" t="s">
        <v>7291</v>
      </c>
      <c r="D840" s="21">
        <v>2021</v>
      </c>
      <c r="E840" s="19" t="s">
        <v>7292</v>
      </c>
      <c r="F840" s="19" t="s">
        <v>7293</v>
      </c>
      <c r="H840" s="19">
        <v>32</v>
      </c>
      <c r="J840" s="19">
        <v>100728</v>
      </c>
      <c r="O840" s="19" t="s">
        <v>7294</v>
      </c>
      <c r="P840" s="19" t="s">
        <v>7295</v>
      </c>
      <c r="Q840" s="19" t="s">
        <v>7275</v>
      </c>
      <c r="R840" s="19" t="s">
        <v>7218</v>
      </c>
      <c r="S840" s="19" t="s">
        <v>7266</v>
      </c>
      <c r="T840" s="19" t="s">
        <v>7219</v>
      </c>
      <c r="U840" s="19" t="s">
        <v>7296</v>
      </c>
    </row>
    <row r="841" spans="1:71" s="19" customFormat="1" ht="13" x14ac:dyDescent="0.3">
      <c r="A841" s="19" t="s">
        <v>11798</v>
      </c>
      <c r="B841" s="19" t="s">
        <v>11408</v>
      </c>
      <c r="C841" s="19" t="s">
        <v>9801</v>
      </c>
      <c r="D841" s="21" t="s">
        <v>7891</v>
      </c>
      <c r="E841" s="19" t="s">
        <v>4236</v>
      </c>
      <c r="F841" s="19" t="s">
        <v>8255</v>
      </c>
      <c r="G841" s="26" t="s">
        <v>11916</v>
      </c>
      <c r="V841" s="19" t="s">
        <v>7891</v>
      </c>
      <c r="W841" s="19" t="s">
        <v>9802</v>
      </c>
      <c r="X841" s="19" t="s">
        <v>7891</v>
      </c>
      <c r="Y841" s="19" t="s">
        <v>7891</v>
      </c>
      <c r="Z841" s="19" t="s">
        <v>7891</v>
      </c>
      <c r="AA841" s="19" t="s">
        <v>7891</v>
      </c>
      <c r="AB841" s="19" t="s">
        <v>7891</v>
      </c>
      <c r="AC841" s="19" t="s">
        <v>9803</v>
      </c>
      <c r="AD841" s="19" t="s">
        <v>7891</v>
      </c>
      <c r="AE841" s="19" t="s">
        <v>7891</v>
      </c>
      <c r="AF841" s="19" t="s">
        <v>7891</v>
      </c>
      <c r="AG841" s="19" t="s">
        <v>7891</v>
      </c>
      <c r="AH841" s="19" t="s">
        <v>7891</v>
      </c>
      <c r="AI841" s="19" t="s">
        <v>7891</v>
      </c>
      <c r="AJ841" s="19" t="s">
        <v>7891</v>
      </c>
      <c r="AK841" s="19" t="s">
        <v>7891</v>
      </c>
      <c r="AL841" s="19" t="s">
        <v>7891</v>
      </c>
      <c r="AM841" s="19" t="s">
        <v>7891</v>
      </c>
      <c r="AN841" s="19" t="s">
        <v>7891</v>
      </c>
      <c r="AO841" s="19" t="s">
        <v>7891</v>
      </c>
      <c r="AP841" s="19" t="s">
        <v>8259</v>
      </c>
      <c r="AQ841" s="19" t="s">
        <v>7891</v>
      </c>
      <c r="AR841" s="19" t="s">
        <v>7891</v>
      </c>
      <c r="AS841" s="19" t="s">
        <v>7891</v>
      </c>
      <c r="AT841" s="19" t="s">
        <v>7891</v>
      </c>
      <c r="AU841" s="19" t="s">
        <v>9804</v>
      </c>
      <c r="AV841" s="19">
        <v>2021</v>
      </c>
      <c r="AW841" s="19">
        <v>12</v>
      </c>
      <c r="AX841" s="19" t="s">
        <v>7891</v>
      </c>
      <c r="AY841" s="19" t="s">
        <v>7891</v>
      </c>
      <c r="AZ841" s="19" t="s">
        <v>7891</v>
      </c>
      <c r="BA841" s="19" t="s">
        <v>7891</v>
      </c>
      <c r="BB841" s="19" t="s">
        <v>7891</v>
      </c>
      <c r="BC841" s="19" t="s">
        <v>7891</v>
      </c>
      <c r="BD841" s="19" t="s">
        <v>7891</v>
      </c>
      <c r="BE841" s="19">
        <v>662885</v>
      </c>
      <c r="BF841" s="19" t="s">
        <v>4242</v>
      </c>
      <c r="BG841" s="19" t="s">
        <v>7891</v>
      </c>
      <c r="BH841" s="19" t="s">
        <v>7891</v>
      </c>
      <c r="BI841" s="19" t="s">
        <v>7891</v>
      </c>
      <c r="BJ841" s="19" t="s">
        <v>7891</v>
      </c>
      <c r="BK841" s="19" t="s">
        <v>7891</v>
      </c>
      <c r="BL841" s="19" t="s">
        <v>7891</v>
      </c>
      <c r="BM841" s="19" t="s">
        <v>7891</v>
      </c>
      <c r="BN841" s="19">
        <v>34079485</v>
      </c>
      <c r="BO841" s="19" t="s">
        <v>7891</v>
      </c>
      <c r="BP841" s="19" t="s">
        <v>7891</v>
      </c>
      <c r="BQ841" s="19" t="s">
        <v>7891</v>
      </c>
      <c r="BR841" s="19" t="s">
        <v>7891</v>
      </c>
      <c r="BS841" s="19" t="s">
        <v>9805</v>
      </c>
    </row>
    <row r="842" spans="1:71" s="19" customFormat="1" ht="13" x14ac:dyDescent="0.3">
      <c r="A842" s="19" t="s">
        <v>11798</v>
      </c>
      <c r="B842" s="19" t="s">
        <v>7505</v>
      </c>
      <c r="C842" s="19" t="s">
        <v>7410</v>
      </c>
      <c r="D842" s="21">
        <v>2021</v>
      </c>
      <c r="E842" s="19" t="s">
        <v>7411</v>
      </c>
      <c r="F842" s="19" t="s">
        <v>6850</v>
      </c>
      <c r="H842" s="19">
        <v>26</v>
      </c>
      <c r="I842" s="19">
        <v>22</v>
      </c>
      <c r="J842" s="19">
        <v>6785</v>
      </c>
      <c r="O842" s="19" t="s">
        <v>6852</v>
      </c>
      <c r="P842" s="19" t="s">
        <v>7412</v>
      </c>
      <c r="Q842" s="19" t="s">
        <v>467</v>
      </c>
      <c r="R842" s="19" t="s">
        <v>7218</v>
      </c>
      <c r="S842" s="19" t="s">
        <v>7266</v>
      </c>
      <c r="T842" s="19" t="s">
        <v>7219</v>
      </c>
      <c r="U842" s="19" t="s">
        <v>7413</v>
      </c>
    </row>
    <row r="843" spans="1:71" s="19" customFormat="1" ht="13" x14ac:dyDescent="0.3">
      <c r="A843" s="19" t="s">
        <v>11797</v>
      </c>
      <c r="B843" s="19" t="s">
        <v>3858</v>
      </c>
      <c r="C843" s="19" t="s">
        <v>2443</v>
      </c>
      <c r="D843" s="21">
        <v>2021</v>
      </c>
      <c r="E843" s="19" t="s">
        <v>2442</v>
      </c>
      <c r="F843" s="19" t="s">
        <v>2444</v>
      </c>
      <c r="G843" s="19" t="s">
        <v>2447</v>
      </c>
      <c r="H843" s="19" t="str">
        <f>"10810730"</f>
        <v>10810730</v>
      </c>
      <c r="J843" s="19" t="str">
        <f>"20210814"</f>
        <v>20210814</v>
      </c>
      <c r="O843" s="19" t="s">
        <v>2445</v>
      </c>
      <c r="P843" s="19" t="s">
        <v>2446</v>
      </c>
      <c r="Q843" s="19" t="s">
        <v>2118</v>
      </c>
      <c r="R843" s="19" t="s">
        <v>2054</v>
      </c>
      <c r="S843" s="19" t="s">
        <v>2055</v>
      </c>
      <c r="U843" s="19" t="s">
        <v>2447</v>
      </c>
      <c r="V843" s="19" t="s">
        <v>2448</v>
      </c>
    </row>
    <row r="844" spans="1:71" s="19" customFormat="1" ht="13" x14ac:dyDescent="0.3">
      <c r="A844" s="19" t="s">
        <v>11798</v>
      </c>
      <c r="B844" s="19" t="s">
        <v>3856</v>
      </c>
      <c r="C844" s="19" t="s">
        <v>2785</v>
      </c>
      <c r="D844" s="21">
        <v>2020</v>
      </c>
      <c r="E844" s="19" t="s">
        <v>2784</v>
      </c>
      <c r="F844" s="19" t="s">
        <v>2786</v>
      </c>
      <c r="G844" s="19" t="s">
        <v>2790</v>
      </c>
      <c r="H844" s="19" t="str">
        <f>"08822689"</f>
        <v>08822689</v>
      </c>
      <c r="J844" s="19" t="str">
        <f>"20210601"</f>
        <v>20210601</v>
      </c>
      <c r="K844" s="19">
        <v>43</v>
      </c>
      <c r="L844" s="19">
        <v>2</v>
      </c>
      <c r="M844" s="19">
        <v>227</v>
      </c>
      <c r="N844" s="19">
        <v>13</v>
      </c>
      <c r="O844" s="19" t="s">
        <v>2787</v>
      </c>
      <c r="P844" s="19" t="s">
        <v>2788</v>
      </c>
      <c r="Q844" s="19" t="s">
        <v>2108</v>
      </c>
      <c r="R844" s="19" t="s">
        <v>1495</v>
      </c>
      <c r="S844" s="19" t="s">
        <v>2789</v>
      </c>
      <c r="U844" s="19" t="s">
        <v>2790</v>
      </c>
      <c r="V844" s="19" t="s">
        <v>2791</v>
      </c>
    </row>
    <row r="845" spans="1:71" s="19" customFormat="1" ht="13" x14ac:dyDescent="0.3">
      <c r="A845" s="19" t="s">
        <v>11798</v>
      </c>
      <c r="B845" s="19" t="s">
        <v>3856</v>
      </c>
      <c r="C845" s="19" t="s">
        <v>3661</v>
      </c>
      <c r="D845" s="21">
        <v>2021</v>
      </c>
      <c r="E845" s="19" t="s">
        <v>3660</v>
      </c>
      <c r="F845" s="19" t="s">
        <v>2034</v>
      </c>
      <c r="G845" s="19" t="s">
        <v>3665</v>
      </c>
      <c r="H845" s="19" t="str">
        <f>"04194217"</f>
        <v>04194217</v>
      </c>
      <c r="I845" s="19" t="str">
        <f>"9798744432416"</f>
        <v>9798744432416</v>
      </c>
      <c r="J845" s="19" t="str">
        <f>"20220101"</f>
        <v>20220101</v>
      </c>
      <c r="K845" s="19">
        <v>83</v>
      </c>
      <c r="L845" s="19" t="s">
        <v>3662</v>
      </c>
      <c r="O845" s="19" t="s">
        <v>3663</v>
      </c>
      <c r="Q845" s="19" t="s">
        <v>2037</v>
      </c>
      <c r="R845" s="19" t="s">
        <v>2038</v>
      </c>
      <c r="S845" s="19" t="s">
        <v>3664</v>
      </c>
      <c r="U845" s="19" t="s">
        <v>3665</v>
      </c>
      <c r="V845" s="19" t="s">
        <v>3666</v>
      </c>
    </row>
    <row r="846" spans="1:71" s="19" customFormat="1" ht="13" x14ac:dyDescent="0.3">
      <c r="A846" s="19" t="s">
        <v>11798</v>
      </c>
      <c r="B846" s="19" t="s">
        <v>323</v>
      </c>
      <c r="C846" s="19" t="s">
        <v>281</v>
      </c>
      <c r="D846" s="23">
        <v>2020</v>
      </c>
      <c r="E846" s="19" t="s">
        <v>279</v>
      </c>
      <c r="F846" s="19" t="s">
        <v>288</v>
      </c>
      <c r="G846" s="19" t="s">
        <v>280</v>
      </c>
      <c r="H846" s="19" t="s">
        <v>282</v>
      </c>
      <c r="I846" s="19" t="s">
        <v>283</v>
      </c>
      <c r="J846" s="19" t="s">
        <v>14</v>
      </c>
      <c r="K846" s="19" t="s">
        <v>284</v>
      </c>
      <c r="M846" s="19" t="s">
        <v>285</v>
      </c>
      <c r="N846" s="19" t="s">
        <v>89</v>
      </c>
      <c r="O846" s="19" t="s">
        <v>18</v>
      </c>
      <c r="P846" s="19" t="s">
        <v>18</v>
      </c>
      <c r="Q846" s="19" t="s">
        <v>286</v>
      </c>
      <c r="R846" s="19" t="s">
        <v>183</v>
      </c>
      <c r="S846" s="19" t="s">
        <v>287</v>
      </c>
      <c r="U846" s="19" t="s">
        <v>23</v>
      </c>
      <c r="V846" s="19" t="s">
        <v>289</v>
      </c>
      <c r="W846" s="19" t="s">
        <v>290</v>
      </c>
      <c r="X846" s="19" t="s">
        <v>291</v>
      </c>
      <c r="Z846" s="19" t="s">
        <v>292</v>
      </c>
      <c r="AA846" s="19" t="s">
        <v>293</v>
      </c>
      <c r="AB846" s="19" t="s">
        <v>291</v>
      </c>
      <c r="AC846" s="19" t="s">
        <v>294</v>
      </c>
      <c r="AD846" s="19" t="s">
        <v>30</v>
      </c>
    </row>
    <row r="847" spans="1:71" s="19" customFormat="1" ht="13" x14ac:dyDescent="0.3">
      <c r="A847" s="19" t="s">
        <v>11798</v>
      </c>
      <c r="B847" s="19" t="s">
        <v>1827</v>
      </c>
      <c r="C847" s="19" t="s">
        <v>1240</v>
      </c>
      <c r="D847" s="20" t="str">
        <f>"2020"</f>
        <v>2020</v>
      </c>
      <c r="E847" s="19" t="s">
        <v>1239</v>
      </c>
      <c r="F847" s="19" t="s">
        <v>1241</v>
      </c>
      <c r="G847" s="2" t="s">
        <v>11917</v>
      </c>
      <c r="H847" s="19" t="str">
        <f>"08858195"</f>
        <v>08858195</v>
      </c>
      <c r="J847" s="19" t="str">
        <f>"2020"</f>
        <v>2020</v>
      </c>
      <c r="K847" s="19">
        <v>35</v>
      </c>
      <c r="L847" s="19">
        <v>6</v>
      </c>
      <c r="M847" s="19">
        <v>1149</v>
      </c>
      <c r="N847" s="19">
        <v>9</v>
      </c>
      <c r="O847" s="19">
        <v>147103790</v>
      </c>
      <c r="P847" s="19" t="s">
        <v>1242</v>
      </c>
      <c r="Q847" s="19" t="s">
        <v>691</v>
      </c>
      <c r="R847" s="19" t="s">
        <v>467</v>
      </c>
      <c r="V847" s="19" t="s">
        <v>1243</v>
      </c>
    </row>
    <row r="848" spans="1:71" s="19" customFormat="1" ht="13" x14ac:dyDescent="0.3">
      <c r="A848" s="19" t="s">
        <v>11798</v>
      </c>
      <c r="B848" s="19" t="s">
        <v>6816</v>
      </c>
      <c r="C848" s="19" t="s">
        <v>4168</v>
      </c>
      <c r="D848" s="21">
        <v>2022</v>
      </c>
      <c r="E848" s="19" t="s">
        <v>4167</v>
      </c>
      <c r="F848" s="19" t="s">
        <v>4157</v>
      </c>
      <c r="H848" s="19" t="s">
        <v>4169</v>
      </c>
      <c r="I848" s="19" t="s">
        <v>4170</v>
      </c>
      <c r="L848" s="22">
        <v>44627</v>
      </c>
    </row>
    <row r="849" spans="1:71" s="19" customFormat="1" ht="13" x14ac:dyDescent="0.3">
      <c r="A849" s="19" t="s">
        <v>11798</v>
      </c>
      <c r="B849" s="19" t="s">
        <v>1827</v>
      </c>
      <c r="C849" s="19" t="s">
        <v>1737</v>
      </c>
      <c r="D849" s="20">
        <v>2022</v>
      </c>
      <c r="E849" s="19" t="s">
        <v>1736</v>
      </c>
      <c r="F849" s="19" t="s">
        <v>682</v>
      </c>
      <c r="G849" s="19" t="s">
        <v>1740</v>
      </c>
      <c r="H849" s="19" t="str">
        <f>"08862605"</f>
        <v>08862605</v>
      </c>
      <c r="J849" s="19" t="str">
        <f>"Feb2022"</f>
        <v>Feb2022</v>
      </c>
      <c r="K849" s="19">
        <v>37</v>
      </c>
      <c r="L849" s="24">
        <v>44654</v>
      </c>
      <c r="M849" s="19">
        <v>1023</v>
      </c>
      <c r="N849" s="19">
        <v>26</v>
      </c>
      <c r="O849" s="19">
        <v>154898650</v>
      </c>
      <c r="P849" s="19" t="s">
        <v>1738</v>
      </c>
      <c r="Q849" s="19" t="s">
        <v>481</v>
      </c>
      <c r="R849" s="19" t="s">
        <v>467</v>
      </c>
      <c r="S849" s="19" t="s">
        <v>1739</v>
      </c>
      <c r="V849" s="19" t="s">
        <v>1741</v>
      </c>
    </row>
    <row r="850" spans="1:71" s="19" customFormat="1" ht="13" x14ac:dyDescent="0.3">
      <c r="A850" s="19" t="s">
        <v>11798</v>
      </c>
      <c r="B850" s="19" t="s">
        <v>6816</v>
      </c>
      <c r="C850" s="19" t="s">
        <v>4557</v>
      </c>
      <c r="D850" s="21">
        <v>2021</v>
      </c>
      <c r="E850" s="19" t="s">
        <v>4556</v>
      </c>
      <c r="F850" s="19" t="s">
        <v>4240</v>
      </c>
      <c r="G850" s="26" t="s">
        <v>11934</v>
      </c>
      <c r="H850" s="19" t="s">
        <v>4558</v>
      </c>
      <c r="I850" s="19" t="s">
        <v>4559</v>
      </c>
      <c r="L850" s="22">
        <v>44553</v>
      </c>
      <c r="M850" s="19" t="s">
        <v>4560</v>
      </c>
      <c r="O850" s="19" t="s">
        <v>4561</v>
      </c>
    </row>
    <row r="851" spans="1:71" s="19" customFormat="1" ht="13" x14ac:dyDescent="0.3">
      <c r="A851" s="19" t="s">
        <v>11798</v>
      </c>
      <c r="B851" s="19" t="s">
        <v>3856</v>
      </c>
      <c r="C851" s="19" t="s">
        <v>3064</v>
      </c>
      <c r="D851" s="21">
        <v>2022</v>
      </c>
      <c r="E851" s="19" t="s">
        <v>3063</v>
      </c>
      <c r="F851" s="19" t="s">
        <v>383</v>
      </c>
      <c r="G851" s="19" t="s">
        <v>3067</v>
      </c>
      <c r="H851" s="19" t="str">
        <f>"10188827"</f>
        <v>10188827</v>
      </c>
      <c r="J851" s="19" t="str">
        <f>"20220506"</f>
        <v>20220506</v>
      </c>
      <c r="O851" s="19" t="s">
        <v>3065</v>
      </c>
      <c r="P851" s="19" t="s">
        <v>3066</v>
      </c>
      <c r="Q851" s="19" t="s">
        <v>2108</v>
      </c>
      <c r="R851" s="19" t="s">
        <v>2054</v>
      </c>
      <c r="S851" s="19" t="s">
        <v>2055</v>
      </c>
      <c r="U851" s="19" t="s">
        <v>3067</v>
      </c>
      <c r="V851" s="19" t="s">
        <v>3068</v>
      </c>
    </row>
    <row r="852" spans="1:71" s="19" customFormat="1" ht="13" x14ac:dyDescent="0.3">
      <c r="A852" s="19" t="s">
        <v>11798</v>
      </c>
      <c r="B852" s="19" t="s">
        <v>3936</v>
      </c>
      <c r="C852" s="19" t="s">
        <v>2059</v>
      </c>
      <c r="D852" s="21">
        <v>2022</v>
      </c>
      <c r="E852" s="19" t="s">
        <v>2058</v>
      </c>
      <c r="F852" s="19" t="s">
        <v>2034</v>
      </c>
      <c r="G852" s="19" t="s">
        <v>2062</v>
      </c>
      <c r="H852" s="19" t="str">
        <f>"04194217"</f>
        <v>04194217</v>
      </c>
      <c r="I852" s="19" t="str">
        <f>"9798494497024"</f>
        <v>9798494497024</v>
      </c>
      <c r="J852" s="19" t="str">
        <f>"20220101"</f>
        <v>20220101</v>
      </c>
      <c r="K852" s="19">
        <v>83</v>
      </c>
      <c r="L852" s="19" t="s">
        <v>2035</v>
      </c>
      <c r="O852" s="19" t="s">
        <v>2060</v>
      </c>
      <c r="Q852" s="19" t="s">
        <v>2037</v>
      </c>
      <c r="R852" s="19" t="s">
        <v>2038</v>
      </c>
      <c r="S852" s="19" t="s">
        <v>2061</v>
      </c>
      <c r="U852" s="19" t="s">
        <v>2062</v>
      </c>
      <c r="V852" s="19" t="s">
        <v>2063</v>
      </c>
    </row>
    <row r="853" spans="1:71" s="19" customFormat="1" ht="13" x14ac:dyDescent="0.3">
      <c r="A853" s="19" t="s">
        <v>11798</v>
      </c>
      <c r="B853" s="19" t="s">
        <v>11404</v>
      </c>
      <c r="C853" s="19" t="s">
        <v>9068</v>
      </c>
      <c r="D853" s="21" t="s">
        <v>7891</v>
      </c>
      <c r="E853" s="19" t="s">
        <v>6390</v>
      </c>
      <c r="F853" s="19" t="s">
        <v>9069</v>
      </c>
      <c r="G853" s="19" t="s">
        <v>9070</v>
      </c>
      <c r="V853" s="19" t="s">
        <v>7891</v>
      </c>
      <c r="W853" s="19" t="s">
        <v>9070</v>
      </c>
      <c r="X853" s="19" t="s">
        <v>7891</v>
      </c>
      <c r="Y853" s="19" t="s">
        <v>7891</v>
      </c>
      <c r="Z853" s="19" t="s">
        <v>7891</v>
      </c>
      <c r="AA853" s="19" t="s">
        <v>7891</v>
      </c>
      <c r="AB853" s="19" t="s">
        <v>7891</v>
      </c>
      <c r="AC853" s="19" t="s">
        <v>9071</v>
      </c>
      <c r="AD853" s="19" t="s">
        <v>7891</v>
      </c>
      <c r="AE853" s="19" t="s">
        <v>7891</v>
      </c>
      <c r="AF853" s="19" t="s">
        <v>7891</v>
      </c>
      <c r="AG853" s="19" t="s">
        <v>7891</v>
      </c>
      <c r="AH853" s="19" t="s">
        <v>7891</v>
      </c>
      <c r="AI853" s="19" t="s">
        <v>7891</v>
      </c>
      <c r="AJ853" s="19" t="s">
        <v>7891</v>
      </c>
      <c r="AK853" s="19" t="s">
        <v>7891</v>
      </c>
      <c r="AL853" s="19" t="s">
        <v>7891</v>
      </c>
      <c r="AM853" s="19" t="s">
        <v>7891</v>
      </c>
      <c r="AN853" s="19" t="s">
        <v>7891</v>
      </c>
      <c r="AO853" s="19" t="s">
        <v>7891</v>
      </c>
      <c r="AP853" s="19" t="s">
        <v>9072</v>
      </c>
      <c r="AQ853" s="19" t="s">
        <v>9073</v>
      </c>
      <c r="AR853" s="19" t="s">
        <v>7891</v>
      </c>
      <c r="AS853" s="19" t="s">
        <v>7891</v>
      </c>
      <c r="AT853" s="19" t="s">
        <v>7891</v>
      </c>
      <c r="AU853" s="19" t="s">
        <v>8621</v>
      </c>
      <c r="AV853" s="19">
        <v>2022</v>
      </c>
      <c r="AW853" s="19">
        <v>67</v>
      </c>
      <c r="AX853" s="19">
        <v>1</v>
      </c>
      <c r="AY853" s="19" t="s">
        <v>7891</v>
      </c>
      <c r="AZ853" s="19" t="s">
        <v>7891</v>
      </c>
      <c r="BA853" s="19" t="s">
        <v>7891</v>
      </c>
      <c r="BB853" s="19" t="s">
        <v>7891</v>
      </c>
      <c r="BC853" s="19">
        <v>391</v>
      </c>
      <c r="BD853" s="19">
        <v>394</v>
      </c>
      <c r="BE853" s="19" t="s">
        <v>7891</v>
      </c>
      <c r="BF853" s="19" t="s">
        <v>6395</v>
      </c>
      <c r="BG853" s="19" t="s">
        <v>7891</v>
      </c>
      <c r="BH853" s="19" t="s">
        <v>9007</v>
      </c>
      <c r="BI853" s="19" t="s">
        <v>7891</v>
      </c>
      <c r="BJ853" s="19" t="s">
        <v>7891</v>
      </c>
      <c r="BK853" s="19" t="s">
        <v>7891</v>
      </c>
      <c r="BL853" s="19" t="s">
        <v>7891</v>
      </c>
      <c r="BM853" s="19" t="s">
        <v>7891</v>
      </c>
      <c r="BN853" s="19">
        <v>34606095</v>
      </c>
      <c r="BO853" s="19" t="s">
        <v>7891</v>
      </c>
      <c r="BP853" s="19" t="s">
        <v>7891</v>
      </c>
      <c r="BQ853" s="19" t="s">
        <v>7891</v>
      </c>
      <c r="BR853" s="19" t="s">
        <v>7891</v>
      </c>
      <c r="BS853" s="19" t="s">
        <v>9074</v>
      </c>
    </row>
    <row r="854" spans="1:71" s="19" customFormat="1" ht="13" x14ac:dyDescent="0.3">
      <c r="A854" s="19" t="s">
        <v>11798</v>
      </c>
      <c r="B854" s="19" t="s">
        <v>7738</v>
      </c>
      <c r="C854" s="19" t="s">
        <v>7623</v>
      </c>
      <c r="D854" s="21">
        <v>2021</v>
      </c>
      <c r="E854" s="19" t="s">
        <v>7624</v>
      </c>
      <c r="F854" s="19" t="s">
        <v>7625</v>
      </c>
      <c r="H854" s="19">
        <v>13</v>
      </c>
      <c r="I854" s="19">
        <v>2</v>
      </c>
      <c r="K854" s="19">
        <v>571</v>
      </c>
      <c r="L854" s="19">
        <v>584</v>
      </c>
      <c r="O854" s="19" t="s">
        <v>7626</v>
      </c>
      <c r="P854" s="19" t="s">
        <v>7627</v>
      </c>
      <c r="Q854" s="19" t="s">
        <v>467</v>
      </c>
      <c r="R854" s="19" t="s">
        <v>7218</v>
      </c>
      <c r="S854" s="19" t="s">
        <v>7303</v>
      </c>
      <c r="T854" s="19" t="s">
        <v>7219</v>
      </c>
      <c r="U854" s="19" t="s">
        <v>7628</v>
      </c>
    </row>
    <row r="855" spans="1:71" s="19" customFormat="1" ht="13" x14ac:dyDescent="0.3">
      <c r="A855" s="19" t="s">
        <v>11798</v>
      </c>
      <c r="B855" s="19" t="s">
        <v>11404</v>
      </c>
      <c r="C855" s="19" t="s">
        <v>9752</v>
      </c>
      <c r="D855" s="21" t="s">
        <v>7891</v>
      </c>
      <c r="E855" s="19" t="s">
        <v>9753</v>
      </c>
      <c r="F855" s="19" t="s">
        <v>9754</v>
      </c>
      <c r="V855" s="19" t="s">
        <v>7891</v>
      </c>
      <c r="W855" s="19" t="s">
        <v>9755</v>
      </c>
      <c r="X855" s="19" t="s">
        <v>7891</v>
      </c>
      <c r="Y855" s="19" t="s">
        <v>7891</v>
      </c>
      <c r="Z855" s="19" t="s">
        <v>7891</v>
      </c>
      <c r="AA855" s="19" t="s">
        <v>7891</v>
      </c>
      <c r="AB855" s="19" t="s">
        <v>7891</v>
      </c>
      <c r="AC855" s="19" t="s">
        <v>9756</v>
      </c>
      <c r="AD855" s="19" t="s">
        <v>7891</v>
      </c>
      <c r="AE855" s="19" t="s">
        <v>7891</v>
      </c>
      <c r="AF855" s="19" t="s">
        <v>7891</v>
      </c>
      <c r="AG855" s="19" t="s">
        <v>7891</v>
      </c>
      <c r="AH855" s="19" t="s">
        <v>7891</v>
      </c>
      <c r="AI855" s="19" t="s">
        <v>7891</v>
      </c>
      <c r="AJ855" s="19" t="s">
        <v>7891</v>
      </c>
      <c r="AK855" s="19" t="s">
        <v>7891</v>
      </c>
      <c r="AL855" s="19" t="s">
        <v>7891</v>
      </c>
      <c r="AM855" s="19" t="s">
        <v>7891</v>
      </c>
      <c r="AN855" s="19" t="s">
        <v>7891</v>
      </c>
      <c r="AO855" s="19" t="s">
        <v>7891</v>
      </c>
      <c r="AP855" s="19" t="s">
        <v>9757</v>
      </c>
      <c r="AQ855" s="19" t="s">
        <v>9758</v>
      </c>
      <c r="AR855" s="19" t="s">
        <v>7891</v>
      </c>
      <c r="AS855" s="19" t="s">
        <v>7891</v>
      </c>
      <c r="AT855" s="19" t="s">
        <v>7891</v>
      </c>
      <c r="AU855" s="19" t="s">
        <v>7998</v>
      </c>
      <c r="AV855" s="19">
        <v>2021</v>
      </c>
      <c r="AW855" s="19">
        <v>33</v>
      </c>
      <c r="AX855" s="19">
        <v>5</v>
      </c>
      <c r="AY855" s="19" t="s">
        <v>7891</v>
      </c>
      <c r="AZ855" s="19" t="s">
        <v>7891</v>
      </c>
      <c r="BA855" s="19" t="s">
        <v>7891</v>
      </c>
      <c r="BB855" s="19" t="s">
        <v>7891</v>
      </c>
      <c r="BC855" s="19">
        <v>508</v>
      </c>
      <c r="BD855" s="19">
        <v>517</v>
      </c>
      <c r="BE855" s="19" t="s">
        <v>7891</v>
      </c>
      <c r="BF855" s="19" t="s">
        <v>9759</v>
      </c>
      <c r="BG855" s="19" t="s">
        <v>7891</v>
      </c>
      <c r="BH855" s="19" t="s">
        <v>9570</v>
      </c>
      <c r="BI855" s="19" t="s">
        <v>7891</v>
      </c>
      <c r="BJ855" s="19" t="s">
        <v>7891</v>
      </c>
      <c r="BK855" s="19" t="s">
        <v>7891</v>
      </c>
      <c r="BL855" s="19" t="s">
        <v>7891</v>
      </c>
      <c r="BM855" s="19" t="s">
        <v>7891</v>
      </c>
      <c r="BN855" s="19" t="s">
        <v>7891</v>
      </c>
      <c r="BO855" s="19" t="s">
        <v>7891</v>
      </c>
      <c r="BP855" s="19" t="s">
        <v>7891</v>
      </c>
      <c r="BQ855" s="19" t="s">
        <v>7891</v>
      </c>
      <c r="BR855" s="19" t="s">
        <v>7891</v>
      </c>
      <c r="BS855" s="19" t="s">
        <v>9760</v>
      </c>
    </row>
    <row r="856" spans="1:71" s="19" customFormat="1" ht="13" x14ac:dyDescent="0.3">
      <c r="A856" s="19" t="s">
        <v>11798</v>
      </c>
      <c r="B856" s="19" t="s">
        <v>3856</v>
      </c>
      <c r="C856" s="19" t="s">
        <v>3354</v>
      </c>
      <c r="D856" s="21">
        <v>2022</v>
      </c>
      <c r="E856" s="19" t="s">
        <v>3353</v>
      </c>
      <c r="F856" s="19" t="s">
        <v>3355</v>
      </c>
      <c r="G856" s="19" t="s">
        <v>3358</v>
      </c>
      <c r="H856" s="19" t="str">
        <f>"0803706X"</f>
        <v>0803706X</v>
      </c>
      <c r="J856" s="19" t="str">
        <f>"20220331"</f>
        <v>20220331</v>
      </c>
      <c r="O856" s="19" t="s">
        <v>3356</v>
      </c>
      <c r="P856" s="19" t="s">
        <v>3357</v>
      </c>
      <c r="Q856" s="19" t="s">
        <v>2118</v>
      </c>
      <c r="R856" s="19" t="s">
        <v>2054</v>
      </c>
      <c r="S856" s="19" t="s">
        <v>2055</v>
      </c>
      <c r="U856" s="19" t="s">
        <v>3358</v>
      </c>
      <c r="V856" s="19" t="s">
        <v>3359</v>
      </c>
    </row>
    <row r="857" spans="1:71" s="19" customFormat="1" ht="13" x14ac:dyDescent="0.3">
      <c r="A857" s="19" t="s">
        <v>11798</v>
      </c>
      <c r="B857" s="19" t="s">
        <v>11404</v>
      </c>
      <c r="C857" s="19" t="s">
        <v>8383</v>
      </c>
      <c r="D857" s="21" t="s">
        <v>7891</v>
      </c>
      <c r="E857" s="19" t="s">
        <v>8384</v>
      </c>
      <c r="F857" s="19" t="s">
        <v>7892</v>
      </c>
      <c r="G857" s="19" t="s">
        <v>11933</v>
      </c>
      <c r="V857" s="19" t="s">
        <v>7891</v>
      </c>
      <c r="W857" s="19" t="s">
        <v>8385</v>
      </c>
      <c r="X857" s="19" t="s">
        <v>7891</v>
      </c>
      <c r="Y857" s="19" t="s">
        <v>7891</v>
      </c>
      <c r="Z857" s="19" t="s">
        <v>7891</v>
      </c>
      <c r="AA857" s="19" t="s">
        <v>7891</v>
      </c>
      <c r="AB857" s="19" t="s">
        <v>7891</v>
      </c>
      <c r="AC857" s="19" t="s">
        <v>8386</v>
      </c>
      <c r="AD857" s="19" t="s">
        <v>7891</v>
      </c>
      <c r="AE857" s="19" t="s">
        <v>7891</v>
      </c>
      <c r="AF857" s="19" t="s">
        <v>7891</v>
      </c>
      <c r="AG857" s="19" t="s">
        <v>7891</v>
      </c>
      <c r="AH857" s="19" t="s">
        <v>7891</v>
      </c>
      <c r="AI857" s="19" t="s">
        <v>7891</v>
      </c>
      <c r="AJ857" s="19" t="s">
        <v>7891</v>
      </c>
      <c r="AK857" s="19" t="s">
        <v>7891</v>
      </c>
      <c r="AL857" s="19" t="s">
        <v>7891</v>
      </c>
      <c r="AM857" s="19" t="s">
        <v>7891</v>
      </c>
      <c r="AN857" s="19" t="s">
        <v>7891</v>
      </c>
      <c r="AO857" s="19" t="s">
        <v>7891</v>
      </c>
      <c r="AP857" s="19" t="s">
        <v>7891</v>
      </c>
      <c r="AQ857" s="19" t="s">
        <v>7894</v>
      </c>
      <c r="AR857" s="19" t="s">
        <v>7891</v>
      </c>
      <c r="AS857" s="19" t="s">
        <v>7891</v>
      </c>
      <c r="AT857" s="19" t="s">
        <v>7891</v>
      </c>
      <c r="AU857" s="19" t="s">
        <v>8331</v>
      </c>
      <c r="AV857" s="19">
        <v>2022</v>
      </c>
      <c r="AW857" s="19">
        <v>19</v>
      </c>
      <c r="AX857" s="19">
        <v>5</v>
      </c>
      <c r="AY857" s="19" t="s">
        <v>7891</v>
      </c>
      <c r="AZ857" s="19" t="s">
        <v>7891</v>
      </c>
      <c r="BA857" s="19" t="s">
        <v>7891</v>
      </c>
      <c r="BB857" s="19" t="s">
        <v>7891</v>
      </c>
      <c r="BC857" s="19" t="s">
        <v>7891</v>
      </c>
      <c r="BD857" s="19" t="s">
        <v>7891</v>
      </c>
      <c r="BE857" s="19">
        <v>2650</v>
      </c>
      <c r="BF857" s="19" t="s">
        <v>8387</v>
      </c>
      <c r="BG857" s="19" t="s">
        <v>7891</v>
      </c>
      <c r="BH857" s="19" t="s">
        <v>7891</v>
      </c>
      <c r="BI857" s="19" t="s">
        <v>7891</v>
      </c>
      <c r="BJ857" s="19" t="s">
        <v>7891</v>
      </c>
      <c r="BK857" s="19" t="s">
        <v>7891</v>
      </c>
      <c r="BL857" s="19" t="s">
        <v>7891</v>
      </c>
      <c r="BM857" s="19" t="s">
        <v>7891</v>
      </c>
      <c r="BN857" s="19">
        <v>35270340</v>
      </c>
      <c r="BO857" s="19" t="s">
        <v>7891</v>
      </c>
      <c r="BP857" s="19" t="s">
        <v>7891</v>
      </c>
      <c r="BQ857" s="19" t="s">
        <v>7891</v>
      </c>
      <c r="BR857" s="19" t="s">
        <v>7891</v>
      </c>
      <c r="BS857" s="19" t="s">
        <v>8388</v>
      </c>
    </row>
    <row r="858" spans="1:71" s="19" customFormat="1" ht="13" x14ac:dyDescent="0.3">
      <c r="A858" s="19" t="s">
        <v>11798</v>
      </c>
      <c r="B858" s="19" t="s">
        <v>3856</v>
      </c>
      <c r="C858" s="19" t="s">
        <v>2909</v>
      </c>
      <c r="D858" s="21">
        <v>2020</v>
      </c>
      <c r="E858" s="19" t="s">
        <v>2908</v>
      </c>
      <c r="F858" s="19" t="s">
        <v>2034</v>
      </c>
      <c r="G858" s="19" t="s">
        <v>2912</v>
      </c>
      <c r="H858" s="19" t="str">
        <f>"04194217"</f>
        <v>04194217</v>
      </c>
      <c r="I858" s="19" t="str">
        <f>"9798684654992"</f>
        <v>9798684654992</v>
      </c>
      <c r="J858" s="19" t="str">
        <f>"20210101"</f>
        <v>20210101</v>
      </c>
      <c r="K858" s="19">
        <v>82</v>
      </c>
      <c r="L858" s="19" t="s">
        <v>2035</v>
      </c>
      <c r="O858" s="19" t="s">
        <v>2910</v>
      </c>
      <c r="Q858" s="19" t="s">
        <v>2037</v>
      </c>
      <c r="R858" s="19" t="s">
        <v>2038</v>
      </c>
      <c r="S858" s="19" t="s">
        <v>2911</v>
      </c>
      <c r="U858" s="19" t="s">
        <v>2912</v>
      </c>
      <c r="V858" s="19" t="s">
        <v>2913</v>
      </c>
    </row>
    <row r="859" spans="1:71" s="19" customFormat="1" ht="13" x14ac:dyDescent="0.3">
      <c r="A859" s="19" t="s">
        <v>11798</v>
      </c>
      <c r="B859" s="19" t="s">
        <v>11404</v>
      </c>
      <c r="C859" s="19" t="s">
        <v>8538</v>
      </c>
      <c r="D859" s="21" t="s">
        <v>7891</v>
      </c>
      <c r="E859" s="19" t="s">
        <v>8539</v>
      </c>
      <c r="F859" s="19" t="s">
        <v>8540</v>
      </c>
      <c r="G859" s="19" t="s">
        <v>11932</v>
      </c>
      <c r="V859" s="19" t="s">
        <v>7891</v>
      </c>
      <c r="W859" s="19" t="s">
        <v>8541</v>
      </c>
      <c r="X859" s="19" t="s">
        <v>7891</v>
      </c>
      <c r="Y859" s="19" t="s">
        <v>7891</v>
      </c>
      <c r="Z859" s="19" t="s">
        <v>7891</v>
      </c>
      <c r="AA859" s="19" t="s">
        <v>7891</v>
      </c>
      <c r="AB859" s="19" t="s">
        <v>7891</v>
      </c>
      <c r="AC859" s="19" t="s">
        <v>8542</v>
      </c>
      <c r="AD859" s="19" t="s">
        <v>7891</v>
      </c>
      <c r="AE859" s="19" t="s">
        <v>7891</v>
      </c>
      <c r="AF859" s="19" t="s">
        <v>7891</v>
      </c>
      <c r="AG859" s="19" t="s">
        <v>7891</v>
      </c>
      <c r="AH859" s="19" t="s">
        <v>7891</v>
      </c>
      <c r="AI859" s="19" t="s">
        <v>7891</v>
      </c>
      <c r="AJ859" s="19" t="s">
        <v>7891</v>
      </c>
      <c r="AK859" s="19" t="s">
        <v>7891</v>
      </c>
      <c r="AL859" s="19" t="s">
        <v>7891</v>
      </c>
      <c r="AM859" s="19" t="s">
        <v>7891</v>
      </c>
      <c r="AN859" s="19" t="s">
        <v>7891</v>
      </c>
      <c r="AO859" s="19" t="s">
        <v>7891</v>
      </c>
      <c r="AP859" s="19" t="s">
        <v>8543</v>
      </c>
      <c r="AQ859" s="19" t="s">
        <v>8544</v>
      </c>
      <c r="AR859" s="19" t="s">
        <v>7891</v>
      </c>
      <c r="AS859" s="19" t="s">
        <v>7891</v>
      </c>
      <c r="AT859" s="19" t="s">
        <v>7891</v>
      </c>
      <c r="AU859" s="19" t="s">
        <v>7998</v>
      </c>
      <c r="AV859" s="19">
        <v>2022</v>
      </c>
      <c r="AW859" s="19">
        <v>27</v>
      </c>
      <c r="AX859" s="19">
        <v>6</v>
      </c>
      <c r="AY859" s="19" t="s">
        <v>7891</v>
      </c>
      <c r="AZ859" s="19" t="s">
        <v>7891</v>
      </c>
      <c r="BA859" s="19" t="s">
        <v>8545</v>
      </c>
      <c r="BB859" s="19" t="s">
        <v>7891</v>
      </c>
      <c r="BC859" s="19">
        <v>411</v>
      </c>
      <c r="BD859" s="19">
        <v>426</v>
      </c>
      <c r="BE859" s="19" t="s">
        <v>7891</v>
      </c>
      <c r="BF859" s="19" t="s">
        <v>8546</v>
      </c>
      <c r="BG859" s="19" t="s">
        <v>7891</v>
      </c>
      <c r="BH859" s="19" t="s">
        <v>8515</v>
      </c>
      <c r="BI859" s="19" t="s">
        <v>7891</v>
      </c>
      <c r="BJ859" s="19" t="s">
        <v>7891</v>
      </c>
      <c r="BK859" s="19" t="s">
        <v>7891</v>
      </c>
      <c r="BL859" s="19" t="s">
        <v>7891</v>
      </c>
      <c r="BM859" s="19" t="s">
        <v>7891</v>
      </c>
      <c r="BN859" s="19">
        <v>35048469</v>
      </c>
      <c r="BO859" s="19" t="s">
        <v>7891</v>
      </c>
      <c r="BP859" s="19" t="s">
        <v>7891</v>
      </c>
      <c r="BQ859" s="19" t="s">
        <v>7891</v>
      </c>
      <c r="BR859" s="19" t="s">
        <v>7891</v>
      </c>
      <c r="BS859" s="19" t="s">
        <v>8547</v>
      </c>
    </row>
    <row r="860" spans="1:71" s="19" customFormat="1" ht="13" x14ac:dyDescent="0.3">
      <c r="A860" s="19" t="s">
        <v>11798</v>
      </c>
      <c r="B860" s="19" t="s">
        <v>6816</v>
      </c>
      <c r="C860" s="19" t="s">
        <v>5871</v>
      </c>
      <c r="D860" s="21">
        <v>2022</v>
      </c>
      <c r="E860" s="19" t="s">
        <v>5870</v>
      </c>
      <c r="F860" s="19" t="s">
        <v>5874</v>
      </c>
      <c r="G860" s="19" t="s">
        <v>11931</v>
      </c>
      <c r="H860" s="19" t="s">
        <v>5872</v>
      </c>
      <c r="I860" s="19" t="s">
        <v>5873</v>
      </c>
      <c r="L860" s="22">
        <v>44704</v>
      </c>
      <c r="O860" s="19" t="s">
        <v>5875</v>
      </c>
    </row>
    <row r="861" spans="1:71" s="19" customFormat="1" ht="13" x14ac:dyDescent="0.3">
      <c r="A861" s="19" t="s">
        <v>11798</v>
      </c>
      <c r="B861" s="19" t="s">
        <v>11404</v>
      </c>
      <c r="C861" s="19" t="s">
        <v>9403</v>
      </c>
      <c r="D861" s="21" t="s">
        <v>7891</v>
      </c>
      <c r="E861" s="19" t="s">
        <v>9404</v>
      </c>
      <c r="F861" s="19" t="s">
        <v>9405</v>
      </c>
      <c r="V861" s="19" t="s">
        <v>7891</v>
      </c>
      <c r="W861" s="19" t="s">
        <v>9406</v>
      </c>
      <c r="X861" s="19" t="s">
        <v>7891</v>
      </c>
      <c r="Y861" s="19" t="s">
        <v>7891</v>
      </c>
      <c r="Z861" s="19" t="s">
        <v>7891</v>
      </c>
      <c r="AA861" s="19" t="s">
        <v>7891</v>
      </c>
      <c r="AB861" s="19" t="s">
        <v>7891</v>
      </c>
      <c r="AC861" s="19" t="s">
        <v>9407</v>
      </c>
      <c r="AD861" s="19" t="s">
        <v>7891</v>
      </c>
      <c r="AE861" s="19" t="s">
        <v>7891</v>
      </c>
      <c r="AF861" s="19" t="s">
        <v>7891</v>
      </c>
      <c r="AG861" s="19" t="s">
        <v>7891</v>
      </c>
      <c r="AH861" s="19" t="s">
        <v>7891</v>
      </c>
      <c r="AI861" s="19" t="s">
        <v>7891</v>
      </c>
      <c r="AJ861" s="19" t="s">
        <v>7891</v>
      </c>
      <c r="AK861" s="19" t="s">
        <v>7891</v>
      </c>
      <c r="AL861" s="19" t="s">
        <v>7891</v>
      </c>
      <c r="AM861" s="19" t="s">
        <v>7891</v>
      </c>
      <c r="AN861" s="19" t="s">
        <v>7891</v>
      </c>
      <c r="AO861" s="19" t="s">
        <v>7891</v>
      </c>
      <c r="AP861" s="19" t="s">
        <v>9408</v>
      </c>
      <c r="AQ861" s="19" t="s">
        <v>9409</v>
      </c>
      <c r="AR861" s="19" t="s">
        <v>7891</v>
      </c>
      <c r="AS861" s="19" t="s">
        <v>7891</v>
      </c>
      <c r="AT861" s="19" t="s">
        <v>7891</v>
      </c>
      <c r="AU861" s="19" t="s">
        <v>7895</v>
      </c>
      <c r="AV861" s="19">
        <v>2021</v>
      </c>
      <c r="AW861" s="19">
        <v>36</v>
      </c>
      <c r="AX861" s="19">
        <v>4</v>
      </c>
      <c r="AY861" s="19" t="s">
        <v>7891</v>
      </c>
      <c r="AZ861" s="19" t="s">
        <v>7891</v>
      </c>
      <c r="BA861" s="19" t="s">
        <v>7891</v>
      </c>
      <c r="BB861" s="19" t="s">
        <v>7891</v>
      </c>
      <c r="BC861" s="19">
        <v>475</v>
      </c>
      <c r="BD861" s="19">
        <v>480</v>
      </c>
      <c r="BE861" s="19" t="s">
        <v>9410</v>
      </c>
      <c r="BF861" s="19" t="s">
        <v>9411</v>
      </c>
      <c r="BG861" s="19" t="s">
        <v>7891</v>
      </c>
      <c r="BH861" s="19" t="s">
        <v>7891</v>
      </c>
      <c r="BI861" s="19" t="s">
        <v>7891</v>
      </c>
      <c r="BJ861" s="19" t="s">
        <v>7891</v>
      </c>
      <c r="BK861" s="19" t="s">
        <v>7891</v>
      </c>
      <c r="BL861" s="19" t="s">
        <v>7891</v>
      </c>
      <c r="BM861" s="19" t="s">
        <v>7891</v>
      </c>
      <c r="BN861" s="19">
        <v>33928892</v>
      </c>
      <c r="BO861" s="19" t="s">
        <v>7891</v>
      </c>
      <c r="BP861" s="19" t="s">
        <v>7891</v>
      </c>
      <c r="BQ861" s="19" t="s">
        <v>7891</v>
      </c>
      <c r="BR861" s="19" t="s">
        <v>7891</v>
      </c>
      <c r="BS861" s="19" t="s">
        <v>9412</v>
      </c>
    </row>
    <row r="862" spans="1:71" s="19" customFormat="1" ht="13" x14ac:dyDescent="0.3">
      <c r="A862" s="19" t="s">
        <v>11798</v>
      </c>
      <c r="B862" s="19" t="s">
        <v>3856</v>
      </c>
      <c r="C862" s="19" t="s">
        <v>3044</v>
      </c>
      <c r="D862" s="21">
        <v>2022</v>
      </c>
      <c r="E862" s="19" t="s">
        <v>3043</v>
      </c>
      <c r="F862" s="19" t="s">
        <v>2622</v>
      </c>
      <c r="G862" s="19" t="s">
        <v>3048</v>
      </c>
      <c r="H862" s="19" t="str">
        <f>"04194209"</f>
        <v>04194209</v>
      </c>
      <c r="I862" s="19" t="str">
        <f>"9798492737207"</f>
        <v>9798492737207</v>
      </c>
      <c r="J862" s="19" t="str">
        <f>"20220101"</f>
        <v>20220101</v>
      </c>
      <c r="K862" s="19">
        <v>83</v>
      </c>
      <c r="L862" s="19" t="s">
        <v>3045</v>
      </c>
      <c r="O862" s="19" t="s">
        <v>3046</v>
      </c>
      <c r="Q862" s="19" t="s">
        <v>2037</v>
      </c>
      <c r="R862" s="19" t="s">
        <v>2038</v>
      </c>
      <c r="S862" s="19" t="s">
        <v>3047</v>
      </c>
      <c r="U862" s="19" t="s">
        <v>3048</v>
      </c>
      <c r="V862" s="19" t="s">
        <v>3049</v>
      </c>
    </row>
    <row r="863" spans="1:71" s="19" customFormat="1" ht="13" x14ac:dyDescent="0.3">
      <c r="A863" s="19" t="s">
        <v>11798</v>
      </c>
      <c r="B863" s="19" t="s">
        <v>3856</v>
      </c>
      <c r="C863" s="19" t="s">
        <v>1187</v>
      </c>
      <c r="D863" s="21">
        <v>2021</v>
      </c>
      <c r="E863" s="19" t="s">
        <v>3176</v>
      </c>
      <c r="F863" s="19" t="s">
        <v>2526</v>
      </c>
      <c r="G863" s="19" t="s">
        <v>3179</v>
      </c>
      <c r="H863" s="19" t="str">
        <f>"07085591"</f>
        <v>07085591</v>
      </c>
      <c r="J863" s="19" t="str">
        <f>"20220201"</f>
        <v>20220201</v>
      </c>
      <c r="K863" s="19">
        <v>63</v>
      </c>
      <c r="L863" s="19">
        <v>1</v>
      </c>
      <c r="M863" s="19">
        <v>16</v>
      </c>
      <c r="N863" s="19">
        <v>16</v>
      </c>
      <c r="O863" s="19" t="s">
        <v>3177</v>
      </c>
      <c r="P863" s="19" t="s">
        <v>1188</v>
      </c>
      <c r="Q863" s="19" t="s">
        <v>2044</v>
      </c>
      <c r="R863" s="19" t="s">
        <v>1495</v>
      </c>
      <c r="S863" s="19" t="s">
        <v>3178</v>
      </c>
      <c r="U863" s="19" t="s">
        <v>3179</v>
      </c>
      <c r="V863" s="19" t="s">
        <v>3180</v>
      </c>
    </row>
    <row r="864" spans="1:71" s="19" customFormat="1" ht="13" x14ac:dyDescent="0.3">
      <c r="A864" s="19" t="s">
        <v>11798</v>
      </c>
      <c r="B864" s="19" t="s">
        <v>3856</v>
      </c>
      <c r="C864" s="19" t="s">
        <v>3591</v>
      </c>
      <c r="D864" s="21">
        <v>2022</v>
      </c>
      <c r="E864" s="19" t="s">
        <v>3590</v>
      </c>
      <c r="F864" s="19" t="s">
        <v>592</v>
      </c>
      <c r="G864" s="19" t="s">
        <v>3595</v>
      </c>
      <c r="H864" s="19" t="str">
        <f>"01650327"</f>
        <v>01650327</v>
      </c>
      <c r="J864" s="19" t="str">
        <f>"20220215"</f>
        <v>20220215</v>
      </c>
      <c r="K864" s="19">
        <v>299</v>
      </c>
      <c r="M864" s="19">
        <v>393</v>
      </c>
      <c r="N864" s="19">
        <v>15</v>
      </c>
      <c r="O864" s="19" t="s">
        <v>3592</v>
      </c>
      <c r="P864" s="19" t="s">
        <v>3593</v>
      </c>
      <c r="Q864" s="19" t="s">
        <v>2124</v>
      </c>
      <c r="R864" s="19" t="s">
        <v>1495</v>
      </c>
      <c r="S864" s="19" t="s">
        <v>3594</v>
      </c>
      <c r="U864" s="19" t="s">
        <v>3595</v>
      </c>
      <c r="V864" s="19" t="s">
        <v>3596</v>
      </c>
    </row>
    <row r="865" spans="1:71" s="19" customFormat="1" ht="13" x14ac:dyDescent="0.3">
      <c r="A865" s="19" t="s">
        <v>11798</v>
      </c>
      <c r="B865" s="19" t="s">
        <v>6816</v>
      </c>
      <c r="C865" s="19" t="s">
        <v>4196</v>
      </c>
      <c r="D865" s="21">
        <v>2022</v>
      </c>
      <c r="E865" s="19" t="s">
        <v>4195</v>
      </c>
      <c r="F865" s="19" t="s">
        <v>4199</v>
      </c>
      <c r="H865" s="19" t="s">
        <v>4197</v>
      </c>
      <c r="I865" s="19" t="s">
        <v>4198</v>
      </c>
      <c r="L865" s="22">
        <v>44249</v>
      </c>
      <c r="M865" s="19" t="s">
        <v>4200</v>
      </c>
      <c r="O865" s="19" t="s">
        <v>4201</v>
      </c>
    </row>
    <row r="866" spans="1:71" s="19" customFormat="1" ht="13" x14ac:dyDescent="0.3">
      <c r="A866" s="19" t="s">
        <v>11798</v>
      </c>
      <c r="B866" s="19" t="s">
        <v>1827</v>
      </c>
      <c r="C866" s="19" t="s">
        <v>896</v>
      </c>
      <c r="D866" s="20" t="str">
        <f>"2021"</f>
        <v>2021</v>
      </c>
      <c r="E866" s="19" t="s">
        <v>895</v>
      </c>
      <c r="F866" s="19" t="s">
        <v>730</v>
      </c>
      <c r="G866" s="19" t="s">
        <v>899</v>
      </c>
      <c r="H866" s="19" t="str">
        <f>"00219630"</f>
        <v>00219630</v>
      </c>
      <c r="J866" s="19" t="str">
        <f>"Dec2021"</f>
        <v>Dec2021</v>
      </c>
      <c r="K866" s="19">
        <v>62</v>
      </c>
      <c r="L866" s="19">
        <v>12</v>
      </c>
      <c r="M866" s="19">
        <v>1375</v>
      </c>
      <c r="N866" s="19">
        <v>4</v>
      </c>
      <c r="O866" s="19">
        <v>153703810</v>
      </c>
      <c r="P866" s="19" t="s">
        <v>897</v>
      </c>
      <c r="Q866" s="19" t="s">
        <v>731</v>
      </c>
      <c r="R866" s="19" t="s">
        <v>537</v>
      </c>
      <c r="S866" s="19" t="s">
        <v>898</v>
      </c>
      <c r="V866" s="19" t="s">
        <v>900</v>
      </c>
    </row>
    <row r="867" spans="1:71" s="19" customFormat="1" ht="13" x14ac:dyDescent="0.3">
      <c r="A867" s="19" t="s">
        <v>11798</v>
      </c>
      <c r="B867" s="19" t="s">
        <v>3856</v>
      </c>
      <c r="C867" s="19" t="s">
        <v>3333</v>
      </c>
      <c r="D867" s="21">
        <v>2021</v>
      </c>
      <c r="E867" s="19" t="s">
        <v>3332</v>
      </c>
      <c r="F867" s="19" t="s">
        <v>3334</v>
      </c>
      <c r="G867" s="19" t="s">
        <v>3338</v>
      </c>
      <c r="H867" s="19" t="str">
        <f>"02147823"</f>
        <v>02147823</v>
      </c>
      <c r="J867" s="19" t="str">
        <f>"20210101"</f>
        <v>20210101</v>
      </c>
      <c r="K867" s="19">
        <v>42</v>
      </c>
      <c r="L867" s="19">
        <v>1</v>
      </c>
      <c r="M867" s="19">
        <v>46</v>
      </c>
      <c r="N867" s="19">
        <v>10</v>
      </c>
      <c r="O867" s="19" t="s">
        <v>3335</v>
      </c>
      <c r="Q867" s="19" t="s">
        <v>3336</v>
      </c>
      <c r="R867" s="19" t="s">
        <v>1495</v>
      </c>
      <c r="S867" s="19" t="s">
        <v>3337</v>
      </c>
      <c r="U867" s="19" t="s">
        <v>3338</v>
      </c>
      <c r="V867" s="19" t="s">
        <v>3339</v>
      </c>
    </row>
    <row r="868" spans="1:71" s="19" customFormat="1" ht="13" x14ac:dyDescent="0.3">
      <c r="A868" s="19" t="s">
        <v>11798</v>
      </c>
      <c r="B868" s="19" t="s">
        <v>3856</v>
      </c>
      <c r="C868" s="19" t="s">
        <v>3498</v>
      </c>
      <c r="D868" s="21">
        <v>2022</v>
      </c>
      <c r="E868" s="19" t="s">
        <v>3497</v>
      </c>
      <c r="F868" s="19" t="s">
        <v>2034</v>
      </c>
      <c r="G868" s="19" t="s">
        <v>3501</v>
      </c>
      <c r="H868" s="19" t="str">
        <f>"04194217"</f>
        <v>04194217</v>
      </c>
      <c r="I868" s="19" t="str">
        <f>"9798744413231"</f>
        <v>9798744413231</v>
      </c>
      <c r="J868" s="19" t="str">
        <f>"20220101"</f>
        <v>20220101</v>
      </c>
      <c r="K868" s="19">
        <v>83</v>
      </c>
      <c r="L868" s="19" t="s">
        <v>2035</v>
      </c>
      <c r="O868" s="19" t="s">
        <v>3499</v>
      </c>
      <c r="Q868" s="19" t="s">
        <v>2037</v>
      </c>
      <c r="R868" s="19" t="s">
        <v>2038</v>
      </c>
      <c r="S868" s="19" t="s">
        <v>3500</v>
      </c>
      <c r="U868" s="19" t="s">
        <v>3501</v>
      </c>
      <c r="V868" s="19" t="s">
        <v>3502</v>
      </c>
    </row>
    <row r="869" spans="1:71" s="19" customFormat="1" ht="13" x14ac:dyDescent="0.3">
      <c r="A869" s="19" t="s">
        <v>11798</v>
      </c>
      <c r="B869" s="19" t="s">
        <v>6816</v>
      </c>
      <c r="C869" s="19" t="s">
        <v>5438</v>
      </c>
      <c r="D869" s="21">
        <v>2021</v>
      </c>
      <c r="E869" s="19" t="s">
        <v>5437</v>
      </c>
      <c r="F869" s="19" t="s">
        <v>5441</v>
      </c>
      <c r="G869" s="19" t="s">
        <v>11907</v>
      </c>
      <c r="H869" s="19" t="s">
        <v>5439</v>
      </c>
      <c r="I869" s="19" t="s">
        <v>5440</v>
      </c>
      <c r="L869" s="22">
        <v>44193</v>
      </c>
      <c r="O869" s="19" t="s">
        <v>5442</v>
      </c>
    </row>
    <row r="870" spans="1:71" s="19" customFormat="1" ht="13" x14ac:dyDescent="0.3">
      <c r="A870" s="19" t="s">
        <v>11798</v>
      </c>
      <c r="B870" s="19" t="s">
        <v>1922</v>
      </c>
      <c r="C870" s="19" t="s">
        <v>1193</v>
      </c>
      <c r="D870" s="20">
        <v>2021</v>
      </c>
      <c r="E870" s="19" t="s">
        <v>1192</v>
      </c>
      <c r="F870" s="19" t="s">
        <v>807</v>
      </c>
      <c r="G870" s="19" t="s">
        <v>1197</v>
      </c>
      <c r="H870" s="19" t="str">
        <f>"11011262"</f>
        <v>11011262</v>
      </c>
      <c r="J870" s="19" t="str">
        <f>"2021 Supplement"</f>
        <v>2021 Supplement</v>
      </c>
      <c r="K870" s="19">
        <v>31</v>
      </c>
      <c r="M870" s="19" t="s">
        <v>1194</v>
      </c>
      <c r="N870" s="19">
        <v>0</v>
      </c>
      <c r="O870" s="19">
        <v>153588513</v>
      </c>
      <c r="Q870" s="19" t="s">
        <v>810</v>
      </c>
      <c r="R870" s="19" t="s">
        <v>1195</v>
      </c>
      <c r="S870" s="19" t="s">
        <v>1196</v>
      </c>
      <c r="V870" s="19" t="s">
        <v>1198</v>
      </c>
    </row>
    <row r="871" spans="1:71" s="19" customFormat="1" ht="13" x14ac:dyDescent="0.3">
      <c r="A871" s="19" t="s">
        <v>11798</v>
      </c>
      <c r="B871" s="19" t="s">
        <v>11404</v>
      </c>
      <c r="C871" s="19" t="s">
        <v>8759</v>
      </c>
      <c r="D871" s="21" t="s">
        <v>7891</v>
      </c>
      <c r="E871" s="19" t="s">
        <v>8760</v>
      </c>
      <c r="F871" s="19" t="s">
        <v>8761</v>
      </c>
      <c r="V871" s="19" t="s">
        <v>7891</v>
      </c>
      <c r="W871" s="19" t="s">
        <v>8762</v>
      </c>
      <c r="X871" s="19" t="s">
        <v>7891</v>
      </c>
      <c r="Y871" s="19" t="s">
        <v>7891</v>
      </c>
      <c r="Z871" s="19" t="s">
        <v>7891</v>
      </c>
      <c r="AA871" s="19" t="s">
        <v>7891</v>
      </c>
      <c r="AB871" s="19" t="s">
        <v>7891</v>
      </c>
      <c r="AC871" s="19" t="s">
        <v>7891</v>
      </c>
      <c r="AD871" s="19" t="s">
        <v>7891</v>
      </c>
      <c r="AE871" s="19" t="s">
        <v>7891</v>
      </c>
      <c r="AF871" s="19" t="s">
        <v>7891</v>
      </c>
      <c r="AG871" s="19" t="s">
        <v>7891</v>
      </c>
      <c r="AH871" s="19" t="s">
        <v>7891</v>
      </c>
      <c r="AI871" s="19" t="s">
        <v>7891</v>
      </c>
      <c r="AJ871" s="19" t="s">
        <v>7891</v>
      </c>
      <c r="AK871" s="19" t="s">
        <v>7891</v>
      </c>
      <c r="AL871" s="19" t="s">
        <v>7891</v>
      </c>
      <c r="AM871" s="19" t="s">
        <v>7891</v>
      </c>
      <c r="AN871" s="19" t="s">
        <v>7891</v>
      </c>
      <c r="AO871" s="19" t="s">
        <v>7891</v>
      </c>
      <c r="AP871" s="19" t="s">
        <v>8763</v>
      </c>
      <c r="AQ871" s="19" t="s">
        <v>8764</v>
      </c>
      <c r="AR871" s="19" t="s">
        <v>7891</v>
      </c>
      <c r="AS871" s="19" t="s">
        <v>7891</v>
      </c>
      <c r="AT871" s="19" t="s">
        <v>7891</v>
      </c>
      <c r="AU871" s="19" t="s">
        <v>7924</v>
      </c>
      <c r="AV871" s="19">
        <v>2021</v>
      </c>
      <c r="AW871" s="19">
        <v>27</v>
      </c>
      <c r="AX871" s="19">
        <v>3</v>
      </c>
      <c r="AY871" s="19" t="s">
        <v>7891</v>
      </c>
      <c r="AZ871" s="19" t="s">
        <v>7891</v>
      </c>
      <c r="BA871" s="19" t="s">
        <v>8545</v>
      </c>
      <c r="BB871" s="19" t="s">
        <v>7891</v>
      </c>
      <c r="BC871" s="19">
        <v>228</v>
      </c>
      <c r="BD871" s="19">
        <v>249</v>
      </c>
      <c r="BE871" s="19" t="s">
        <v>7891</v>
      </c>
      <c r="BF871" s="19" t="s">
        <v>8765</v>
      </c>
      <c r="BG871" s="19" t="s">
        <v>7891</v>
      </c>
      <c r="BH871" s="19" t="s">
        <v>8701</v>
      </c>
      <c r="BI871" s="19" t="s">
        <v>7891</v>
      </c>
      <c r="BJ871" s="19" t="s">
        <v>7891</v>
      </c>
      <c r="BK871" s="19" t="s">
        <v>7891</v>
      </c>
      <c r="BL871" s="19" t="s">
        <v>7891</v>
      </c>
      <c r="BM871" s="19" t="s">
        <v>7891</v>
      </c>
      <c r="BN871" s="19" t="s">
        <v>7891</v>
      </c>
      <c r="BO871" s="19" t="s">
        <v>7891</v>
      </c>
      <c r="BP871" s="19" t="s">
        <v>7891</v>
      </c>
      <c r="BQ871" s="19" t="s">
        <v>7891</v>
      </c>
      <c r="BR871" s="19" t="s">
        <v>7891</v>
      </c>
      <c r="BS871" s="19" t="s">
        <v>8766</v>
      </c>
    </row>
    <row r="872" spans="1:71" s="19" customFormat="1" ht="13" x14ac:dyDescent="0.3">
      <c r="A872" s="19" t="s">
        <v>11798</v>
      </c>
      <c r="B872" s="19" t="s">
        <v>6816</v>
      </c>
      <c r="C872" s="19" t="s">
        <v>6272</v>
      </c>
      <c r="D872" s="21">
        <v>2022</v>
      </c>
      <c r="E872" s="19" t="s">
        <v>6271</v>
      </c>
      <c r="F872" s="19" t="s">
        <v>6275</v>
      </c>
      <c r="G872" s="26" t="s">
        <v>11906</v>
      </c>
      <c r="H872" s="19" t="s">
        <v>6273</v>
      </c>
      <c r="I872" s="19" t="s">
        <v>6274</v>
      </c>
      <c r="L872" s="22">
        <v>44645</v>
      </c>
      <c r="O872" s="19" t="s">
        <v>6276</v>
      </c>
    </row>
    <row r="873" spans="1:71" s="19" customFormat="1" ht="13" x14ac:dyDescent="0.3">
      <c r="A873" s="19" t="s">
        <v>11798</v>
      </c>
      <c r="B873" s="19" t="s">
        <v>6816</v>
      </c>
      <c r="C873" s="19" t="s">
        <v>6187</v>
      </c>
      <c r="D873" s="21">
        <v>2022</v>
      </c>
      <c r="E873" s="19" t="s">
        <v>6186</v>
      </c>
      <c r="F873" s="19" t="s">
        <v>4626</v>
      </c>
      <c r="G873" s="26" t="s">
        <v>11905</v>
      </c>
      <c r="H873" s="19" t="s">
        <v>6188</v>
      </c>
      <c r="I873" s="19" t="s">
        <v>6189</v>
      </c>
      <c r="L873" s="22">
        <v>44698</v>
      </c>
      <c r="O873" s="19" t="s">
        <v>6190</v>
      </c>
    </row>
    <row r="874" spans="1:71" s="19" customFormat="1" ht="13" x14ac:dyDescent="0.3">
      <c r="A874" s="19" t="s">
        <v>11798</v>
      </c>
      <c r="B874" s="19" t="s">
        <v>3856</v>
      </c>
      <c r="C874" s="19" t="s">
        <v>3817</v>
      </c>
      <c r="D874" s="21">
        <v>2021</v>
      </c>
      <c r="E874" s="19" t="s">
        <v>3816</v>
      </c>
      <c r="F874" s="19" t="s">
        <v>3818</v>
      </c>
      <c r="G874" s="19" t="s">
        <v>3822</v>
      </c>
      <c r="H874" s="19" t="str">
        <f>"00282804"</f>
        <v>00282804</v>
      </c>
      <c r="J874" s="19" t="str">
        <f>"20210701"</f>
        <v>20210701</v>
      </c>
      <c r="K874" s="19">
        <v>92</v>
      </c>
      <c r="L874" s="19">
        <v>7</v>
      </c>
      <c r="M874" s="19">
        <v>643</v>
      </c>
      <c r="N874" s="19">
        <v>10</v>
      </c>
      <c r="O874" s="19" t="s">
        <v>3819</v>
      </c>
      <c r="P874" s="19" t="s">
        <v>3820</v>
      </c>
      <c r="Q874" s="19" t="s">
        <v>2108</v>
      </c>
      <c r="R874" s="19" t="s">
        <v>1495</v>
      </c>
      <c r="S874" s="19" t="s">
        <v>3821</v>
      </c>
      <c r="U874" s="19" t="s">
        <v>3822</v>
      </c>
      <c r="V874" s="19" t="s">
        <v>3823</v>
      </c>
    </row>
    <row r="875" spans="1:71" s="19" customFormat="1" ht="13" x14ac:dyDescent="0.3">
      <c r="A875" s="19" t="s">
        <v>11798</v>
      </c>
      <c r="B875" s="19" t="s">
        <v>1827</v>
      </c>
      <c r="C875" s="19" t="s">
        <v>645</v>
      </c>
      <c r="D875" s="20">
        <v>2022</v>
      </c>
      <c r="E875" s="19" t="s">
        <v>644</v>
      </c>
      <c r="F875" s="19" t="s">
        <v>646</v>
      </c>
      <c r="G875" s="19" t="s">
        <v>649</v>
      </c>
      <c r="H875" s="19" t="str">
        <f>"10647481"</f>
        <v>10647481</v>
      </c>
      <c r="J875" s="19" t="str">
        <f>"Mar2022"</f>
        <v>Mar2022</v>
      </c>
      <c r="K875" s="19">
        <v>30</v>
      </c>
      <c r="L875" s="19">
        <v>3</v>
      </c>
      <c r="M875" s="19">
        <v>297</v>
      </c>
      <c r="N875" s="19">
        <v>14</v>
      </c>
      <c r="O875" s="19">
        <v>155399939</v>
      </c>
      <c r="P875" s="19" t="s">
        <v>647</v>
      </c>
      <c r="Q875" s="19" t="s">
        <v>449</v>
      </c>
      <c r="R875" s="19" t="s">
        <v>442</v>
      </c>
      <c r="S875" s="19" t="s">
        <v>648</v>
      </c>
      <c r="V875" s="19" t="s">
        <v>650</v>
      </c>
    </row>
    <row r="876" spans="1:71" s="19" customFormat="1" ht="13" x14ac:dyDescent="0.3">
      <c r="A876" s="19" t="s">
        <v>11798</v>
      </c>
      <c r="B876" s="19" t="s">
        <v>1827</v>
      </c>
      <c r="C876" s="19" t="s">
        <v>1180</v>
      </c>
      <c r="D876" s="20" t="str">
        <f>"2021"</f>
        <v>2021</v>
      </c>
      <c r="E876" s="19" t="s">
        <v>1179</v>
      </c>
      <c r="F876" s="19" t="s">
        <v>1181</v>
      </c>
      <c r="G876" s="19" t="s">
        <v>1184</v>
      </c>
      <c r="H876" s="19" t="str">
        <f>"09209964"</f>
        <v>09209964</v>
      </c>
      <c r="J876" s="19" t="str">
        <f>"Sep2021"</f>
        <v>Sep2021</v>
      </c>
      <c r="K876" s="19">
        <v>235</v>
      </c>
      <c r="M876" s="19">
        <v>29</v>
      </c>
      <c r="N876" s="19">
        <v>7</v>
      </c>
      <c r="O876" s="19">
        <v>152076513</v>
      </c>
      <c r="P876" s="19" t="s">
        <v>1182</v>
      </c>
      <c r="Q876" s="19" t="s">
        <v>449</v>
      </c>
      <c r="R876" s="19" t="s">
        <v>442</v>
      </c>
      <c r="S876" s="19" t="s">
        <v>1183</v>
      </c>
      <c r="V876" s="19" t="s">
        <v>1185</v>
      </c>
    </row>
    <row r="877" spans="1:71" s="19" customFormat="1" ht="13" x14ac:dyDescent="0.3">
      <c r="A877" s="19" t="s">
        <v>11798</v>
      </c>
      <c r="B877" s="19" t="s">
        <v>11404</v>
      </c>
      <c r="C877" s="19" t="s">
        <v>9111</v>
      </c>
      <c r="D877" s="21" t="s">
        <v>7891</v>
      </c>
      <c r="E877" s="19" t="s">
        <v>9112</v>
      </c>
      <c r="F877" s="19" t="s">
        <v>9113</v>
      </c>
      <c r="V877" s="19" t="s">
        <v>7891</v>
      </c>
      <c r="W877" s="19" t="s">
        <v>9114</v>
      </c>
      <c r="X877" s="19" t="s">
        <v>7891</v>
      </c>
      <c r="Y877" s="19" t="s">
        <v>7891</v>
      </c>
      <c r="Z877" s="19" t="s">
        <v>7891</v>
      </c>
      <c r="AA877" s="19" t="s">
        <v>7891</v>
      </c>
      <c r="AB877" s="19" t="s">
        <v>7891</v>
      </c>
      <c r="AC877" s="19" t="s">
        <v>9115</v>
      </c>
      <c r="AD877" s="19" t="s">
        <v>7891</v>
      </c>
      <c r="AE877" s="19" t="s">
        <v>7891</v>
      </c>
      <c r="AF877" s="19" t="s">
        <v>7891</v>
      </c>
      <c r="AG877" s="19" t="s">
        <v>7891</v>
      </c>
      <c r="AH877" s="19" t="s">
        <v>7891</v>
      </c>
      <c r="AI877" s="19" t="s">
        <v>7891</v>
      </c>
      <c r="AJ877" s="19" t="s">
        <v>7891</v>
      </c>
      <c r="AK877" s="19" t="s">
        <v>7891</v>
      </c>
      <c r="AL877" s="19" t="s">
        <v>7891</v>
      </c>
      <c r="AM877" s="19" t="s">
        <v>7891</v>
      </c>
      <c r="AN877" s="19" t="s">
        <v>7891</v>
      </c>
      <c r="AO877" s="19" t="s">
        <v>7891</v>
      </c>
      <c r="AP877" s="19" t="s">
        <v>9116</v>
      </c>
      <c r="AQ877" s="19" t="s">
        <v>9117</v>
      </c>
      <c r="AR877" s="19" t="s">
        <v>7891</v>
      </c>
      <c r="AS877" s="19" t="s">
        <v>7891</v>
      </c>
      <c r="AT877" s="19" t="s">
        <v>7891</v>
      </c>
      <c r="AU877" s="19" t="s">
        <v>9082</v>
      </c>
      <c r="AV877" s="19">
        <v>2021</v>
      </c>
      <c r="AW877" s="19">
        <v>31</v>
      </c>
      <c r="AX877" s="19">
        <v>5</v>
      </c>
      <c r="AY877" s="19" t="s">
        <v>7891</v>
      </c>
      <c r="AZ877" s="19" t="s">
        <v>7891</v>
      </c>
      <c r="BA877" s="19" t="s">
        <v>7891</v>
      </c>
      <c r="BB877" s="19" t="s">
        <v>7891</v>
      </c>
      <c r="BC877" s="19">
        <v>177</v>
      </c>
      <c r="BD877" s="19">
        <v>185</v>
      </c>
      <c r="BE877" s="19" t="s">
        <v>7891</v>
      </c>
      <c r="BF877" s="19" t="s">
        <v>9118</v>
      </c>
      <c r="BG877" s="19" t="s">
        <v>7891</v>
      </c>
      <c r="BH877" s="19" t="s">
        <v>7891</v>
      </c>
      <c r="BI877" s="19" t="s">
        <v>7891</v>
      </c>
      <c r="BJ877" s="19" t="s">
        <v>7891</v>
      </c>
      <c r="BK877" s="19" t="s">
        <v>7891</v>
      </c>
      <c r="BL877" s="19" t="s">
        <v>7891</v>
      </c>
      <c r="BM877" s="19" t="s">
        <v>7891</v>
      </c>
      <c r="BN877" s="19">
        <v>34133409</v>
      </c>
      <c r="BO877" s="19" t="s">
        <v>7891</v>
      </c>
      <c r="BP877" s="19" t="s">
        <v>7891</v>
      </c>
      <c r="BQ877" s="19" t="s">
        <v>7891</v>
      </c>
      <c r="BR877" s="19" t="s">
        <v>7891</v>
      </c>
      <c r="BS877" s="19" t="s">
        <v>9119</v>
      </c>
    </row>
    <row r="878" spans="1:71" s="19" customFormat="1" ht="13" x14ac:dyDescent="0.3">
      <c r="A878" s="19" t="s">
        <v>11798</v>
      </c>
      <c r="B878" s="19" t="s">
        <v>11404</v>
      </c>
      <c r="C878" s="19" t="s">
        <v>11263</v>
      </c>
      <c r="D878" s="21" t="s">
        <v>7891</v>
      </c>
      <c r="E878" s="19" t="s">
        <v>11264</v>
      </c>
      <c r="F878" s="19" t="s">
        <v>11265</v>
      </c>
      <c r="G878" s="19" t="s">
        <v>11266</v>
      </c>
      <c r="V878" s="19" t="s">
        <v>7891</v>
      </c>
      <c r="W878" s="19" t="s">
        <v>11266</v>
      </c>
      <c r="X878" s="19" t="s">
        <v>7891</v>
      </c>
      <c r="Y878" s="19" t="s">
        <v>7891</v>
      </c>
      <c r="Z878" s="19" t="s">
        <v>7891</v>
      </c>
      <c r="AA878" s="19" t="s">
        <v>7891</v>
      </c>
      <c r="AB878" s="19" t="s">
        <v>7891</v>
      </c>
      <c r="AC878" s="19" t="s">
        <v>7891</v>
      </c>
      <c r="AD878" s="19" t="s">
        <v>7891</v>
      </c>
      <c r="AE878" s="19" t="s">
        <v>7891</v>
      </c>
      <c r="AF878" s="19" t="s">
        <v>7891</v>
      </c>
      <c r="AG878" s="19" t="s">
        <v>7891</v>
      </c>
      <c r="AH878" s="19" t="s">
        <v>7891</v>
      </c>
      <c r="AI878" s="19" t="s">
        <v>7891</v>
      </c>
      <c r="AJ878" s="19" t="s">
        <v>7891</v>
      </c>
      <c r="AK878" s="19" t="s">
        <v>7891</v>
      </c>
      <c r="AL878" s="19" t="s">
        <v>7891</v>
      </c>
      <c r="AM878" s="19" t="s">
        <v>7891</v>
      </c>
      <c r="AN878" s="19" t="s">
        <v>7891</v>
      </c>
      <c r="AO878" s="19" t="s">
        <v>7891</v>
      </c>
      <c r="AP878" s="19" t="s">
        <v>11267</v>
      </c>
      <c r="AQ878" s="19" t="s">
        <v>7891</v>
      </c>
      <c r="AR878" s="19" t="s">
        <v>7891</v>
      </c>
      <c r="AS878" s="19" t="s">
        <v>7891</v>
      </c>
      <c r="AT878" s="19" t="s">
        <v>7891</v>
      </c>
      <c r="AU878" s="19" t="s">
        <v>11268</v>
      </c>
      <c r="AV878" s="19">
        <v>2020</v>
      </c>
      <c r="AW878" s="19">
        <v>11</v>
      </c>
      <c r="AX878" s="19">
        <v>2</v>
      </c>
      <c r="AY878" s="19" t="s">
        <v>7891</v>
      </c>
      <c r="AZ878" s="19" t="s">
        <v>7891</v>
      </c>
      <c r="BA878" s="19" t="s">
        <v>7891</v>
      </c>
      <c r="BB878" s="19" t="s">
        <v>7891</v>
      </c>
      <c r="BC878" s="19">
        <v>88</v>
      </c>
      <c r="BD878" s="19">
        <v>107</v>
      </c>
      <c r="BE878" s="19" t="s">
        <v>7891</v>
      </c>
      <c r="BF878" s="19" t="s">
        <v>11269</v>
      </c>
      <c r="BG878" s="19" t="s">
        <v>7891</v>
      </c>
      <c r="BH878" s="19" t="s">
        <v>7891</v>
      </c>
      <c r="BI878" s="19" t="s">
        <v>7891</v>
      </c>
      <c r="BJ878" s="19" t="s">
        <v>7891</v>
      </c>
      <c r="BK878" s="19" t="s">
        <v>7891</v>
      </c>
      <c r="BL878" s="19" t="s">
        <v>7891</v>
      </c>
      <c r="BM878" s="19" t="s">
        <v>7891</v>
      </c>
      <c r="BN878" s="19" t="s">
        <v>7891</v>
      </c>
      <c r="BO878" s="19" t="s">
        <v>7891</v>
      </c>
      <c r="BP878" s="19" t="s">
        <v>7891</v>
      </c>
      <c r="BQ878" s="19" t="s">
        <v>7891</v>
      </c>
      <c r="BR878" s="19" t="s">
        <v>7891</v>
      </c>
      <c r="BS878" s="19" t="s">
        <v>11270</v>
      </c>
    </row>
    <row r="879" spans="1:71" s="19" customFormat="1" ht="13" x14ac:dyDescent="0.3">
      <c r="A879" s="19" t="s">
        <v>11798</v>
      </c>
      <c r="B879" s="19" t="s">
        <v>11407</v>
      </c>
      <c r="C879" s="19" t="s">
        <v>11509</v>
      </c>
      <c r="D879" s="21" t="s">
        <v>7891</v>
      </c>
      <c r="E879" s="19" t="s">
        <v>11510</v>
      </c>
      <c r="F879" s="19" t="s">
        <v>11511</v>
      </c>
      <c r="G879" s="26" t="s">
        <v>11904</v>
      </c>
      <c r="V879" s="19" t="s">
        <v>7891</v>
      </c>
      <c r="W879" s="19" t="s">
        <v>11512</v>
      </c>
      <c r="X879" s="19" t="s">
        <v>7891</v>
      </c>
      <c r="Y879" s="19" t="s">
        <v>7891</v>
      </c>
      <c r="Z879" s="19" t="s">
        <v>7891</v>
      </c>
      <c r="AA879" s="19" t="s">
        <v>7891</v>
      </c>
      <c r="AB879" s="19" t="s">
        <v>7891</v>
      </c>
      <c r="AC879" s="19" t="s">
        <v>7891</v>
      </c>
      <c r="AD879" s="19" t="s">
        <v>7891</v>
      </c>
      <c r="AE879" s="19" t="s">
        <v>7891</v>
      </c>
      <c r="AF879" s="19" t="s">
        <v>7891</v>
      </c>
      <c r="AG879" s="19" t="s">
        <v>7891</v>
      </c>
      <c r="AH879" s="19" t="s">
        <v>7891</v>
      </c>
      <c r="AI879" s="19" t="s">
        <v>7891</v>
      </c>
      <c r="AJ879" s="19" t="s">
        <v>7891</v>
      </c>
      <c r="AK879" s="19" t="s">
        <v>7891</v>
      </c>
      <c r="AL879" s="19" t="s">
        <v>7891</v>
      </c>
      <c r="AM879" s="19" t="s">
        <v>7891</v>
      </c>
      <c r="AN879" s="19" t="s">
        <v>7891</v>
      </c>
      <c r="AO879" s="19" t="s">
        <v>7891</v>
      </c>
      <c r="AP879" s="19" t="s">
        <v>11513</v>
      </c>
      <c r="AQ879" s="19" t="s">
        <v>7891</v>
      </c>
      <c r="AR879" s="19" t="s">
        <v>7891</v>
      </c>
      <c r="AS879" s="19" t="s">
        <v>7891</v>
      </c>
      <c r="AT879" s="19" t="s">
        <v>7891</v>
      </c>
      <c r="AU879" s="19" t="s">
        <v>10007</v>
      </c>
      <c r="AV879" s="19">
        <v>2021</v>
      </c>
      <c r="AW879" s="19">
        <v>14</v>
      </c>
      <c r="AX879" s="19">
        <v>2</v>
      </c>
      <c r="AY879" s="19" t="s">
        <v>7891</v>
      </c>
      <c r="AZ879" s="19" t="s">
        <v>7891</v>
      </c>
      <c r="BA879" s="19" t="s">
        <v>7891</v>
      </c>
      <c r="BB879" s="19" t="s">
        <v>7891</v>
      </c>
      <c r="BC879" s="19">
        <v>697</v>
      </c>
      <c r="BD879" s="19">
        <v>703</v>
      </c>
      <c r="BE879" s="19" t="s">
        <v>7891</v>
      </c>
      <c r="BF879" s="19" t="s">
        <v>11514</v>
      </c>
      <c r="BG879" s="19" t="s">
        <v>7891</v>
      </c>
      <c r="BH879" s="19" t="s">
        <v>7891</v>
      </c>
      <c r="BI879" s="19" t="s">
        <v>7891</v>
      </c>
      <c r="BJ879" s="19" t="s">
        <v>7891</v>
      </c>
      <c r="BK879" s="19" t="s">
        <v>7891</v>
      </c>
      <c r="BL879" s="19" t="s">
        <v>7891</v>
      </c>
      <c r="BM879" s="19" t="s">
        <v>7891</v>
      </c>
      <c r="BN879" s="19" t="s">
        <v>7891</v>
      </c>
      <c r="BO879" s="19" t="s">
        <v>7891</v>
      </c>
      <c r="BP879" s="19" t="s">
        <v>7891</v>
      </c>
      <c r="BQ879" s="19" t="s">
        <v>7891</v>
      </c>
      <c r="BR879" s="19" t="s">
        <v>7891</v>
      </c>
      <c r="BS879" s="19" t="s">
        <v>11515</v>
      </c>
    </row>
    <row r="880" spans="1:71" s="19" customFormat="1" ht="13" x14ac:dyDescent="0.3">
      <c r="A880" s="19" t="s">
        <v>11798</v>
      </c>
      <c r="B880" s="19" t="s">
        <v>1971</v>
      </c>
      <c r="C880" s="19" t="s">
        <v>1846</v>
      </c>
      <c r="D880" s="20" t="str">
        <f>"2021"</f>
        <v>2021</v>
      </c>
      <c r="E880" s="19" t="s">
        <v>1845</v>
      </c>
      <c r="F880" s="19" t="s">
        <v>1847</v>
      </c>
      <c r="G880" s="19" t="s">
        <v>1850</v>
      </c>
      <c r="H880" s="19" t="str">
        <f>"00917435"</f>
        <v>00917435</v>
      </c>
      <c r="J880" s="19" t="str">
        <f>"Dec2021"</f>
        <v>Dec2021</v>
      </c>
      <c r="K880" s="19">
        <v>153</v>
      </c>
      <c r="N880" s="19">
        <v>1</v>
      </c>
      <c r="O880" s="19">
        <v>153527236</v>
      </c>
      <c r="P880" s="19" t="s">
        <v>1848</v>
      </c>
      <c r="Q880" s="19" t="s">
        <v>1849</v>
      </c>
      <c r="R880" s="19" t="s">
        <v>442</v>
      </c>
      <c r="V880" s="19" t="s">
        <v>1851</v>
      </c>
    </row>
    <row r="881" spans="1:71" s="19" customFormat="1" ht="13" x14ac:dyDescent="0.3">
      <c r="A881" s="19" t="s">
        <v>11798</v>
      </c>
      <c r="B881" s="19" t="s">
        <v>11404</v>
      </c>
      <c r="C881" s="19" t="s">
        <v>8270</v>
      </c>
      <c r="D881" s="21" t="s">
        <v>7891</v>
      </c>
      <c r="E881" s="19" t="s">
        <v>8271</v>
      </c>
      <c r="F881" s="19" t="s">
        <v>8272</v>
      </c>
      <c r="G881" s="26" t="s">
        <v>11903</v>
      </c>
      <c r="V881" s="19" t="s">
        <v>7891</v>
      </c>
      <c r="W881" s="19" t="s">
        <v>8273</v>
      </c>
      <c r="X881" s="19" t="s">
        <v>7891</v>
      </c>
      <c r="Y881" s="19" t="s">
        <v>7891</v>
      </c>
      <c r="Z881" s="19" t="s">
        <v>7891</v>
      </c>
      <c r="AA881" s="19" t="s">
        <v>7891</v>
      </c>
      <c r="AB881" s="19" t="s">
        <v>7891</v>
      </c>
      <c r="AC881" s="19" t="s">
        <v>7891</v>
      </c>
      <c r="AD881" s="19" t="s">
        <v>7891</v>
      </c>
      <c r="AE881" s="19" t="s">
        <v>7891</v>
      </c>
      <c r="AF881" s="19" t="s">
        <v>7891</v>
      </c>
      <c r="AG881" s="19" t="s">
        <v>7891</v>
      </c>
      <c r="AH881" s="19" t="s">
        <v>7891</v>
      </c>
      <c r="AI881" s="19" t="s">
        <v>7891</v>
      </c>
      <c r="AJ881" s="19" t="s">
        <v>7891</v>
      </c>
      <c r="AK881" s="19" t="s">
        <v>7891</v>
      </c>
      <c r="AL881" s="19" t="s">
        <v>7891</v>
      </c>
      <c r="AM881" s="19" t="s">
        <v>7891</v>
      </c>
      <c r="AN881" s="19" t="s">
        <v>7891</v>
      </c>
      <c r="AO881" s="19" t="s">
        <v>7891</v>
      </c>
      <c r="AP881" s="19" t="s">
        <v>8274</v>
      </c>
      <c r="AQ881" s="19" t="s">
        <v>8275</v>
      </c>
      <c r="AR881" s="19" t="s">
        <v>7891</v>
      </c>
      <c r="AS881" s="19" t="s">
        <v>7891</v>
      </c>
      <c r="AT881" s="19" t="s">
        <v>7891</v>
      </c>
      <c r="AU881" s="19" t="s">
        <v>7891</v>
      </c>
      <c r="AV881" s="19" t="s">
        <v>7891</v>
      </c>
      <c r="AW881" s="19" t="s">
        <v>7891</v>
      </c>
      <c r="AX881" s="19" t="s">
        <v>7891</v>
      </c>
      <c r="AY881" s="19" t="s">
        <v>7891</v>
      </c>
      <c r="AZ881" s="19" t="s">
        <v>7891</v>
      </c>
      <c r="BA881" s="19" t="s">
        <v>7891</v>
      </c>
      <c r="BB881" s="19" t="s">
        <v>7891</v>
      </c>
      <c r="BC881" s="19" t="s">
        <v>7891</v>
      </c>
      <c r="BD881" s="19" t="s">
        <v>7891</v>
      </c>
      <c r="BE881" s="19" t="s">
        <v>7891</v>
      </c>
      <c r="BF881" s="19" t="s">
        <v>8276</v>
      </c>
      <c r="BG881" s="19" t="s">
        <v>7891</v>
      </c>
      <c r="BH881" s="19" t="s">
        <v>8197</v>
      </c>
      <c r="BI881" s="19" t="s">
        <v>7891</v>
      </c>
      <c r="BJ881" s="19" t="s">
        <v>7891</v>
      </c>
      <c r="BK881" s="19" t="s">
        <v>7891</v>
      </c>
      <c r="BL881" s="19" t="s">
        <v>7891</v>
      </c>
      <c r="BM881" s="19" t="s">
        <v>7891</v>
      </c>
      <c r="BN881" s="19">
        <v>35246993</v>
      </c>
      <c r="BO881" s="19" t="s">
        <v>7891</v>
      </c>
      <c r="BP881" s="19" t="s">
        <v>7891</v>
      </c>
      <c r="BQ881" s="19" t="s">
        <v>7891</v>
      </c>
      <c r="BR881" s="19" t="s">
        <v>7891</v>
      </c>
      <c r="BS881" s="19" t="s">
        <v>8277</v>
      </c>
    </row>
    <row r="882" spans="1:71" s="19" customFormat="1" ht="13" x14ac:dyDescent="0.3">
      <c r="A882" s="19" t="s">
        <v>11798</v>
      </c>
      <c r="B882" s="19" t="s">
        <v>11404</v>
      </c>
      <c r="C882" s="19" t="s">
        <v>7903</v>
      </c>
      <c r="D882" s="21" t="s">
        <v>7891</v>
      </c>
      <c r="E882" s="19" t="s">
        <v>7904</v>
      </c>
      <c r="F882" s="19" t="s">
        <v>7905</v>
      </c>
      <c r="V882" s="19" t="s">
        <v>7891</v>
      </c>
      <c r="W882" s="19" t="s">
        <v>11388</v>
      </c>
      <c r="X882" s="19" t="s">
        <v>7891</v>
      </c>
      <c r="Y882" s="19" t="s">
        <v>7891</v>
      </c>
      <c r="Z882" s="19" t="s">
        <v>7891</v>
      </c>
      <c r="AA882" s="19" t="s">
        <v>7891</v>
      </c>
      <c r="AB882" s="19" t="s">
        <v>7906</v>
      </c>
      <c r="AC882" s="19" t="s">
        <v>7907</v>
      </c>
      <c r="AD882" s="19" t="s">
        <v>7891</v>
      </c>
      <c r="AE882" s="19" t="s">
        <v>7891</v>
      </c>
      <c r="AF882" s="19" t="s">
        <v>7891</v>
      </c>
      <c r="AG882" s="19" t="s">
        <v>7891</v>
      </c>
      <c r="AH882" s="19" t="s">
        <v>7891</v>
      </c>
      <c r="AI882" s="19" t="s">
        <v>7891</v>
      </c>
      <c r="AJ882" s="19" t="s">
        <v>7891</v>
      </c>
      <c r="AK882" s="19" t="s">
        <v>7891</v>
      </c>
      <c r="AL882" s="19" t="s">
        <v>7891</v>
      </c>
      <c r="AM882" s="19" t="s">
        <v>7891</v>
      </c>
      <c r="AN882" s="19" t="s">
        <v>7891</v>
      </c>
      <c r="AO882" s="19" t="s">
        <v>7891</v>
      </c>
      <c r="AP882" s="19" t="s">
        <v>7908</v>
      </c>
      <c r="AQ882" s="19" t="s">
        <v>7891</v>
      </c>
      <c r="AR882" s="19" t="s">
        <v>7909</v>
      </c>
      <c r="AS882" s="19" t="s">
        <v>7891</v>
      </c>
      <c r="AT882" s="19" t="s">
        <v>7891</v>
      </c>
      <c r="AU882" s="19" t="s">
        <v>7891</v>
      </c>
      <c r="AV882" s="19">
        <v>2020</v>
      </c>
      <c r="AW882" s="19">
        <v>399</v>
      </c>
      <c r="AX882" s="19" t="s">
        <v>7891</v>
      </c>
      <c r="AY882" s="19" t="s">
        <v>7891</v>
      </c>
      <c r="AZ882" s="19" t="s">
        <v>7891</v>
      </c>
      <c r="BA882" s="19" t="s">
        <v>7891</v>
      </c>
      <c r="BB882" s="19" t="s">
        <v>7891</v>
      </c>
      <c r="BC882" s="19">
        <v>43</v>
      </c>
      <c r="BD882" s="19">
        <v>46</v>
      </c>
      <c r="BE882" s="19" t="s">
        <v>7891</v>
      </c>
      <c r="BF882" s="19" t="s">
        <v>7891</v>
      </c>
      <c r="BG882" s="19" t="s">
        <v>7891</v>
      </c>
      <c r="BH882" s="19" t="s">
        <v>7891</v>
      </c>
      <c r="BI882" s="19" t="s">
        <v>7891</v>
      </c>
      <c r="BJ882" s="19" t="s">
        <v>7891</v>
      </c>
      <c r="BK882" s="19" t="s">
        <v>7891</v>
      </c>
      <c r="BL882" s="19" t="s">
        <v>7891</v>
      </c>
      <c r="BM882" s="19" t="s">
        <v>7891</v>
      </c>
      <c r="BN882" s="19" t="s">
        <v>7891</v>
      </c>
      <c r="BO882" s="19" t="s">
        <v>7891</v>
      </c>
      <c r="BP882" s="19" t="s">
        <v>7891</v>
      </c>
      <c r="BQ882" s="19" t="s">
        <v>7891</v>
      </c>
      <c r="BR882" s="19" t="s">
        <v>7891</v>
      </c>
      <c r="BS882" s="19" t="s">
        <v>7910</v>
      </c>
    </row>
    <row r="883" spans="1:71" s="19" customFormat="1" ht="13" x14ac:dyDescent="0.3">
      <c r="A883" s="19" t="s">
        <v>11798</v>
      </c>
      <c r="B883" s="19" t="s">
        <v>6816</v>
      </c>
      <c r="C883" s="19" t="s">
        <v>5577</v>
      </c>
      <c r="D883" s="21">
        <v>2020</v>
      </c>
      <c r="E883" s="19" t="s">
        <v>5576</v>
      </c>
      <c r="F883" s="19" t="s">
        <v>4975</v>
      </c>
      <c r="H883" s="19" t="s">
        <v>5578</v>
      </c>
      <c r="I883" s="19" t="s">
        <v>5579</v>
      </c>
      <c r="L883" s="22">
        <v>44148</v>
      </c>
      <c r="M883" s="19" t="s">
        <v>5580</v>
      </c>
      <c r="O883" s="19" t="s">
        <v>5581</v>
      </c>
    </row>
    <row r="884" spans="1:71" s="19" customFormat="1" ht="13" x14ac:dyDescent="0.3">
      <c r="A884" s="19" t="s">
        <v>11798</v>
      </c>
      <c r="B884" s="19" t="s">
        <v>11404</v>
      </c>
      <c r="C884" s="19" t="s">
        <v>8850</v>
      </c>
      <c r="D884" s="21" t="s">
        <v>7891</v>
      </c>
      <c r="E884" s="19" t="s">
        <v>8851</v>
      </c>
      <c r="F884" s="19" t="s">
        <v>8852</v>
      </c>
      <c r="V884" s="19" t="s">
        <v>7891</v>
      </c>
      <c r="W884" s="19" t="s">
        <v>8853</v>
      </c>
      <c r="X884" s="19" t="s">
        <v>7891</v>
      </c>
      <c r="Y884" s="19" t="s">
        <v>7891</v>
      </c>
      <c r="Z884" s="19" t="s">
        <v>7891</v>
      </c>
      <c r="AA884" s="19" t="s">
        <v>7891</v>
      </c>
      <c r="AB884" s="19" t="s">
        <v>7891</v>
      </c>
      <c r="AC884" s="19" t="s">
        <v>8854</v>
      </c>
      <c r="AD884" s="19" t="s">
        <v>7891</v>
      </c>
      <c r="AE884" s="19" t="s">
        <v>7891</v>
      </c>
      <c r="AF884" s="19" t="s">
        <v>7891</v>
      </c>
      <c r="AG884" s="19" t="s">
        <v>7891</v>
      </c>
      <c r="AH884" s="19" t="s">
        <v>7891</v>
      </c>
      <c r="AI884" s="19" t="s">
        <v>7891</v>
      </c>
      <c r="AJ884" s="19" t="s">
        <v>7891</v>
      </c>
      <c r="AK884" s="19" t="s">
        <v>7891</v>
      </c>
      <c r="AL884" s="19" t="s">
        <v>7891</v>
      </c>
      <c r="AM884" s="19" t="s">
        <v>7891</v>
      </c>
      <c r="AN884" s="19" t="s">
        <v>7891</v>
      </c>
      <c r="AO884" s="19" t="s">
        <v>7891</v>
      </c>
      <c r="AP884" s="19" t="s">
        <v>8855</v>
      </c>
      <c r="AQ884" s="19" t="s">
        <v>8856</v>
      </c>
      <c r="AR884" s="19" t="s">
        <v>7891</v>
      </c>
      <c r="AS884" s="19" t="s">
        <v>7891</v>
      </c>
      <c r="AT884" s="19" t="s">
        <v>7891</v>
      </c>
      <c r="AU884" s="19" t="s">
        <v>7924</v>
      </c>
      <c r="AV884" s="19">
        <v>2021</v>
      </c>
      <c r="AW884" s="19">
        <v>23</v>
      </c>
      <c r="AX884" s="19">
        <v>12</v>
      </c>
      <c r="AY884" s="19" t="s">
        <v>7891</v>
      </c>
      <c r="AZ884" s="19" t="s">
        <v>7891</v>
      </c>
      <c r="BA884" s="19" t="s">
        <v>7891</v>
      </c>
      <c r="BB884" s="19" t="s">
        <v>7891</v>
      </c>
      <c r="BC884" s="19">
        <v>1085</v>
      </c>
      <c r="BD884" s="19">
        <v>1096</v>
      </c>
      <c r="BE884" s="19" t="s">
        <v>7891</v>
      </c>
      <c r="BF884" s="19" t="s">
        <v>8857</v>
      </c>
      <c r="BG884" s="19" t="s">
        <v>7891</v>
      </c>
      <c r="BH884" s="19" t="s">
        <v>7925</v>
      </c>
      <c r="BI884" s="19" t="s">
        <v>7891</v>
      </c>
      <c r="BJ884" s="19" t="s">
        <v>7891</v>
      </c>
      <c r="BK884" s="19" t="s">
        <v>7891</v>
      </c>
      <c r="BL884" s="19" t="s">
        <v>7891</v>
      </c>
      <c r="BM884" s="19" t="s">
        <v>7891</v>
      </c>
      <c r="BN884" s="19">
        <v>34593327</v>
      </c>
      <c r="BO884" s="19" t="s">
        <v>7891</v>
      </c>
      <c r="BP884" s="19" t="s">
        <v>7891</v>
      </c>
      <c r="BQ884" s="19" t="s">
        <v>7891</v>
      </c>
      <c r="BR884" s="19" t="s">
        <v>7891</v>
      </c>
      <c r="BS884" s="19" t="s">
        <v>8858</v>
      </c>
    </row>
    <row r="885" spans="1:71" s="19" customFormat="1" ht="13" x14ac:dyDescent="0.3">
      <c r="A885" s="19" t="s">
        <v>11798</v>
      </c>
      <c r="B885" s="19" t="s">
        <v>1827</v>
      </c>
      <c r="C885" s="19" t="s">
        <v>1330</v>
      </c>
      <c r="D885" s="20">
        <v>2021</v>
      </c>
      <c r="E885" s="19" t="s">
        <v>1329</v>
      </c>
      <c r="F885" s="19" t="s">
        <v>1331</v>
      </c>
      <c r="G885" s="19" t="s">
        <v>1333</v>
      </c>
      <c r="H885" s="19" t="str">
        <f>"17448603"</f>
        <v>17448603</v>
      </c>
      <c r="J885" s="19" t="str">
        <f>"1/25/2021"</f>
        <v>1/25/2021</v>
      </c>
      <c r="K885" s="19">
        <v>17</v>
      </c>
      <c r="L885" s="19">
        <v>1</v>
      </c>
      <c r="M885" s="19">
        <v>1</v>
      </c>
      <c r="N885" s="19">
        <v>14</v>
      </c>
      <c r="O885" s="19">
        <v>148318673</v>
      </c>
      <c r="P885" s="19" t="s">
        <v>1332</v>
      </c>
      <c r="Q885" s="19" t="s">
        <v>557</v>
      </c>
      <c r="R885" s="19" t="s">
        <v>442</v>
      </c>
      <c r="V885" s="19" t="s">
        <v>1334</v>
      </c>
    </row>
    <row r="886" spans="1:71" s="19" customFormat="1" ht="13" x14ac:dyDescent="0.3">
      <c r="A886" s="19" t="s">
        <v>11798</v>
      </c>
      <c r="B886" s="19" t="s">
        <v>6816</v>
      </c>
      <c r="C886" s="19" t="s">
        <v>4638</v>
      </c>
      <c r="D886" s="21">
        <v>2021</v>
      </c>
      <c r="E886" s="19" t="s">
        <v>4637</v>
      </c>
      <c r="F886" s="19" t="s">
        <v>4641</v>
      </c>
      <c r="G886" s="26" t="s">
        <v>11902</v>
      </c>
      <c r="H886" s="19" t="s">
        <v>4639</v>
      </c>
      <c r="I886" s="19" t="s">
        <v>4640</v>
      </c>
      <c r="L886" s="22">
        <v>44406</v>
      </c>
      <c r="M886" s="19" t="s">
        <v>4642</v>
      </c>
      <c r="O886" s="19" t="s">
        <v>4643</v>
      </c>
    </row>
    <row r="887" spans="1:71" s="19" customFormat="1" ht="13" x14ac:dyDescent="0.3">
      <c r="A887" s="19" t="s">
        <v>11798</v>
      </c>
      <c r="B887" s="19" t="s">
        <v>438</v>
      </c>
      <c r="C887" s="19" t="s">
        <v>375</v>
      </c>
      <c r="D887" s="23" t="s">
        <v>23</v>
      </c>
      <c r="E887" s="19" t="s">
        <v>373</v>
      </c>
      <c r="F887" s="19" t="s">
        <v>383</v>
      </c>
      <c r="G887" s="19" t="s">
        <v>374</v>
      </c>
      <c r="I887" s="19" t="s">
        <v>376</v>
      </c>
      <c r="J887" s="19" t="s">
        <v>377</v>
      </c>
      <c r="K887" s="19" t="s">
        <v>14</v>
      </c>
      <c r="L887" s="19" t="s">
        <v>378</v>
      </c>
      <c r="N887" s="19" t="s">
        <v>379</v>
      </c>
      <c r="O887" s="19" t="s">
        <v>380</v>
      </c>
      <c r="P887" s="19" t="s">
        <v>18</v>
      </c>
      <c r="Q887" s="19" t="s">
        <v>18</v>
      </c>
      <c r="R887" s="19" t="s">
        <v>381</v>
      </c>
      <c r="S887" s="19" t="s">
        <v>20</v>
      </c>
      <c r="T887" s="19" t="s">
        <v>382</v>
      </c>
      <c r="V887" s="19" t="s">
        <v>23</v>
      </c>
      <c r="W887" s="19" t="s">
        <v>384</v>
      </c>
      <c r="X887" s="19" t="s">
        <v>385</v>
      </c>
      <c r="Y887" s="19" t="s">
        <v>386</v>
      </c>
      <c r="Z887" s="19" t="s">
        <v>387</v>
      </c>
      <c r="AA887" s="19" t="s">
        <v>388</v>
      </c>
      <c r="AB887" s="19" t="s">
        <v>389</v>
      </c>
      <c r="AC887" s="19" t="s">
        <v>386</v>
      </c>
      <c r="AD887" s="19" t="s">
        <v>390</v>
      </c>
      <c r="AE887" s="19" t="s">
        <v>30</v>
      </c>
    </row>
    <row r="888" spans="1:71" s="19" customFormat="1" ht="13" x14ac:dyDescent="0.3">
      <c r="A888" s="19" t="s">
        <v>11798</v>
      </c>
      <c r="B888" s="19" t="s">
        <v>3856</v>
      </c>
      <c r="C888" s="19" t="s">
        <v>3674</v>
      </c>
      <c r="D888" s="21">
        <v>2021</v>
      </c>
      <c r="E888" s="19" t="s">
        <v>3673</v>
      </c>
      <c r="F888" s="19" t="s">
        <v>2034</v>
      </c>
      <c r="G888" s="19" t="s">
        <v>3677</v>
      </c>
      <c r="H888" s="19" t="str">
        <f>"04194217"</f>
        <v>04194217</v>
      </c>
      <c r="I888" s="19" t="str">
        <f>"9798738628580"</f>
        <v>9798738628580</v>
      </c>
      <c r="J888" s="19" t="str">
        <f>"20210101"</f>
        <v>20210101</v>
      </c>
      <c r="K888" s="19">
        <v>82</v>
      </c>
      <c r="L888" s="19" t="s">
        <v>2973</v>
      </c>
      <c r="O888" s="19" t="s">
        <v>3675</v>
      </c>
      <c r="Q888" s="19" t="s">
        <v>2037</v>
      </c>
      <c r="R888" s="19" t="s">
        <v>2038</v>
      </c>
      <c r="S888" s="19" t="s">
        <v>3676</v>
      </c>
      <c r="U888" s="19" t="s">
        <v>3677</v>
      </c>
      <c r="V888" s="19" t="s">
        <v>3678</v>
      </c>
    </row>
    <row r="889" spans="1:71" s="19" customFormat="1" ht="13" x14ac:dyDescent="0.3">
      <c r="A889" s="19" t="s">
        <v>11798</v>
      </c>
      <c r="B889" s="19" t="s">
        <v>7744</v>
      </c>
      <c r="C889" s="19" t="s">
        <v>7500</v>
      </c>
      <c r="D889" s="21">
        <v>2021</v>
      </c>
      <c r="E889" s="19" t="s">
        <v>7501</v>
      </c>
      <c r="F889" s="19" t="s">
        <v>7502</v>
      </c>
      <c r="H889" s="19">
        <v>17</v>
      </c>
      <c r="I889" s="19">
        <v>1</v>
      </c>
      <c r="K889" s="19">
        <v>16</v>
      </c>
      <c r="L889" s="19">
        <v>26</v>
      </c>
      <c r="O889" s="19" t="s">
        <v>6911</v>
      </c>
      <c r="P889" s="19" t="s">
        <v>7503</v>
      </c>
      <c r="Q889" s="19" t="s">
        <v>467</v>
      </c>
      <c r="R889" s="19" t="s">
        <v>7218</v>
      </c>
      <c r="S889" s="19" t="s">
        <v>7355</v>
      </c>
      <c r="T889" s="19" t="s">
        <v>7219</v>
      </c>
      <c r="U889" s="19" t="s">
        <v>7504</v>
      </c>
    </row>
    <row r="890" spans="1:71" s="19" customFormat="1" ht="13" x14ac:dyDescent="0.3">
      <c r="A890" s="19" t="s">
        <v>11798</v>
      </c>
      <c r="B890" s="19" t="s">
        <v>7505</v>
      </c>
      <c r="C890" s="19" t="s">
        <v>7448</v>
      </c>
      <c r="D890" s="21">
        <v>2021</v>
      </c>
      <c r="E890" s="19" t="s">
        <v>4673</v>
      </c>
      <c r="F890" s="19" t="s">
        <v>3834</v>
      </c>
      <c r="G890" s="26" t="s">
        <v>11880</v>
      </c>
      <c r="H890" s="19">
        <v>33</v>
      </c>
      <c r="K890" s="19">
        <v>1091</v>
      </c>
      <c r="L890" s="19">
        <v>1098</v>
      </c>
      <c r="P890" s="19" t="s">
        <v>7449</v>
      </c>
      <c r="Q890" s="19" t="s">
        <v>467</v>
      </c>
      <c r="R890" s="19" t="s">
        <v>7218</v>
      </c>
      <c r="T890" s="19" t="s">
        <v>7219</v>
      </c>
      <c r="U890" s="19" t="s">
        <v>7450</v>
      </c>
    </row>
    <row r="891" spans="1:71" s="19" customFormat="1" ht="13" x14ac:dyDescent="0.3">
      <c r="A891" s="19" t="s">
        <v>11798</v>
      </c>
      <c r="B891" s="19" t="s">
        <v>1970</v>
      </c>
      <c r="C891" s="19" t="s">
        <v>1285</v>
      </c>
      <c r="D891" s="20" t="str">
        <f>"2022"</f>
        <v>2022</v>
      </c>
      <c r="E891" s="19" t="s">
        <v>1284</v>
      </c>
      <c r="F891" s="19" t="s">
        <v>1286</v>
      </c>
      <c r="G891" s="19" t="s">
        <v>1289</v>
      </c>
      <c r="H891" s="19" t="str">
        <f>"15498417"</f>
        <v>15498417</v>
      </c>
      <c r="J891" s="19" t="str">
        <f>"Apr2022"</f>
        <v>Apr2022</v>
      </c>
      <c r="K891" s="19">
        <v>18</v>
      </c>
      <c r="L891" s="19">
        <v>3</v>
      </c>
      <c r="M891" s="19">
        <v>245</v>
      </c>
      <c r="N891" s="19">
        <v>8</v>
      </c>
      <c r="O891" s="19">
        <v>156109805</v>
      </c>
      <c r="P891" s="19" t="s">
        <v>1287</v>
      </c>
      <c r="Q891" s="19" t="s">
        <v>767</v>
      </c>
      <c r="R891" s="19" t="s">
        <v>442</v>
      </c>
      <c r="S891" s="19" t="s">
        <v>1288</v>
      </c>
      <c r="V891" s="19" t="s">
        <v>1290</v>
      </c>
    </row>
    <row r="892" spans="1:71" s="19" customFormat="1" ht="13" x14ac:dyDescent="0.3">
      <c r="A892" s="19" t="s">
        <v>11798</v>
      </c>
      <c r="B892" s="19" t="s">
        <v>1827</v>
      </c>
      <c r="C892" s="19" t="s">
        <v>1749</v>
      </c>
      <c r="D892" s="20" t="str">
        <f>"2022"</f>
        <v>2022</v>
      </c>
      <c r="E892" s="19" t="s">
        <v>1748</v>
      </c>
      <c r="F892" s="19" t="s">
        <v>760</v>
      </c>
      <c r="H892" s="19" t="str">
        <f>"8750846X"</f>
        <v>8750846X</v>
      </c>
      <c r="J892" s="19" t="str">
        <f>"May2022"</f>
        <v>May2022</v>
      </c>
      <c r="K892" s="19">
        <v>122</v>
      </c>
      <c r="L892" s="19">
        <v>2</v>
      </c>
      <c r="M892" s="19">
        <v>5</v>
      </c>
      <c r="N892" s="19">
        <v>0</v>
      </c>
      <c r="O892" s="19">
        <v>156887339</v>
      </c>
      <c r="Q892" s="19" t="s">
        <v>761</v>
      </c>
      <c r="R892" s="19" t="s">
        <v>467</v>
      </c>
      <c r="V892" s="19" t="s">
        <v>1750</v>
      </c>
    </row>
    <row r="893" spans="1:71" s="19" customFormat="1" ht="13" x14ac:dyDescent="0.3">
      <c r="A893" s="19" t="s">
        <v>11798</v>
      </c>
      <c r="B893" s="19" t="s">
        <v>4086</v>
      </c>
      <c r="C893" s="19" t="s">
        <v>3166</v>
      </c>
      <c r="D893" s="21">
        <v>2021</v>
      </c>
      <c r="E893" s="19" t="s">
        <v>3165</v>
      </c>
      <c r="F893" s="19" t="s">
        <v>1169</v>
      </c>
      <c r="G893" s="19" t="s">
        <v>3169</v>
      </c>
      <c r="H893" s="19" t="str">
        <f>"10731911"</f>
        <v>10731911</v>
      </c>
      <c r="J893" s="19" t="str">
        <f>"20210901"</f>
        <v>20210901</v>
      </c>
      <c r="K893" s="19">
        <v>28</v>
      </c>
      <c r="L893" s="19">
        <v>6</v>
      </c>
      <c r="M893" s="19">
        <v>1624</v>
      </c>
      <c r="N893" s="19">
        <v>11</v>
      </c>
      <c r="O893" s="19" t="s">
        <v>3167</v>
      </c>
      <c r="P893" s="19" t="s">
        <v>1170</v>
      </c>
      <c r="Q893" s="19" t="s">
        <v>2129</v>
      </c>
      <c r="R893" s="19" t="s">
        <v>1495</v>
      </c>
      <c r="S893" s="19" t="s">
        <v>3168</v>
      </c>
      <c r="U893" s="19" t="s">
        <v>3169</v>
      </c>
      <c r="V893" s="19" t="s">
        <v>3170</v>
      </c>
    </row>
    <row r="894" spans="1:71" s="19" customFormat="1" ht="13" x14ac:dyDescent="0.3">
      <c r="A894" s="19" t="s">
        <v>11798</v>
      </c>
      <c r="B894" s="19" t="s">
        <v>3856</v>
      </c>
      <c r="C894" s="19" t="s">
        <v>3459</v>
      </c>
      <c r="D894" s="21">
        <v>2020</v>
      </c>
      <c r="E894" s="19" t="s">
        <v>3458</v>
      </c>
      <c r="F894" s="19" t="s">
        <v>3460</v>
      </c>
      <c r="G894" s="19" t="s">
        <v>3464</v>
      </c>
      <c r="H894" s="19" t="str">
        <f>"1935861X"</f>
        <v>1935861X</v>
      </c>
      <c r="J894" s="19" t="str">
        <f>"20201101"</f>
        <v>20201101</v>
      </c>
      <c r="K894" s="19">
        <v>13</v>
      </c>
      <c r="L894" s="19">
        <v>6</v>
      </c>
      <c r="M894" s="19">
        <v>1600</v>
      </c>
      <c r="N894" s="19">
        <v>3</v>
      </c>
      <c r="O894" s="19" t="s">
        <v>3461</v>
      </c>
      <c r="P894" s="19" t="s">
        <v>3462</v>
      </c>
      <c r="Q894" s="19" t="s">
        <v>2124</v>
      </c>
      <c r="R894" s="19" t="s">
        <v>1495</v>
      </c>
      <c r="S894" s="19" t="s">
        <v>3463</v>
      </c>
      <c r="U894" s="19" t="s">
        <v>3464</v>
      </c>
      <c r="V894" s="19" t="s">
        <v>3465</v>
      </c>
    </row>
    <row r="895" spans="1:71" s="19" customFormat="1" ht="13" x14ac:dyDescent="0.3">
      <c r="A895" s="19" t="s">
        <v>11798</v>
      </c>
      <c r="B895" s="19" t="s">
        <v>1827</v>
      </c>
      <c r="C895" s="19" t="s">
        <v>908</v>
      </c>
      <c r="D895" s="20" t="str">
        <f>"2021"</f>
        <v>2021</v>
      </c>
      <c r="E895" s="19" t="s">
        <v>907</v>
      </c>
      <c r="F895" s="19" t="s">
        <v>909</v>
      </c>
      <c r="G895" s="19" t="s">
        <v>913</v>
      </c>
      <c r="H895" s="19" t="str">
        <f>"20085230"</f>
        <v>20085230</v>
      </c>
      <c r="J895" s="19" t="str">
        <f>"Oct2021"</f>
        <v>Oct2021</v>
      </c>
      <c r="K895" s="19">
        <v>13</v>
      </c>
      <c r="L895" s="19">
        <v>4</v>
      </c>
      <c r="M895" s="19">
        <v>302</v>
      </c>
      <c r="N895" s="19">
        <v>12</v>
      </c>
      <c r="O895" s="19">
        <v>154351947</v>
      </c>
      <c r="P895" s="19" t="s">
        <v>910</v>
      </c>
      <c r="Q895" s="19" t="s">
        <v>911</v>
      </c>
      <c r="R895" s="19" t="s">
        <v>442</v>
      </c>
      <c r="S895" s="19" t="s">
        <v>912</v>
      </c>
      <c r="V895" s="19" t="s">
        <v>914</v>
      </c>
    </row>
    <row r="896" spans="1:71" s="19" customFormat="1" ht="13" x14ac:dyDescent="0.3">
      <c r="A896" s="19" t="s">
        <v>11798</v>
      </c>
      <c r="B896" s="19" t="s">
        <v>6816</v>
      </c>
      <c r="C896" s="19" t="s">
        <v>5455</v>
      </c>
      <c r="D896" s="21">
        <v>2021</v>
      </c>
      <c r="E896" s="19" t="s">
        <v>5454</v>
      </c>
      <c r="F896" s="19" t="s">
        <v>5458</v>
      </c>
      <c r="H896" s="19" t="s">
        <v>5456</v>
      </c>
      <c r="I896" s="19" t="s">
        <v>5457</v>
      </c>
      <c r="L896" s="22">
        <v>43799</v>
      </c>
      <c r="O896" s="19" t="s">
        <v>5459</v>
      </c>
    </row>
    <row r="897" spans="1:71" s="19" customFormat="1" ht="13" x14ac:dyDescent="0.3">
      <c r="A897" s="19" t="s">
        <v>11798</v>
      </c>
      <c r="B897" s="19" t="s">
        <v>3856</v>
      </c>
      <c r="C897" s="19" t="s">
        <v>2686</v>
      </c>
      <c r="D897" s="21">
        <v>2021</v>
      </c>
      <c r="E897" s="19" t="s">
        <v>2685</v>
      </c>
      <c r="F897" s="19" t="s">
        <v>2687</v>
      </c>
      <c r="G897" s="19" t="s">
        <v>2692</v>
      </c>
      <c r="H897" s="19" t="str">
        <f>"10950680"</f>
        <v>10950680</v>
      </c>
      <c r="J897" s="19" t="str">
        <f>"20210901"</f>
        <v>20210901</v>
      </c>
      <c r="K897" s="19">
        <v>37</v>
      </c>
      <c r="L897" s="19">
        <v>3</v>
      </c>
      <c r="M897" s="19" t="s">
        <v>2688</v>
      </c>
      <c r="N897" s="19">
        <v>1</v>
      </c>
      <c r="O897" s="19" t="s">
        <v>2689</v>
      </c>
      <c r="P897" s="19" t="s">
        <v>2690</v>
      </c>
      <c r="Q897" s="19" t="s">
        <v>767</v>
      </c>
      <c r="R897" s="19" t="s">
        <v>2521</v>
      </c>
      <c r="S897" s="19" t="s">
        <v>2691</v>
      </c>
      <c r="U897" s="19" t="s">
        <v>2692</v>
      </c>
      <c r="V897" s="19" t="s">
        <v>2693</v>
      </c>
    </row>
    <row r="898" spans="1:71" s="19" customFormat="1" ht="13" x14ac:dyDescent="0.3">
      <c r="A898" s="19" t="s">
        <v>11798</v>
      </c>
      <c r="B898" s="19" t="s">
        <v>4116</v>
      </c>
      <c r="C898" s="19" t="s">
        <v>4076</v>
      </c>
      <c r="D898" s="21">
        <v>2021</v>
      </c>
      <c r="E898" s="19" t="s">
        <v>4075</v>
      </c>
      <c r="F898" s="19" t="s">
        <v>2338</v>
      </c>
      <c r="G898" s="19" t="s">
        <v>4079</v>
      </c>
      <c r="H898" s="19" t="str">
        <f>"10461310"</f>
        <v>10461310</v>
      </c>
      <c r="J898" s="19" t="str">
        <f>"20210601"</f>
        <v>20210601</v>
      </c>
      <c r="O898" s="19" t="s">
        <v>4077</v>
      </c>
      <c r="P898" s="19" t="s">
        <v>4078</v>
      </c>
      <c r="Q898" s="19" t="s">
        <v>2108</v>
      </c>
      <c r="R898" s="19" t="s">
        <v>2054</v>
      </c>
      <c r="S898" s="19" t="s">
        <v>2055</v>
      </c>
      <c r="U898" s="19" t="s">
        <v>4079</v>
      </c>
      <c r="V898" s="19" t="s">
        <v>4080</v>
      </c>
    </row>
    <row r="899" spans="1:71" s="19" customFormat="1" ht="13" x14ac:dyDescent="0.3">
      <c r="A899" s="19" t="s">
        <v>11798</v>
      </c>
      <c r="B899" s="19" t="s">
        <v>3856</v>
      </c>
      <c r="C899" s="19" t="s">
        <v>2394</v>
      </c>
      <c r="D899" s="21">
        <v>2022</v>
      </c>
      <c r="E899" s="19" t="s">
        <v>2393</v>
      </c>
      <c r="F899" s="19" t="s">
        <v>2395</v>
      </c>
      <c r="G899" s="19" t="s">
        <v>2399</v>
      </c>
      <c r="H899" s="19" t="str">
        <f>"13594184"</f>
        <v>13594184</v>
      </c>
      <c r="J899" s="19" t="str">
        <f>"20211119"</f>
        <v>20211119</v>
      </c>
      <c r="O899" s="19" t="s">
        <v>2396</v>
      </c>
      <c r="P899" s="19" t="s">
        <v>2397</v>
      </c>
      <c r="Q899" s="19" t="s">
        <v>2398</v>
      </c>
      <c r="R899" s="19" t="s">
        <v>2054</v>
      </c>
      <c r="S899" s="19" t="s">
        <v>2055</v>
      </c>
      <c r="U899" s="19" t="s">
        <v>2399</v>
      </c>
      <c r="V899" s="19" t="s">
        <v>2400</v>
      </c>
    </row>
    <row r="900" spans="1:71" s="19" customFormat="1" ht="13" x14ac:dyDescent="0.3">
      <c r="A900" s="19" t="s">
        <v>11798</v>
      </c>
      <c r="B900" s="19" t="s">
        <v>6816</v>
      </c>
      <c r="C900" s="19" t="s">
        <v>5615</v>
      </c>
      <c r="D900" s="21">
        <v>2020</v>
      </c>
      <c r="E900" s="19" t="s">
        <v>5614</v>
      </c>
      <c r="F900" s="19" t="s">
        <v>5618</v>
      </c>
      <c r="H900" s="19" t="s">
        <v>5616</v>
      </c>
      <c r="I900" s="19" t="s">
        <v>5617</v>
      </c>
      <c r="L900" s="22">
        <v>43848</v>
      </c>
      <c r="O900" s="19" t="s">
        <v>5619</v>
      </c>
    </row>
    <row r="901" spans="1:71" s="19" customFormat="1" ht="13" x14ac:dyDescent="0.3">
      <c r="A901" s="19" t="s">
        <v>11798</v>
      </c>
      <c r="B901" s="19" t="s">
        <v>6816</v>
      </c>
      <c r="C901" s="19" t="s">
        <v>5703</v>
      </c>
      <c r="D901" s="21">
        <v>2021</v>
      </c>
      <c r="E901" s="19" t="s">
        <v>5702</v>
      </c>
      <c r="F901" s="19" t="s">
        <v>5706</v>
      </c>
      <c r="G901" s="26" t="s">
        <v>11879</v>
      </c>
      <c r="H901" s="19" t="s">
        <v>5704</v>
      </c>
      <c r="I901" s="19" t="s">
        <v>5705</v>
      </c>
      <c r="L901" s="22">
        <v>44467</v>
      </c>
      <c r="O901" s="19" t="s">
        <v>5707</v>
      </c>
    </row>
    <row r="902" spans="1:71" s="19" customFormat="1" ht="13" x14ac:dyDescent="0.3">
      <c r="A902" s="19" t="s">
        <v>11798</v>
      </c>
      <c r="B902" s="19" t="s">
        <v>6816</v>
      </c>
      <c r="C902" s="19" t="s">
        <v>6375</v>
      </c>
      <c r="D902" s="21">
        <v>2022</v>
      </c>
      <c r="E902" s="19" t="s">
        <v>6374</v>
      </c>
      <c r="F902" s="19" t="s">
        <v>4982</v>
      </c>
      <c r="G902" s="19" t="s">
        <v>11878</v>
      </c>
      <c r="H902" s="19" t="s">
        <v>6376</v>
      </c>
      <c r="I902" s="19" t="s">
        <v>6377</v>
      </c>
      <c r="L902" s="22">
        <v>44650</v>
      </c>
      <c r="O902" s="19" t="s">
        <v>6378</v>
      </c>
    </row>
    <row r="903" spans="1:71" s="19" customFormat="1" ht="13" x14ac:dyDescent="0.3">
      <c r="A903" s="19" t="s">
        <v>11798</v>
      </c>
      <c r="B903" s="19" t="s">
        <v>11404</v>
      </c>
      <c r="C903" s="19" t="s">
        <v>7978</v>
      </c>
      <c r="D903" s="21" t="s">
        <v>7891</v>
      </c>
      <c r="E903" s="19" t="s">
        <v>6605</v>
      </c>
      <c r="F903" s="19" t="s">
        <v>7979</v>
      </c>
      <c r="V903" s="19" t="s">
        <v>7891</v>
      </c>
      <c r="W903" s="19" t="s">
        <v>7980</v>
      </c>
      <c r="X903" s="19" t="s">
        <v>7891</v>
      </c>
      <c r="Y903" s="19" t="s">
        <v>7891</v>
      </c>
      <c r="Z903" s="19" t="s">
        <v>7891</v>
      </c>
      <c r="AA903" s="19" t="s">
        <v>7891</v>
      </c>
      <c r="AB903" s="19" t="s">
        <v>7891</v>
      </c>
      <c r="AC903" s="19" t="s">
        <v>7981</v>
      </c>
      <c r="AD903" s="19" t="s">
        <v>7891</v>
      </c>
      <c r="AE903" s="19" t="s">
        <v>7891</v>
      </c>
      <c r="AF903" s="19" t="s">
        <v>7891</v>
      </c>
      <c r="AG903" s="19" t="s">
        <v>7891</v>
      </c>
      <c r="AH903" s="19" t="s">
        <v>7891</v>
      </c>
      <c r="AI903" s="19" t="s">
        <v>7891</v>
      </c>
      <c r="AJ903" s="19" t="s">
        <v>7891</v>
      </c>
      <c r="AK903" s="19" t="s">
        <v>7891</v>
      </c>
      <c r="AL903" s="19" t="s">
        <v>7891</v>
      </c>
      <c r="AM903" s="19" t="s">
        <v>7891</v>
      </c>
      <c r="AN903" s="19" t="s">
        <v>7891</v>
      </c>
      <c r="AO903" s="19" t="s">
        <v>7891</v>
      </c>
      <c r="AP903" s="19" t="s">
        <v>7982</v>
      </c>
      <c r="AQ903" s="19" t="s">
        <v>7983</v>
      </c>
      <c r="AR903" s="19" t="s">
        <v>7891</v>
      </c>
      <c r="AS903" s="19" t="s">
        <v>7891</v>
      </c>
      <c r="AT903" s="19" t="s">
        <v>7891</v>
      </c>
      <c r="AU903" s="19" t="s">
        <v>7984</v>
      </c>
      <c r="AV903" s="19">
        <v>2022</v>
      </c>
      <c r="AW903" s="19">
        <v>43</v>
      </c>
      <c r="AX903" s="19">
        <v>1</v>
      </c>
      <c r="AY903" s="19" t="s">
        <v>7891</v>
      </c>
      <c r="AZ903" s="19" t="s">
        <v>7891</v>
      </c>
      <c r="BA903" s="19" t="s">
        <v>7891</v>
      </c>
      <c r="BB903" s="19" t="s">
        <v>7891</v>
      </c>
      <c r="BC903" s="19">
        <v>841</v>
      </c>
      <c r="BD903" s="19">
        <v>847</v>
      </c>
      <c r="BE903" s="19" t="s">
        <v>7891</v>
      </c>
      <c r="BF903" s="19" t="s">
        <v>6610</v>
      </c>
      <c r="BG903" s="19" t="s">
        <v>7891</v>
      </c>
      <c r="BH903" s="19" t="s">
        <v>7891</v>
      </c>
      <c r="BI903" s="19" t="s">
        <v>7891</v>
      </c>
      <c r="BJ903" s="19" t="s">
        <v>7891</v>
      </c>
      <c r="BK903" s="19" t="s">
        <v>7891</v>
      </c>
      <c r="BL903" s="19" t="s">
        <v>7891</v>
      </c>
      <c r="BM903" s="19" t="s">
        <v>7891</v>
      </c>
      <c r="BN903" s="19">
        <v>35156912</v>
      </c>
      <c r="BO903" s="19" t="s">
        <v>7891</v>
      </c>
      <c r="BP903" s="19" t="s">
        <v>7891</v>
      </c>
      <c r="BQ903" s="19" t="s">
        <v>7891</v>
      </c>
      <c r="BR903" s="19" t="s">
        <v>7891</v>
      </c>
      <c r="BS903" s="19" t="s">
        <v>7985</v>
      </c>
    </row>
    <row r="904" spans="1:71" s="19" customFormat="1" ht="13" x14ac:dyDescent="0.3">
      <c r="A904" s="19" t="s">
        <v>11798</v>
      </c>
      <c r="B904" s="19" t="s">
        <v>3856</v>
      </c>
      <c r="C904" s="19" t="s">
        <v>2964</v>
      </c>
      <c r="D904" s="21">
        <v>2021</v>
      </c>
      <c r="E904" s="19" t="s">
        <v>2963</v>
      </c>
      <c r="F904" s="19" t="s">
        <v>2965</v>
      </c>
      <c r="G904" s="19" t="s">
        <v>2969</v>
      </c>
      <c r="H904" s="19" t="str">
        <f>"09695893"</f>
        <v>09695893</v>
      </c>
      <c r="I904" s="19" t="str">
        <f>"9781433894589"</f>
        <v>9781433894589</v>
      </c>
      <c r="J904" s="19" t="str">
        <f>"20210301"</f>
        <v>20210301</v>
      </c>
      <c r="K904" s="19">
        <v>28</v>
      </c>
      <c r="L904" s="19">
        <v>1</v>
      </c>
      <c r="M904" s="19">
        <v>101</v>
      </c>
      <c r="N904" s="19">
        <v>6</v>
      </c>
      <c r="O904" s="19" t="s">
        <v>2966</v>
      </c>
      <c r="P904" s="19" t="s">
        <v>2967</v>
      </c>
      <c r="Q904" s="19" t="s">
        <v>2044</v>
      </c>
      <c r="R904" s="19" t="s">
        <v>1495</v>
      </c>
      <c r="S904" s="19" t="s">
        <v>2968</v>
      </c>
      <c r="U904" s="19" t="s">
        <v>2969</v>
      </c>
      <c r="V904" s="19" t="s">
        <v>2970</v>
      </c>
    </row>
    <row r="905" spans="1:71" s="19" customFormat="1" ht="13" x14ac:dyDescent="0.3">
      <c r="A905" s="19" t="s">
        <v>11798</v>
      </c>
      <c r="B905" s="19" t="s">
        <v>11404</v>
      </c>
      <c r="C905" s="19" t="s">
        <v>11159</v>
      </c>
      <c r="D905" s="21" t="s">
        <v>7891</v>
      </c>
      <c r="E905" s="19" t="s">
        <v>11160</v>
      </c>
      <c r="F905" s="19" t="s">
        <v>11161</v>
      </c>
      <c r="V905" s="19" t="s">
        <v>7891</v>
      </c>
      <c r="W905" s="19" t="s">
        <v>11162</v>
      </c>
      <c r="X905" s="19" t="s">
        <v>7891</v>
      </c>
      <c r="Y905" s="19" t="s">
        <v>7891</v>
      </c>
      <c r="Z905" s="19" t="s">
        <v>7891</v>
      </c>
      <c r="AA905" s="19" t="s">
        <v>7891</v>
      </c>
      <c r="AB905" s="19" t="s">
        <v>7891</v>
      </c>
      <c r="AC905" s="19" t="s">
        <v>11163</v>
      </c>
      <c r="AD905" s="19" t="s">
        <v>7891</v>
      </c>
      <c r="AE905" s="19" t="s">
        <v>7891</v>
      </c>
      <c r="AF905" s="19" t="s">
        <v>7891</v>
      </c>
      <c r="AG905" s="19" t="s">
        <v>7891</v>
      </c>
      <c r="AH905" s="19" t="s">
        <v>7891</v>
      </c>
      <c r="AI905" s="19" t="s">
        <v>7891</v>
      </c>
      <c r="AJ905" s="19" t="s">
        <v>7891</v>
      </c>
      <c r="AK905" s="19" t="s">
        <v>7891</v>
      </c>
      <c r="AL905" s="19" t="s">
        <v>7891</v>
      </c>
      <c r="AM905" s="19" t="s">
        <v>7891</v>
      </c>
      <c r="AN905" s="19" t="s">
        <v>7891</v>
      </c>
      <c r="AO905" s="19" t="s">
        <v>7891</v>
      </c>
      <c r="AP905" s="19" t="s">
        <v>11164</v>
      </c>
      <c r="AQ905" s="19" t="s">
        <v>7891</v>
      </c>
      <c r="AR905" s="19" t="s">
        <v>7891</v>
      </c>
      <c r="AS905" s="19" t="s">
        <v>7891</v>
      </c>
      <c r="AT905" s="19" t="s">
        <v>7891</v>
      </c>
      <c r="AU905" s="19" t="s">
        <v>9094</v>
      </c>
      <c r="AV905" s="19">
        <v>2020</v>
      </c>
      <c r="AW905" s="19">
        <v>26</v>
      </c>
      <c r="AX905" s="19">
        <v>4</v>
      </c>
      <c r="AY905" s="19" t="s">
        <v>7891</v>
      </c>
      <c r="AZ905" s="19" t="s">
        <v>7891</v>
      </c>
      <c r="BA905" s="19" t="s">
        <v>7891</v>
      </c>
      <c r="BB905" s="19" t="s">
        <v>7891</v>
      </c>
      <c r="BC905" s="19">
        <v>3443</v>
      </c>
      <c r="BD905" s="19">
        <v>3448</v>
      </c>
      <c r="BE905" s="19" t="s">
        <v>7891</v>
      </c>
      <c r="BF905" s="19" t="s">
        <v>11165</v>
      </c>
      <c r="BG905" s="19" t="s">
        <v>7891</v>
      </c>
      <c r="BH905" s="19" t="s">
        <v>7891</v>
      </c>
      <c r="BI905" s="19" t="s">
        <v>7891</v>
      </c>
      <c r="BJ905" s="19" t="s">
        <v>7891</v>
      </c>
      <c r="BK905" s="19" t="s">
        <v>7891</v>
      </c>
      <c r="BL905" s="19" t="s">
        <v>7891</v>
      </c>
      <c r="BM905" s="19" t="s">
        <v>7891</v>
      </c>
      <c r="BN905" s="19" t="s">
        <v>7891</v>
      </c>
      <c r="BO905" s="19" t="s">
        <v>7891</v>
      </c>
      <c r="BP905" s="19" t="s">
        <v>7891</v>
      </c>
      <c r="BQ905" s="19" t="s">
        <v>7891</v>
      </c>
      <c r="BR905" s="19" t="s">
        <v>7891</v>
      </c>
      <c r="BS905" s="19" t="s">
        <v>11166</v>
      </c>
    </row>
    <row r="906" spans="1:71" s="19" customFormat="1" ht="13" x14ac:dyDescent="0.3">
      <c r="A906" s="19" t="s">
        <v>11798</v>
      </c>
      <c r="B906" s="19" t="s">
        <v>11404</v>
      </c>
      <c r="C906" s="19" t="s">
        <v>10726</v>
      </c>
      <c r="D906" s="21" t="s">
        <v>7891</v>
      </c>
      <c r="E906" s="19" t="s">
        <v>10727</v>
      </c>
      <c r="F906" s="19" t="s">
        <v>10728</v>
      </c>
      <c r="V906" s="19" t="s">
        <v>7891</v>
      </c>
      <c r="W906" s="19" t="s">
        <v>10729</v>
      </c>
      <c r="X906" s="19" t="s">
        <v>7891</v>
      </c>
      <c r="Y906" s="19" t="s">
        <v>7891</v>
      </c>
      <c r="Z906" s="19" t="s">
        <v>7891</v>
      </c>
      <c r="AA906" s="19" t="s">
        <v>7891</v>
      </c>
      <c r="AB906" s="19" t="s">
        <v>7891</v>
      </c>
      <c r="AC906" s="19" t="s">
        <v>7891</v>
      </c>
      <c r="AD906" s="19" t="s">
        <v>7891</v>
      </c>
      <c r="AE906" s="19" t="s">
        <v>7891</v>
      </c>
      <c r="AF906" s="19" t="s">
        <v>7891</v>
      </c>
      <c r="AG906" s="19" t="s">
        <v>7891</v>
      </c>
      <c r="AH906" s="19" t="s">
        <v>7891</v>
      </c>
      <c r="AI906" s="19" t="s">
        <v>7891</v>
      </c>
      <c r="AJ906" s="19" t="s">
        <v>7891</v>
      </c>
      <c r="AK906" s="19" t="s">
        <v>7891</v>
      </c>
      <c r="AL906" s="19" t="s">
        <v>7891</v>
      </c>
      <c r="AM906" s="19" t="s">
        <v>7891</v>
      </c>
      <c r="AN906" s="19" t="s">
        <v>7891</v>
      </c>
      <c r="AO906" s="19" t="s">
        <v>7891</v>
      </c>
      <c r="AP906" s="19" t="s">
        <v>10730</v>
      </c>
      <c r="AQ906" s="19" t="s">
        <v>10731</v>
      </c>
      <c r="AR906" s="19" t="s">
        <v>7891</v>
      </c>
      <c r="AS906" s="19" t="s">
        <v>7891</v>
      </c>
      <c r="AT906" s="19" t="s">
        <v>7891</v>
      </c>
      <c r="AU906" s="19" t="s">
        <v>7891</v>
      </c>
      <c r="AV906" s="19">
        <v>2021</v>
      </c>
      <c r="AW906" s="19">
        <v>15</v>
      </c>
      <c r="AX906" s="19">
        <v>6</v>
      </c>
      <c r="AY906" s="19" t="s">
        <v>7891</v>
      </c>
      <c r="AZ906" s="19" t="s">
        <v>7891</v>
      </c>
      <c r="BA906" s="19" t="s">
        <v>7891</v>
      </c>
      <c r="BB906" s="19" t="s">
        <v>7891</v>
      </c>
      <c r="BC906" s="19">
        <v>692</v>
      </c>
      <c r="BD906" s="19">
        <v>701</v>
      </c>
      <c r="BE906" s="19" t="s">
        <v>7891</v>
      </c>
      <c r="BF906" s="19" t="s">
        <v>10732</v>
      </c>
      <c r="BG906" s="19" t="s">
        <v>7891</v>
      </c>
      <c r="BH906" s="19" t="s">
        <v>7891</v>
      </c>
      <c r="BI906" s="19" t="s">
        <v>7891</v>
      </c>
      <c r="BJ906" s="19" t="s">
        <v>7891</v>
      </c>
      <c r="BK906" s="19" t="s">
        <v>7891</v>
      </c>
      <c r="BL906" s="19" t="s">
        <v>7891</v>
      </c>
      <c r="BM906" s="19" t="s">
        <v>7891</v>
      </c>
      <c r="BN906" s="19" t="s">
        <v>7891</v>
      </c>
      <c r="BO906" s="19" t="s">
        <v>7891</v>
      </c>
      <c r="BP906" s="19" t="s">
        <v>7891</v>
      </c>
      <c r="BQ906" s="19" t="s">
        <v>7891</v>
      </c>
      <c r="BR906" s="19" t="s">
        <v>7891</v>
      </c>
      <c r="BS906" s="19" t="s">
        <v>10733</v>
      </c>
    </row>
    <row r="907" spans="1:71" s="19" customFormat="1" ht="13" x14ac:dyDescent="0.3">
      <c r="A907" s="19" t="s">
        <v>11798</v>
      </c>
      <c r="B907" s="19" t="s">
        <v>1922</v>
      </c>
      <c r="C907" s="19" t="s">
        <v>1880</v>
      </c>
      <c r="D907" s="20">
        <v>2021</v>
      </c>
      <c r="E907" s="19" t="s">
        <v>1879</v>
      </c>
      <c r="F907" s="19" t="s">
        <v>1881</v>
      </c>
      <c r="G907" s="19" t="s">
        <v>1884</v>
      </c>
      <c r="H907" s="19" t="str">
        <f>"00987484"</f>
        <v>00987484</v>
      </c>
      <c r="J907" s="19" t="str">
        <f>"7/13/2021"</f>
        <v>7/13/2021</v>
      </c>
      <c r="K907" s="19">
        <v>326</v>
      </c>
      <c r="L907" s="19">
        <v>2</v>
      </c>
      <c r="M907" s="19">
        <v>133</v>
      </c>
      <c r="N907" s="19">
        <v>2</v>
      </c>
      <c r="O907" s="19">
        <v>151437503</v>
      </c>
      <c r="P907" s="19" t="s">
        <v>1882</v>
      </c>
      <c r="Q907" s="19" t="s">
        <v>634</v>
      </c>
      <c r="R907" s="19" t="s">
        <v>498</v>
      </c>
      <c r="S907" s="19" t="s">
        <v>1883</v>
      </c>
      <c r="V907" s="19" t="s">
        <v>1885</v>
      </c>
    </row>
    <row r="908" spans="1:71" s="19" customFormat="1" ht="13" x14ac:dyDescent="0.3">
      <c r="A908" s="19" t="s">
        <v>11798</v>
      </c>
      <c r="B908" s="19" t="s">
        <v>11404</v>
      </c>
      <c r="C908" s="19" t="s">
        <v>10380</v>
      </c>
      <c r="D908" s="21" t="s">
        <v>7891</v>
      </c>
      <c r="E908" s="19" t="s">
        <v>5558</v>
      </c>
      <c r="F908" s="19" t="s">
        <v>9208</v>
      </c>
      <c r="V908" s="19" t="s">
        <v>7891</v>
      </c>
      <c r="W908" s="19" t="s">
        <v>10381</v>
      </c>
      <c r="X908" s="19" t="s">
        <v>7891</v>
      </c>
      <c r="Y908" s="19" t="s">
        <v>7891</v>
      </c>
      <c r="Z908" s="19" t="s">
        <v>7891</v>
      </c>
      <c r="AA908" s="19" t="s">
        <v>7891</v>
      </c>
      <c r="AB908" s="19" t="s">
        <v>7891</v>
      </c>
      <c r="AC908" s="19" t="s">
        <v>7891</v>
      </c>
      <c r="AD908" s="19" t="s">
        <v>7891</v>
      </c>
      <c r="AE908" s="19" t="s">
        <v>7891</v>
      </c>
      <c r="AF908" s="19" t="s">
        <v>7891</v>
      </c>
      <c r="AG908" s="19" t="s">
        <v>7891</v>
      </c>
      <c r="AH908" s="19" t="s">
        <v>7891</v>
      </c>
      <c r="AI908" s="19" t="s">
        <v>7891</v>
      </c>
      <c r="AJ908" s="19" t="s">
        <v>7891</v>
      </c>
      <c r="AK908" s="19" t="s">
        <v>7891</v>
      </c>
      <c r="AL908" s="19" t="s">
        <v>7891</v>
      </c>
      <c r="AM908" s="19" t="s">
        <v>7891</v>
      </c>
      <c r="AN908" s="19" t="s">
        <v>7891</v>
      </c>
      <c r="AO908" s="19" t="s">
        <v>7891</v>
      </c>
      <c r="AP908" s="19" t="s">
        <v>9210</v>
      </c>
      <c r="AQ908" s="19" t="s">
        <v>7891</v>
      </c>
      <c r="AR908" s="19" t="s">
        <v>7891</v>
      </c>
      <c r="AS908" s="19" t="s">
        <v>7891</v>
      </c>
      <c r="AT908" s="19" t="s">
        <v>7891</v>
      </c>
      <c r="AU908" s="19" t="s">
        <v>10382</v>
      </c>
      <c r="AV908" s="19">
        <v>2021</v>
      </c>
      <c r="AW908" s="19">
        <v>11</v>
      </c>
      <c r="AX908" s="19" t="s">
        <v>7891</v>
      </c>
      <c r="AY908" s="19" t="s">
        <v>7891</v>
      </c>
      <c r="AZ908" s="19" t="s">
        <v>7891</v>
      </c>
      <c r="BA908" s="19" t="s">
        <v>7891</v>
      </c>
      <c r="BB908" s="19" t="s">
        <v>7891</v>
      </c>
      <c r="BC908" s="19" t="s">
        <v>7891</v>
      </c>
      <c r="BD908" s="19" t="s">
        <v>7891</v>
      </c>
      <c r="BE908" s="19">
        <v>544661</v>
      </c>
      <c r="BF908" s="19" t="s">
        <v>5563</v>
      </c>
      <c r="BG908" s="19" t="s">
        <v>7891</v>
      </c>
      <c r="BH908" s="19" t="s">
        <v>7891</v>
      </c>
      <c r="BI908" s="19" t="s">
        <v>7891</v>
      </c>
      <c r="BJ908" s="19" t="s">
        <v>7891</v>
      </c>
      <c r="BK908" s="19" t="s">
        <v>7891</v>
      </c>
      <c r="BL908" s="19" t="s">
        <v>7891</v>
      </c>
      <c r="BM908" s="19" t="s">
        <v>7891</v>
      </c>
      <c r="BN908" s="19">
        <v>33536956</v>
      </c>
      <c r="BO908" s="19" t="s">
        <v>7891</v>
      </c>
      <c r="BP908" s="19" t="s">
        <v>7891</v>
      </c>
      <c r="BQ908" s="19" t="s">
        <v>7891</v>
      </c>
      <c r="BR908" s="19" t="s">
        <v>7891</v>
      </c>
      <c r="BS908" s="19" t="s">
        <v>10383</v>
      </c>
    </row>
    <row r="909" spans="1:71" s="19" customFormat="1" ht="13" x14ac:dyDescent="0.3">
      <c r="A909" s="19" t="s">
        <v>11798</v>
      </c>
      <c r="B909" s="19" t="s">
        <v>11407</v>
      </c>
      <c r="C909" s="19" t="s">
        <v>11522</v>
      </c>
      <c r="D909" s="21" t="s">
        <v>7891</v>
      </c>
      <c r="E909" s="19" t="s">
        <v>11523</v>
      </c>
      <c r="F909" s="19" t="s">
        <v>9474</v>
      </c>
      <c r="V909" s="19" t="s">
        <v>7891</v>
      </c>
      <c r="W909" s="19" t="s">
        <v>11524</v>
      </c>
      <c r="X909" s="19" t="s">
        <v>7891</v>
      </c>
      <c r="Y909" s="19" t="s">
        <v>7891</v>
      </c>
      <c r="Z909" s="19" t="s">
        <v>7891</v>
      </c>
      <c r="AA909" s="19" t="s">
        <v>7891</v>
      </c>
      <c r="AB909" s="19" t="s">
        <v>7891</v>
      </c>
      <c r="AC909" s="19" t="s">
        <v>11525</v>
      </c>
      <c r="AD909" s="19" t="s">
        <v>7891</v>
      </c>
      <c r="AE909" s="19" t="s">
        <v>7891</v>
      </c>
      <c r="AF909" s="19" t="s">
        <v>7891</v>
      </c>
      <c r="AG909" s="19" t="s">
        <v>7891</v>
      </c>
      <c r="AH909" s="19" t="s">
        <v>7891</v>
      </c>
      <c r="AI909" s="19" t="s">
        <v>7891</v>
      </c>
      <c r="AJ909" s="19" t="s">
        <v>7891</v>
      </c>
      <c r="AK909" s="19" t="s">
        <v>7891</v>
      </c>
      <c r="AL909" s="19" t="s">
        <v>7891</v>
      </c>
      <c r="AM909" s="19" t="s">
        <v>7891</v>
      </c>
      <c r="AN909" s="19" t="s">
        <v>7891</v>
      </c>
      <c r="AO909" s="19" t="s">
        <v>7891</v>
      </c>
      <c r="AP909" s="19" t="s">
        <v>7891</v>
      </c>
      <c r="AQ909" s="19" t="s">
        <v>9477</v>
      </c>
      <c r="AR909" s="19" t="s">
        <v>7891</v>
      </c>
      <c r="AS909" s="19" t="s">
        <v>7891</v>
      </c>
      <c r="AT909" s="19" t="s">
        <v>7891</v>
      </c>
      <c r="AU909" s="19" t="s">
        <v>11526</v>
      </c>
      <c r="AV909" s="19">
        <v>2021</v>
      </c>
      <c r="AW909" s="19">
        <v>9</v>
      </c>
      <c r="AX909" s="19" t="s">
        <v>7891</v>
      </c>
      <c r="AY909" s="19" t="s">
        <v>7891</v>
      </c>
      <c r="AZ909" s="19" t="s">
        <v>7891</v>
      </c>
      <c r="BA909" s="19" t="s">
        <v>7891</v>
      </c>
      <c r="BB909" s="19" t="s">
        <v>7891</v>
      </c>
      <c r="BC909" s="19" t="s">
        <v>7891</v>
      </c>
      <c r="BD909" s="19" t="s">
        <v>7891</v>
      </c>
      <c r="BE909" s="19">
        <v>598455</v>
      </c>
      <c r="BF909" s="19" t="s">
        <v>11527</v>
      </c>
      <c r="BG909" s="19" t="s">
        <v>7891</v>
      </c>
      <c r="BH909" s="19" t="s">
        <v>7891</v>
      </c>
      <c r="BI909" s="19" t="s">
        <v>7891</v>
      </c>
      <c r="BJ909" s="19" t="s">
        <v>7891</v>
      </c>
      <c r="BK909" s="19" t="s">
        <v>7891</v>
      </c>
      <c r="BL909" s="19" t="s">
        <v>7891</v>
      </c>
      <c r="BM909" s="19" t="s">
        <v>7891</v>
      </c>
      <c r="BN909" s="19">
        <v>33614579</v>
      </c>
      <c r="BO909" s="19" t="s">
        <v>7891</v>
      </c>
      <c r="BP909" s="19" t="s">
        <v>7891</v>
      </c>
      <c r="BQ909" s="19" t="s">
        <v>7891</v>
      </c>
      <c r="BR909" s="19" t="s">
        <v>7891</v>
      </c>
      <c r="BS909" s="19" t="s">
        <v>11528</v>
      </c>
    </row>
    <row r="910" spans="1:71" s="19" customFormat="1" ht="13" x14ac:dyDescent="0.3">
      <c r="A910" s="19" t="s">
        <v>11798</v>
      </c>
      <c r="B910" s="19" t="s">
        <v>4086</v>
      </c>
      <c r="C910" s="19" t="s">
        <v>2501</v>
      </c>
      <c r="D910" s="21">
        <v>2021</v>
      </c>
      <c r="E910" s="19" t="s">
        <v>2500</v>
      </c>
      <c r="F910" s="19" t="s">
        <v>2502</v>
      </c>
      <c r="G910" s="19" t="s">
        <v>2506</v>
      </c>
      <c r="H910" s="19" t="str">
        <f>"03064530"</f>
        <v>03064530</v>
      </c>
      <c r="J910" s="19" t="str">
        <f>"20210301"</f>
        <v>20210301</v>
      </c>
      <c r="K910" s="19">
        <v>125</v>
      </c>
      <c r="O910" s="19" t="s">
        <v>2503</v>
      </c>
      <c r="P910" s="19" t="s">
        <v>2504</v>
      </c>
      <c r="Q910" s="19" t="s">
        <v>2124</v>
      </c>
      <c r="R910" s="19" t="s">
        <v>1495</v>
      </c>
      <c r="S910" s="19" t="s">
        <v>2505</v>
      </c>
      <c r="U910" s="19" t="s">
        <v>2506</v>
      </c>
      <c r="V910" s="19" t="s">
        <v>2507</v>
      </c>
    </row>
    <row r="911" spans="1:71" s="19" customFormat="1" ht="13" x14ac:dyDescent="0.3">
      <c r="A911" s="19" t="s">
        <v>11798</v>
      </c>
      <c r="B911" s="19" t="s">
        <v>1827</v>
      </c>
      <c r="C911" s="19" t="s">
        <v>736</v>
      </c>
      <c r="D911" s="20">
        <v>2022</v>
      </c>
      <c r="E911" s="19" t="s">
        <v>735</v>
      </c>
      <c r="F911" s="19" t="s">
        <v>737</v>
      </c>
      <c r="G911" s="19" t="s">
        <v>742</v>
      </c>
      <c r="H911" s="19" t="str">
        <f>"23146133"</f>
        <v>23146133</v>
      </c>
      <c r="J911" s="19" t="str">
        <f>"4/13/2022"</f>
        <v>4/13/2022</v>
      </c>
      <c r="M911" s="19">
        <v>1</v>
      </c>
      <c r="N911" s="19">
        <v>9</v>
      </c>
      <c r="O911" s="19">
        <v>156288191</v>
      </c>
      <c r="P911" s="19" t="s">
        <v>738</v>
      </c>
      <c r="Q911" s="19" t="s">
        <v>739</v>
      </c>
      <c r="R911" s="19" t="s">
        <v>740</v>
      </c>
      <c r="S911" s="19" t="s">
        <v>741</v>
      </c>
      <c r="V911" s="19" t="s">
        <v>743</v>
      </c>
    </row>
    <row r="912" spans="1:71" s="19" customFormat="1" ht="13" x14ac:dyDescent="0.3">
      <c r="A912" s="19" t="s">
        <v>11798</v>
      </c>
      <c r="B912" s="19" t="s">
        <v>11404</v>
      </c>
      <c r="C912" s="19" t="s">
        <v>10734</v>
      </c>
      <c r="D912" s="21" t="s">
        <v>7891</v>
      </c>
      <c r="E912" s="19" t="s">
        <v>10735</v>
      </c>
      <c r="F912" s="19" t="s">
        <v>10736</v>
      </c>
      <c r="G912" s="19" t="s">
        <v>10737</v>
      </c>
      <c r="V912" s="19" t="s">
        <v>7891</v>
      </c>
      <c r="W912" s="19" t="s">
        <v>10737</v>
      </c>
      <c r="X912" s="19" t="s">
        <v>7891</v>
      </c>
      <c r="Y912" s="19" t="s">
        <v>7891</v>
      </c>
      <c r="Z912" s="19" t="s">
        <v>7891</v>
      </c>
      <c r="AA912" s="19" t="s">
        <v>7891</v>
      </c>
      <c r="AB912" s="19" t="s">
        <v>7891</v>
      </c>
      <c r="AC912" s="19" t="s">
        <v>7891</v>
      </c>
      <c r="AD912" s="19" t="s">
        <v>7891</v>
      </c>
      <c r="AE912" s="19" t="s">
        <v>7891</v>
      </c>
      <c r="AF912" s="19" t="s">
        <v>7891</v>
      </c>
      <c r="AG912" s="19" t="s">
        <v>7891</v>
      </c>
      <c r="AH912" s="19" t="s">
        <v>7891</v>
      </c>
      <c r="AI912" s="19" t="s">
        <v>7891</v>
      </c>
      <c r="AJ912" s="19" t="s">
        <v>7891</v>
      </c>
      <c r="AK912" s="19" t="s">
        <v>7891</v>
      </c>
      <c r="AL912" s="19" t="s">
        <v>7891</v>
      </c>
      <c r="AM912" s="19" t="s">
        <v>7891</v>
      </c>
      <c r="AN912" s="19" t="s">
        <v>7891</v>
      </c>
      <c r="AO912" s="19" t="s">
        <v>7891</v>
      </c>
      <c r="AP912" s="19" t="s">
        <v>10738</v>
      </c>
      <c r="AQ912" s="19" t="s">
        <v>10739</v>
      </c>
      <c r="AR912" s="19" t="s">
        <v>7891</v>
      </c>
      <c r="AS912" s="19" t="s">
        <v>7891</v>
      </c>
      <c r="AT912" s="19" t="s">
        <v>7891</v>
      </c>
      <c r="AU912" s="19" t="s">
        <v>7891</v>
      </c>
      <c r="AV912" s="19">
        <v>2021</v>
      </c>
      <c r="AW912" s="19">
        <v>75</v>
      </c>
      <c r="AX912" s="19">
        <v>3</v>
      </c>
      <c r="AY912" s="19" t="s">
        <v>7891</v>
      </c>
      <c r="AZ912" s="19" t="s">
        <v>7891</v>
      </c>
      <c r="BA912" s="19" t="s">
        <v>7891</v>
      </c>
      <c r="BB912" s="19" t="s">
        <v>7891</v>
      </c>
      <c r="BC912" s="19">
        <v>769</v>
      </c>
      <c r="BD912" s="19">
        <v>802</v>
      </c>
      <c r="BE912" s="19" t="s">
        <v>10740</v>
      </c>
      <c r="BF912" s="19" t="s">
        <v>10741</v>
      </c>
      <c r="BG912" s="19" t="s">
        <v>7891</v>
      </c>
      <c r="BH912" s="19" t="s">
        <v>7891</v>
      </c>
      <c r="BI912" s="19" t="s">
        <v>7891</v>
      </c>
      <c r="BJ912" s="19" t="s">
        <v>7891</v>
      </c>
      <c r="BK912" s="19" t="s">
        <v>7891</v>
      </c>
      <c r="BL912" s="19" t="s">
        <v>7891</v>
      </c>
      <c r="BM912" s="19" t="s">
        <v>7891</v>
      </c>
      <c r="BN912" s="19" t="s">
        <v>7891</v>
      </c>
      <c r="BO912" s="19" t="s">
        <v>7891</v>
      </c>
      <c r="BP912" s="19" t="s">
        <v>7891</v>
      </c>
      <c r="BQ912" s="19" t="s">
        <v>7891</v>
      </c>
      <c r="BR912" s="19" t="s">
        <v>7891</v>
      </c>
      <c r="BS912" s="19" t="s">
        <v>10742</v>
      </c>
    </row>
    <row r="913" spans="1:71" s="19" customFormat="1" ht="13" x14ac:dyDescent="0.3">
      <c r="A913" s="19" t="s">
        <v>11798</v>
      </c>
      <c r="B913" s="19" t="s">
        <v>3856</v>
      </c>
      <c r="C913" s="19" t="s">
        <v>3833</v>
      </c>
      <c r="D913" s="21">
        <v>2021</v>
      </c>
      <c r="E913" s="19" t="s">
        <v>3832</v>
      </c>
      <c r="F913" s="19" t="s">
        <v>3834</v>
      </c>
      <c r="G913" s="19" t="s">
        <v>3839</v>
      </c>
      <c r="H913" s="19" t="str">
        <f>"03535053"</f>
        <v>03535053</v>
      </c>
      <c r="J913" s="19" t="str">
        <f>"20210101"</f>
        <v>20210101</v>
      </c>
      <c r="K913" s="19">
        <v>33</v>
      </c>
      <c r="L913" s="19">
        <v>2</v>
      </c>
      <c r="M913" s="19">
        <v>147</v>
      </c>
      <c r="N913" s="19">
        <v>5</v>
      </c>
      <c r="O913" s="19" t="s">
        <v>3835</v>
      </c>
      <c r="P913" s="19" t="s">
        <v>3836</v>
      </c>
      <c r="Q913" s="19" t="s">
        <v>3837</v>
      </c>
      <c r="R913" s="19" t="s">
        <v>1495</v>
      </c>
      <c r="S913" s="19" t="s">
        <v>3838</v>
      </c>
      <c r="U913" s="19" t="s">
        <v>3839</v>
      </c>
      <c r="V913" s="19" t="s">
        <v>3840</v>
      </c>
    </row>
    <row r="914" spans="1:71" s="19" customFormat="1" ht="13" x14ac:dyDescent="0.3">
      <c r="A914" s="19" t="s">
        <v>11798</v>
      </c>
      <c r="B914" s="19" t="s">
        <v>11404</v>
      </c>
      <c r="C914" s="19" t="s">
        <v>11389</v>
      </c>
      <c r="D914" s="21" t="s">
        <v>7891</v>
      </c>
      <c r="E914" s="19" t="s">
        <v>11390</v>
      </c>
      <c r="F914" s="19" t="s">
        <v>11391</v>
      </c>
      <c r="V914" s="19" t="s">
        <v>7891</v>
      </c>
      <c r="W914" s="19" t="s">
        <v>11392</v>
      </c>
      <c r="X914" s="19" t="s">
        <v>7891</v>
      </c>
      <c r="Y914" s="19" t="s">
        <v>7891</v>
      </c>
      <c r="Z914" s="19" t="s">
        <v>7891</v>
      </c>
      <c r="AA914" s="19" t="s">
        <v>7891</v>
      </c>
      <c r="AB914" s="19" t="s">
        <v>7891</v>
      </c>
      <c r="AC914" s="19" t="s">
        <v>11393</v>
      </c>
      <c r="AD914" s="19" t="s">
        <v>7891</v>
      </c>
      <c r="AE914" s="19" t="s">
        <v>7891</v>
      </c>
      <c r="AF914" s="19" t="s">
        <v>7891</v>
      </c>
      <c r="AG914" s="19" t="s">
        <v>7891</v>
      </c>
      <c r="AH914" s="19" t="s">
        <v>7891</v>
      </c>
      <c r="AI914" s="19" t="s">
        <v>7891</v>
      </c>
      <c r="AJ914" s="19" t="s">
        <v>7891</v>
      </c>
      <c r="AK914" s="19" t="s">
        <v>7891</v>
      </c>
      <c r="AL914" s="19" t="s">
        <v>7891</v>
      </c>
      <c r="AM914" s="19" t="s">
        <v>7891</v>
      </c>
      <c r="AN914" s="19" t="s">
        <v>7891</v>
      </c>
      <c r="AO914" s="19" t="s">
        <v>7891</v>
      </c>
      <c r="AP914" s="19" t="s">
        <v>11394</v>
      </c>
      <c r="AQ914" s="19" t="s">
        <v>7891</v>
      </c>
      <c r="AR914" s="19" t="s">
        <v>7891</v>
      </c>
      <c r="AS914" s="19" t="s">
        <v>7891</v>
      </c>
      <c r="AT914" s="19" t="s">
        <v>7891</v>
      </c>
      <c r="AU914" s="19" t="s">
        <v>7891</v>
      </c>
      <c r="AV914" s="19">
        <v>2020</v>
      </c>
      <c r="AW914" s="19">
        <v>4</v>
      </c>
      <c r="AX914" s="19">
        <v>1</v>
      </c>
      <c r="AY914" s="19" t="s">
        <v>7891</v>
      </c>
      <c r="AZ914" s="19" t="s">
        <v>7891</v>
      </c>
      <c r="BA914" s="19" t="s">
        <v>7891</v>
      </c>
      <c r="BB914" s="19" t="s">
        <v>7891</v>
      </c>
      <c r="BC914" s="19">
        <v>199</v>
      </c>
      <c r="BD914" s="19">
        <v>203</v>
      </c>
      <c r="BE914" s="19" t="s">
        <v>7891</v>
      </c>
      <c r="BF914" s="19" t="s">
        <v>11395</v>
      </c>
      <c r="BG914" s="19" t="s">
        <v>7891</v>
      </c>
      <c r="BH914" s="19" t="s">
        <v>7891</v>
      </c>
      <c r="BI914" s="19" t="s">
        <v>7891</v>
      </c>
      <c r="BJ914" s="19" t="s">
        <v>7891</v>
      </c>
      <c r="BK914" s="19" t="s">
        <v>7891</v>
      </c>
      <c r="BL914" s="19" t="s">
        <v>7891</v>
      </c>
      <c r="BM914" s="19" t="s">
        <v>7891</v>
      </c>
      <c r="BN914" s="19">
        <v>33987498</v>
      </c>
      <c r="BO914" s="19" t="s">
        <v>7891</v>
      </c>
      <c r="BP914" s="19" t="s">
        <v>7891</v>
      </c>
      <c r="BQ914" s="19" t="s">
        <v>7891</v>
      </c>
      <c r="BR914" s="19" t="s">
        <v>7891</v>
      </c>
      <c r="BS914" s="19" t="s">
        <v>11396</v>
      </c>
    </row>
    <row r="915" spans="1:71" s="19" customFormat="1" ht="13" x14ac:dyDescent="0.3">
      <c r="A915" s="19" t="s">
        <v>11798</v>
      </c>
      <c r="B915" s="19" t="s">
        <v>6816</v>
      </c>
      <c r="C915" s="19" t="s">
        <v>6612</v>
      </c>
      <c r="D915" s="21">
        <v>2022</v>
      </c>
      <c r="E915" s="19" t="s">
        <v>6611</v>
      </c>
      <c r="F915" s="19" t="s">
        <v>6615</v>
      </c>
      <c r="H915" s="19" t="s">
        <v>6613</v>
      </c>
      <c r="I915" s="19" t="s">
        <v>6614</v>
      </c>
      <c r="L915" s="22">
        <v>44445</v>
      </c>
      <c r="O915" s="19" t="s">
        <v>6616</v>
      </c>
    </row>
    <row r="916" spans="1:71" s="19" customFormat="1" ht="13" x14ac:dyDescent="0.3">
      <c r="A916" s="19" t="s">
        <v>11798</v>
      </c>
      <c r="B916" s="19" t="s">
        <v>11404</v>
      </c>
      <c r="C916" s="19" t="s">
        <v>8937</v>
      </c>
      <c r="D916" s="21" t="s">
        <v>7891</v>
      </c>
      <c r="E916" s="19" t="s">
        <v>5284</v>
      </c>
      <c r="F916" s="19" t="s">
        <v>8255</v>
      </c>
      <c r="V916" s="19" t="s">
        <v>7891</v>
      </c>
      <c r="W916" s="19" t="s">
        <v>8938</v>
      </c>
      <c r="X916" s="19" t="s">
        <v>7891</v>
      </c>
      <c r="Y916" s="19" t="s">
        <v>7891</v>
      </c>
      <c r="Z916" s="19" t="s">
        <v>7891</v>
      </c>
      <c r="AA916" s="19" t="s">
        <v>7891</v>
      </c>
      <c r="AB916" s="19" t="s">
        <v>7891</v>
      </c>
      <c r="AC916" s="19" t="s">
        <v>7891</v>
      </c>
      <c r="AD916" s="19" t="s">
        <v>7891</v>
      </c>
      <c r="AE916" s="19" t="s">
        <v>7891</v>
      </c>
      <c r="AF916" s="19" t="s">
        <v>7891</v>
      </c>
      <c r="AG916" s="19" t="s">
        <v>7891</v>
      </c>
      <c r="AH916" s="19" t="s">
        <v>7891</v>
      </c>
      <c r="AI916" s="19" t="s">
        <v>7891</v>
      </c>
      <c r="AJ916" s="19" t="s">
        <v>7891</v>
      </c>
      <c r="AK916" s="19" t="s">
        <v>7891</v>
      </c>
      <c r="AL916" s="19" t="s">
        <v>7891</v>
      </c>
      <c r="AM916" s="19" t="s">
        <v>7891</v>
      </c>
      <c r="AN916" s="19" t="s">
        <v>7891</v>
      </c>
      <c r="AO916" s="19" t="s">
        <v>7891</v>
      </c>
      <c r="AP916" s="19" t="s">
        <v>8259</v>
      </c>
      <c r="AQ916" s="19" t="s">
        <v>7891</v>
      </c>
      <c r="AR916" s="19" t="s">
        <v>7891</v>
      </c>
      <c r="AS916" s="19" t="s">
        <v>7891</v>
      </c>
      <c r="AT916" s="19" t="s">
        <v>7891</v>
      </c>
      <c r="AU916" s="19" t="s">
        <v>8934</v>
      </c>
      <c r="AV916" s="19">
        <v>2021</v>
      </c>
      <c r="AW916" s="19">
        <v>12</v>
      </c>
      <c r="AX916" s="19" t="s">
        <v>7891</v>
      </c>
      <c r="AY916" s="19" t="s">
        <v>7891</v>
      </c>
      <c r="AZ916" s="19" t="s">
        <v>7891</v>
      </c>
      <c r="BA916" s="19" t="s">
        <v>7891</v>
      </c>
      <c r="BB916" s="19" t="s">
        <v>7891</v>
      </c>
      <c r="BC916" s="19" t="s">
        <v>7891</v>
      </c>
      <c r="BD916" s="19" t="s">
        <v>7891</v>
      </c>
      <c r="BE916" s="19">
        <v>707622</v>
      </c>
      <c r="BF916" s="19" t="s">
        <v>5289</v>
      </c>
      <c r="BG916" s="19" t="s">
        <v>7891</v>
      </c>
      <c r="BH916" s="19" t="s">
        <v>7891</v>
      </c>
      <c r="BI916" s="19" t="s">
        <v>7891</v>
      </c>
      <c r="BJ916" s="19" t="s">
        <v>7891</v>
      </c>
      <c r="BK916" s="19" t="s">
        <v>7891</v>
      </c>
      <c r="BL916" s="19" t="s">
        <v>7891</v>
      </c>
      <c r="BM916" s="19" t="s">
        <v>7891</v>
      </c>
      <c r="BN916" s="19">
        <v>34803753</v>
      </c>
      <c r="BO916" s="19" t="s">
        <v>7891</v>
      </c>
      <c r="BP916" s="19" t="s">
        <v>7891</v>
      </c>
      <c r="BQ916" s="19" t="s">
        <v>7891</v>
      </c>
      <c r="BR916" s="19" t="s">
        <v>7891</v>
      </c>
      <c r="BS916" s="19" t="s">
        <v>8939</v>
      </c>
    </row>
    <row r="917" spans="1:71" s="19" customFormat="1" ht="13" x14ac:dyDescent="0.3">
      <c r="A917" s="19" t="s">
        <v>11798</v>
      </c>
      <c r="B917" s="19" t="s">
        <v>6816</v>
      </c>
      <c r="C917" s="19" t="s">
        <v>5648</v>
      </c>
      <c r="D917" s="21">
        <v>2021</v>
      </c>
      <c r="E917" s="19" t="s">
        <v>5647</v>
      </c>
      <c r="F917" s="19" t="s">
        <v>5651</v>
      </c>
      <c r="H917" s="19" t="s">
        <v>5649</v>
      </c>
      <c r="I917" s="19" t="s">
        <v>5650</v>
      </c>
      <c r="L917" s="22">
        <v>44412</v>
      </c>
    </row>
    <row r="918" spans="1:71" s="19" customFormat="1" ht="13" x14ac:dyDescent="0.3">
      <c r="A918" s="19" t="s">
        <v>11798</v>
      </c>
      <c r="B918" s="19" t="s">
        <v>7505</v>
      </c>
      <c r="C918" s="19" t="s">
        <v>7441</v>
      </c>
      <c r="D918" s="21">
        <v>2021</v>
      </c>
      <c r="E918" s="19" t="s">
        <v>6881</v>
      </c>
      <c r="F918" s="19" t="s">
        <v>7442</v>
      </c>
      <c r="H918" s="19">
        <v>174</v>
      </c>
      <c r="K918" s="19">
        <v>413</v>
      </c>
      <c r="L918" s="19">
        <v>423</v>
      </c>
      <c r="N918" s="19">
        <v>2</v>
      </c>
      <c r="O918" s="19" t="s">
        <v>6886</v>
      </c>
      <c r="P918" s="19" t="s">
        <v>7443</v>
      </c>
      <c r="Q918" s="19" t="s">
        <v>467</v>
      </c>
      <c r="R918" s="19" t="s">
        <v>7218</v>
      </c>
      <c r="T918" s="19" t="s">
        <v>7219</v>
      </c>
      <c r="U918" s="19" t="s">
        <v>7444</v>
      </c>
    </row>
    <row r="919" spans="1:71" s="19" customFormat="1" ht="13" x14ac:dyDescent="0.3">
      <c r="A919" s="19" t="s">
        <v>11798</v>
      </c>
      <c r="B919" s="19" t="s">
        <v>6954</v>
      </c>
      <c r="C919" s="19" t="s">
        <v>6832</v>
      </c>
      <c r="D919" s="21">
        <v>2022</v>
      </c>
      <c r="E919" s="19" t="s">
        <v>6831</v>
      </c>
      <c r="F919" s="19" t="s">
        <v>4157</v>
      </c>
      <c r="H919" s="19" t="s">
        <v>6833</v>
      </c>
      <c r="I919" s="19" t="s">
        <v>6834</v>
      </c>
      <c r="L919" s="22">
        <v>44565</v>
      </c>
    </row>
    <row r="920" spans="1:71" s="19" customFormat="1" ht="13" x14ac:dyDescent="0.3">
      <c r="A920" s="19" t="s">
        <v>11798</v>
      </c>
      <c r="B920" s="19" t="s">
        <v>11407</v>
      </c>
      <c r="C920" s="19" t="s">
        <v>8677</v>
      </c>
      <c r="D920" s="21" t="s">
        <v>7891</v>
      </c>
      <c r="E920" s="19" t="s">
        <v>8678</v>
      </c>
      <c r="F920" s="19" t="s">
        <v>8679</v>
      </c>
      <c r="V920" s="19" t="s">
        <v>7891</v>
      </c>
      <c r="W920" s="19" t="s">
        <v>8680</v>
      </c>
      <c r="X920" s="19" t="s">
        <v>7891</v>
      </c>
      <c r="Y920" s="19" t="s">
        <v>7891</v>
      </c>
      <c r="Z920" s="19" t="s">
        <v>7891</v>
      </c>
      <c r="AA920" s="19" t="s">
        <v>7891</v>
      </c>
      <c r="AB920" s="19" t="s">
        <v>8681</v>
      </c>
      <c r="AC920" s="19" t="s">
        <v>8682</v>
      </c>
      <c r="AD920" s="19" t="s">
        <v>7891</v>
      </c>
      <c r="AE920" s="19" t="s">
        <v>7891</v>
      </c>
      <c r="AF920" s="19" t="s">
        <v>7891</v>
      </c>
      <c r="AG920" s="19" t="s">
        <v>7891</v>
      </c>
      <c r="AH920" s="19" t="s">
        <v>7891</v>
      </c>
      <c r="AI920" s="19" t="s">
        <v>7891</v>
      </c>
      <c r="AJ920" s="19" t="s">
        <v>7891</v>
      </c>
      <c r="AK920" s="19" t="s">
        <v>7891</v>
      </c>
      <c r="AL920" s="19" t="s">
        <v>7891</v>
      </c>
      <c r="AM920" s="19" t="s">
        <v>7891</v>
      </c>
      <c r="AN920" s="19" t="s">
        <v>7891</v>
      </c>
      <c r="AO920" s="19" t="s">
        <v>7891</v>
      </c>
      <c r="AP920" s="19" t="s">
        <v>8683</v>
      </c>
      <c r="AQ920" s="19" t="s">
        <v>8684</v>
      </c>
      <c r="AR920" s="19" t="s">
        <v>7891</v>
      </c>
      <c r="AS920" s="19" t="s">
        <v>7891</v>
      </c>
      <c r="AT920" s="19" t="s">
        <v>7891</v>
      </c>
      <c r="AU920" s="19" t="s">
        <v>8685</v>
      </c>
      <c r="AV920" s="19">
        <v>2022</v>
      </c>
      <c r="AW920" s="19">
        <v>38</v>
      </c>
      <c r="AX920" s="19">
        <v>1</v>
      </c>
      <c r="AY920" s="19" t="s">
        <v>7891</v>
      </c>
      <c r="AZ920" s="19" t="s">
        <v>7891</v>
      </c>
      <c r="BA920" s="19" t="s">
        <v>7891</v>
      </c>
      <c r="BB920" s="19" t="s">
        <v>7891</v>
      </c>
      <c r="BC920" s="19">
        <v>7</v>
      </c>
      <c r="BD920" s="19">
        <v>16</v>
      </c>
      <c r="BE920" s="19" t="s">
        <v>7891</v>
      </c>
      <c r="BF920" s="19" t="s">
        <v>8686</v>
      </c>
      <c r="BG920" s="19" t="s">
        <v>7891</v>
      </c>
      <c r="BH920" s="19" t="s">
        <v>7891</v>
      </c>
      <c r="BI920" s="19" t="s">
        <v>7891</v>
      </c>
      <c r="BJ920" s="19" t="s">
        <v>7891</v>
      </c>
      <c r="BK920" s="19" t="s">
        <v>7891</v>
      </c>
      <c r="BL920" s="19" t="s">
        <v>7891</v>
      </c>
      <c r="BM920" s="19" t="s">
        <v>7891</v>
      </c>
      <c r="BN920" s="19" t="s">
        <v>7891</v>
      </c>
      <c r="BO920" s="19" t="s">
        <v>7891</v>
      </c>
      <c r="BP920" s="19" t="s">
        <v>7891</v>
      </c>
      <c r="BQ920" s="19" t="s">
        <v>7891</v>
      </c>
      <c r="BR920" s="19" t="s">
        <v>7891</v>
      </c>
      <c r="BS920" s="19" t="s">
        <v>8687</v>
      </c>
    </row>
    <row r="921" spans="1:71" s="19" customFormat="1" ht="13" x14ac:dyDescent="0.3">
      <c r="A921" s="19" t="s">
        <v>11798</v>
      </c>
      <c r="B921" s="19" t="s">
        <v>4015</v>
      </c>
      <c r="C921" s="19" t="s">
        <v>2532</v>
      </c>
      <c r="D921" s="21">
        <v>2020</v>
      </c>
      <c r="E921" s="19" t="s">
        <v>2531</v>
      </c>
      <c r="F921" s="19" t="s">
        <v>2533</v>
      </c>
      <c r="G921" s="19" t="s">
        <v>2537</v>
      </c>
      <c r="H921" s="19" t="str">
        <f>"22150366"</f>
        <v>22150366</v>
      </c>
      <c r="J921" s="19" t="str">
        <f>"20201201"</f>
        <v>20201201</v>
      </c>
      <c r="K921" s="19">
        <v>7</v>
      </c>
      <c r="L921" s="19">
        <v>12</v>
      </c>
      <c r="M921" s="19">
        <v>1014</v>
      </c>
      <c r="N921" s="19">
        <v>2</v>
      </c>
      <c r="O921" s="19" t="s">
        <v>2534</v>
      </c>
      <c r="P921" s="19" t="s">
        <v>2535</v>
      </c>
      <c r="Q921" s="19" t="s">
        <v>2124</v>
      </c>
      <c r="R921" s="19" t="s">
        <v>1495</v>
      </c>
      <c r="S921" s="19" t="s">
        <v>2536</v>
      </c>
      <c r="U921" s="19" t="s">
        <v>2537</v>
      </c>
      <c r="V921" s="19" t="s">
        <v>2538</v>
      </c>
    </row>
    <row r="922" spans="1:71" s="19" customFormat="1" ht="13" x14ac:dyDescent="0.3">
      <c r="A922" s="19" t="s">
        <v>11798</v>
      </c>
      <c r="B922" s="19" t="s">
        <v>6816</v>
      </c>
      <c r="C922" s="19" t="s">
        <v>5137</v>
      </c>
      <c r="D922" s="21">
        <v>2021</v>
      </c>
      <c r="E922" s="19" t="s">
        <v>5136</v>
      </c>
      <c r="F922" s="19" t="s">
        <v>4762</v>
      </c>
      <c r="G922" s="19" t="s">
        <v>11859</v>
      </c>
      <c r="H922" s="19" t="s">
        <v>5138</v>
      </c>
      <c r="I922" s="19" t="s">
        <v>5139</v>
      </c>
      <c r="L922" s="22">
        <v>44557</v>
      </c>
      <c r="M922" s="19" t="s">
        <v>5140</v>
      </c>
      <c r="O922" s="19" t="s">
        <v>5141</v>
      </c>
    </row>
    <row r="923" spans="1:71" s="19" customFormat="1" ht="13" x14ac:dyDescent="0.3">
      <c r="A923" s="19" t="s">
        <v>11798</v>
      </c>
      <c r="B923" s="19" t="s">
        <v>4095</v>
      </c>
      <c r="C923" s="19" t="s">
        <v>2998</v>
      </c>
      <c r="D923" s="21">
        <v>2021</v>
      </c>
      <c r="E923" s="19" t="s">
        <v>2997</v>
      </c>
      <c r="F923" s="19" t="s">
        <v>2999</v>
      </c>
      <c r="G923" s="19" t="s">
        <v>3003</v>
      </c>
      <c r="H923" s="19" t="str">
        <f>"10999809"</f>
        <v>10999809</v>
      </c>
      <c r="J923" s="19" t="str">
        <f>"20211001"</f>
        <v>20211001</v>
      </c>
      <c r="K923" s="19">
        <v>27</v>
      </c>
      <c r="L923" s="19">
        <v>4</v>
      </c>
      <c r="M923" s="19">
        <v>579</v>
      </c>
      <c r="N923" s="19">
        <v>14</v>
      </c>
      <c r="O923" s="19" t="s">
        <v>3000</v>
      </c>
      <c r="P923" s="19" t="s">
        <v>3001</v>
      </c>
      <c r="Q923" s="19" t="s">
        <v>2044</v>
      </c>
      <c r="R923" s="19" t="s">
        <v>1495</v>
      </c>
      <c r="S923" s="19" t="s">
        <v>3002</v>
      </c>
      <c r="U923" s="19" t="s">
        <v>3003</v>
      </c>
      <c r="V923" s="19" t="s">
        <v>3004</v>
      </c>
    </row>
    <row r="924" spans="1:71" s="19" customFormat="1" ht="13" x14ac:dyDescent="0.3">
      <c r="A924" s="19" t="s">
        <v>11798</v>
      </c>
      <c r="B924" s="19" t="s">
        <v>11408</v>
      </c>
      <c r="C924" s="19" t="s">
        <v>11686</v>
      </c>
      <c r="D924" s="21" t="s">
        <v>7891</v>
      </c>
      <c r="E924" s="19" t="s">
        <v>7540</v>
      </c>
      <c r="F924" s="19" t="s">
        <v>11687</v>
      </c>
      <c r="G924" s="26" t="s">
        <v>11858</v>
      </c>
      <c r="V924" s="19" t="s">
        <v>7891</v>
      </c>
      <c r="W924" s="19" t="s">
        <v>11688</v>
      </c>
      <c r="X924" s="19" t="s">
        <v>7891</v>
      </c>
      <c r="Y924" s="19" t="s">
        <v>7891</v>
      </c>
      <c r="Z924" s="19" t="s">
        <v>7891</v>
      </c>
      <c r="AA924" s="19" t="s">
        <v>7891</v>
      </c>
      <c r="AB924" s="19" t="s">
        <v>7891</v>
      </c>
      <c r="AC924" s="19" t="s">
        <v>11689</v>
      </c>
      <c r="AD924" s="19" t="s">
        <v>7891</v>
      </c>
      <c r="AE924" s="19" t="s">
        <v>7891</v>
      </c>
      <c r="AF924" s="19" t="s">
        <v>7891</v>
      </c>
      <c r="AG924" s="19" t="s">
        <v>7891</v>
      </c>
      <c r="AH924" s="19" t="s">
        <v>7891</v>
      </c>
      <c r="AI924" s="19" t="s">
        <v>7891</v>
      </c>
      <c r="AJ924" s="19" t="s">
        <v>7891</v>
      </c>
      <c r="AK924" s="19" t="s">
        <v>7891</v>
      </c>
      <c r="AL924" s="19" t="s">
        <v>7891</v>
      </c>
      <c r="AM924" s="19" t="s">
        <v>7891</v>
      </c>
      <c r="AN924" s="19" t="s">
        <v>7891</v>
      </c>
      <c r="AO924" s="19" t="s">
        <v>7891</v>
      </c>
      <c r="AP924" s="19" t="s">
        <v>11690</v>
      </c>
      <c r="AQ924" s="19" t="s">
        <v>7891</v>
      </c>
      <c r="AR924" s="19" t="s">
        <v>7891</v>
      </c>
      <c r="AS924" s="19" t="s">
        <v>7891</v>
      </c>
      <c r="AT924" s="19" t="s">
        <v>7891</v>
      </c>
      <c r="AU924" s="19" t="s">
        <v>7891</v>
      </c>
      <c r="AV924" s="19" t="s">
        <v>7891</v>
      </c>
      <c r="AW924" s="19" t="s">
        <v>7891</v>
      </c>
      <c r="AX924" s="19" t="s">
        <v>7891</v>
      </c>
      <c r="AY924" s="19" t="s">
        <v>7891</v>
      </c>
      <c r="AZ924" s="19" t="s">
        <v>7891</v>
      </c>
      <c r="BA924" s="19" t="s">
        <v>7891</v>
      </c>
      <c r="BB924" s="19" t="s">
        <v>7891</v>
      </c>
      <c r="BC924" s="19" t="s">
        <v>7891</v>
      </c>
      <c r="BD924" s="19" t="s">
        <v>7891</v>
      </c>
      <c r="BE924" s="19" t="s">
        <v>7891</v>
      </c>
      <c r="BF924" s="19" t="s">
        <v>7542</v>
      </c>
      <c r="BG924" s="19" t="s">
        <v>7891</v>
      </c>
      <c r="BH924" s="19" t="s">
        <v>7975</v>
      </c>
      <c r="BI924" s="19" t="s">
        <v>7891</v>
      </c>
      <c r="BJ924" s="19" t="s">
        <v>7891</v>
      </c>
      <c r="BK924" s="19" t="s">
        <v>7891</v>
      </c>
      <c r="BL924" s="19" t="s">
        <v>7891</v>
      </c>
      <c r="BM924" s="19" t="s">
        <v>7891</v>
      </c>
      <c r="BN924" s="19" t="s">
        <v>7891</v>
      </c>
      <c r="BO924" s="19" t="s">
        <v>7891</v>
      </c>
      <c r="BP924" s="19" t="s">
        <v>7891</v>
      </c>
      <c r="BQ924" s="19" t="s">
        <v>7891</v>
      </c>
      <c r="BR924" s="19" t="s">
        <v>7891</v>
      </c>
      <c r="BS924" s="19" t="s">
        <v>11691</v>
      </c>
    </row>
    <row r="925" spans="1:71" s="19" customFormat="1" ht="13" x14ac:dyDescent="0.3">
      <c r="A925" s="19" t="s">
        <v>11798</v>
      </c>
      <c r="B925" s="19" t="s">
        <v>3856</v>
      </c>
      <c r="C925" s="19" t="s">
        <v>889</v>
      </c>
      <c r="D925" s="21">
        <v>2020</v>
      </c>
      <c r="E925" s="19" t="s">
        <v>888</v>
      </c>
      <c r="F925" s="19" t="s">
        <v>2614</v>
      </c>
      <c r="G925" s="19" t="s">
        <v>2630</v>
      </c>
      <c r="H925" s="19" t="str">
        <f>"19429681"</f>
        <v>19429681</v>
      </c>
      <c r="J925" s="19" t="str">
        <f>"20211101"</f>
        <v>20211101</v>
      </c>
      <c r="K925" s="19">
        <v>13</v>
      </c>
      <c r="L925" s="19">
        <v>8</v>
      </c>
      <c r="M925" s="19">
        <v>920</v>
      </c>
      <c r="N925" s="19">
        <v>9</v>
      </c>
      <c r="O925" s="19" t="s">
        <v>2628</v>
      </c>
      <c r="P925" s="19" t="s">
        <v>891</v>
      </c>
      <c r="Q925" s="19" t="s">
        <v>2044</v>
      </c>
      <c r="R925" s="19" t="s">
        <v>1495</v>
      </c>
      <c r="S925" s="19" t="s">
        <v>2629</v>
      </c>
      <c r="U925" s="19" t="s">
        <v>2630</v>
      </c>
      <c r="V925" s="19" t="s">
        <v>2631</v>
      </c>
    </row>
    <row r="926" spans="1:71" s="19" customFormat="1" ht="13" x14ac:dyDescent="0.3">
      <c r="A926" s="19" t="s">
        <v>11798</v>
      </c>
      <c r="B926" s="19" t="s">
        <v>11404</v>
      </c>
      <c r="C926" s="19" t="s">
        <v>8975</v>
      </c>
      <c r="D926" s="21" t="s">
        <v>7891</v>
      </c>
      <c r="E926" s="19" t="s">
        <v>8976</v>
      </c>
      <c r="F926" s="19" t="s">
        <v>7892</v>
      </c>
      <c r="G926" s="19" t="s">
        <v>11857</v>
      </c>
      <c r="V926" s="19" t="s">
        <v>7891</v>
      </c>
      <c r="W926" s="19" t="s">
        <v>8977</v>
      </c>
      <c r="X926" s="19" t="s">
        <v>7891</v>
      </c>
      <c r="Y926" s="19" t="s">
        <v>7891</v>
      </c>
      <c r="Z926" s="19" t="s">
        <v>7891</v>
      </c>
      <c r="AA926" s="19" t="s">
        <v>7891</v>
      </c>
      <c r="AB926" s="19" t="s">
        <v>7891</v>
      </c>
      <c r="AC926" s="19" t="s">
        <v>7891</v>
      </c>
      <c r="AD926" s="19" t="s">
        <v>7891</v>
      </c>
      <c r="AE926" s="19" t="s">
        <v>7891</v>
      </c>
      <c r="AF926" s="19" t="s">
        <v>7891</v>
      </c>
      <c r="AG926" s="19" t="s">
        <v>7891</v>
      </c>
      <c r="AH926" s="19" t="s">
        <v>7891</v>
      </c>
      <c r="AI926" s="19" t="s">
        <v>7891</v>
      </c>
      <c r="AJ926" s="19" t="s">
        <v>7891</v>
      </c>
      <c r="AK926" s="19" t="s">
        <v>7891</v>
      </c>
      <c r="AL926" s="19" t="s">
        <v>7891</v>
      </c>
      <c r="AM926" s="19" t="s">
        <v>7891</v>
      </c>
      <c r="AN926" s="19" t="s">
        <v>7891</v>
      </c>
      <c r="AO926" s="19" t="s">
        <v>7891</v>
      </c>
      <c r="AP926" s="19" t="s">
        <v>7891</v>
      </c>
      <c r="AQ926" s="19" t="s">
        <v>7894</v>
      </c>
      <c r="AR926" s="19" t="s">
        <v>7891</v>
      </c>
      <c r="AS926" s="19" t="s">
        <v>7891</v>
      </c>
      <c r="AT926" s="19" t="s">
        <v>7891</v>
      </c>
      <c r="AU926" s="19" t="s">
        <v>8907</v>
      </c>
      <c r="AV926" s="19">
        <v>2021</v>
      </c>
      <c r="AW926" s="19">
        <v>18</v>
      </c>
      <c r="AX926" s="19">
        <v>21</v>
      </c>
      <c r="AY926" s="19" t="s">
        <v>7891</v>
      </c>
      <c r="AZ926" s="19" t="s">
        <v>7891</v>
      </c>
      <c r="BA926" s="19" t="s">
        <v>7891</v>
      </c>
      <c r="BB926" s="19" t="s">
        <v>7891</v>
      </c>
      <c r="BC926" s="19" t="s">
        <v>7891</v>
      </c>
      <c r="BD926" s="19" t="s">
        <v>7891</v>
      </c>
      <c r="BE926" s="19">
        <v>11168</v>
      </c>
      <c r="BF926" s="19" t="s">
        <v>8978</v>
      </c>
      <c r="BG926" s="19" t="s">
        <v>7891</v>
      </c>
      <c r="BH926" s="19" t="s">
        <v>7891</v>
      </c>
      <c r="BI926" s="19" t="s">
        <v>7891</v>
      </c>
      <c r="BJ926" s="19" t="s">
        <v>7891</v>
      </c>
      <c r="BK926" s="19" t="s">
        <v>7891</v>
      </c>
      <c r="BL926" s="19" t="s">
        <v>7891</v>
      </c>
      <c r="BM926" s="19" t="s">
        <v>7891</v>
      </c>
      <c r="BN926" s="19">
        <v>34769687</v>
      </c>
      <c r="BO926" s="19" t="s">
        <v>7891</v>
      </c>
      <c r="BP926" s="19" t="s">
        <v>7891</v>
      </c>
      <c r="BQ926" s="19" t="s">
        <v>7891</v>
      </c>
      <c r="BR926" s="19" t="s">
        <v>7891</v>
      </c>
      <c r="BS926" s="19" t="s">
        <v>8979</v>
      </c>
    </row>
    <row r="927" spans="1:71" s="19" customFormat="1" ht="13" x14ac:dyDescent="0.3">
      <c r="A927" s="19" t="s">
        <v>11798</v>
      </c>
      <c r="B927" s="19" t="s">
        <v>11404</v>
      </c>
      <c r="C927" s="19" t="s">
        <v>8980</v>
      </c>
      <c r="D927" s="21" t="s">
        <v>7891</v>
      </c>
      <c r="E927" s="19" t="s">
        <v>8981</v>
      </c>
      <c r="F927" s="19" t="s">
        <v>8982</v>
      </c>
      <c r="G927" s="26" t="s">
        <v>11856</v>
      </c>
      <c r="V927" s="19" t="s">
        <v>7891</v>
      </c>
      <c r="W927" s="19" t="s">
        <v>8983</v>
      </c>
      <c r="X927" s="19" t="s">
        <v>7891</v>
      </c>
      <c r="Y927" s="19" t="s">
        <v>7891</v>
      </c>
      <c r="Z927" s="19" t="s">
        <v>7891</v>
      </c>
      <c r="AA927" s="19" t="s">
        <v>7891</v>
      </c>
      <c r="AB927" s="19" t="s">
        <v>8984</v>
      </c>
      <c r="AC927" s="19" t="s">
        <v>8985</v>
      </c>
      <c r="AD927" s="19" t="s">
        <v>7891</v>
      </c>
      <c r="AE927" s="19" t="s">
        <v>7891</v>
      </c>
      <c r="AF927" s="19" t="s">
        <v>7891</v>
      </c>
      <c r="AG927" s="19" t="s">
        <v>7891</v>
      </c>
      <c r="AH927" s="19" t="s">
        <v>7891</v>
      </c>
      <c r="AI927" s="19" t="s">
        <v>7891</v>
      </c>
      <c r="AJ927" s="19" t="s">
        <v>7891</v>
      </c>
      <c r="AK927" s="19" t="s">
        <v>7891</v>
      </c>
      <c r="AL927" s="19" t="s">
        <v>7891</v>
      </c>
      <c r="AM927" s="19" t="s">
        <v>7891</v>
      </c>
      <c r="AN927" s="19" t="s">
        <v>7891</v>
      </c>
      <c r="AO927" s="19" t="s">
        <v>7891</v>
      </c>
      <c r="AP927" s="19" t="s">
        <v>8986</v>
      </c>
      <c r="AQ927" s="19" t="s">
        <v>8987</v>
      </c>
      <c r="AR927" s="19" t="s">
        <v>7891</v>
      </c>
      <c r="AS927" s="19" t="s">
        <v>7891</v>
      </c>
      <c r="AT927" s="19" t="s">
        <v>7891</v>
      </c>
      <c r="AU927" s="19" t="s">
        <v>8946</v>
      </c>
      <c r="AV927" s="19">
        <v>2021</v>
      </c>
      <c r="AW927" s="19">
        <v>48</v>
      </c>
      <c r="AX927" s="19">
        <v>6</v>
      </c>
      <c r="AY927" s="19" t="s">
        <v>7891</v>
      </c>
      <c r="AZ927" s="19" t="s">
        <v>7891</v>
      </c>
      <c r="BA927" s="19" t="s">
        <v>7891</v>
      </c>
      <c r="BB927" s="19" t="s">
        <v>7891</v>
      </c>
      <c r="BC927" s="19">
        <v>245</v>
      </c>
      <c r="BD927" s="19">
        <v>249</v>
      </c>
      <c r="BE927" s="19" t="s">
        <v>7891</v>
      </c>
      <c r="BF927" s="19" t="s">
        <v>8988</v>
      </c>
      <c r="BG927" s="19" t="s">
        <v>7891</v>
      </c>
      <c r="BH927" s="19" t="s">
        <v>7891</v>
      </c>
      <c r="BI927" s="19" t="s">
        <v>7891</v>
      </c>
      <c r="BJ927" s="19" t="s">
        <v>7891</v>
      </c>
      <c r="BK927" s="19" t="s">
        <v>7891</v>
      </c>
      <c r="BL927" s="19" t="s">
        <v>7891</v>
      </c>
      <c r="BM927" s="19" t="s">
        <v>7891</v>
      </c>
      <c r="BN927" s="19" t="s">
        <v>7891</v>
      </c>
      <c r="BO927" s="19" t="s">
        <v>7891</v>
      </c>
      <c r="BP927" s="19" t="s">
        <v>7891</v>
      </c>
      <c r="BQ927" s="19" t="s">
        <v>7891</v>
      </c>
      <c r="BR927" s="19" t="s">
        <v>7891</v>
      </c>
      <c r="BS927" s="19" t="s">
        <v>8989</v>
      </c>
    </row>
    <row r="928" spans="1:71" s="19" customFormat="1" ht="13" x14ac:dyDescent="0.3">
      <c r="A928" s="19" t="s">
        <v>11798</v>
      </c>
      <c r="B928" s="19" t="s">
        <v>6816</v>
      </c>
      <c r="C928" s="19" t="s">
        <v>5353</v>
      </c>
      <c r="D928" s="21">
        <v>2021</v>
      </c>
      <c r="E928" s="19" t="s">
        <v>5352</v>
      </c>
      <c r="F928" s="19" t="s">
        <v>5356</v>
      </c>
      <c r="G928" s="26" t="s">
        <v>11855</v>
      </c>
      <c r="H928" s="19" t="s">
        <v>5354</v>
      </c>
      <c r="I928" s="19" t="s">
        <v>5355</v>
      </c>
      <c r="L928" s="22">
        <v>44454</v>
      </c>
      <c r="M928" s="19" t="s">
        <v>5357</v>
      </c>
      <c r="O928" s="19" t="s">
        <v>5358</v>
      </c>
    </row>
    <row r="929" spans="1:71" s="19" customFormat="1" ht="13" x14ac:dyDescent="0.3">
      <c r="A929" s="19" t="s">
        <v>11798</v>
      </c>
      <c r="B929" s="19" t="s">
        <v>6816</v>
      </c>
      <c r="C929" s="19" t="s">
        <v>5121</v>
      </c>
      <c r="D929" s="21">
        <v>2021</v>
      </c>
      <c r="E929" s="19" t="s">
        <v>5120</v>
      </c>
      <c r="F929" s="19" t="s">
        <v>5124</v>
      </c>
      <c r="G929" s="19" t="s">
        <v>11848</v>
      </c>
      <c r="H929" s="19" t="s">
        <v>5122</v>
      </c>
      <c r="I929" s="19" t="s">
        <v>5123</v>
      </c>
      <c r="L929" s="22">
        <v>44552</v>
      </c>
      <c r="O929" s="19" t="s">
        <v>5125</v>
      </c>
    </row>
    <row r="930" spans="1:71" s="19" customFormat="1" ht="13" x14ac:dyDescent="0.3">
      <c r="A930" s="19" t="s">
        <v>11798</v>
      </c>
      <c r="B930" s="19" t="s">
        <v>6816</v>
      </c>
      <c r="C930" s="19" t="s">
        <v>4966</v>
      </c>
      <c r="D930" s="21">
        <v>2021</v>
      </c>
      <c r="E930" s="19" t="s">
        <v>4965</v>
      </c>
      <c r="F930" s="19" t="s">
        <v>4969</v>
      </c>
      <c r="G930" s="19" t="s">
        <v>11841</v>
      </c>
      <c r="H930" s="19" t="s">
        <v>4967</v>
      </c>
      <c r="I930" s="19" t="s">
        <v>4968</v>
      </c>
      <c r="L930" s="22">
        <v>44586</v>
      </c>
      <c r="O930" s="19" t="s">
        <v>4970</v>
      </c>
    </row>
    <row r="931" spans="1:71" s="19" customFormat="1" ht="13" x14ac:dyDescent="0.3">
      <c r="A931" s="19" t="s">
        <v>11798</v>
      </c>
      <c r="B931" s="19" t="s">
        <v>6816</v>
      </c>
      <c r="C931" s="19" t="s">
        <v>4148</v>
      </c>
      <c r="D931" s="21">
        <v>2021</v>
      </c>
      <c r="E931" s="19" t="s">
        <v>4147</v>
      </c>
      <c r="F931" s="19" t="s">
        <v>4151</v>
      </c>
      <c r="H931" s="19" t="s">
        <v>4149</v>
      </c>
      <c r="I931" s="19" t="s">
        <v>4150</v>
      </c>
      <c r="L931" s="22">
        <v>44344</v>
      </c>
      <c r="O931" s="19" t="s">
        <v>4152</v>
      </c>
    </row>
    <row r="932" spans="1:71" s="19" customFormat="1" ht="13" x14ac:dyDescent="0.3">
      <c r="A932" s="19" t="s">
        <v>11798</v>
      </c>
      <c r="B932" s="19" t="s">
        <v>1827</v>
      </c>
      <c r="C932" s="19" t="s">
        <v>568</v>
      </c>
      <c r="D932" s="20" t="str">
        <f>"2022"</f>
        <v>2022</v>
      </c>
      <c r="E932" s="19" t="s">
        <v>567</v>
      </c>
      <c r="F932" s="19" t="s">
        <v>569</v>
      </c>
      <c r="G932" s="19" t="s">
        <v>573</v>
      </c>
      <c r="H932" s="19" t="str">
        <f>"15332691"</f>
        <v>15332691</v>
      </c>
      <c r="J932" s="19" t="str">
        <f>"2022"</f>
        <v>2022</v>
      </c>
      <c r="K932" s="19">
        <v>21</v>
      </c>
      <c r="L932" s="19">
        <v>2</v>
      </c>
      <c r="M932" s="19">
        <v>129</v>
      </c>
      <c r="N932" s="19">
        <v>22</v>
      </c>
      <c r="O932" s="19">
        <v>156709104</v>
      </c>
      <c r="P932" s="19" t="s">
        <v>570</v>
      </c>
      <c r="Q932" s="19" t="s">
        <v>457</v>
      </c>
      <c r="R932" s="19" t="s">
        <v>571</v>
      </c>
      <c r="S932" s="19" t="s">
        <v>572</v>
      </c>
      <c r="V932" s="19" t="s">
        <v>574</v>
      </c>
    </row>
    <row r="933" spans="1:71" s="19" customFormat="1" ht="13" x14ac:dyDescent="0.3">
      <c r="A933" s="19" t="s">
        <v>11798</v>
      </c>
      <c r="B933" s="19" t="s">
        <v>7738</v>
      </c>
      <c r="C933" s="19" t="s">
        <v>7574</v>
      </c>
      <c r="D933" s="21">
        <v>2021</v>
      </c>
      <c r="E933" s="19" t="s">
        <v>7575</v>
      </c>
      <c r="F933" s="19" t="s">
        <v>7576</v>
      </c>
      <c r="H933" s="19">
        <v>42</v>
      </c>
      <c r="I933" s="19">
        <v>6</v>
      </c>
      <c r="K933" s="19">
        <v>498</v>
      </c>
      <c r="L933" s="19">
        <v>503</v>
      </c>
      <c r="O933" s="19" t="s">
        <v>7577</v>
      </c>
      <c r="P933" s="19" t="s">
        <v>7578</v>
      </c>
      <c r="Q933" s="19" t="s">
        <v>467</v>
      </c>
      <c r="R933" s="19" t="s">
        <v>7218</v>
      </c>
      <c r="S933" s="19" t="s">
        <v>7226</v>
      </c>
      <c r="T933" s="19" t="s">
        <v>7219</v>
      </c>
      <c r="U933" s="19" t="s">
        <v>7579</v>
      </c>
    </row>
    <row r="934" spans="1:71" s="19" customFormat="1" ht="13" x14ac:dyDescent="0.3">
      <c r="A934" s="19" t="s">
        <v>11798</v>
      </c>
      <c r="B934" s="19" t="s">
        <v>3856</v>
      </c>
      <c r="C934" s="19" t="s">
        <v>3655</v>
      </c>
      <c r="D934" s="21">
        <v>2021</v>
      </c>
      <c r="E934" s="19" t="s">
        <v>3654</v>
      </c>
      <c r="F934" s="19" t="s">
        <v>2075</v>
      </c>
      <c r="G934" s="19" t="s">
        <v>3658</v>
      </c>
      <c r="I934" s="19" t="str">
        <f>"9780198834441"</f>
        <v>9780198834441</v>
      </c>
      <c r="J934" s="19" t="str">
        <f>"20210101"</f>
        <v>20210101</v>
      </c>
      <c r="M934" s="19">
        <v>9</v>
      </c>
      <c r="N934" s="19">
        <v>7</v>
      </c>
      <c r="O934" s="19" t="s">
        <v>3656</v>
      </c>
      <c r="Q934" s="19" t="s">
        <v>2077</v>
      </c>
      <c r="R934" s="19" t="s">
        <v>2078</v>
      </c>
      <c r="S934" s="19" t="s">
        <v>3657</v>
      </c>
      <c r="U934" s="19" t="s">
        <v>3658</v>
      </c>
      <c r="V934" s="19" t="s">
        <v>3659</v>
      </c>
    </row>
    <row r="935" spans="1:71" s="19" customFormat="1" ht="13" x14ac:dyDescent="0.3">
      <c r="A935" s="19" t="s">
        <v>11798</v>
      </c>
      <c r="B935" s="19" t="s">
        <v>11404</v>
      </c>
      <c r="C935" s="19" t="s">
        <v>11225</v>
      </c>
      <c r="D935" s="21" t="s">
        <v>7891</v>
      </c>
      <c r="E935" s="19" t="s">
        <v>11226</v>
      </c>
      <c r="F935" s="19" t="s">
        <v>11227</v>
      </c>
      <c r="G935" s="26" t="s">
        <v>11840</v>
      </c>
      <c r="V935" s="19" t="s">
        <v>7891</v>
      </c>
      <c r="W935" s="19" t="s">
        <v>11228</v>
      </c>
      <c r="X935" s="19" t="s">
        <v>7891</v>
      </c>
      <c r="Y935" s="19" t="s">
        <v>7891</v>
      </c>
      <c r="Z935" s="19" t="s">
        <v>7891</v>
      </c>
      <c r="AA935" s="19" t="s">
        <v>7891</v>
      </c>
      <c r="AB935" s="19" t="s">
        <v>11229</v>
      </c>
      <c r="AC935" s="19" t="s">
        <v>11230</v>
      </c>
      <c r="AD935" s="19" t="s">
        <v>7891</v>
      </c>
      <c r="AE935" s="19" t="s">
        <v>7891</v>
      </c>
      <c r="AF935" s="19" t="s">
        <v>7891</v>
      </c>
      <c r="AG935" s="19" t="s">
        <v>7891</v>
      </c>
      <c r="AH935" s="19" t="s">
        <v>7891</v>
      </c>
      <c r="AI935" s="19" t="s">
        <v>7891</v>
      </c>
      <c r="AJ935" s="19" t="s">
        <v>7891</v>
      </c>
      <c r="AK935" s="19" t="s">
        <v>7891</v>
      </c>
      <c r="AL935" s="19" t="s">
        <v>7891</v>
      </c>
      <c r="AM935" s="19" t="s">
        <v>7891</v>
      </c>
      <c r="AN935" s="19" t="s">
        <v>7891</v>
      </c>
      <c r="AO935" s="19" t="s">
        <v>7891</v>
      </c>
      <c r="AP935" s="19" t="s">
        <v>11231</v>
      </c>
      <c r="AQ935" s="19" t="s">
        <v>7891</v>
      </c>
      <c r="AR935" s="19" t="s">
        <v>7891</v>
      </c>
      <c r="AS935" s="19" t="s">
        <v>7891</v>
      </c>
      <c r="AT935" s="19" t="s">
        <v>7891</v>
      </c>
      <c r="AU935" s="19" t="s">
        <v>9244</v>
      </c>
      <c r="AV935" s="19">
        <v>2020</v>
      </c>
      <c r="AW935" s="19">
        <v>9</v>
      </c>
      <c r="AX935" s="19">
        <v>9</v>
      </c>
      <c r="AY935" s="19" t="s">
        <v>7891</v>
      </c>
      <c r="AZ935" s="19" t="s">
        <v>7891</v>
      </c>
      <c r="BA935" s="19" t="s">
        <v>7891</v>
      </c>
      <c r="BB935" s="19" t="s">
        <v>7891</v>
      </c>
      <c r="BC935" s="19" t="s">
        <v>7891</v>
      </c>
      <c r="BD935" s="19" t="s">
        <v>7891</v>
      </c>
      <c r="BE935" s="19" t="s">
        <v>11232</v>
      </c>
      <c r="BF935" s="19" t="s">
        <v>11233</v>
      </c>
      <c r="BG935" s="19" t="s">
        <v>7891</v>
      </c>
      <c r="BH935" s="19" t="s">
        <v>7891</v>
      </c>
      <c r="BI935" s="19" t="s">
        <v>7891</v>
      </c>
      <c r="BJ935" s="19" t="s">
        <v>7891</v>
      </c>
      <c r="BK935" s="19" t="s">
        <v>7891</v>
      </c>
      <c r="BL935" s="19" t="s">
        <v>7891</v>
      </c>
      <c r="BM935" s="19" t="s">
        <v>7891</v>
      </c>
      <c r="BN935" s="19">
        <v>32897238</v>
      </c>
      <c r="BO935" s="19" t="s">
        <v>7891</v>
      </c>
      <c r="BP935" s="19" t="s">
        <v>7891</v>
      </c>
      <c r="BQ935" s="19" t="s">
        <v>7891</v>
      </c>
      <c r="BR935" s="19" t="s">
        <v>7891</v>
      </c>
      <c r="BS935" s="19" t="s">
        <v>11234</v>
      </c>
    </row>
    <row r="936" spans="1:71" s="19" customFormat="1" ht="13" x14ac:dyDescent="0.3">
      <c r="A936" s="19" t="s">
        <v>11798</v>
      </c>
      <c r="B936" s="19" t="s">
        <v>3856</v>
      </c>
      <c r="C936" s="19" t="s">
        <v>3748</v>
      </c>
      <c r="D936" s="21">
        <v>2021</v>
      </c>
      <c r="E936" s="19" t="s">
        <v>3747</v>
      </c>
      <c r="F936" s="19" t="s">
        <v>3749</v>
      </c>
      <c r="G936" s="19" t="s">
        <v>3753</v>
      </c>
      <c r="H936" s="19" t="str">
        <f>"07067437"</f>
        <v>07067437</v>
      </c>
      <c r="J936" s="19" t="str">
        <f>"20210201"</f>
        <v>20210201</v>
      </c>
      <c r="K936" s="19">
        <v>66</v>
      </c>
      <c r="L936" s="19">
        <v>2</v>
      </c>
      <c r="M936" s="19">
        <v>170</v>
      </c>
      <c r="N936" s="19">
        <v>9</v>
      </c>
      <c r="O936" s="19" t="s">
        <v>3750</v>
      </c>
      <c r="P936" s="19" t="s">
        <v>3751</v>
      </c>
      <c r="Q936" s="19" t="s">
        <v>2129</v>
      </c>
      <c r="R936" s="19" t="s">
        <v>1495</v>
      </c>
      <c r="S936" s="19" t="s">
        <v>3752</v>
      </c>
      <c r="U936" s="19" t="s">
        <v>3753</v>
      </c>
      <c r="V936" s="19" t="s">
        <v>3754</v>
      </c>
    </row>
    <row r="937" spans="1:71" s="19" customFormat="1" ht="13" x14ac:dyDescent="0.3">
      <c r="A937" s="19" t="s">
        <v>11798</v>
      </c>
      <c r="B937" s="19" t="s">
        <v>1827</v>
      </c>
      <c r="C937" s="19" t="s">
        <v>1455</v>
      </c>
      <c r="D937" s="20" t="str">
        <f>"2021"</f>
        <v>2021</v>
      </c>
      <c r="E937" s="19" t="s">
        <v>1454</v>
      </c>
      <c r="F937" s="19" t="s">
        <v>1456</v>
      </c>
      <c r="G937" s="19" t="s">
        <v>1458</v>
      </c>
      <c r="H937" s="19" t="str">
        <f>"13591045"</f>
        <v>13591045</v>
      </c>
      <c r="J937" s="19" t="str">
        <f>"Apr2021"</f>
        <v>Apr2021</v>
      </c>
      <c r="K937" s="19">
        <v>26</v>
      </c>
      <c r="L937" s="19">
        <v>3</v>
      </c>
      <c r="M937" s="19">
        <v>342</v>
      </c>
      <c r="N937" s="19">
        <v>13</v>
      </c>
      <c r="O937" s="19">
        <v>149786929</v>
      </c>
      <c r="P937" s="19" t="s">
        <v>194</v>
      </c>
      <c r="Q937" s="19" t="s">
        <v>529</v>
      </c>
      <c r="R937" s="19" t="s">
        <v>442</v>
      </c>
      <c r="S937" s="19" t="s">
        <v>1457</v>
      </c>
      <c r="V937" s="19" t="s">
        <v>1459</v>
      </c>
    </row>
    <row r="938" spans="1:71" s="19" customFormat="1" ht="13" x14ac:dyDescent="0.3">
      <c r="A938" s="19" t="s">
        <v>11798</v>
      </c>
      <c r="B938" s="19" t="s">
        <v>6816</v>
      </c>
      <c r="C938" s="19" t="s">
        <v>5967</v>
      </c>
      <c r="D938" s="21">
        <v>2021</v>
      </c>
      <c r="E938" s="19" t="s">
        <v>5966</v>
      </c>
      <c r="F938" s="19" t="s">
        <v>4982</v>
      </c>
      <c r="G938" s="26" t="s">
        <v>11839</v>
      </c>
      <c r="H938" s="19" t="s">
        <v>5968</v>
      </c>
      <c r="I938" s="19" t="s">
        <v>5969</v>
      </c>
      <c r="L938" s="22">
        <v>44238</v>
      </c>
      <c r="O938" s="19" t="s">
        <v>5970</v>
      </c>
    </row>
    <row r="939" spans="1:71" s="19" customFormat="1" ht="13" x14ac:dyDescent="0.3">
      <c r="A939" s="19" t="s">
        <v>11798</v>
      </c>
      <c r="B939" s="19" t="s">
        <v>4095</v>
      </c>
      <c r="C939" s="19" t="s">
        <v>3898</v>
      </c>
      <c r="D939" s="21">
        <v>2021</v>
      </c>
      <c r="E939" s="19" t="s">
        <v>3897</v>
      </c>
      <c r="F939" s="19" t="s">
        <v>3899</v>
      </c>
      <c r="G939" s="19" t="s">
        <v>3903</v>
      </c>
      <c r="H939" s="19" t="str">
        <f>"23290382"</f>
        <v>23290382</v>
      </c>
      <c r="J939" s="19" t="str">
        <f>"20210916"</f>
        <v>20210916</v>
      </c>
      <c r="O939" s="19" t="s">
        <v>3900</v>
      </c>
      <c r="P939" s="19" t="s">
        <v>3901</v>
      </c>
      <c r="Q939" s="19" t="s">
        <v>2044</v>
      </c>
      <c r="R939" s="19" t="s">
        <v>1495</v>
      </c>
      <c r="S939" s="19" t="s">
        <v>3902</v>
      </c>
      <c r="U939" s="19" t="s">
        <v>3903</v>
      </c>
      <c r="V939" s="19" t="s">
        <v>3904</v>
      </c>
    </row>
    <row r="940" spans="1:71" s="19" customFormat="1" ht="13" x14ac:dyDescent="0.3">
      <c r="A940" s="19" t="s">
        <v>11798</v>
      </c>
      <c r="B940" s="19" t="s">
        <v>11404</v>
      </c>
      <c r="C940" s="19" t="s">
        <v>9806</v>
      </c>
      <c r="D940" s="21" t="s">
        <v>7891</v>
      </c>
      <c r="E940" s="19" t="s">
        <v>9807</v>
      </c>
      <c r="F940" s="19" t="s">
        <v>9808</v>
      </c>
      <c r="G940" s="26" t="s">
        <v>11838</v>
      </c>
      <c r="V940" s="19" t="s">
        <v>7891</v>
      </c>
      <c r="W940" s="19" t="s">
        <v>9809</v>
      </c>
      <c r="X940" s="19" t="s">
        <v>7891</v>
      </c>
      <c r="Y940" s="19" t="s">
        <v>7891</v>
      </c>
      <c r="Z940" s="19" t="s">
        <v>7891</v>
      </c>
      <c r="AA940" s="19" t="s">
        <v>7891</v>
      </c>
      <c r="AB940" s="19" t="s">
        <v>9810</v>
      </c>
      <c r="AC940" s="19" t="s">
        <v>9811</v>
      </c>
      <c r="AD940" s="19" t="s">
        <v>7891</v>
      </c>
      <c r="AE940" s="19" t="s">
        <v>7891</v>
      </c>
      <c r="AF940" s="19" t="s">
        <v>7891</v>
      </c>
      <c r="AG940" s="19" t="s">
        <v>7891</v>
      </c>
      <c r="AH940" s="19" t="s">
        <v>7891</v>
      </c>
      <c r="AI940" s="19" t="s">
        <v>7891</v>
      </c>
      <c r="AJ940" s="19" t="s">
        <v>7891</v>
      </c>
      <c r="AK940" s="19" t="s">
        <v>7891</v>
      </c>
      <c r="AL940" s="19" t="s">
        <v>7891</v>
      </c>
      <c r="AM940" s="19" t="s">
        <v>7891</v>
      </c>
      <c r="AN940" s="19" t="s">
        <v>7891</v>
      </c>
      <c r="AO940" s="19" t="s">
        <v>7891</v>
      </c>
      <c r="AP940" s="19" t="s">
        <v>9812</v>
      </c>
      <c r="AQ940" s="19" t="s">
        <v>9813</v>
      </c>
      <c r="AR940" s="19" t="s">
        <v>7891</v>
      </c>
      <c r="AS940" s="19" t="s">
        <v>7891</v>
      </c>
      <c r="AT940" s="19" t="s">
        <v>7891</v>
      </c>
      <c r="AU940" s="19" t="s">
        <v>7967</v>
      </c>
      <c r="AV940" s="19">
        <v>2021</v>
      </c>
      <c r="AW940" s="19">
        <v>18</v>
      </c>
      <c r="AX940" s="19">
        <v>5</v>
      </c>
      <c r="AY940" s="19" t="s">
        <v>7891</v>
      </c>
      <c r="AZ940" s="19" t="s">
        <v>7891</v>
      </c>
      <c r="BA940" s="19" t="s">
        <v>7891</v>
      </c>
      <c r="BB940" s="19" t="s">
        <v>7891</v>
      </c>
      <c r="BC940" s="19">
        <v>982</v>
      </c>
      <c r="BD940" s="19">
        <v>989</v>
      </c>
      <c r="BE940" s="19" t="s">
        <v>7891</v>
      </c>
      <c r="BF940" s="19" t="s">
        <v>9814</v>
      </c>
      <c r="BG940" s="19" t="s">
        <v>7891</v>
      </c>
      <c r="BH940" s="19" t="s">
        <v>9784</v>
      </c>
      <c r="BI940" s="19" t="s">
        <v>7891</v>
      </c>
      <c r="BJ940" s="19" t="s">
        <v>7891</v>
      </c>
      <c r="BK940" s="19" t="s">
        <v>7891</v>
      </c>
      <c r="BL940" s="19" t="s">
        <v>7891</v>
      </c>
      <c r="BM940" s="19" t="s">
        <v>7891</v>
      </c>
      <c r="BN940" s="19">
        <v>33771479</v>
      </c>
      <c r="BO940" s="19" t="s">
        <v>7891</v>
      </c>
      <c r="BP940" s="19" t="s">
        <v>7891</v>
      </c>
      <c r="BQ940" s="19" t="s">
        <v>7891</v>
      </c>
      <c r="BR940" s="19" t="s">
        <v>7891</v>
      </c>
      <c r="BS940" s="19" t="s">
        <v>9815</v>
      </c>
    </row>
    <row r="941" spans="1:71" s="19" customFormat="1" ht="13" x14ac:dyDescent="0.3">
      <c r="A941" s="19" t="s">
        <v>11798</v>
      </c>
      <c r="B941" s="19" t="s">
        <v>6816</v>
      </c>
      <c r="C941" s="19" t="s">
        <v>4300</v>
      </c>
      <c r="D941" s="21">
        <v>2021</v>
      </c>
      <c r="E941" s="19" t="s">
        <v>4299</v>
      </c>
      <c r="F941" s="19" t="s">
        <v>4303</v>
      </c>
      <c r="H941" s="19" t="s">
        <v>4301</v>
      </c>
      <c r="I941" s="19" t="s">
        <v>4302</v>
      </c>
      <c r="L941" s="22">
        <v>44408</v>
      </c>
      <c r="O941" s="19" t="s">
        <v>4304</v>
      </c>
    </row>
    <row r="942" spans="1:71" s="19" customFormat="1" ht="13" x14ac:dyDescent="0.3">
      <c r="A942" s="19" t="s">
        <v>11798</v>
      </c>
      <c r="B942" s="19" t="s">
        <v>11404</v>
      </c>
      <c r="C942" s="19" t="s">
        <v>11235</v>
      </c>
      <c r="D942" s="21" t="s">
        <v>7891</v>
      </c>
      <c r="E942" s="19" t="s">
        <v>11236</v>
      </c>
      <c r="F942" s="19" t="s">
        <v>11237</v>
      </c>
      <c r="V942" s="19" t="s">
        <v>7891</v>
      </c>
      <c r="W942" s="19" t="s">
        <v>11238</v>
      </c>
      <c r="X942" s="19" t="s">
        <v>7891</v>
      </c>
      <c r="Y942" s="19" t="s">
        <v>7891</v>
      </c>
      <c r="Z942" s="19" t="s">
        <v>7891</v>
      </c>
      <c r="AA942" s="19" t="s">
        <v>7891</v>
      </c>
      <c r="AB942" s="19" t="s">
        <v>7891</v>
      </c>
      <c r="AC942" s="19" t="s">
        <v>7891</v>
      </c>
      <c r="AD942" s="19" t="s">
        <v>7891</v>
      </c>
      <c r="AE942" s="19" t="s">
        <v>7891</v>
      </c>
      <c r="AF942" s="19" t="s">
        <v>7891</v>
      </c>
      <c r="AG942" s="19" t="s">
        <v>7891</v>
      </c>
      <c r="AH942" s="19" t="s">
        <v>7891</v>
      </c>
      <c r="AI942" s="19" t="s">
        <v>7891</v>
      </c>
      <c r="AJ942" s="19" t="s">
        <v>7891</v>
      </c>
      <c r="AK942" s="19" t="s">
        <v>7891</v>
      </c>
      <c r="AL942" s="19" t="s">
        <v>7891</v>
      </c>
      <c r="AM942" s="19" t="s">
        <v>7891</v>
      </c>
      <c r="AN942" s="19" t="s">
        <v>7891</v>
      </c>
      <c r="AO942" s="19" t="s">
        <v>7891</v>
      </c>
      <c r="AP942" s="19" t="s">
        <v>11239</v>
      </c>
      <c r="AQ942" s="19" t="s">
        <v>11240</v>
      </c>
      <c r="AR942" s="19" t="s">
        <v>7891</v>
      </c>
      <c r="AS942" s="19" t="s">
        <v>7891</v>
      </c>
      <c r="AT942" s="19" t="s">
        <v>7891</v>
      </c>
      <c r="AU942" s="19" t="s">
        <v>9244</v>
      </c>
      <c r="AV942" s="19">
        <v>2020</v>
      </c>
      <c r="AW942" s="19">
        <v>39</v>
      </c>
      <c r="AX942" s="19">
        <v>3</v>
      </c>
      <c r="AY942" s="19" t="s">
        <v>7891</v>
      </c>
      <c r="AZ942" s="19" t="s">
        <v>7891</v>
      </c>
      <c r="BA942" s="19" t="s">
        <v>7891</v>
      </c>
      <c r="BB942" s="19" t="s">
        <v>7891</v>
      </c>
      <c r="BC942" s="19">
        <v>521</v>
      </c>
      <c r="BD942" s="19">
        <v>531</v>
      </c>
      <c r="BE942" s="19" t="s">
        <v>7891</v>
      </c>
      <c r="BF942" s="19" t="s">
        <v>7891</v>
      </c>
      <c r="BG942" s="19" t="s">
        <v>7891</v>
      </c>
      <c r="BH942" s="19" t="s">
        <v>7891</v>
      </c>
      <c r="BI942" s="19" t="s">
        <v>7891</v>
      </c>
      <c r="BJ942" s="19" t="s">
        <v>7891</v>
      </c>
      <c r="BK942" s="19" t="s">
        <v>7891</v>
      </c>
      <c r="BL942" s="19" t="s">
        <v>7891</v>
      </c>
      <c r="BM942" s="19" t="s">
        <v>7891</v>
      </c>
      <c r="BN942" s="19" t="s">
        <v>7891</v>
      </c>
      <c r="BO942" s="19" t="s">
        <v>7891</v>
      </c>
      <c r="BP942" s="19" t="s">
        <v>7891</v>
      </c>
      <c r="BQ942" s="19" t="s">
        <v>7891</v>
      </c>
      <c r="BR942" s="19" t="s">
        <v>7891</v>
      </c>
      <c r="BS942" s="19" t="s">
        <v>11241</v>
      </c>
    </row>
    <row r="943" spans="1:71" s="19" customFormat="1" ht="13" x14ac:dyDescent="0.3">
      <c r="A943" s="19" t="s">
        <v>11798</v>
      </c>
      <c r="B943" s="19" t="s">
        <v>1827</v>
      </c>
      <c r="C943" s="19" t="s">
        <v>1519</v>
      </c>
      <c r="D943" s="20" t="str">
        <f>"2021"</f>
        <v>2021</v>
      </c>
      <c r="E943" s="19" t="s">
        <v>1518</v>
      </c>
      <c r="F943" s="19" t="s">
        <v>1520</v>
      </c>
      <c r="G943" s="19" t="s">
        <v>1523</v>
      </c>
      <c r="H943" s="19" t="str">
        <f>"19371888"</f>
        <v>19371888</v>
      </c>
      <c r="J943" s="19" t="str">
        <f>"Nov2021"</f>
        <v>Nov2021</v>
      </c>
      <c r="K943" s="19">
        <v>82</v>
      </c>
      <c r="L943" s="19">
        <v>6</v>
      </c>
      <c r="M943" s="19">
        <v>792</v>
      </c>
      <c r="N943" s="19">
        <v>9</v>
      </c>
      <c r="O943" s="19">
        <v>153909283</v>
      </c>
      <c r="P943" s="19" t="s">
        <v>103</v>
      </c>
      <c r="Q943" s="19" t="s">
        <v>1521</v>
      </c>
      <c r="R943" s="19" t="s">
        <v>442</v>
      </c>
      <c r="S943" s="19" t="s">
        <v>1522</v>
      </c>
      <c r="V943" s="19" t="s">
        <v>1524</v>
      </c>
    </row>
    <row r="944" spans="1:71" s="19" customFormat="1" ht="13" x14ac:dyDescent="0.3">
      <c r="A944" s="19" t="s">
        <v>11798</v>
      </c>
      <c r="B944" s="19" t="s">
        <v>1922</v>
      </c>
      <c r="C944" s="19" t="s">
        <v>1862</v>
      </c>
      <c r="D944" s="20" t="str">
        <f>"2021"</f>
        <v>2021</v>
      </c>
      <c r="E944" s="19" t="s">
        <v>1861</v>
      </c>
      <c r="F944" s="19" t="s">
        <v>1863</v>
      </c>
      <c r="G944" s="19" t="s">
        <v>1867</v>
      </c>
      <c r="H944" s="19" t="str">
        <f>"16472160"</f>
        <v>16472160</v>
      </c>
      <c r="J944" s="19" t="str">
        <f>"Dec2021"</f>
        <v>Dec2021</v>
      </c>
      <c r="L944" s="19">
        <v>26</v>
      </c>
      <c r="M944" s="19">
        <v>87</v>
      </c>
      <c r="N944" s="19">
        <v>16</v>
      </c>
      <c r="O944" s="19">
        <v>156309940</v>
      </c>
      <c r="P944" s="19" t="s">
        <v>1864</v>
      </c>
      <c r="Q944" s="19" t="s">
        <v>1865</v>
      </c>
      <c r="R944" s="19" t="s">
        <v>442</v>
      </c>
      <c r="S944" s="19" t="s">
        <v>1866</v>
      </c>
      <c r="V944" s="19" t="s">
        <v>1868</v>
      </c>
    </row>
    <row r="945" spans="1:71" s="19" customFormat="1" ht="13" x14ac:dyDescent="0.3">
      <c r="A945" s="19" t="s">
        <v>11798</v>
      </c>
      <c r="B945" s="19" t="s">
        <v>1922</v>
      </c>
      <c r="C945" s="19" t="s">
        <v>1887</v>
      </c>
      <c r="D945" s="20">
        <v>2022</v>
      </c>
      <c r="E945" s="19" t="s">
        <v>1886</v>
      </c>
      <c r="F945" s="19" t="s">
        <v>1888</v>
      </c>
      <c r="G945" s="19" t="s">
        <v>1892</v>
      </c>
      <c r="H945" s="19" t="str">
        <f>"00347167"</f>
        <v>00347167</v>
      </c>
      <c r="J945" s="19" t="str">
        <f>"2022 Supplement"</f>
        <v>2022 Supplement</v>
      </c>
      <c r="K945" s="19">
        <v>75</v>
      </c>
      <c r="M945" s="19">
        <v>1</v>
      </c>
      <c r="N945" s="19">
        <v>8</v>
      </c>
      <c r="O945" s="19">
        <v>155028679</v>
      </c>
      <c r="P945" s="19" t="s">
        <v>1889</v>
      </c>
      <c r="Q945" s="19" t="s">
        <v>1890</v>
      </c>
      <c r="R945" s="19" t="s">
        <v>442</v>
      </c>
      <c r="S945" s="19" t="s">
        <v>1891</v>
      </c>
      <c r="V945" s="19" t="s">
        <v>1893</v>
      </c>
    </row>
    <row r="946" spans="1:71" s="19" customFormat="1" ht="13" x14ac:dyDescent="0.3">
      <c r="A946" s="19" t="s">
        <v>11798</v>
      </c>
      <c r="B946" s="19" t="s">
        <v>1827</v>
      </c>
      <c r="C946" s="19" t="s">
        <v>598</v>
      </c>
      <c r="D946" s="20" t="str">
        <f>"2021"</f>
        <v>2021</v>
      </c>
      <c r="E946" s="19" t="s">
        <v>597</v>
      </c>
      <c r="F946" s="19" t="s">
        <v>592</v>
      </c>
      <c r="G946" s="19" t="s">
        <v>601</v>
      </c>
      <c r="H946" s="19" t="str">
        <f>"01650327"</f>
        <v>01650327</v>
      </c>
      <c r="J946" s="19" t="str">
        <f>"Nov2021"</f>
        <v>Nov2021</v>
      </c>
      <c r="K946" s="19">
        <v>294</v>
      </c>
      <c r="M946" s="19">
        <v>505</v>
      </c>
      <c r="N946" s="19">
        <v>8</v>
      </c>
      <c r="O946" s="19">
        <v>152080202</v>
      </c>
      <c r="P946" s="19" t="s">
        <v>599</v>
      </c>
      <c r="Q946" s="19" t="s">
        <v>449</v>
      </c>
      <c r="R946" s="19" t="s">
        <v>442</v>
      </c>
      <c r="S946" s="19" t="s">
        <v>600</v>
      </c>
      <c r="V946" s="19" t="s">
        <v>602</v>
      </c>
    </row>
    <row r="947" spans="1:71" s="19" customFormat="1" ht="13" x14ac:dyDescent="0.3">
      <c r="A947" s="19" t="s">
        <v>11798</v>
      </c>
      <c r="B947" s="19" t="s">
        <v>11408</v>
      </c>
      <c r="C947" s="19" t="s">
        <v>10219</v>
      </c>
      <c r="D947" s="21" t="s">
        <v>7891</v>
      </c>
      <c r="E947" s="19" t="s">
        <v>5570</v>
      </c>
      <c r="F947" s="19" t="s">
        <v>7892</v>
      </c>
      <c r="G947" s="19" t="s">
        <v>11834</v>
      </c>
      <c r="V947" s="19" t="s">
        <v>7891</v>
      </c>
      <c r="W947" s="19" t="s">
        <v>10220</v>
      </c>
      <c r="X947" s="19" t="s">
        <v>7891</v>
      </c>
      <c r="Y947" s="19" t="s">
        <v>7891</v>
      </c>
      <c r="Z947" s="19" t="s">
        <v>7891</v>
      </c>
      <c r="AA947" s="19" t="s">
        <v>7891</v>
      </c>
      <c r="AB947" s="19" t="s">
        <v>7891</v>
      </c>
      <c r="AC947" s="19" t="s">
        <v>10221</v>
      </c>
      <c r="AD947" s="19" t="s">
        <v>7891</v>
      </c>
      <c r="AE947" s="19" t="s">
        <v>7891</v>
      </c>
      <c r="AF947" s="19" t="s">
        <v>7891</v>
      </c>
      <c r="AG947" s="19" t="s">
        <v>7891</v>
      </c>
      <c r="AH947" s="19" t="s">
        <v>7891</v>
      </c>
      <c r="AI947" s="19" t="s">
        <v>7891</v>
      </c>
      <c r="AJ947" s="19" t="s">
        <v>7891</v>
      </c>
      <c r="AK947" s="19" t="s">
        <v>7891</v>
      </c>
      <c r="AL947" s="19" t="s">
        <v>7891</v>
      </c>
      <c r="AM947" s="19" t="s">
        <v>7891</v>
      </c>
      <c r="AN947" s="19" t="s">
        <v>7891</v>
      </c>
      <c r="AO947" s="19" t="s">
        <v>7891</v>
      </c>
      <c r="AP947" s="19" t="s">
        <v>7891</v>
      </c>
      <c r="AQ947" s="19" t="s">
        <v>7894</v>
      </c>
      <c r="AR947" s="19" t="s">
        <v>7891</v>
      </c>
      <c r="AS947" s="19" t="s">
        <v>7891</v>
      </c>
      <c r="AT947" s="19" t="s">
        <v>7891</v>
      </c>
      <c r="AU947" s="19" t="s">
        <v>8331</v>
      </c>
      <c r="AV947" s="19">
        <v>2021</v>
      </c>
      <c r="AW947" s="19">
        <v>18</v>
      </c>
      <c r="AX947" s="19">
        <v>5</v>
      </c>
      <c r="AY947" s="19" t="s">
        <v>7891</v>
      </c>
      <c r="AZ947" s="19" t="s">
        <v>7891</v>
      </c>
      <c r="BA947" s="19" t="s">
        <v>7891</v>
      </c>
      <c r="BB947" s="19" t="s">
        <v>7891</v>
      </c>
      <c r="BC947" s="19" t="s">
        <v>7891</v>
      </c>
      <c r="BD947" s="19" t="s">
        <v>7891</v>
      </c>
      <c r="BE947" s="19">
        <v>2597</v>
      </c>
      <c r="BF947" s="19" t="s">
        <v>5575</v>
      </c>
      <c r="BG947" s="19" t="s">
        <v>7891</v>
      </c>
      <c r="BH947" s="19" t="s">
        <v>7891</v>
      </c>
      <c r="BI947" s="19" t="s">
        <v>7891</v>
      </c>
      <c r="BJ947" s="19" t="s">
        <v>7891</v>
      </c>
      <c r="BK947" s="19" t="s">
        <v>7891</v>
      </c>
      <c r="BL947" s="19" t="s">
        <v>7891</v>
      </c>
      <c r="BM947" s="19" t="s">
        <v>7891</v>
      </c>
      <c r="BN947" s="19">
        <v>33807667</v>
      </c>
      <c r="BO947" s="19" t="s">
        <v>7891</v>
      </c>
      <c r="BP947" s="19" t="s">
        <v>7891</v>
      </c>
      <c r="BQ947" s="19" t="s">
        <v>7891</v>
      </c>
      <c r="BR947" s="19" t="s">
        <v>7891</v>
      </c>
      <c r="BS947" s="19" t="s">
        <v>10222</v>
      </c>
    </row>
    <row r="948" spans="1:71" s="19" customFormat="1" ht="13" x14ac:dyDescent="0.3">
      <c r="A948" s="19" t="s">
        <v>11798</v>
      </c>
      <c r="B948" s="19" t="s">
        <v>3856</v>
      </c>
      <c r="C948" s="19" t="s">
        <v>2287</v>
      </c>
      <c r="D948" s="21">
        <v>2021</v>
      </c>
      <c r="E948" s="19" t="s">
        <v>2286</v>
      </c>
      <c r="F948" s="19" t="s">
        <v>1425</v>
      </c>
      <c r="G948" s="19" t="s">
        <v>2290</v>
      </c>
      <c r="H948" s="19" t="str">
        <f>"10429670"</f>
        <v>10429670</v>
      </c>
      <c r="J948" s="19" t="str">
        <f>"20210803"</f>
        <v>20210803</v>
      </c>
      <c r="O948" s="19" t="s">
        <v>2288</v>
      </c>
      <c r="P948" s="19" t="s">
        <v>2289</v>
      </c>
      <c r="Q948" s="19" t="s">
        <v>2108</v>
      </c>
      <c r="R948" s="19" t="s">
        <v>2054</v>
      </c>
      <c r="S948" s="19" t="s">
        <v>2055</v>
      </c>
      <c r="U948" s="19" t="s">
        <v>2290</v>
      </c>
      <c r="V948" s="19" t="s">
        <v>2291</v>
      </c>
    </row>
    <row r="949" spans="1:71" s="19" customFormat="1" ht="13" x14ac:dyDescent="0.3">
      <c r="A949" s="19" t="s">
        <v>11798</v>
      </c>
      <c r="B949" s="19" t="s">
        <v>3856</v>
      </c>
      <c r="C949" s="19" t="s">
        <v>2658</v>
      </c>
      <c r="D949" s="21">
        <v>2021</v>
      </c>
      <c r="E949" s="19" t="s">
        <v>2657</v>
      </c>
      <c r="F949" s="19" t="s">
        <v>2659</v>
      </c>
      <c r="G949" s="19" t="s">
        <v>2663</v>
      </c>
      <c r="H949" s="19" t="str">
        <f>"10564993"</f>
        <v>10564993</v>
      </c>
      <c r="J949" s="19" t="str">
        <f>"20210401"</f>
        <v>20210401</v>
      </c>
      <c r="K949" s="19">
        <v>30</v>
      </c>
      <c r="L949" s="19">
        <v>2</v>
      </c>
      <c r="M949" s="19">
        <v>431</v>
      </c>
      <c r="N949" s="19">
        <v>14</v>
      </c>
      <c r="O949" s="19" t="s">
        <v>2660</v>
      </c>
      <c r="P949" s="19" t="s">
        <v>2661</v>
      </c>
      <c r="Q949" s="19" t="s">
        <v>2124</v>
      </c>
      <c r="R949" s="19" t="s">
        <v>1495</v>
      </c>
      <c r="S949" s="19" t="s">
        <v>2662</v>
      </c>
      <c r="U949" s="19" t="s">
        <v>2663</v>
      </c>
      <c r="V949" s="19" t="s">
        <v>2664</v>
      </c>
    </row>
    <row r="950" spans="1:71" s="19" customFormat="1" ht="13" x14ac:dyDescent="0.3">
      <c r="A950" s="19" t="s">
        <v>11798</v>
      </c>
      <c r="B950" s="19" t="s">
        <v>11410</v>
      </c>
      <c r="C950" s="19" t="s">
        <v>11697</v>
      </c>
      <c r="D950" s="21" t="s">
        <v>7891</v>
      </c>
      <c r="E950" s="19" t="s">
        <v>7762</v>
      </c>
      <c r="F950" s="19" t="s">
        <v>11698</v>
      </c>
      <c r="G950" s="19" t="s">
        <v>11835</v>
      </c>
      <c r="V950" s="19" t="s">
        <v>7891</v>
      </c>
      <c r="W950" s="19" t="s">
        <v>11699</v>
      </c>
      <c r="X950" s="19" t="s">
        <v>7891</v>
      </c>
      <c r="Y950" s="19" t="s">
        <v>7891</v>
      </c>
      <c r="Z950" s="19" t="s">
        <v>7891</v>
      </c>
      <c r="AA950" s="19" t="s">
        <v>7891</v>
      </c>
      <c r="AB950" s="19" t="s">
        <v>7891</v>
      </c>
      <c r="AC950" s="19" t="s">
        <v>7891</v>
      </c>
      <c r="AD950" s="19" t="s">
        <v>7891</v>
      </c>
      <c r="AE950" s="19" t="s">
        <v>7891</v>
      </c>
      <c r="AF950" s="19" t="s">
        <v>7891</v>
      </c>
      <c r="AG950" s="19" t="s">
        <v>7891</v>
      </c>
      <c r="AH950" s="19" t="s">
        <v>7891</v>
      </c>
      <c r="AI950" s="19" t="s">
        <v>7891</v>
      </c>
      <c r="AJ950" s="19" t="s">
        <v>7891</v>
      </c>
      <c r="AK950" s="19" t="s">
        <v>7891</v>
      </c>
      <c r="AL950" s="19" t="s">
        <v>7891</v>
      </c>
      <c r="AM950" s="19" t="s">
        <v>7891</v>
      </c>
      <c r="AN950" s="19" t="s">
        <v>7891</v>
      </c>
      <c r="AO950" s="19" t="s">
        <v>7891</v>
      </c>
      <c r="AP950" s="19" t="s">
        <v>11700</v>
      </c>
      <c r="AQ950" s="19" t="s">
        <v>11701</v>
      </c>
      <c r="AR950" s="19" t="s">
        <v>7891</v>
      </c>
      <c r="AS950" s="19" t="s">
        <v>7891</v>
      </c>
      <c r="AT950" s="19" t="s">
        <v>7891</v>
      </c>
      <c r="AU950" s="19" t="s">
        <v>7891</v>
      </c>
      <c r="AV950" s="19" t="s">
        <v>7891</v>
      </c>
      <c r="AW950" s="19" t="s">
        <v>7891</v>
      </c>
      <c r="AX950" s="19" t="s">
        <v>7891</v>
      </c>
      <c r="AY950" s="19" t="s">
        <v>7891</v>
      </c>
      <c r="AZ950" s="19" t="s">
        <v>7891</v>
      </c>
      <c r="BA950" s="19" t="s">
        <v>7891</v>
      </c>
      <c r="BB950" s="19" t="s">
        <v>7891</v>
      </c>
      <c r="BC950" s="19" t="s">
        <v>7891</v>
      </c>
      <c r="BD950" s="19" t="s">
        <v>7891</v>
      </c>
      <c r="BE950" s="19">
        <v>1.3634607221077554E+16</v>
      </c>
      <c r="BF950" s="19" t="s">
        <v>7764</v>
      </c>
      <c r="BG950" s="19" t="s">
        <v>7891</v>
      </c>
      <c r="BH950" s="19" t="s">
        <v>7975</v>
      </c>
      <c r="BI950" s="19" t="s">
        <v>7891</v>
      </c>
      <c r="BJ950" s="19" t="s">
        <v>7891</v>
      </c>
      <c r="BK950" s="19" t="s">
        <v>7891</v>
      </c>
      <c r="BL950" s="19" t="s">
        <v>7891</v>
      </c>
      <c r="BM950" s="19" t="s">
        <v>7891</v>
      </c>
      <c r="BN950" s="19" t="s">
        <v>7891</v>
      </c>
      <c r="BO950" s="19" t="s">
        <v>7891</v>
      </c>
      <c r="BP950" s="19" t="s">
        <v>7891</v>
      </c>
      <c r="BQ950" s="19" t="s">
        <v>7891</v>
      </c>
      <c r="BR950" s="19" t="s">
        <v>7891</v>
      </c>
      <c r="BS950" s="19" t="s">
        <v>11702</v>
      </c>
    </row>
    <row r="951" spans="1:71" s="19" customFormat="1" ht="13" x14ac:dyDescent="0.3">
      <c r="A951" s="19" t="s">
        <v>11797</v>
      </c>
      <c r="B951" s="19" t="s">
        <v>4086</v>
      </c>
      <c r="C951" s="19" t="s">
        <v>745</v>
      </c>
      <c r="D951" s="21">
        <v>2020</v>
      </c>
      <c r="E951" s="19" t="s">
        <v>744</v>
      </c>
      <c r="F951" s="19" t="s">
        <v>746</v>
      </c>
      <c r="G951" s="19" t="s">
        <v>2418</v>
      </c>
      <c r="H951" s="19" t="str">
        <f>"10633995"</f>
        <v>10633995</v>
      </c>
      <c r="J951" s="19" t="str">
        <f>"20201115"</f>
        <v>20201115</v>
      </c>
      <c r="O951" s="19" t="s">
        <v>2417</v>
      </c>
      <c r="P951" s="19" t="s">
        <v>747</v>
      </c>
      <c r="Q951" s="19" t="s">
        <v>2260</v>
      </c>
      <c r="R951" s="19" t="s">
        <v>2054</v>
      </c>
      <c r="S951" s="19" t="s">
        <v>2055</v>
      </c>
      <c r="U951" s="19" t="s">
        <v>2418</v>
      </c>
      <c r="V951" s="19" t="s">
        <v>2419</v>
      </c>
    </row>
    <row r="952" spans="1:71" s="19" customFormat="1" ht="13" x14ac:dyDescent="0.3">
      <c r="A952" s="19" t="s">
        <v>11798</v>
      </c>
      <c r="B952" s="19" t="s">
        <v>3856</v>
      </c>
      <c r="C952" s="19" t="s">
        <v>3219</v>
      </c>
      <c r="D952" s="21">
        <v>2021</v>
      </c>
      <c r="E952" s="19" t="s">
        <v>3218</v>
      </c>
      <c r="F952" s="19" t="s">
        <v>3220</v>
      </c>
      <c r="G952" s="19" t="s">
        <v>3224</v>
      </c>
      <c r="H952" s="19" t="str">
        <f>"08856230"</f>
        <v>08856230</v>
      </c>
      <c r="J952" s="19" t="str">
        <f>"20210801"</f>
        <v>20210801</v>
      </c>
      <c r="K952" s="19">
        <v>36</v>
      </c>
      <c r="L952" s="19">
        <v>8</v>
      </c>
      <c r="M952" s="19">
        <v>1295</v>
      </c>
      <c r="N952" s="19">
        <v>2</v>
      </c>
      <c r="O952" s="19" t="s">
        <v>3221</v>
      </c>
      <c r="P952" s="19" t="s">
        <v>3222</v>
      </c>
      <c r="Q952" s="19" t="s">
        <v>2260</v>
      </c>
      <c r="R952" s="19" t="s">
        <v>2521</v>
      </c>
      <c r="S952" s="19" t="s">
        <v>3223</v>
      </c>
      <c r="U952" s="19" t="s">
        <v>3224</v>
      </c>
      <c r="V952" s="19" t="s">
        <v>3225</v>
      </c>
    </row>
    <row r="953" spans="1:71" s="19" customFormat="1" ht="13" x14ac:dyDescent="0.3">
      <c r="A953" s="19" t="s">
        <v>11798</v>
      </c>
      <c r="B953" s="19" t="s">
        <v>3856</v>
      </c>
      <c r="C953" s="19" t="s">
        <v>2922</v>
      </c>
      <c r="D953" s="21">
        <v>2021</v>
      </c>
      <c r="E953" s="19" t="s">
        <v>2921</v>
      </c>
      <c r="F953" s="19" t="s">
        <v>2923</v>
      </c>
      <c r="G953" s="19" t="s">
        <v>2928</v>
      </c>
      <c r="I953" s="19" t="str">
        <f>"9781119609513; 9781119609537; 9781119609551"</f>
        <v>9781119609513; 9781119609537; 9781119609551</v>
      </c>
      <c r="J953" s="19" t="str">
        <f>"20210101"</f>
        <v>20210101</v>
      </c>
      <c r="M953" s="19">
        <v>100</v>
      </c>
      <c r="N953" s="19">
        <v>9</v>
      </c>
      <c r="O953" s="19" t="s">
        <v>2924</v>
      </c>
      <c r="P953" s="19" t="s">
        <v>2925</v>
      </c>
      <c r="Q953" s="19" t="s">
        <v>2926</v>
      </c>
      <c r="R953" s="19" t="s">
        <v>2078</v>
      </c>
      <c r="S953" s="19" t="s">
        <v>2927</v>
      </c>
      <c r="U953" s="19" t="s">
        <v>2928</v>
      </c>
      <c r="V953" s="19" t="s">
        <v>2929</v>
      </c>
    </row>
    <row r="954" spans="1:71" s="19" customFormat="1" ht="13" x14ac:dyDescent="0.3">
      <c r="A954" s="19" t="s">
        <v>11798</v>
      </c>
      <c r="B954" s="19" t="s">
        <v>3856</v>
      </c>
      <c r="C954" s="19" t="s">
        <v>3756</v>
      </c>
      <c r="D954" s="21">
        <v>2021</v>
      </c>
      <c r="E954" s="19" t="s">
        <v>3755</v>
      </c>
      <c r="F954" s="19" t="s">
        <v>3757</v>
      </c>
      <c r="G954" s="19" t="s">
        <v>3761</v>
      </c>
      <c r="H954" s="19" t="str">
        <f>"21520828"</f>
        <v>21520828</v>
      </c>
      <c r="I954" s="19" t="str">
        <f>"9781433894923"</f>
        <v>9781433894923</v>
      </c>
      <c r="J954" s="19" t="str">
        <f>"20210701"</f>
        <v>20210701</v>
      </c>
      <c r="K954" s="19">
        <v>11</v>
      </c>
      <c r="L954" s="19">
        <v>4</v>
      </c>
      <c r="M954" s="19">
        <v>349</v>
      </c>
      <c r="N954" s="19">
        <v>5</v>
      </c>
      <c r="O954" s="19" t="s">
        <v>3758</v>
      </c>
      <c r="P954" s="19" t="s">
        <v>3759</v>
      </c>
      <c r="Q954" s="19" t="s">
        <v>2044</v>
      </c>
      <c r="R954" s="19" t="s">
        <v>1495</v>
      </c>
      <c r="S954" s="19" t="s">
        <v>3760</v>
      </c>
      <c r="U954" s="19" t="s">
        <v>3761</v>
      </c>
      <c r="V954" s="19" t="s">
        <v>3762</v>
      </c>
    </row>
    <row r="955" spans="1:71" s="19" customFormat="1" ht="13" x14ac:dyDescent="0.3">
      <c r="A955" s="19" t="s">
        <v>11798</v>
      </c>
      <c r="B955" s="19" t="s">
        <v>7072</v>
      </c>
      <c r="C955" s="19" t="s">
        <v>7050</v>
      </c>
      <c r="D955" s="21">
        <v>2022</v>
      </c>
      <c r="E955" s="19" t="s">
        <v>7049</v>
      </c>
      <c r="F955" s="19" t="s">
        <v>7053</v>
      </c>
      <c r="H955" s="19" t="s">
        <v>7051</v>
      </c>
      <c r="I955" s="19" t="s">
        <v>7052</v>
      </c>
      <c r="L955" s="22">
        <v>44677</v>
      </c>
      <c r="M955" s="19" t="s">
        <v>7054</v>
      </c>
      <c r="O955" s="19" t="s">
        <v>7055</v>
      </c>
    </row>
    <row r="956" spans="1:71" s="19" customFormat="1" ht="13" x14ac:dyDescent="0.3">
      <c r="A956" s="19" t="s">
        <v>11798</v>
      </c>
      <c r="B956" s="19" t="s">
        <v>6816</v>
      </c>
      <c r="C956" s="19" t="s">
        <v>6430</v>
      </c>
      <c r="D956" s="21">
        <v>2022</v>
      </c>
      <c r="E956" s="19" t="s">
        <v>6429</v>
      </c>
      <c r="F956" s="19" t="s">
        <v>5356</v>
      </c>
      <c r="H956" s="19" t="s">
        <v>6431</v>
      </c>
      <c r="I956" s="19" t="s">
        <v>6432</v>
      </c>
      <c r="L956" s="22">
        <v>44651</v>
      </c>
      <c r="M956" s="19" t="s">
        <v>6433</v>
      </c>
      <c r="O956" s="19" t="s">
        <v>6434</v>
      </c>
    </row>
    <row r="957" spans="1:71" s="19" customFormat="1" ht="13" x14ac:dyDescent="0.3">
      <c r="A957" s="19" t="s">
        <v>11798</v>
      </c>
      <c r="B957" s="19" t="s">
        <v>6816</v>
      </c>
      <c r="C957" s="19" t="s">
        <v>4332</v>
      </c>
      <c r="D957" s="21">
        <v>2021</v>
      </c>
      <c r="E957" s="19" t="s">
        <v>4331</v>
      </c>
      <c r="F957" s="19" t="s">
        <v>4335</v>
      </c>
      <c r="G957" s="26" t="s">
        <v>11837</v>
      </c>
      <c r="H957" s="19" t="s">
        <v>4333</v>
      </c>
      <c r="I957" s="19" t="s">
        <v>4334</v>
      </c>
      <c r="L957" s="22">
        <v>44466</v>
      </c>
      <c r="M957" s="19" t="s">
        <v>4336</v>
      </c>
      <c r="O957" s="19" t="s">
        <v>4337</v>
      </c>
    </row>
    <row r="958" spans="1:71" s="19" customFormat="1" ht="13" x14ac:dyDescent="0.3">
      <c r="A958" s="19" t="s">
        <v>11798</v>
      </c>
      <c r="B958" s="19" t="s">
        <v>6816</v>
      </c>
      <c r="C958" s="19" t="s">
        <v>5506</v>
      </c>
      <c r="D958" s="21">
        <v>2020</v>
      </c>
      <c r="E958" s="19" t="s">
        <v>5505</v>
      </c>
      <c r="F958" s="19" t="s">
        <v>4137</v>
      </c>
      <c r="G958" s="19" t="s">
        <v>11842</v>
      </c>
      <c r="H958" s="19" t="s">
        <v>5507</v>
      </c>
      <c r="I958" s="19" t="s">
        <v>5508</v>
      </c>
      <c r="L958" s="22">
        <v>44187</v>
      </c>
      <c r="M958" s="19" t="s">
        <v>5509</v>
      </c>
      <c r="O958" s="19" t="s">
        <v>5510</v>
      </c>
    </row>
    <row r="959" spans="1:71" s="19" customFormat="1" ht="13" x14ac:dyDescent="0.3">
      <c r="A959" s="19" t="s">
        <v>11798</v>
      </c>
      <c r="B959" s="19" t="s">
        <v>6816</v>
      </c>
      <c r="C959" s="19" t="s">
        <v>5837</v>
      </c>
      <c r="D959" s="21">
        <v>2021</v>
      </c>
      <c r="E959" s="19" t="s">
        <v>5836</v>
      </c>
      <c r="F959" s="19" t="s">
        <v>4321</v>
      </c>
      <c r="G959" s="19" t="s">
        <v>9209</v>
      </c>
      <c r="H959" s="19" t="s">
        <v>5838</v>
      </c>
      <c r="I959" s="19" t="s">
        <v>5839</v>
      </c>
      <c r="L959" s="22">
        <v>44470</v>
      </c>
      <c r="M959" s="19" t="s">
        <v>5840</v>
      </c>
      <c r="O959" s="19" t="s">
        <v>5841</v>
      </c>
    </row>
    <row r="960" spans="1:71" s="19" customFormat="1" ht="13" x14ac:dyDescent="0.3">
      <c r="A960" s="19" t="s">
        <v>11798</v>
      </c>
      <c r="B960" s="19" t="s">
        <v>7212</v>
      </c>
      <c r="C960" s="19" t="s">
        <v>6696</v>
      </c>
      <c r="D960" s="21">
        <v>2022</v>
      </c>
      <c r="E960" s="19" t="s">
        <v>6695</v>
      </c>
      <c r="F960" s="19" t="s">
        <v>5271</v>
      </c>
      <c r="G960" s="19" t="s">
        <v>11843</v>
      </c>
      <c r="H960" s="19" t="s">
        <v>6697</v>
      </c>
      <c r="I960" s="19" t="s">
        <v>6698</v>
      </c>
      <c r="L960" s="22">
        <v>44707</v>
      </c>
      <c r="O960" s="19" t="s">
        <v>6699</v>
      </c>
    </row>
    <row r="961" spans="1:71" s="19" customFormat="1" ht="13" x14ac:dyDescent="0.3">
      <c r="A961" s="19" t="s">
        <v>11798</v>
      </c>
      <c r="B961" s="19" t="s">
        <v>6816</v>
      </c>
      <c r="C961" s="19" t="s">
        <v>5920</v>
      </c>
      <c r="D961" s="21">
        <v>2020</v>
      </c>
      <c r="E961" s="19" t="s">
        <v>5919</v>
      </c>
      <c r="F961" s="19" t="s">
        <v>5923</v>
      </c>
      <c r="H961" s="19" t="s">
        <v>5921</v>
      </c>
      <c r="I961" s="19" t="s">
        <v>5922</v>
      </c>
      <c r="L961" s="22">
        <v>44057</v>
      </c>
      <c r="O961" s="19" t="s">
        <v>5924</v>
      </c>
    </row>
    <row r="962" spans="1:71" s="19" customFormat="1" ht="13" x14ac:dyDescent="0.3">
      <c r="A962" s="19" t="s">
        <v>11798</v>
      </c>
      <c r="B962" s="19" t="s">
        <v>6816</v>
      </c>
      <c r="C962" s="19" t="s">
        <v>6676</v>
      </c>
      <c r="D962" s="21">
        <v>2022</v>
      </c>
      <c r="E962" s="19" t="s">
        <v>6675</v>
      </c>
      <c r="F962" s="19" t="s">
        <v>5271</v>
      </c>
      <c r="G962" s="19" t="s">
        <v>11844</v>
      </c>
      <c r="H962" s="19" t="s">
        <v>6677</v>
      </c>
      <c r="I962" s="19" t="s">
        <v>6678</v>
      </c>
      <c r="L962" s="22">
        <v>44600</v>
      </c>
      <c r="O962" s="19" t="s">
        <v>6679</v>
      </c>
    </row>
    <row r="963" spans="1:71" s="19" customFormat="1" ht="13" x14ac:dyDescent="0.3">
      <c r="A963" s="19" t="s">
        <v>11798</v>
      </c>
      <c r="B963" s="19" t="s">
        <v>7212</v>
      </c>
      <c r="C963" s="19" t="s">
        <v>4719</v>
      </c>
      <c r="D963" s="21">
        <v>2021</v>
      </c>
      <c r="E963" s="19" t="s">
        <v>4718</v>
      </c>
      <c r="F963" s="19" t="s">
        <v>4321</v>
      </c>
      <c r="G963" s="19" t="s">
        <v>11845</v>
      </c>
      <c r="H963" s="19" t="s">
        <v>4720</v>
      </c>
      <c r="I963" s="19" t="s">
        <v>4537</v>
      </c>
      <c r="L963" s="22">
        <v>44259</v>
      </c>
      <c r="M963" s="19" t="s">
        <v>4721</v>
      </c>
      <c r="O963" s="19" t="s">
        <v>4722</v>
      </c>
    </row>
    <row r="964" spans="1:71" s="19" customFormat="1" ht="13" x14ac:dyDescent="0.3">
      <c r="A964" s="19" t="s">
        <v>11798</v>
      </c>
      <c r="B964" s="19" t="s">
        <v>7079</v>
      </c>
      <c r="C964" s="19" t="s">
        <v>4535</v>
      </c>
      <c r="D964" s="21">
        <v>2021</v>
      </c>
      <c r="E964" s="19" t="s">
        <v>4534</v>
      </c>
      <c r="F964" s="19" t="s">
        <v>4538</v>
      </c>
      <c r="G964" s="26" t="s">
        <v>11846</v>
      </c>
      <c r="H964" s="19" t="s">
        <v>4536</v>
      </c>
      <c r="I964" s="19" t="s">
        <v>4537</v>
      </c>
      <c r="L964" s="22">
        <v>44485</v>
      </c>
      <c r="O964" s="19" t="s">
        <v>4539</v>
      </c>
    </row>
    <row r="965" spans="1:71" s="19" customFormat="1" ht="13" x14ac:dyDescent="0.3">
      <c r="A965" s="19" t="s">
        <v>11798</v>
      </c>
      <c r="B965" s="19" t="s">
        <v>6816</v>
      </c>
      <c r="C965" s="19" t="s">
        <v>4916</v>
      </c>
      <c r="D965" s="21">
        <v>2021</v>
      </c>
      <c r="E965" s="19" t="s">
        <v>4915</v>
      </c>
      <c r="F965" s="19" t="s">
        <v>4918</v>
      </c>
      <c r="G965" s="26" t="s">
        <v>11847</v>
      </c>
      <c r="H965" s="19" t="s">
        <v>4917</v>
      </c>
      <c r="I965" s="19" t="s">
        <v>4537</v>
      </c>
      <c r="L965" s="22">
        <v>44389</v>
      </c>
      <c r="O965" s="19" t="s">
        <v>4919</v>
      </c>
    </row>
    <row r="966" spans="1:71" s="19" customFormat="1" ht="13" x14ac:dyDescent="0.3">
      <c r="A966" s="19" t="s">
        <v>11798</v>
      </c>
      <c r="B966" s="19" t="s">
        <v>6816</v>
      </c>
      <c r="C966" s="19" t="s">
        <v>6739</v>
      </c>
      <c r="D966" s="21">
        <v>2022</v>
      </c>
      <c r="E966" s="19" t="s">
        <v>6738</v>
      </c>
      <c r="F966" s="19" t="s">
        <v>6741</v>
      </c>
      <c r="G966" s="26" t="s">
        <v>11836</v>
      </c>
      <c r="H966" s="19" t="s">
        <v>6740</v>
      </c>
      <c r="I966" s="19" t="s">
        <v>4537</v>
      </c>
      <c r="L966" s="22">
        <v>44625</v>
      </c>
      <c r="O966" s="19" t="s">
        <v>6742</v>
      </c>
    </row>
    <row r="967" spans="1:71" s="19" customFormat="1" ht="13" x14ac:dyDescent="0.3">
      <c r="A967" s="19" t="s">
        <v>11798</v>
      </c>
      <c r="B967" s="19" t="s">
        <v>11404</v>
      </c>
      <c r="C967" s="19" t="s">
        <v>8389</v>
      </c>
      <c r="D967" s="21" t="s">
        <v>7891</v>
      </c>
      <c r="E967" s="19" t="s">
        <v>8390</v>
      </c>
      <c r="F967" s="19" t="s">
        <v>8391</v>
      </c>
      <c r="V967" s="19" t="s">
        <v>7891</v>
      </c>
      <c r="W967" s="19" t="s">
        <v>8392</v>
      </c>
      <c r="X967" s="19" t="s">
        <v>7891</v>
      </c>
      <c r="Y967" s="19" t="s">
        <v>7891</v>
      </c>
      <c r="Z967" s="19" t="s">
        <v>7891</v>
      </c>
      <c r="AA967" s="19" t="s">
        <v>7891</v>
      </c>
      <c r="AB967" s="19" t="s">
        <v>7891</v>
      </c>
      <c r="AC967" s="19" t="s">
        <v>7891</v>
      </c>
      <c r="AD967" s="19" t="s">
        <v>7891</v>
      </c>
      <c r="AE967" s="19" t="s">
        <v>7891</v>
      </c>
      <c r="AF967" s="19" t="s">
        <v>7891</v>
      </c>
      <c r="AG967" s="19" t="s">
        <v>7891</v>
      </c>
      <c r="AH967" s="19" t="s">
        <v>7891</v>
      </c>
      <c r="AI967" s="19" t="s">
        <v>7891</v>
      </c>
      <c r="AJ967" s="19" t="s">
        <v>7891</v>
      </c>
      <c r="AK967" s="19" t="s">
        <v>7891</v>
      </c>
      <c r="AL967" s="19" t="s">
        <v>7891</v>
      </c>
      <c r="AM967" s="19" t="s">
        <v>7891</v>
      </c>
      <c r="AN967" s="19" t="s">
        <v>7891</v>
      </c>
      <c r="AO967" s="19" t="s">
        <v>7891</v>
      </c>
      <c r="AP967" s="19" t="s">
        <v>8393</v>
      </c>
      <c r="AQ967" s="19" t="s">
        <v>8394</v>
      </c>
      <c r="AR967" s="19" t="s">
        <v>7891</v>
      </c>
      <c r="AS967" s="19" t="s">
        <v>7891</v>
      </c>
      <c r="AT967" s="19" t="s">
        <v>7891</v>
      </c>
      <c r="AU967" s="19" t="s">
        <v>8331</v>
      </c>
      <c r="AV967" s="19">
        <v>2022</v>
      </c>
      <c r="AW967" s="19">
        <v>9</v>
      </c>
      <c r="AX967" s="19">
        <v>1</v>
      </c>
      <c r="AY967" s="19" t="s">
        <v>7891</v>
      </c>
      <c r="AZ967" s="19" t="s">
        <v>7891</v>
      </c>
      <c r="BA967" s="19" t="s">
        <v>7891</v>
      </c>
      <c r="BB967" s="19" t="s">
        <v>7891</v>
      </c>
      <c r="BC967" s="19">
        <v>58</v>
      </c>
      <c r="BD967" s="19">
        <v>70</v>
      </c>
      <c r="BE967" s="19" t="s">
        <v>7891</v>
      </c>
      <c r="BF967" s="19" t="s">
        <v>8395</v>
      </c>
      <c r="BG967" s="19" t="s">
        <v>7891</v>
      </c>
      <c r="BH967" s="19" t="s">
        <v>7891</v>
      </c>
      <c r="BI967" s="19" t="s">
        <v>7891</v>
      </c>
      <c r="BJ967" s="19" t="s">
        <v>7891</v>
      </c>
      <c r="BK967" s="19" t="s">
        <v>7891</v>
      </c>
      <c r="BL967" s="19" t="s">
        <v>7891</v>
      </c>
      <c r="BM967" s="19" t="s">
        <v>7891</v>
      </c>
      <c r="BN967" s="19" t="s">
        <v>7891</v>
      </c>
      <c r="BO967" s="19" t="s">
        <v>7891</v>
      </c>
      <c r="BP967" s="19" t="s">
        <v>7891</v>
      </c>
      <c r="BQ967" s="19" t="s">
        <v>7891</v>
      </c>
      <c r="BR967" s="19" t="s">
        <v>7891</v>
      </c>
      <c r="BS967" s="19" t="s">
        <v>8396</v>
      </c>
    </row>
    <row r="968" spans="1:71" s="19" customFormat="1" ht="13" x14ac:dyDescent="0.3">
      <c r="A968" s="19" t="s">
        <v>11798</v>
      </c>
      <c r="B968" s="19" t="s">
        <v>11404</v>
      </c>
      <c r="C968" s="19" t="s">
        <v>8807</v>
      </c>
      <c r="D968" s="21" t="s">
        <v>7891</v>
      </c>
      <c r="E968" s="19" t="s">
        <v>8808</v>
      </c>
      <c r="F968" s="19" t="s">
        <v>8809</v>
      </c>
      <c r="G968" s="19" t="s">
        <v>11833</v>
      </c>
      <c r="V968" s="19" t="s">
        <v>7891</v>
      </c>
      <c r="W968" s="19" t="s">
        <v>8810</v>
      </c>
      <c r="X968" s="19" t="s">
        <v>7891</v>
      </c>
      <c r="Y968" s="19" t="s">
        <v>7891</v>
      </c>
      <c r="Z968" s="19" t="s">
        <v>7891</v>
      </c>
      <c r="AA968" s="19" t="s">
        <v>7891</v>
      </c>
      <c r="AB968" s="19" t="s">
        <v>7891</v>
      </c>
      <c r="AC968" s="19" t="s">
        <v>7891</v>
      </c>
      <c r="AD968" s="19" t="s">
        <v>7891</v>
      </c>
      <c r="AE968" s="19" t="s">
        <v>7891</v>
      </c>
      <c r="AF968" s="19" t="s">
        <v>7891</v>
      </c>
      <c r="AG968" s="19" t="s">
        <v>7891</v>
      </c>
      <c r="AH968" s="19" t="s">
        <v>7891</v>
      </c>
      <c r="AI968" s="19" t="s">
        <v>7891</v>
      </c>
      <c r="AJ968" s="19" t="s">
        <v>7891</v>
      </c>
      <c r="AK968" s="19" t="s">
        <v>7891</v>
      </c>
      <c r="AL968" s="19" t="s">
        <v>7891</v>
      </c>
      <c r="AM968" s="19" t="s">
        <v>7891</v>
      </c>
      <c r="AN968" s="19" t="s">
        <v>7891</v>
      </c>
      <c r="AO968" s="19" t="s">
        <v>7891</v>
      </c>
      <c r="AP968" s="19" t="s">
        <v>8811</v>
      </c>
      <c r="AQ968" s="19" t="s">
        <v>8812</v>
      </c>
      <c r="AR968" s="19" t="s">
        <v>7891</v>
      </c>
      <c r="AS968" s="19" t="s">
        <v>7891</v>
      </c>
      <c r="AT968" s="19" t="s">
        <v>7891</v>
      </c>
      <c r="AU968" s="19" t="s">
        <v>7924</v>
      </c>
      <c r="AV968" s="19">
        <v>2021</v>
      </c>
      <c r="AW968" s="19">
        <v>13</v>
      </c>
      <c r="AX968" s="19">
        <v>4</v>
      </c>
      <c r="AY968" s="19" t="s">
        <v>7891</v>
      </c>
      <c r="AZ968" s="19" t="s">
        <v>7891</v>
      </c>
      <c r="BA968" s="19" t="s">
        <v>7891</v>
      </c>
      <c r="BB968" s="19" t="s">
        <v>7891</v>
      </c>
      <c r="BC968" s="19">
        <v>875</v>
      </c>
      <c r="BD968" s="19">
        <v>884</v>
      </c>
      <c r="BE968" s="19" t="s">
        <v>7891</v>
      </c>
      <c r="BF968" s="19" t="s">
        <v>8813</v>
      </c>
      <c r="BG968" s="19" t="s">
        <v>7891</v>
      </c>
      <c r="BH968" s="19" t="s">
        <v>7891</v>
      </c>
      <c r="BI968" s="19" t="s">
        <v>7891</v>
      </c>
      <c r="BJ968" s="19" t="s">
        <v>7891</v>
      </c>
      <c r="BK968" s="19" t="s">
        <v>7891</v>
      </c>
      <c r="BL968" s="19" t="s">
        <v>7891</v>
      </c>
      <c r="BM968" s="19" t="s">
        <v>7891</v>
      </c>
      <c r="BN968" s="19" t="s">
        <v>7891</v>
      </c>
      <c r="BO968" s="19" t="s">
        <v>7891</v>
      </c>
      <c r="BP968" s="19" t="s">
        <v>7891</v>
      </c>
      <c r="BQ968" s="19" t="s">
        <v>7891</v>
      </c>
      <c r="BR968" s="19" t="s">
        <v>7891</v>
      </c>
      <c r="BS968" s="19" t="s">
        <v>8814</v>
      </c>
    </row>
    <row r="969" spans="1:71" s="19" customFormat="1" ht="13" x14ac:dyDescent="0.3">
      <c r="A969" s="19" t="s">
        <v>11798</v>
      </c>
      <c r="B969" s="19" t="s">
        <v>7886</v>
      </c>
      <c r="C969" s="19" t="s">
        <v>7781</v>
      </c>
      <c r="D969" s="21">
        <v>2021</v>
      </c>
      <c r="E969" s="19" t="s">
        <v>7782</v>
      </c>
      <c r="F969" s="19" t="s">
        <v>1600</v>
      </c>
      <c r="H969" s="19">
        <v>100</v>
      </c>
      <c r="I969" s="19">
        <v>31</v>
      </c>
      <c r="K969" s="19" t="s">
        <v>7783</v>
      </c>
      <c r="O969" s="19" t="s">
        <v>7784</v>
      </c>
      <c r="P969" s="19" t="s">
        <v>7785</v>
      </c>
      <c r="Q969" s="19" t="s">
        <v>467</v>
      </c>
      <c r="R969" s="19" t="s">
        <v>7218</v>
      </c>
      <c r="S969" s="19" t="s">
        <v>7266</v>
      </c>
      <c r="T969" s="19" t="s">
        <v>7219</v>
      </c>
      <c r="U969" s="19" t="s">
        <v>7786</v>
      </c>
    </row>
    <row r="970" spans="1:71" s="19" customFormat="1" ht="13" x14ac:dyDescent="0.3">
      <c r="A970" s="19" t="s">
        <v>11798</v>
      </c>
      <c r="B970" s="19" t="s">
        <v>1970</v>
      </c>
      <c r="C970" s="19" t="s">
        <v>1951</v>
      </c>
      <c r="D970" s="20" t="str">
        <f>"2021"</f>
        <v>2021</v>
      </c>
      <c r="E970" s="19" t="s">
        <v>1950</v>
      </c>
      <c r="F970" s="19" t="s">
        <v>682</v>
      </c>
      <c r="G970" s="19" t="s">
        <v>1955</v>
      </c>
      <c r="H970" s="19" t="str">
        <f>"08862605"</f>
        <v>08862605</v>
      </c>
      <c r="J970" s="19" t="str">
        <f>"Dec2021"</f>
        <v>Dec2021</v>
      </c>
      <c r="K970" s="19">
        <v>36</v>
      </c>
      <c r="L970" s="19" t="s">
        <v>1952</v>
      </c>
      <c r="M970" s="19">
        <v>11165</v>
      </c>
      <c r="N970" s="19">
        <v>23</v>
      </c>
      <c r="O970" s="19">
        <v>154067754</v>
      </c>
      <c r="P970" s="19" t="s">
        <v>1953</v>
      </c>
      <c r="Q970" s="19" t="s">
        <v>481</v>
      </c>
      <c r="R970" s="19" t="s">
        <v>442</v>
      </c>
      <c r="S970" s="19" t="s">
        <v>1954</v>
      </c>
      <c r="V970" s="19" t="s">
        <v>1956</v>
      </c>
    </row>
    <row r="971" spans="1:71" s="19" customFormat="1" ht="13" x14ac:dyDescent="0.3">
      <c r="A971" s="19" t="s">
        <v>11798</v>
      </c>
      <c r="B971" s="19" t="s">
        <v>4116</v>
      </c>
      <c r="C971" s="19" t="s">
        <v>1298</v>
      </c>
      <c r="D971" s="21">
        <v>2021</v>
      </c>
      <c r="E971" s="19" t="s">
        <v>1297</v>
      </c>
      <c r="F971" s="19" t="s">
        <v>3255</v>
      </c>
      <c r="G971" s="19" t="s">
        <v>3258</v>
      </c>
      <c r="H971" s="19" t="str">
        <f>"02654075"</f>
        <v>02654075</v>
      </c>
      <c r="J971" s="19" t="str">
        <f>"20210301"</f>
        <v>20210301</v>
      </c>
      <c r="K971" s="19">
        <v>38</v>
      </c>
      <c r="L971" s="19">
        <v>3</v>
      </c>
      <c r="M971" s="19">
        <v>825</v>
      </c>
      <c r="N971" s="19">
        <v>23</v>
      </c>
      <c r="O971" s="19" t="s">
        <v>3256</v>
      </c>
      <c r="P971" s="19" t="s">
        <v>1300</v>
      </c>
      <c r="Q971" s="19" t="s">
        <v>2129</v>
      </c>
      <c r="R971" s="19" t="s">
        <v>1495</v>
      </c>
      <c r="S971" s="19" t="s">
        <v>3257</v>
      </c>
      <c r="U971" s="19" t="s">
        <v>3258</v>
      </c>
      <c r="V971" s="19" t="s">
        <v>3259</v>
      </c>
    </row>
    <row r="972" spans="1:71" s="19" customFormat="1" ht="13" x14ac:dyDescent="0.3">
      <c r="A972" s="19" t="s">
        <v>11798</v>
      </c>
      <c r="B972" s="19" t="s">
        <v>7858</v>
      </c>
      <c r="C972" s="19" t="s">
        <v>7822</v>
      </c>
      <c r="D972" s="21">
        <v>2021</v>
      </c>
      <c r="E972" s="19" t="s">
        <v>7823</v>
      </c>
      <c r="F972" s="19" t="s">
        <v>7824</v>
      </c>
      <c r="G972" s="19" t="s">
        <v>11832</v>
      </c>
      <c r="H972" s="19">
        <v>130</v>
      </c>
      <c r="I972" s="19">
        <v>7</v>
      </c>
      <c r="K972" s="19">
        <v>761</v>
      </c>
      <c r="L972" s="19">
        <v>774</v>
      </c>
      <c r="N972" s="19">
        <v>3</v>
      </c>
      <c r="O972" s="19" t="s">
        <v>7825</v>
      </c>
      <c r="P972" s="19" t="s">
        <v>7826</v>
      </c>
      <c r="Q972" s="19" t="s">
        <v>467</v>
      </c>
      <c r="R972" s="19" t="s">
        <v>7218</v>
      </c>
      <c r="T972" s="19" t="s">
        <v>7219</v>
      </c>
      <c r="U972" s="19" t="s">
        <v>7827</v>
      </c>
    </row>
    <row r="973" spans="1:71" s="19" customFormat="1" ht="13" x14ac:dyDescent="0.3">
      <c r="A973" s="19" t="s">
        <v>11798</v>
      </c>
      <c r="B973" s="19" t="s">
        <v>3856</v>
      </c>
      <c r="C973" s="19" t="s">
        <v>2236</v>
      </c>
      <c r="D973" s="21">
        <v>2021</v>
      </c>
      <c r="E973" s="19" t="s">
        <v>2235</v>
      </c>
      <c r="F973" s="19" t="s">
        <v>2237</v>
      </c>
      <c r="G973" s="19" t="s">
        <v>2241</v>
      </c>
      <c r="H973" s="19" t="str">
        <f>"02785846"</f>
        <v>02785846</v>
      </c>
      <c r="J973" s="19" t="str">
        <f>"20210830"</f>
        <v>20210830</v>
      </c>
      <c r="K973" s="19">
        <v>110</v>
      </c>
      <c r="O973" s="19" t="s">
        <v>2238</v>
      </c>
      <c r="P973" s="19" t="s">
        <v>2239</v>
      </c>
      <c r="Q973" s="19" t="s">
        <v>2124</v>
      </c>
      <c r="R973" s="19" t="s">
        <v>1495</v>
      </c>
      <c r="S973" s="19" t="s">
        <v>2240</v>
      </c>
      <c r="U973" s="19" t="s">
        <v>2241</v>
      </c>
      <c r="V973" s="19" t="s">
        <v>2242</v>
      </c>
    </row>
    <row r="974" spans="1:71" s="19" customFormat="1" ht="13" x14ac:dyDescent="0.3">
      <c r="A974" s="19" t="s">
        <v>11798</v>
      </c>
      <c r="B974" s="19" t="s">
        <v>3856</v>
      </c>
      <c r="C974" s="19" t="s">
        <v>3109</v>
      </c>
      <c r="D974" s="21">
        <v>2022</v>
      </c>
      <c r="E974" s="19" t="s">
        <v>3108</v>
      </c>
      <c r="F974" s="19" t="s">
        <v>2151</v>
      </c>
      <c r="G974" s="19" t="s">
        <v>3112</v>
      </c>
      <c r="H974" s="19" t="str">
        <f>"03630234"</f>
        <v>03630234</v>
      </c>
      <c r="J974" s="19" t="str">
        <f>"20220331"</f>
        <v>20220331</v>
      </c>
      <c r="O974" s="19" t="s">
        <v>3110</v>
      </c>
      <c r="P974" s="19" t="s">
        <v>3111</v>
      </c>
      <c r="Q974" s="19" t="s">
        <v>2053</v>
      </c>
      <c r="R974" s="19" t="s">
        <v>2054</v>
      </c>
      <c r="S974" s="19" t="s">
        <v>2055</v>
      </c>
      <c r="U974" s="19" t="s">
        <v>3112</v>
      </c>
      <c r="V974" s="19" t="s">
        <v>3113</v>
      </c>
    </row>
    <row r="975" spans="1:71" s="19" customFormat="1" ht="13" x14ac:dyDescent="0.3">
      <c r="A975" s="19" t="s">
        <v>11798</v>
      </c>
      <c r="B975" s="19" t="s">
        <v>1970</v>
      </c>
      <c r="C975" s="19" t="s">
        <v>1342</v>
      </c>
      <c r="D975" s="20">
        <v>2021</v>
      </c>
      <c r="E975" s="19" t="s">
        <v>1341</v>
      </c>
      <c r="F975" s="19" t="s">
        <v>1343</v>
      </c>
      <c r="G975" s="19" t="s">
        <v>1345</v>
      </c>
      <c r="H975" s="19" t="str">
        <f>"17417015"</f>
        <v>17417015</v>
      </c>
      <c r="J975" s="19" t="str">
        <f>"9/21/2021"</f>
        <v>9/21/2021</v>
      </c>
      <c r="K975" s="19">
        <v>19</v>
      </c>
      <c r="L975" s="19">
        <v>1</v>
      </c>
      <c r="M975" s="19">
        <v>1</v>
      </c>
      <c r="N975" s="19">
        <v>15</v>
      </c>
      <c r="O975" s="19">
        <v>152559083</v>
      </c>
      <c r="P975" s="19" t="s">
        <v>1344</v>
      </c>
      <c r="Q975" s="19" t="s">
        <v>557</v>
      </c>
      <c r="R975" s="19" t="s">
        <v>442</v>
      </c>
      <c r="V975" s="19" t="s">
        <v>1346</v>
      </c>
    </row>
    <row r="976" spans="1:71" s="19" customFormat="1" ht="13" x14ac:dyDescent="0.3">
      <c r="A976" s="19" t="s">
        <v>11798</v>
      </c>
      <c r="B976" s="19" t="s">
        <v>1827</v>
      </c>
      <c r="C976" s="19" t="s">
        <v>1638</v>
      </c>
      <c r="D976" s="20">
        <v>2022</v>
      </c>
      <c r="E976" s="19" t="s">
        <v>1637</v>
      </c>
      <c r="F976" s="19" t="s">
        <v>592</v>
      </c>
      <c r="G976" s="19" t="s">
        <v>1641</v>
      </c>
      <c r="H976" s="19" t="str">
        <f>"01650327"</f>
        <v>01650327</v>
      </c>
      <c r="J976" s="19" t="str">
        <f>"Feb2022"</f>
        <v>Feb2022</v>
      </c>
      <c r="K976" s="19">
        <v>299</v>
      </c>
      <c r="M976" s="19">
        <v>658</v>
      </c>
      <c r="N976" s="19">
        <v>8</v>
      </c>
      <c r="O976" s="19">
        <v>154691967</v>
      </c>
      <c r="P976" s="19" t="s">
        <v>1639</v>
      </c>
      <c r="Q976" s="19" t="s">
        <v>449</v>
      </c>
      <c r="R976" s="19" t="s">
        <v>442</v>
      </c>
      <c r="S976" s="19" t="s">
        <v>1640</v>
      </c>
      <c r="V976" s="19" t="s">
        <v>1642</v>
      </c>
    </row>
    <row r="977" spans="1:71" s="19" customFormat="1" ht="13" x14ac:dyDescent="0.3">
      <c r="A977" s="19" t="s">
        <v>11798</v>
      </c>
      <c r="B977" s="19" t="s">
        <v>4116</v>
      </c>
      <c r="C977" s="19" t="s">
        <v>1256</v>
      </c>
      <c r="D977" s="21">
        <v>2021</v>
      </c>
      <c r="E977" s="19" t="s">
        <v>3246</v>
      </c>
      <c r="F977" s="19" t="s">
        <v>3247</v>
      </c>
      <c r="G977" s="19" t="s">
        <v>3249</v>
      </c>
      <c r="H977" s="19" t="str">
        <f>"15227227"</f>
        <v>15227227</v>
      </c>
      <c r="J977" s="19" t="str">
        <f>"20210616"</f>
        <v>20210616</v>
      </c>
      <c r="N977" s="19">
        <v>11</v>
      </c>
      <c r="O977" s="19" t="s">
        <v>3248</v>
      </c>
      <c r="P977" s="19" t="s">
        <v>1258</v>
      </c>
      <c r="Q977" s="19" t="s">
        <v>2260</v>
      </c>
      <c r="R977" s="19" t="s">
        <v>2054</v>
      </c>
      <c r="S977" s="19" t="s">
        <v>2055</v>
      </c>
      <c r="U977" s="19" t="s">
        <v>3249</v>
      </c>
      <c r="V977" s="19" t="s">
        <v>3250</v>
      </c>
    </row>
    <row r="978" spans="1:71" s="19" customFormat="1" ht="13" x14ac:dyDescent="0.3">
      <c r="A978" s="19" t="s">
        <v>11798</v>
      </c>
      <c r="B978" s="19" t="s">
        <v>11404</v>
      </c>
      <c r="C978" s="19" t="s">
        <v>10272</v>
      </c>
      <c r="D978" s="21" t="s">
        <v>7891</v>
      </c>
      <c r="E978" s="19" t="s">
        <v>10273</v>
      </c>
      <c r="F978" s="19" t="s">
        <v>10274</v>
      </c>
      <c r="V978" s="19" t="s">
        <v>7891</v>
      </c>
      <c r="W978" s="19" t="s">
        <v>10275</v>
      </c>
      <c r="X978" s="19" t="s">
        <v>7891</v>
      </c>
      <c r="Y978" s="19" t="s">
        <v>7891</v>
      </c>
      <c r="Z978" s="19" t="s">
        <v>7891</v>
      </c>
      <c r="AA978" s="19" t="s">
        <v>7891</v>
      </c>
      <c r="AB978" s="19" t="s">
        <v>7891</v>
      </c>
      <c r="AC978" s="19" t="s">
        <v>10276</v>
      </c>
      <c r="AD978" s="19" t="s">
        <v>7891</v>
      </c>
      <c r="AE978" s="19" t="s">
        <v>7891</v>
      </c>
      <c r="AF978" s="19" t="s">
        <v>7891</v>
      </c>
      <c r="AG978" s="19" t="s">
        <v>7891</v>
      </c>
      <c r="AH978" s="19" t="s">
        <v>7891</v>
      </c>
      <c r="AI978" s="19" t="s">
        <v>7891</v>
      </c>
      <c r="AJ978" s="19" t="s">
        <v>7891</v>
      </c>
      <c r="AK978" s="19" t="s">
        <v>7891</v>
      </c>
      <c r="AL978" s="19" t="s">
        <v>7891</v>
      </c>
      <c r="AM978" s="19" t="s">
        <v>7891</v>
      </c>
      <c r="AN978" s="19" t="s">
        <v>7891</v>
      </c>
      <c r="AO978" s="19" t="s">
        <v>7891</v>
      </c>
      <c r="AP978" s="19" t="s">
        <v>10277</v>
      </c>
      <c r="AQ978" s="19" t="s">
        <v>7891</v>
      </c>
      <c r="AR978" s="19" t="s">
        <v>7891</v>
      </c>
      <c r="AS978" s="19" t="s">
        <v>7891</v>
      </c>
      <c r="AT978" s="19" t="s">
        <v>7891</v>
      </c>
      <c r="AU978" s="19" t="s">
        <v>8621</v>
      </c>
      <c r="AV978" s="19">
        <v>2021</v>
      </c>
      <c r="AW978" s="19">
        <v>69</v>
      </c>
      <c r="AX978" s="19">
        <v>1</v>
      </c>
      <c r="AY978" s="19" t="s">
        <v>7891</v>
      </c>
      <c r="AZ978" s="19" t="s">
        <v>7891</v>
      </c>
      <c r="BA978" s="19" t="s">
        <v>7891</v>
      </c>
      <c r="BB978" s="19" t="s">
        <v>7891</v>
      </c>
      <c r="BC978" s="19" t="s">
        <v>7891</v>
      </c>
      <c r="BD978" s="19" t="s">
        <v>7891</v>
      </c>
      <c r="BE978" s="19">
        <v>103268</v>
      </c>
      <c r="BF978" s="19" t="s">
        <v>10278</v>
      </c>
      <c r="BG978" s="19" t="s">
        <v>7891</v>
      </c>
      <c r="BH978" s="19" t="s">
        <v>10231</v>
      </c>
      <c r="BI978" s="19" t="s">
        <v>7891</v>
      </c>
      <c r="BJ978" s="19" t="s">
        <v>7891</v>
      </c>
      <c r="BK978" s="19" t="s">
        <v>7891</v>
      </c>
      <c r="BL978" s="19" t="s">
        <v>7891</v>
      </c>
      <c r="BM978" s="19" t="s">
        <v>7891</v>
      </c>
      <c r="BN978" s="19">
        <v>33069641</v>
      </c>
      <c r="BO978" s="19" t="s">
        <v>7891</v>
      </c>
      <c r="BP978" s="19" t="s">
        <v>7891</v>
      </c>
      <c r="BQ978" s="19" t="s">
        <v>7891</v>
      </c>
      <c r="BR978" s="19" t="s">
        <v>7891</v>
      </c>
      <c r="BS978" s="19" t="s">
        <v>10279</v>
      </c>
    </row>
    <row r="979" spans="1:71" s="19" customFormat="1" ht="13" x14ac:dyDescent="0.3">
      <c r="A979" s="19" t="s">
        <v>11798</v>
      </c>
      <c r="B979" s="19" t="s">
        <v>1827</v>
      </c>
      <c r="C979" s="19" t="s">
        <v>1023</v>
      </c>
      <c r="D979" s="20">
        <v>2022</v>
      </c>
      <c r="E979" s="19" t="s">
        <v>1022</v>
      </c>
      <c r="F979" s="19" t="s">
        <v>1024</v>
      </c>
      <c r="G979" s="19" t="s">
        <v>1027</v>
      </c>
      <c r="H979" s="19" t="str">
        <f>"08445621"</f>
        <v>08445621</v>
      </c>
      <c r="J979" s="19" t="str">
        <f>"Mar2022"</f>
        <v>Mar2022</v>
      </c>
      <c r="K979" s="19">
        <v>54</v>
      </c>
      <c r="L979" s="19">
        <v>1</v>
      </c>
      <c r="M979" s="19">
        <v>3</v>
      </c>
      <c r="N979" s="19">
        <v>12</v>
      </c>
      <c r="O979" s="19">
        <v>155621261</v>
      </c>
      <c r="P979" s="19" t="s">
        <v>1025</v>
      </c>
      <c r="Q979" s="19" t="s">
        <v>481</v>
      </c>
      <c r="R979" s="19" t="s">
        <v>442</v>
      </c>
      <c r="S979" s="19" t="s">
        <v>1026</v>
      </c>
      <c r="V979" s="19" t="s">
        <v>1028</v>
      </c>
    </row>
    <row r="980" spans="1:71" s="19" customFormat="1" ht="13" x14ac:dyDescent="0.3">
      <c r="A980" s="19" t="s">
        <v>11798</v>
      </c>
      <c r="B980" s="19" t="s">
        <v>6816</v>
      </c>
      <c r="C980" s="19" t="s">
        <v>4833</v>
      </c>
      <c r="D980" s="21">
        <v>2021</v>
      </c>
      <c r="E980" s="19" t="s">
        <v>4832</v>
      </c>
      <c r="F980" s="19" t="s">
        <v>4836</v>
      </c>
      <c r="G980" s="26" t="s">
        <v>11828</v>
      </c>
      <c r="H980" s="19" t="s">
        <v>4834</v>
      </c>
      <c r="I980" s="19" t="s">
        <v>4835</v>
      </c>
      <c r="L980" s="22">
        <v>44204</v>
      </c>
      <c r="M980" s="19" t="s">
        <v>4837</v>
      </c>
      <c r="O980" s="19" t="s">
        <v>4838</v>
      </c>
    </row>
    <row r="981" spans="1:71" s="19" customFormat="1" ht="13" x14ac:dyDescent="0.3">
      <c r="A981" s="19" t="s">
        <v>11798</v>
      </c>
      <c r="B981" s="19" t="s">
        <v>3856</v>
      </c>
      <c r="C981" s="19" t="s">
        <v>3385</v>
      </c>
      <c r="D981" s="21">
        <v>2021</v>
      </c>
      <c r="E981" s="19" t="s">
        <v>3384</v>
      </c>
      <c r="F981" s="19" t="s">
        <v>2075</v>
      </c>
      <c r="G981" s="19" t="s">
        <v>3389</v>
      </c>
      <c r="I981" s="19" t="str">
        <f>"9780198834441"</f>
        <v>9780198834441</v>
      </c>
      <c r="J981" s="19" t="str">
        <f>"20210101"</f>
        <v>20210101</v>
      </c>
      <c r="M981" s="19">
        <v>3</v>
      </c>
      <c r="N981" s="19">
        <v>5</v>
      </c>
      <c r="O981" s="19" t="s">
        <v>3386</v>
      </c>
      <c r="P981" s="19" t="s">
        <v>3387</v>
      </c>
      <c r="Q981" s="19" t="s">
        <v>2077</v>
      </c>
      <c r="R981" s="19" t="s">
        <v>2078</v>
      </c>
      <c r="S981" s="19" t="s">
        <v>3388</v>
      </c>
      <c r="U981" s="19" t="s">
        <v>3389</v>
      </c>
      <c r="V981" s="19" t="s">
        <v>3390</v>
      </c>
    </row>
    <row r="982" spans="1:71" s="19" customFormat="1" ht="13" x14ac:dyDescent="0.3">
      <c r="A982" s="19" t="s">
        <v>11798</v>
      </c>
      <c r="B982" s="19" t="s">
        <v>3856</v>
      </c>
      <c r="C982" s="19" t="s">
        <v>3696</v>
      </c>
      <c r="D982" s="21">
        <v>2021</v>
      </c>
      <c r="E982" s="19" t="s">
        <v>3695</v>
      </c>
      <c r="F982" s="19" t="s">
        <v>2075</v>
      </c>
      <c r="G982" s="19" t="s">
        <v>3699</v>
      </c>
      <c r="I982" s="19" t="str">
        <f>"9780198834441"</f>
        <v>9780198834441</v>
      </c>
      <c r="J982" s="19" t="str">
        <f>"20210101"</f>
        <v>20210101</v>
      </c>
      <c r="M982" s="19">
        <v>757</v>
      </c>
      <c r="N982" s="19">
        <v>3</v>
      </c>
      <c r="O982" s="19" t="s">
        <v>3697</v>
      </c>
      <c r="Q982" s="19" t="s">
        <v>2077</v>
      </c>
      <c r="R982" s="19" t="s">
        <v>2078</v>
      </c>
      <c r="S982" s="19" t="s">
        <v>3698</v>
      </c>
      <c r="U982" s="19" t="s">
        <v>3699</v>
      </c>
      <c r="V982" s="19" t="s">
        <v>3700</v>
      </c>
    </row>
    <row r="983" spans="1:71" s="19" customFormat="1" ht="13" x14ac:dyDescent="0.3">
      <c r="A983" s="19" t="s">
        <v>11798</v>
      </c>
      <c r="B983" s="19" t="s">
        <v>6816</v>
      </c>
      <c r="C983" s="19" t="s">
        <v>4429</v>
      </c>
      <c r="D983" s="21">
        <v>2021</v>
      </c>
      <c r="E983" s="19" t="s">
        <v>4428</v>
      </c>
      <c r="F983" s="19" t="s">
        <v>4432</v>
      </c>
      <c r="H983" s="19" t="s">
        <v>4430</v>
      </c>
      <c r="I983" s="19" t="s">
        <v>4431</v>
      </c>
      <c r="L983" s="22">
        <v>44508</v>
      </c>
      <c r="O983" s="19" t="s">
        <v>4433</v>
      </c>
    </row>
    <row r="984" spans="1:71" s="19" customFormat="1" ht="13" x14ac:dyDescent="0.3">
      <c r="A984" s="19" t="s">
        <v>11798</v>
      </c>
      <c r="B984" s="19" t="s">
        <v>1827</v>
      </c>
      <c r="C984" s="19" t="s">
        <v>1435</v>
      </c>
      <c r="D984" s="20" t="str">
        <f>"2021"</f>
        <v>2021</v>
      </c>
      <c r="E984" s="19" t="s">
        <v>1434</v>
      </c>
      <c r="F984" s="19" t="s">
        <v>1436</v>
      </c>
      <c r="H984" s="19" t="str">
        <f>"01964895"</f>
        <v>01964895</v>
      </c>
      <c r="J984" s="19" t="str">
        <f>"Apr2021"</f>
        <v>Apr2021</v>
      </c>
      <c r="K984" s="19">
        <v>51</v>
      </c>
      <c r="L984" s="19">
        <v>2</v>
      </c>
      <c r="M984" s="19">
        <v>20</v>
      </c>
      <c r="N984" s="19">
        <v>0</v>
      </c>
      <c r="O984" s="19">
        <v>149270892</v>
      </c>
      <c r="Q984" s="19" t="s">
        <v>1437</v>
      </c>
      <c r="R984" s="19" t="s">
        <v>1104</v>
      </c>
      <c r="S984" s="19" t="s">
        <v>1438</v>
      </c>
      <c r="V984" s="19" t="s">
        <v>1439</v>
      </c>
    </row>
    <row r="985" spans="1:71" s="19" customFormat="1" ht="13" x14ac:dyDescent="0.3">
      <c r="A985" s="19" t="s">
        <v>11797</v>
      </c>
      <c r="B985" s="19" t="s">
        <v>7212</v>
      </c>
      <c r="C985" s="19" t="s">
        <v>5535</v>
      </c>
      <c r="D985" s="21">
        <v>2021</v>
      </c>
      <c r="E985" s="19" t="s">
        <v>5534</v>
      </c>
      <c r="F985" s="19" t="s">
        <v>4137</v>
      </c>
      <c r="G985" s="19" t="s">
        <v>11829</v>
      </c>
      <c r="H985" s="19" t="s">
        <v>5536</v>
      </c>
      <c r="I985" s="19" t="s">
        <v>5537</v>
      </c>
      <c r="L985" s="22">
        <v>44435</v>
      </c>
      <c r="M985" s="19" t="s">
        <v>5538</v>
      </c>
      <c r="O985" s="19" t="s">
        <v>5539</v>
      </c>
    </row>
    <row r="986" spans="1:71" s="19" customFormat="1" ht="13" x14ac:dyDescent="0.3">
      <c r="A986" s="19" t="s">
        <v>11798</v>
      </c>
      <c r="B986" s="19" t="s">
        <v>7072</v>
      </c>
      <c r="C986" s="19" t="s">
        <v>7014</v>
      </c>
      <c r="D986" s="21">
        <v>2022</v>
      </c>
      <c r="E986" s="19" t="s">
        <v>7013</v>
      </c>
      <c r="F986" s="19" t="s">
        <v>5271</v>
      </c>
      <c r="G986" s="19" t="s">
        <v>11831</v>
      </c>
      <c r="H986" s="19" t="s">
        <v>7015</v>
      </c>
      <c r="I986" s="19" t="s">
        <v>7016</v>
      </c>
      <c r="L986" s="22">
        <v>44651</v>
      </c>
      <c r="O986" s="19" t="s">
        <v>7017</v>
      </c>
    </row>
    <row r="987" spans="1:71" s="19" customFormat="1" ht="13" x14ac:dyDescent="0.3">
      <c r="A987" s="19" t="s">
        <v>11798</v>
      </c>
      <c r="B987" s="19" t="s">
        <v>11404</v>
      </c>
      <c r="C987" s="19" t="s">
        <v>9347</v>
      </c>
      <c r="D987" s="21" t="s">
        <v>7891</v>
      </c>
      <c r="E987" s="19" t="s">
        <v>9348</v>
      </c>
      <c r="F987" s="19" t="s">
        <v>9349</v>
      </c>
      <c r="G987" s="26" t="s">
        <v>11830</v>
      </c>
      <c r="V987" s="19" t="s">
        <v>7891</v>
      </c>
      <c r="W987" s="19" t="s">
        <v>9350</v>
      </c>
      <c r="X987" s="19" t="s">
        <v>7891</v>
      </c>
      <c r="Y987" s="19" t="s">
        <v>7891</v>
      </c>
      <c r="Z987" s="19" t="s">
        <v>7891</v>
      </c>
      <c r="AA987" s="19" t="s">
        <v>7891</v>
      </c>
      <c r="AB987" s="19" t="s">
        <v>7891</v>
      </c>
      <c r="AC987" s="19" t="s">
        <v>9351</v>
      </c>
      <c r="AD987" s="19" t="s">
        <v>7891</v>
      </c>
      <c r="AE987" s="19" t="s">
        <v>7891</v>
      </c>
      <c r="AF987" s="19" t="s">
        <v>7891</v>
      </c>
      <c r="AG987" s="19" t="s">
        <v>7891</v>
      </c>
      <c r="AH987" s="19" t="s">
        <v>7891</v>
      </c>
      <c r="AI987" s="19" t="s">
        <v>7891</v>
      </c>
      <c r="AJ987" s="19" t="s">
        <v>7891</v>
      </c>
      <c r="AK987" s="19" t="s">
        <v>7891</v>
      </c>
      <c r="AL987" s="19" t="s">
        <v>7891</v>
      </c>
      <c r="AM987" s="19" t="s">
        <v>7891</v>
      </c>
      <c r="AN987" s="19" t="s">
        <v>7891</v>
      </c>
      <c r="AO987" s="19" t="s">
        <v>7891</v>
      </c>
      <c r="AP987" s="19" t="s">
        <v>9352</v>
      </c>
      <c r="AQ987" s="19" t="s">
        <v>9353</v>
      </c>
      <c r="AR987" s="19" t="s">
        <v>7891</v>
      </c>
      <c r="AS987" s="19" t="s">
        <v>7891</v>
      </c>
      <c r="AT987" s="19" t="s">
        <v>7891</v>
      </c>
      <c r="AU987" s="19" t="s">
        <v>7891</v>
      </c>
      <c r="AV987" s="19" t="s">
        <v>7891</v>
      </c>
      <c r="AW987" s="19" t="s">
        <v>7891</v>
      </c>
      <c r="AX987" s="19" t="s">
        <v>7891</v>
      </c>
      <c r="AY987" s="19" t="s">
        <v>7891</v>
      </c>
      <c r="AZ987" s="19" t="s">
        <v>7891</v>
      </c>
      <c r="BA987" s="19" t="s">
        <v>7891</v>
      </c>
      <c r="BB987" s="19" t="s">
        <v>7891</v>
      </c>
      <c r="BC987" s="19" t="s">
        <v>7891</v>
      </c>
      <c r="BD987" s="19" t="s">
        <v>7891</v>
      </c>
      <c r="BE987" s="19">
        <v>7067437211037131</v>
      </c>
      <c r="BF987" s="19" t="s">
        <v>9354</v>
      </c>
      <c r="BG987" s="19" t="s">
        <v>7891</v>
      </c>
      <c r="BH987" s="19" t="s">
        <v>9297</v>
      </c>
      <c r="BI987" s="19" t="s">
        <v>7891</v>
      </c>
      <c r="BJ987" s="19" t="s">
        <v>7891</v>
      </c>
      <c r="BK987" s="19" t="s">
        <v>7891</v>
      </c>
      <c r="BL987" s="19" t="s">
        <v>7891</v>
      </c>
      <c r="BM987" s="19" t="s">
        <v>7891</v>
      </c>
      <c r="BN987" s="19">
        <v>34379024</v>
      </c>
      <c r="BO987" s="19" t="s">
        <v>7891</v>
      </c>
      <c r="BP987" s="19" t="s">
        <v>7891</v>
      </c>
      <c r="BQ987" s="19" t="s">
        <v>7891</v>
      </c>
      <c r="BR987" s="19" t="s">
        <v>7891</v>
      </c>
      <c r="BS987" s="19" t="s">
        <v>9355</v>
      </c>
    </row>
    <row r="988" spans="1:71" s="19" customFormat="1" ht="13" x14ac:dyDescent="0.3">
      <c r="A988" s="19" t="s">
        <v>11798</v>
      </c>
      <c r="B988" s="19" t="s">
        <v>3856</v>
      </c>
      <c r="C988" s="19" t="s">
        <v>2575</v>
      </c>
      <c r="D988" s="21">
        <v>2022</v>
      </c>
      <c r="E988" s="19" t="s">
        <v>2574</v>
      </c>
      <c r="F988" s="19" t="s">
        <v>2576</v>
      </c>
      <c r="G988" s="19" t="s">
        <v>2580</v>
      </c>
      <c r="H988" s="19" t="str">
        <f>"1935942X"</f>
        <v>1935942X</v>
      </c>
      <c r="J988" s="19" t="str">
        <f>"20220324"</f>
        <v>20220324</v>
      </c>
      <c r="O988" s="19" t="s">
        <v>2577</v>
      </c>
      <c r="P988" s="19" t="s">
        <v>2578</v>
      </c>
      <c r="Q988" s="19" t="s">
        <v>2044</v>
      </c>
      <c r="R988" s="19" t="s">
        <v>1495</v>
      </c>
      <c r="S988" s="19" t="s">
        <v>2579</v>
      </c>
      <c r="U988" s="19" t="s">
        <v>2580</v>
      </c>
      <c r="V988" s="19" t="s">
        <v>2581</v>
      </c>
    </row>
    <row r="989" spans="1:71" s="19" customFormat="1" ht="13" x14ac:dyDescent="0.3">
      <c r="A989" s="19" t="s">
        <v>11798</v>
      </c>
      <c r="B989" s="19" t="s">
        <v>11404</v>
      </c>
      <c r="C989" s="19" t="s">
        <v>8199</v>
      </c>
      <c r="D989" s="21" t="s">
        <v>7891</v>
      </c>
      <c r="E989" s="19" t="s">
        <v>8200</v>
      </c>
      <c r="F989" s="19" t="s">
        <v>8201</v>
      </c>
      <c r="G989" s="26" t="s">
        <v>11807</v>
      </c>
      <c r="V989" s="19" t="s">
        <v>7891</v>
      </c>
      <c r="W989" s="19" t="s">
        <v>8202</v>
      </c>
      <c r="X989" s="19" t="s">
        <v>7891</v>
      </c>
      <c r="Y989" s="19" t="s">
        <v>7891</v>
      </c>
      <c r="Z989" s="19" t="s">
        <v>7891</v>
      </c>
      <c r="AA989" s="19" t="s">
        <v>7891</v>
      </c>
      <c r="AB989" s="19" t="s">
        <v>7891</v>
      </c>
      <c r="AC989" s="19" t="s">
        <v>7891</v>
      </c>
      <c r="AD989" s="19" t="s">
        <v>7891</v>
      </c>
      <c r="AE989" s="19" t="s">
        <v>7891</v>
      </c>
      <c r="AF989" s="19" t="s">
        <v>7891</v>
      </c>
      <c r="AG989" s="19" t="s">
        <v>7891</v>
      </c>
      <c r="AH989" s="19" t="s">
        <v>7891</v>
      </c>
      <c r="AI989" s="19" t="s">
        <v>7891</v>
      </c>
      <c r="AJ989" s="19" t="s">
        <v>7891</v>
      </c>
      <c r="AK989" s="19" t="s">
        <v>7891</v>
      </c>
      <c r="AL989" s="19" t="s">
        <v>7891</v>
      </c>
      <c r="AM989" s="19" t="s">
        <v>7891</v>
      </c>
      <c r="AN989" s="19" t="s">
        <v>7891</v>
      </c>
      <c r="AO989" s="19" t="s">
        <v>7891</v>
      </c>
      <c r="AP989" s="19" t="s">
        <v>8203</v>
      </c>
      <c r="AQ989" s="19" t="s">
        <v>8204</v>
      </c>
      <c r="AR989" s="19" t="s">
        <v>7891</v>
      </c>
      <c r="AS989" s="19" t="s">
        <v>7891</v>
      </c>
      <c r="AT989" s="19" t="s">
        <v>7891</v>
      </c>
      <c r="AU989" s="19" t="s">
        <v>7891</v>
      </c>
      <c r="AV989" s="19" t="s">
        <v>7891</v>
      </c>
      <c r="AW989" s="19" t="s">
        <v>7891</v>
      </c>
      <c r="AX989" s="19" t="s">
        <v>7891</v>
      </c>
      <c r="AY989" s="19" t="s">
        <v>7891</v>
      </c>
      <c r="AZ989" s="19" t="s">
        <v>7891</v>
      </c>
      <c r="BA989" s="19" t="s">
        <v>7891</v>
      </c>
      <c r="BB989" s="19" t="s">
        <v>7891</v>
      </c>
      <c r="BC989" s="19" t="s">
        <v>7891</v>
      </c>
      <c r="BD989" s="19" t="s">
        <v>7891</v>
      </c>
      <c r="BE989" s="19" t="s">
        <v>7891</v>
      </c>
      <c r="BF989" s="19" t="s">
        <v>8205</v>
      </c>
      <c r="BG989" s="19" t="s">
        <v>7891</v>
      </c>
      <c r="BH989" s="19" t="s">
        <v>8197</v>
      </c>
      <c r="BI989" s="19" t="s">
        <v>7891</v>
      </c>
      <c r="BJ989" s="19" t="s">
        <v>7891</v>
      </c>
      <c r="BK989" s="19" t="s">
        <v>7891</v>
      </c>
      <c r="BL989" s="19" t="s">
        <v>7891</v>
      </c>
      <c r="BM989" s="19" t="s">
        <v>7891</v>
      </c>
      <c r="BN989" s="19">
        <v>35385374</v>
      </c>
      <c r="BO989" s="19" t="s">
        <v>7891</v>
      </c>
      <c r="BP989" s="19" t="s">
        <v>7891</v>
      </c>
      <c r="BQ989" s="19" t="s">
        <v>7891</v>
      </c>
      <c r="BR989" s="19" t="s">
        <v>7891</v>
      </c>
      <c r="BS989" s="19" t="s">
        <v>8206</v>
      </c>
    </row>
    <row r="990" spans="1:71" s="19" customFormat="1" ht="13" x14ac:dyDescent="0.3">
      <c r="A990" s="19" t="s">
        <v>11798</v>
      </c>
      <c r="B990" s="19" t="s">
        <v>3856</v>
      </c>
      <c r="C990" s="19" t="s">
        <v>3213</v>
      </c>
      <c r="D990" s="21">
        <v>2020</v>
      </c>
      <c r="E990" s="19" t="s">
        <v>3212</v>
      </c>
      <c r="F990" s="19" t="s">
        <v>2034</v>
      </c>
      <c r="G990" s="19" t="s">
        <v>3216</v>
      </c>
      <c r="H990" s="19" t="str">
        <f>"04194217"</f>
        <v>04194217</v>
      </c>
      <c r="I990" s="19" t="str">
        <f>"9798662490130"</f>
        <v>9798662490130</v>
      </c>
      <c r="J990" s="19" t="str">
        <f>"20210101"</f>
        <v>20210101</v>
      </c>
      <c r="K990" s="19">
        <v>82</v>
      </c>
      <c r="L990" s="19" t="s">
        <v>2183</v>
      </c>
      <c r="O990" s="19" t="s">
        <v>3214</v>
      </c>
      <c r="Q990" s="19" t="s">
        <v>2037</v>
      </c>
      <c r="R990" s="19" t="s">
        <v>2038</v>
      </c>
      <c r="S990" s="19" t="s">
        <v>3215</v>
      </c>
      <c r="U990" s="19" t="s">
        <v>3216</v>
      </c>
      <c r="V990" s="19" t="s">
        <v>3217</v>
      </c>
    </row>
    <row r="991" spans="1:71" s="19" customFormat="1" ht="13" x14ac:dyDescent="0.3">
      <c r="A991" s="19" t="s">
        <v>11798</v>
      </c>
      <c r="B991" s="19" t="s">
        <v>1970</v>
      </c>
      <c r="C991" s="19" t="s">
        <v>1958</v>
      </c>
      <c r="D991" s="20" t="str">
        <f>"2021"</f>
        <v>2021</v>
      </c>
      <c r="E991" s="19" t="s">
        <v>1957</v>
      </c>
      <c r="F991" s="19" t="s">
        <v>1959</v>
      </c>
      <c r="G991" s="19" t="s">
        <v>1962</v>
      </c>
      <c r="H991" s="19" t="str">
        <f>"08914222"</f>
        <v>08914222</v>
      </c>
      <c r="J991" s="19" t="str">
        <f>"May2021"</f>
        <v>May2021</v>
      </c>
      <c r="K991" s="19">
        <v>112</v>
      </c>
      <c r="N991" s="19">
        <v>1</v>
      </c>
      <c r="O991" s="19">
        <v>149549829</v>
      </c>
      <c r="P991" s="19" t="s">
        <v>1960</v>
      </c>
      <c r="Q991" s="19" t="s">
        <v>489</v>
      </c>
      <c r="R991" s="19" t="s">
        <v>498</v>
      </c>
      <c r="S991" s="19" t="s">
        <v>1961</v>
      </c>
      <c r="V991" s="19" t="s">
        <v>1963</v>
      </c>
    </row>
    <row r="992" spans="1:71" s="19" customFormat="1" ht="13" x14ac:dyDescent="0.3">
      <c r="A992" s="19" t="s">
        <v>11798</v>
      </c>
      <c r="B992" s="19" t="s">
        <v>1827</v>
      </c>
      <c r="C992" s="19" t="s">
        <v>1576</v>
      </c>
      <c r="D992" s="20">
        <v>2022</v>
      </c>
      <c r="E992" s="19" t="s">
        <v>1575</v>
      </c>
      <c r="F992" s="19" t="s">
        <v>1554</v>
      </c>
      <c r="G992" s="19" t="s">
        <v>1578</v>
      </c>
      <c r="H992" s="19" t="str">
        <f>"00302228"</f>
        <v>00302228</v>
      </c>
      <c r="J992" s="19" t="str">
        <f>"Mar2022"</f>
        <v>Mar2022</v>
      </c>
      <c r="K992" s="19">
        <v>84</v>
      </c>
      <c r="L992" s="19">
        <v>4</v>
      </c>
      <c r="M992" s="19">
        <v>1081</v>
      </c>
      <c r="N992" s="19">
        <v>19</v>
      </c>
      <c r="O992" s="19">
        <v>155284241</v>
      </c>
      <c r="P992" s="19" t="s">
        <v>71</v>
      </c>
      <c r="Q992" s="19" t="s">
        <v>481</v>
      </c>
      <c r="R992" s="19" t="s">
        <v>442</v>
      </c>
      <c r="S992" s="19" t="s">
        <v>1577</v>
      </c>
      <c r="V992" s="19" t="s">
        <v>1579</v>
      </c>
    </row>
    <row r="993" spans="1:71" s="19" customFormat="1" ht="13" x14ac:dyDescent="0.3">
      <c r="A993" s="19" t="s">
        <v>11798</v>
      </c>
      <c r="B993" s="19" t="s">
        <v>7505</v>
      </c>
      <c r="C993" s="19" t="s">
        <v>7437</v>
      </c>
      <c r="D993" s="21">
        <v>2021</v>
      </c>
      <c r="E993" s="19" t="s">
        <v>6819</v>
      </c>
      <c r="F993" s="19" t="s">
        <v>7438</v>
      </c>
      <c r="H993" s="19">
        <v>49</v>
      </c>
      <c r="I993" s="19">
        <v>2</v>
      </c>
      <c r="K993" s="19">
        <v>1013</v>
      </c>
      <c r="L993" s="19">
        <v>1026</v>
      </c>
      <c r="N993" s="19">
        <v>3</v>
      </c>
      <c r="O993" s="19" t="s">
        <v>6825</v>
      </c>
      <c r="P993" s="19" t="s">
        <v>7439</v>
      </c>
      <c r="Q993" s="19" t="s">
        <v>7302</v>
      </c>
      <c r="R993" s="19" t="s">
        <v>7218</v>
      </c>
      <c r="S993" s="19" t="s">
        <v>7303</v>
      </c>
      <c r="T993" s="19" t="s">
        <v>7219</v>
      </c>
      <c r="U993" s="19" t="s">
        <v>7440</v>
      </c>
    </row>
    <row r="994" spans="1:71" s="19" customFormat="1" ht="13" x14ac:dyDescent="0.3">
      <c r="A994" s="19" t="s">
        <v>11798</v>
      </c>
      <c r="B994" s="19" t="s">
        <v>3856</v>
      </c>
      <c r="C994" s="19" t="s">
        <v>2957</v>
      </c>
      <c r="D994" s="21">
        <v>2022</v>
      </c>
      <c r="E994" s="19" t="s">
        <v>2956</v>
      </c>
      <c r="F994" s="19" t="s">
        <v>2958</v>
      </c>
      <c r="G994" s="19" t="s">
        <v>2961</v>
      </c>
      <c r="H994" s="19" t="str">
        <f>"03600025"</f>
        <v>03600025</v>
      </c>
      <c r="J994" s="19" t="str">
        <f>"20220121"</f>
        <v>20220121</v>
      </c>
      <c r="O994" s="19" t="s">
        <v>2959</v>
      </c>
      <c r="P994" s="19" t="s">
        <v>2960</v>
      </c>
      <c r="Q994" s="19" t="s">
        <v>2108</v>
      </c>
      <c r="R994" s="19" t="s">
        <v>2054</v>
      </c>
      <c r="S994" s="19" t="s">
        <v>2055</v>
      </c>
      <c r="U994" s="19" t="s">
        <v>2961</v>
      </c>
      <c r="V994" s="19" t="s">
        <v>2962</v>
      </c>
    </row>
    <row r="995" spans="1:71" s="19" customFormat="1" ht="13" x14ac:dyDescent="0.3">
      <c r="A995" s="19" t="s">
        <v>11798</v>
      </c>
      <c r="B995" s="19" t="s">
        <v>3856</v>
      </c>
      <c r="C995" s="19" t="s">
        <v>2083</v>
      </c>
      <c r="D995" s="21">
        <v>2021</v>
      </c>
      <c r="E995" s="19" t="s">
        <v>2082</v>
      </c>
      <c r="F995" s="19" t="s">
        <v>2034</v>
      </c>
      <c r="G995" s="19" t="s">
        <v>2087</v>
      </c>
      <c r="H995" s="19" t="str">
        <f>"04194217"</f>
        <v>04194217</v>
      </c>
      <c r="I995" s="19" t="str">
        <f>"9798678153623"</f>
        <v>9798678153623</v>
      </c>
      <c r="J995" s="19" t="str">
        <f>"20210101"</f>
        <v>20210101</v>
      </c>
      <c r="K995" s="19">
        <v>82</v>
      </c>
      <c r="L995" s="19" t="s">
        <v>2084</v>
      </c>
      <c r="O995" s="19" t="s">
        <v>2085</v>
      </c>
      <c r="Q995" s="19" t="s">
        <v>2037</v>
      </c>
      <c r="R995" s="19" t="s">
        <v>2038</v>
      </c>
      <c r="S995" s="19" t="s">
        <v>2086</v>
      </c>
      <c r="U995" s="19" t="s">
        <v>2087</v>
      </c>
      <c r="V995" s="19" t="s">
        <v>2088</v>
      </c>
    </row>
    <row r="996" spans="1:71" s="19" customFormat="1" ht="13" x14ac:dyDescent="0.3">
      <c r="A996" s="19" t="s">
        <v>11798</v>
      </c>
      <c r="B996" s="19" t="s">
        <v>1827</v>
      </c>
      <c r="C996" s="19" t="s">
        <v>472</v>
      </c>
      <c r="D996" s="20" t="str">
        <f>"2021"</f>
        <v>2021</v>
      </c>
      <c r="E996" s="19" t="s">
        <v>471</v>
      </c>
      <c r="F996" s="19" t="s">
        <v>242</v>
      </c>
      <c r="G996" s="19" t="s">
        <v>475</v>
      </c>
      <c r="H996" s="19" t="str">
        <f>"00207489"</f>
        <v>00207489</v>
      </c>
      <c r="J996" s="19" t="str">
        <f>"Dec2021"</f>
        <v>Dec2021</v>
      </c>
      <c r="K996" s="19">
        <v>124</v>
      </c>
      <c r="N996" s="19">
        <v>1</v>
      </c>
      <c r="O996" s="19">
        <v>153480663</v>
      </c>
      <c r="P996" s="19" t="s">
        <v>473</v>
      </c>
      <c r="Q996" s="19" t="s">
        <v>449</v>
      </c>
      <c r="R996" s="19" t="s">
        <v>442</v>
      </c>
      <c r="S996" s="19" t="s">
        <v>474</v>
      </c>
      <c r="V996" s="19" t="s">
        <v>476</v>
      </c>
    </row>
    <row r="997" spans="1:71" s="19" customFormat="1" ht="13" x14ac:dyDescent="0.3">
      <c r="A997" s="19" t="s">
        <v>11798</v>
      </c>
      <c r="B997" s="19" t="s">
        <v>502</v>
      </c>
      <c r="C997" s="19" t="s">
        <v>478</v>
      </c>
      <c r="D997" s="20" t="str">
        <f>"2021"</f>
        <v>2021</v>
      </c>
      <c r="E997" s="19" t="s">
        <v>477</v>
      </c>
      <c r="F997" s="19" t="s">
        <v>479</v>
      </c>
      <c r="G997" s="19" t="s">
        <v>483</v>
      </c>
      <c r="H997" s="19" t="str">
        <f>"09697330"</f>
        <v>09697330</v>
      </c>
      <c r="J997" s="19" t="str">
        <f>"Aug2021"</f>
        <v>Aug2021</v>
      </c>
      <c r="K997" s="19">
        <v>28</v>
      </c>
      <c r="L997" s="19">
        <v>5</v>
      </c>
      <c r="M997" s="19">
        <v>670</v>
      </c>
      <c r="N997" s="19">
        <v>17</v>
      </c>
      <c r="O997" s="19">
        <v>151896563</v>
      </c>
      <c r="P997" s="19" t="s">
        <v>480</v>
      </c>
      <c r="Q997" s="19" t="s">
        <v>481</v>
      </c>
      <c r="R997" s="19" t="s">
        <v>442</v>
      </c>
      <c r="S997" s="19" t="s">
        <v>482</v>
      </c>
      <c r="V997" s="19" t="s">
        <v>484</v>
      </c>
    </row>
    <row r="998" spans="1:71" s="19" customFormat="1" ht="13" x14ac:dyDescent="0.3">
      <c r="A998" s="19" t="s">
        <v>11798</v>
      </c>
      <c r="B998" s="19" t="s">
        <v>11404</v>
      </c>
      <c r="C998" s="19" t="s">
        <v>9170</v>
      </c>
      <c r="D998" s="21" t="s">
        <v>7891</v>
      </c>
      <c r="E998" s="19" t="s">
        <v>9171</v>
      </c>
      <c r="F998" s="19" t="s">
        <v>9172</v>
      </c>
      <c r="G998" s="19" t="s">
        <v>11806</v>
      </c>
      <c r="V998" s="19" t="s">
        <v>7891</v>
      </c>
      <c r="W998" s="19" t="s">
        <v>9173</v>
      </c>
      <c r="X998" s="19" t="s">
        <v>7891</v>
      </c>
      <c r="Y998" s="19" t="s">
        <v>7891</v>
      </c>
      <c r="Z998" s="19" t="s">
        <v>7891</v>
      </c>
      <c r="AA998" s="19" t="s">
        <v>7891</v>
      </c>
      <c r="AB998" s="19" t="s">
        <v>7891</v>
      </c>
      <c r="AC998" s="19" t="s">
        <v>9174</v>
      </c>
      <c r="AD998" s="19" t="s">
        <v>7891</v>
      </c>
      <c r="AE998" s="19" t="s">
        <v>7891</v>
      </c>
      <c r="AF998" s="19" t="s">
        <v>7891</v>
      </c>
      <c r="AG998" s="19" t="s">
        <v>7891</v>
      </c>
      <c r="AH998" s="19" t="s">
        <v>7891</v>
      </c>
      <c r="AI998" s="19" t="s">
        <v>7891</v>
      </c>
      <c r="AJ998" s="19" t="s">
        <v>7891</v>
      </c>
      <c r="AK998" s="19" t="s">
        <v>7891</v>
      </c>
      <c r="AL998" s="19" t="s">
        <v>7891</v>
      </c>
      <c r="AM998" s="19" t="s">
        <v>7891</v>
      </c>
      <c r="AN998" s="19" t="s">
        <v>7891</v>
      </c>
      <c r="AO998" s="19" t="s">
        <v>7891</v>
      </c>
      <c r="AP998" s="19" t="s">
        <v>9175</v>
      </c>
      <c r="AQ998" s="19" t="s">
        <v>9176</v>
      </c>
      <c r="AR998" s="19" t="s">
        <v>7891</v>
      </c>
      <c r="AS998" s="19" t="s">
        <v>7891</v>
      </c>
      <c r="AT998" s="19" t="s">
        <v>7891</v>
      </c>
      <c r="AU998" s="19" t="s">
        <v>7891</v>
      </c>
      <c r="AV998" s="19" t="s">
        <v>7891</v>
      </c>
      <c r="AW998" s="19" t="s">
        <v>7891</v>
      </c>
      <c r="AX998" s="19" t="s">
        <v>7891</v>
      </c>
      <c r="AY998" s="19" t="s">
        <v>7891</v>
      </c>
      <c r="AZ998" s="19" t="s">
        <v>7891</v>
      </c>
      <c r="BA998" s="19" t="s">
        <v>7891</v>
      </c>
      <c r="BB998" s="19" t="s">
        <v>7891</v>
      </c>
      <c r="BC998" s="19" t="s">
        <v>7891</v>
      </c>
      <c r="BD998" s="19" t="s">
        <v>7891</v>
      </c>
      <c r="BE998" s="19" t="s">
        <v>7891</v>
      </c>
      <c r="BF998" s="19" t="s">
        <v>9177</v>
      </c>
      <c r="BG998" s="19" t="s">
        <v>7891</v>
      </c>
      <c r="BH998" s="19" t="s">
        <v>9145</v>
      </c>
      <c r="BI998" s="19" t="s">
        <v>7891</v>
      </c>
      <c r="BJ998" s="19" t="s">
        <v>7891</v>
      </c>
      <c r="BK998" s="19" t="s">
        <v>7891</v>
      </c>
      <c r="BL998" s="19" t="s">
        <v>7891</v>
      </c>
      <c r="BM998" s="19" t="s">
        <v>7891</v>
      </c>
      <c r="BN998" s="19">
        <v>34559328</v>
      </c>
      <c r="BO998" s="19" t="s">
        <v>7891</v>
      </c>
      <c r="BP998" s="19" t="s">
        <v>7891</v>
      </c>
      <c r="BQ998" s="19" t="s">
        <v>7891</v>
      </c>
      <c r="BR998" s="19" t="s">
        <v>7891</v>
      </c>
      <c r="BS998" s="19" t="s">
        <v>9178</v>
      </c>
    </row>
    <row r="999" spans="1:71" s="19" customFormat="1" ht="13" x14ac:dyDescent="0.3">
      <c r="A999" s="19" t="s">
        <v>11798</v>
      </c>
      <c r="B999" s="19" t="s">
        <v>6816</v>
      </c>
      <c r="C999" s="19" t="s">
        <v>6757</v>
      </c>
      <c r="D999" s="21">
        <v>2022</v>
      </c>
      <c r="E999" s="19" t="s">
        <v>6756</v>
      </c>
      <c r="F999" s="19" t="s">
        <v>6241</v>
      </c>
      <c r="H999" s="19" t="s">
        <v>6758</v>
      </c>
      <c r="I999" s="19" t="s">
        <v>6759</v>
      </c>
      <c r="L999" s="22">
        <v>44572</v>
      </c>
      <c r="M999" s="19" t="s">
        <v>6760</v>
      </c>
      <c r="O999" s="19" t="s">
        <v>6761</v>
      </c>
    </row>
    <row r="1000" spans="1:71" s="19" customFormat="1" ht="13" x14ac:dyDescent="0.3">
      <c r="A1000" s="19" t="s">
        <v>11798</v>
      </c>
      <c r="B1000" s="19" t="s">
        <v>6816</v>
      </c>
      <c r="C1000" s="19" t="s">
        <v>5335</v>
      </c>
      <c r="D1000" s="21">
        <v>2021</v>
      </c>
      <c r="E1000" s="19" t="s">
        <v>5334</v>
      </c>
      <c r="F1000" s="19" t="s">
        <v>5338</v>
      </c>
      <c r="G1000" s="26" t="s">
        <v>11816</v>
      </c>
      <c r="H1000" s="19" t="s">
        <v>5336</v>
      </c>
      <c r="I1000" s="19" t="s">
        <v>5337</v>
      </c>
      <c r="L1000" s="22">
        <v>44490</v>
      </c>
      <c r="M1000" s="19" t="s">
        <v>5339</v>
      </c>
      <c r="O1000" s="19" t="s">
        <v>5340</v>
      </c>
    </row>
    <row r="1001" spans="1:71" s="19" customFormat="1" ht="13" x14ac:dyDescent="0.3">
      <c r="A1001" s="19" t="s">
        <v>11798</v>
      </c>
      <c r="B1001" s="19" t="s">
        <v>11404</v>
      </c>
      <c r="C1001" s="19" t="s">
        <v>7911</v>
      </c>
      <c r="D1001" s="21" t="s">
        <v>7891</v>
      </c>
      <c r="E1001" s="19" t="s">
        <v>7912</v>
      </c>
      <c r="F1001" s="19" t="s">
        <v>7913</v>
      </c>
      <c r="G1001" s="19" t="s">
        <v>11817</v>
      </c>
      <c r="V1001" s="19" t="s">
        <v>7891</v>
      </c>
      <c r="W1001" s="19" t="s">
        <v>10037</v>
      </c>
      <c r="X1001" s="19" t="s">
        <v>7891</v>
      </c>
      <c r="Y1001" s="19" t="s">
        <v>7891</v>
      </c>
      <c r="Z1001" s="19" t="s">
        <v>7891</v>
      </c>
      <c r="AA1001" s="19" t="s">
        <v>7891</v>
      </c>
      <c r="AB1001" s="19" t="s">
        <v>7891</v>
      </c>
      <c r="AC1001" s="19" t="s">
        <v>7914</v>
      </c>
      <c r="AD1001" s="19" t="s">
        <v>7891</v>
      </c>
      <c r="AE1001" s="19" t="s">
        <v>7891</v>
      </c>
      <c r="AF1001" s="19" t="s">
        <v>7891</v>
      </c>
      <c r="AG1001" s="19" t="s">
        <v>7891</v>
      </c>
      <c r="AH1001" s="19" t="s">
        <v>7891</v>
      </c>
      <c r="AI1001" s="19" t="s">
        <v>7891</v>
      </c>
      <c r="AJ1001" s="19" t="s">
        <v>7891</v>
      </c>
      <c r="AK1001" s="19" t="s">
        <v>7891</v>
      </c>
      <c r="AL1001" s="19" t="s">
        <v>7891</v>
      </c>
      <c r="AM1001" s="19" t="s">
        <v>7891</v>
      </c>
      <c r="AN1001" s="19" t="s">
        <v>7891</v>
      </c>
      <c r="AO1001" s="19" t="s">
        <v>7891</v>
      </c>
      <c r="AP1001" s="19" t="s">
        <v>182</v>
      </c>
      <c r="AQ1001" s="19" t="s">
        <v>7915</v>
      </c>
      <c r="AR1001" s="19" t="s">
        <v>7891</v>
      </c>
      <c r="AS1001" s="19" t="s">
        <v>7891</v>
      </c>
      <c r="AT1001" s="19" t="s">
        <v>7891</v>
      </c>
      <c r="AU1001" s="19" t="s">
        <v>7916</v>
      </c>
      <c r="AV1001" s="19">
        <v>2021</v>
      </c>
      <c r="AW1001" s="19">
        <v>22</v>
      </c>
      <c r="AX1001" s="19">
        <v>2</v>
      </c>
      <c r="AY1001" s="19" t="s">
        <v>7891</v>
      </c>
      <c r="AZ1001" s="19" t="s">
        <v>7891</v>
      </c>
      <c r="BA1001" s="19" t="s">
        <v>7891</v>
      </c>
      <c r="BB1001" s="19" t="s">
        <v>7891</v>
      </c>
      <c r="BC1001" s="19">
        <v>298</v>
      </c>
      <c r="BD1001" s="19">
        <v>305</v>
      </c>
      <c r="BE1001" s="19" t="s">
        <v>7891</v>
      </c>
      <c r="BF1001" s="19" t="s">
        <v>7917</v>
      </c>
      <c r="BG1001" s="19" t="s">
        <v>7891</v>
      </c>
      <c r="BH1001" s="19" t="s">
        <v>7891</v>
      </c>
      <c r="BI1001" s="19" t="s">
        <v>7891</v>
      </c>
      <c r="BJ1001" s="19" t="s">
        <v>7891</v>
      </c>
      <c r="BK1001" s="19" t="s">
        <v>7891</v>
      </c>
      <c r="BL1001" s="19" t="s">
        <v>7891</v>
      </c>
      <c r="BM1001" s="19" t="s">
        <v>7891</v>
      </c>
      <c r="BN1001" s="19" t="s">
        <v>7891</v>
      </c>
      <c r="BO1001" s="19" t="s">
        <v>7891</v>
      </c>
      <c r="BP1001" s="19" t="s">
        <v>7891</v>
      </c>
      <c r="BQ1001" s="19" t="s">
        <v>7891</v>
      </c>
      <c r="BR1001" s="19" t="s">
        <v>7891</v>
      </c>
      <c r="BS1001" s="19" t="s">
        <v>7918</v>
      </c>
    </row>
    <row r="1002" spans="1:71" s="19" customFormat="1" ht="13" x14ac:dyDescent="0.3">
      <c r="A1002" s="19" t="s">
        <v>11798</v>
      </c>
      <c r="B1002" s="19" t="s">
        <v>323</v>
      </c>
      <c r="C1002" s="19" t="s">
        <v>220</v>
      </c>
      <c r="D1002" s="23">
        <v>2021</v>
      </c>
      <c r="E1002" s="19" t="s">
        <v>218</v>
      </c>
      <c r="F1002" s="19" t="s">
        <v>227</v>
      </c>
      <c r="G1002" s="19" t="s">
        <v>219</v>
      </c>
      <c r="H1002" s="19" t="s">
        <v>221</v>
      </c>
      <c r="I1002" s="19" t="s">
        <v>222</v>
      </c>
      <c r="J1002" s="19" t="s">
        <v>14</v>
      </c>
      <c r="K1002" s="19" t="s">
        <v>223</v>
      </c>
      <c r="M1002" s="19" t="s">
        <v>224</v>
      </c>
      <c r="N1002" s="19" t="s">
        <v>89</v>
      </c>
      <c r="O1002" s="19" t="s">
        <v>18</v>
      </c>
      <c r="P1002" s="19" t="s">
        <v>18</v>
      </c>
      <c r="Q1002" s="19" t="s">
        <v>225</v>
      </c>
      <c r="R1002" s="19" t="s">
        <v>20</v>
      </c>
      <c r="S1002" s="19" t="s">
        <v>226</v>
      </c>
      <c r="U1002" s="19" t="s">
        <v>23</v>
      </c>
      <c r="V1002" s="19" t="s">
        <v>212</v>
      </c>
      <c r="W1002" s="19" t="s">
        <v>228</v>
      </c>
      <c r="X1002" s="19" t="s">
        <v>229</v>
      </c>
      <c r="Z1002" s="19" t="s">
        <v>230</v>
      </c>
      <c r="AA1002" s="19" t="s">
        <v>231</v>
      </c>
      <c r="AB1002" s="19" t="s">
        <v>229</v>
      </c>
      <c r="AC1002" s="19" t="s">
        <v>232</v>
      </c>
      <c r="AD1002" s="19" t="s">
        <v>30</v>
      </c>
    </row>
    <row r="1003" spans="1:71" s="19" customFormat="1" ht="13" x14ac:dyDescent="0.3">
      <c r="A1003" s="19" t="s">
        <v>11797</v>
      </c>
      <c r="B1003" s="19" t="s">
        <v>6816</v>
      </c>
      <c r="C1003" s="19" t="s">
        <v>4501</v>
      </c>
      <c r="D1003" s="21">
        <v>2021</v>
      </c>
      <c r="E1003" s="19" t="s">
        <v>4500</v>
      </c>
      <c r="F1003" s="19" t="s">
        <v>4137</v>
      </c>
      <c r="G1003" s="19" t="s">
        <v>11818</v>
      </c>
      <c r="H1003" s="19" t="s">
        <v>4502</v>
      </c>
      <c r="I1003" s="19" t="s">
        <v>4503</v>
      </c>
      <c r="L1003" s="22">
        <v>44289</v>
      </c>
      <c r="M1003" s="19" t="s">
        <v>4504</v>
      </c>
      <c r="O1003" s="19" t="s">
        <v>4505</v>
      </c>
    </row>
    <row r="1004" spans="1:71" s="19" customFormat="1" ht="13" x14ac:dyDescent="0.3">
      <c r="A1004" s="19" t="s">
        <v>11797</v>
      </c>
      <c r="B1004" s="19" t="s">
        <v>4116</v>
      </c>
      <c r="C1004" s="19" t="s">
        <v>688</v>
      </c>
      <c r="D1004" s="21">
        <v>2021</v>
      </c>
      <c r="E1004" s="19" t="s">
        <v>2330</v>
      </c>
      <c r="F1004" s="19" t="s">
        <v>2331</v>
      </c>
      <c r="G1004" s="19" t="s">
        <v>2334</v>
      </c>
      <c r="H1004" s="19" t="str">
        <f>"00472891"</f>
        <v>00472891</v>
      </c>
      <c r="J1004" s="19" t="str">
        <f>"20210401"</f>
        <v>20210401</v>
      </c>
      <c r="K1004" s="19">
        <v>50</v>
      </c>
      <c r="L1004" s="19">
        <v>4</v>
      </c>
      <c r="M1004" s="19">
        <v>753</v>
      </c>
      <c r="N1004" s="19">
        <v>14</v>
      </c>
      <c r="O1004" s="19" t="s">
        <v>2332</v>
      </c>
      <c r="P1004" s="19" t="s">
        <v>690</v>
      </c>
      <c r="Q1004" s="19" t="s">
        <v>2108</v>
      </c>
      <c r="R1004" s="19" t="s">
        <v>1495</v>
      </c>
      <c r="S1004" s="19" t="s">
        <v>2333</v>
      </c>
      <c r="U1004" s="19" t="s">
        <v>2334</v>
      </c>
      <c r="V1004" s="19" t="s">
        <v>2335</v>
      </c>
    </row>
    <row r="1005" spans="1:71" s="19" customFormat="1" ht="13" x14ac:dyDescent="0.3">
      <c r="A1005" s="19" t="s">
        <v>11798</v>
      </c>
      <c r="B1005" s="19" t="s">
        <v>3856</v>
      </c>
      <c r="C1005" s="19" t="s">
        <v>2157</v>
      </c>
      <c r="D1005" s="21">
        <v>2021</v>
      </c>
      <c r="E1005" s="19" t="s">
        <v>2156</v>
      </c>
      <c r="F1005" s="19" t="s">
        <v>2135</v>
      </c>
      <c r="G1005" s="19" t="s">
        <v>2161</v>
      </c>
      <c r="H1005" s="19" t="str">
        <f>"1471244X"</f>
        <v>1471244X</v>
      </c>
      <c r="J1005" s="19" t="str">
        <f>"20210928"</f>
        <v>20210928</v>
      </c>
      <c r="K1005" s="19">
        <v>21</v>
      </c>
      <c r="O1005" s="19" t="s">
        <v>2158</v>
      </c>
      <c r="P1005" s="19" t="s">
        <v>2159</v>
      </c>
      <c r="Q1005" s="19" t="s">
        <v>2138</v>
      </c>
      <c r="R1005" s="19" t="s">
        <v>1495</v>
      </c>
      <c r="S1005" s="19" t="s">
        <v>2160</v>
      </c>
      <c r="U1005" s="19" t="s">
        <v>2161</v>
      </c>
      <c r="V1005" s="19" t="s">
        <v>2162</v>
      </c>
    </row>
    <row r="1006" spans="1:71" s="19" customFormat="1" ht="13" x14ac:dyDescent="0.3">
      <c r="A1006" s="19" t="s">
        <v>11798</v>
      </c>
      <c r="B1006" s="19" t="s">
        <v>11404</v>
      </c>
      <c r="C1006" s="19" t="s">
        <v>9213</v>
      </c>
      <c r="D1006" s="21" t="s">
        <v>7891</v>
      </c>
      <c r="E1006" s="19" t="s">
        <v>4689</v>
      </c>
      <c r="F1006" s="19" t="s">
        <v>9214</v>
      </c>
      <c r="V1006" s="19" t="s">
        <v>7891</v>
      </c>
      <c r="W1006" s="19" t="s">
        <v>9215</v>
      </c>
      <c r="X1006" s="19" t="s">
        <v>7891</v>
      </c>
      <c r="Y1006" s="19" t="s">
        <v>7891</v>
      </c>
      <c r="Z1006" s="19" t="s">
        <v>7891</v>
      </c>
      <c r="AA1006" s="19" t="s">
        <v>7891</v>
      </c>
      <c r="AB1006" s="19" t="s">
        <v>7891</v>
      </c>
      <c r="AC1006" s="19" t="s">
        <v>7891</v>
      </c>
      <c r="AD1006" s="19" t="s">
        <v>7891</v>
      </c>
      <c r="AE1006" s="19" t="s">
        <v>7891</v>
      </c>
      <c r="AF1006" s="19" t="s">
        <v>7891</v>
      </c>
      <c r="AG1006" s="19" t="s">
        <v>7891</v>
      </c>
      <c r="AH1006" s="19" t="s">
        <v>7891</v>
      </c>
      <c r="AI1006" s="19" t="s">
        <v>7891</v>
      </c>
      <c r="AJ1006" s="19" t="s">
        <v>7891</v>
      </c>
      <c r="AK1006" s="19" t="s">
        <v>7891</v>
      </c>
      <c r="AL1006" s="19" t="s">
        <v>7891</v>
      </c>
      <c r="AM1006" s="19" t="s">
        <v>7891</v>
      </c>
      <c r="AN1006" s="19" t="s">
        <v>7891</v>
      </c>
      <c r="AO1006" s="19" t="s">
        <v>7891</v>
      </c>
      <c r="AP1006" s="19" t="s">
        <v>9216</v>
      </c>
      <c r="AQ1006" s="19" t="s">
        <v>9217</v>
      </c>
      <c r="AR1006" s="19" t="s">
        <v>7891</v>
      </c>
      <c r="AS1006" s="19" t="s">
        <v>7891</v>
      </c>
      <c r="AT1006" s="19" t="s">
        <v>7891</v>
      </c>
      <c r="AU1006" s="19" t="s">
        <v>9218</v>
      </c>
      <c r="AV1006" s="19">
        <v>2021</v>
      </c>
      <c r="AW1006" s="19">
        <v>473</v>
      </c>
      <c r="AX1006" s="19" t="s">
        <v>7891</v>
      </c>
      <c r="AY1006" s="19" t="s">
        <v>7891</v>
      </c>
      <c r="AZ1006" s="19" t="s">
        <v>7891</v>
      </c>
      <c r="BA1006" s="19" t="s">
        <v>7891</v>
      </c>
      <c r="BB1006" s="19" t="s">
        <v>7891</v>
      </c>
      <c r="BC1006" s="19">
        <v>102</v>
      </c>
      <c r="BD1006" s="19">
        <v>118</v>
      </c>
      <c r="BE1006" s="19" t="s">
        <v>7891</v>
      </c>
      <c r="BF1006" s="19" t="s">
        <v>4694</v>
      </c>
      <c r="BG1006" s="19" t="s">
        <v>7891</v>
      </c>
      <c r="BH1006" s="19" t="s">
        <v>9145</v>
      </c>
      <c r="BI1006" s="19" t="s">
        <v>7891</v>
      </c>
      <c r="BJ1006" s="19" t="s">
        <v>7891</v>
      </c>
      <c r="BK1006" s="19" t="s">
        <v>7891</v>
      </c>
      <c r="BL1006" s="19" t="s">
        <v>7891</v>
      </c>
      <c r="BM1006" s="19" t="s">
        <v>7891</v>
      </c>
      <c r="BN1006" s="19">
        <v>34358633</v>
      </c>
      <c r="BO1006" s="19" t="s">
        <v>7891</v>
      </c>
      <c r="BP1006" s="19" t="s">
        <v>7891</v>
      </c>
      <c r="BQ1006" s="19" t="s">
        <v>7891</v>
      </c>
      <c r="BR1006" s="19" t="s">
        <v>7891</v>
      </c>
      <c r="BS1006" s="19" t="s">
        <v>9219</v>
      </c>
    </row>
    <row r="1007" spans="1:71" s="19" customFormat="1" ht="13" x14ac:dyDescent="0.3">
      <c r="A1007" s="19" t="s">
        <v>11797</v>
      </c>
      <c r="B1007" s="19" t="s">
        <v>11404</v>
      </c>
      <c r="C1007" s="19" t="s">
        <v>11076</v>
      </c>
      <c r="D1007" s="21" t="s">
        <v>7891</v>
      </c>
      <c r="E1007" s="19" t="s">
        <v>11077</v>
      </c>
      <c r="F1007" s="19" t="s">
        <v>10337</v>
      </c>
      <c r="G1007" s="26" t="s">
        <v>11819</v>
      </c>
      <c r="V1007" s="19" t="s">
        <v>7891</v>
      </c>
      <c r="W1007" s="19" t="s">
        <v>11078</v>
      </c>
      <c r="X1007" s="19" t="s">
        <v>7891</v>
      </c>
      <c r="Y1007" s="19" t="s">
        <v>7891</v>
      </c>
      <c r="Z1007" s="19" t="s">
        <v>7891</v>
      </c>
      <c r="AA1007" s="19" t="s">
        <v>7891</v>
      </c>
      <c r="AB1007" s="19" t="s">
        <v>7891</v>
      </c>
      <c r="AC1007" s="19" t="s">
        <v>7891</v>
      </c>
      <c r="AD1007" s="19" t="s">
        <v>7891</v>
      </c>
      <c r="AE1007" s="19" t="s">
        <v>7891</v>
      </c>
      <c r="AF1007" s="19" t="s">
        <v>7891</v>
      </c>
      <c r="AG1007" s="19" t="s">
        <v>7891</v>
      </c>
      <c r="AH1007" s="19" t="s">
        <v>7891</v>
      </c>
      <c r="AI1007" s="19" t="s">
        <v>7891</v>
      </c>
      <c r="AJ1007" s="19" t="s">
        <v>7891</v>
      </c>
      <c r="AK1007" s="19" t="s">
        <v>7891</v>
      </c>
      <c r="AL1007" s="19" t="s">
        <v>7891</v>
      </c>
      <c r="AM1007" s="19" t="s">
        <v>7891</v>
      </c>
      <c r="AN1007" s="19" t="s">
        <v>7891</v>
      </c>
      <c r="AO1007" s="19" t="s">
        <v>7891</v>
      </c>
      <c r="AP1007" s="19" t="s">
        <v>10339</v>
      </c>
      <c r="AQ1007" s="19" t="s">
        <v>7891</v>
      </c>
      <c r="AR1007" s="19" t="s">
        <v>7891</v>
      </c>
      <c r="AS1007" s="19" t="s">
        <v>7891</v>
      </c>
      <c r="AT1007" s="19" t="s">
        <v>7891</v>
      </c>
      <c r="AU1007" s="19" t="s">
        <v>8998</v>
      </c>
      <c r="AV1007" s="19">
        <v>2020</v>
      </c>
      <c r="AW1007" s="19">
        <v>3</v>
      </c>
      <c r="AX1007" s="19">
        <v>10</v>
      </c>
      <c r="AY1007" s="19" t="s">
        <v>7891</v>
      </c>
      <c r="AZ1007" s="19" t="s">
        <v>7891</v>
      </c>
      <c r="BA1007" s="19" t="s">
        <v>7891</v>
      </c>
      <c r="BB1007" s="19" t="s">
        <v>7891</v>
      </c>
      <c r="BC1007" s="19" t="s">
        <v>7891</v>
      </c>
      <c r="BD1007" s="19" t="s">
        <v>7891</v>
      </c>
      <c r="BE1007" s="19" t="s">
        <v>11079</v>
      </c>
      <c r="BF1007" s="19" t="s">
        <v>11080</v>
      </c>
      <c r="BG1007" s="19" t="s">
        <v>7891</v>
      </c>
      <c r="BH1007" s="19" t="s">
        <v>7891</v>
      </c>
      <c r="BI1007" s="19" t="s">
        <v>7891</v>
      </c>
      <c r="BJ1007" s="19" t="s">
        <v>7891</v>
      </c>
      <c r="BK1007" s="19" t="s">
        <v>7891</v>
      </c>
      <c r="BL1007" s="19" t="s">
        <v>7891</v>
      </c>
      <c r="BM1007" s="19" t="s">
        <v>7891</v>
      </c>
      <c r="BN1007" s="19">
        <v>33084901</v>
      </c>
      <c r="BO1007" s="19" t="s">
        <v>7891</v>
      </c>
      <c r="BP1007" s="19" t="s">
        <v>7891</v>
      </c>
      <c r="BQ1007" s="19" t="s">
        <v>7891</v>
      </c>
      <c r="BR1007" s="19" t="s">
        <v>7891</v>
      </c>
      <c r="BS1007" s="19" t="s">
        <v>11081</v>
      </c>
    </row>
    <row r="1008" spans="1:71" s="19" customFormat="1" ht="13" x14ac:dyDescent="0.3">
      <c r="A1008" s="19" t="s">
        <v>11797</v>
      </c>
      <c r="B1008" s="19" t="s">
        <v>1827</v>
      </c>
      <c r="C1008" s="19" t="s">
        <v>1794</v>
      </c>
      <c r="D1008" s="20">
        <v>2022</v>
      </c>
      <c r="E1008" s="19" t="s">
        <v>1793</v>
      </c>
      <c r="F1008" s="19" t="s">
        <v>487</v>
      </c>
      <c r="G1008" s="19" t="s">
        <v>1797</v>
      </c>
      <c r="H1008" s="19" t="str">
        <f>"02779536"</f>
        <v>02779536</v>
      </c>
      <c r="J1008" s="19" t="str">
        <f>"Mar2022"</f>
        <v>Mar2022</v>
      </c>
      <c r="K1008" s="19">
        <v>296</v>
      </c>
      <c r="N1008" s="19">
        <v>1</v>
      </c>
      <c r="O1008" s="19">
        <v>155377574</v>
      </c>
      <c r="P1008" s="19" t="s">
        <v>1795</v>
      </c>
      <c r="Q1008" s="19" t="s">
        <v>489</v>
      </c>
      <c r="R1008" s="19" t="s">
        <v>442</v>
      </c>
      <c r="S1008" s="19" t="s">
        <v>1796</v>
      </c>
      <c r="V1008" s="19" t="s">
        <v>1798</v>
      </c>
    </row>
    <row r="1009" spans="1:71" s="19" customFormat="1" ht="13" x14ac:dyDescent="0.3">
      <c r="A1009" s="19" t="s">
        <v>11798</v>
      </c>
      <c r="B1009" s="19" t="s">
        <v>7212</v>
      </c>
      <c r="C1009" s="19" t="s">
        <v>6441</v>
      </c>
      <c r="D1009" s="21">
        <v>2022</v>
      </c>
      <c r="E1009" s="19" t="s">
        <v>6440</v>
      </c>
      <c r="F1009" s="19" t="s">
        <v>6444</v>
      </c>
      <c r="G1009" s="26" t="s">
        <v>11820</v>
      </c>
      <c r="H1009" s="19" t="s">
        <v>6442</v>
      </c>
      <c r="I1009" s="19" t="s">
        <v>6443</v>
      </c>
      <c r="L1009" s="22">
        <v>44656</v>
      </c>
      <c r="M1009" s="19" t="s">
        <v>6445</v>
      </c>
      <c r="O1009" s="19" t="s">
        <v>6446</v>
      </c>
    </row>
    <row r="1010" spans="1:71" s="19" customFormat="1" ht="13" x14ac:dyDescent="0.3">
      <c r="A1010" s="19" t="s">
        <v>11798</v>
      </c>
      <c r="B1010" s="19" t="s">
        <v>4015</v>
      </c>
      <c r="C1010" s="19" t="s">
        <v>3985</v>
      </c>
      <c r="D1010" s="21">
        <v>2022</v>
      </c>
      <c r="E1010" s="19" t="s">
        <v>3984</v>
      </c>
      <c r="F1010" s="19" t="s">
        <v>2331</v>
      </c>
      <c r="G1010" s="19" t="s">
        <v>3988</v>
      </c>
      <c r="H1010" s="19" t="str">
        <f>"00472891"</f>
        <v>00472891</v>
      </c>
      <c r="J1010" s="19" t="str">
        <f>"20220503"</f>
        <v>20220503</v>
      </c>
      <c r="O1010" s="19" t="s">
        <v>3986</v>
      </c>
      <c r="P1010" s="19" t="s">
        <v>3987</v>
      </c>
      <c r="Q1010" s="19" t="s">
        <v>2108</v>
      </c>
      <c r="R1010" s="19" t="s">
        <v>2054</v>
      </c>
      <c r="S1010" s="19" t="s">
        <v>2055</v>
      </c>
      <c r="U1010" s="19" t="s">
        <v>3988</v>
      </c>
      <c r="V1010" s="19" t="s">
        <v>3989</v>
      </c>
    </row>
    <row r="1011" spans="1:71" s="19" customFormat="1" ht="13" x14ac:dyDescent="0.3">
      <c r="A1011" s="19" t="s">
        <v>11798</v>
      </c>
      <c r="B1011" s="19" t="s">
        <v>6816</v>
      </c>
      <c r="C1011" s="19" t="s">
        <v>5903</v>
      </c>
      <c r="D1011" s="21">
        <v>2021</v>
      </c>
      <c r="E1011" s="19" t="s">
        <v>5902</v>
      </c>
      <c r="F1011" s="19" t="s">
        <v>5906</v>
      </c>
      <c r="H1011" s="19" t="s">
        <v>5904</v>
      </c>
      <c r="I1011" s="19" t="s">
        <v>5905</v>
      </c>
      <c r="L1011" s="22">
        <v>44321</v>
      </c>
      <c r="M1011" s="19" t="s">
        <v>5907</v>
      </c>
    </row>
    <row r="1012" spans="1:71" s="19" customFormat="1" ht="13" x14ac:dyDescent="0.3">
      <c r="A1012" s="19" t="s">
        <v>11798</v>
      </c>
      <c r="B1012" s="19" t="s">
        <v>11404</v>
      </c>
      <c r="C1012" s="19" t="s">
        <v>10752</v>
      </c>
      <c r="D1012" s="21" t="s">
        <v>7891</v>
      </c>
      <c r="E1012" s="19" t="s">
        <v>5902</v>
      </c>
      <c r="F1012" s="19" t="s">
        <v>10753</v>
      </c>
      <c r="V1012" s="19" t="s">
        <v>7891</v>
      </c>
      <c r="W1012" s="19" t="s">
        <v>10754</v>
      </c>
      <c r="X1012" s="19" t="s">
        <v>7891</v>
      </c>
      <c r="Y1012" s="19" t="s">
        <v>7891</v>
      </c>
      <c r="Z1012" s="19" t="s">
        <v>7891</v>
      </c>
      <c r="AA1012" s="19" t="s">
        <v>7891</v>
      </c>
      <c r="AB1012" s="19" t="s">
        <v>7891</v>
      </c>
      <c r="AC1012" s="19" t="s">
        <v>7891</v>
      </c>
      <c r="AD1012" s="19" t="s">
        <v>7891</v>
      </c>
      <c r="AE1012" s="19" t="s">
        <v>7891</v>
      </c>
      <c r="AF1012" s="19" t="s">
        <v>7891</v>
      </c>
      <c r="AG1012" s="19" t="s">
        <v>7891</v>
      </c>
      <c r="AH1012" s="19" t="s">
        <v>7891</v>
      </c>
      <c r="AI1012" s="19" t="s">
        <v>7891</v>
      </c>
      <c r="AJ1012" s="19" t="s">
        <v>7891</v>
      </c>
      <c r="AK1012" s="19" t="s">
        <v>7891</v>
      </c>
      <c r="AL1012" s="19" t="s">
        <v>7891</v>
      </c>
      <c r="AM1012" s="19" t="s">
        <v>7891</v>
      </c>
      <c r="AN1012" s="19" t="s">
        <v>7891</v>
      </c>
      <c r="AO1012" s="19" t="s">
        <v>7891</v>
      </c>
      <c r="AP1012" s="19" t="s">
        <v>10755</v>
      </c>
      <c r="AQ1012" s="19" t="s">
        <v>7891</v>
      </c>
      <c r="AR1012" s="19" t="s">
        <v>7891</v>
      </c>
      <c r="AS1012" s="19" t="s">
        <v>7891</v>
      </c>
      <c r="AT1012" s="19" t="s">
        <v>7891</v>
      </c>
      <c r="AU1012" s="19" t="s">
        <v>7891</v>
      </c>
      <c r="AV1012" s="19">
        <v>2021</v>
      </c>
      <c r="AW1012" s="19">
        <v>11</v>
      </c>
      <c r="AX1012" s="19">
        <v>4</v>
      </c>
      <c r="AY1012" s="19" t="s">
        <v>7891</v>
      </c>
      <c r="AZ1012" s="19" t="s">
        <v>7891</v>
      </c>
      <c r="BA1012" s="19" t="s">
        <v>7891</v>
      </c>
      <c r="BB1012" s="19" t="s">
        <v>7891</v>
      </c>
      <c r="BC1012" s="19">
        <v>1672</v>
      </c>
      <c r="BD1012" s="19" t="s">
        <v>10756</v>
      </c>
      <c r="BE1012" s="19" t="s">
        <v>7891</v>
      </c>
      <c r="BF1012" s="19" t="s">
        <v>7891</v>
      </c>
      <c r="BG1012" s="19" t="s">
        <v>7891</v>
      </c>
      <c r="BH1012" s="19" t="s">
        <v>7891</v>
      </c>
      <c r="BI1012" s="19" t="s">
        <v>7891</v>
      </c>
      <c r="BJ1012" s="19" t="s">
        <v>7891</v>
      </c>
      <c r="BK1012" s="19" t="s">
        <v>7891</v>
      </c>
      <c r="BL1012" s="19" t="s">
        <v>7891</v>
      </c>
      <c r="BM1012" s="19" t="s">
        <v>7891</v>
      </c>
      <c r="BN1012" s="19">
        <v>33948381</v>
      </c>
      <c r="BO1012" s="19" t="s">
        <v>7891</v>
      </c>
      <c r="BP1012" s="19" t="s">
        <v>7891</v>
      </c>
      <c r="BQ1012" s="19" t="s">
        <v>7891</v>
      </c>
      <c r="BR1012" s="19" t="s">
        <v>7891</v>
      </c>
      <c r="BS1012" s="19" t="s">
        <v>10757</v>
      </c>
    </row>
    <row r="1013" spans="1:71" s="19" customFormat="1" ht="13" x14ac:dyDescent="0.3">
      <c r="A1013" s="19" t="s">
        <v>11798</v>
      </c>
      <c r="B1013" s="19" t="s">
        <v>3856</v>
      </c>
      <c r="C1013" s="19" t="s">
        <v>2134</v>
      </c>
      <c r="D1013" s="21">
        <v>2020</v>
      </c>
      <c r="E1013" s="19" t="s">
        <v>2133</v>
      </c>
      <c r="F1013" s="19" t="s">
        <v>2135</v>
      </c>
      <c r="G1013" s="19" t="s">
        <v>2140</v>
      </c>
      <c r="H1013" s="19" t="str">
        <f>"1471244X"</f>
        <v>1471244X</v>
      </c>
      <c r="J1013" s="19" t="str">
        <f>"20201119"</f>
        <v>20201119</v>
      </c>
      <c r="K1013" s="19">
        <v>20</v>
      </c>
      <c r="O1013" s="19" t="s">
        <v>2136</v>
      </c>
      <c r="P1013" s="19" t="s">
        <v>2137</v>
      </c>
      <c r="Q1013" s="19" t="s">
        <v>2138</v>
      </c>
      <c r="R1013" s="19" t="s">
        <v>1495</v>
      </c>
      <c r="S1013" s="19" t="s">
        <v>2139</v>
      </c>
      <c r="U1013" s="19" t="s">
        <v>2140</v>
      </c>
      <c r="V1013" s="19" t="s">
        <v>2141</v>
      </c>
    </row>
    <row r="1014" spans="1:71" s="19" customFormat="1" ht="13" x14ac:dyDescent="0.3">
      <c r="A1014" s="19" t="s">
        <v>11798</v>
      </c>
      <c r="B1014" s="19" t="s">
        <v>3856</v>
      </c>
      <c r="C1014" s="19" t="s">
        <v>2421</v>
      </c>
      <c r="D1014" s="21">
        <v>2021</v>
      </c>
      <c r="E1014" s="19" t="s">
        <v>2420</v>
      </c>
      <c r="F1014" s="19" t="s">
        <v>2331</v>
      </c>
      <c r="G1014" s="19" t="s">
        <v>2425</v>
      </c>
      <c r="H1014" s="19" t="str">
        <f>"00472891"</f>
        <v>00472891</v>
      </c>
      <c r="J1014" s="19" t="str">
        <f>"20210601"</f>
        <v>20210601</v>
      </c>
      <c r="K1014" s="19">
        <v>50</v>
      </c>
      <c r="L1014" s="19">
        <v>6</v>
      </c>
      <c r="M1014" s="19">
        <v>1140</v>
      </c>
      <c r="N1014" s="19">
        <v>17</v>
      </c>
      <c r="O1014" s="19" t="s">
        <v>2422</v>
      </c>
      <c r="P1014" s="19" t="s">
        <v>2423</v>
      </c>
      <c r="Q1014" s="19" t="s">
        <v>2108</v>
      </c>
      <c r="R1014" s="19" t="s">
        <v>1495</v>
      </c>
      <c r="S1014" s="19" t="s">
        <v>2424</v>
      </c>
      <c r="U1014" s="19" t="s">
        <v>2425</v>
      </c>
      <c r="V1014" s="19" t="s">
        <v>2426</v>
      </c>
    </row>
    <row r="1015" spans="1:71" s="19" customFormat="1" ht="13" x14ac:dyDescent="0.3">
      <c r="A1015" s="19" t="s">
        <v>11798</v>
      </c>
      <c r="B1015" s="19" t="s">
        <v>11404</v>
      </c>
      <c r="C1015" s="19" t="s">
        <v>11397</v>
      </c>
      <c r="D1015" s="21" t="s">
        <v>7891</v>
      </c>
      <c r="E1015" s="19" t="s">
        <v>11398</v>
      </c>
      <c r="F1015" s="19" t="s">
        <v>11399</v>
      </c>
      <c r="G1015" s="19" t="s">
        <v>11400</v>
      </c>
      <c r="V1015" s="19" t="s">
        <v>7891</v>
      </c>
      <c r="W1015" s="19" t="s">
        <v>11400</v>
      </c>
      <c r="X1015" s="19" t="s">
        <v>7891</v>
      </c>
      <c r="Y1015" s="19" t="s">
        <v>7891</v>
      </c>
      <c r="Z1015" s="19" t="s">
        <v>7891</v>
      </c>
      <c r="AA1015" s="19" t="s">
        <v>7891</v>
      </c>
      <c r="AB1015" s="19" t="s">
        <v>7891</v>
      </c>
      <c r="AC1015" s="19" t="s">
        <v>7891</v>
      </c>
      <c r="AD1015" s="19" t="s">
        <v>7891</v>
      </c>
      <c r="AE1015" s="19" t="s">
        <v>7891</v>
      </c>
      <c r="AF1015" s="19" t="s">
        <v>7891</v>
      </c>
      <c r="AG1015" s="19" t="s">
        <v>7891</v>
      </c>
      <c r="AH1015" s="19" t="s">
        <v>7891</v>
      </c>
      <c r="AI1015" s="19" t="s">
        <v>7891</v>
      </c>
      <c r="AJ1015" s="19" t="s">
        <v>7891</v>
      </c>
      <c r="AK1015" s="19" t="s">
        <v>7891</v>
      </c>
      <c r="AL1015" s="19" t="s">
        <v>7891</v>
      </c>
      <c r="AM1015" s="19" t="s">
        <v>7891</v>
      </c>
      <c r="AN1015" s="19" t="s">
        <v>7891</v>
      </c>
      <c r="AO1015" s="19" t="s">
        <v>7891</v>
      </c>
      <c r="AP1015" s="19" t="s">
        <v>10783</v>
      </c>
      <c r="AQ1015" s="19" t="s">
        <v>10784</v>
      </c>
      <c r="AR1015" s="19" t="s">
        <v>11401</v>
      </c>
      <c r="AS1015" s="19" t="s">
        <v>7891</v>
      </c>
      <c r="AT1015" s="19" t="s">
        <v>7891</v>
      </c>
      <c r="AU1015" s="19" t="s">
        <v>7891</v>
      </c>
      <c r="AV1015" s="19">
        <v>2020</v>
      </c>
      <c r="AW1015" s="19">
        <v>12447</v>
      </c>
      <c r="AX1015" s="19" t="s">
        <v>7891</v>
      </c>
      <c r="AY1015" s="19" t="s">
        <v>7891</v>
      </c>
      <c r="AZ1015" s="19" t="s">
        <v>7891</v>
      </c>
      <c r="BA1015" s="19" t="s">
        <v>7891</v>
      </c>
      <c r="BB1015" s="19" t="s">
        <v>7891</v>
      </c>
      <c r="BC1015" s="19">
        <v>595</v>
      </c>
      <c r="BD1015" s="19">
        <v>609</v>
      </c>
      <c r="BE1015" s="19" t="s">
        <v>7891</v>
      </c>
      <c r="BF1015" s="19" t="s">
        <v>11402</v>
      </c>
      <c r="BG1015" s="19" t="s">
        <v>7891</v>
      </c>
      <c r="BH1015" s="19" t="s">
        <v>7891</v>
      </c>
      <c r="BI1015" s="19" t="s">
        <v>7891</v>
      </c>
      <c r="BJ1015" s="19" t="s">
        <v>7891</v>
      </c>
      <c r="BK1015" s="19" t="s">
        <v>7891</v>
      </c>
      <c r="BL1015" s="19" t="s">
        <v>7891</v>
      </c>
      <c r="BM1015" s="19" t="s">
        <v>7891</v>
      </c>
      <c r="BN1015" s="19" t="s">
        <v>7891</v>
      </c>
      <c r="BO1015" s="19" t="s">
        <v>7891</v>
      </c>
      <c r="BP1015" s="19" t="s">
        <v>7891</v>
      </c>
      <c r="BQ1015" s="19" t="s">
        <v>7891</v>
      </c>
      <c r="BR1015" s="19" t="s">
        <v>7891</v>
      </c>
      <c r="BS1015" s="19" t="s">
        <v>11403</v>
      </c>
    </row>
    <row r="1016" spans="1:71" s="19" customFormat="1" ht="13" x14ac:dyDescent="0.3">
      <c r="A1016" s="19" t="s">
        <v>11798</v>
      </c>
      <c r="B1016" s="19" t="s">
        <v>1827</v>
      </c>
      <c r="C1016" s="19" t="s">
        <v>1599</v>
      </c>
      <c r="D1016" s="20">
        <v>2021</v>
      </c>
      <c r="E1016" s="19" t="s">
        <v>1598</v>
      </c>
      <c r="F1016" s="19" t="s">
        <v>1600</v>
      </c>
      <c r="G1016" s="19" t="s">
        <v>1603</v>
      </c>
      <c r="H1016" s="19" t="str">
        <f>"00257974"</f>
        <v>00257974</v>
      </c>
      <c r="J1016" s="19" t="str">
        <f>"6/25/2021"</f>
        <v>6/25/2021</v>
      </c>
      <c r="K1016" s="19">
        <v>100</v>
      </c>
      <c r="L1016" s="19">
        <v>25</v>
      </c>
      <c r="M1016" s="19">
        <v>1</v>
      </c>
      <c r="N1016" s="19">
        <v>7</v>
      </c>
      <c r="O1016" s="19">
        <v>151672931</v>
      </c>
      <c r="P1016" s="19" t="s">
        <v>1601</v>
      </c>
      <c r="Q1016" s="19" t="s">
        <v>767</v>
      </c>
      <c r="R1016" s="19" t="s">
        <v>498</v>
      </c>
      <c r="S1016" s="19" t="s">
        <v>1602</v>
      </c>
      <c r="V1016" s="19" t="s">
        <v>1604</v>
      </c>
    </row>
    <row r="1017" spans="1:71" s="19" customFormat="1" ht="13" x14ac:dyDescent="0.3">
      <c r="A1017" s="19" t="s">
        <v>11798</v>
      </c>
      <c r="B1017" s="19" t="s">
        <v>11404</v>
      </c>
      <c r="C1017" s="19" t="s">
        <v>10758</v>
      </c>
      <c r="D1017" s="21" t="s">
        <v>7891</v>
      </c>
      <c r="E1017" s="19" t="s">
        <v>10759</v>
      </c>
      <c r="F1017" s="19" t="s">
        <v>10760</v>
      </c>
      <c r="V1017" s="19" t="s">
        <v>7891</v>
      </c>
      <c r="W1017" s="19" t="s">
        <v>10761</v>
      </c>
      <c r="X1017" s="19" t="s">
        <v>7891</v>
      </c>
      <c r="Y1017" s="19" t="s">
        <v>7891</v>
      </c>
      <c r="Z1017" s="19" t="s">
        <v>7891</v>
      </c>
      <c r="AA1017" s="19" t="s">
        <v>7891</v>
      </c>
      <c r="AB1017" s="19" t="s">
        <v>7891</v>
      </c>
      <c r="AC1017" s="19" t="s">
        <v>7891</v>
      </c>
      <c r="AD1017" s="19" t="s">
        <v>7891</v>
      </c>
      <c r="AE1017" s="19" t="s">
        <v>7891</v>
      </c>
      <c r="AF1017" s="19" t="s">
        <v>7891</v>
      </c>
      <c r="AG1017" s="19" t="s">
        <v>7891</v>
      </c>
      <c r="AH1017" s="19" t="s">
        <v>7891</v>
      </c>
      <c r="AI1017" s="19" t="s">
        <v>7891</v>
      </c>
      <c r="AJ1017" s="19" t="s">
        <v>7891</v>
      </c>
      <c r="AK1017" s="19" t="s">
        <v>7891</v>
      </c>
      <c r="AL1017" s="19" t="s">
        <v>7891</v>
      </c>
      <c r="AM1017" s="19" t="s">
        <v>7891</v>
      </c>
      <c r="AN1017" s="19" t="s">
        <v>7891</v>
      </c>
      <c r="AO1017" s="19" t="s">
        <v>7891</v>
      </c>
      <c r="AP1017" s="19" t="s">
        <v>10762</v>
      </c>
      <c r="AQ1017" s="19" t="s">
        <v>10763</v>
      </c>
      <c r="AR1017" s="19" t="s">
        <v>7891</v>
      </c>
      <c r="AS1017" s="19" t="s">
        <v>7891</v>
      </c>
      <c r="AT1017" s="19" t="s">
        <v>7891</v>
      </c>
      <c r="AU1017" s="19" t="s">
        <v>7891</v>
      </c>
      <c r="AV1017" s="19">
        <v>2021</v>
      </c>
      <c r="AW1017" s="19">
        <v>122</v>
      </c>
      <c r="AX1017" s="19">
        <v>3</v>
      </c>
      <c r="AY1017" s="19" t="s">
        <v>7891</v>
      </c>
      <c r="AZ1017" s="19" t="s">
        <v>7891</v>
      </c>
      <c r="BA1017" s="19" t="s">
        <v>7891</v>
      </c>
      <c r="BB1017" s="19" t="s">
        <v>7891</v>
      </c>
      <c r="BC1017" s="19">
        <v>224</v>
      </c>
      <c r="BD1017" s="19">
        <v>229</v>
      </c>
      <c r="BE1017" s="19" t="s">
        <v>7891</v>
      </c>
      <c r="BF1017" s="19" t="s">
        <v>4235</v>
      </c>
      <c r="BG1017" s="19" t="s">
        <v>7891</v>
      </c>
      <c r="BH1017" s="19" t="s">
        <v>7891</v>
      </c>
      <c r="BI1017" s="19" t="s">
        <v>7891</v>
      </c>
      <c r="BJ1017" s="19" t="s">
        <v>7891</v>
      </c>
      <c r="BK1017" s="19" t="s">
        <v>7891</v>
      </c>
      <c r="BL1017" s="19" t="s">
        <v>7891</v>
      </c>
      <c r="BM1017" s="19" t="s">
        <v>7891</v>
      </c>
      <c r="BN1017" s="19">
        <v>33618533</v>
      </c>
      <c r="BO1017" s="19" t="s">
        <v>7891</v>
      </c>
      <c r="BP1017" s="19" t="s">
        <v>7891</v>
      </c>
      <c r="BQ1017" s="19" t="s">
        <v>7891</v>
      </c>
      <c r="BR1017" s="19" t="s">
        <v>7891</v>
      </c>
      <c r="BS1017" s="19" t="s">
        <v>10764</v>
      </c>
    </row>
    <row r="1018" spans="1:71" s="19" customFormat="1" ht="13" x14ac:dyDescent="0.3">
      <c r="A1018" s="19" t="s">
        <v>11798</v>
      </c>
      <c r="B1018" s="19" t="s">
        <v>7079</v>
      </c>
      <c r="C1018" s="19" t="s">
        <v>7180</v>
      </c>
      <c r="D1018" s="21">
        <v>2022</v>
      </c>
      <c r="E1018" s="19" t="s">
        <v>7179</v>
      </c>
      <c r="F1018" s="19" t="s">
        <v>7183</v>
      </c>
      <c r="H1018" s="19" t="s">
        <v>7181</v>
      </c>
      <c r="I1018" s="19" t="s">
        <v>7182</v>
      </c>
      <c r="L1018" s="22">
        <v>44582</v>
      </c>
      <c r="O1018" s="19" t="s">
        <v>7184</v>
      </c>
    </row>
    <row r="1019" spans="1:71" s="19" customFormat="1" ht="13" x14ac:dyDescent="0.3">
      <c r="A1019" s="19" t="s">
        <v>11798</v>
      </c>
      <c r="B1019" s="19" t="s">
        <v>11404</v>
      </c>
      <c r="C1019" s="19" t="s">
        <v>10765</v>
      </c>
      <c r="D1019" s="21" t="s">
        <v>7891</v>
      </c>
      <c r="E1019" s="19" t="s">
        <v>5659</v>
      </c>
      <c r="F1019" s="19" t="s">
        <v>10766</v>
      </c>
      <c r="V1019" s="19" t="s">
        <v>7891</v>
      </c>
      <c r="W1019" s="19" t="s">
        <v>10767</v>
      </c>
      <c r="X1019" s="19" t="s">
        <v>7891</v>
      </c>
      <c r="Y1019" s="19" t="s">
        <v>7891</v>
      </c>
      <c r="Z1019" s="19" t="s">
        <v>7891</v>
      </c>
      <c r="AA1019" s="19" t="s">
        <v>7891</v>
      </c>
      <c r="AB1019" s="19" t="s">
        <v>7891</v>
      </c>
      <c r="AC1019" s="19" t="s">
        <v>7891</v>
      </c>
      <c r="AD1019" s="19" t="s">
        <v>7891</v>
      </c>
      <c r="AE1019" s="19" t="s">
        <v>7891</v>
      </c>
      <c r="AF1019" s="19" t="s">
        <v>7891</v>
      </c>
      <c r="AG1019" s="19" t="s">
        <v>7891</v>
      </c>
      <c r="AH1019" s="19" t="s">
        <v>7891</v>
      </c>
      <c r="AI1019" s="19" t="s">
        <v>7891</v>
      </c>
      <c r="AJ1019" s="19" t="s">
        <v>7891</v>
      </c>
      <c r="AK1019" s="19" t="s">
        <v>7891</v>
      </c>
      <c r="AL1019" s="19" t="s">
        <v>7891</v>
      </c>
      <c r="AM1019" s="19" t="s">
        <v>7891</v>
      </c>
      <c r="AN1019" s="19" t="s">
        <v>7891</v>
      </c>
      <c r="AO1019" s="19" t="s">
        <v>7891</v>
      </c>
      <c r="AP1019" s="19" t="s">
        <v>10768</v>
      </c>
      <c r="AQ1019" s="19" t="s">
        <v>10769</v>
      </c>
      <c r="AR1019" s="19" t="s">
        <v>7891</v>
      </c>
      <c r="AS1019" s="19" t="s">
        <v>7891</v>
      </c>
      <c r="AT1019" s="19" t="s">
        <v>7891</v>
      </c>
      <c r="AU1019" s="19" t="s">
        <v>8621</v>
      </c>
      <c r="AV1019" s="19">
        <v>2021</v>
      </c>
      <c r="AW1019" s="19">
        <v>82</v>
      </c>
      <c r="AX1019" s="19" t="s">
        <v>7891</v>
      </c>
      <c r="AY1019" s="19" t="s">
        <v>7891</v>
      </c>
      <c r="AZ1019" s="19" t="s">
        <v>7891</v>
      </c>
      <c r="BA1019" s="19" t="s">
        <v>7891</v>
      </c>
      <c r="BB1019" s="19" t="s">
        <v>7891</v>
      </c>
      <c r="BC1019" s="19">
        <v>26</v>
      </c>
      <c r="BD1019" s="19">
        <v>34</v>
      </c>
      <c r="BE1019" s="19" t="s">
        <v>7891</v>
      </c>
      <c r="BF1019" s="19" t="s">
        <v>5664</v>
      </c>
      <c r="BG1019" s="19" t="s">
        <v>7891</v>
      </c>
      <c r="BH1019" s="19" t="s">
        <v>7891</v>
      </c>
      <c r="BI1019" s="19" t="s">
        <v>7891</v>
      </c>
      <c r="BJ1019" s="19" t="s">
        <v>7891</v>
      </c>
      <c r="BK1019" s="19" t="s">
        <v>7891</v>
      </c>
      <c r="BL1019" s="19" t="s">
        <v>7891</v>
      </c>
      <c r="BM1019" s="19" t="s">
        <v>7891</v>
      </c>
      <c r="BN1019" s="19">
        <v>33171150</v>
      </c>
      <c r="BO1019" s="19" t="s">
        <v>7891</v>
      </c>
      <c r="BP1019" s="19" t="s">
        <v>7891</v>
      </c>
      <c r="BQ1019" s="19" t="s">
        <v>7891</v>
      </c>
      <c r="BR1019" s="19" t="s">
        <v>7891</v>
      </c>
      <c r="BS1019" s="19" t="s">
        <v>10770</v>
      </c>
    </row>
    <row r="1020" spans="1:71" s="19" customFormat="1" ht="13" x14ac:dyDescent="0.3">
      <c r="A1020" s="19" t="s">
        <v>11798</v>
      </c>
      <c r="B1020" s="19" t="s">
        <v>1827</v>
      </c>
      <c r="C1020" s="19" t="s">
        <v>1227</v>
      </c>
      <c r="D1020" s="20" t="str">
        <f>"2022"</f>
        <v>2022</v>
      </c>
      <c r="E1020" s="19" t="s">
        <v>1226</v>
      </c>
      <c r="F1020" s="19" t="s">
        <v>592</v>
      </c>
      <c r="G1020" s="19" t="s">
        <v>1230</v>
      </c>
      <c r="H1020" s="19" t="str">
        <f>"01650327"</f>
        <v>01650327</v>
      </c>
      <c r="J1020" s="19" t="str">
        <f>"Jan2022"</f>
        <v>Jan2022</v>
      </c>
      <c r="K1020" s="19">
        <v>296</v>
      </c>
      <c r="M1020" s="19">
        <v>363</v>
      </c>
      <c r="N1020" s="19">
        <v>7</v>
      </c>
      <c r="O1020" s="19">
        <v>153477569</v>
      </c>
      <c r="P1020" s="19" t="s">
        <v>1228</v>
      </c>
      <c r="Q1020" s="19" t="s">
        <v>449</v>
      </c>
      <c r="R1020" s="19" t="s">
        <v>442</v>
      </c>
      <c r="S1020" s="19" t="s">
        <v>1229</v>
      </c>
      <c r="V1020" s="19" t="s">
        <v>1231</v>
      </c>
    </row>
    <row r="1021" spans="1:71" s="19" customFormat="1" ht="13" x14ac:dyDescent="0.3">
      <c r="A1021" s="19" t="s">
        <v>11798</v>
      </c>
      <c r="B1021" s="19" t="s">
        <v>1827</v>
      </c>
      <c r="C1021" s="19" t="s">
        <v>1782</v>
      </c>
      <c r="D1021" s="20" t="str">
        <f>"2020"</f>
        <v>2020</v>
      </c>
      <c r="E1021" s="19" t="s">
        <v>1781</v>
      </c>
      <c r="F1021" s="19" t="s">
        <v>1783</v>
      </c>
      <c r="G1021" s="19" t="s">
        <v>1786</v>
      </c>
      <c r="H1021" s="19" t="str">
        <f>"21686106"</f>
        <v>21686106</v>
      </c>
      <c r="J1021" s="19" t="str">
        <f>"Dec2020"</f>
        <v>Dec2020</v>
      </c>
      <c r="K1021" s="19">
        <v>180</v>
      </c>
      <c r="L1021" s="19">
        <v>12</v>
      </c>
      <c r="M1021" s="19">
        <v>1682</v>
      </c>
      <c r="N1021" s="19">
        <v>3</v>
      </c>
      <c r="O1021" s="19">
        <v>147544189</v>
      </c>
      <c r="P1021" s="19" t="s">
        <v>1784</v>
      </c>
      <c r="Q1021" s="19" t="s">
        <v>634</v>
      </c>
      <c r="R1021" s="19" t="s">
        <v>507</v>
      </c>
      <c r="S1021" s="19" t="s">
        <v>1785</v>
      </c>
      <c r="V1021" s="19" t="s">
        <v>1787</v>
      </c>
    </row>
    <row r="1022" spans="1:71" s="19" customFormat="1" ht="13" x14ac:dyDescent="0.3">
      <c r="A1022" s="19" t="s">
        <v>11798</v>
      </c>
      <c r="B1022" s="19" t="s">
        <v>1827</v>
      </c>
      <c r="C1022" s="19" t="s">
        <v>1207</v>
      </c>
      <c r="D1022" s="20">
        <v>2021</v>
      </c>
      <c r="E1022" s="19" t="s">
        <v>1206</v>
      </c>
      <c r="F1022" s="19" t="s">
        <v>1208</v>
      </c>
      <c r="G1022" s="19" t="s">
        <v>1211</v>
      </c>
      <c r="H1022" s="19" t="str">
        <f>"13548506"</f>
        <v>13548506</v>
      </c>
      <c r="J1022" s="19" t="str">
        <f>"Jul2021"</f>
        <v>Jul2021</v>
      </c>
      <c r="K1022" s="19">
        <v>26</v>
      </c>
      <c r="L1022" s="19">
        <v>6</v>
      </c>
      <c r="M1022" s="19">
        <v>692</v>
      </c>
      <c r="N1022" s="19">
        <v>9</v>
      </c>
      <c r="O1022" s="19">
        <v>151189689</v>
      </c>
      <c r="P1022" s="19" t="s">
        <v>1209</v>
      </c>
      <c r="Q1022" s="19" t="s">
        <v>874</v>
      </c>
      <c r="R1022" s="19" t="s">
        <v>442</v>
      </c>
      <c r="S1022" s="19" t="s">
        <v>1210</v>
      </c>
      <c r="V1022" s="19" t="s">
        <v>1212</v>
      </c>
    </row>
    <row r="1023" spans="1:71" s="19" customFormat="1" ht="13" x14ac:dyDescent="0.3">
      <c r="A1023" s="19" t="s">
        <v>11798</v>
      </c>
      <c r="B1023" s="19" t="s">
        <v>11404</v>
      </c>
      <c r="C1023" s="19" t="s">
        <v>8548</v>
      </c>
      <c r="D1023" s="21" t="s">
        <v>7891</v>
      </c>
      <c r="E1023" s="19" t="s">
        <v>8549</v>
      </c>
      <c r="F1023" s="19" t="s">
        <v>8550</v>
      </c>
      <c r="V1023" s="19" t="s">
        <v>7891</v>
      </c>
      <c r="W1023" s="19" t="s">
        <v>8551</v>
      </c>
      <c r="X1023" s="19" t="s">
        <v>7891</v>
      </c>
      <c r="Y1023" s="19" t="s">
        <v>7891</v>
      </c>
      <c r="Z1023" s="19" t="s">
        <v>7891</v>
      </c>
      <c r="AA1023" s="19" t="s">
        <v>7891</v>
      </c>
      <c r="AB1023" s="19" t="s">
        <v>7891</v>
      </c>
      <c r="AC1023" s="19" t="s">
        <v>8552</v>
      </c>
      <c r="AD1023" s="19" t="s">
        <v>7891</v>
      </c>
      <c r="AE1023" s="19" t="s">
        <v>7891</v>
      </c>
      <c r="AF1023" s="19" t="s">
        <v>7891</v>
      </c>
      <c r="AG1023" s="19" t="s">
        <v>7891</v>
      </c>
      <c r="AH1023" s="19" t="s">
        <v>7891</v>
      </c>
      <c r="AI1023" s="19" t="s">
        <v>7891</v>
      </c>
      <c r="AJ1023" s="19" t="s">
        <v>7891</v>
      </c>
      <c r="AK1023" s="19" t="s">
        <v>7891</v>
      </c>
      <c r="AL1023" s="19" t="s">
        <v>7891</v>
      </c>
      <c r="AM1023" s="19" t="s">
        <v>7891</v>
      </c>
      <c r="AN1023" s="19" t="s">
        <v>7891</v>
      </c>
      <c r="AO1023" s="19" t="s">
        <v>7891</v>
      </c>
      <c r="AP1023" s="19" t="s">
        <v>8553</v>
      </c>
      <c r="AQ1023" s="19" t="s">
        <v>7891</v>
      </c>
      <c r="AR1023" s="19" t="s">
        <v>7891</v>
      </c>
      <c r="AS1023" s="19" t="s">
        <v>7891</v>
      </c>
      <c r="AT1023" s="19" t="s">
        <v>7891</v>
      </c>
      <c r="AU1023" s="19" t="s">
        <v>8554</v>
      </c>
      <c r="AV1023" s="19">
        <v>2022</v>
      </c>
      <c r="AW1023" s="19">
        <v>12</v>
      </c>
      <c r="AX1023" s="19">
        <v>1</v>
      </c>
      <c r="AY1023" s="19" t="s">
        <v>7891</v>
      </c>
      <c r="AZ1023" s="19" t="s">
        <v>7891</v>
      </c>
      <c r="BA1023" s="19" t="s">
        <v>7891</v>
      </c>
      <c r="BB1023" s="19" t="s">
        <v>7891</v>
      </c>
      <c r="BC1023" s="19" t="s">
        <v>7891</v>
      </c>
      <c r="BD1023" s="19" t="s">
        <v>7891</v>
      </c>
      <c r="BE1023" s="19">
        <v>956</v>
      </c>
      <c r="BF1023" s="19" t="s">
        <v>8555</v>
      </c>
      <c r="BG1023" s="19" t="s">
        <v>7891</v>
      </c>
      <c r="BH1023" s="19" t="s">
        <v>7891</v>
      </c>
      <c r="BI1023" s="19" t="s">
        <v>7891</v>
      </c>
      <c r="BJ1023" s="19" t="s">
        <v>7891</v>
      </c>
      <c r="BK1023" s="19" t="s">
        <v>7891</v>
      </c>
      <c r="BL1023" s="19" t="s">
        <v>7891</v>
      </c>
      <c r="BM1023" s="19" t="s">
        <v>7891</v>
      </c>
      <c r="BN1023" s="19">
        <v>35046447</v>
      </c>
      <c r="BO1023" s="19" t="s">
        <v>7891</v>
      </c>
      <c r="BP1023" s="19" t="s">
        <v>7891</v>
      </c>
      <c r="BQ1023" s="19" t="s">
        <v>7891</v>
      </c>
      <c r="BR1023" s="19" t="s">
        <v>7891</v>
      </c>
      <c r="BS1023" s="19" t="s">
        <v>8556</v>
      </c>
    </row>
    <row r="1024" spans="1:71" s="19" customFormat="1" ht="13" x14ac:dyDescent="0.3">
      <c r="A1024" s="19" t="s">
        <v>11798</v>
      </c>
      <c r="B1024" s="19" t="s">
        <v>3856</v>
      </c>
      <c r="C1024" s="19" t="s">
        <v>2509</v>
      </c>
      <c r="D1024" s="21">
        <v>2020</v>
      </c>
      <c r="E1024" s="19" t="s">
        <v>2508</v>
      </c>
      <c r="F1024" s="19" t="s">
        <v>2510</v>
      </c>
      <c r="G1024" s="19" t="s">
        <v>2514</v>
      </c>
      <c r="H1024" s="19" t="str">
        <f>"02275910"</f>
        <v>02275910</v>
      </c>
      <c r="J1024" s="19" t="str">
        <f>"20210101"</f>
        <v>20210101</v>
      </c>
      <c r="K1024" s="19">
        <v>42</v>
      </c>
      <c r="L1024" s="19">
        <v>1</v>
      </c>
      <c r="M1024" s="19">
        <v>5</v>
      </c>
      <c r="N1024" s="19">
        <v>8</v>
      </c>
      <c r="O1024" s="19" t="s">
        <v>2511</v>
      </c>
      <c r="P1024" s="19" t="s">
        <v>2512</v>
      </c>
      <c r="Q1024" s="19" t="s">
        <v>2303</v>
      </c>
      <c r="R1024" s="19" t="s">
        <v>1495</v>
      </c>
      <c r="S1024" s="19" t="s">
        <v>2513</v>
      </c>
      <c r="U1024" s="19" t="s">
        <v>2514</v>
      </c>
      <c r="V1024" s="19" t="s">
        <v>2515</v>
      </c>
    </row>
    <row r="1025" spans="1:71" s="19" customFormat="1" ht="13" x14ac:dyDescent="0.3">
      <c r="A1025" s="19" t="s">
        <v>11798</v>
      </c>
      <c r="B1025" s="19" t="s">
        <v>3856</v>
      </c>
      <c r="C1025" s="19" t="s">
        <v>2217</v>
      </c>
      <c r="D1025" s="21">
        <v>2021</v>
      </c>
      <c r="E1025" s="19" t="s">
        <v>2216</v>
      </c>
      <c r="F1025" s="19" t="s">
        <v>2034</v>
      </c>
      <c r="G1025" s="19" t="s">
        <v>2220</v>
      </c>
      <c r="H1025" s="19" t="str">
        <f>"04194217"</f>
        <v>04194217</v>
      </c>
      <c r="I1025" s="19" t="str">
        <f>"9798538110797"</f>
        <v>9798538110797</v>
      </c>
      <c r="J1025" s="19" t="str">
        <f>"20220101"</f>
        <v>20220101</v>
      </c>
      <c r="K1025" s="19">
        <v>83</v>
      </c>
      <c r="L1025" s="19" t="s">
        <v>2183</v>
      </c>
      <c r="O1025" s="19" t="s">
        <v>2218</v>
      </c>
      <c r="Q1025" s="19" t="s">
        <v>2037</v>
      </c>
      <c r="R1025" s="19" t="s">
        <v>2038</v>
      </c>
      <c r="S1025" s="19" t="s">
        <v>2219</v>
      </c>
      <c r="U1025" s="19" t="s">
        <v>2220</v>
      </c>
      <c r="V1025" s="19" t="s">
        <v>2221</v>
      </c>
    </row>
    <row r="1026" spans="1:71" s="19" customFormat="1" ht="13" x14ac:dyDescent="0.3">
      <c r="A1026" s="19" t="s">
        <v>11798</v>
      </c>
      <c r="B1026" s="19" t="s">
        <v>4116</v>
      </c>
      <c r="C1026" s="19" t="s">
        <v>3998</v>
      </c>
      <c r="D1026" s="21">
        <v>2021</v>
      </c>
      <c r="E1026" s="19" t="s">
        <v>3997</v>
      </c>
      <c r="F1026" s="19" t="s">
        <v>2915</v>
      </c>
      <c r="G1026" s="19" t="s">
        <v>4002</v>
      </c>
      <c r="H1026" s="19" t="str">
        <f>"01452134"</f>
        <v>01452134</v>
      </c>
      <c r="J1026" s="19" t="str">
        <f>"20210501"</f>
        <v>20210501</v>
      </c>
      <c r="K1026" s="19">
        <v>115</v>
      </c>
      <c r="O1026" s="19" t="s">
        <v>3999</v>
      </c>
      <c r="P1026" s="19" t="s">
        <v>4000</v>
      </c>
      <c r="Q1026" s="19" t="s">
        <v>2124</v>
      </c>
      <c r="R1026" s="19" t="s">
        <v>1495</v>
      </c>
      <c r="S1026" s="19" t="s">
        <v>4001</v>
      </c>
      <c r="U1026" s="19" t="s">
        <v>4002</v>
      </c>
      <c r="V1026" s="19" t="s">
        <v>4003</v>
      </c>
    </row>
    <row r="1027" spans="1:71" s="19" customFormat="1" ht="13" x14ac:dyDescent="0.3">
      <c r="A1027" s="19" t="s">
        <v>11798</v>
      </c>
      <c r="B1027" s="19" t="s">
        <v>1827</v>
      </c>
      <c r="C1027" s="19" t="s">
        <v>659</v>
      </c>
      <c r="D1027" s="20">
        <v>2021</v>
      </c>
      <c r="E1027" s="19" t="s">
        <v>658</v>
      </c>
      <c r="F1027" s="19" t="s">
        <v>660</v>
      </c>
      <c r="G1027" s="19" t="s">
        <v>662</v>
      </c>
      <c r="H1027" s="19" t="str">
        <f>"07787367"</f>
        <v>07787367</v>
      </c>
      <c r="J1027" s="19" t="str">
        <f>"6/8/2021"</f>
        <v>6/8/2021</v>
      </c>
      <c r="K1027" s="19">
        <v>79</v>
      </c>
      <c r="L1027" s="19">
        <v>1</v>
      </c>
      <c r="M1027" s="19">
        <v>1</v>
      </c>
      <c r="N1027" s="19">
        <v>7</v>
      </c>
      <c r="O1027" s="19">
        <v>150766716</v>
      </c>
      <c r="P1027" s="19" t="s">
        <v>661</v>
      </c>
      <c r="Q1027" s="19" t="s">
        <v>557</v>
      </c>
      <c r="R1027" s="19" t="s">
        <v>498</v>
      </c>
      <c r="V1027" s="19" t="s">
        <v>663</v>
      </c>
    </row>
    <row r="1028" spans="1:71" s="19" customFormat="1" ht="13" x14ac:dyDescent="0.3">
      <c r="A1028" s="19" t="s">
        <v>11798</v>
      </c>
      <c r="B1028" s="19" t="s">
        <v>11404</v>
      </c>
      <c r="C1028" s="19" t="s">
        <v>8418</v>
      </c>
      <c r="D1028" s="21" t="s">
        <v>7891</v>
      </c>
      <c r="E1028" s="19" t="s">
        <v>6209</v>
      </c>
      <c r="F1028" s="19" t="s">
        <v>8419</v>
      </c>
      <c r="G1028" s="26" t="s">
        <v>11805</v>
      </c>
      <c r="V1028" s="19" t="s">
        <v>7891</v>
      </c>
      <c r="W1028" s="19" t="s">
        <v>8420</v>
      </c>
      <c r="X1028" s="19" t="s">
        <v>7891</v>
      </c>
      <c r="Y1028" s="19" t="s">
        <v>7891</v>
      </c>
      <c r="Z1028" s="19" t="s">
        <v>7891</v>
      </c>
      <c r="AA1028" s="19" t="s">
        <v>7891</v>
      </c>
      <c r="AB1028" s="19" t="s">
        <v>8421</v>
      </c>
      <c r="AC1028" s="19" t="s">
        <v>8422</v>
      </c>
      <c r="AD1028" s="19" t="s">
        <v>7891</v>
      </c>
      <c r="AE1028" s="19" t="s">
        <v>7891</v>
      </c>
      <c r="AF1028" s="19" t="s">
        <v>7891</v>
      </c>
      <c r="AG1028" s="19" t="s">
        <v>7891</v>
      </c>
      <c r="AH1028" s="19" t="s">
        <v>7891</v>
      </c>
      <c r="AI1028" s="19" t="s">
        <v>7891</v>
      </c>
      <c r="AJ1028" s="19" t="s">
        <v>7891</v>
      </c>
      <c r="AK1028" s="19" t="s">
        <v>7891</v>
      </c>
      <c r="AL1028" s="19" t="s">
        <v>7891</v>
      </c>
      <c r="AM1028" s="19" t="s">
        <v>7891</v>
      </c>
      <c r="AN1028" s="19" t="s">
        <v>7891</v>
      </c>
      <c r="AO1028" s="19" t="s">
        <v>7891</v>
      </c>
      <c r="AP1028" s="19" t="s">
        <v>8423</v>
      </c>
      <c r="AQ1028" s="19" t="s">
        <v>7891</v>
      </c>
      <c r="AR1028" s="19" t="s">
        <v>7891</v>
      </c>
      <c r="AS1028" s="19" t="s">
        <v>7891</v>
      </c>
      <c r="AT1028" s="19" t="s">
        <v>7891</v>
      </c>
      <c r="AU1028" s="19" t="s">
        <v>8424</v>
      </c>
      <c r="AV1028" s="19">
        <v>2022</v>
      </c>
      <c r="AW1028" s="19">
        <v>10</v>
      </c>
      <c r="AX1028" s="19" t="s">
        <v>7891</v>
      </c>
      <c r="AY1028" s="19" t="s">
        <v>7891</v>
      </c>
      <c r="AZ1028" s="19" t="s">
        <v>7891</v>
      </c>
      <c r="BA1028" s="19" t="s">
        <v>7891</v>
      </c>
      <c r="BB1028" s="19" t="s">
        <v>7891</v>
      </c>
      <c r="BC1028" s="19" t="s">
        <v>7891</v>
      </c>
      <c r="BD1028" s="19" t="s">
        <v>7891</v>
      </c>
      <c r="BE1028" s="19" t="s">
        <v>8425</v>
      </c>
      <c r="BF1028" s="19" t="s">
        <v>8426</v>
      </c>
      <c r="BG1028" s="19" t="s">
        <v>7891</v>
      </c>
      <c r="BH1028" s="19" t="s">
        <v>7891</v>
      </c>
      <c r="BI1028" s="19" t="s">
        <v>7891</v>
      </c>
      <c r="BJ1028" s="19" t="s">
        <v>7891</v>
      </c>
      <c r="BK1028" s="19" t="s">
        <v>7891</v>
      </c>
      <c r="BL1028" s="19" t="s">
        <v>7891</v>
      </c>
      <c r="BM1028" s="19" t="s">
        <v>7891</v>
      </c>
      <c r="BN1028" s="19">
        <v>35190788</v>
      </c>
      <c r="BO1028" s="19" t="s">
        <v>7891</v>
      </c>
      <c r="BP1028" s="19" t="s">
        <v>7891</v>
      </c>
      <c r="BQ1028" s="19" t="s">
        <v>7891</v>
      </c>
      <c r="BR1028" s="19" t="s">
        <v>7891</v>
      </c>
      <c r="BS1028" s="19" t="s">
        <v>8427</v>
      </c>
    </row>
    <row r="1029" spans="1:71" s="19" customFormat="1" ht="13" x14ac:dyDescent="0.3">
      <c r="A1029" s="19" t="s">
        <v>11798</v>
      </c>
      <c r="B1029" s="19" t="s">
        <v>1922</v>
      </c>
      <c r="C1029" s="19" t="s">
        <v>1909</v>
      </c>
      <c r="D1029" s="20">
        <v>2020</v>
      </c>
      <c r="E1029" s="19" t="s">
        <v>1908</v>
      </c>
      <c r="F1029" s="19" t="s">
        <v>1910</v>
      </c>
      <c r="G1029" s="19" t="s">
        <v>1914</v>
      </c>
      <c r="H1029" s="19" t="str">
        <f>"12259594"</f>
        <v>12259594</v>
      </c>
      <c r="J1029" s="19" t="str">
        <f>"2020 Supplement"</f>
        <v>2020 Supplement</v>
      </c>
      <c r="K1029" s="19">
        <v>31</v>
      </c>
      <c r="M1029" s="19">
        <v>577</v>
      </c>
      <c r="N1029" s="19">
        <v>14</v>
      </c>
      <c r="O1029" s="19">
        <v>148771581</v>
      </c>
      <c r="P1029" s="19" t="s">
        <v>1911</v>
      </c>
      <c r="Q1029" s="19" t="s">
        <v>1912</v>
      </c>
      <c r="R1029" s="19" t="s">
        <v>740</v>
      </c>
      <c r="S1029" s="19" t="s">
        <v>1913</v>
      </c>
      <c r="V1029" s="19" t="s">
        <v>1915</v>
      </c>
    </row>
    <row r="1030" spans="1:71" s="19" customFormat="1" ht="13" x14ac:dyDescent="0.3">
      <c r="A1030" s="19" t="s">
        <v>11798</v>
      </c>
      <c r="B1030" s="19" t="s">
        <v>6816</v>
      </c>
      <c r="C1030" s="19" t="s">
        <v>5165</v>
      </c>
      <c r="D1030" s="21">
        <v>2021</v>
      </c>
      <c r="E1030" s="19" t="s">
        <v>5164</v>
      </c>
      <c r="F1030" s="19" t="s">
        <v>5168</v>
      </c>
      <c r="H1030" s="19" t="s">
        <v>5166</v>
      </c>
      <c r="I1030" s="19" t="s">
        <v>5167</v>
      </c>
      <c r="L1030" s="22">
        <v>44497</v>
      </c>
      <c r="O1030" s="19" t="s">
        <v>5169</v>
      </c>
    </row>
    <row r="1031" spans="1:71" s="19" customFormat="1" ht="13" x14ac:dyDescent="0.3">
      <c r="A1031" s="19" t="s">
        <v>11798</v>
      </c>
      <c r="B1031" s="19" t="s">
        <v>4116</v>
      </c>
      <c r="C1031" s="19" t="s">
        <v>2540</v>
      </c>
      <c r="D1031" s="21">
        <v>2020</v>
      </c>
      <c r="E1031" s="19" t="s">
        <v>2539</v>
      </c>
      <c r="F1031" s="19" t="s">
        <v>2066</v>
      </c>
      <c r="G1031" s="19" t="s">
        <v>2544</v>
      </c>
      <c r="H1031" s="19" t="str">
        <f>"16641078"</f>
        <v>16641078</v>
      </c>
      <c r="J1031" s="19" t="str">
        <f>"20201105"</f>
        <v>20201105</v>
      </c>
      <c r="K1031" s="19">
        <v>11</v>
      </c>
      <c r="O1031" s="19" t="s">
        <v>2541</v>
      </c>
      <c r="P1031" s="19" t="s">
        <v>2542</v>
      </c>
      <c r="Q1031" s="19" t="s">
        <v>2069</v>
      </c>
      <c r="R1031" s="19" t="s">
        <v>1495</v>
      </c>
      <c r="S1031" s="19" t="s">
        <v>2543</v>
      </c>
      <c r="U1031" s="19" t="s">
        <v>2544</v>
      </c>
      <c r="V1031" s="19" t="s">
        <v>2545</v>
      </c>
    </row>
    <row r="1032" spans="1:71" s="19" customFormat="1" ht="13" x14ac:dyDescent="0.3">
      <c r="A1032" s="19" t="s">
        <v>11798</v>
      </c>
      <c r="B1032" s="19" t="s">
        <v>11404</v>
      </c>
      <c r="C1032" s="19" t="s">
        <v>9936</v>
      </c>
      <c r="D1032" s="21" t="s">
        <v>7891</v>
      </c>
      <c r="E1032" s="19" t="s">
        <v>9937</v>
      </c>
      <c r="F1032" s="19" t="s">
        <v>9938</v>
      </c>
      <c r="V1032" s="19" t="s">
        <v>7891</v>
      </c>
      <c r="W1032" s="19" t="s">
        <v>9939</v>
      </c>
      <c r="X1032" s="19" t="s">
        <v>7891</v>
      </c>
      <c r="Y1032" s="19" t="s">
        <v>7891</v>
      </c>
      <c r="Z1032" s="19" t="s">
        <v>7891</v>
      </c>
      <c r="AA1032" s="19" t="s">
        <v>7891</v>
      </c>
      <c r="AB1032" s="19" t="s">
        <v>7891</v>
      </c>
      <c r="AC1032" s="19" t="s">
        <v>7891</v>
      </c>
      <c r="AD1032" s="19" t="s">
        <v>7891</v>
      </c>
      <c r="AE1032" s="19" t="s">
        <v>7891</v>
      </c>
      <c r="AF1032" s="19" t="s">
        <v>7891</v>
      </c>
      <c r="AG1032" s="19" t="s">
        <v>7891</v>
      </c>
      <c r="AH1032" s="19" t="s">
        <v>7891</v>
      </c>
      <c r="AI1032" s="19" t="s">
        <v>7891</v>
      </c>
      <c r="AJ1032" s="19" t="s">
        <v>7891</v>
      </c>
      <c r="AK1032" s="19" t="s">
        <v>7891</v>
      </c>
      <c r="AL1032" s="19" t="s">
        <v>7891</v>
      </c>
      <c r="AM1032" s="19" t="s">
        <v>7891</v>
      </c>
      <c r="AN1032" s="19" t="s">
        <v>7891</v>
      </c>
      <c r="AO1032" s="19" t="s">
        <v>7891</v>
      </c>
      <c r="AP1032" s="19" t="s">
        <v>9940</v>
      </c>
      <c r="AQ1032" s="19" t="s">
        <v>9941</v>
      </c>
      <c r="AR1032" s="19" t="s">
        <v>7891</v>
      </c>
      <c r="AS1032" s="19" t="s">
        <v>7891</v>
      </c>
      <c r="AT1032" s="19" t="s">
        <v>7891</v>
      </c>
      <c r="AU1032" s="19" t="s">
        <v>8125</v>
      </c>
      <c r="AV1032" s="19">
        <v>2021</v>
      </c>
      <c r="AW1032" s="19">
        <v>12</v>
      </c>
      <c r="AX1032" s="19">
        <v>2</v>
      </c>
      <c r="AY1032" s="19" t="s">
        <v>7891</v>
      </c>
      <c r="AZ1032" s="19" t="s">
        <v>7891</v>
      </c>
      <c r="BA1032" s="19" t="s">
        <v>8545</v>
      </c>
      <c r="BB1032" s="19" t="s">
        <v>7891</v>
      </c>
      <c r="BC1032" s="19">
        <v>186</v>
      </c>
      <c r="BD1032" s="19">
        <v>201</v>
      </c>
      <c r="BE1032" s="19" t="s">
        <v>7891</v>
      </c>
      <c r="BF1032" s="19" t="s">
        <v>9942</v>
      </c>
      <c r="BG1032" s="19" t="s">
        <v>7891</v>
      </c>
      <c r="BH1032" s="19" t="s">
        <v>7968</v>
      </c>
      <c r="BI1032" s="19" t="s">
        <v>7891</v>
      </c>
      <c r="BJ1032" s="19" t="s">
        <v>7891</v>
      </c>
      <c r="BK1032" s="19" t="s">
        <v>7891</v>
      </c>
      <c r="BL1032" s="19" t="s">
        <v>7891</v>
      </c>
      <c r="BM1032" s="19" t="s">
        <v>7891</v>
      </c>
      <c r="BN1032" s="19" t="s">
        <v>7891</v>
      </c>
      <c r="BO1032" s="19" t="s">
        <v>7891</v>
      </c>
      <c r="BP1032" s="19" t="s">
        <v>7891</v>
      </c>
      <c r="BQ1032" s="19" t="s">
        <v>7891</v>
      </c>
      <c r="BR1032" s="19" t="s">
        <v>7891</v>
      </c>
      <c r="BS1032" s="19" t="s">
        <v>9943</v>
      </c>
    </row>
    <row r="1033" spans="1:71" s="19" customFormat="1" ht="13" x14ac:dyDescent="0.3">
      <c r="A1033" s="19" t="s">
        <v>11797</v>
      </c>
      <c r="B1033" s="19" t="s">
        <v>3936</v>
      </c>
      <c r="C1033" s="19" t="s">
        <v>3058</v>
      </c>
      <c r="D1033" s="21">
        <v>2020</v>
      </c>
      <c r="E1033" s="19" t="s">
        <v>3057</v>
      </c>
      <c r="F1033" s="19" t="s">
        <v>139</v>
      </c>
      <c r="G1033" s="19" t="s">
        <v>3061</v>
      </c>
      <c r="H1033" s="19" t="str">
        <f>"00332917"</f>
        <v>00332917</v>
      </c>
      <c r="J1033" s="19" t="str">
        <f>"20201116"</f>
        <v>20201116</v>
      </c>
      <c r="O1033" s="19" t="s">
        <v>3059</v>
      </c>
      <c r="P1033" s="19" t="s">
        <v>3060</v>
      </c>
      <c r="Q1033" s="19" t="s">
        <v>466</v>
      </c>
      <c r="R1033" s="19" t="s">
        <v>2054</v>
      </c>
      <c r="S1033" s="19" t="s">
        <v>2055</v>
      </c>
      <c r="U1033" s="19" t="s">
        <v>3061</v>
      </c>
      <c r="V1033" s="19" t="s">
        <v>3062</v>
      </c>
    </row>
    <row r="1034" spans="1:71" s="19" customFormat="1" ht="13" x14ac:dyDescent="0.3">
      <c r="A1034" s="19" t="s">
        <v>11798</v>
      </c>
      <c r="B1034" s="19" t="s">
        <v>6816</v>
      </c>
      <c r="C1034" s="19" t="s">
        <v>5880</v>
      </c>
      <c r="D1034" s="21">
        <v>2022</v>
      </c>
      <c r="E1034" s="19" t="s">
        <v>5879</v>
      </c>
      <c r="F1034" s="19" t="s">
        <v>4848</v>
      </c>
      <c r="G1034" s="26" t="s">
        <v>11815</v>
      </c>
      <c r="H1034" s="19" t="s">
        <v>5881</v>
      </c>
      <c r="I1034" s="19" t="s">
        <v>5882</v>
      </c>
      <c r="L1034" s="22">
        <v>44592</v>
      </c>
      <c r="O1034" s="19" t="s">
        <v>5883</v>
      </c>
    </row>
    <row r="1035" spans="1:71" s="19" customFormat="1" ht="13" x14ac:dyDescent="0.3">
      <c r="A1035" s="19" t="s">
        <v>11798</v>
      </c>
      <c r="B1035" s="19" t="s">
        <v>6816</v>
      </c>
      <c r="C1035" s="19" t="s">
        <v>4452</v>
      </c>
      <c r="D1035" s="21">
        <v>2021</v>
      </c>
      <c r="E1035" s="19" t="s">
        <v>4451</v>
      </c>
      <c r="F1035" s="19" t="s">
        <v>4455</v>
      </c>
      <c r="G1035" s="26" t="s">
        <v>11814</v>
      </c>
      <c r="H1035" s="19" t="s">
        <v>4453</v>
      </c>
      <c r="I1035" s="19" t="s">
        <v>4454</v>
      </c>
      <c r="L1035" s="22">
        <v>44277</v>
      </c>
      <c r="M1035" s="19" t="s">
        <v>4456</v>
      </c>
      <c r="O1035" s="19" t="s">
        <v>4457</v>
      </c>
    </row>
    <row r="1036" spans="1:71" s="19" customFormat="1" ht="13" x14ac:dyDescent="0.3">
      <c r="A1036" s="19" t="s">
        <v>11798</v>
      </c>
      <c r="B1036" s="19" t="s">
        <v>6816</v>
      </c>
      <c r="C1036" s="19" t="s">
        <v>4826</v>
      </c>
      <c r="D1036" s="21">
        <v>2021</v>
      </c>
      <c r="E1036" s="19" t="s">
        <v>4825</v>
      </c>
      <c r="F1036" s="19" t="s">
        <v>4829</v>
      </c>
      <c r="H1036" s="19" t="s">
        <v>4827</v>
      </c>
      <c r="I1036" s="19" t="s">
        <v>4828</v>
      </c>
      <c r="L1036" s="22">
        <v>44379</v>
      </c>
      <c r="M1036" s="19" t="s">
        <v>4830</v>
      </c>
      <c r="O1036" s="19" t="s">
        <v>4831</v>
      </c>
    </row>
    <row r="1037" spans="1:71" s="19" customFormat="1" ht="13" x14ac:dyDescent="0.3">
      <c r="A1037" s="19" t="s">
        <v>11798</v>
      </c>
      <c r="B1037" s="19" t="s">
        <v>6816</v>
      </c>
      <c r="C1037" s="19" t="s">
        <v>6482</v>
      </c>
      <c r="D1037" s="21">
        <v>2022</v>
      </c>
      <c r="E1037" s="19" t="s">
        <v>6481</v>
      </c>
      <c r="F1037" s="19" t="s">
        <v>6484</v>
      </c>
      <c r="G1037" s="26" t="s">
        <v>11813</v>
      </c>
      <c r="H1037" s="19" t="s">
        <v>6483</v>
      </c>
      <c r="I1037" s="19" t="s">
        <v>5073</v>
      </c>
      <c r="L1037" s="22">
        <v>44666</v>
      </c>
      <c r="M1037" s="19" t="s">
        <v>6485</v>
      </c>
      <c r="O1037" s="19" t="s">
        <v>6486</v>
      </c>
    </row>
    <row r="1038" spans="1:71" s="19" customFormat="1" ht="13" x14ac:dyDescent="0.3">
      <c r="A1038" s="19" t="s">
        <v>11798</v>
      </c>
      <c r="B1038" s="19" t="s">
        <v>6816</v>
      </c>
      <c r="C1038" s="19" t="s">
        <v>6198</v>
      </c>
      <c r="D1038" s="21">
        <v>2022</v>
      </c>
      <c r="E1038" s="19" t="s">
        <v>6197</v>
      </c>
      <c r="F1038" s="19" t="s">
        <v>4612</v>
      </c>
      <c r="H1038" s="19" t="s">
        <v>6199</v>
      </c>
      <c r="I1038" s="19" t="s">
        <v>6200</v>
      </c>
      <c r="L1038" s="22">
        <v>44692</v>
      </c>
      <c r="O1038" s="19" t="s">
        <v>6201</v>
      </c>
    </row>
    <row r="1039" spans="1:71" s="19" customFormat="1" ht="13" x14ac:dyDescent="0.3">
      <c r="A1039" s="19" t="s">
        <v>11798</v>
      </c>
      <c r="B1039" s="19" t="s">
        <v>11404</v>
      </c>
      <c r="C1039" s="19" t="s">
        <v>9926</v>
      </c>
      <c r="D1039" s="21" t="s">
        <v>7891</v>
      </c>
      <c r="E1039" s="19" t="s">
        <v>9927</v>
      </c>
      <c r="F1039" s="19" t="s">
        <v>9928</v>
      </c>
      <c r="V1039" s="19" t="s">
        <v>7891</v>
      </c>
      <c r="W1039" s="19" t="s">
        <v>9929</v>
      </c>
      <c r="X1039" s="19" t="s">
        <v>7891</v>
      </c>
      <c r="Y1039" s="19" t="s">
        <v>7891</v>
      </c>
      <c r="Z1039" s="19" t="s">
        <v>7891</v>
      </c>
      <c r="AA1039" s="19" t="s">
        <v>7891</v>
      </c>
      <c r="AB1039" s="19" t="s">
        <v>7891</v>
      </c>
      <c r="AC1039" s="19" t="s">
        <v>9930</v>
      </c>
      <c r="AD1039" s="19" t="s">
        <v>7891</v>
      </c>
      <c r="AE1039" s="19" t="s">
        <v>7891</v>
      </c>
      <c r="AF1039" s="19" t="s">
        <v>7891</v>
      </c>
      <c r="AG1039" s="19" t="s">
        <v>7891</v>
      </c>
      <c r="AH1039" s="19" t="s">
        <v>7891</v>
      </c>
      <c r="AI1039" s="19" t="s">
        <v>7891</v>
      </c>
      <c r="AJ1039" s="19" t="s">
        <v>7891</v>
      </c>
      <c r="AK1039" s="19" t="s">
        <v>7891</v>
      </c>
      <c r="AL1039" s="19" t="s">
        <v>7891</v>
      </c>
      <c r="AM1039" s="19" t="s">
        <v>7891</v>
      </c>
      <c r="AN1039" s="19" t="s">
        <v>7891</v>
      </c>
      <c r="AO1039" s="19" t="s">
        <v>7891</v>
      </c>
      <c r="AP1039" s="19" t="s">
        <v>9931</v>
      </c>
      <c r="AQ1039" s="19" t="s">
        <v>9932</v>
      </c>
      <c r="AR1039" s="19" t="s">
        <v>7891</v>
      </c>
      <c r="AS1039" s="19" t="s">
        <v>7891</v>
      </c>
      <c r="AT1039" s="19" t="s">
        <v>7891</v>
      </c>
      <c r="AU1039" s="19" t="s">
        <v>9933</v>
      </c>
      <c r="AV1039" s="19">
        <v>2021</v>
      </c>
      <c r="AW1039" s="19">
        <v>509</v>
      </c>
      <c r="AX1039" s="19" t="s">
        <v>7891</v>
      </c>
      <c r="AY1039" s="19" t="s">
        <v>7891</v>
      </c>
      <c r="AZ1039" s="19" t="s">
        <v>7891</v>
      </c>
      <c r="BA1039" s="19" t="s">
        <v>7891</v>
      </c>
      <c r="BB1039" s="19" t="s">
        <v>7891</v>
      </c>
      <c r="BC1039" s="19">
        <v>26</v>
      </c>
      <c r="BD1039" s="19">
        <v>38</v>
      </c>
      <c r="BE1039" s="19" t="s">
        <v>7891</v>
      </c>
      <c r="BF1039" s="19" t="s">
        <v>9934</v>
      </c>
      <c r="BG1039" s="19" t="s">
        <v>7891</v>
      </c>
      <c r="BH1039" s="19" t="s">
        <v>7968</v>
      </c>
      <c r="BI1039" s="19" t="s">
        <v>7891</v>
      </c>
      <c r="BJ1039" s="19" t="s">
        <v>7891</v>
      </c>
      <c r="BK1039" s="19" t="s">
        <v>7891</v>
      </c>
      <c r="BL1039" s="19" t="s">
        <v>7891</v>
      </c>
      <c r="BM1039" s="19" t="s">
        <v>7891</v>
      </c>
      <c r="BN1039" s="19">
        <v>33819529</v>
      </c>
      <c r="BO1039" s="19" t="s">
        <v>7891</v>
      </c>
      <c r="BP1039" s="19" t="s">
        <v>7891</v>
      </c>
      <c r="BQ1039" s="19" t="s">
        <v>7891</v>
      </c>
      <c r="BR1039" s="19" t="s">
        <v>7891</v>
      </c>
      <c r="BS1039" s="19" t="s">
        <v>9935</v>
      </c>
    </row>
    <row r="1040" spans="1:71" s="19" customFormat="1" ht="13" x14ac:dyDescent="0.3">
      <c r="A1040" s="19" t="s">
        <v>11798</v>
      </c>
      <c r="B1040" s="19" t="s">
        <v>1827</v>
      </c>
      <c r="C1040" s="19" t="s">
        <v>652</v>
      </c>
      <c r="D1040" s="20">
        <v>2022</v>
      </c>
      <c r="E1040" s="19" t="s">
        <v>651</v>
      </c>
      <c r="F1040" s="19" t="s">
        <v>592</v>
      </c>
      <c r="G1040" s="19" t="s">
        <v>656</v>
      </c>
      <c r="H1040" s="19" t="str">
        <f>"01650327"</f>
        <v>01650327</v>
      </c>
      <c r="J1040" s="19" t="str">
        <f>"Feb2022:Part A"</f>
        <v>Feb2022:Part A</v>
      </c>
      <c r="K1040" s="19">
        <v>298</v>
      </c>
      <c r="M1040" s="19">
        <v>357</v>
      </c>
      <c r="N1040" s="19">
        <v>7</v>
      </c>
      <c r="O1040" s="19">
        <v>153867191</v>
      </c>
      <c r="P1040" s="19" t="s">
        <v>653</v>
      </c>
      <c r="Q1040" s="19" t="s">
        <v>449</v>
      </c>
      <c r="R1040" s="19" t="s">
        <v>654</v>
      </c>
      <c r="S1040" s="19" t="s">
        <v>655</v>
      </c>
      <c r="V1040" s="19" t="s">
        <v>657</v>
      </c>
    </row>
    <row r="1041" spans="1:71" s="19" customFormat="1" ht="13" x14ac:dyDescent="0.3">
      <c r="A1041" s="19" t="s">
        <v>11798</v>
      </c>
      <c r="B1041" s="19" t="s">
        <v>3856</v>
      </c>
      <c r="C1041" s="19" t="s">
        <v>3235</v>
      </c>
      <c r="D1041" s="21">
        <v>2021</v>
      </c>
      <c r="E1041" s="19" t="s">
        <v>3234</v>
      </c>
      <c r="F1041" s="19" t="s">
        <v>2502</v>
      </c>
      <c r="G1041" s="19" t="s">
        <v>3239</v>
      </c>
      <c r="H1041" s="19" t="str">
        <f>"03064530"</f>
        <v>03064530</v>
      </c>
      <c r="J1041" s="19" t="str">
        <f>"20211101"</f>
        <v>20211101</v>
      </c>
      <c r="K1041" s="19">
        <v>133</v>
      </c>
      <c r="O1041" s="19" t="s">
        <v>3236</v>
      </c>
      <c r="P1041" s="19" t="s">
        <v>3237</v>
      </c>
      <c r="Q1041" s="19" t="s">
        <v>2124</v>
      </c>
      <c r="R1041" s="19" t="s">
        <v>1495</v>
      </c>
      <c r="S1041" s="19" t="s">
        <v>3238</v>
      </c>
      <c r="U1041" s="19" t="s">
        <v>3239</v>
      </c>
      <c r="V1041" s="19" t="s">
        <v>3240</v>
      </c>
    </row>
    <row r="1042" spans="1:71" s="19" customFormat="1" ht="13" x14ac:dyDescent="0.3">
      <c r="A1042" s="19" t="s">
        <v>11798</v>
      </c>
      <c r="B1042" s="19" t="s">
        <v>7744</v>
      </c>
      <c r="C1042" s="19" t="s">
        <v>7740</v>
      </c>
      <c r="D1042" s="21">
        <v>2021</v>
      </c>
      <c r="E1042" s="19" t="s">
        <v>7073</v>
      </c>
      <c r="F1042" s="19" t="s">
        <v>7741</v>
      </c>
      <c r="H1042" s="19">
        <v>60</v>
      </c>
      <c r="I1042" s="19">
        <v>12</v>
      </c>
      <c r="K1042" s="19">
        <v>6639</v>
      </c>
      <c r="L1042" s="19">
        <v>6645</v>
      </c>
      <c r="N1042" s="19">
        <v>5</v>
      </c>
      <c r="O1042" s="19" t="s">
        <v>7077</v>
      </c>
      <c r="P1042" s="19" t="s">
        <v>7742</v>
      </c>
      <c r="Q1042" s="19" t="s">
        <v>467</v>
      </c>
      <c r="R1042" s="19" t="s">
        <v>7218</v>
      </c>
      <c r="T1042" s="19" t="s">
        <v>7219</v>
      </c>
      <c r="U1042" s="19" t="s">
        <v>7743</v>
      </c>
    </row>
    <row r="1043" spans="1:71" s="19" customFormat="1" ht="13" x14ac:dyDescent="0.3">
      <c r="A1043" s="19" t="s">
        <v>11798</v>
      </c>
      <c r="B1043" s="19" t="s">
        <v>4086</v>
      </c>
      <c r="C1043" s="19" t="s">
        <v>1676</v>
      </c>
      <c r="D1043" s="21">
        <v>2022</v>
      </c>
      <c r="E1043" s="19" t="s">
        <v>1675</v>
      </c>
      <c r="F1043" s="19" t="s">
        <v>592</v>
      </c>
      <c r="G1043" s="19" t="s">
        <v>3687</v>
      </c>
      <c r="H1043" s="19" t="str">
        <f>"01650327"</f>
        <v>01650327</v>
      </c>
      <c r="J1043" s="19" t="str">
        <f>"20220415"</f>
        <v>20220415</v>
      </c>
      <c r="K1043" s="19">
        <v>303</v>
      </c>
      <c r="M1043" s="19">
        <v>74</v>
      </c>
      <c r="N1043" s="19">
        <v>8</v>
      </c>
      <c r="O1043" s="19" t="s">
        <v>3685</v>
      </c>
      <c r="P1043" s="19" t="s">
        <v>1677</v>
      </c>
      <c r="Q1043" s="19" t="s">
        <v>2124</v>
      </c>
      <c r="R1043" s="19" t="s">
        <v>1495</v>
      </c>
      <c r="S1043" s="19" t="s">
        <v>3686</v>
      </c>
      <c r="U1043" s="19" t="s">
        <v>3687</v>
      </c>
      <c r="V1043" s="19" t="s">
        <v>3688</v>
      </c>
    </row>
    <row r="1044" spans="1:71" s="19" customFormat="1" ht="13" x14ac:dyDescent="0.3">
      <c r="A1044" s="19" t="s">
        <v>11798</v>
      </c>
      <c r="B1044" s="19" t="s">
        <v>11404</v>
      </c>
      <c r="C1044" s="19" t="s">
        <v>10771</v>
      </c>
      <c r="D1044" s="21" t="s">
        <v>7891</v>
      </c>
      <c r="E1044" s="19" t="s">
        <v>10772</v>
      </c>
      <c r="F1044" s="19" t="s">
        <v>10773</v>
      </c>
      <c r="V1044" s="19" t="s">
        <v>7891</v>
      </c>
      <c r="W1044" s="19" t="s">
        <v>10774</v>
      </c>
      <c r="X1044" s="19" t="s">
        <v>7891</v>
      </c>
      <c r="Y1044" s="19" t="s">
        <v>7891</v>
      </c>
      <c r="Z1044" s="19" t="s">
        <v>7891</v>
      </c>
      <c r="AA1044" s="19" t="s">
        <v>7891</v>
      </c>
      <c r="AB1044" s="19" t="s">
        <v>7891</v>
      </c>
      <c r="AC1044" s="19" t="s">
        <v>7891</v>
      </c>
      <c r="AD1044" s="19" t="s">
        <v>7891</v>
      </c>
      <c r="AE1044" s="19" t="s">
        <v>7891</v>
      </c>
      <c r="AF1044" s="19" t="s">
        <v>7891</v>
      </c>
      <c r="AG1044" s="19" t="s">
        <v>7891</v>
      </c>
      <c r="AH1044" s="19" t="s">
        <v>7891</v>
      </c>
      <c r="AI1044" s="19" t="s">
        <v>7891</v>
      </c>
      <c r="AJ1044" s="19" t="s">
        <v>7891</v>
      </c>
      <c r="AK1044" s="19" t="s">
        <v>7891</v>
      </c>
      <c r="AL1044" s="19" t="s">
        <v>7891</v>
      </c>
      <c r="AM1044" s="19" t="s">
        <v>7891</v>
      </c>
      <c r="AN1044" s="19" t="s">
        <v>7891</v>
      </c>
      <c r="AO1044" s="19" t="s">
        <v>7891</v>
      </c>
      <c r="AP1044" s="19" t="s">
        <v>10775</v>
      </c>
      <c r="AQ1044" s="19" t="s">
        <v>10776</v>
      </c>
      <c r="AR1044" s="19" t="s">
        <v>7891</v>
      </c>
      <c r="AS1044" s="19" t="s">
        <v>7891</v>
      </c>
      <c r="AT1044" s="19" t="s">
        <v>7891</v>
      </c>
      <c r="AU1044" s="19" t="s">
        <v>7891</v>
      </c>
      <c r="AV1044" s="19">
        <v>2021</v>
      </c>
      <c r="AW1044" s="19">
        <v>67</v>
      </c>
      <c r="AX1044" s="19">
        <v>4</v>
      </c>
      <c r="AY1044" s="19" t="s">
        <v>7891</v>
      </c>
      <c r="AZ1044" s="19" t="s">
        <v>7891</v>
      </c>
      <c r="BA1044" s="19" t="s">
        <v>7891</v>
      </c>
      <c r="BB1044" s="19" t="s">
        <v>7891</v>
      </c>
      <c r="BC1044" s="19">
        <v>232</v>
      </c>
      <c r="BD1044" s="19">
        <v>238</v>
      </c>
      <c r="BE1044" s="19" t="s">
        <v>7891</v>
      </c>
      <c r="BF1044" s="19" t="s">
        <v>10777</v>
      </c>
      <c r="BG1044" s="19" t="s">
        <v>7891</v>
      </c>
      <c r="BH1044" s="19" t="s">
        <v>7891</v>
      </c>
      <c r="BI1044" s="19" t="s">
        <v>7891</v>
      </c>
      <c r="BJ1044" s="19" t="s">
        <v>7891</v>
      </c>
      <c r="BK1044" s="19" t="s">
        <v>7891</v>
      </c>
      <c r="BL1044" s="19" t="s">
        <v>7891</v>
      </c>
      <c r="BM1044" s="19" t="s">
        <v>7891</v>
      </c>
      <c r="BN1044" s="19" t="s">
        <v>7891</v>
      </c>
      <c r="BO1044" s="19" t="s">
        <v>7891</v>
      </c>
      <c r="BP1044" s="19" t="s">
        <v>7891</v>
      </c>
      <c r="BQ1044" s="19" t="s">
        <v>7891</v>
      </c>
      <c r="BR1044" s="19" t="s">
        <v>7891</v>
      </c>
      <c r="BS1044" s="19" t="s">
        <v>10778</v>
      </c>
    </row>
    <row r="1045" spans="1:71" s="19" customFormat="1" ht="13" x14ac:dyDescent="0.3">
      <c r="A1045" s="19" t="s">
        <v>11798</v>
      </c>
      <c r="B1045" s="19" t="s">
        <v>6816</v>
      </c>
      <c r="C1045" s="19" t="s">
        <v>6315</v>
      </c>
      <c r="D1045" s="21">
        <v>2022</v>
      </c>
      <c r="E1045" s="19" t="s">
        <v>6314</v>
      </c>
      <c r="F1045" s="19" t="s">
        <v>4892</v>
      </c>
      <c r="G1045" s="26" t="s">
        <v>11811</v>
      </c>
      <c r="H1045" s="19" t="s">
        <v>6316</v>
      </c>
      <c r="I1045" s="19" t="s">
        <v>6317</v>
      </c>
      <c r="L1045" s="22">
        <v>44666</v>
      </c>
      <c r="M1045" s="19" t="s">
        <v>6318</v>
      </c>
      <c r="O1045" s="19" t="s">
        <v>6319</v>
      </c>
    </row>
    <row r="1046" spans="1:71" s="19" customFormat="1" ht="13" x14ac:dyDescent="0.3">
      <c r="A1046" s="19" t="s">
        <v>11798</v>
      </c>
      <c r="B1046" s="19" t="s">
        <v>6816</v>
      </c>
      <c r="C1046" s="19" t="s">
        <v>5485</v>
      </c>
      <c r="D1046" s="21">
        <v>2021</v>
      </c>
      <c r="E1046" s="19" t="s">
        <v>5484</v>
      </c>
      <c r="F1046" s="19" t="s">
        <v>4240</v>
      </c>
      <c r="G1046" s="26" t="s">
        <v>11812</v>
      </c>
      <c r="H1046" s="19" t="s">
        <v>5486</v>
      </c>
      <c r="I1046" s="19" t="s">
        <v>5487</v>
      </c>
      <c r="L1046" s="22">
        <v>44487</v>
      </c>
      <c r="M1046" s="19" t="s">
        <v>5488</v>
      </c>
      <c r="O1046" s="19" t="s">
        <v>5489</v>
      </c>
    </row>
    <row r="1047" spans="1:71" s="19" customFormat="1" ht="13" x14ac:dyDescent="0.3">
      <c r="A1047" s="19" t="s">
        <v>11798</v>
      </c>
      <c r="B1047" s="19" t="s">
        <v>6816</v>
      </c>
      <c r="C1047" s="19" t="s">
        <v>4954</v>
      </c>
      <c r="D1047" s="21">
        <v>2021</v>
      </c>
      <c r="E1047" s="19" t="s">
        <v>4953</v>
      </c>
      <c r="F1047" s="19" t="s">
        <v>4957</v>
      </c>
      <c r="G1047" s="26" t="s">
        <v>11810</v>
      </c>
      <c r="H1047" s="19" t="s">
        <v>4955</v>
      </c>
      <c r="I1047" s="19" t="s">
        <v>4956</v>
      </c>
      <c r="L1047" s="22">
        <v>44202</v>
      </c>
      <c r="O1047" s="19" t="s">
        <v>4958</v>
      </c>
    </row>
    <row r="1048" spans="1:71" s="19" customFormat="1" ht="13" x14ac:dyDescent="0.3">
      <c r="A1048" s="19" t="s">
        <v>11798</v>
      </c>
      <c r="B1048" s="19" t="s">
        <v>4116</v>
      </c>
      <c r="C1048" s="19" t="s">
        <v>1986</v>
      </c>
      <c r="D1048" s="21">
        <v>2022</v>
      </c>
      <c r="E1048" s="19" t="s">
        <v>1985</v>
      </c>
      <c r="F1048" s="19" t="s">
        <v>592</v>
      </c>
      <c r="G1048" s="19" t="s">
        <v>3947</v>
      </c>
      <c r="H1048" s="19" t="str">
        <f>"01650327"</f>
        <v>01650327</v>
      </c>
      <c r="J1048" s="19" t="str">
        <f>"20220215"</f>
        <v>20220215</v>
      </c>
      <c r="K1048" s="19">
        <v>299</v>
      </c>
      <c r="M1048" s="19">
        <v>256</v>
      </c>
      <c r="N1048" s="19">
        <v>8</v>
      </c>
      <c r="O1048" s="19" t="s">
        <v>3945</v>
      </c>
      <c r="P1048" s="19" t="s">
        <v>1987</v>
      </c>
      <c r="Q1048" s="19" t="s">
        <v>2124</v>
      </c>
      <c r="R1048" s="19" t="s">
        <v>1495</v>
      </c>
      <c r="S1048" s="19" t="s">
        <v>3946</v>
      </c>
      <c r="U1048" s="19" t="s">
        <v>3947</v>
      </c>
      <c r="V1048" s="19" t="s">
        <v>3948</v>
      </c>
    </row>
    <row r="1049" spans="1:71" s="19" customFormat="1" ht="13" x14ac:dyDescent="0.3">
      <c r="A1049" s="19" t="s">
        <v>11798</v>
      </c>
      <c r="B1049" s="19" t="s">
        <v>4116</v>
      </c>
      <c r="C1049" s="19" t="s">
        <v>591</v>
      </c>
      <c r="D1049" s="21">
        <v>2021</v>
      </c>
      <c r="E1049" s="19" t="s">
        <v>590</v>
      </c>
      <c r="F1049" s="19" t="s">
        <v>592</v>
      </c>
      <c r="G1049" s="19" t="s">
        <v>2253</v>
      </c>
      <c r="H1049" s="19" t="str">
        <f>"01650327"</f>
        <v>01650327</v>
      </c>
      <c r="J1049" s="19" t="str">
        <f>"20210415"</f>
        <v>20210415</v>
      </c>
      <c r="K1049" s="19">
        <v>285</v>
      </c>
      <c r="M1049" s="19">
        <v>144</v>
      </c>
      <c r="N1049" s="19">
        <v>8</v>
      </c>
      <c r="O1049" s="19" t="s">
        <v>2251</v>
      </c>
      <c r="P1049" s="19" t="s">
        <v>593</v>
      </c>
      <c r="Q1049" s="19" t="s">
        <v>2124</v>
      </c>
      <c r="R1049" s="19" t="s">
        <v>1495</v>
      </c>
      <c r="S1049" s="19" t="s">
        <v>2252</v>
      </c>
      <c r="U1049" s="19" t="s">
        <v>2253</v>
      </c>
      <c r="V1049" s="19" t="s">
        <v>2254</v>
      </c>
    </row>
    <row r="1050" spans="1:71" s="19" customFormat="1" ht="13" x14ac:dyDescent="0.3">
      <c r="A1050" s="19" t="s">
        <v>11798</v>
      </c>
      <c r="B1050" s="19" t="s">
        <v>11404</v>
      </c>
      <c r="C1050" s="19" t="s">
        <v>10779</v>
      </c>
      <c r="D1050" s="21" t="s">
        <v>7891</v>
      </c>
      <c r="E1050" s="19" t="s">
        <v>10780</v>
      </c>
      <c r="F1050" s="19" t="s">
        <v>10781</v>
      </c>
      <c r="V1050" s="19" t="s">
        <v>7891</v>
      </c>
      <c r="W1050" s="19" t="s">
        <v>10782</v>
      </c>
      <c r="X1050" s="19" t="s">
        <v>7891</v>
      </c>
      <c r="Y1050" s="19" t="s">
        <v>7891</v>
      </c>
      <c r="Z1050" s="19" t="s">
        <v>7891</v>
      </c>
      <c r="AA1050" s="19" t="s">
        <v>7891</v>
      </c>
      <c r="AB1050" s="19" t="s">
        <v>7891</v>
      </c>
      <c r="AC1050" s="19" t="s">
        <v>7891</v>
      </c>
      <c r="AD1050" s="19" t="s">
        <v>7891</v>
      </c>
      <c r="AE1050" s="19" t="s">
        <v>7891</v>
      </c>
      <c r="AF1050" s="19" t="s">
        <v>7891</v>
      </c>
      <c r="AG1050" s="19" t="s">
        <v>7891</v>
      </c>
      <c r="AH1050" s="19" t="s">
        <v>7891</v>
      </c>
      <c r="AI1050" s="19" t="s">
        <v>7891</v>
      </c>
      <c r="AJ1050" s="19" t="s">
        <v>7891</v>
      </c>
      <c r="AK1050" s="19" t="s">
        <v>7891</v>
      </c>
      <c r="AL1050" s="19" t="s">
        <v>7891</v>
      </c>
      <c r="AM1050" s="19" t="s">
        <v>7891</v>
      </c>
      <c r="AN1050" s="19" t="s">
        <v>7891</v>
      </c>
      <c r="AO1050" s="19" t="s">
        <v>7891</v>
      </c>
      <c r="AP1050" s="19" t="s">
        <v>10783</v>
      </c>
      <c r="AQ1050" s="19" t="s">
        <v>10784</v>
      </c>
      <c r="AR1050" s="19" t="s">
        <v>10785</v>
      </c>
      <c r="AS1050" s="19" t="s">
        <v>7891</v>
      </c>
      <c r="AT1050" s="19" t="s">
        <v>7891</v>
      </c>
      <c r="AU1050" s="19" t="s">
        <v>7891</v>
      </c>
      <c r="AV1050" s="19">
        <v>2021</v>
      </c>
      <c r="AW1050" s="19">
        <v>12278</v>
      </c>
      <c r="AX1050" s="19" t="s">
        <v>7891</v>
      </c>
      <c r="AY1050" s="19" t="s">
        <v>7891</v>
      </c>
      <c r="AZ1050" s="19" t="s">
        <v>7891</v>
      </c>
      <c r="BA1050" s="19" t="s">
        <v>7891</v>
      </c>
      <c r="BB1050" s="19" t="s">
        <v>7891</v>
      </c>
      <c r="BC1050" s="19">
        <v>408</v>
      </c>
      <c r="BD1050" s="19">
        <v>420</v>
      </c>
      <c r="BE1050" s="19" t="s">
        <v>7891</v>
      </c>
      <c r="BF1050" s="19" t="s">
        <v>10786</v>
      </c>
      <c r="BG1050" s="19" t="s">
        <v>7891</v>
      </c>
      <c r="BH1050" s="19" t="s">
        <v>7891</v>
      </c>
      <c r="BI1050" s="19" t="s">
        <v>7891</v>
      </c>
      <c r="BJ1050" s="19" t="s">
        <v>7891</v>
      </c>
      <c r="BK1050" s="19" t="s">
        <v>7891</v>
      </c>
      <c r="BL1050" s="19" t="s">
        <v>7891</v>
      </c>
      <c r="BM1050" s="19" t="s">
        <v>7891</v>
      </c>
      <c r="BN1050" s="19" t="s">
        <v>7891</v>
      </c>
      <c r="BO1050" s="19" t="s">
        <v>7891</v>
      </c>
      <c r="BP1050" s="19" t="s">
        <v>7891</v>
      </c>
      <c r="BQ1050" s="19" t="s">
        <v>7891</v>
      </c>
      <c r="BR1050" s="19" t="s">
        <v>7891</v>
      </c>
      <c r="BS1050" s="19" t="s">
        <v>10787</v>
      </c>
    </row>
    <row r="1051" spans="1:71" s="19" customFormat="1" ht="13" x14ac:dyDescent="0.3">
      <c r="A1051" s="19" t="s">
        <v>11798</v>
      </c>
      <c r="B1051" s="19" t="s">
        <v>11404</v>
      </c>
      <c r="C1051" s="19" t="s">
        <v>8039</v>
      </c>
      <c r="D1051" s="21" t="s">
        <v>7891</v>
      </c>
      <c r="E1051" s="19" t="s">
        <v>8040</v>
      </c>
      <c r="F1051" s="19" t="s">
        <v>8041</v>
      </c>
      <c r="V1051" s="19" t="s">
        <v>7891</v>
      </c>
      <c r="W1051" s="19" t="s">
        <v>8042</v>
      </c>
      <c r="X1051" s="19" t="s">
        <v>7891</v>
      </c>
      <c r="Y1051" s="19" t="s">
        <v>7891</v>
      </c>
      <c r="Z1051" s="19" t="s">
        <v>7891</v>
      </c>
      <c r="AA1051" s="19" t="s">
        <v>7891</v>
      </c>
      <c r="AB1051" s="19" t="s">
        <v>7891</v>
      </c>
      <c r="AC1051" s="19" t="s">
        <v>7891</v>
      </c>
      <c r="AD1051" s="19" t="s">
        <v>7891</v>
      </c>
      <c r="AE1051" s="19" t="s">
        <v>7891</v>
      </c>
      <c r="AF1051" s="19" t="s">
        <v>7891</v>
      </c>
      <c r="AG1051" s="19" t="s">
        <v>7891</v>
      </c>
      <c r="AH1051" s="19" t="s">
        <v>7891</v>
      </c>
      <c r="AI1051" s="19" t="s">
        <v>7891</v>
      </c>
      <c r="AJ1051" s="19" t="s">
        <v>7891</v>
      </c>
      <c r="AK1051" s="19" t="s">
        <v>7891</v>
      </c>
      <c r="AL1051" s="19" t="s">
        <v>7891</v>
      </c>
      <c r="AM1051" s="19" t="s">
        <v>7891</v>
      </c>
      <c r="AN1051" s="19" t="s">
        <v>7891</v>
      </c>
      <c r="AO1051" s="19" t="s">
        <v>7891</v>
      </c>
      <c r="AP1051" s="19" t="s">
        <v>8043</v>
      </c>
      <c r="AQ1051" s="19" t="s">
        <v>8044</v>
      </c>
      <c r="AR1051" s="19" t="s">
        <v>7891</v>
      </c>
      <c r="AS1051" s="19" t="s">
        <v>7891</v>
      </c>
      <c r="AT1051" s="19" t="s">
        <v>7891</v>
      </c>
      <c r="AU1051" s="19" t="s">
        <v>7891</v>
      </c>
      <c r="AV1051" s="19" t="s">
        <v>7891</v>
      </c>
      <c r="AW1051" s="19" t="s">
        <v>7891</v>
      </c>
      <c r="AX1051" s="19" t="s">
        <v>7891</v>
      </c>
      <c r="AY1051" s="19" t="s">
        <v>7891</v>
      </c>
      <c r="AZ1051" s="19" t="s">
        <v>7891</v>
      </c>
      <c r="BA1051" s="19" t="s">
        <v>7891</v>
      </c>
      <c r="BB1051" s="19" t="s">
        <v>7891</v>
      </c>
      <c r="BC1051" s="19" t="s">
        <v>7891</v>
      </c>
      <c r="BD1051" s="19" t="s">
        <v>7891</v>
      </c>
      <c r="BE1051" s="19" t="s">
        <v>7891</v>
      </c>
      <c r="BF1051" s="19" t="s">
        <v>8045</v>
      </c>
      <c r="BG1051" s="19" t="s">
        <v>7891</v>
      </c>
      <c r="BH1051" s="19" t="s">
        <v>7901</v>
      </c>
      <c r="BI1051" s="19" t="s">
        <v>7891</v>
      </c>
      <c r="BJ1051" s="19" t="s">
        <v>7891</v>
      </c>
      <c r="BK1051" s="19" t="s">
        <v>7891</v>
      </c>
      <c r="BL1051" s="19" t="s">
        <v>7891</v>
      </c>
      <c r="BM1051" s="19" t="s">
        <v>7891</v>
      </c>
      <c r="BN1051" s="19">
        <v>35538212</v>
      </c>
      <c r="BO1051" s="19" t="s">
        <v>7891</v>
      </c>
      <c r="BP1051" s="19" t="s">
        <v>7891</v>
      </c>
      <c r="BQ1051" s="19" t="s">
        <v>7891</v>
      </c>
      <c r="BR1051" s="19" t="s">
        <v>7891</v>
      </c>
      <c r="BS1051" s="19" t="s">
        <v>8046</v>
      </c>
    </row>
    <row r="1052" spans="1:71" s="19" customFormat="1" ht="13" x14ac:dyDescent="0.3">
      <c r="A1052" s="19" t="s">
        <v>11798</v>
      </c>
      <c r="B1052" s="19" t="s">
        <v>3856</v>
      </c>
      <c r="C1052" s="19" t="s">
        <v>2590</v>
      </c>
      <c r="D1052" s="21">
        <v>2022</v>
      </c>
      <c r="E1052" s="19" t="s">
        <v>2589</v>
      </c>
      <c r="F1052" s="19" t="s">
        <v>2331</v>
      </c>
      <c r="G1052" s="19" t="s">
        <v>2593</v>
      </c>
      <c r="H1052" s="19" t="str">
        <f>"00472891"</f>
        <v>00472891</v>
      </c>
      <c r="J1052" s="19" t="str">
        <f>"20220514"</f>
        <v>20220514</v>
      </c>
      <c r="O1052" s="19" t="s">
        <v>2591</v>
      </c>
      <c r="P1052" s="19" t="s">
        <v>2592</v>
      </c>
      <c r="Q1052" s="19" t="s">
        <v>2108</v>
      </c>
      <c r="R1052" s="19" t="s">
        <v>2054</v>
      </c>
      <c r="S1052" s="19" t="s">
        <v>2055</v>
      </c>
      <c r="U1052" s="19" t="s">
        <v>2593</v>
      </c>
      <c r="V1052" s="19" t="s">
        <v>2594</v>
      </c>
    </row>
    <row r="1053" spans="1:71" s="19" customFormat="1" ht="13" x14ac:dyDescent="0.3">
      <c r="A1053" s="19" t="s">
        <v>11798</v>
      </c>
      <c r="B1053" s="19" t="s">
        <v>6816</v>
      </c>
      <c r="C1053" s="19" t="s">
        <v>5411</v>
      </c>
      <c r="D1053" s="21">
        <v>2021</v>
      </c>
      <c r="E1053" s="19" t="s">
        <v>5410</v>
      </c>
      <c r="F1053" s="19" t="s">
        <v>4137</v>
      </c>
      <c r="H1053" s="19" t="s">
        <v>5412</v>
      </c>
      <c r="I1053" s="19" t="s">
        <v>5413</v>
      </c>
      <c r="L1053" s="22">
        <v>44239</v>
      </c>
      <c r="M1053" s="19" t="s">
        <v>5414</v>
      </c>
      <c r="O1053" s="19" t="s">
        <v>5415</v>
      </c>
    </row>
    <row r="1054" spans="1:71" s="19" customFormat="1" ht="13" x14ac:dyDescent="0.3">
      <c r="A1054" s="19" t="s">
        <v>11798</v>
      </c>
      <c r="B1054" s="19" t="s">
        <v>6816</v>
      </c>
      <c r="C1054" s="19" t="s">
        <v>4663</v>
      </c>
      <c r="D1054" s="21">
        <v>2021</v>
      </c>
      <c r="E1054" s="19" t="s">
        <v>4662</v>
      </c>
      <c r="F1054" s="19" t="s">
        <v>4666</v>
      </c>
      <c r="G1054" s="26" t="s">
        <v>11804</v>
      </c>
      <c r="H1054" s="19" t="s">
        <v>4664</v>
      </c>
      <c r="I1054" s="19" t="s">
        <v>4665</v>
      </c>
      <c r="L1054" s="22">
        <v>44135</v>
      </c>
      <c r="O1054" s="19" t="s">
        <v>4667</v>
      </c>
    </row>
    <row r="1055" spans="1:71" s="19" customFormat="1" ht="13" x14ac:dyDescent="0.3">
      <c r="A1055" s="19" t="s">
        <v>11798</v>
      </c>
      <c r="B1055" s="19" t="s">
        <v>6816</v>
      </c>
      <c r="C1055" s="19" t="s">
        <v>6618</v>
      </c>
      <c r="D1055" s="21">
        <v>2022</v>
      </c>
      <c r="E1055" s="19" t="s">
        <v>6617</v>
      </c>
      <c r="F1055" s="19" t="s">
        <v>4903</v>
      </c>
      <c r="G1055" s="26" t="s">
        <v>11803</v>
      </c>
      <c r="H1055" s="19" t="s">
        <v>6619</v>
      </c>
      <c r="I1055" s="19" t="s">
        <v>6620</v>
      </c>
      <c r="L1055" s="22">
        <v>44620</v>
      </c>
      <c r="O1055" s="19" t="s">
        <v>6621</v>
      </c>
    </row>
    <row r="1056" spans="1:71" s="19" customFormat="1" ht="13" x14ac:dyDescent="0.3">
      <c r="A1056" s="19" t="s">
        <v>11798</v>
      </c>
      <c r="B1056" s="19" t="s">
        <v>11410</v>
      </c>
      <c r="C1056" s="19" t="s">
        <v>9775</v>
      </c>
      <c r="D1056" s="21" t="s">
        <v>7891</v>
      </c>
      <c r="E1056" s="19" t="s">
        <v>4479</v>
      </c>
      <c r="F1056" s="19" t="s">
        <v>8255</v>
      </c>
      <c r="G1056" s="19" t="s">
        <v>11802</v>
      </c>
      <c r="V1056" s="19" t="s">
        <v>7891</v>
      </c>
      <c r="W1056" s="19" t="s">
        <v>9776</v>
      </c>
      <c r="X1056" s="19" t="s">
        <v>7891</v>
      </c>
      <c r="Y1056" s="19" t="s">
        <v>7891</v>
      </c>
      <c r="Z1056" s="19" t="s">
        <v>7891</v>
      </c>
      <c r="AA1056" s="19" t="s">
        <v>7891</v>
      </c>
      <c r="AB1056" s="19" t="s">
        <v>7891</v>
      </c>
      <c r="AC1056" s="19" t="s">
        <v>7891</v>
      </c>
      <c r="AD1056" s="19" t="s">
        <v>7891</v>
      </c>
      <c r="AE1056" s="19" t="s">
        <v>7891</v>
      </c>
      <c r="AF1056" s="19" t="s">
        <v>7891</v>
      </c>
      <c r="AG1056" s="19" t="s">
        <v>7891</v>
      </c>
      <c r="AH1056" s="19" t="s">
        <v>7891</v>
      </c>
      <c r="AI1056" s="19" t="s">
        <v>7891</v>
      </c>
      <c r="AJ1056" s="19" t="s">
        <v>7891</v>
      </c>
      <c r="AK1056" s="19" t="s">
        <v>7891</v>
      </c>
      <c r="AL1056" s="19" t="s">
        <v>7891</v>
      </c>
      <c r="AM1056" s="19" t="s">
        <v>7891</v>
      </c>
      <c r="AN1056" s="19" t="s">
        <v>7891</v>
      </c>
      <c r="AO1056" s="19" t="s">
        <v>7891</v>
      </c>
      <c r="AP1056" s="19" t="s">
        <v>8259</v>
      </c>
      <c r="AQ1056" s="19" t="s">
        <v>7891</v>
      </c>
      <c r="AR1056" s="19" t="s">
        <v>7891</v>
      </c>
      <c r="AS1056" s="19" t="s">
        <v>7891</v>
      </c>
      <c r="AT1056" s="19" t="s">
        <v>7891</v>
      </c>
      <c r="AU1056" s="19" t="s">
        <v>9777</v>
      </c>
      <c r="AV1056" s="19">
        <v>2021</v>
      </c>
      <c r="AW1056" s="19">
        <v>12</v>
      </c>
      <c r="AX1056" s="19" t="s">
        <v>7891</v>
      </c>
      <c r="AY1056" s="19" t="s">
        <v>7891</v>
      </c>
      <c r="AZ1056" s="19" t="s">
        <v>7891</v>
      </c>
      <c r="BA1056" s="19" t="s">
        <v>7891</v>
      </c>
      <c r="BB1056" s="19" t="s">
        <v>7891</v>
      </c>
      <c r="BC1056" s="19" t="s">
        <v>7891</v>
      </c>
      <c r="BD1056" s="19" t="s">
        <v>7891</v>
      </c>
      <c r="BE1056" s="19">
        <v>671448</v>
      </c>
      <c r="BF1056" s="19" t="s">
        <v>4484</v>
      </c>
      <c r="BG1056" s="19" t="s">
        <v>7891</v>
      </c>
      <c r="BH1056" s="19" t="s">
        <v>7891</v>
      </c>
      <c r="BI1056" s="19" t="s">
        <v>7891</v>
      </c>
      <c r="BJ1056" s="19" t="s">
        <v>7891</v>
      </c>
      <c r="BK1056" s="19" t="s">
        <v>7891</v>
      </c>
      <c r="BL1056" s="19" t="s">
        <v>7891</v>
      </c>
      <c r="BM1056" s="19" t="s">
        <v>7891</v>
      </c>
      <c r="BN1056" s="19">
        <v>34122187</v>
      </c>
      <c r="BO1056" s="19" t="s">
        <v>7891</v>
      </c>
      <c r="BP1056" s="19" t="s">
        <v>7891</v>
      </c>
      <c r="BQ1056" s="19" t="s">
        <v>7891</v>
      </c>
      <c r="BR1056" s="19" t="s">
        <v>7891</v>
      </c>
      <c r="BS1056" s="19" t="s">
        <v>9778</v>
      </c>
    </row>
    <row r="1057" spans="1:30" s="19" customFormat="1" ht="13" x14ac:dyDescent="0.3">
      <c r="A1057" s="19" t="s">
        <v>11798</v>
      </c>
      <c r="B1057" s="19" t="s">
        <v>1827</v>
      </c>
      <c r="C1057" s="19" t="s">
        <v>1813</v>
      </c>
      <c r="D1057" s="20" t="str">
        <f>"2021"</f>
        <v>2021</v>
      </c>
      <c r="E1057" s="19" t="s">
        <v>1812</v>
      </c>
      <c r="F1057" s="19" t="s">
        <v>1814</v>
      </c>
      <c r="G1057" s="19" t="s">
        <v>1817</v>
      </c>
      <c r="H1057" s="19" t="str">
        <f>"25419420"</f>
        <v>25419420</v>
      </c>
      <c r="J1057" s="19" t="str">
        <f>"2021"</f>
        <v>2021</v>
      </c>
      <c r="K1057" s="19">
        <v>6</v>
      </c>
      <c r="L1057" s="19">
        <v>1</v>
      </c>
      <c r="M1057" s="19">
        <v>101</v>
      </c>
      <c r="N1057" s="19">
        <v>8</v>
      </c>
      <c r="O1057" s="19">
        <v>149657008</v>
      </c>
      <c r="P1057" s="19" t="s">
        <v>1815</v>
      </c>
      <c r="Q1057" s="19" t="s">
        <v>1816</v>
      </c>
      <c r="R1057" s="19" t="s">
        <v>467</v>
      </c>
      <c r="V1057" s="19" t="s">
        <v>1818</v>
      </c>
    </row>
    <row r="1058" spans="1:30" s="19" customFormat="1" ht="13" x14ac:dyDescent="0.3">
      <c r="A1058" s="19" t="s">
        <v>11798</v>
      </c>
      <c r="B1058" s="19" t="s">
        <v>1827</v>
      </c>
      <c r="C1058" s="19" t="s">
        <v>1806</v>
      </c>
      <c r="D1058" s="20" t="str">
        <f>"2021"</f>
        <v>2021</v>
      </c>
      <c r="E1058" s="19" t="s">
        <v>1805</v>
      </c>
      <c r="F1058" s="19" t="s">
        <v>1807</v>
      </c>
      <c r="G1058" s="19" t="s">
        <v>1810</v>
      </c>
      <c r="H1058" s="19" t="str">
        <f>"23081155"</f>
        <v>23081155</v>
      </c>
      <c r="J1058" s="19" t="str">
        <f>"2021"</f>
        <v>2021</v>
      </c>
      <c r="L1058" s="19">
        <v>2</v>
      </c>
      <c r="M1058" s="19">
        <v>132</v>
      </c>
      <c r="N1058" s="19">
        <v>13</v>
      </c>
      <c r="O1058" s="19">
        <v>151748213</v>
      </c>
      <c r="P1058" s="19" t="s">
        <v>1808</v>
      </c>
      <c r="Q1058" s="19" t="s">
        <v>1809</v>
      </c>
      <c r="R1058" s="19" t="s">
        <v>467</v>
      </c>
      <c r="V1058" s="19" t="s">
        <v>1811</v>
      </c>
    </row>
    <row r="1059" spans="1:30" s="19" customFormat="1" ht="13" x14ac:dyDescent="0.3">
      <c r="A1059" s="19" t="s">
        <v>11798</v>
      </c>
      <c r="B1059" s="19" t="s">
        <v>1827</v>
      </c>
      <c r="C1059" s="19" t="s">
        <v>1820</v>
      </c>
      <c r="D1059" s="20" t="str">
        <f>"2021"</f>
        <v>2021</v>
      </c>
      <c r="E1059" s="19" t="s">
        <v>1819</v>
      </c>
      <c r="F1059" s="19" t="s">
        <v>1821</v>
      </c>
      <c r="G1059" s="19" t="s">
        <v>1825</v>
      </c>
      <c r="H1059" s="19" t="str">
        <f>"12258482"</f>
        <v>12258482</v>
      </c>
      <c r="J1059" s="19" t="str">
        <f>"Sep2021"</f>
        <v>Sep2021</v>
      </c>
      <c r="K1059" s="19">
        <v>30</v>
      </c>
      <c r="L1059" s="19">
        <v>3</v>
      </c>
      <c r="M1059" s="19">
        <v>257</v>
      </c>
      <c r="N1059" s="19">
        <v>12</v>
      </c>
      <c r="O1059" s="19">
        <v>152810252</v>
      </c>
      <c r="P1059" s="19" t="s">
        <v>1822</v>
      </c>
      <c r="Q1059" s="19" t="s">
        <v>1823</v>
      </c>
      <c r="R1059" s="19" t="s">
        <v>442</v>
      </c>
      <c r="S1059" s="19" t="s">
        <v>1824</v>
      </c>
      <c r="V1059" s="19" t="s">
        <v>1826</v>
      </c>
    </row>
    <row r="1060" spans="1:30" s="19" customFormat="1" ht="13" x14ac:dyDescent="0.3">
      <c r="A1060" s="19" t="s">
        <v>11798</v>
      </c>
      <c r="B1060" s="19" t="s">
        <v>1827</v>
      </c>
      <c r="C1060" s="19" t="s">
        <v>815</v>
      </c>
      <c r="D1060" s="20">
        <v>2021</v>
      </c>
      <c r="E1060" s="19" t="s">
        <v>814</v>
      </c>
      <c r="F1060" s="19" t="s">
        <v>816</v>
      </c>
      <c r="G1060" s="19" t="s">
        <v>820</v>
      </c>
      <c r="H1060" s="19" t="str">
        <f>"19758456"</f>
        <v>19758456</v>
      </c>
      <c r="J1060" s="19" t="str">
        <f>"Jun2021"</f>
        <v>Jun2021</v>
      </c>
      <c r="K1060" s="19">
        <v>64</v>
      </c>
      <c r="L1060" s="19">
        <v>6</v>
      </c>
      <c r="M1060" s="19">
        <v>394</v>
      </c>
      <c r="N1060" s="19">
        <v>6</v>
      </c>
      <c r="O1060" s="19">
        <v>150942402</v>
      </c>
      <c r="P1060" s="19" t="s">
        <v>817</v>
      </c>
      <c r="Q1060" s="19" t="s">
        <v>818</v>
      </c>
      <c r="R1060" s="19" t="s">
        <v>467</v>
      </c>
      <c r="S1060" s="19" t="s">
        <v>819</v>
      </c>
      <c r="V1060" s="19" t="s">
        <v>821</v>
      </c>
    </row>
    <row r="1061" spans="1:30" s="19" customFormat="1" ht="13" x14ac:dyDescent="0.3">
      <c r="A1061" s="19" t="s">
        <v>11798</v>
      </c>
      <c r="B1061" s="19" t="s">
        <v>1827</v>
      </c>
      <c r="D1061" s="20" t="str">
        <f>"2021"</f>
        <v>2021</v>
      </c>
      <c r="E1061" s="19" t="s">
        <v>1799</v>
      </c>
      <c r="F1061" s="19" t="s">
        <v>1436</v>
      </c>
      <c r="H1061" s="19" t="str">
        <f>"01964895"</f>
        <v>01964895</v>
      </c>
      <c r="J1061" s="19" t="str">
        <f>"Oct2021"</f>
        <v>Oct2021</v>
      </c>
      <c r="K1061" s="19">
        <v>51</v>
      </c>
      <c r="L1061" s="19">
        <v>4</v>
      </c>
      <c r="M1061" s="19">
        <v>20</v>
      </c>
      <c r="N1061" s="19">
        <v>0</v>
      </c>
      <c r="O1061" s="19">
        <v>152407297</v>
      </c>
      <c r="Q1061" s="19" t="s">
        <v>1437</v>
      </c>
      <c r="R1061" s="19" t="s">
        <v>1104</v>
      </c>
      <c r="S1061" s="19" t="s">
        <v>1800</v>
      </c>
      <c r="V1061" s="19" t="s">
        <v>1801</v>
      </c>
    </row>
    <row r="1062" spans="1:30" s="19" customFormat="1" ht="13" x14ac:dyDescent="0.3">
      <c r="A1062" s="19" t="s">
        <v>11798</v>
      </c>
      <c r="B1062" s="19" t="s">
        <v>323</v>
      </c>
      <c r="D1062" s="23">
        <v>2021</v>
      </c>
      <c r="E1062" s="19" t="s">
        <v>114</v>
      </c>
      <c r="F1062" s="19" t="s">
        <v>123</v>
      </c>
      <c r="G1062" s="19" t="s">
        <v>115</v>
      </c>
      <c r="H1062" s="19" t="s">
        <v>116</v>
      </c>
      <c r="I1062" s="19" t="s">
        <v>117</v>
      </c>
      <c r="J1062" s="19" t="s">
        <v>14</v>
      </c>
      <c r="M1062" s="19" t="s">
        <v>118</v>
      </c>
      <c r="N1062" s="19" t="s">
        <v>119</v>
      </c>
      <c r="O1062" s="19" t="s">
        <v>18</v>
      </c>
      <c r="P1062" s="19" t="s">
        <v>18</v>
      </c>
      <c r="Q1062" s="19" t="s">
        <v>120</v>
      </c>
      <c r="R1062" s="19" t="s">
        <v>121</v>
      </c>
      <c r="S1062" s="19" t="s">
        <v>122</v>
      </c>
      <c r="U1062" s="19" t="s">
        <v>23</v>
      </c>
      <c r="V1062" s="19" t="s">
        <v>124</v>
      </c>
      <c r="W1062" s="19" t="s">
        <v>125</v>
      </c>
      <c r="Z1062" s="19" t="s">
        <v>126</v>
      </c>
      <c r="AA1062" s="19" t="s">
        <v>127</v>
      </c>
      <c r="AC1062" s="19" t="s">
        <v>128</v>
      </c>
      <c r="AD1062" s="19" t="s">
        <v>30</v>
      </c>
    </row>
    <row r="1063" spans="1:30" s="19" customFormat="1" ht="13" x14ac:dyDescent="0.3">
      <c r="A1063" s="19" t="s">
        <v>11798</v>
      </c>
      <c r="B1063" s="19" t="s">
        <v>1827</v>
      </c>
      <c r="D1063" s="20">
        <v>2021</v>
      </c>
      <c r="E1063" s="19" t="s">
        <v>791</v>
      </c>
      <c r="F1063" s="19" t="s">
        <v>792</v>
      </c>
      <c r="H1063" s="19" t="str">
        <f>"26323524"</f>
        <v>26323524</v>
      </c>
      <c r="J1063" s="19" t="str">
        <f>"11/7/2021"</f>
        <v>11/7/2021</v>
      </c>
      <c r="M1063" s="19">
        <v>1</v>
      </c>
      <c r="N1063" s="19">
        <v>1</v>
      </c>
      <c r="O1063" s="19">
        <v>153456276</v>
      </c>
      <c r="P1063" s="19" t="s">
        <v>793</v>
      </c>
      <c r="Q1063" s="19" t="s">
        <v>481</v>
      </c>
      <c r="R1063" s="19" t="s">
        <v>787</v>
      </c>
      <c r="S1063" s="19" t="s">
        <v>794</v>
      </c>
      <c r="V1063" s="19" t="s">
        <v>796</v>
      </c>
    </row>
    <row r="1064" spans="1:30" s="19" customFormat="1" ht="13" x14ac:dyDescent="0.3">
      <c r="A1064" s="19" t="s">
        <v>11798</v>
      </c>
      <c r="B1064" s="19" t="s">
        <v>1827</v>
      </c>
      <c r="D1064" s="20">
        <v>2021</v>
      </c>
      <c r="E1064" s="19" t="s">
        <v>885</v>
      </c>
      <c r="F1064" s="19" t="s">
        <v>773</v>
      </c>
      <c r="H1064" s="19" t="str">
        <f>"10553134"</f>
        <v>10553134</v>
      </c>
      <c r="J1064" s="19" t="str">
        <f>"Spring2021"</f>
        <v>Spring2021</v>
      </c>
      <c r="K1064" s="19">
        <v>84</v>
      </c>
      <c r="L1064" s="19">
        <v>1</v>
      </c>
      <c r="M1064" s="19">
        <v>16</v>
      </c>
      <c r="N1064" s="19">
        <v>2</v>
      </c>
      <c r="O1064" s="19">
        <v>149059534</v>
      </c>
      <c r="Q1064" s="19" t="s">
        <v>774</v>
      </c>
      <c r="R1064" s="19" t="s">
        <v>677</v>
      </c>
      <c r="S1064" s="19" t="s">
        <v>886</v>
      </c>
      <c r="V1064" s="19" t="s">
        <v>887</v>
      </c>
    </row>
    <row r="1065" spans="1:30" s="19" customFormat="1" ht="13" x14ac:dyDescent="0.3">
      <c r="A1065" s="19" t="s">
        <v>11798</v>
      </c>
      <c r="B1065" s="19" t="s">
        <v>7072</v>
      </c>
      <c r="D1065" s="21">
        <v>2022</v>
      </c>
      <c r="E1065" s="19" t="s">
        <v>7063</v>
      </c>
      <c r="F1065" s="19" t="s">
        <v>7065</v>
      </c>
      <c r="H1065" s="19" t="s">
        <v>7064</v>
      </c>
      <c r="L1065" s="22">
        <v>44707</v>
      </c>
      <c r="O1065" s="19" t="s">
        <v>7066</v>
      </c>
    </row>
    <row r="1066" spans="1:30" s="19" customFormat="1" ht="13" x14ac:dyDescent="0.3">
      <c r="A1066" s="19" t="s">
        <v>11798</v>
      </c>
      <c r="B1066" s="19" t="s">
        <v>1827</v>
      </c>
      <c r="D1066" s="20">
        <v>2021</v>
      </c>
      <c r="E1066" s="19" t="s">
        <v>950</v>
      </c>
      <c r="F1066" s="19" t="s">
        <v>951</v>
      </c>
      <c r="J1066" s="19" t="str">
        <f>"Fall2021"</f>
        <v>Fall2021</v>
      </c>
      <c r="K1066" s="19">
        <v>40</v>
      </c>
      <c r="L1066" s="19">
        <v>4</v>
      </c>
      <c r="M1066" s="19">
        <v>12</v>
      </c>
      <c r="N1066" s="19">
        <v>2</v>
      </c>
      <c r="O1066" s="19">
        <v>154112894</v>
      </c>
      <c r="Q1066" s="19" t="s">
        <v>952</v>
      </c>
      <c r="R1066" s="19" t="s">
        <v>677</v>
      </c>
      <c r="S1066" s="19" t="s">
        <v>953</v>
      </c>
      <c r="V1066" s="19" t="s">
        <v>954</v>
      </c>
    </row>
    <row r="1067" spans="1:30" s="19" customFormat="1" ht="13" x14ac:dyDescent="0.3">
      <c r="A1067" s="19" t="s">
        <v>11798</v>
      </c>
      <c r="B1067" s="19" t="s">
        <v>1827</v>
      </c>
      <c r="D1067" s="20">
        <v>2021</v>
      </c>
      <c r="E1067" s="19" t="s">
        <v>1050</v>
      </c>
      <c r="F1067" s="19" t="s">
        <v>1051</v>
      </c>
      <c r="G1067" s="19" t="s">
        <v>1054</v>
      </c>
      <c r="H1067" s="19" t="str">
        <f>"01607480"</f>
        <v>01607480</v>
      </c>
      <c r="J1067" s="19" t="str">
        <f>"7/5/2021"</f>
        <v>7/5/2021</v>
      </c>
      <c r="K1067" s="19">
        <v>51</v>
      </c>
      <c r="L1067" s="19">
        <v>20</v>
      </c>
      <c r="M1067" s="19">
        <v>14</v>
      </c>
      <c r="N1067" s="19">
        <v>1</v>
      </c>
      <c r="O1067" s="19">
        <v>151303176</v>
      </c>
      <c r="Q1067" s="19" t="s">
        <v>1052</v>
      </c>
      <c r="R1067" s="19" t="s">
        <v>467</v>
      </c>
      <c r="S1067" s="19" t="s">
        <v>1053</v>
      </c>
      <c r="V1067" s="19" t="s">
        <v>1055</v>
      </c>
    </row>
    <row r="1068" spans="1:30" s="19" customFormat="1" ht="13" x14ac:dyDescent="0.3">
      <c r="A1068" s="19" t="s">
        <v>11798</v>
      </c>
      <c r="B1068" s="19" t="s">
        <v>1827</v>
      </c>
      <c r="D1068" s="20">
        <v>2021</v>
      </c>
      <c r="E1068" s="19" t="s">
        <v>1103</v>
      </c>
      <c r="F1068" s="19" t="s">
        <v>975</v>
      </c>
      <c r="J1068" s="19" t="str">
        <f>"Summer2021"</f>
        <v>Summer2021</v>
      </c>
      <c r="K1068" s="19">
        <v>19</v>
      </c>
      <c r="L1068" s="19">
        <v>3</v>
      </c>
      <c r="M1068" s="19">
        <v>4</v>
      </c>
      <c r="N1068" s="19">
        <v>0</v>
      </c>
      <c r="O1068" s="19">
        <v>151839322</v>
      </c>
      <c r="Q1068" s="19" t="s">
        <v>976</v>
      </c>
      <c r="R1068" s="19" t="s">
        <v>1104</v>
      </c>
      <c r="S1068" s="19" t="s">
        <v>1105</v>
      </c>
      <c r="V1068" s="19" t="s">
        <v>1106</v>
      </c>
    </row>
    <row r="1069" spans="1:30" s="19" customFormat="1" ht="13" x14ac:dyDescent="0.3">
      <c r="A1069" s="19" t="s">
        <v>11798</v>
      </c>
      <c r="B1069" s="19" t="s">
        <v>1922</v>
      </c>
      <c r="D1069" s="20" t="str">
        <f>"2021"</f>
        <v>2021</v>
      </c>
      <c r="E1069" s="19" t="s">
        <v>1869</v>
      </c>
      <c r="F1069" s="19" t="s">
        <v>1870</v>
      </c>
      <c r="J1069" s="19" t="str">
        <f>"Oct2021"</f>
        <v>Oct2021</v>
      </c>
      <c r="K1069" s="19">
        <v>52</v>
      </c>
      <c r="L1069" s="19">
        <v>4</v>
      </c>
      <c r="M1069" s="19">
        <v>4</v>
      </c>
      <c r="N1069" s="19">
        <v>2</v>
      </c>
      <c r="O1069" s="19">
        <v>152781545</v>
      </c>
      <c r="Q1069" s="19" t="s">
        <v>1871</v>
      </c>
      <c r="R1069" s="19" t="s">
        <v>677</v>
      </c>
      <c r="S1069" s="19" t="s">
        <v>1872</v>
      </c>
      <c r="V1069" s="19" t="s">
        <v>1873</v>
      </c>
    </row>
    <row r="1070" spans="1:30" s="19" customFormat="1" ht="13" x14ac:dyDescent="0.3">
      <c r="A1070" s="19" t="s">
        <v>11798</v>
      </c>
      <c r="B1070" s="19" t="s">
        <v>1827</v>
      </c>
      <c r="D1070" s="20" t="str">
        <f>"2021"</f>
        <v>2021</v>
      </c>
      <c r="E1070" s="19" t="s">
        <v>1161</v>
      </c>
      <c r="F1070" s="19" t="s">
        <v>1162</v>
      </c>
      <c r="G1070" s="19" t="s">
        <v>1165</v>
      </c>
      <c r="H1070" s="19" t="str">
        <f>"1941367X"</f>
        <v>1941367X</v>
      </c>
      <c r="J1070" s="19" t="str">
        <f>"Dec2021"</f>
        <v>Dec2021</v>
      </c>
      <c r="K1070" s="19">
        <v>91</v>
      </c>
      <c r="L1070" s="19">
        <v>2</v>
      </c>
      <c r="M1070" s="19">
        <v>14</v>
      </c>
      <c r="N1070" s="19">
        <v>4</v>
      </c>
      <c r="O1070" s="19">
        <v>154974965</v>
      </c>
      <c r="Q1070" s="19" t="s">
        <v>1163</v>
      </c>
      <c r="R1070" s="19" t="s">
        <v>677</v>
      </c>
      <c r="S1070" s="19" t="s">
        <v>1164</v>
      </c>
      <c r="V1070" s="19" t="s">
        <v>1166</v>
      </c>
    </row>
    <row r="1071" spans="1:30" s="19" customFormat="1" ht="13" x14ac:dyDescent="0.3">
      <c r="A1071" s="19" t="s">
        <v>11798</v>
      </c>
      <c r="B1071" s="19" t="s">
        <v>1827</v>
      </c>
      <c r="D1071" s="20" t="str">
        <f>"2020"</f>
        <v>2020</v>
      </c>
      <c r="E1071" s="19" t="s">
        <v>1220</v>
      </c>
      <c r="F1071" s="19" t="s">
        <v>1221</v>
      </c>
      <c r="H1071" s="19" t="str">
        <f>"00296538"</f>
        <v>00296538</v>
      </c>
      <c r="J1071" s="19" t="str">
        <f>"Dec2020"</f>
        <v>Dec2020</v>
      </c>
      <c r="K1071" s="19">
        <v>45</v>
      </c>
      <c r="L1071" s="19">
        <v>1</v>
      </c>
      <c r="M1071" s="19">
        <v>16</v>
      </c>
      <c r="N1071" s="19">
        <v>3</v>
      </c>
      <c r="O1071" s="19">
        <v>147546441</v>
      </c>
      <c r="Q1071" s="19" t="s">
        <v>1222</v>
      </c>
      <c r="R1071" s="19" t="s">
        <v>1223</v>
      </c>
      <c r="S1071" s="19" t="s">
        <v>1224</v>
      </c>
      <c r="V1071" s="19" t="s">
        <v>1225</v>
      </c>
    </row>
    <row r="1072" spans="1:30" s="19" customFormat="1" ht="13" x14ac:dyDescent="0.3">
      <c r="A1072" s="19" t="s">
        <v>11798</v>
      </c>
      <c r="B1072" s="19" t="s">
        <v>1827</v>
      </c>
      <c r="D1072" s="20" t="str">
        <f>"2022"</f>
        <v>2022</v>
      </c>
      <c r="E1072" s="19" t="s">
        <v>1367</v>
      </c>
      <c r="F1072" s="19" t="s">
        <v>1134</v>
      </c>
      <c r="H1072" s="19" t="str">
        <f>"00286273"</f>
        <v>00286273</v>
      </c>
      <c r="J1072" s="19" t="str">
        <f>"Apr2022"</f>
        <v>Apr2022</v>
      </c>
      <c r="K1072" s="19">
        <v>67</v>
      </c>
      <c r="L1072" s="19">
        <v>2</v>
      </c>
      <c r="M1072" s="19">
        <v>10</v>
      </c>
      <c r="N1072" s="19">
        <v>3</v>
      </c>
      <c r="O1072" s="19">
        <v>155925588</v>
      </c>
      <c r="Q1072" s="19" t="s">
        <v>1135</v>
      </c>
      <c r="R1072" s="19" t="s">
        <v>677</v>
      </c>
      <c r="S1072" s="19" t="s">
        <v>1368</v>
      </c>
      <c r="V1072" s="19" t="s">
        <v>1369</v>
      </c>
    </row>
    <row r="1073" spans="1:22" s="19" customFormat="1" ht="13" x14ac:dyDescent="0.3">
      <c r="A1073" s="19" t="s">
        <v>11798</v>
      </c>
      <c r="B1073" s="19" t="s">
        <v>1827</v>
      </c>
      <c r="D1073" s="20">
        <v>2021</v>
      </c>
      <c r="E1073" s="19" t="s">
        <v>1380</v>
      </c>
      <c r="F1073" s="19" t="s">
        <v>1381</v>
      </c>
      <c r="H1073" s="19" t="str">
        <f>"0095036X"</f>
        <v>0095036X</v>
      </c>
      <c r="J1073" s="19" t="str">
        <f>"Spring2021"</f>
        <v>Spring2021</v>
      </c>
      <c r="K1073" s="19">
        <v>95</v>
      </c>
      <c r="L1073" s="19">
        <v>2</v>
      </c>
      <c r="M1073" s="19">
        <v>22</v>
      </c>
      <c r="N1073" s="19">
        <v>2</v>
      </c>
      <c r="O1073" s="19">
        <v>151031853</v>
      </c>
      <c r="Q1073" s="19" t="s">
        <v>1382</v>
      </c>
      <c r="R1073" s="19" t="s">
        <v>677</v>
      </c>
      <c r="S1073" s="19" t="s">
        <v>1383</v>
      </c>
      <c r="V1073" s="19" t="s">
        <v>1384</v>
      </c>
    </row>
    <row r="1074" spans="1:22" s="19" customFormat="1" ht="13" x14ac:dyDescent="0.3">
      <c r="A1074" s="19" t="s">
        <v>11798</v>
      </c>
      <c r="B1074" s="19" t="s">
        <v>1827</v>
      </c>
      <c r="D1074" s="20">
        <v>2021</v>
      </c>
      <c r="E1074" s="19" t="s">
        <v>1716</v>
      </c>
      <c r="F1074" s="19" t="s">
        <v>1717</v>
      </c>
      <c r="G1074" s="19" t="s">
        <v>1720</v>
      </c>
      <c r="H1074" s="19" t="str">
        <f>"10581103"</f>
        <v>10581103</v>
      </c>
      <c r="J1074" s="19" t="str">
        <f>"2/8/2021"</f>
        <v>2/8/2021</v>
      </c>
      <c r="K1074" s="19">
        <v>31</v>
      </c>
      <c r="L1074" s="19">
        <v>6</v>
      </c>
      <c r="M1074" s="19">
        <v>8</v>
      </c>
      <c r="N1074" s="19">
        <v>1</v>
      </c>
      <c r="O1074" s="19">
        <v>148518091</v>
      </c>
      <c r="P1074" s="19" t="s">
        <v>1718</v>
      </c>
      <c r="Q1074" s="19" t="s">
        <v>726</v>
      </c>
      <c r="R1074" s="19" t="s">
        <v>1104</v>
      </c>
      <c r="S1074" s="19" t="s">
        <v>1719</v>
      </c>
      <c r="V1074" s="19" t="s">
        <v>1721</v>
      </c>
    </row>
    <row r="1075" spans="1:22" s="19" customFormat="1" ht="13" x14ac:dyDescent="0.3">
      <c r="A1075" s="19" t="s">
        <v>11798</v>
      </c>
      <c r="B1075" s="19" t="s">
        <v>1827</v>
      </c>
      <c r="D1075" s="20">
        <v>2021</v>
      </c>
      <c r="E1075" s="19" t="s">
        <v>1751</v>
      </c>
      <c r="F1075" s="19" t="s">
        <v>824</v>
      </c>
      <c r="H1075" s="19" t="str">
        <f>"00024317"</f>
        <v>00024317</v>
      </c>
      <c r="J1075" s="19" t="str">
        <f>"Aug-Oct2021"</f>
        <v>Aug-Oct2021</v>
      </c>
      <c r="K1075" s="19">
        <v>48</v>
      </c>
      <c r="L1075" s="19">
        <v>3</v>
      </c>
      <c r="M1075" s="19">
        <v>17</v>
      </c>
      <c r="N1075" s="19">
        <v>0</v>
      </c>
      <c r="O1075" s="19">
        <v>152172105</v>
      </c>
      <c r="Q1075" s="19" t="s">
        <v>825</v>
      </c>
      <c r="R1075" s="19" t="s">
        <v>1104</v>
      </c>
      <c r="S1075" s="19" t="s">
        <v>1752</v>
      </c>
      <c r="V1075" s="19" t="s">
        <v>1753</v>
      </c>
    </row>
    <row r="1076" spans="1:22" s="19" customFormat="1" ht="13" x14ac:dyDescent="0.3">
      <c r="A1076" s="19" t="s">
        <v>11798</v>
      </c>
      <c r="B1076" s="19" t="s">
        <v>1827</v>
      </c>
      <c r="D1076" s="20">
        <v>2021</v>
      </c>
      <c r="E1076" s="19" t="s">
        <v>1802</v>
      </c>
      <c r="F1076" s="19" t="s">
        <v>773</v>
      </c>
      <c r="H1076" s="19" t="str">
        <f>"10553134"</f>
        <v>10553134</v>
      </c>
      <c r="J1076" s="19" t="str">
        <f>"Fall2021"</f>
        <v>Fall2021</v>
      </c>
      <c r="K1076" s="19">
        <v>84</v>
      </c>
      <c r="L1076" s="19">
        <v>3</v>
      </c>
      <c r="M1076" s="19">
        <v>4</v>
      </c>
      <c r="N1076" s="19">
        <v>6</v>
      </c>
      <c r="O1076" s="19">
        <v>152252968</v>
      </c>
      <c r="Q1076" s="19" t="s">
        <v>774</v>
      </c>
      <c r="R1076" s="19" t="s">
        <v>677</v>
      </c>
      <c r="S1076" s="19" t="s">
        <v>1803</v>
      </c>
      <c r="V1076" s="19" t="s">
        <v>1804</v>
      </c>
    </row>
    <row r="1078" spans="1:22" x14ac:dyDescent="0.35">
      <c r="A1078" s="17" t="s">
        <v>11797</v>
      </c>
      <c r="B1078">
        <f>COUNTIF(A4:A1076,"IN - full text reading next")</f>
        <v>31</v>
      </c>
    </row>
    <row r="1079" spans="1:22" x14ac:dyDescent="0.35">
      <c r="A1079" s="18" t="s">
        <v>11798</v>
      </c>
      <c r="B1079">
        <f>COUNTIF(A4:A1076,"OUT - abstract not relevant (not norms, suicide…)")</f>
        <v>1042</v>
      </c>
    </row>
    <row r="1080" spans="1:22" x14ac:dyDescent="0.35">
      <c r="B1080">
        <f>SUM(B1078:B1079)</f>
        <v>1073</v>
      </c>
      <c r="C1080">
        <f>1073-B1080</f>
        <v>0</v>
      </c>
    </row>
    <row r="1081" spans="1:22" x14ac:dyDescent="0.35">
      <c r="B1081" s="25">
        <f>(B1080/1073)</f>
        <v>1</v>
      </c>
    </row>
  </sheetData>
  <conditionalFormatting sqref="A4:A1076">
    <cfRule type="beginsWith" dxfId="5" priority="1" operator="beginsWith" text="OUT">
      <formula>LEFT(A4,LEN("OUT"))="OUT"</formula>
    </cfRule>
    <cfRule type="containsText" dxfId="4" priority="2" operator="containsText" text="IN - full text reading next">
      <formula>NOT(ISERROR(SEARCH("IN - full text reading next",A4)))</formula>
    </cfRule>
  </conditionalFormatting>
  <dataValidations count="1">
    <dataValidation type="list" allowBlank="1" showInputMessage="1" showErrorMessage="1" sqref="A4:A1076" xr:uid="{ED93158C-1235-40D3-813B-274ACB9F9843}">
      <formula1>$A$1078:$A$1079</formula1>
    </dataValidation>
  </dataValidations>
  <pageMargins left="0.7" right="0.7" top="0.75" bottom="0.75" header="0.3" footer="0.3"/>
  <pageSetup paperSize="9" orientation="portrait" r:id="rId1"/>
  <ignoredErrors>
    <ignoredError sqref="D76" numberStoredAsText="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C97D7-7FAA-412C-9F1C-5D1B4F0F43EC}">
  <dimension ref="A1:BW39"/>
  <sheetViews>
    <sheetView zoomScale="90" zoomScaleNormal="90" workbookViewId="0">
      <pane xSplit="3" ySplit="3" topLeftCell="F4" activePane="bottomRight" state="frozen"/>
      <selection pane="topRight" activeCell="D1" sqref="D1"/>
      <selection pane="bottomLeft" activeCell="A4" sqref="A4"/>
      <selection pane="bottomRight" activeCell="A2" sqref="A2"/>
    </sheetView>
  </sheetViews>
  <sheetFormatPr defaultRowHeight="14.5" x14ac:dyDescent="0.35"/>
  <cols>
    <col min="1" max="1" width="24.36328125" customWidth="1"/>
    <col min="2" max="2" width="11.453125" customWidth="1"/>
    <col min="3" max="3" width="18.1796875" customWidth="1"/>
    <col min="4" max="4" width="8.81640625" style="7" bestFit="1" customWidth="1"/>
    <col min="5" max="5" width="53.54296875" customWidth="1"/>
    <col min="6" max="6" width="16.54296875" customWidth="1"/>
    <col min="7" max="7" width="57.1796875" customWidth="1"/>
    <col min="8" max="11" width="15" customWidth="1"/>
    <col min="12" max="12" width="23.81640625" customWidth="1"/>
    <col min="13" max="15" width="8.81640625" bestFit="1" customWidth="1"/>
    <col min="16" max="16" width="9.54296875" bestFit="1" customWidth="1"/>
    <col min="17" max="17" width="9.1796875" bestFit="1" customWidth="1"/>
    <col min="18" max="18" width="8.81640625" bestFit="1" customWidth="1"/>
    <col min="19" max="19" width="9.1796875" bestFit="1" customWidth="1"/>
    <col min="52" max="54" width="8.81640625" bestFit="1" customWidth="1"/>
    <col min="56" max="56" width="8.81640625" bestFit="1" customWidth="1"/>
    <col min="59" max="60" width="8.81640625" bestFit="1" customWidth="1"/>
    <col min="61" max="61" width="10.81640625" bestFit="1" customWidth="1"/>
    <col min="70" max="70" width="8.81640625" bestFit="1" customWidth="1"/>
  </cols>
  <sheetData>
    <row r="1" spans="1:75" x14ac:dyDescent="0.35">
      <c r="A1" s="1" t="s">
        <v>12111</v>
      </c>
      <c r="C1" s="7"/>
      <c r="D1"/>
    </row>
    <row r="2" spans="1:75" ht="8.15" customHeight="1" x14ac:dyDescent="0.35"/>
    <row r="3" spans="1:75" s="4" customFormat="1" ht="43.5" x14ac:dyDescent="0.35">
      <c r="A3" s="37" t="s">
        <v>11793</v>
      </c>
      <c r="B3" s="37" t="s">
        <v>0</v>
      </c>
      <c r="C3" s="37" t="s">
        <v>1</v>
      </c>
      <c r="D3" s="38" t="s">
        <v>2</v>
      </c>
      <c r="E3" s="37" t="s">
        <v>3</v>
      </c>
      <c r="F3" s="37" t="s">
        <v>4</v>
      </c>
      <c r="G3" s="37" t="s">
        <v>5</v>
      </c>
      <c r="H3" s="39" t="s">
        <v>12051</v>
      </c>
      <c r="I3" s="39" t="s">
        <v>12052</v>
      </c>
      <c r="J3" s="39" t="s">
        <v>12053</v>
      </c>
      <c r="K3" s="39" t="s">
        <v>12054</v>
      </c>
      <c r="L3" s="37" t="s">
        <v>6</v>
      </c>
      <c r="M3" s="40"/>
      <c r="N3" s="40"/>
      <c r="O3" s="40"/>
      <c r="P3" s="40"/>
      <c r="Q3" s="40"/>
      <c r="R3" s="40"/>
    </row>
    <row r="4" spans="1:75" s="19" customFormat="1" ht="13" x14ac:dyDescent="0.3">
      <c r="A4" s="19" t="s">
        <v>11797</v>
      </c>
      <c r="B4" s="19" t="s">
        <v>6816</v>
      </c>
      <c r="C4" s="19" t="s">
        <v>6630</v>
      </c>
      <c r="D4" s="21">
        <v>2022</v>
      </c>
      <c r="E4" s="19" t="s">
        <v>6629</v>
      </c>
      <c r="F4" s="19" t="s">
        <v>4848</v>
      </c>
      <c r="G4" s="26" t="s">
        <v>11864</v>
      </c>
      <c r="H4" s="26" t="s">
        <v>12057</v>
      </c>
      <c r="I4" s="26" t="s">
        <v>12061</v>
      </c>
      <c r="J4" s="26" t="s">
        <v>12062</v>
      </c>
      <c r="K4" s="32" t="s">
        <v>12058</v>
      </c>
      <c r="L4" s="19" t="s">
        <v>6631</v>
      </c>
      <c r="M4" s="19" t="s">
        <v>6632</v>
      </c>
      <c r="P4" s="22">
        <v>44592</v>
      </c>
      <c r="S4" s="36" t="s">
        <v>6633</v>
      </c>
    </row>
    <row r="5" spans="1:75" s="19" customFormat="1" ht="13" x14ac:dyDescent="0.3">
      <c r="A5" s="19" t="s">
        <v>11797</v>
      </c>
      <c r="B5" s="19" t="s">
        <v>3856</v>
      </c>
      <c r="C5" s="19" t="s">
        <v>1689</v>
      </c>
      <c r="D5" s="21">
        <v>2021</v>
      </c>
      <c r="E5" s="19" t="s">
        <v>1688</v>
      </c>
      <c r="F5" s="19" t="s">
        <v>2151</v>
      </c>
      <c r="G5" s="19" t="s">
        <v>3702</v>
      </c>
      <c r="H5" s="19" t="s">
        <v>12055</v>
      </c>
      <c r="I5" s="19" t="s">
        <v>12063</v>
      </c>
      <c r="J5" s="19" t="s">
        <v>12064</v>
      </c>
      <c r="K5" s="33" t="s">
        <v>12058</v>
      </c>
      <c r="L5" s="19" t="str">
        <f>"03630234"</f>
        <v>03630234</v>
      </c>
      <c r="N5" s="19" t="str">
        <f>"20210603"</f>
        <v>20210603</v>
      </c>
      <c r="S5" s="36" t="s">
        <v>3701</v>
      </c>
      <c r="T5" s="19" t="s">
        <v>1690</v>
      </c>
      <c r="U5" s="19" t="s">
        <v>2053</v>
      </c>
      <c r="V5" s="19" t="s">
        <v>2054</v>
      </c>
      <c r="W5" s="19" t="s">
        <v>2055</v>
      </c>
      <c r="Y5" s="19" t="s">
        <v>3702</v>
      </c>
      <c r="Z5" s="19" t="s">
        <v>3703</v>
      </c>
    </row>
    <row r="6" spans="1:75" s="19" customFormat="1" ht="13" x14ac:dyDescent="0.3">
      <c r="A6" s="19" t="s">
        <v>11797</v>
      </c>
      <c r="B6" s="19" t="s">
        <v>3856</v>
      </c>
      <c r="C6" s="19" t="s">
        <v>3532</v>
      </c>
      <c r="D6" s="21">
        <v>2021</v>
      </c>
      <c r="E6" s="19" t="s">
        <v>3531</v>
      </c>
      <c r="F6" s="19" t="s">
        <v>3533</v>
      </c>
      <c r="G6" s="19" t="s">
        <v>3536</v>
      </c>
      <c r="H6" s="19" t="s">
        <v>12057</v>
      </c>
      <c r="I6" s="19" t="s">
        <v>12065</v>
      </c>
      <c r="J6" s="19" t="s">
        <v>12066</v>
      </c>
      <c r="K6" s="33" t="s">
        <v>12058</v>
      </c>
      <c r="L6" s="19" t="str">
        <f>"07448481"</f>
        <v>07448481</v>
      </c>
      <c r="N6" s="19" t="str">
        <f>"20210204"</f>
        <v>20210204</v>
      </c>
      <c r="S6" s="36" t="s">
        <v>3534</v>
      </c>
      <c r="T6" s="19" t="s">
        <v>3535</v>
      </c>
      <c r="U6" s="19" t="s">
        <v>2118</v>
      </c>
      <c r="V6" s="19" t="s">
        <v>2054</v>
      </c>
      <c r="W6" s="19" t="s">
        <v>2055</v>
      </c>
      <c r="Y6" s="19" t="s">
        <v>3536</v>
      </c>
      <c r="Z6" s="19" t="s">
        <v>3537</v>
      </c>
    </row>
    <row r="7" spans="1:75" s="19" customFormat="1" ht="13" x14ac:dyDescent="0.3">
      <c r="A7" s="19" t="s">
        <v>11797</v>
      </c>
      <c r="B7" s="19" t="s">
        <v>4146</v>
      </c>
      <c r="C7" s="19" t="s">
        <v>4134</v>
      </c>
      <c r="D7" s="21">
        <v>2021</v>
      </c>
      <c r="E7" s="19" t="s">
        <v>4133</v>
      </c>
      <c r="F7" s="19" t="s">
        <v>4137</v>
      </c>
      <c r="G7" s="19" t="s">
        <v>11920</v>
      </c>
      <c r="H7" s="19" t="s">
        <v>12057</v>
      </c>
      <c r="I7" s="19" t="s">
        <v>12067</v>
      </c>
      <c r="J7" s="19" t="s">
        <v>12055</v>
      </c>
      <c r="K7" s="33" t="s">
        <v>12058</v>
      </c>
      <c r="L7" s="19" t="s">
        <v>4135</v>
      </c>
      <c r="M7" s="19" t="s">
        <v>4136</v>
      </c>
      <c r="P7" s="22">
        <v>44435</v>
      </c>
      <c r="Q7" s="19" t="s">
        <v>4138</v>
      </c>
      <c r="S7" s="36" t="s">
        <v>4139</v>
      </c>
    </row>
    <row r="8" spans="1:75" s="19" customFormat="1" ht="13" x14ac:dyDescent="0.3">
      <c r="A8" s="19" t="s">
        <v>11797</v>
      </c>
      <c r="B8" s="19" t="s">
        <v>3856</v>
      </c>
      <c r="C8" s="19" t="s">
        <v>2800</v>
      </c>
      <c r="D8" s="21">
        <v>2021</v>
      </c>
      <c r="E8" s="19" t="s">
        <v>2799</v>
      </c>
      <c r="F8" s="19" t="s">
        <v>2151</v>
      </c>
      <c r="G8" s="19" t="s">
        <v>2803</v>
      </c>
      <c r="H8" s="19" t="s">
        <v>12055</v>
      </c>
      <c r="I8" s="19" t="s">
        <v>12068</v>
      </c>
      <c r="J8" s="19" t="s">
        <v>12069</v>
      </c>
      <c r="K8" s="34" t="s">
        <v>12056</v>
      </c>
      <c r="L8" s="19" t="str">
        <f>"03630234"</f>
        <v>03630234</v>
      </c>
      <c r="N8" s="19" t="str">
        <f>"20211005"</f>
        <v>20211005</v>
      </c>
      <c r="S8" s="36" t="s">
        <v>2801</v>
      </c>
      <c r="T8" s="19" t="s">
        <v>2802</v>
      </c>
      <c r="U8" s="19" t="s">
        <v>2053</v>
      </c>
      <c r="V8" s="19" t="s">
        <v>2054</v>
      </c>
      <c r="W8" s="19" t="s">
        <v>2055</v>
      </c>
      <c r="Y8" s="19" t="s">
        <v>2803</v>
      </c>
      <c r="Z8" s="19" t="s">
        <v>2804</v>
      </c>
    </row>
    <row r="9" spans="1:75" s="19" customFormat="1" ht="13" x14ac:dyDescent="0.3">
      <c r="A9" s="19" t="s">
        <v>11797</v>
      </c>
      <c r="B9" s="19" t="s">
        <v>1970</v>
      </c>
      <c r="C9" s="19" t="s">
        <v>612</v>
      </c>
      <c r="D9" s="20" t="str">
        <f>"2021"</f>
        <v>2021</v>
      </c>
      <c r="E9" s="19" t="s">
        <v>611</v>
      </c>
      <c r="F9" s="19" t="s">
        <v>613</v>
      </c>
      <c r="G9" s="19" t="s">
        <v>616</v>
      </c>
      <c r="H9" s="19" t="s">
        <v>12055</v>
      </c>
      <c r="I9" s="19" t="s">
        <v>12070</v>
      </c>
      <c r="J9" s="19" t="s">
        <v>12071</v>
      </c>
      <c r="K9" s="33" t="s">
        <v>12058</v>
      </c>
      <c r="L9" s="19" t="str">
        <f>"22279067"</f>
        <v>22279067</v>
      </c>
      <c r="N9" s="19" t="str">
        <f>"Oct2021"</f>
        <v>Oct2021</v>
      </c>
      <c r="O9" s="19">
        <v>8</v>
      </c>
      <c r="P9" s="19">
        <v>10</v>
      </c>
      <c r="Q9" s="19">
        <v>1</v>
      </c>
      <c r="R9" s="19">
        <v>17</v>
      </c>
      <c r="S9" s="36">
        <v>153254851</v>
      </c>
      <c r="T9" s="19" t="s">
        <v>614</v>
      </c>
      <c r="U9" s="19" t="s">
        <v>615</v>
      </c>
      <c r="V9" s="19" t="s">
        <v>467</v>
      </c>
      <c r="Z9" s="19" t="s">
        <v>617</v>
      </c>
    </row>
    <row r="10" spans="1:75" s="19" customFormat="1" ht="13" x14ac:dyDescent="0.3">
      <c r="A10" s="19" t="s">
        <v>11797</v>
      </c>
      <c r="B10" s="19" t="s">
        <v>3856</v>
      </c>
      <c r="C10" s="19" t="s">
        <v>1478</v>
      </c>
      <c r="D10" s="21">
        <v>2021</v>
      </c>
      <c r="E10" s="19" t="s">
        <v>3472</v>
      </c>
      <c r="F10" s="19" t="s">
        <v>2151</v>
      </c>
      <c r="G10" s="19" t="s">
        <v>3475</v>
      </c>
      <c r="H10" s="19" t="s">
        <v>12055</v>
      </c>
      <c r="I10" s="19" t="s">
        <v>8545</v>
      </c>
      <c r="J10" s="19" t="s">
        <v>12072</v>
      </c>
      <c r="K10" s="33" t="s">
        <v>12058</v>
      </c>
      <c r="L10" s="19" t="str">
        <f>"03630234"</f>
        <v>03630234</v>
      </c>
      <c r="N10" s="19" t="str">
        <f>"20210401"</f>
        <v>20210401</v>
      </c>
      <c r="O10" s="19">
        <v>51</v>
      </c>
      <c r="P10" s="19">
        <v>2</v>
      </c>
      <c r="Q10" s="19">
        <v>274</v>
      </c>
      <c r="R10" s="19">
        <v>15</v>
      </c>
      <c r="S10" s="36" t="s">
        <v>3473</v>
      </c>
      <c r="T10" s="19" t="s">
        <v>1479</v>
      </c>
      <c r="U10" s="19" t="s">
        <v>2053</v>
      </c>
      <c r="V10" s="19" t="s">
        <v>1495</v>
      </c>
      <c r="W10" s="19" t="s">
        <v>3474</v>
      </c>
      <c r="Y10" s="19" t="s">
        <v>3475</v>
      </c>
      <c r="Z10" s="19" t="s">
        <v>3476</v>
      </c>
    </row>
    <row r="11" spans="1:75" s="19" customFormat="1" ht="13" x14ac:dyDescent="0.3">
      <c r="A11" s="19" t="s">
        <v>11797</v>
      </c>
      <c r="B11" s="19" t="s">
        <v>3856</v>
      </c>
      <c r="C11" s="19" t="s">
        <v>527</v>
      </c>
      <c r="D11" s="21">
        <v>2020</v>
      </c>
      <c r="E11" s="19" t="s">
        <v>526</v>
      </c>
      <c r="F11" s="19" t="s">
        <v>528</v>
      </c>
      <c r="G11" s="19" t="s">
        <v>2131</v>
      </c>
      <c r="H11" s="19" t="s">
        <v>12055</v>
      </c>
      <c r="I11" s="19" t="s">
        <v>12073</v>
      </c>
      <c r="J11" s="19" t="s">
        <v>12074</v>
      </c>
      <c r="K11" s="33" t="s">
        <v>12058</v>
      </c>
      <c r="L11" s="19" t="str">
        <f>"00207640"</f>
        <v>00207640</v>
      </c>
      <c r="N11" s="19" t="str">
        <f>"20201101"</f>
        <v>20201101</v>
      </c>
      <c r="O11" s="19">
        <v>66</v>
      </c>
      <c r="P11" s="19">
        <v>7</v>
      </c>
      <c r="Q11" s="19">
        <v>700</v>
      </c>
      <c r="R11" s="19">
        <v>7</v>
      </c>
      <c r="S11" s="36" t="s">
        <v>2128</v>
      </c>
      <c r="T11" s="19" t="s">
        <v>311</v>
      </c>
      <c r="U11" s="19" t="s">
        <v>2129</v>
      </c>
      <c r="V11" s="19" t="s">
        <v>1495</v>
      </c>
      <c r="W11" s="19" t="s">
        <v>2130</v>
      </c>
      <c r="Y11" s="19" t="s">
        <v>2131</v>
      </c>
      <c r="Z11" s="19" t="s">
        <v>2132</v>
      </c>
    </row>
    <row r="12" spans="1:75" s="19" customFormat="1" ht="13" x14ac:dyDescent="0.3">
      <c r="A12" s="19" t="s">
        <v>11797</v>
      </c>
      <c r="B12" s="19" t="s">
        <v>11404</v>
      </c>
      <c r="C12" s="19" t="s">
        <v>9572</v>
      </c>
      <c r="D12" s="21" t="s">
        <v>7891</v>
      </c>
      <c r="E12" s="19" t="s">
        <v>9573</v>
      </c>
      <c r="F12" s="19" t="s">
        <v>9050</v>
      </c>
      <c r="G12" s="26" t="s">
        <v>11993</v>
      </c>
      <c r="H12" s="26" t="s">
        <v>12055</v>
      </c>
      <c r="I12" s="26" t="s">
        <v>12075</v>
      </c>
      <c r="J12" s="26" t="s">
        <v>12076</v>
      </c>
      <c r="K12" s="35" t="s">
        <v>12056</v>
      </c>
      <c r="S12" s="36"/>
      <c r="Z12" s="19" t="s">
        <v>7891</v>
      </c>
      <c r="AA12" s="19" t="s">
        <v>9574</v>
      </c>
      <c r="AB12" s="19" t="s">
        <v>7891</v>
      </c>
      <c r="AC12" s="19" t="s">
        <v>7891</v>
      </c>
      <c r="AD12" s="19" t="s">
        <v>7891</v>
      </c>
      <c r="AE12" s="19" t="s">
        <v>7891</v>
      </c>
      <c r="AF12" s="19" t="s">
        <v>7891</v>
      </c>
      <c r="AG12" s="19" t="s">
        <v>9575</v>
      </c>
      <c r="AH12" s="19" t="s">
        <v>7891</v>
      </c>
      <c r="AI12" s="19" t="s">
        <v>7891</v>
      </c>
      <c r="AJ12" s="19" t="s">
        <v>7891</v>
      </c>
      <c r="AK12" s="19" t="s">
        <v>7891</v>
      </c>
      <c r="AL12" s="19" t="s">
        <v>7891</v>
      </c>
      <c r="AM12" s="19" t="s">
        <v>7891</v>
      </c>
      <c r="AN12" s="19" t="s">
        <v>7891</v>
      </c>
      <c r="AO12" s="19" t="s">
        <v>7891</v>
      </c>
      <c r="AP12" s="19" t="s">
        <v>7891</v>
      </c>
      <c r="AQ12" s="19" t="s">
        <v>7891</v>
      </c>
      <c r="AR12" s="19" t="s">
        <v>7891</v>
      </c>
      <c r="AS12" s="19" t="s">
        <v>7891</v>
      </c>
      <c r="AT12" s="19" t="s">
        <v>9052</v>
      </c>
      <c r="AU12" s="19" t="s">
        <v>9053</v>
      </c>
      <c r="AV12" s="19" t="s">
        <v>7891</v>
      </c>
      <c r="AW12" s="19" t="s">
        <v>7891</v>
      </c>
      <c r="AX12" s="19" t="s">
        <v>7891</v>
      </c>
      <c r="AY12" s="19" t="s">
        <v>9082</v>
      </c>
      <c r="AZ12" s="19">
        <v>2021</v>
      </c>
      <c r="BA12" s="19">
        <v>51</v>
      </c>
      <c r="BB12" s="19">
        <v>5</v>
      </c>
      <c r="BC12" s="19" t="s">
        <v>7891</v>
      </c>
      <c r="BD12" s="19" t="s">
        <v>7891</v>
      </c>
      <c r="BE12" s="19" t="s">
        <v>7891</v>
      </c>
      <c r="BF12" s="19" t="s">
        <v>7891</v>
      </c>
      <c r="BG12" s="19">
        <v>1026</v>
      </c>
      <c r="BH12" s="19">
        <v>1035</v>
      </c>
      <c r="BI12" s="19" t="s">
        <v>7891</v>
      </c>
      <c r="BJ12" s="19" t="s">
        <v>9576</v>
      </c>
      <c r="BK12" s="19" t="s">
        <v>7891</v>
      </c>
      <c r="BL12" s="19" t="s">
        <v>9570</v>
      </c>
      <c r="BM12" s="19" t="s">
        <v>7891</v>
      </c>
      <c r="BN12" s="19" t="s">
        <v>7891</v>
      </c>
      <c r="BO12" s="19" t="s">
        <v>7891</v>
      </c>
      <c r="BP12" s="19" t="s">
        <v>7891</v>
      </c>
      <c r="BQ12" s="19" t="s">
        <v>7891</v>
      </c>
      <c r="BR12" s="19">
        <v>34184317</v>
      </c>
      <c r="BS12" s="19" t="s">
        <v>7891</v>
      </c>
      <c r="BT12" s="19" t="s">
        <v>7891</v>
      </c>
      <c r="BU12" s="19" t="s">
        <v>7891</v>
      </c>
      <c r="BV12" s="19" t="s">
        <v>7891</v>
      </c>
      <c r="BW12" s="19" t="s">
        <v>9577</v>
      </c>
    </row>
    <row r="13" spans="1:75" s="19" customFormat="1" ht="13" x14ac:dyDescent="0.3">
      <c r="A13" s="19" t="s">
        <v>11797</v>
      </c>
      <c r="B13" s="19" t="s">
        <v>3856</v>
      </c>
      <c r="C13" s="19" t="s">
        <v>3115</v>
      </c>
      <c r="D13" s="21">
        <v>2022</v>
      </c>
      <c r="E13" s="19" t="s">
        <v>3114</v>
      </c>
      <c r="F13" s="19" t="s">
        <v>2756</v>
      </c>
      <c r="G13" s="19" t="s">
        <v>3118</v>
      </c>
      <c r="H13" s="19" t="s">
        <v>12055</v>
      </c>
      <c r="I13" s="19" t="s">
        <v>8545</v>
      </c>
      <c r="J13" s="19" t="s">
        <v>12080</v>
      </c>
      <c r="K13" s="33" t="s">
        <v>12058</v>
      </c>
      <c r="L13" s="19" t="str">
        <f>"13811118"</f>
        <v>13811118</v>
      </c>
      <c r="N13" s="19" t="str">
        <f>"20220105"</f>
        <v>20220105</v>
      </c>
      <c r="S13" s="36" t="s">
        <v>3116</v>
      </c>
      <c r="T13" s="19" t="s">
        <v>3117</v>
      </c>
      <c r="U13" s="19" t="s">
        <v>2118</v>
      </c>
      <c r="V13" s="19" t="s">
        <v>2054</v>
      </c>
      <c r="W13" s="19" t="s">
        <v>2055</v>
      </c>
      <c r="Y13" s="19" t="s">
        <v>3118</v>
      </c>
      <c r="Z13" s="19" t="s">
        <v>3119</v>
      </c>
    </row>
    <row r="14" spans="1:75" s="19" customFormat="1" ht="13" x14ac:dyDescent="0.3">
      <c r="A14" s="19" t="s">
        <v>11797</v>
      </c>
      <c r="B14" s="19" t="s">
        <v>3856</v>
      </c>
      <c r="C14" s="19" t="s">
        <v>3712</v>
      </c>
      <c r="D14" s="21">
        <v>2020</v>
      </c>
      <c r="E14" s="19" t="s">
        <v>3711</v>
      </c>
      <c r="F14" s="19" t="s">
        <v>3713</v>
      </c>
      <c r="G14" s="19" t="s">
        <v>3717</v>
      </c>
      <c r="H14" s="19" t="s">
        <v>12057</v>
      </c>
      <c r="I14" s="19" t="s">
        <v>12081</v>
      </c>
      <c r="J14" s="19" t="s">
        <v>12082</v>
      </c>
      <c r="K14" s="33" t="s">
        <v>12058</v>
      </c>
      <c r="L14" s="19" t="str">
        <f>"15313204"</f>
        <v>15313204</v>
      </c>
      <c r="N14" s="19" t="str">
        <f>"20210101"</f>
        <v>20210101</v>
      </c>
      <c r="O14" s="19">
        <v>30</v>
      </c>
      <c r="P14" s="24">
        <v>44593</v>
      </c>
      <c r="Q14" s="19">
        <v>104</v>
      </c>
      <c r="R14" s="19">
        <v>18</v>
      </c>
      <c r="S14" s="36" t="s">
        <v>3714</v>
      </c>
      <c r="T14" s="19" t="s">
        <v>3715</v>
      </c>
      <c r="U14" s="19" t="s">
        <v>2118</v>
      </c>
      <c r="V14" s="19" t="s">
        <v>1495</v>
      </c>
      <c r="W14" s="19" t="s">
        <v>3716</v>
      </c>
      <c r="Y14" s="19" t="s">
        <v>3717</v>
      </c>
      <c r="Z14" s="19" t="s">
        <v>3718</v>
      </c>
    </row>
    <row r="15" spans="1:75" s="19" customFormat="1" ht="13" x14ac:dyDescent="0.3">
      <c r="A15" s="19" t="s">
        <v>11797</v>
      </c>
      <c r="B15" s="19" t="s">
        <v>1827</v>
      </c>
      <c r="C15" s="19" t="s">
        <v>681</v>
      </c>
      <c r="D15" s="20" t="str">
        <f>"2021"</f>
        <v>2021</v>
      </c>
      <c r="E15" s="19" t="s">
        <v>680</v>
      </c>
      <c r="F15" s="19" t="s">
        <v>682</v>
      </c>
      <c r="G15" s="19" t="s">
        <v>685</v>
      </c>
      <c r="H15" s="19" t="s">
        <v>12055</v>
      </c>
      <c r="I15" s="19" t="s">
        <v>12083</v>
      </c>
      <c r="J15" s="19" t="s">
        <v>12084</v>
      </c>
      <c r="K15" s="33" t="s">
        <v>12058</v>
      </c>
      <c r="L15" s="19" t="str">
        <f>"08862605"</f>
        <v>08862605</v>
      </c>
      <c r="N15" s="19" t="str">
        <f>"Apr2021"</f>
        <v>Apr2021</v>
      </c>
      <c r="O15" s="19">
        <v>36</v>
      </c>
      <c r="P15" s="24">
        <v>44780</v>
      </c>
      <c r="Q15" s="19">
        <v>3496</v>
      </c>
      <c r="R15" s="19">
        <v>18</v>
      </c>
      <c r="S15" s="36">
        <v>149379521</v>
      </c>
      <c r="T15" s="19" t="s">
        <v>683</v>
      </c>
      <c r="U15" s="19" t="s">
        <v>481</v>
      </c>
      <c r="V15" s="19" t="s">
        <v>442</v>
      </c>
      <c r="W15" s="19" t="s">
        <v>684</v>
      </c>
      <c r="Z15" s="19" t="s">
        <v>686</v>
      </c>
    </row>
    <row r="16" spans="1:75" s="19" customFormat="1" ht="13" x14ac:dyDescent="0.3">
      <c r="A16" s="19" t="s">
        <v>11797</v>
      </c>
      <c r="B16" s="19" t="s">
        <v>1970</v>
      </c>
      <c r="C16" s="19" t="s">
        <v>1706</v>
      </c>
      <c r="D16" s="20" t="str">
        <f>"2022"</f>
        <v>2022</v>
      </c>
      <c r="E16" s="19" t="s">
        <v>1705</v>
      </c>
      <c r="F16" s="19" t="s">
        <v>487</v>
      </c>
      <c r="G16" s="19" t="s">
        <v>1709</v>
      </c>
      <c r="H16" s="19" t="s">
        <v>12055</v>
      </c>
      <c r="I16" s="19" t="s">
        <v>12085</v>
      </c>
      <c r="J16" s="19" t="s">
        <v>12086</v>
      </c>
      <c r="K16" s="33" t="s">
        <v>12058</v>
      </c>
      <c r="L16" s="19" t="str">
        <f>"02779536"</f>
        <v>02779536</v>
      </c>
      <c r="N16" s="19" t="str">
        <f>"Jan2022"</f>
        <v>Jan2022</v>
      </c>
      <c r="O16" s="19">
        <v>292</v>
      </c>
      <c r="R16" s="19">
        <v>1</v>
      </c>
      <c r="S16" s="36">
        <v>154506859</v>
      </c>
      <c r="T16" s="19" t="s">
        <v>1707</v>
      </c>
      <c r="U16" s="19" t="s">
        <v>489</v>
      </c>
      <c r="V16" s="19" t="s">
        <v>442</v>
      </c>
      <c r="W16" s="19" t="s">
        <v>1708</v>
      </c>
      <c r="Z16" s="19" t="s">
        <v>1710</v>
      </c>
    </row>
    <row r="17" spans="1:75" s="19" customFormat="1" ht="13" x14ac:dyDescent="0.3">
      <c r="A17" s="19" t="s">
        <v>11797</v>
      </c>
      <c r="B17" s="19" t="s">
        <v>1827</v>
      </c>
      <c r="C17" s="19" t="s">
        <v>1730</v>
      </c>
      <c r="D17" s="20" t="str">
        <f>"2021"</f>
        <v>2021</v>
      </c>
      <c r="E17" s="19" t="s">
        <v>1729</v>
      </c>
      <c r="F17" s="19" t="s">
        <v>1731</v>
      </c>
      <c r="G17" s="19" t="s">
        <v>1734</v>
      </c>
      <c r="H17" s="19" t="s">
        <v>12055</v>
      </c>
      <c r="I17" s="19" t="s">
        <v>12087</v>
      </c>
      <c r="J17" s="19" t="s">
        <v>12088</v>
      </c>
      <c r="K17" s="41" t="s">
        <v>12058</v>
      </c>
      <c r="L17" s="19" t="str">
        <f>"00103853"</f>
        <v>00103853</v>
      </c>
      <c r="N17" s="19" t="str">
        <f>"Aug2021"</f>
        <v>Aug2021</v>
      </c>
      <c r="O17" s="19">
        <v>57</v>
      </c>
      <c r="P17" s="19">
        <v>6</v>
      </c>
      <c r="Q17" s="19">
        <v>1045</v>
      </c>
      <c r="R17" s="19">
        <v>7</v>
      </c>
      <c r="S17" s="36">
        <v>151001989</v>
      </c>
      <c r="T17" s="19" t="s">
        <v>1732</v>
      </c>
      <c r="U17" s="19" t="s">
        <v>691</v>
      </c>
      <c r="V17" s="19" t="s">
        <v>442</v>
      </c>
      <c r="W17" s="19" t="s">
        <v>1733</v>
      </c>
      <c r="Z17" s="19" t="s">
        <v>1735</v>
      </c>
    </row>
    <row r="18" spans="1:75" s="19" customFormat="1" ht="13" x14ac:dyDescent="0.3">
      <c r="A18" s="19" t="s">
        <v>11797</v>
      </c>
      <c r="B18" s="19" t="s">
        <v>1827</v>
      </c>
      <c r="C18" s="19" t="s">
        <v>916</v>
      </c>
      <c r="D18" s="20">
        <v>2021</v>
      </c>
      <c r="E18" s="19" t="s">
        <v>915</v>
      </c>
      <c r="F18" s="19" t="s">
        <v>917</v>
      </c>
      <c r="G18" s="19" t="s">
        <v>920</v>
      </c>
      <c r="H18" s="19" t="s">
        <v>12055</v>
      </c>
      <c r="I18" s="19" t="s">
        <v>12109</v>
      </c>
      <c r="J18" s="19" t="s">
        <v>12093</v>
      </c>
      <c r="K18" s="33" t="s">
        <v>12058</v>
      </c>
      <c r="L18" s="19" t="str">
        <f>"15554155"</f>
        <v>15554155</v>
      </c>
      <c r="N18" s="19" t="str">
        <f>"Jul2021"</f>
        <v>Jul2021</v>
      </c>
      <c r="O18" s="19">
        <v>17</v>
      </c>
      <c r="P18" s="19">
        <v>7</v>
      </c>
      <c r="Q18" s="19">
        <v>833</v>
      </c>
      <c r="R18" s="19">
        <v>7</v>
      </c>
      <c r="S18" s="36">
        <v>151555296</v>
      </c>
      <c r="T18" s="19" t="s">
        <v>918</v>
      </c>
      <c r="U18" s="19" t="s">
        <v>449</v>
      </c>
      <c r="V18" s="19" t="s">
        <v>442</v>
      </c>
      <c r="W18" s="19" t="s">
        <v>919</v>
      </c>
      <c r="Z18" s="19" t="s">
        <v>921</v>
      </c>
    </row>
    <row r="19" spans="1:75" s="19" customFormat="1" ht="13" x14ac:dyDescent="0.3">
      <c r="A19" s="19" t="s">
        <v>11797</v>
      </c>
      <c r="B19" s="19" t="s">
        <v>11404</v>
      </c>
      <c r="C19" s="19" t="s">
        <v>10168</v>
      </c>
      <c r="D19" s="21" t="s">
        <v>7891</v>
      </c>
      <c r="E19" s="19" t="s">
        <v>10169</v>
      </c>
      <c r="F19" s="19" t="s">
        <v>10170</v>
      </c>
      <c r="G19" s="19" t="s">
        <v>11891</v>
      </c>
      <c r="H19" s="19" t="s">
        <v>12057</v>
      </c>
      <c r="I19" s="19" t="s">
        <v>12107</v>
      </c>
      <c r="J19" s="19" t="s">
        <v>12108</v>
      </c>
      <c r="K19" s="33" t="s">
        <v>12058</v>
      </c>
      <c r="S19" s="36"/>
      <c r="Z19" s="19" t="s">
        <v>7891</v>
      </c>
      <c r="AA19" s="19" t="s">
        <v>10171</v>
      </c>
      <c r="AB19" s="19" t="s">
        <v>7891</v>
      </c>
      <c r="AC19" s="19" t="s">
        <v>7891</v>
      </c>
      <c r="AD19" s="19" t="s">
        <v>7891</v>
      </c>
      <c r="AE19" s="19" t="s">
        <v>7891</v>
      </c>
      <c r="AF19" s="19" t="s">
        <v>7891</v>
      </c>
      <c r="AG19" s="19" t="s">
        <v>7891</v>
      </c>
      <c r="AH19" s="19" t="s">
        <v>7891</v>
      </c>
      <c r="AI19" s="19" t="s">
        <v>7891</v>
      </c>
      <c r="AJ19" s="19" t="s">
        <v>7891</v>
      </c>
      <c r="AK19" s="19" t="s">
        <v>7891</v>
      </c>
      <c r="AL19" s="19" t="s">
        <v>7891</v>
      </c>
      <c r="AM19" s="19" t="s">
        <v>7891</v>
      </c>
      <c r="AN19" s="19" t="s">
        <v>7891</v>
      </c>
      <c r="AO19" s="19" t="s">
        <v>7891</v>
      </c>
      <c r="AP19" s="19" t="s">
        <v>7891</v>
      </c>
      <c r="AQ19" s="19" t="s">
        <v>7891</v>
      </c>
      <c r="AR19" s="19" t="s">
        <v>7891</v>
      </c>
      <c r="AS19" s="19" t="s">
        <v>7891</v>
      </c>
      <c r="AT19" s="19" t="s">
        <v>10172</v>
      </c>
      <c r="AU19" s="19" t="s">
        <v>10173</v>
      </c>
      <c r="AV19" s="19" t="s">
        <v>7891</v>
      </c>
      <c r="AW19" s="19" t="s">
        <v>7891</v>
      </c>
      <c r="AX19" s="19" t="s">
        <v>7891</v>
      </c>
      <c r="AY19" s="19" t="s">
        <v>8331</v>
      </c>
      <c r="AZ19" s="19">
        <v>2021</v>
      </c>
      <c r="BA19" s="19">
        <v>9</v>
      </c>
      <c r="BB19" s="19" t="s">
        <v>7891</v>
      </c>
      <c r="BC19" s="19" t="s">
        <v>7891</v>
      </c>
      <c r="BD19" s="19" t="s">
        <v>7891</v>
      </c>
      <c r="BE19" s="19" t="s">
        <v>8545</v>
      </c>
      <c r="BF19" s="19" t="s">
        <v>7891</v>
      </c>
      <c r="BG19" s="19" t="s">
        <v>7891</v>
      </c>
      <c r="BH19" s="19" t="s">
        <v>7891</v>
      </c>
      <c r="BI19" s="19" t="s">
        <v>10174</v>
      </c>
      <c r="BJ19" s="19" t="s">
        <v>10175</v>
      </c>
      <c r="BK19" s="19" t="s">
        <v>7891</v>
      </c>
      <c r="BL19" s="19" t="s">
        <v>7891</v>
      </c>
      <c r="BM19" s="19" t="s">
        <v>7891</v>
      </c>
      <c r="BN19" s="19" t="s">
        <v>7891</v>
      </c>
      <c r="BO19" s="19" t="s">
        <v>7891</v>
      </c>
      <c r="BP19" s="19" t="s">
        <v>7891</v>
      </c>
      <c r="BQ19" s="19" t="s">
        <v>7891</v>
      </c>
      <c r="BR19" s="19" t="s">
        <v>7891</v>
      </c>
      <c r="BS19" s="19" t="s">
        <v>7891</v>
      </c>
      <c r="BT19" s="19" t="s">
        <v>7891</v>
      </c>
      <c r="BU19" s="19" t="s">
        <v>7891</v>
      </c>
      <c r="BV19" s="19" t="s">
        <v>7891</v>
      </c>
      <c r="BW19" s="19" t="s">
        <v>10176</v>
      </c>
    </row>
    <row r="20" spans="1:75" s="19" customFormat="1" ht="13" x14ac:dyDescent="0.3">
      <c r="A20" s="19" t="s">
        <v>11797</v>
      </c>
      <c r="B20" s="19" t="s">
        <v>11412</v>
      </c>
      <c r="C20" s="19" t="s">
        <v>10588</v>
      </c>
      <c r="D20" s="21" t="s">
        <v>7891</v>
      </c>
      <c r="E20" s="19" t="s">
        <v>10589</v>
      </c>
      <c r="F20" s="19" t="s">
        <v>10590</v>
      </c>
      <c r="G20" s="19" t="s">
        <v>11897</v>
      </c>
      <c r="H20" s="19" t="s">
        <v>12057</v>
      </c>
      <c r="J20" s="19" t="s">
        <v>12106</v>
      </c>
      <c r="K20" s="33" t="s">
        <v>12058</v>
      </c>
      <c r="S20" s="36"/>
      <c r="Z20" s="19" t="s">
        <v>7891</v>
      </c>
      <c r="AA20" s="19" t="s">
        <v>10591</v>
      </c>
      <c r="AB20" s="19" t="s">
        <v>7891</v>
      </c>
      <c r="AC20" s="19" t="s">
        <v>7891</v>
      </c>
      <c r="AD20" s="19" t="s">
        <v>7891</v>
      </c>
      <c r="AE20" s="19" t="s">
        <v>7891</v>
      </c>
      <c r="AF20" s="19" t="s">
        <v>10592</v>
      </c>
      <c r="AG20" s="19" t="s">
        <v>10593</v>
      </c>
      <c r="AH20" s="19" t="s">
        <v>7891</v>
      </c>
      <c r="AI20" s="19" t="s">
        <v>7891</v>
      </c>
      <c r="AJ20" s="19" t="s">
        <v>7891</v>
      </c>
      <c r="AK20" s="19" t="s">
        <v>7891</v>
      </c>
      <c r="AL20" s="19" t="s">
        <v>7891</v>
      </c>
      <c r="AM20" s="19" t="s">
        <v>7891</v>
      </c>
      <c r="AN20" s="19" t="s">
        <v>7891</v>
      </c>
      <c r="AO20" s="19" t="s">
        <v>7891</v>
      </c>
      <c r="AP20" s="19" t="s">
        <v>7891</v>
      </c>
      <c r="AQ20" s="19" t="s">
        <v>7891</v>
      </c>
      <c r="AR20" s="19" t="s">
        <v>7891</v>
      </c>
      <c r="AS20" s="19" t="s">
        <v>7891</v>
      </c>
      <c r="AT20" s="19" t="s">
        <v>10594</v>
      </c>
      <c r="AU20" s="19" t="s">
        <v>10595</v>
      </c>
      <c r="AV20" s="19" t="s">
        <v>7891</v>
      </c>
      <c r="AW20" s="19" t="s">
        <v>7891</v>
      </c>
      <c r="AX20" s="19" t="s">
        <v>7891</v>
      </c>
      <c r="AY20" s="19" t="s">
        <v>7891</v>
      </c>
      <c r="AZ20" s="19">
        <v>2021</v>
      </c>
      <c r="BA20" s="19">
        <v>14</v>
      </c>
      <c r="BB20" s="19">
        <v>3</v>
      </c>
      <c r="BC20" s="19" t="s">
        <v>7891</v>
      </c>
      <c r="BD20" s="19" t="s">
        <v>7891</v>
      </c>
      <c r="BE20" s="19" t="s">
        <v>7891</v>
      </c>
      <c r="BF20" s="19" t="s">
        <v>7891</v>
      </c>
      <c r="BG20" s="19">
        <v>183</v>
      </c>
      <c r="BH20" s="19">
        <v>201</v>
      </c>
      <c r="BI20" s="19" t="s">
        <v>7891</v>
      </c>
      <c r="BJ20" s="19" t="s">
        <v>10596</v>
      </c>
      <c r="BK20" s="19" t="s">
        <v>7891</v>
      </c>
      <c r="BL20" s="19" t="s">
        <v>7891</v>
      </c>
      <c r="BM20" s="19" t="s">
        <v>7891</v>
      </c>
      <c r="BN20" s="19" t="s">
        <v>7891</v>
      </c>
      <c r="BO20" s="19" t="s">
        <v>7891</v>
      </c>
      <c r="BP20" s="19" t="s">
        <v>7891</v>
      </c>
      <c r="BQ20" s="19" t="s">
        <v>7891</v>
      </c>
      <c r="BR20" s="19" t="s">
        <v>7891</v>
      </c>
      <c r="BS20" s="19" t="s">
        <v>7891</v>
      </c>
      <c r="BT20" s="19" t="s">
        <v>7891</v>
      </c>
      <c r="BU20" s="19" t="s">
        <v>7891</v>
      </c>
      <c r="BV20" s="19" t="s">
        <v>7891</v>
      </c>
      <c r="BW20" s="19" t="s">
        <v>10597</v>
      </c>
    </row>
    <row r="21" spans="1:75" s="19" customFormat="1" ht="13" x14ac:dyDescent="0.3">
      <c r="A21" s="19" t="s">
        <v>11797</v>
      </c>
      <c r="B21" s="19" t="s">
        <v>3857</v>
      </c>
      <c r="C21" s="19" t="s">
        <v>2880</v>
      </c>
      <c r="D21" s="21">
        <v>2021</v>
      </c>
      <c r="E21" s="19" t="s">
        <v>2879</v>
      </c>
      <c r="F21" s="19" t="s">
        <v>2881</v>
      </c>
      <c r="G21" s="19" t="s">
        <v>2885</v>
      </c>
      <c r="H21" s="19" t="s">
        <v>12055</v>
      </c>
      <c r="I21" s="19" t="s">
        <v>8545</v>
      </c>
      <c r="J21" s="19" t="s">
        <v>12105</v>
      </c>
      <c r="K21" s="34" t="s">
        <v>12056</v>
      </c>
      <c r="L21" s="19" t="str">
        <f>"01651781"</f>
        <v>01651781</v>
      </c>
      <c r="N21" s="19" t="str">
        <f>"20210901"</f>
        <v>20210901</v>
      </c>
      <c r="O21" s="19">
        <v>303</v>
      </c>
      <c r="S21" s="36" t="s">
        <v>2882</v>
      </c>
      <c r="T21" s="19" t="s">
        <v>2883</v>
      </c>
      <c r="U21" s="19" t="s">
        <v>2124</v>
      </c>
      <c r="V21" s="19" t="s">
        <v>1495</v>
      </c>
      <c r="W21" s="19" t="s">
        <v>2884</v>
      </c>
      <c r="Y21" s="19" t="s">
        <v>2885</v>
      </c>
      <c r="Z21" s="19" t="s">
        <v>2886</v>
      </c>
    </row>
    <row r="22" spans="1:75" s="19" customFormat="1" ht="13" x14ac:dyDescent="0.3">
      <c r="A22" s="19" t="s">
        <v>11797</v>
      </c>
      <c r="B22" s="19" t="s">
        <v>1922</v>
      </c>
      <c r="C22" s="19" t="s">
        <v>562</v>
      </c>
      <c r="D22" s="20" t="str">
        <f>"2022"</f>
        <v>2022</v>
      </c>
      <c r="E22" s="19" t="s">
        <v>561</v>
      </c>
      <c r="F22" s="19" t="s">
        <v>487</v>
      </c>
      <c r="G22" s="19" t="s">
        <v>565</v>
      </c>
      <c r="H22" s="19" t="s">
        <v>12055</v>
      </c>
      <c r="I22" s="19" t="s">
        <v>12100</v>
      </c>
      <c r="J22" s="19" t="s">
        <v>12104</v>
      </c>
      <c r="K22" s="33" t="s">
        <v>12058</v>
      </c>
      <c r="L22" s="19" t="str">
        <f>"02779536"</f>
        <v>02779536</v>
      </c>
      <c r="N22" s="19" t="str">
        <f>"Apr2022"</f>
        <v>Apr2022</v>
      </c>
      <c r="O22" s="19">
        <v>298</v>
      </c>
      <c r="R22" s="19">
        <v>1</v>
      </c>
      <c r="S22" s="36">
        <v>155815728</v>
      </c>
      <c r="T22" s="19" t="s">
        <v>563</v>
      </c>
      <c r="U22" s="19" t="s">
        <v>489</v>
      </c>
      <c r="V22" s="19" t="s">
        <v>442</v>
      </c>
      <c r="W22" s="19" t="s">
        <v>564</v>
      </c>
      <c r="Z22" s="19" t="s">
        <v>566</v>
      </c>
    </row>
    <row r="23" spans="1:75" s="19" customFormat="1" ht="13" x14ac:dyDescent="0.3">
      <c r="A23" s="19" t="s">
        <v>11797</v>
      </c>
      <c r="B23" s="19" t="s">
        <v>437</v>
      </c>
      <c r="C23" s="19" t="s">
        <v>407</v>
      </c>
      <c r="D23" s="23" t="s">
        <v>23</v>
      </c>
      <c r="E23" s="19" t="s">
        <v>405</v>
      </c>
      <c r="F23" s="19" t="s">
        <v>413</v>
      </c>
      <c r="G23" s="19" t="s">
        <v>406</v>
      </c>
      <c r="H23" s="19" t="s">
        <v>12055</v>
      </c>
      <c r="I23" s="19" t="s">
        <v>12090</v>
      </c>
      <c r="J23" s="19" t="s">
        <v>12103</v>
      </c>
      <c r="K23" s="34" t="s">
        <v>12056</v>
      </c>
      <c r="M23" s="19" t="s">
        <v>408</v>
      </c>
      <c r="N23" s="19" t="s">
        <v>409</v>
      </c>
      <c r="O23" s="19" t="s">
        <v>14</v>
      </c>
      <c r="P23" s="19" t="s">
        <v>410</v>
      </c>
      <c r="R23" s="19" t="s">
        <v>411</v>
      </c>
      <c r="S23" s="36" t="s">
        <v>17</v>
      </c>
      <c r="T23" s="19" t="s">
        <v>18</v>
      </c>
      <c r="U23" s="19" t="s">
        <v>18</v>
      </c>
      <c r="V23" s="19" t="s">
        <v>412</v>
      </c>
      <c r="W23" s="19" t="s">
        <v>20</v>
      </c>
      <c r="X23" s="19" t="s">
        <v>21</v>
      </c>
      <c r="Z23" s="19" t="s">
        <v>23</v>
      </c>
      <c r="AA23" s="19" t="s">
        <v>414</v>
      </c>
      <c r="AB23" s="19" t="s">
        <v>415</v>
      </c>
      <c r="AC23" s="19" t="s">
        <v>416</v>
      </c>
      <c r="AD23" s="19" t="s">
        <v>417</v>
      </c>
      <c r="AE23" s="19" t="s">
        <v>418</v>
      </c>
      <c r="AF23" s="19" t="s">
        <v>419</v>
      </c>
      <c r="AG23" s="19" t="s">
        <v>416</v>
      </c>
      <c r="AH23" s="19" t="s">
        <v>420</v>
      </c>
      <c r="AI23" s="19" t="s">
        <v>30</v>
      </c>
    </row>
    <row r="24" spans="1:75" s="19" customFormat="1" ht="13" x14ac:dyDescent="0.3">
      <c r="A24" s="19" t="s">
        <v>11797</v>
      </c>
      <c r="B24" s="19" t="s">
        <v>3856</v>
      </c>
      <c r="C24" s="19" t="s">
        <v>3127</v>
      </c>
      <c r="D24" s="21">
        <v>2021</v>
      </c>
      <c r="E24" s="19" t="s">
        <v>3126</v>
      </c>
      <c r="F24" s="19" t="s">
        <v>2881</v>
      </c>
      <c r="G24" s="19" t="s">
        <v>3131</v>
      </c>
      <c r="H24" s="19" t="s">
        <v>12055</v>
      </c>
      <c r="I24" s="19" t="s">
        <v>12102</v>
      </c>
      <c r="J24" s="19" t="s">
        <v>12093</v>
      </c>
      <c r="K24" s="33" t="s">
        <v>12058</v>
      </c>
      <c r="L24" s="19" t="str">
        <f>"01651781"</f>
        <v>01651781</v>
      </c>
      <c r="N24" s="19" t="str">
        <f>"20211001"</f>
        <v>20211001</v>
      </c>
      <c r="O24" s="19">
        <v>304</v>
      </c>
      <c r="S24" s="36" t="s">
        <v>3128</v>
      </c>
      <c r="T24" s="19" t="s">
        <v>3129</v>
      </c>
      <c r="U24" s="19" t="s">
        <v>2124</v>
      </c>
      <c r="V24" s="19" t="s">
        <v>1495</v>
      </c>
      <c r="W24" s="19" t="s">
        <v>3130</v>
      </c>
      <c r="Y24" s="19" t="s">
        <v>3131</v>
      </c>
      <c r="Z24" s="19" t="s">
        <v>3132</v>
      </c>
    </row>
    <row r="25" spans="1:75" s="19" customFormat="1" ht="13" x14ac:dyDescent="0.3">
      <c r="A25" s="19" t="s">
        <v>11797</v>
      </c>
      <c r="B25" s="19" t="s">
        <v>3856</v>
      </c>
      <c r="C25" s="19" t="s">
        <v>1044</v>
      </c>
      <c r="D25" s="21">
        <v>2021</v>
      </c>
      <c r="E25" s="19" t="s">
        <v>1043</v>
      </c>
      <c r="F25" s="19" t="s">
        <v>1045</v>
      </c>
      <c r="G25" s="19" t="s">
        <v>2947</v>
      </c>
      <c r="H25" s="19" t="s">
        <v>12055</v>
      </c>
      <c r="I25" s="19" t="s">
        <v>12100</v>
      </c>
      <c r="J25" s="19" t="s">
        <v>12101</v>
      </c>
      <c r="K25" s="33" t="s">
        <v>12058</v>
      </c>
      <c r="L25" s="19" t="str">
        <f>"01419889"</f>
        <v>01419889</v>
      </c>
      <c r="N25" s="19" t="str">
        <f>"20210101"</f>
        <v>20210101</v>
      </c>
      <c r="O25" s="19">
        <v>43</v>
      </c>
      <c r="P25" s="19">
        <v>1</v>
      </c>
      <c r="Q25" s="19">
        <v>238</v>
      </c>
      <c r="R25" s="19">
        <v>15</v>
      </c>
      <c r="S25" s="36" t="s">
        <v>2945</v>
      </c>
      <c r="T25" s="19" t="s">
        <v>1046</v>
      </c>
      <c r="U25" s="19" t="s">
        <v>2053</v>
      </c>
      <c r="V25" s="19" t="s">
        <v>1495</v>
      </c>
      <c r="W25" s="19" t="s">
        <v>2946</v>
      </c>
      <c r="Y25" s="19" t="s">
        <v>2947</v>
      </c>
      <c r="Z25" s="19" t="s">
        <v>2948</v>
      </c>
    </row>
    <row r="26" spans="1:75" s="19" customFormat="1" ht="13" x14ac:dyDescent="0.3">
      <c r="A26" s="19" t="s">
        <v>11797</v>
      </c>
      <c r="B26" s="19" t="s">
        <v>3856</v>
      </c>
      <c r="C26" s="19" t="s">
        <v>2049</v>
      </c>
      <c r="D26" s="21">
        <v>2022</v>
      </c>
      <c r="E26" s="19" t="s">
        <v>2048</v>
      </c>
      <c r="F26" s="19" t="s">
        <v>2050</v>
      </c>
      <c r="G26" s="19" t="s">
        <v>2056</v>
      </c>
      <c r="H26" s="19" t="s">
        <v>12057</v>
      </c>
      <c r="I26" s="19" t="s">
        <v>12098</v>
      </c>
      <c r="J26" s="19" t="s">
        <v>12099</v>
      </c>
      <c r="K26" s="33" t="s">
        <v>12058</v>
      </c>
      <c r="L26" s="19" t="str">
        <f>"01976664"</f>
        <v>01976664</v>
      </c>
      <c r="N26" s="19" t="str">
        <f>"20220517"</f>
        <v>20220517</v>
      </c>
      <c r="S26" s="36" t="s">
        <v>2051</v>
      </c>
      <c r="T26" s="19" t="s">
        <v>2052</v>
      </c>
      <c r="U26" s="19" t="s">
        <v>2053</v>
      </c>
      <c r="V26" s="19" t="s">
        <v>2054</v>
      </c>
      <c r="W26" s="19" t="s">
        <v>2055</v>
      </c>
      <c r="Y26" s="19" t="s">
        <v>2056</v>
      </c>
      <c r="Z26" s="19" t="s">
        <v>2057</v>
      </c>
    </row>
    <row r="27" spans="1:75" s="19" customFormat="1" ht="13" x14ac:dyDescent="0.3">
      <c r="A27" s="19" t="s">
        <v>11797</v>
      </c>
      <c r="B27" s="19" t="s">
        <v>3858</v>
      </c>
      <c r="C27" s="19" t="s">
        <v>2443</v>
      </c>
      <c r="D27" s="21">
        <v>2021</v>
      </c>
      <c r="E27" s="19" t="s">
        <v>2442</v>
      </c>
      <c r="F27" s="19" t="s">
        <v>2444</v>
      </c>
      <c r="G27" s="19" t="s">
        <v>2447</v>
      </c>
      <c r="H27" s="19" t="s">
        <v>12055</v>
      </c>
      <c r="I27" s="19" t="s">
        <v>12096</v>
      </c>
      <c r="J27" s="19" t="s">
        <v>12097</v>
      </c>
      <c r="K27" s="34" t="s">
        <v>12056</v>
      </c>
      <c r="L27" s="19" t="str">
        <f>"10810730"</f>
        <v>10810730</v>
      </c>
      <c r="N27" s="19" t="str">
        <f>"20210814"</f>
        <v>20210814</v>
      </c>
      <c r="S27" s="36" t="s">
        <v>2445</v>
      </c>
      <c r="T27" s="19" t="s">
        <v>2446</v>
      </c>
      <c r="U27" s="19" t="s">
        <v>2118</v>
      </c>
      <c r="V27" s="19" t="s">
        <v>2054</v>
      </c>
      <c r="W27" s="19" t="s">
        <v>2055</v>
      </c>
      <c r="Y27" s="19" t="s">
        <v>2447</v>
      </c>
      <c r="Z27" s="19" t="s">
        <v>2448</v>
      </c>
    </row>
    <row r="28" spans="1:75" s="19" customFormat="1" ht="13" x14ac:dyDescent="0.3">
      <c r="A28" s="19" t="s">
        <v>11797</v>
      </c>
      <c r="B28" s="19" t="s">
        <v>4086</v>
      </c>
      <c r="C28" s="19" t="s">
        <v>745</v>
      </c>
      <c r="D28" s="21">
        <v>2020</v>
      </c>
      <c r="E28" s="19" t="s">
        <v>744</v>
      </c>
      <c r="F28" s="19" t="s">
        <v>746</v>
      </c>
      <c r="G28" s="19" t="s">
        <v>2418</v>
      </c>
      <c r="H28" s="19" t="s">
        <v>12055</v>
      </c>
      <c r="I28" s="19" t="s">
        <v>12094</v>
      </c>
      <c r="J28" s="19" t="s">
        <v>12095</v>
      </c>
      <c r="K28" s="33" t="s">
        <v>12058</v>
      </c>
      <c r="L28" s="19" t="str">
        <f>"10633995"</f>
        <v>10633995</v>
      </c>
      <c r="N28" s="19" t="str">
        <f>"20201115"</f>
        <v>20201115</v>
      </c>
      <c r="S28" s="36" t="s">
        <v>2417</v>
      </c>
      <c r="T28" s="19" t="s">
        <v>747</v>
      </c>
      <c r="U28" s="19" t="s">
        <v>2260</v>
      </c>
      <c r="V28" s="19" t="s">
        <v>2054</v>
      </c>
      <c r="W28" s="19" t="s">
        <v>2055</v>
      </c>
      <c r="Y28" s="19" t="s">
        <v>2418</v>
      </c>
      <c r="Z28" s="19" t="s">
        <v>2419</v>
      </c>
    </row>
    <row r="29" spans="1:75" s="19" customFormat="1" ht="13" x14ac:dyDescent="0.3">
      <c r="A29" s="19" t="s">
        <v>11797</v>
      </c>
      <c r="B29" s="19" t="s">
        <v>7212</v>
      </c>
      <c r="C29" s="19" t="s">
        <v>5535</v>
      </c>
      <c r="D29" s="21">
        <v>2021</v>
      </c>
      <c r="E29" s="19" t="s">
        <v>5534</v>
      </c>
      <c r="F29" s="19" t="s">
        <v>4137</v>
      </c>
      <c r="G29" s="19" t="s">
        <v>11829</v>
      </c>
      <c r="H29" s="19" t="s">
        <v>12055</v>
      </c>
      <c r="I29" s="19" t="s">
        <v>12090</v>
      </c>
      <c r="J29" s="19" t="s">
        <v>12093</v>
      </c>
      <c r="K29" s="33" t="s">
        <v>12058</v>
      </c>
      <c r="L29" s="19" t="s">
        <v>5536</v>
      </c>
      <c r="M29" s="19" t="s">
        <v>5537</v>
      </c>
      <c r="P29" s="22">
        <v>44435</v>
      </c>
      <c r="Q29" s="19" t="s">
        <v>5538</v>
      </c>
      <c r="S29" s="36" t="s">
        <v>5539</v>
      </c>
    </row>
    <row r="30" spans="1:75" s="19" customFormat="1" ht="13" x14ac:dyDescent="0.3">
      <c r="A30" s="19" t="s">
        <v>11797</v>
      </c>
      <c r="B30" s="19" t="s">
        <v>6816</v>
      </c>
      <c r="C30" s="19" t="s">
        <v>4501</v>
      </c>
      <c r="D30" s="21">
        <v>2021</v>
      </c>
      <c r="E30" s="19" t="s">
        <v>4500</v>
      </c>
      <c r="F30" s="19" t="s">
        <v>4137</v>
      </c>
      <c r="G30" s="19" t="s">
        <v>11818</v>
      </c>
      <c r="H30" s="19" t="s">
        <v>12055</v>
      </c>
      <c r="I30" s="19" t="s">
        <v>12092</v>
      </c>
      <c r="J30" s="19" t="s">
        <v>12093</v>
      </c>
      <c r="K30" s="33" t="s">
        <v>12058</v>
      </c>
      <c r="L30" s="19" t="s">
        <v>4502</v>
      </c>
      <c r="M30" s="19" t="s">
        <v>4503</v>
      </c>
      <c r="P30" s="22">
        <v>44289</v>
      </c>
      <c r="Q30" s="19" t="s">
        <v>4504</v>
      </c>
      <c r="S30" s="36" t="s">
        <v>4505</v>
      </c>
    </row>
    <row r="31" spans="1:75" s="19" customFormat="1" ht="13" x14ac:dyDescent="0.3">
      <c r="A31" s="19" t="s">
        <v>11797</v>
      </c>
      <c r="B31" s="19" t="s">
        <v>4116</v>
      </c>
      <c r="C31" s="19" t="s">
        <v>688</v>
      </c>
      <c r="D31" s="21">
        <v>2021</v>
      </c>
      <c r="E31" s="19" t="s">
        <v>2330</v>
      </c>
      <c r="F31" s="19" t="s">
        <v>2331</v>
      </c>
      <c r="G31" s="19" t="s">
        <v>2334</v>
      </c>
      <c r="H31" s="19" t="s">
        <v>12055</v>
      </c>
      <c r="I31" s="19" t="s">
        <v>12090</v>
      </c>
      <c r="J31" s="19" t="s">
        <v>12091</v>
      </c>
      <c r="K31" s="33" t="s">
        <v>12058</v>
      </c>
      <c r="L31" s="19" t="str">
        <f>"00472891"</f>
        <v>00472891</v>
      </c>
      <c r="N31" s="19" t="str">
        <f>"20210401"</f>
        <v>20210401</v>
      </c>
      <c r="O31" s="19">
        <v>50</v>
      </c>
      <c r="P31" s="19">
        <v>4</v>
      </c>
      <c r="Q31" s="19">
        <v>753</v>
      </c>
      <c r="R31" s="19">
        <v>14</v>
      </c>
      <c r="S31" s="36" t="s">
        <v>2332</v>
      </c>
      <c r="T31" s="19" t="s">
        <v>690</v>
      </c>
      <c r="U31" s="19" t="s">
        <v>2108</v>
      </c>
      <c r="V31" s="19" t="s">
        <v>1495</v>
      </c>
      <c r="W31" s="19" t="s">
        <v>2333</v>
      </c>
      <c r="Y31" s="19" t="s">
        <v>2334</v>
      </c>
      <c r="Z31" s="19" t="s">
        <v>2335</v>
      </c>
    </row>
    <row r="32" spans="1:75" s="19" customFormat="1" ht="13" x14ac:dyDescent="0.3">
      <c r="A32" s="19" t="s">
        <v>11797</v>
      </c>
      <c r="B32" s="19" t="s">
        <v>11404</v>
      </c>
      <c r="C32" s="19" t="s">
        <v>11076</v>
      </c>
      <c r="D32" s="21" t="s">
        <v>7891</v>
      </c>
      <c r="E32" s="19" t="s">
        <v>11077</v>
      </c>
      <c r="F32" s="19" t="s">
        <v>10337</v>
      </c>
      <c r="G32" s="26" t="s">
        <v>11819</v>
      </c>
      <c r="H32" s="26" t="s">
        <v>12055</v>
      </c>
      <c r="I32" s="26" t="s">
        <v>8545</v>
      </c>
      <c r="J32" s="26" t="s">
        <v>12089</v>
      </c>
      <c r="K32" s="32" t="s">
        <v>12058</v>
      </c>
      <c r="S32" s="36"/>
      <c r="Z32" s="19" t="s">
        <v>7891</v>
      </c>
      <c r="AA32" s="19" t="s">
        <v>11078</v>
      </c>
      <c r="AB32" s="19" t="s">
        <v>7891</v>
      </c>
      <c r="AC32" s="19" t="s">
        <v>7891</v>
      </c>
      <c r="AD32" s="19" t="s">
        <v>7891</v>
      </c>
      <c r="AE32" s="19" t="s">
        <v>7891</v>
      </c>
      <c r="AF32" s="19" t="s">
        <v>7891</v>
      </c>
      <c r="AG32" s="19" t="s">
        <v>7891</v>
      </c>
      <c r="AH32" s="19" t="s">
        <v>7891</v>
      </c>
      <c r="AI32" s="19" t="s">
        <v>7891</v>
      </c>
      <c r="AJ32" s="19" t="s">
        <v>7891</v>
      </c>
      <c r="AK32" s="19" t="s">
        <v>7891</v>
      </c>
      <c r="AL32" s="19" t="s">
        <v>7891</v>
      </c>
      <c r="AM32" s="19" t="s">
        <v>7891</v>
      </c>
      <c r="AN32" s="19" t="s">
        <v>7891</v>
      </c>
      <c r="AO32" s="19" t="s">
        <v>7891</v>
      </c>
      <c r="AP32" s="19" t="s">
        <v>7891</v>
      </c>
      <c r="AQ32" s="19" t="s">
        <v>7891</v>
      </c>
      <c r="AR32" s="19" t="s">
        <v>7891</v>
      </c>
      <c r="AS32" s="19" t="s">
        <v>7891</v>
      </c>
      <c r="AT32" s="19" t="s">
        <v>10339</v>
      </c>
      <c r="AU32" s="19" t="s">
        <v>7891</v>
      </c>
      <c r="AV32" s="19" t="s">
        <v>7891</v>
      </c>
      <c r="AW32" s="19" t="s">
        <v>7891</v>
      </c>
      <c r="AX32" s="19" t="s">
        <v>7891</v>
      </c>
      <c r="AY32" s="19" t="s">
        <v>8998</v>
      </c>
      <c r="AZ32" s="19">
        <v>2020</v>
      </c>
      <c r="BA32" s="19">
        <v>3</v>
      </c>
      <c r="BB32" s="19">
        <v>10</v>
      </c>
      <c r="BC32" s="19" t="s">
        <v>7891</v>
      </c>
      <c r="BD32" s="19" t="s">
        <v>7891</v>
      </c>
      <c r="BE32" s="19" t="s">
        <v>7891</v>
      </c>
      <c r="BF32" s="19" t="s">
        <v>7891</v>
      </c>
      <c r="BG32" s="19" t="s">
        <v>7891</v>
      </c>
      <c r="BH32" s="19" t="s">
        <v>7891</v>
      </c>
      <c r="BI32" s="19" t="s">
        <v>11079</v>
      </c>
      <c r="BJ32" s="19" t="s">
        <v>11080</v>
      </c>
      <c r="BK32" s="19" t="s">
        <v>7891</v>
      </c>
      <c r="BL32" s="19" t="s">
        <v>7891</v>
      </c>
      <c r="BM32" s="19" t="s">
        <v>7891</v>
      </c>
      <c r="BN32" s="19" t="s">
        <v>7891</v>
      </c>
      <c r="BO32" s="19" t="s">
        <v>7891</v>
      </c>
      <c r="BP32" s="19" t="s">
        <v>7891</v>
      </c>
      <c r="BQ32" s="19" t="s">
        <v>7891</v>
      </c>
      <c r="BR32" s="19">
        <v>33084901</v>
      </c>
      <c r="BS32" s="19" t="s">
        <v>7891</v>
      </c>
      <c r="BT32" s="19" t="s">
        <v>7891</v>
      </c>
      <c r="BU32" s="19" t="s">
        <v>7891</v>
      </c>
      <c r="BV32" s="19" t="s">
        <v>7891</v>
      </c>
      <c r="BW32" s="19" t="s">
        <v>11081</v>
      </c>
    </row>
    <row r="33" spans="1:26" s="19" customFormat="1" ht="13" x14ac:dyDescent="0.3">
      <c r="A33" s="19" t="s">
        <v>11797</v>
      </c>
      <c r="B33" s="19" t="s">
        <v>1827</v>
      </c>
      <c r="C33" s="19" t="s">
        <v>1794</v>
      </c>
      <c r="D33" s="20">
        <v>2022</v>
      </c>
      <c r="E33" s="19" t="s">
        <v>1793</v>
      </c>
      <c r="F33" s="19" t="s">
        <v>487</v>
      </c>
      <c r="G33" s="19" t="s">
        <v>1797</v>
      </c>
      <c r="H33" s="19" t="s">
        <v>12055</v>
      </c>
      <c r="I33" s="19" t="s">
        <v>12078</v>
      </c>
      <c r="J33" s="19" t="s">
        <v>12079</v>
      </c>
      <c r="K33" s="33" t="s">
        <v>12058</v>
      </c>
      <c r="L33" s="19" t="str">
        <f>"02779536"</f>
        <v>02779536</v>
      </c>
      <c r="N33" s="19" t="str">
        <f>"Mar2022"</f>
        <v>Mar2022</v>
      </c>
      <c r="O33" s="19">
        <v>296</v>
      </c>
      <c r="R33" s="19">
        <v>1</v>
      </c>
      <c r="S33" s="36">
        <v>155377574</v>
      </c>
      <c r="T33" s="19" t="s">
        <v>1795</v>
      </c>
      <c r="U33" s="19" t="s">
        <v>489</v>
      </c>
      <c r="V33" s="19" t="s">
        <v>442</v>
      </c>
      <c r="W33" s="19" t="s">
        <v>1796</v>
      </c>
      <c r="Z33" s="19" t="s">
        <v>1798</v>
      </c>
    </row>
    <row r="34" spans="1:26" s="19" customFormat="1" ht="13" x14ac:dyDescent="0.3">
      <c r="A34" s="19" t="s">
        <v>11797</v>
      </c>
      <c r="B34" s="19" t="s">
        <v>3936</v>
      </c>
      <c r="C34" s="19" t="s">
        <v>3058</v>
      </c>
      <c r="D34" s="21">
        <v>2020</v>
      </c>
      <c r="E34" s="19" t="s">
        <v>3057</v>
      </c>
      <c r="F34" s="19" t="s">
        <v>139</v>
      </c>
      <c r="G34" s="19" t="s">
        <v>3061</v>
      </c>
      <c r="H34" s="19" t="s">
        <v>12057</v>
      </c>
      <c r="J34" s="19" t="s">
        <v>12077</v>
      </c>
      <c r="K34" s="33" t="s">
        <v>12058</v>
      </c>
      <c r="L34" s="19" t="str">
        <f>"00332917"</f>
        <v>00332917</v>
      </c>
      <c r="N34" s="19" t="str">
        <f>"20201116"</f>
        <v>20201116</v>
      </c>
      <c r="S34" s="36" t="s">
        <v>3059</v>
      </c>
      <c r="T34" s="19" t="s">
        <v>3060</v>
      </c>
      <c r="U34" s="19" t="s">
        <v>466</v>
      </c>
      <c r="V34" s="19" t="s">
        <v>2054</v>
      </c>
      <c r="W34" s="19" t="s">
        <v>2055</v>
      </c>
      <c r="Y34" s="19" t="s">
        <v>3061</v>
      </c>
      <c r="Z34" s="19" t="s">
        <v>3062</v>
      </c>
    </row>
    <row r="36" spans="1:26" x14ac:dyDescent="0.35">
      <c r="H36" s="29" t="s">
        <v>12055</v>
      </c>
      <c r="J36" s="17" t="s">
        <v>12056</v>
      </c>
      <c r="K36">
        <f>COUNTIF(K4:K34,"IN")</f>
        <v>5</v>
      </c>
    </row>
    <row r="37" spans="1:26" x14ac:dyDescent="0.35">
      <c r="H37" s="30" t="s">
        <v>12057</v>
      </c>
      <c r="J37" s="18" t="s">
        <v>12058</v>
      </c>
      <c r="K37">
        <f>COUNTIF(K4:K34,"OUT")</f>
        <v>26</v>
      </c>
    </row>
    <row r="38" spans="1:26" x14ac:dyDescent="0.35">
      <c r="J38" t="s">
        <v>12059</v>
      </c>
      <c r="K38">
        <f>SUM(K36:K37)</f>
        <v>31</v>
      </c>
    </row>
    <row r="39" spans="1:26" x14ac:dyDescent="0.35">
      <c r="J39" s="31" t="s">
        <v>12060</v>
      </c>
      <c r="K39">
        <v>31</v>
      </c>
    </row>
  </sheetData>
  <conditionalFormatting sqref="A4:A34">
    <cfRule type="beginsWith" dxfId="3" priority="1" operator="beginsWith" text="OUT">
      <formula>LEFT(A4,LEN("OUT"))="OUT"</formula>
    </cfRule>
    <cfRule type="containsText" dxfId="2" priority="2" operator="containsText" text="IN - full text reading next">
      <formula>NOT(ISERROR(SEARCH("IN - full text reading next",A4)))</formula>
    </cfRule>
  </conditionalFormatting>
  <dataValidations count="3">
    <dataValidation type="list" allowBlank="1" showInputMessage="1" showErrorMessage="1" sqref="A4:A34" xr:uid="{565B49B8-A530-4DE6-829B-5AD502BD457E}">
      <formula1>#REF!</formula1>
    </dataValidation>
    <dataValidation type="list" allowBlank="1" showInputMessage="1" showErrorMessage="1" sqref="K4:K34" xr:uid="{BA04C4CD-9D2A-4868-ADF5-6BB82DDF23D3}">
      <formula1>$J$36:$J$37</formula1>
    </dataValidation>
    <dataValidation type="list" allowBlank="1" showInputMessage="1" showErrorMessage="1" sqref="H4:H34" xr:uid="{8CFA500D-357F-4C48-9B13-454F4DA02F78}">
      <formula1>$H$36:$H$37</formula1>
    </dataValidation>
  </dataValidation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34147-09E8-4F40-8B21-35264DEF40FA}">
  <dimension ref="A1:C5"/>
  <sheetViews>
    <sheetView workbookViewId="0">
      <selection activeCell="B6" sqref="B6"/>
    </sheetView>
  </sheetViews>
  <sheetFormatPr defaultRowHeight="14.5" x14ac:dyDescent="0.35"/>
  <cols>
    <col min="2" max="2" width="28" bestFit="1" customWidth="1"/>
  </cols>
  <sheetData>
    <row r="1" spans="1:3" x14ac:dyDescent="0.35">
      <c r="A1">
        <v>1</v>
      </c>
      <c r="B1" t="s">
        <v>11791</v>
      </c>
      <c r="C1">
        <v>2273</v>
      </c>
    </row>
    <row r="2" spans="1:3" x14ac:dyDescent="0.35">
      <c r="A2">
        <v>2</v>
      </c>
      <c r="B2" t="s">
        <v>11792</v>
      </c>
      <c r="C2">
        <v>1073</v>
      </c>
    </row>
    <row r="3" spans="1:3" x14ac:dyDescent="0.35">
      <c r="A3">
        <v>3</v>
      </c>
      <c r="B3" t="s">
        <v>11795</v>
      </c>
      <c r="C3">
        <v>31</v>
      </c>
    </row>
    <row r="4" spans="1:3" x14ac:dyDescent="0.35">
      <c r="A4">
        <v>4</v>
      </c>
      <c r="B4" t="s">
        <v>12050</v>
      </c>
      <c r="C4">
        <v>5</v>
      </c>
    </row>
    <row r="5" spans="1:3" x14ac:dyDescent="0.35">
      <c r="A5">
        <v>5</v>
      </c>
      <c r="B5" t="s">
        <v>12110</v>
      </c>
      <c r="C5">
        <v>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EE197-C832-4348-BDF1-33EF94AB411C}">
  <dimension ref="A1:BW8"/>
  <sheetViews>
    <sheetView zoomScale="90" zoomScaleNormal="90" workbookViewId="0">
      <pane xSplit="3" ySplit="3" topLeftCell="D4" activePane="bottomRight" state="frozen"/>
      <selection pane="topRight" activeCell="D1" sqref="D1"/>
      <selection pane="bottomLeft" activeCell="A4" sqref="A4"/>
      <selection pane="bottomRight" activeCell="E17" sqref="E17"/>
    </sheetView>
  </sheetViews>
  <sheetFormatPr defaultRowHeight="14.5" x14ac:dyDescent="0.35"/>
  <cols>
    <col min="1" max="1" width="24.36328125" customWidth="1"/>
    <col min="2" max="2" width="11.453125" customWidth="1"/>
    <col min="3" max="3" width="18.1796875" customWidth="1"/>
    <col min="4" max="4" width="8.81640625" style="7" bestFit="1" customWidth="1"/>
    <col min="5" max="5" width="53.54296875" customWidth="1"/>
    <col min="6" max="6" width="16.54296875" customWidth="1"/>
    <col min="7" max="7" width="57.1796875" customWidth="1"/>
    <col min="8" max="11" width="15" customWidth="1"/>
    <col min="12" max="12" width="23.81640625" customWidth="1"/>
    <col min="13" max="15" width="8.81640625" bestFit="1" customWidth="1"/>
    <col min="16" max="16" width="9.54296875" bestFit="1" customWidth="1"/>
    <col min="17" max="17" width="9.1796875" bestFit="1" customWidth="1"/>
    <col min="18" max="18" width="8.81640625" bestFit="1" customWidth="1"/>
    <col min="19" max="19" width="9.1796875" bestFit="1" customWidth="1"/>
    <col min="52" max="54" width="8.81640625" bestFit="1" customWidth="1"/>
    <col min="56" max="56" width="8.81640625" bestFit="1" customWidth="1"/>
    <col min="59" max="60" width="8.81640625" bestFit="1" customWidth="1"/>
    <col min="61" max="61" width="10.81640625" bestFit="1" customWidth="1"/>
    <col min="70" max="70" width="8.81640625" bestFit="1" customWidth="1"/>
  </cols>
  <sheetData>
    <row r="1" spans="1:75" x14ac:dyDescent="0.35">
      <c r="A1" s="1" t="s">
        <v>12112</v>
      </c>
      <c r="C1" s="7"/>
      <c r="D1"/>
    </row>
    <row r="2" spans="1:75" ht="8.15" customHeight="1" x14ac:dyDescent="0.35"/>
    <row r="3" spans="1:75" s="4" customFormat="1" ht="43.5" x14ac:dyDescent="0.35">
      <c r="A3" s="37" t="s">
        <v>11793</v>
      </c>
      <c r="B3" s="37" t="s">
        <v>0</v>
      </c>
      <c r="C3" s="37" t="s">
        <v>1</v>
      </c>
      <c r="D3" s="38" t="s">
        <v>2</v>
      </c>
      <c r="E3" s="37" t="s">
        <v>3</v>
      </c>
      <c r="F3" s="37" t="s">
        <v>4</v>
      </c>
      <c r="G3" s="37" t="s">
        <v>5</v>
      </c>
      <c r="H3" s="39" t="s">
        <v>12051</v>
      </c>
      <c r="I3" s="39" t="s">
        <v>12052</v>
      </c>
      <c r="J3" s="39" t="s">
        <v>12053</v>
      </c>
      <c r="K3" s="39" t="s">
        <v>12054</v>
      </c>
      <c r="L3" s="37" t="s">
        <v>6</v>
      </c>
      <c r="M3" s="40"/>
      <c r="N3" s="40"/>
      <c r="O3" s="40"/>
      <c r="P3" s="40"/>
      <c r="Q3" s="40"/>
      <c r="R3" s="40"/>
    </row>
    <row r="4" spans="1:75" s="19" customFormat="1" ht="13" x14ac:dyDescent="0.3">
      <c r="A4" s="19" t="s">
        <v>11797</v>
      </c>
      <c r="B4" s="19" t="s">
        <v>3856</v>
      </c>
      <c r="C4" s="19" t="s">
        <v>2800</v>
      </c>
      <c r="D4" s="21">
        <v>2021</v>
      </c>
      <c r="E4" s="19" t="s">
        <v>2799</v>
      </c>
      <c r="F4" s="19" t="s">
        <v>2151</v>
      </c>
      <c r="G4" s="19" t="s">
        <v>2803</v>
      </c>
      <c r="H4" s="19" t="s">
        <v>12055</v>
      </c>
      <c r="I4" s="19" t="s">
        <v>12068</v>
      </c>
      <c r="J4" s="19" t="s">
        <v>12069</v>
      </c>
      <c r="K4" s="34" t="s">
        <v>12056</v>
      </c>
      <c r="L4" s="19" t="str">
        <f>"03630234"</f>
        <v>03630234</v>
      </c>
      <c r="N4" s="19" t="str">
        <f>"20211005"</f>
        <v>20211005</v>
      </c>
      <c r="S4" s="36" t="s">
        <v>2801</v>
      </c>
      <c r="T4" s="19" t="s">
        <v>2802</v>
      </c>
      <c r="U4" s="19" t="s">
        <v>2053</v>
      </c>
      <c r="V4" s="19" t="s">
        <v>2054</v>
      </c>
      <c r="W4" s="19" t="s">
        <v>2055</v>
      </c>
      <c r="Y4" s="19" t="s">
        <v>2803</v>
      </c>
      <c r="Z4" s="19" t="s">
        <v>2804</v>
      </c>
    </row>
    <row r="5" spans="1:75" s="19" customFormat="1" ht="13" x14ac:dyDescent="0.3">
      <c r="A5" s="19" t="s">
        <v>11797</v>
      </c>
      <c r="B5" s="19" t="s">
        <v>11404</v>
      </c>
      <c r="C5" s="19" t="s">
        <v>9572</v>
      </c>
      <c r="D5" s="21" t="s">
        <v>7891</v>
      </c>
      <c r="E5" s="19" t="s">
        <v>9573</v>
      </c>
      <c r="F5" s="19" t="s">
        <v>9050</v>
      </c>
      <c r="G5" s="26" t="s">
        <v>11993</v>
      </c>
      <c r="H5" s="26" t="s">
        <v>12055</v>
      </c>
      <c r="I5" s="26" t="s">
        <v>12075</v>
      </c>
      <c r="J5" s="26" t="s">
        <v>12076</v>
      </c>
      <c r="K5" s="35" t="s">
        <v>12056</v>
      </c>
      <c r="S5" s="36"/>
      <c r="Z5" s="19" t="s">
        <v>7891</v>
      </c>
      <c r="AA5" s="19" t="s">
        <v>9574</v>
      </c>
      <c r="AB5" s="19" t="s">
        <v>7891</v>
      </c>
      <c r="AC5" s="19" t="s">
        <v>7891</v>
      </c>
      <c r="AD5" s="19" t="s">
        <v>7891</v>
      </c>
      <c r="AE5" s="19" t="s">
        <v>7891</v>
      </c>
      <c r="AF5" s="19" t="s">
        <v>7891</v>
      </c>
      <c r="AG5" s="19" t="s">
        <v>9575</v>
      </c>
      <c r="AH5" s="19" t="s">
        <v>7891</v>
      </c>
      <c r="AI5" s="19" t="s">
        <v>7891</v>
      </c>
      <c r="AJ5" s="19" t="s">
        <v>7891</v>
      </c>
      <c r="AK5" s="19" t="s">
        <v>7891</v>
      </c>
      <c r="AL5" s="19" t="s">
        <v>7891</v>
      </c>
      <c r="AM5" s="19" t="s">
        <v>7891</v>
      </c>
      <c r="AN5" s="19" t="s">
        <v>7891</v>
      </c>
      <c r="AO5" s="19" t="s">
        <v>7891</v>
      </c>
      <c r="AP5" s="19" t="s">
        <v>7891</v>
      </c>
      <c r="AQ5" s="19" t="s">
        <v>7891</v>
      </c>
      <c r="AR5" s="19" t="s">
        <v>7891</v>
      </c>
      <c r="AS5" s="19" t="s">
        <v>7891</v>
      </c>
      <c r="AT5" s="19" t="s">
        <v>9052</v>
      </c>
      <c r="AU5" s="19" t="s">
        <v>9053</v>
      </c>
      <c r="AV5" s="19" t="s">
        <v>7891</v>
      </c>
      <c r="AW5" s="19" t="s">
        <v>7891</v>
      </c>
      <c r="AX5" s="19" t="s">
        <v>7891</v>
      </c>
      <c r="AY5" s="19" t="s">
        <v>9082</v>
      </c>
      <c r="AZ5" s="19">
        <v>2021</v>
      </c>
      <c r="BA5" s="19">
        <v>51</v>
      </c>
      <c r="BB5" s="19">
        <v>5</v>
      </c>
      <c r="BC5" s="19" t="s">
        <v>7891</v>
      </c>
      <c r="BD5" s="19" t="s">
        <v>7891</v>
      </c>
      <c r="BE5" s="19" t="s">
        <v>7891</v>
      </c>
      <c r="BF5" s="19" t="s">
        <v>7891</v>
      </c>
      <c r="BG5" s="19">
        <v>1026</v>
      </c>
      <c r="BH5" s="19">
        <v>1035</v>
      </c>
      <c r="BI5" s="19" t="s">
        <v>7891</v>
      </c>
      <c r="BJ5" s="19" t="s">
        <v>9576</v>
      </c>
      <c r="BK5" s="19" t="s">
        <v>7891</v>
      </c>
      <c r="BL5" s="19" t="s">
        <v>9570</v>
      </c>
      <c r="BM5" s="19" t="s">
        <v>7891</v>
      </c>
      <c r="BN5" s="19" t="s">
        <v>7891</v>
      </c>
      <c r="BO5" s="19" t="s">
        <v>7891</v>
      </c>
      <c r="BP5" s="19" t="s">
        <v>7891</v>
      </c>
      <c r="BQ5" s="19" t="s">
        <v>7891</v>
      </c>
      <c r="BR5" s="19">
        <v>34184317</v>
      </c>
      <c r="BS5" s="19" t="s">
        <v>7891</v>
      </c>
      <c r="BT5" s="19" t="s">
        <v>7891</v>
      </c>
      <c r="BU5" s="19" t="s">
        <v>7891</v>
      </c>
      <c r="BV5" s="19" t="s">
        <v>7891</v>
      </c>
      <c r="BW5" s="19" t="s">
        <v>9577</v>
      </c>
    </row>
    <row r="6" spans="1:75" s="19" customFormat="1" ht="13" x14ac:dyDescent="0.3">
      <c r="A6" s="19" t="s">
        <v>11797</v>
      </c>
      <c r="B6" s="19" t="s">
        <v>3857</v>
      </c>
      <c r="C6" s="19" t="s">
        <v>2880</v>
      </c>
      <c r="D6" s="21">
        <v>2021</v>
      </c>
      <c r="E6" s="19" t="s">
        <v>2879</v>
      </c>
      <c r="F6" s="19" t="s">
        <v>2881</v>
      </c>
      <c r="G6" s="19" t="s">
        <v>2885</v>
      </c>
      <c r="H6" s="19" t="s">
        <v>12055</v>
      </c>
      <c r="I6" s="19" t="s">
        <v>8545</v>
      </c>
      <c r="J6" s="19" t="s">
        <v>12105</v>
      </c>
      <c r="K6" s="34" t="s">
        <v>12056</v>
      </c>
      <c r="L6" s="19" t="str">
        <f>"01651781"</f>
        <v>01651781</v>
      </c>
      <c r="N6" s="19" t="str">
        <f>"20210901"</f>
        <v>20210901</v>
      </c>
      <c r="O6" s="19">
        <v>303</v>
      </c>
      <c r="S6" s="36" t="s">
        <v>2882</v>
      </c>
      <c r="T6" s="19" t="s">
        <v>2883</v>
      </c>
      <c r="U6" s="19" t="s">
        <v>2124</v>
      </c>
      <c r="V6" s="19" t="s">
        <v>1495</v>
      </c>
      <c r="W6" s="19" t="s">
        <v>2884</v>
      </c>
      <c r="Y6" s="19" t="s">
        <v>2885</v>
      </c>
      <c r="Z6" s="19" t="s">
        <v>2886</v>
      </c>
    </row>
    <row r="7" spans="1:75" s="19" customFormat="1" ht="13" x14ac:dyDescent="0.3">
      <c r="A7" s="19" t="s">
        <v>11797</v>
      </c>
      <c r="B7" s="19" t="s">
        <v>437</v>
      </c>
      <c r="C7" s="19" t="s">
        <v>407</v>
      </c>
      <c r="D7" s="23" t="s">
        <v>23</v>
      </c>
      <c r="E7" s="19" t="s">
        <v>405</v>
      </c>
      <c r="F7" s="19" t="s">
        <v>413</v>
      </c>
      <c r="G7" s="19" t="s">
        <v>406</v>
      </c>
      <c r="H7" s="19" t="s">
        <v>12055</v>
      </c>
      <c r="I7" s="19" t="s">
        <v>12090</v>
      </c>
      <c r="J7" s="19" t="s">
        <v>12103</v>
      </c>
      <c r="K7" s="34" t="s">
        <v>12056</v>
      </c>
      <c r="M7" s="19" t="s">
        <v>408</v>
      </c>
      <c r="N7" s="19" t="s">
        <v>409</v>
      </c>
      <c r="O7" s="19" t="s">
        <v>14</v>
      </c>
      <c r="P7" s="19" t="s">
        <v>410</v>
      </c>
      <c r="R7" s="19" t="s">
        <v>411</v>
      </c>
      <c r="S7" s="36" t="s">
        <v>17</v>
      </c>
      <c r="T7" s="19" t="s">
        <v>18</v>
      </c>
      <c r="U7" s="19" t="s">
        <v>18</v>
      </c>
      <c r="V7" s="19" t="s">
        <v>412</v>
      </c>
      <c r="W7" s="19" t="s">
        <v>20</v>
      </c>
      <c r="X7" s="19" t="s">
        <v>21</v>
      </c>
      <c r="Z7" s="19" t="s">
        <v>23</v>
      </c>
      <c r="AA7" s="19" t="s">
        <v>414</v>
      </c>
      <c r="AB7" s="19" t="s">
        <v>415</v>
      </c>
      <c r="AC7" s="19" t="s">
        <v>416</v>
      </c>
      <c r="AD7" s="19" t="s">
        <v>417</v>
      </c>
      <c r="AE7" s="19" t="s">
        <v>418</v>
      </c>
      <c r="AF7" s="19" t="s">
        <v>419</v>
      </c>
      <c r="AG7" s="19" t="s">
        <v>416</v>
      </c>
      <c r="AH7" s="19" t="s">
        <v>420</v>
      </c>
      <c r="AI7" s="19" t="s">
        <v>30</v>
      </c>
    </row>
    <row r="8" spans="1:75" s="19" customFormat="1" ht="13" x14ac:dyDescent="0.3">
      <c r="A8" s="19" t="s">
        <v>11797</v>
      </c>
      <c r="B8" s="19" t="s">
        <v>3858</v>
      </c>
      <c r="C8" s="19" t="s">
        <v>2443</v>
      </c>
      <c r="D8" s="21">
        <v>2021</v>
      </c>
      <c r="E8" s="19" t="s">
        <v>2442</v>
      </c>
      <c r="F8" s="19" t="s">
        <v>2444</v>
      </c>
      <c r="G8" s="19" t="s">
        <v>2447</v>
      </c>
      <c r="H8" s="19" t="s">
        <v>12055</v>
      </c>
      <c r="I8" s="19" t="s">
        <v>12096</v>
      </c>
      <c r="J8" s="19" t="s">
        <v>12097</v>
      </c>
      <c r="K8" s="34" t="s">
        <v>12056</v>
      </c>
      <c r="L8" s="19" t="str">
        <f>"10810730"</f>
        <v>10810730</v>
      </c>
      <c r="N8" s="19" t="str">
        <f>"20210814"</f>
        <v>20210814</v>
      </c>
      <c r="S8" s="36" t="s">
        <v>2445</v>
      </c>
      <c r="T8" s="19" t="s">
        <v>2446</v>
      </c>
      <c r="U8" s="19" t="s">
        <v>2118</v>
      </c>
      <c r="V8" s="19" t="s">
        <v>2054</v>
      </c>
      <c r="W8" s="19" t="s">
        <v>2055</v>
      </c>
      <c r="Y8" s="19" t="s">
        <v>2447</v>
      </c>
      <c r="Z8" s="19" t="s">
        <v>2448</v>
      </c>
    </row>
  </sheetData>
  <conditionalFormatting sqref="A4:A8">
    <cfRule type="beginsWith" dxfId="1" priority="1" operator="beginsWith" text="OUT">
      <formula>LEFT(A4,LEN("OUT"))="OUT"</formula>
    </cfRule>
    <cfRule type="containsText" dxfId="0" priority="2" operator="containsText" text="IN - full text reading next">
      <formula>NOT(ISERROR(SEARCH("IN - full text reading next",A4)))</formula>
    </cfRule>
  </conditionalFormatting>
  <dataValidations count="2">
    <dataValidation type="list" allowBlank="1" showInputMessage="1" showErrorMessage="1" sqref="A4:A8" xr:uid="{E819E21C-E16E-463C-A1F0-657A7BFA5087}">
      <formula1>#REF!</formula1>
    </dataValidation>
    <dataValidation type="list" allowBlank="1" showInputMessage="1" showErrorMessage="1" sqref="H4:H8 K4:K8" xr:uid="{D7AC0B96-3DA6-4B56-B007-DBE8ACA2F26D}">
      <formula1>#REF!</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07E74-7DEF-480F-8792-05367470220B}">
  <dimension ref="B1:AF7"/>
  <sheetViews>
    <sheetView zoomScale="90" zoomScaleNormal="90" workbookViewId="0">
      <pane xSplit="2" ySplit="2" topLeftCell="J6" activePane="bottomRight" state="frozen"/>
      <selection pane="topRight" activeCell="C1" sqref="C1"/>
      <selection pane="bottomLeft" activeCell="A3" sqref="A3"/>
      <selection pane="bottomRight" activeCell="S7" sqref="S7"/>
    </sheetView>
  </sheetViews>
  <sheetFormatPr defaultRowHeight="14.5" x14ac:dyDescent="0.35"/>
  <cols>
    <col min="1" max="1" width="3.26953125" customWidth="1"/>
    <col min="2" max="2" width="12.1796875" customWidth="1"/>
    <col min="4" max="4" width="17.1796875" customWidth="1"/>
    <col min="5" max="5" width="12.1796875" customWidth="1"/>
    <col min="6" max="6" width="11.26953125" customWidth="1"/>
    <col min="7" max="7" width="13.08984375" customWidth="1"/>
    <col min="8" max="8" width="12.7265625" customWidth="1"/>
    <col min="9" max="9" width="12.26953125" customWidth="1"/>
    <col min="10" max="10" width="13.6328125" customWidth="1"/>
    <col min="11" max="11" width="19.08984375" customWidth="1"/>
    <col min="12" max="12" width="22.6328125" customWidth="1"/>
    <col min="13" max="13" width="16.1796875" customWidth="1"/>
    <col min="14" max="14" width="19.6328125" customWidth="1"/>
    <col min="15" max="15" width="14.08984375" customWidth="1"/>
    <col min="16" max="16" width="18.36328125" customWidth="1"/>
    <col min="18" max="18" width="32.90625" customWidth="1"/>
    <col min="19" max="19" width="19.1796875" customWidth="1"/>
    <col min="20" max="20" width="16.54296875" customWidth="1"/>
    <col min="21" max="21" width="32.7265625" customWidth="1"/>
    <col min="22" max="22" width="35.1796875" customWidth="1"/>
    <col min="23" max="23" width="1.36328125" customWidth="1"/>
    <col min="24" max="24" width="12.453125" customWidth="1"/>
    <col min="25" max="25" width="28.08984375" customWidth="1"/>
    <col min="26" max="27" width="11.08984375" customWidth="1"/>
    <col min="30" max="30" width="13.81640625" customWidth="1"/>
    <col min="31" max="31" width="21.36328125" customWidth="1"/>
    <col min="32" max="32" width="19.453125" customWidth="1"/>
  </cols>
  <sheetData>
    <row r="1" spans="2:32" ht="43.5" x14ac:dyDescent="0.35">
      <c r="B1" s="57" t="s">
        <v>12113</v>
      </c>
      <c r="C1" s="57" t="s">
        <v>2</v>
      </c>
      <c r="D1" s="59" t="s">
        <v>12114</v>
      </c>
      <c r="E1" s="60"/>
      <c r="F1" s="60"/>
      <c r="G1" s="61"/>
      <c r="H1" s="59" t="s">
        <v>12115</v>
      </c>
      <c r="I1" s="60"/>
      <c r="J1" s="60"/>
      <c r="K1" s="60"/>
      <c r="L1" s="61"/>
      <c r="M1" s="59" t="s">
        <v>12116</v>
      </c>
      <c r="N1" s="61"/>
      <c r="O1" s="59" t="s">
        <v>12117</v>
      </c>
      <c r="P1" s="60"/>
      <c r="Q1" s="61"/>
      <c r="R1" s="62" t="s">
        <v>12118</v>
      </c>
      <c r="S1" s="63"/>
      <c r="T1" s="64"/>
      <c r="U1" s="42" t="s">
        <v>12119</v>
      </c>
      <c r="V1" s="55" t="s">
        <v>12120</v>
      </c>
      <c r="W1" s="43"/>
      <c r="X1" s="55" t="s">
        <v>3</v>
      </c>
      <c r="Y1" s="55" t="s">
        <v>4</v>
      </c>
      <c r="Z1" s="44" t="s">
        <v>12051</v>
      </c>
      <c r="AA1" s="44" t="s">
        <v>12052</v>
      </c>
      <c r="AB1" s="44" t="s">
        <v>12053</v>
      </c>
      <c r="AC1" s="44" t="s">
        <v>12054</v>
      </c>
      <c r="AD1" s="44" t="s">
        <v>12121</v>
      </c>
      <c r="AE1" s="55" t="s">
        <v>5</v>
      </c>
      <c r="AF1" s="45" t="s">
        <v>12122</v>
      </c>
    </row>
    <row r="2" spans="2:32" s="51" customFormat="1" ht="43.5" x14ac:dyDescent="0.35">
      <c r="B2" s="58"/>
      <c r="C2" s="58"/>
      <c r="D2" s="46" t="s">
        <v>12123</v>
      </c>
      <c r="E2" s="48" t="s">
        <v>12124</v>
      </c>
      <c r="F2" s="48" t="s">
        <v>12125</v>
      </c>
      <c r="G2" s="47" t="s">
        <v>12126</v>
      </c>
      <c r="H2" s="46" t="s">
        <v>12127</v>
      </c>
      <c r="I2" s="48" t="s">
        <v>12128</v>
      </c>
      <c r="J2" s="48" t="s">
        <v>12129</v>
      </c>
      <c r="K2" s="48" t="s">
        <v>12130</v>
      </c>
      <c r="L2" s="47" t="s">
        <v>12131</v>
      </c>
      <c r="M2" s="46" t="s">
        <v>12132</v>
      </c>
      <c r="N2" s="47" t="s">
        <v>12133</v>
      </c>
      <c r="O2" s="46" t="s">
        <v>12134</v>
      </c>
      <c r="P2" s="48" t="s">
        <v>12135</v>
      </c>
      <c r="Q2" s="47" t="s">
        <v>12136</v>
      </c>
      <c r="R2" s="46" t="s">
        <v>12137</v>
      </c>
      <c r="S2" s="48" t="s">
        <v>12138</v>
      </c>
      <c r="T2" s="47" t="s">
        <v>12139</v>
      </c>
      <c r="U2" s="47" t="s">
        <v>12140</v>
      </c>
      <c r="V2" s="56"/>
      <c r="W2" s="49"/>
      <c r="X2" s="56"/>
      <c r="Y2" s="56"/>
      <c r="Z2" s="44" t="s">
        <v>12051</v>
      </c>
      <c r="AA2" s="44" t="s">
        <v>12052</v>
      </c>
      <c r="AB2" s="44" t="s">
        <v>12053</v>
      </c>
      <c r="AC2" s="44" t="s">
        <v>12054</v>
      </c>
      <c r="AD2" s="44" t="s">
        <v>12121</v>
      </c>
      <c r="AE2" s="56"/>
      <c r="AF2" s="50" t="s">
        <v>12122</v>
      </c>
    </row>
    <row r="3" spans="2:32" ht="130.5" x14ac:dyDescent="0.35">
      <c r="B3" s="19" t="s">
        <v>12141</v>
      </c>
      <c r="C3" s="21">
        <v>2021</v>
      </c>
      <c r="D3" s="52" t="s">
        <v>12147</v>
      </c>
      <c r="E3" s="52" t="s">
        <v>12146</v>
      </c>
      <c r="F3" s="52" t="s">
        <v>12148</v>
      </c>
      <c r="G3" s="52" t="s">
        <v>12149</v>
      </c>
      <c r="H3" s="52" t="s">
        <v>12150</v>
      </c>
      <c r="I3" s="52" t="s">
        <v>12151</v>
      </c>
      <c r="J3" s="52" t="s">
        <v>12152</v>
      </c>
      <c r="K3" s="52" t="s">
        <v>12153</v>
      </c>
      <c r="L3" s="52" t="s">
        <v>12154</v>
      </c>
      <c r="M3" s="52" t="s">
        <v>12155</v>
      </c>
      <c r="N3" s="52" t="s">
        <v>12166</v>
      </c>
      <c r="O3" s="52" t="s">
        <v>12156</v>
      </c>
      <c r="P3" s="52" t="s">
        <v>12157</v>
      </c>
      <c r="Q3" s="52" t="s">
        <v>12158</v>
      </c>
      <c r="R3" s="52" t="s">
        <v>12160</v>
      </c>
      <c r="S3" s="52" t="s">
        <v>12161</v>
      </c>
      <c r="T3" s="52" t="s">
        <v>12159</v>
      </c>
      <c r="U3" s="52" t="s">
        <v>12163</v>
      </c>
      <c r="V3" s="52" t="s">
        <v>12162</v>
      </c>
      <c r="W3" s="49"/>
      <c r="X3" s="19" t="s">
        <v>2799</v>
      </c>
      <c r="Y3" s="19" t="s">
        <v>2151</v>
      </c>
      <c r="Z3" s="19" t="s">
        <v>12055</v>
      </c>
      <c r="AA3" s="19" t="s">
        <v>12068</v>
      </c>
      <c r="AB3" s="19" t="s">
        <v>12069</v>
      </c>
      <c r="AC3" s="34" t="s">
        <v>12056</v>
      </c>
      <c r="AE3" s="19" t="s">
        <v>2803</v>
      </c>
    </row>
    <row r="4" spans="2:32" ht="130.5" x14ac:dyDescent="0.35">
      <c r="B4" s="19" t="s">
        <v>12142</v>
      </c>
      <c r="C4" s="21">
        <v>2021</v>
      </c>
      <c r="D4" s="52" t="s">
        <v>12164</v>
      </c>
      <c r="E4" s="52" t="s">
        <v>12165</v>
      </c>
      <c r="F4" s="52">
        <v>953</v>
      </c>
      <c r="G4" s="52" t="s">
        <v>12166</v>
      </c>
      <c r="H4" s="52" t="s">
        <v>12150</v>
      </c>
      <c r="I4" s="52" t="s">
        <v>12151</v>
      </c>
      <c r="J4" s="52" t="s">
        <v>12167</v>
      </c>
      <c r="K4" s="52" t="s">
        <v>12168</v>
      </c>
      <c r="L4" s="52" t="s">
        <v>12169</v>
      </c>
      <c r="M4" s="52" t="s">
        <v>12170</v>
      </c>
      <c r="N4" s="52" t="s">
        <v>12166</v>
      </c>
      <c r="O4" s="53" t="s">
        <v>12171</v>
      </c>
      <c r="P4" s="53" t="s">
        <v>12172</v>
      </c>
      <c r="Q4" s="52" t="s">
        <v>12158</v>
      </c>
      <c r="R4" s="52" t="s">
        <v>12173</v>
      </c>
      <c r="S4" s="52" t="s">
        <v>12174</v>
      </c>
      <c r="T4" s="52" t="s">
        <v>12175</v>
      </c>
      <c r="U4" s="52" t="s">
        <v>12176</v>
      </c>
      <c r="V4" s="52" t="s">
        <v>12177</v>
      </c>
      <c r="W4" s="49"/>
      <c r="X4" s="19" t="s">
        <v>9573</v>
      </c>
      <c r="Y4" s="19" t="s">
        <v>9050</v>
      </c>
      <c r="Z4" s="26" t="s">
        <v>12055</v>
      </c>
      <c r="AA4" s="26" t="s">
        <v>12075</v>
      </c>
      <c r="AB4" s="26" t="s">
        <v>12076</v>
      </c>
      <c r="AC4" s="35" t="s">
        <v>12056</v>
      </c>
      <c r="AE4" s="26" t="s">
        <v>11993</v>
      </c>
    </row>
    <row r="5" spans="2:32" ht="174" x14ac:dyDescent="0.35">
      <c r="B5" s="19" t="s">
        <v>12143</v>
      </c>
      <c r="C5" s="21">
        <v>2021</v>
      </c>
      <c r="D5" s="52" t="s">
        <v>12216</v>
      </c>
      <c r="E5" s="52" t="s">
        <v>12178</v>
      </c>
      <c r="F5" s="52">
        <v>5010</v>
      </c>
      <c r="G5" s="52" t="s">
        <v>12166</v>
      </c>
      <c r="H5" s="52" t="s">
        <v>12179</v>
      </c>
      <c r="I5" s="52" t="s">
        <v>12151</v>
      </c>
      <c r="J5" s="52" t="s">
        <v>12185</v>
      </c>
      <c r="K5" s="52" t="s">
        <v>12180</v>
      </c>
      <c r="L5" s="52" t="s">
        <v>12189</v>
      </c>
      <c r="M5" s="52" t="s">
        <v>12181</v>
      </c>
      <c r="N5" s="52" t="s">
        <v>12182</v>
      </c>
      <c r="O5" s="52" t="s">
        <v>12183</v>
      </c>
      <c r="P5" s="52" t="s">
        <v>12184</v>
      </c>
      <c r="Q5" s="52" t="s">
        <v>12158</v>
      </c>
      <c r="R5" s="52" t="s">
        <v>12186</v>
      </c>
      <c r="S5" s="52" t="s">
        <v>12187</v>
      </c>
      <c r="T5" s="52" t="s">
        <v>12188</v>
      </c>
      <c r="U5" s="52" t="s">
        <v>12190</v>
      </c>
      <c r="V5" s="52"/>
      <c r="W5" s="49"/>
      <c r="X5" s="19" t="s">
        <v>2879</v>
      </c>
      <c r="Y5" s="19" t="s">
        <v>2881</v>
      </c>
      <c r="Z5" s="19" t="s">
        <v>12055</v>
      </c>
      <c r="AA5" s="19" t="s">
        <v>8545</v>
      </c>
      <c r="AB5" s="19" t="s">
        <v>12105</v>
      </c>
      <c r="AC5" s="34" t="s">
        <v>12056</v>
      </c>
      <c r="AE5" s="19" t="s">
        <v>2885</v>
      </c>
    </row>
    <row r="6" spans="2:32" ht="409.5" x14ac:dyDescent="0.35">
      <c r="B6" s="19" t="s">
        <v>12144</v>
      </c>
      <c r="C6" s="23" t="s">
        <v>23</v>
      </c>
      <c r="D6" s="52" t="s">
        <v>12217</v>
      </c>
      <c r="E6" s="52" t="s">
        <v>12191</v>
      </c>
      <c r="F6" s="52" t="s">
        <v>12192</v>
      </c>
      <c r="G6" s="52" t="s">
        <v>12193</v>
      </c>
      <c r="H6" s="52" t="s">
        <v>12150</v>
      </c>
      <c r="I6" s="52" t="s">
        <v>12151</v>
      </c>
      <c r="J6" s="52" t="s">
        <v>12194</v>
      </c>
      <c r="K6" s="52" t="s">
        <v>12195</v>
      </c>
      <c r="L6" s="52" t="s">
        <v>12196</v>
      </c>
      <c r="M6" s="52" t="s">
        <v>12166</v>
      </c>
      <c r="N6" s="52" t="s">
        <v>12197</v>
      </c>
      <c r="O6" s="52" t="s">
        <v>12198</v>
      </c>
      <c r="P6" s="52" t="s">
        <v>12199</v>
      </c>
      <c r="Q6" s="52" t="s">
        <v>12158</v>
      </c>
      <c r="R6" s="54" t="s">
        <v>12200</v>
      </c>
      <c r="S6" s="52" t="s">
        <v>12166</v>
      </c>
      <c r="T6" s="52" t="s">
        <v>12166</v>
      </c>
      <c r="U6" s="52" t="s">
        <v>12201</v>
      </c>
      <c r="V6" s="52" t="s">
        <v>12202</v>
      </c>
      <c r="W6" s="49"/>
      <c r="X6" s="19" t="s">
        <v>405</v>
      </c>
      <c r="Y6" s="19" t="s">
        <v>413</v>
      </c>
      <c r="Z6" s="19" t="s">
        <v>12055</v>
      </c>
      <c r="AA6" s="19" t="s">
        <v>12090</v>
      </c>
      <c r="AB6" s="19" t="s">
        <v>12103</v>
      </c>
      <c r="AC6" s="34" t="s">
        <v>12056</v>
      </c>
      <c r="AE6" s="19" t="s">
        <v>406</v>
      </c>
    </row>
    <row r="7" spans="2:32" ht="188.5" x14ac:dyDescent="0.35">
      <c r="B7" s="19" t="s">
        <v>12145</v>
      </c>
      <c r="C7" s="21">
        <v>2021</v>
      </c>
      <c r="D7" s="52" t="s">
        <v>12203</v>
      </c>
      <c r="E7" s="52" t="s">
        <v>12204</v>
      </c>
      <c r="F7" s="52">
        <v>984</v>
      </c>
      <c r="G7" s="52" t="s">
        <v>12166</v>
      </c>
      <c r="H7" s="52" t="s">
        <v>12179</v>
      </c>
      <c r="I7" s="52" t="s">
        <v>12205</v>
      </c>
      <c r="J7" s="52" t="s">
        <v>12206</v>
      </c>
      <c r="K7" s="52" t="s">
        <v>12208</v>
      </c>
      <c r="L7" s="52" t="s">
        <v>12207</v>
      </c>
      <c r="M7" s="52" t="s">
        <v>12166</v>
      </c>
      <c r="N7" s="52" t="s">
        <v>12210</v>
      </c>
      <c r="O7" s="52" t="s">
        <v>12209</v>
      </c>
      <c r="P7" s="52" t="s">
        <v>12211</v>
      </c>
      <c r="Q7" s="52" t="s">
        <v>12158</v>
      </c>
      <c r="R7" s="52" t="s">
        <v>12212</v>
      </c>
      <c r="S7" s="52" t="s">
        <v>12218</v>
      </c>
      <c r="T7" s="52" t="s">
        <v>12213</v>
      </c>
      <c r="U7" s="52" t="s">
        <v>12214</v>
      </c>
      <c r="V7" s="52" t="s">
        <v>12215</v>
      </c>
      <c r="W7" s="49"/>
      <c r="X7" s="19" t="s">
        <v>2442</v>
      </c>
      <c r="Y7" s="19" t="s">
        <v>2444</v>
      </c>
      <c r="Z7" s="19" t="s">
        <v>12055</v>
      </c>
      <c r="AA7" s="19" t="s">
        <v>12096</v>
      </c>
      <c r="AB7" s="19" t="s">
        <v>12097</v>
      </c>
      <c r="AC7" s="34" t="s">
        <v>12056</v>
      </c>
      <c r="AE7" s="19" t="s">
        <v>2447</v>
      </c>
    </row>
  </sheetData>
  <mergeCells count="11">
    <mergeCell ref="AE1:AE2"/>
    <mergeCell ref="B1:B2"/>
    <mergeCell ref="C1:C2"/>
    <mergeCell ref="D1:G1"/>
    <mergeCell ref="H1:L1"/>
    <mergeCell ref="M1:N1"/>
    <mergeCell ref="O1:Q1"/>
    <mergeCell ref="R1:T1"/>
    <mergeCell ref="V1:V2"/>
    <mergeCell ref="X1:X2"/>
    <mergeCell ref="Y1:Y2"/>
  </mergeCells>
  <dataValidations count="1">
    <dataValidation type="list" allowBlank="1" showInputMessage="1" showErrorMessage="1" sqref="Z3:Z7 AC3:AC7" xr:uid="{6820A740-CA99-4B3B-93B1-748573AD6152}">
      <formula1>#REF!</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TOP UP pre duplicate</vt:lpstr>
      <vt:lpstr>Duplicates</vt:lpstr>
      <vt:lpstr>After Duplicate Removal</vt:lpstr>
      <vt:lpstr>Title Abs Screening</vt:lpstr>
      <vt:lpstr>Full Text</vt:lpstr>
      <vt:lpstr>top up stages</vt:lpstr>
      <vt:lpstr>Extraction</vt:lpstr>
      <vt:lpstr>Data extraction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Dempsey</dc:creator>
  <cp:lastModifiedBy>Robert Dempsey</cp:lastModifiedBy>
  <dcterms:created xsi:type="dcterms:W3CDTF">2022-06-07T09:16:58Z</dcterms:created>
  <dcterms:modified xsi:type="dcterms:W3CDTF">2022-07-22T16:48:01Z</dcterms:modified>
</cp:coreProperties>
</file>